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Brazzaville\HRH 24\Analytics\"/>
    </mc:Choice>
  </mc:AlternateContent>
  <xr:revisionPtr revIDLastSave="0" documentId="13_ncr:1_{7080D003-CE7C-4BBF-86D9-CF5A8887873B}" xr6:coauthVersionLast="47" xr6:coauthVersionMax="47" xr10:uidLastSave="{00000000-0000-0000-0000-000000000000}"/>
  <bookViews>
    <workbookView xWindow="-110" yWindow="-110" windowWidth="19420" windowHeight="10300" firstSheet="10" activeTab="16" xr2:uid="{86671BAE-FC21-41A6-9D69-7AB28D23F666}"/>
  </bookViews>
  <sheets>
    <sheet name="densities" sheetId="1" r:id="rId1"/>
    <sheet name="anual growth" sheetId="2" r:id="rId2"/>
    <sheet name="Sheet4" sheetId="6" r:id="rId3"/>
    <sheet name="2018 rep summaries" sheetId="8" r:id="rId4"/>
    <sheet name="2018 report" sheetId="3" r:id="rId5"/>
    <sheet name="Sheet3" sheetId="5" r:id="rId6"/>
    <sheet name="country codes" sheetId="7" r:id="rId7"/>
    <sheet name="Aggregate" sheetId="20" r:id="rId8"/>
    <sheet name="2012" sheetId="9" r:id="rId9"/>
    <sheet name="2013" sheetId="10" r:id="rId10"/>
    <sheet name="2014" sheetId="11" r:id="rId11"/>
    <sheet name="2015" sheetId="12" r:id="rId12"/>
    <sheet name="2016" sheetId="13" r:id="rId13"/>
    <sheet name="2017" sheetId="14" r:id="rId14"/>
    <sheet name="2018" sheetId="15" r:id="rId15"/>
    <sheet name="2019" sheetId="16" r:id="rId16"/>
    <sheet name="2020" sheetId="17" r:id="rId17"/>
    <sheet name="2021" sheetId="18" r:id="rId18"/>
    <sheet name="2022" sheetId="19" r:id="rId19"/>
    <sheet name="Sheet21" sheetId="23" r:id="rId20"/>
    <sheet name="2018 growth rates" sheetId="24" r:id="rId21"/>
    <sheet name="Sheet2" sheetId="26" r:id="rId22"/>
    <sheet name="Sheet5" sheetId="27" r:id="rId23"/>
    <sheet name="Sheet7" sheetId="29" r:id="rId24"/>
    <sheet name="Summaries" sheetId="31" r:id="rId25"/>
    <sheet name="Aggregate (2)" sheetId="21" r:id="rId26"/>
    <sheet name="Adj factor" sheetId="30" r:id="rId27"/>
    <sheet name="Growthrates source" sheetId="25" r:id="rId28"/>
  </sheets>
  <definedNames>
    <definedName name="_xlnm._FilterDatabase" localSheetId="20" hidden="1">'2018 growth rates'!$A$1:$E$49</definedName>
    <definedName name="_xlnm._FilterDatabase" localSheetId="4" hidden="1">'2018 report'!$A$1:$AK$48</definedName>
    <definedName name="_xlnm._FilterDatabase" localSheetId="25" hidden="1">'Aggregate (2)'!$A$1:$AU$1153</definedName>
  </definedNames>
  <calcPr calcId="191029"/>
  <pivotCaches>
    <pivotCache cacheId="1" r:id="rId29"/>
    <pivotCache cacheId="2" r:id="rId30"/>
    <pivotCache cacheId="3" r:id="rId31"/>
    <pivotCache cacheId="4" r:id="rId3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27" i="21" l="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N174" i="21"/>
  <c r="AN175" i="21"/>
  <c r="AN176" i="21"/>
  <c r="AN177" i="21"/>
  <c r="AN178" i="21"/>
  <c r="AN179" i="21"/>
  <c r="AN180" i="21"/>
  <c r="AN181" i="21"/>
  <c r="AN182" i="21"/>
  <c r="AN183" i="21"/>
  <c r="AN184" i="21"/>
  <c r="AN185" i="21"/>
  <c r="AN186" i="21"/>
  <c r="AN187" i="21"/>
  <c r="AN188" i="21"/>
  <c r="AN189" i="21"/>
  <c r="AN190" i="21"/>
  <c r="AN191" i="21"/>
  <c r="AN192" i="21"/>
  <c r="AN193" i="21"/>
  <c r="AN194" i="21"/>
  <c r="AN195" i="21"/>
  <c r="AN196" i="21"/>
  <c r="AN197" i="21"/>
  <c r="AN198" i="21"/>
  <c r="AN199" i="21"/>
  <c r="AN200" i="21"/>
  <c r="AN201" i="21"/>
  <c r="AN202" i="21"/>
  <c r="AN203" i="21"/>
  <c r="AN204" i="21"/>
  <c r="AN205" i="21"/>
  <c r="AN206" i="21"/>
  <c r="AN207" i="21"/>
  <c r="AN208" i="21"/>
  <c r="AN209" i="21"/>
  <c r="AN210" i="21"/>
  <c r="AN211" i="21"/>
  <c r="AN212" i="21"/>
  <c r="AN213" i="21"/>
  <c r="AN214" i="21"/>
  <c r="AN215" i="21"/>
  <c r="AN216" i="21"/>
  <c r="AN217" i="21"/>
  <c r="AN218" i="21"/>
  <c r="AN219" i="21"/>
  <c r="AN220" i="21"/>
  <c r="AN221" i="21"/>
  <c r="AN222" i="21"/>
  <c r="AN223" i="21"/>
  <c r="AN224" i="21"/>
  <c r="AN225" i="21"/>
  <c r="AN226" i="21"/>
  <c r="AN227" i="21"/>
  <c r="AN228" i="21"/>
  <c r="AN229" i="21"/>
  <c r="AN230" i="21"/>
  <c r="AN231" i="21"/>
  <c r="AN232" i="21"/>
  <c r="AN233" i="21"/>
  <c r="AN234" i="21"/>
  <c r="AN235" i="21"/>
  <c r="AN236" i="21"/>
  <c r="AN237" i="21"/>
  <c r="AN238" i="21"/>
  <c r="AN239" i="21"/>
  <c r="AN240" i="21"/>
  <c r="AN241" i="21"/>
  <c r="AN242" i="21"/>
  <c r="AN243" i="21"/>
  <c r="AN244" i="21"/>
  <c r="AN245" i="21"/>
  <c r="AN246" i="21"/>
  <c r="AN247" i="21"/>
  <c r="AN248" i="21"/>
  <c r="AN249" i="21"/>
  <c r="AN250" i="21"/>
  <c r="AN251" i="21"/>
  <c r="AN252" i="21"/>
  <c r="AN253" i="21"/>
  <c r="AN254" i="21"/>
  <c r="AN255" i="21"/>
  <c r="AN256" i="21"/>
  <c r="AN257" i="21"/>
  <c r="AN258" i="21"/>
  <c r="AN259" i="21"/>
  <c r="AN260" i="21"/>
  <c r="AN261" i="21"/>
  <c r="AN262" i="21"/>
  <c r="AN263" i="21"/>
  <c r="AN264" i="21"/>
  <c r="AN265" i="21"/>
  <c r="AN266" i="21"/>
  <c r="AN267" i="21"/>
  <c r="AN268" i="21"/>
  <c r="AN269" i="21"/>
  <c r="AN270" i="21"/>
  <c r="AN271" i="21"/>
  <c r="AN272" i="21"/>
  <c r="AN273" i="21"/>
  <c r="AN274" i="21"/>
  <c r="AN275" i="21"/>
  <c r="AN276" i="21"/>
  <c r="AN277" i="21"/>
  <c r="AN278" i="21"/>
  <c r="AN279" i="21"/>
  <c r="AN280" i="21"/>
  <c r="AN281" i="21"/>
  <c r="AN282" i="21"/>
  <c r="AN283" i="21"/>
  <c r="AN284" i="21"/>
  <c r="AN285" i="21"/>
  <c r="AN286" i="21"/>
  <c r="AN287" i="21"/>
  <c r="AN288" i="21"/>
  <c r="AN289" i="21"/>
  <c r="AN290" i="21"/>
  <c r="AN291" i="21"/>
  <c r="AN292" i="21"/>
  <c r="AN293" i="21"/>
  <c r="AN294" i="21"/>
  <c r="AN295" i="21"/>
  <c r="AN296" i="21"/>
  <c r="AN297" i="21"/>
  <c r="AN298" i="21"/>
  <c r="AN299" i="21"/>
  <c r="AN300" i="21"/>
  <c r="AN301" i="21"/>
  <c r="AN302" i="21"/>
  <c r="AN303" i="21"/>
  <c r="AN304" i="21"/>
  <c r="AN305" i="21"/>
  <c r="AN306" i="21"/>
  <c r="AN307" i="21"/>
  <c r="AN308" i="21"/>
  <c r="AN309" i="21"/>
  <c r="AN310" i="21"/>
  <c r="AN311" i="21"/>
  <c r="AN312" i="21"/>
  <c r="AN313" i="21"/>
  <c r="AN314" i="21"/>
  <c r="AN315" i="21"/>
  <c r="AN316" i="21"/>
  <c r="AN317" i="21"/>
  <c r="AN318" i="21"/>
  <c r="AN319" i="21"/>
  <c r="AN320" i="21"/>
  <c r="AN321" i="21"/>
  <c r="AN322" i="21"/>
  <c r="AN323" i="21"/>
  <c r="AN324" i="21"/>
  <c r="AN325" i="21"/>
  <c r="AN326" i="21"/>
  <c r="AN327" i="21"/>
  <c r="AN328" i="21"/>
  <c r="AN329" i="21"/>
  <c r="AN330" i="21"/>
  <c r="AN331" i="21"/>
  <c r="AN332" i="21"/>
  <c r="AN333" i="21"/>
  <c r="AN334" i="21"/>
  <c r="AN335" i="21"/>
  <c r="AN336" i="21"/>
  <c r="AN337" i="21"/>
  <c r="AN338" i="21"/>
  <c r="AN339" i="21"/>
  <c r="AN340" i="21"/>
  <c r="AN341" i="21"/>
  <c r="AN342" i="21"/>
  <c r="AN343" i="21"/>
  <c r="AN344" i="21"/>
  <c r="AN345" i="21"/>
  <c r="AN346" i="21"/>
  <c r="AN347" i="21"/>
  <c r="AN348" i="21"/>
  <c r="AN349" i="21"/>
  <c r="AN350" i="21"/>
  <c r="AN351" i="21"/>
  <c r="AN352" i="21"/>
  <c r="AN353" i="21"/>
  <c r="AN354" i="21"/>
  <c r="AN355" i="21"/>
  <c r="AN356" i="21"/>
  <c r="AN357" i="21"/>
  <c r="AN358" i="21"/>
  <c r="AN359" i="21"/>
  <c r="AN360" i="21"/>
  <c r="AN361" i="21"/>
  <c r="AN362" i="21"/>
  <c r="AN363" i="21"/>
  <c r="AN364" i="21"/>
  <c r="AN365" i="21"/>
  <c r="AN366" i="21"/>
  <c r="AN367" i="21"/>
  <c r="AN368" i="21"/>
  <c r="AN369" i="21"/>
  <c r="AN370" i="21"/>
  <c r="AN371" i="21"/>
  <c r="AN372" i="21"/>
  <c r="AN373" i="21"/>
  <c r="AN374" i="21"/>
  <c r="AN375" i="21"/>
  <c r="AN376" i="21"/>
  <c r="AN377" i="21"/>
  <c r="AN378" i="21"/>
  <c r="AN379" i="21"/>
  <c r="AN380" i="21"/>
  <c r="AN381" i="21"/>
  <c r="AN382" i="21"/>
  <c r="AN383" i="21"/>
  <c r="AN384" i="21"/>
  <c r="AN385" i="21"/>
  <c r="AN386" i="21"/>
  <c r="AN387" i="21"/>
  <c r="AN388" i="21"/>
  <c r="AN389" i="21"/>
  <c r="AN390" i="21"/>
  <c r="AN391" i="21"/>
  <c r="AN392" i="21"/>
  <c r="AN393" i="21"/>
  <c r="AN394" i="21"/>
  <c r="AN395" i="21"/>
  <c r="AN396" i="21"/>
  <c r="AN397" i="21"/>
  <c r="AN398" i="21"/>
  <c r="AN399" i="21"/>
  <c r="AN400" i="21"/>
  <c r="AN401" i="21"/>
  <c r="AN402" i="21"/>
  <c r="AN403" i="21"/>
  <c r="AN404" i="21"/>
  <c r="AN405" i="21"/>
  <c r="AN406" i="21"/>
  <c r="AN407" i="21"/>
  <c r="AN408" i="21"/>
  <c r="AN409" i="21"/>
  <c r="AN410" i="21"/>
  <c r="AN411" i="21"/>
  <c r="AN412" i="21"/>
  <c r="AN413" i="21"/>
  <c r="AN414" i="21"/>
  <c r="AN415" i="21"/>
  <c r="AN416" i="21"/>
  <c r="AN417" i="21"/>
  <c r="AN418" i="21"/>
  <c r="AN419" i="21"/>
  <c r="AN420" i="21"/>
  <c r="AN421" i="21"/>
  <c r="AN422" i="21"/>
  <c r="AN423" i="21"/>
  <c r="AN424" i="21"/>
  <c r="AN425" i="21"/>
  <c r="AN426" i="21"/>
  <c r="AN427" i="21"/>
  <c r="AN428" i="21"/>
  <c r="AN429" i="21"/>
  <c r="AN430" i="21"/>
  <c r="AN431" i="21"/>
  <c r="AN432" i="21"/>
  <c r="AN433" i="21"/>
  <c r="AN434" i="21"/>
  <c r="AN435" i="21"/>
  <c r="AN436" i="21"/>
  <c r="AN437" i="21"/>
  <c r="AN438" i="21"/>
  <c r="AN439" i="21"/>
  <c r="AN440" i="21"/>
  <c r="AN441" i="21"/>
  <c r="AN442" i="21"/>
  <c r="AN443" i="21"/>
  <c r="AN444" i="21"/>
  <c r="AN445" i="21"/>
  <c r="AN446" i="21"/>
  <c r="AN447" i="21"/>
  <c r="AN448" i="21"/>
  <c r="AN449" i="21"/>
  <c r="AN450" i="21"/>
  <c r="AN451" i="21"/>
  <c r="AN452" i="21"/>
  <c r="AN453" i="21"/>
  <c r="AN454" i="21"/>
  <c r="AN455" i="21"/>
  <c r="AN456" i="21"/>
  <c r="AN457" i="21"/>
  <c r="AN458" i="21"/>
  <c r="AN459" i="21"/>
  <c r="AN460" i="21"/>
  <c r="AN461" i="21"/>
  <c r="AN462" i="21"/>
  <c r="AN463" i="21"/>
  <c r="AN464" i="21"/>
  <c r="AN465" i="21"/>
  <c r="AN466" i="21"/>
  <c r="AN467" i="21"/>
  <c r="AN468" i="21"/>
  <c r="AN469" i="21"/>
  <c r="AN470" i="21"/>
  <c r="AN471" i="21"/>
  <c r="AN472" i="21"/>
  <c r="AN473" i="21"/>
  <c r="AN474" i="21"/>
  <c r="AN475" i="21"/>
  <c r="AN476" i="21"/>
  <c r="AN477" i="21"/>
  <c r="AN478" i="21"/>
  <c r="AN479" i="21"/>
  <c r="AN480" i="21"/>
  <c r="AN481" i="21"/>
  <c r="AN482" i="21"/>
  <c r="AN483" i="21"/>
  <c r="AN484" i="21"/>
  <c r="AN485" i="21"/>
  <c r="AN486" i="21"/>
  <c r="AN487" i="21"/>
  <c r="AN488" i="21"/>
  <c r="AN489" i="21"/>
  <c r="AN490" i="21"/>
  <c r="AN491" i="21"/>
  <c r="AN492" i="21"/>
  <c r="AN493" i="21"/>
  <c r="AN494" i="21"/>
  <c r="AN495" i="21"/>
  <c r="AN496" i="21"/>
  <c r="AN497" i="21"/>
  <c r="AN498" i="21"/>
  <c r="AN499" i="21"/>
  <c r="AN500" i="21"/>
  <c r="AN501" i="21"/>
  <c r="AN502" i="21"/>
  <c r="AN503" i="21"/>
  <c r="AN504" i="21"/>
  <c r="AN505" i="21"/>
  <c r="AN506" i="21"/>
  <c r="AN507" i="21"/>
  <c r="AN508" i="21"/>
  <c r="AN509" i="21"/>
  <c r="AN510" i="21"/>
  <c r="AN511" i="21"/>
  <c r="AN512" i="21"/>
  <c r="AN513" i="21"/>
  <c r="AN514" i="21"/>
  <c r="AN515" i="21"/>
  <c r="AN516" i="21"/>
  <c r="AN517" i="21"/>
  <c r="AN518" i="21"/>
  <c r="AN519" i="21"/>
  <c r="AN520" i="21"/>
  <c r="AN521" i="21"/>
  <c r="AN522" i="21"/>
  <c r="AN523" i="21"/>
  <c r="AN524" i="21"/>
  <c r="AN525" i="21"/>
  <c r="AN526" i="21"/>
  <c r="AN527" i="21"/>
  <c r="AN528" i="21"/>
  <c r="AN529" i="21"/>
  <c r="AN530" i="21"/>
  <c r="AN531" i="21"/>
  <c r="AN532" i="21"/>
  <c r="AN533" i="21"/>
  <c r="AN534" i="21"/>
  <c r="AN535" i="21"/>
  <c r="AN536" i="21"/>
  <c r="AN537" i="21"/>
  <c r="AN538" i="21"/>
  <c r="AN539" i="21"/>
  <c r="AN540" i="21"/>
  <c r="AN541" i="21"/>
  <c r="AN542" i="21"/>
  <c r="AN543" i="21"/>
  <c r="AN544" i="21"/>
  <c r="AN545" i="21"/>
  <c r="AN546" i="21"/>
  <c r="AN547" i="21"/>
  <c r="AN548" i="21"/>
  <c r="AN549" i="21"/>
  <c r="AN550" i="21"/>
  <c r="AN551" i="21"/>
  <c r="AN552" i="21"/>
  <c r="AN553" i="21"/>
  <c r="AN554" i="21"/>
  <c r="AN555" i="21"/>
  <c r="AN556" i="21"/>
  <c r="AN557" i="21"/>
  <c r="AN558" i="21"/>
  <c r="AN559" i="21"/>
  <c r="AN560" i="21"/>
  <c r="AN561" i="21"/>
  <c r="AN562" i="21"/>
  <c r="AN563" i="21"/>
  <c r="AN564" i="21"/>
  <c r="AN565" i="21"/>
  <c r="AN566" i="21"/>
  <c r="AN567" i="21"/>
  <c r="AN568" i="21"/>
  <c r="AN569" i="21"/>
  <c r="AN570" i="21"/>
  <c r="AN571" i="21"/>
  <c r="AN572" i="21"/>
  <c r="AN573" i="21"/>
  <c r="AN574" i="21"/>
  <c r="AN575" i="21"/>
  <c r="AN576" i="21"/>
  <c r="AN577" i="21"/>
  <c r="AN578" i="21"/>
  <c r="AN579" i="21"/>
  <c r="AN580" i="21"/>
  <c r="AN581" i="21"/>
  <c r="AN582" i="21"/>
  <c r="AN583" i="21"/>
  <c r="AN584" i="21"/>
  <c r="AN585" i="21"/>
  <c r="AN586" i="21"/>
  <c r="AN587" i="21"/>
  <c r="AN588" i="21"/>
  <c r="AN589" i="21"/>
  <c r="AN590" i="21"/>
  <c r="AN591" i="21"/>
  <c r="AN592" i="21"/>
  <c r="AN593" i="21"/>
  <c r="AN594" i="21"/>
  <c r="AN595" i="21"/>
  <c r="AN596" i="21"/>
  <c r="AN597" i="21"/>
  <c r="AN598" i="21"/>
  <c r="AN599" i="21"/>
  <c r="AN600" i="21"/>
  <c r="AN601" i="21"/>
  <c r="AN602" i="21"/>
  <c r="AN603" i="21"/>
  <c r="AN604" i="21"/>
  <c r="AN605" i="21"/>
  <c r="AN606" i="21"/>
  <c r="AN607" i="21"/>
  <c r="AN608" i="21"/>
  <c r="AN609" i="21"/>
  <c r="AN610" i="21"/>
  <c r="AN611" i="21"/>
  <c r="AN612" i="21"/>
  <c r="AN613" i="21"/>
  <c r="AN614" i="21"/>
  <c r="AN615" i="21"/>
  <c r="AN616" i="21"/>
  <c r="AN617" i="21"/>
  <c r="AN618" i="21"/>
  <c r="AN619" i="21"/>
  <c r="AN620" i="21"/>
  <c r="AN621" i="21"/>
  <c r="AN622" i="21"/>
  <c r="AN623" i="21"/>
  <c r="AN624" i="21"/>
  <c r="AN625" i="21"/>
  <c r="AN626" i="21"/>
  <c r="AN627" i="21"/>
  <c r="AN628" i="21"/>
  <c r="AN629" i="21"/>
  <c r="AN630" i="21"/>
  <c r="AN631" i="21"/>
  <c r="AN632" i="21"/>
  <c r="AN633" i="21"/>
  <c r="AN634" i="21"/>
  <c r="AN635" i="21"/>
  <c r="AN636" i="21"/>
  <c r="AN637" i="21"/>
  <c r="AN638" i="21"/>
  <c r="AN639" i="21"/>
  <c r="AN640" i="21"/>
  <c r="AN641" i="21"/>
  <c r="AN642" i="21"/>
  <c r="AN643" i="21"/>
  <c r="AN644" i="21"/>
  <c r="AN645" i="21"/>
  <c r="AN646" i="21"/>
  <c r="AN647" i="21"/>
  <c r="AN648" i="21"/>
  <c r="AN649" i="21"/>
  <c r="AN650" i="21"/>
  <c r="AN651" i="21"/>
  <c r="AN652" i="21"/>
  <c r="AN653" i="21"/>
  <c r="AN654" i="21"/>
  <c r="AN655" i="21"/>
  <c r="AN656" i="21"/>
  <c r="AN657" i="21"/>
  <c r="AN658" i="21"/>
  <c r="AN659" i="21"/>
  <c r="AN660" i="21"/>
  <c r="AN661" i="21"/>
  <c r="AN662" i="21"/>
  <c r="AN663" i="21"/>
  <c r="AN664" i="21"/>
  <c r="AN665" i="21"/>
  <c r="AN666" i="21"/>
  <c r="AN667" i="21"/>
  <c r="AN668" i="21"/>
  <c r="AN669" i="21"/>
  <c r="AN670" i="21"/>
  <c r="AN671" i="21"/>
  <c r="AN672" i="21"/>
  <c r="AN673" i="21"/>
  <c r="AN674" i="21"/>
  <c r="AN675" i="21"/>
  <c r="AN676" i="21"/>
  <c r="AN677" i="21"/>
  <c r="AN678" i="21"/>
  <c r="AN679" i="21"/>
  <c r="AN680" i="21"/>
  <c r="AN681" i="21"/>
  <c r="AN682" i="21"/>
  <c r="AN683" i="21"/>
  <c r="AN684" i="21"/>
  <c r="AN685" i="21"/>
  <c r="AN686" i="21"/>
  <c r="AN687" i="21"/>
  <c r="AN688" i="21"/>
  <c r="AN689" i="21"/>
  <c r="AN690" i="21"/>
  <c r="AN691" i="21"/>
  <c r="AN692" i="21"/>
  <c r="AN693" i="21"/>
  <c r="AN694" i="21"/>
  <c r="AN695" i="21"/>
  <c r="AN696" i="21"/>
  <c r="AN697" i="21"/>
  <c r="AN698" i="21"/>
  <c r="AN699" i="21"/>
  <c r="AN700" i="21"/>
  <c r="AN701" i="21"/>
  <c r="AN702" i="21"/>
  <c r="AN703" i="21"/>
  <c r="AN704" i="21"/>
  <c r="AN705" i="21"/>
  <c r="AN706" i="21"/>
  <c r="AN707" i="21"/>
  <c r="AN708" i="21"/>
  <c r="AN709" i="21"/>
  <c r="AN710" i="21"/>
  <c r="AN711" i="21"/>
  <c r="AN712" i="21"/>
  <c r="AN713" i="21"/>
  <c r="AN714" i="21"/>
  <c r="AN715" i="21"/>
  <c r="AN716" i="21"/>
  <c r="AN717" i="21"/>
  <c r="AN718" i="21"/>
  <c r="AN719" i="21"/>
  <c r="AN720" i="21"/>
  <c r="AN721" i="21"/>
  <c r="AN722" i="21"/>
  <c r="AN723" i="21"/>
  <c r="AN724" i="21"/>
  <c r="AN725" i="21"/>
  <c r="AN726" i="21"/>
  <c r="AN727" i="21"/>
  <c r="AN728" i="21"/>
  <c r="AN729" i="21"/>
  <c r="AN730" i="21"/>
  <c r="AN731" i="21"/>
  <c r="AN732" i="21"/>
  <c r="AN733" i="21"/>
  <c r="AN734" i="21"/>
  <c r="AN735" i="21"/>
  <c r="AN736" i="21"/>
  <c r="AN737" i="21"/>
  <c r="AN738" i="21"/>
  <c r="AN739" i="21"/>
  <c r="AN740" i="21"/>
  <c r="AN741" i="21"/>
  <c r="AN742" i="21"/>
  <c r="AN743" i="21"/>
  <c r="AN744" i="21"/>
  <c r="AN745" i="21"/>
  <c r="AN746" i="21"/>
  <c r="AN747" i="21"/>
  <c r="AN748" i="21"/>
  <c r="AN749" i="21"/>
  <c r="AN750" i="21"/>
  <c r="AN751" i="21"/>
  <c r="AN752" i="21"/>
  <c r="AN753" i="21"/>
  <c r="AN754" i="21"/>
  <c r="AN755" i="21"/>
  <c r="AN756" i="21"/>
  <c r="AN757" i="21"/>
  <c r="AN758" i="21"/>
  <c r="AN759" i="21"/>
  <c r="AN760" i="21"/>
  <c r="AN761" i="21"/>
  <c r="AN762" i="21"/>
  <c r="AN763" i="21"/>
  <c r="AN764" i="21"/>
  <c r="AN765" i="21"/>
  <c r="AN766" i="21"/>
  <c r="AN767" i="21"/>
  <c r="AN768" i="21"/>
  <c r="AN769" i="21"/>
  <c r="AN770" i="21"/>
  <c r="AN771" i="21"/>
  <c r="AN772" i="21"/>
  <c r="AN773" i="21"/>
  <c r="AN774" i="21"/>
  <c r="AN775" i="21"/>
  <c r="AN776" i="21"/>
  <c r="AN777" i="21"/>
  <c r="AN778" i="21"/>
  <c r="AN779" i="21"/>
  <c r="AN780" i="21"/>
  <c r="AN781" i="21"/>
  <c r="AN782" i="21"/>
  <c r="AN783" i="21"/>
  <c r="AN784" i="21"/>
  <c r="AN785" i="21"/>
  <c r="AN786" i="21"/>
  <c r="AN787" i="21"/>
  <c r="AN788" i="21"/>
  <c r="AN789" i="21"/>
  <c r="AN790" i="21"/>
  <c r="AN791" i="21"/>
  <c r="AN792" i="21"/>
  <c r="AN793" i="21"/>
  <c r="AN794" i="21"/>
  <c r="AN795" i="21"/>
  <c r="AN796" i="21"/>
  <c r="AN797" i="21"/>
  <c r="AN798" i="21"/>
  <c r="AN799" i="21"/>
  <c r="AN800" i="21"/>
  <c r="AN801" i="21"/>
  <c r="AN802" i="21"/>
  <c r="AN803" i="21"/>
  <c r="AN804" i="21"/>
  <c r="AN805" i="21"/>
  <c r="AN806" i="21"/>
  <c r="AN807" i="21"/>
  <c r="AN808" i="21"/>
  <c r="AN809" i="21"/>
  <c r="AN810" i="21"/>
  <c r="AN811" i="21"/>
  <c r="AN812" i="21"/>
  <c r="AN813" i="21"/>
  <c r="AN814" i="21"/>
  <c r="AN815" i="21"/>
  <c r="AN816" i="21"/>
  <c r="AN817" i="21"/>
  <c r="AN818" i="21"/>
  <c r="AN819" i="21"/>
  <c r="AN820" i="21"/>
  <c r="AN821" i="21"/>
  <c r="AN822" i="21"/>
  <c r="AN823" i="21"/>
  <c r="AN824" i="21"/>
  <c r="AN825" i="21"/>
  <c r="AN826" i="21"/>
  <c r="AN827" i="21"/>
  <c r="AN828" i="21"/>
  <c r="AN829" i="21"/>
  <c r="AN830" i="21"/>
  <c r="AN831" i="21"/>
  <c r="AN832" i="21"/>
  <c r="AN833" i="21"/>
  <c r="AN834" i="21"/>
  <c r="AN835" i="21"/>
  <c r="AN836" i="21"/>
  <c r="AN837" i="21"/>
  <c r="AN838" i="21"/>
  <c r="AN839" i="21"/>
  <c r="AN840" i="21"/>
  <c r="AN841" i="21"/>
  <c r="AN842" i="21"/>
  <c r="AN843" i="21"/>
  <c r="AN844" i="21"/>
  <c r="AN845" i="21"/>
  <c r="AN846" i="21"/>
  <c r="AN847" i="21"/>
  <c r="AN848" i="21"/>
  <c r="AN849" i="21"/>
  <c r="AN850" i="21"/>
  <c r="AN851" i="21"/>
  <c r="AN852" i="21"/>
  <c r="AN853" i="21"/>
  <c r="AN854" i="21"/>
  <c r="AN855" i="21"/>
  <c r="AN856" i="21"/>
  <c r="AN857" i="21"/>
  <c r="AN858" i="21"/>
  <c r="AN859" i="21"/>
  <c r="AN860" i="21"/>
  <c r="AN861" i="21"/>
  <c r="AN862" i="21"/>
  <c r="AN863" i="21"/>
  <c r="AN864" i="21"/>
  <c r="AN865" i="21"/>
  <c r="AN866" i="21"/>
  <c r="AN867" i="21"/>
  <c r="AN868" i="21"/>
  <c r="AN869" i="21"/>
  <c r="AN870" i="21"/>
  <c r="AN871" i="21"/>
  <c r="AN872" i="21"/>
  <c r="AN873" i="21"/>
  <c r="AN874" i="21"/>
  <c r="AN875" i="21"/>
  <c r="AN876" i="21"/>
  <c r="AN877" i="21"/>
  <c r="AN878" i="21"/>
  <c r="AN879" i="21"/>
  <c r="AN880" i="21"/>
  <c r="AN881" i="21"/>
  <c r="AN882" i="21"/>
  <c r="AN883" i="21"/>
  <c r="AN884" i="21"/>
  <c r="AN885" i="21"/>
  <c r="AN886" i="21"/>
  <c r="AN887" i="21"/>
  <c r="AN888" i="21"/>
  <c r="AN889" i="21"/>
  <c r="AN890" i="21"/>
  <c r="AN891" i="21"/>
  <c r="AN892" i="21"/>
  <c r="AN893" i="21"/>
  <c r="AN894" i="21"/>
  <c r="AN895" i="21"/>
  <c r="AN896" i="21"/>
  <c r="AN897" i="21"/>
  <c r="AN898" i="21"/>
  <c r="AN899" i="21"/>
  <c r="AN900" i="21"/>
  <c r="AN901" i="21"/>
  <c r="AN902" i="21"/>
  <c r="AN903" i="21"/>
  <c r="AN904" i="21"/>
  <c r="AN905" i="21"/>
  <c r="AN906" i="21"/>
  <c r="AN907" i="21"/>
  <c r="AN908" i="21"/>
  <c r="AN909" i="21"/>
  <c r="AN910" i="21"/>
  <c r="AN911" i="21"/>
  <c r="AN912" i="21"/>
  <c r="AN913" i="21"/>
  <c r="AN914" i="21"/>
  <c r="AN915" i="21"/>
  <c r="AN916" i="21"/>
  <c r="AN917" i="21"/>
  <c r="AN918" i="21"/>
  <c r="AN919" i="21"/>
  <c r="AN920" i="21"/>
  <c r="AN921" i="21"/>
  <c r="AN922" i="21"/>
  <c r="AN923" i="21"/>
  <c r="AN924" i="21"/>
  <c r="AN925" i="21"/>
  <c r="AN926" i="21"/>
  <c r="AN927" i="21"/>
  <c r="AN928" i="21"/>
  <c r="AN929" i="21"/>
  <c r="AN930" i="21"/>
  <c r="AN931" i="21"/>
  <c r="AN932" i="21"/>
  <c r="AN933" i="21"/>
  <c r="AN934" i="21"/>
  <c r="AN935" i="21"/>
  <c r="AN936" i="21"/>
  <c r="AN937" i="21"/>
  <c r="AN938" i="21"/>
  <c r="AN939" i="21"/>
  <c r="AN940" i="21"/>
  <c r="AN941" i="21"/>
  <c r="AN942" i="21"/>
  <c r="AN943" i="21"/>
  <c r="AN944" i="21"/>
  <c r="AN945" i="21"/>
  <c r="AN946" i="21"/>
  <c r="AN947" i="21"/>
  <c r="AN948" i="21"/>
  <c r="AN949" i="21"/>
  <c r="AN950" i="21"/>
  <c r="AN951" i="21"/>
  <c r="AN952" i="21"/>
  <c r="AN953" i="21"/>
  <c r="AN954" i="21"/>
  <c r="AN955" i="21"/>
  <c r="AN956" i="21"/>
  <c r="AN957" i="21"/>
  <c r="AN958" i="21"/>
  <c r="AN959" i="21"/>
  <c r="AN960" i="21"/>
  <c r="AN961" i="21"/>
  <c r="AN962" i="21"/>
  <c r="AN963" i="21"/>
  <c r="AN964" i="21"/>
  <c r="AN965" i="21"/>
  <c r="AN966" i="21"/>
  <c r="AN967" i="21"/>
  <c r="AN968" i="21"/>
  <c r="AN969" i="21"/>
  <c r="AN970" i="21"/>
  <c r="AN971" i="21"/>
  <c r="AN972" i="21"/>
  <c r="AN973" i="21"/>
  <c r="AN974" i="21"/>
  <c r="AN975" i="21"/>
  <c r="AN976" i="21"/>
  <c r="AN977" i="21"/>
  <c r="AN978" i="21"/>
  <c r="AN979" i="21"/>
  <c r="AN980" i="21"/>
  <c r="AN981" i="21"/>
  <c r="AN982" i="21"/>
  <c r="AN983" i="21"/>
  <c r="AN984" i="21"/>
  <c r="AN985" i="21"/>
  <c r="AN986" i="21"/>
  <c r="AN987" i="21"/>
  <c r="AN988" i="21"/>
  <c r="AN989" i="21"/>
  <c r="AN990" i="21"/>
  <c r="AN991" i="21"/>
  <c r="AN992" i="21"/>
  <c r="AN993" i="21"/>
  <c r="AN994" i="21"/>
  <c r="AN995" i="21"/>
  <c r="AN996" i="21"/>
  <c r="AN997" i="21"/>
  <c r="AN998" i="21"/>
  <c r="AN999" i="21"/>
  <c r="AN1000" i="21"/>
  <c r="AN1001" i="21"/>
  <c r="AN1002" i="21"/>
  <c r="AN1003" i="21"/>
  <c r="AN1004" i="21"/>
  <c r="AN1005" i="21"/>
  <c r="AN1006" i="21"/>
  <c r="AN1007" i="21"/>
  <c r="AN1008" i="21"/>
  <c r="AN1009" i="21"/>
  <c r="AN1010" i="21"/>
  <c r="AN1011" i="21"/>
  <c r="AN1012" i="21"/>
  <c r="AN1013" i="21"/>
  <c r="AN1014" i="21"/>
  <c r="AN1015" i="21"/>
  <c r="AN1016" i="21"/>
  <c r="AN1017" i="21"/>
  <c r="AN1018" i="21"/>
  <c r="AN1019" i="21"/>
  <c r="AN1020" i="21"/>
  <c r="AN1021" i="21"/>
  <c r="AN1022" i="21"/>
  <c r="AN1023" i="21"/>
  <c r="AN1024" i="21"/>
  <c r="AN1025" i="21"/>
  <c r="AN1026" i="21"/>
  <c r="AN1027" i="21"/>
  <c r="AN1028" i="21"/>
  <c r="AN1029" i="21"/>
  <c r="AN1030" i="21"/>
  <c r="AN1031" i="21"/>
  <c r="AN1032" i="21"/>
  <c r="AN1033" i="21"/>
  <c r="AN1034" i="21"/>
  <c r="AN1035" i="21"/>
  <c r="AN1036" i="21"/>
  <c r="AN1037" i="21"/>
  <c r="AN1038" i="21"/>
  <c r="AN1039" i="21"/>
  <c r="AN1040" i="21"/>
  <c r="AN1041" i="21"/>
  <c r="AN1042" i="21"/>
  <c r="AN1043" i="21"/>
  <c r="AN1044" i="21"/>
  <c r="AN1045" i="21"/>
  <c r="AN1046" i="21"/>
  <c r="AN1047" i="21"/>
  <c r="AN1048" i="21"/>
  <c r="AN1049" i="21"/>
  <c r="AN1050" i="21"/>
  <c r="AN1051" i="21"/>
  <c r="AN1052" i="21"/>
  <c r="AN1053" i="21"/>
  <c r="AN1054" i="21"/>
  <c r="AN1055" i="21"/>
  <c r="AN1056" i="21"/>
  <c r="AN1057" i="21"/>
  <c r="AN1058" i="21"/>
  <c r="AN1059" i="21"/>
  <c r="AN1060" i="21"/>
  <c r="AN1061" i="21"/>
  <c r="AN1062" i="21"/>
  <c r="AN1063" i="21"/>
  <c r="AN1064" i="21"/>
  <c r="AN1065" i="21"/>
  <c r="AN1066" i="21"/>
  <c r="AN1067" i="21"/>
  <c r="AN1068" i="21"/>
  <c r="AN1069" i="21"/>
  <c r="AN1070" i="21"/>
  <c r="AN1071" i="21"/>
  <c r="AN1072" i="21"/>
  <c r="AN1073" i="21"/>
  <c r="AN1074" i="21"/>
  <c r="AN1075" i="21"/>
  <c r="AN1076" i="21"/>
  <c r="AN1077" i="21"/>
  <c r="AN1078" i="21"/>
  <c r="AN1079" i="21"/>
  <c r="AN1080" i="21"/>
  <c r="AN1081" i="21"/>
  <c r="AN1082" i="21"/>
  <c r="AN1083" i="21"/>
  <c r="AN1084" i="21"/>
  <c r="AN1085" i="21"/>
  <c r="AN1086" i="21"/>
  <c r="AN1087" i="21"/>
  <c r="AN1088" i="21"/>
  <c r="AN1089" i="21"/>
  <c r="AN1090" i="21"/>
  <c r="AN1091" i="21"/>
  <c r="AN1092" i="21"/>
  <c r="AN1093" i="21"/>
  <c r="AN1094" i="21"/>
  <c r="AN1095" i="21"/>
  <c r="AN1096" i="21"/>
  <c r="AN1097" i="21"/>
  <c r="AN1098" i="21"/>
  <c r="AN1099" i="21"/>
  <c r="AN1100" i="21"/>
  <c r="AN1101" i="21"/>
  <c r="AN1102" i="21"/>
  <c r="AN1103" i="21"/>
  <c r="AN1104" i="21"/>
  <c r="AN1105" i="21"/>
  <c r="AN1106" i="21"/>
  <c r="AN1107" i="21"/>
  <c r="AN1108" i="21"/>
  <c r="AN1109" i="21"/>
  <c r="AN1110" i="21"/>
  <c r="AN1111" i="21"/>
  <c r="AN1112" i="21"/>
  <c r="AN1113" i="21"/>
  <c r="AN1114" i="21"/>
  <c r="AN1115" i="21"/>
  <c r="AN1116" i="21"/>
  <c r="AN1117" i="21"/>
  <c r="AN1118" i="21"/>
  <c r="AN1119" i="21"/>
  <c r="AN1120" i="21"/>
  <c r="AN1121" i="21"/>
  <c r="AN1122" i="21"/>
  <c r="AN1123" i="21"/>
  <c r="AN1124" i="21"/>
  <c r="AN1125" i="21"/>
  <c r="AN1126" i="21"/>
  <c r="AN1127" i="21"/>
  <c r="AN1128" i="21"/>
  <c r="AN1129" i="21"/>
  <c r="AN1130" i="21"/>
  <c r="AN1131" i="21"/>
  <c r="AN1132" i="21"/>
  <c r="AN1133" i="21"/>
  <c r="AN1134" i="21"/>
  <c r="AN1135" i="21"/>
  <c r="AN1136" i="21"/>
  <c r="AN1137" i="21"/>
  <c r="AN1138" i="21"/>
  <c r="AN1139" i="21"/>
  <c r="AN1140" i="21"/>
  <c r="AN1141" i="21"/>
  <c r="AN1142" i="21"/>
  <c r="AN1143" i="21"/>
  <c r="AN1144" i="21"/>
  <c r="AN1145" i="21"/>
  <c r="AN1146" i="21"/>
  <c r="AN1147" i="21"/>
  <c r="AN1148" i="21"/>
  <c r="AN1149" i="21"/>
  <c r="AN1150" i="21"/>
  <c r="AN1151" i="21"/>
  <c r="AN1152" i="21"/>
  <c r="AN1153" i="21"/>
  <c r="AM1102" i="21"/>
  <c r="AM1088" i="21"/>
  <c r="AM1049" i="21"/>
  <c r="AM1040" i="21"/>
  <c r="AM1044" i="21"/>
  <c r="AM843" i="21"/>
  <c r="AM809" i="21"/>
  <c r="AM743" i="21"/>
  <c r="AM729" i="21"/>
  <c r="AM744" i="21"/>
  <c r="AM646" i="21"/>
  <c r="AE555" i="21"/>
  <c r="AM358" i="21"/>
  <c r="AI3" i="21" l="1"/>
  <c r="AJ3" i="21" s="1"/>
  <c r="AI4" i="21"/>
  <c r="AI5" i="21"/>
  <c r="AJ5" i="21" s="1"/>
  <c r="AI6" i="21"/>
  <c r="AJ6" i="21" s="1"/>
  <c r="AI7" i="21"/>
  <c r="AJ7" i="21" s="1"/>
  <c r="AI8" i="21"/>
  <c r="AJ8" i="21" s="1"/>
  <c r="AI9" i="21"/>
  <c r="AJ9" i="21" s="1"/>
  <c r="AI11" i="21"/>
  <c r="AJ11" i="21" s="1"/>
  <c r="AI13" i="21"/>
  <c r="AJ13" i="21" s="1"/>
  <c r="AI15" i="21"/>
  <c r="AI16" i="21"/>
  <c r="AI17" i="21"/>
  <c r="AI19" i="21"/>
  <c r="AI20" i="21"/>
  <c r="AJ20" i="21" s="1"/>
  <c r="AI22" i="21"/>
  <c r="AJ22" i="21" s="1"/>
  <c r="AI23" i="21"/>
  <c r="AJ23" i="21" s="1"/>
  <c r="AI24" i="21"/>
  <c r="AI26" i="21"/>
  <c r="AJ26" i="21" s="1"/>
  <c r="AI27" i="21"/>
  <c r="AI28" i="21"/>
  <c r="AJ28" i="21" s="1"/>
  <c r="AI29" i="21"/>
  <c r="AJ29" i="21" s="1"/>
  <c r="AI30" i="21"/>
  <c r="AI31" i="21"/>
  <c r="AJ31" i="21" s="1"/>
  <c r="AI33" i="21"/>
  <c r="AI39" i="21"/>
  <c r="AJ39" i="21" s="1"/>
  <c r="AI42" i="21"/>
  <c r="AJ42" i="21" s="1"/>
  <c r="AI44" i="21"/>
  <c r="AJ44" i="21" s="1"/>
  <c r="AI48" i="21"/>
  <c r="AJ48" i="21" s="1"/>
  <c r="AI50" i="21"/>
  <c r="AJ50" i="21" s="1"/>
  <c r="AI51" i="21"/>
  <c r="AJ51" i="21" s="1"/>
  <c r="AI52" i="21"/>
  <c r="AJ52" i="21" s="1"/>
  <c r="AI53" i="21"/>
  <c r="AJ53" i="21" s="1"/>
  <c r="AI54" i="21"/>
  <c r="AJ54" i="21" s="1"/>
  <c r="AI55" i="21"/>
  <c r="AI56" i="21"/>
  <c r="AJ56" i="21" s="1"/>
  <c r="AI57" i="21"/>
  <c r="AI58" i="21"/>
  <c r="AJ58" i="21" s="1"/>
  <c r="AI63" i="21"/>
  <c r="AJ63" i="21" s="1"/>
  <c r="AI68" i="21"/>
  <c r="AJ68" i="21" s="1"/>
  <c r="AI69" i="21"/>
  <c r="AJ69" i="21" s="1"/>
  <c r="AI70" i="21"/>
  <c r="AJ70" i="21" s="1"/>
  <c r="AI74" i="21"/>
  <c r="AJ74" i="21" s="1"/>
  <c r="AI75" i="21"/>
  <c r="AI76" i="21"/>
  <c r="AJ76" i="21" s="1"/>
  <c r="AI77" i="21"/>
  <c r="AJ77" i="21" s="1"/>
  <c r="AI78" i="21"/>
  <c r="AJ78" i="21" s="1"/>
  <c r="AI79" i="21"/>
  <c r="AJ79" i="21" s="1"/>
  <c r="AI80" i="21"/>
  <c r="AJ80" i="21" s="1"/>
  <c r="AI81" i="21"/>
  <c r="AJ81" i="21" s="1"/>
  <c r="AI82" i="21"/>
  <c r="AJ82" i="21" s="1"/>
  <c r="AI84" i="21"/>
  <c r="AI85" i="21"/>
  <c r="AJ85" i="21" s="1"/>
  <c r="AI86" i="21"/>
  <c r="AJ86" i="21" s="1"/>
  <c r="AI87" i="21"/>
  <c r="AJ87" i="21" s="1"/>
  <c r="AI88" i="21"/>
  <c r="AJ88" i="21" s="1"/>
  <c r="AI89" i="21"/>
  <c r="AJ89" i="21" s="1"/>
  <c r="AI90" i="21"/>
  <c r="AI91" i="21"/>
  <c r="AI93" i="21"/>
  <c r="AI94" i="21"/>
  <c r="AJ94" i="21" s="1"/>
  <c r="AI95" i="21"/>
  <c r="AJ95" i="21" s="1"/>
  <c r="AI97" i="21"/>
  <c r="AJ97" i="21" s="1"/>
  <c r="AI98" i="21"/>
  <c r="AJ98" i="21" s="1"/>
  <c r="AI99" i="21"/>
  <c r="AJ99" i="21" s="1"/>
  <c r="AI101" i="21"/>
  <c r="AJ101" i="21" s="1"/>
  <c r="AI102" i="21"/>
  <c r="AI106" i="21"/>
  <c r="AJ106" i="21" s="1"/>
  <c r="AI107" i="21"/>
  <c r="AJ107" i="21" s="1"/>
  <c r="AI108" i="21"/>
  <c r="AJ108" i="21" s="1"/>
  <c r="AI109" i="21"/>
  <c r="AJ109" i="21" s="1"/>
  <c r="AI110" i="21"/>
  <c r="AJ110" i="21" s="1"/>
  <c r="AI111" i="21"/>
  <c r="AJ111" i="21" s="1"/>
  <c r="AI112" i="21"/>
  <c r="AJ112" i="21" s="1"/>
  <c r="AI113" i="21"/>
  <c r="AI114" i="21"/>
  <c r="AJ114" i="21" s="1"/>
  <c r="AI115" i="21"/>
  <c r="AJ115" i="21" s="1"/>
  <c r="AI116" i="21"/>
  <c r="AI117" i="21"/>
  <c r="AJ117" i="21" s="1"/>
  <c r="AI118" i="21"/>
  <c r="AJ118" i="21" s="1"/>
  <c r="AI120" i="21"/>
  <c r="AJ120" i="21" s="1"/>
  <c r="AI122" i="21"/>
  <c r="AJ122" i="21" s="1"/>
  <c r="AI123" i="21"/>
  <c r="AI124" i="21"/>
  <c r="AJ124" i="21" s="1"/>
  <c r="AI125" i="21"/>
  <c r="AJ125" i="21" s="1"/>
  <c r="AI126" i="21"/>
  <c r="AJ126" i="21" s="1"/>
  <c r="AI127" i="21"/>
  <c r="AJ127" i="21" s="1"/>
  <c r="AI128" i="21"/>
  <c r="AJ128" i="21" s="1"/>
  <c r="AI129" i="21"/>
  <c r="AJ129" i="21" s="1"/>
  <c r="AI130" i="21"/>
  <c r="AJ130" i="21" s="1"/>
  <c r="AI140" i="21"/>
  <c r="AI142" i="21"/>
  <c r="AI146" i="21"/>
  <c r="AJ146" i="21" s="1"/>
  <c r="AI147" i="21"/>
  <c r="AI148" i="21"/>
  <c r="AJ148" i="21" s="1"/>
  <c r="AI149" i="21"/>
  <c r="AJ149" i="21" s="1"/>
  <c r="AI150" i="21"/>
  <c r="AJ150" i="21" s="1"/>
  <c r="AI152" i="21"/>
  <c r="AJ152" i="21" s="1"/>
  <c r="AI153" i="21"/>
  <c r="AI154" i="21"/>
  <c r="AJ154" i="21" s="1"/>
  <c r="AI156" i="21"/>
  <c r="AI163" i="21"/>
  <c r="AI165" i="21"/>
  <c r="AJ165" i="21" s="1"/>
  <c r="AI166" i="21"/>
  <c r="AJ166" i="21" s="1"/>
  <c r="AI170" i="21"/>
  <c r="AJ170" i="21" s="1"/>
  <c r="AI171" i="21"/>
  <c r="AJ171" i="21" s="1"/>
  <c r="AI172" i="21"/>
  <c r="AI173" i="21"/>
  <c r="AJ173" i="21" s="1"/>
  <c r="AI174" i="21"/>
  <c r="AJ174" i="21" s="1"/>
  <c r="AI175" i="21"/>
  <c r="AI177" i="21"/>
  <c r="AJ177" i="21" s="1"/>
  <c r="AI178" i="21"/>
  <c r="AJ178" i="21" s="1"/>
  <c r="AI179" i="21"/>
  <c r="AJ179" i="21" s="1"/>
  <c r="AI180" i="21"/>
  <c r="AJ180" i="21" s="1"/>
  <c r="AI181" i="21"/>
  <c r="AI182" i="21"/>
  <c r="AI183" i="21"/>
  <c r="AJ183" i="21" s="1"/>
  <c r="AI184" i="21"/>
  <c r="AJ184" i="21" s="1"/>
  <c r="AI185" i="21"/>
  <c r="AJ185" i="21" s="1"/>
  <c r="AI186" i="21"/>
  <c r="AJ186" i="21" s="1"/>
  <c r="AI187" i="21"/>
  <c r="AJ187" i="21" s="1"/>
  <c r="AI188" i="21"/>
  <c r="AJ188" i="21" s="1"/>
  <c r="AI189" i="21"/>
  <c r="AI190" i="21"/>
  <c r="AI191" i="21"/>
  <c r="AJ191" i="21" s="1"/>
  <c r="AI192" i="21"/>
  <c r="AI193" i="21"/>
  <c r="AJ193" i="21" s="1"/>
  <c r="AI194" i="21"/>
  <c r="AJ194" i="21" s="1"/>
  <c r="AI195" i="21"/>
  <c r="AJ195" i="21" s="1"/>
  <c r="AI196" i="21"/>
  <c r="AJ196" i="21" s="1"/>
  <c r="AI197" i="21"/>
  <c r="AI198" i="21"/>
  <c r="AJ198" i="21" s="1"/>
  <c r="AI200" i="21"/>
  <c r="AJ200" i="21" s="1"/>
  <c r="AI201" i="21"/>
  <c r="AJ201" i="21" s="1"/>
  <c r="AI203" i="21"/>
  <c r="AJ203" i="21" s="1"/>
  <c r="AI207" i="21"/>
  <c r="AJ207" i="21" s="1"/>
  <c r="AI210" i="21"/>
  <c r="AJ210" i="21" s="1"/>
  <c r="AI214" i="21"/>
  <c r="AJ214" i="21" s="1"/>
  <c r="AI218" i="21"/>
  <c r="AJ218" i="21" s="1"/>
  <c r="AI219" i="21"/>
  <c r="AI220" i="21"/>
  <c r="AJ220" i="21" s="1"/>
  <c r="AI221" i="21"/>
  <c r="AJ221" i="21" s="1"/>
  <c r="AI224" i="21"/>
  <c r="AJ224" i="21" s="1"/>
  <c r="AI236" i="21"/>
  <c r="AJ236" i="21" s="1"/>
  <c r="AI242" i="21"/>
  <c r="AJ242" i="21" s="1"/>
  <c r="AI243" i="21"/>
  <c r="AJ243" i="21" s="1"/>
  <c r="AI244" i="21"/>
  <c r="AI245" i="21"/>
  <c r="AI246" i="21"/>
  <c r="AI255" i="21"/>
  <c r="AJ255" i="21" s="1"/>
  <c r="AI260" i="21"/>
  <c r="AJ260" i="21" s="1"/>
  <c r="AI266" i="21"/>
  <c r="AJ266" i="21" s="1"/>
  <c r="AI267" i="21"/>
  <c r="AJ267" i="21" s="1"/>
  <c r="AI269" i="21"/>
  <c r="AJ269" i="21" s="1"/>
  <c r="AI270" i="21"/>
  <c r="AI271" i="21"/>
  <c r="AI272" i="21"/>
  <c r="AJ272" i="21" s="1"/>
  <c r="AI273" i="21"/>
  <c r="AJ273" i="21" s="1"/>
  <c r="AI276" i="21"/>
  <c r="AI281" i="21"/>
  <c r="AJ281" i="21" s="1"/>
  <c r="AI286" i="21"/>
  <c r="AJ286" i="21" s="1"/>
  <c r="AI290" i="21"/>
  <c r="AI291" i="21"/>
  <c r="AI292" i="21"/>
  <c r="AI293" i="21"/>
  <c r="AJ293" i="21" s="1"/>
  <c r="AI294" i="21"/>
  <c r="AJ294" i="21" s="1"/>
  <c r="AI296" i="21"/>
  <c r="AI297" i="21"/>
  <c r="AI309" i="21"/>
  <c r="AI314" i="21"/>
  <c r="AJ314" i="21" s="1"/>
  <c r="AI315" i="21"/>
  <c r="AI316" i="21"/>
  <c r="AJ316" i="21" s="1"/>
  <c r="AI318" i="21"/>
  <c r="AI319" i="21"/>
  <c r="AJ319" i="21" s="1"/>
  <c r="AI323" i="21"/>
  <c r="AJ323" i="21" s="1"/>
  <c r="AI325" i="21"/>
  <c r="AJ325" i="21" s="1"/>
  <c r="AI327" i="21"/>
  <c r="AJ327" i="21" s="1"/>
  <c r="AI329" i="21"/>
  <c r="AJ329" i="21" s="1"/>
  <c r="AI332" i="21"/>
  <c r="AI334" i="21"/>
  <c r="AI335" i="21"/>
  <c r="AJ335" i="21" s="1"/>
  <c r="AI338" i="21"/>
  <c r="AJ338" i="21" s="1"/>
  <c r="AI339" i="21"/>
  <c r="AJ339" i="21" s="1"/>
  <c r="AI340" i="21"/>
  <c r="AJ340" i="21" s="1"/>
  <c r="AI341" i="21"/>
  <c r="AJ341" i="21" s="1"/>
  <c r="AI342" i="21"/>
  <c r="AJ342" i="21" s="1"/>
  <c r="AI343" i="21"/>
  <c r="AI345" i="21"/>
  <c r="AI348" i="21"/>
  <c r="AJ348" i="21" s="1"/>
  <c r="AI349" i="21"/>
  <c r="AJ349" i="21" s="1"/>
  <c r="AI351" i="21"/>
  <c r="AJ351" i="21" s="1"/>
  <c r="AI353" i="21"/>
  <c r="AJ353" i="21" s="1"/>
  <c r="AI356" i="21"/>
  <c r="AJ356" i="21" s="1"/>
  <c r="AI357" i="21"/>
  <c r="AJ357" i="21" s="1"/>
  <c r="AI358" i="21"/>
  <c r="AI360" i="21"/>
  <c r="AJ360" i="21" s="1"/>
  <c r="AI362" i="21"/>
  <c r="AJ362" i="21" s="1"/>
  <c r="AI363" i="21"/>
  <c r="AJ363" i="21" s="1"/>
  <c r="AI364" i="21"/>
  <c r="AJ364" i="21" s="1"/>
  <c r="AI367" i="21"/>
  <c r="AJ367" i="21" s="1"/>
  <c r="AI370" i="21"/>
  <c r="AJ370" i="21" s="1"/>
  <c r="AI371" i="21"/>
  <c r="AJ371" i="21" s="1"/>
  <c r="AI372" i="21"/>
  <c r="AI373" i="21"/>
  <c r="AJ373" i="21" s="1"/>
  <c r="AI374" i="21"/>
  <c r="AJ374" i="21" s="1"/>
  <c r="AI375" i="21"/>
  <c r="AJ375" i="21" s="1"/>
  <c r="AI376" i="21"/>
  <c r="AI377" i="21"/>
  <c r="AJ377" i="21" s="1"/>
  <c r="AI378" i="21"/>
  <c r="AJ378" i="21" s="1"/>
  <c r="AI379" i="21"/>
  <c r="AJ379" i="21" s="1"/>
  <c r="AI380" i="21"/>
  <c r="AI381" i="21"/>
  <c r="AJ381" i="21" s="1"/>
  <c r="AI382" i="21"/>
  <c r="AJ382" i="21" s="1"/>
  <c r="AI383" i="21"/>
  <c r="AJ383" i="21" s="1"/>
  <c r="AI384" i="21"/>
  <c r="AI385" i="21"/>
  <c r="AJ385" i="21" s="1"/>
  <c r="AI386" i="21"/>
  <c r="AJ386" i="21" s="1"/>
  <c r="AI387" i="21"/>
  <c r="AJ387" i="21" s="1"/>
  <c r="AI388" i="21"/>
  <c r="AJ388" i="21" s="1"/>
  <c r="AI389" i="21"/>
  <c r="AI390" i="21"/>
  <c r="AJ390" i="21" s="1"/>
  <c r="AI392" i="21"/>
  <c r="AJ392" i="21" s="1"/>
  <c r="AI394" i="21"/>
  <c r="AJ394" i="21" s="1"/>
  <c r="AI397" i="21"/>
  <c r="AJ397" i="21" s="1"/>
  <c r="AI398" i="21"/>
  <c r="AJ398" i="21" s="1"/>
  <c r="AI399" i="21"/>
  <c r="AJ399" i="21" s="1"/>
  <c r="AI400" i="21"/>
  <c r="AJ400" i="21" s="1"/>
  <c r="AI401" i="21"/>
  <c r="AJ401" i="21" s="1"/>
  <c r="AI404" i="21"/>
  <c r="AJ404" i="21" s="1"/>
  <c r="AI406" i="21"/>
  <c r="AI408" i="21"/>
  <c r="AJ408" i="21" s="1"/>
  <c r="AI409" i="21"/>
  <c r="AJ409" i="21" s="1"/>
  <c r="AI410" i="21"/>
  <c r="AJ410" i="21" s="1"/>
  <c r="AI411" i="21"/>
  <c r="AJ411" i="21" s="1"/>
  <c r="AI412" i="21"/>
  <c r="AI413" i="21"/>
  <c r="AI417" i="21"/>
  <c r="AI434" i="21"/>
  <c r="AJ434" i="21" s="1"/>
  <c r="AI435" i="21"/>
  <c r="AJ435" i="21" s="1"/>
  <c r="AI436" i="21"/>
  <c r="AJ436" i="21" s="1"/>
  <c r="AI437" i="21"/>
  <c r="AJ437" i="21" s="1"/>
  <c r="AI438" i="21"/>
  <c r="AJ438" i="21" s="1"/>
  <c r="AI440" i="21"/>
  <c r="AI441" i="21"/>
  <c r="AJ441" i="21" s="1"/>
  <c r="AI443" i="21"/>
  <c r="AJ443" i="21" s="1"/>
  <c r="AI444" i="21"/>
  <c r="AJ444" i="21" s="1"/>
  <c r="AI445" i="21"/>
  <c r="AJ445" i="21" s="1"/>
  <c r="AI447" i="21"/>
  <c r="AJ447" i="21" s="1"/>
  <c r="AI449" i="21"/>
  <c r="AJ449" i="21" s="1"/>
  <c r="AI451" i="21"/>
  <c r="AJ451" i="21" s="1"/>
  <c r="AI454" i="21"/>
  <c r="AI458" i="21"/>
  <c r="AJ458" i="21" s="1"/>
  <c r="AI459" i="21"/>
  <c r="AJ459" i="21" s="1"/>
  <c r="AI460" i="21"/>
  <c r="AJ460" i="21" s="1"/>
  <c r="AI462" i="21"/>
  <c r="AJ462" i="21" s="1"/>
  <c r="AI463" i="21"/>
  <c r="AJ463" i="21" s="1"/>
  <c r="AI468" i="21"/>
  <c r="AJ468" i="21" s="1"/>
  <c r="AI469" i="21"/>
  <c r="AJ469" i="21" s="1"/>
  <c r="AI471" i="21"/>
  <c r="AJ471" i="21" s="1"/>
  <c r="AI473" i="21"/>
  <c r="AJ473" i="21" s="1"/>
  <c r="AI474" i="21"/>
  <c r="AJ474" i="21" s="1"/>
  <c r="AI475" i="21"/>
  <c r="AI476" i="21"/>
  <c r="AJ476" i="21" s="1"/>
  <c r="AI477" i="21"/>
  <c r="AJ477" i="21" s="1"/>
  <c r="AI478" i="21"/>
  <c r="AJ478" i="21" s="1"/>
  <c r="AI479" i="21"/>
  <c r="AJ479" i="21" s="1"/>
  <c r="AI482" i="21"/>
  <c r="AJ482" i="21" s="1"/>
  <c r="AI483" i="21"/>
  <c r="AJ483" i="21" s="1"/>
  <c r="AI484" i="21"/>
  <c r="AJ484" i="21" s="1"/>
  <c r="AI485" i="21"/>
  <c r="AJ485" i="21" s="1"/>
  <c r="AI486" i="21"/>
  <c r="AJ486" i="21" s="1"/>
  <c r="AI487" i="21"/>
  <c r="AJ487" i="21" s="1"/>
  <c r="AI488" i="21"/>
  <c r="AJ488" i="21" s="1"/>
  <c r="AI489" i="21"/>
  <c r="AJ489" i="21" s="1"/>
  <c r="AI494" i="21"/>
  <c r="AI500" i="21"/>
  <c r="AJ500" i="21" s="1"/>
  <c r="AI501" i="21"/>
  <c r="AJ501" i="21" s="1"/>
  <c r="AI506" i="21"/>
  <c r="AJ506" i="21" s="1"/>
  <c r="AI507" i="21"/>
  <c r="AJ507" i="21" s="1"/>
  <c r="AI508" i="21"/>
  <c r="AJ508" i="21" s="1"/>
  <c r="AI509" i="21"/>
  <c r="AI510" i="21"/>
  <c r="AI511" i="21"/>
  <c r="AI512" i="21"/>
  <c r="AI513" i="21"/>
  <c r="AI516" i="21"/>
  <c r="AJ516" i="21" s="1"/>
  <c r="AI519" i="21"/>
  <c r="AJ519" i="21" s="1"/>
  <c r="AI522" i="21"/>
  <c r="AJ522" i="21" s="1"/>
  <c r="AI523" i="21"/>
  <c r="AJ523" i="21" s="1"/>
  <c r="AI525" i="21"/>
  <c r="AJ525" i="21" s="1"/>
  <c r="AI526" i="21"/>
  <c r="AJ526" i="21" s="1"/>
  <c r="AI527" i="21"/>
  <c r="AJ527" i="21" s="1"/>
  <c r="AI530" i="21"/>
  <c r="AJ530" i="21" s="1"/>
  <c r="AI531" i="21"/>
  <c r="AJ531" i="21" s="1"/>
  <c r="AI532" i="21"/>
  <c r="AJ532" i="21" s="1"/>
  <c r="AI533" i="21"/>
  <c r="AJ533" i="21" s="1"/>
  <c r="AI534" i="21"/>
  <c r="AJ534" i="21" s="1"/>
  <c r="AI535" i="21"/>
  <c r="AJ535" i="21" s="1"/>
  <c r="AI554" i="21"/>
  <c r="AJ554" i="21" s="1"/>
  <c r="AI557" i="21"/>
  <c r="AJ557" i="21" s="1"/>
  <c r="AI558" i="21"/>
  <c r="AJ558" i="21" s="1"/>
  <c r="AI559" i="21"/>
  <c r="AJ559" i="21" s="1"/>
  <c r="AI560" i="21"/>
  <c r="AJ560" i="21" s="1"/>
  <c r="AI563" i="21"/>
  <c r="AJ563" i="21" s="1"/>
  <c r="AI564" i="21"/>
  <c r="AJ564" i="21" s="1"/>
  <c r="AI566" i="21"/>
  <c r="AJ566" i="21" s="1"/>
  <c r="AI567" i="21"/>
  <c r="AJ567" i="21" s="1"/>
  <c r="AI569" i="21"/>
  <c r="AJ569" i="21" s="1"/>
  <c r="AI570" i="21"/>
  <c r="AJ570" i="21" s="1"/>
  <c r="AI572" i="21"/>
  <c r="AJ572" i="21" s="1"/>
  <c r="AI573" i="21"/>
  <c r="AJ573" i="21" s="1"/>
  <c r="AI574" i="21"/>
  <c r="AJ574" i="21" s="1"/>
  <c r="AI581" i="21"/>
  <c r="AJ581" i="21" s="1"/>
  <c r="AI582" i="21"/>
  <c r="AJ582" i="21" s="1"/>
  <c r="AI583" i="21"/>
  <c r="AI585" i="21"/>
  <c r="AI588" i="21"/>
  <c r="AI602" i="21"/>
  <c r="AJ602" i="21" s="1"/>
  <c r="AI603" i="21"/>
  <c r="AJ603" i="21" s="1"/>
  <c r="AI604" i="21"/>
  <c r="AJ604" i="21" s="1"/>
  <c r="AI605" i="21"/>
  <c r="AJ605" i="21" s="1"/>
  <c r="AI606" i="21"/>
  <c r="AJ606" i="21" s="1"/>
  <c r="AI607" i="21"/>
  <c r="AI608" i="21"/>
  <c r="AJ608" i="21" s="1"/>
  <c r="AI609" i="21"/>
  <c r="AJ609" i="21" s="1"/>
  <c r="AI614" i="21"/>
  <c r="AJ614" i="21" s="1"/>
  <c r="AI626" i="21"/>
  <c r="AJ626" i="21" s="1"/>
  <c r="AI627" i="21"/>
  <c r="AJ627" i="21" s="1"/>
  <c r="AI628" i="21"/>
  <c r="AJ628" i="21" s="1"/>
  <c r="AI631" i="21"/>
  <c r="AJ631" i="21" s="1"/>
  <c r="AI635" i="21"/>
  <c r="AI636" i="21"/>
  <c r="AI637" i="21"/>
  <c r="AJ637" i="21" s="1"/>
  <c r="AI639" i="21"/>
  <c r="AJ639" i="21" s="1"/>
  <c r="AI640" i="21"/>
  <c r="AJ640" i="21" s="1"/>
  <c r="AI641" i="21"/>
  <c r="AJ641" i="21" s="1"/>
  <c r="AI642" i="21"/>
  <c r="AJ642" i="21" s="1"/>
  <c r="AI643" i="21"/>
  <c r="AJ643" i="21" s="1"/>
  <c r="AI644" i="21"/>
  <c r="AJ644" i="21" s="1"/>
  <c r="AI645" i="21"/>
  <c r="AJ645" i="21" s="1"/>
  <c r="AI646" i="21"/>
  <c r="AJ646" i="21" s="1"/>
  <c r="AI647" i="21"/>
  <c r="AJ647" i="21" s="1"/>
  <c r="AI648" i="21"/>
  <c r="AI649" i="21"/>
  <c r="AJ649" i="21" s="1"/>
  <c r="AI650" i="21"/>
  <c r="AJ650" i="21" s="1"/>
  <c r="AI651" i="21"/>
  <c r="AJ651" i="21" s="1"/>
  <c r="AI652" i="21"/>
  <c r="AJ652" i="21" s="1"/>
  <c r="AI674" i="21"/>
  <c r="AJ674" i="21" s="1"/>
  <c r="AI675" i="21"/>
  <c r="AJ675" i="21" s="1"/>
  <c r="AI677" i="21"/>
  <c r="AJ677" i="21" s="1"/>
  <c r="AI679" i="21"/>
  <c r="AJ679" i="21" s="1"/>
  <c r="AI680" i="21"/>
  <c r="AI681" i="21"/>
  <c r="AI684" i="21"/>
  <c r="AI685" i="21"/>
  <c r="AI688" i="21"/>
  <c r="AI689" i="21"/>
  <c r="AJ689" i="21" s="1"/>
  <c r="AI692" i="21"/>
  <c r="AJ692" i="21" s="1"/>
  <c r="AI696" i="21"/>
  <c r="AJ696" i="21" s="1"/>
  <c r="AI698" i="21"/>
  <c r="AJ698" i="21" s="1"/>
  <c r="AI699" i="21"/>
  <c r="AJ699" i="21" s="1"/>
  <c r="AI700" i="21"/>
  <c r="AJ700" i="21" s="1"/>
  <c r="AI701" i="21"/>
  <c r="AI702" i="21"/>
  <c r="AJ702" i="21" s="1"/>
  <c r="AI703" i="21"/>
  <c r="AJ703" i="21" s="1"/>
  <c r="AI704" i="21"/>
  <c r="AJ704" i="21" s="1"/>
  <c r="AI707" i="21"/>
  <c r="AJ707" i="21" s="1"/>
  <c r="AI708" i="21"/>
  <c r="AJ708" i="21" s="1"/>
  <c r="AI709" i="21"/>
  <c r="AJ709" i="21" s="1"/>
  <c r="AI710" i="21"/>
  <c r="AJ710" i="21" s="1"/>
  <c r="AI711" i="21"/>
  <c r="AI713" i="21"/>
  <c r="AI715" i="21"/>
  <c r="AJ715" i="21" s="1"/>
  <c r="AI716" i="21"/>
  <c r="AJ716" i="21" s="1"/>
  <c r="AI717" i="21"/>
  <c r="AJ717" i="21" s="1"/>
  <c r="AI718" i="21"/>
  <c r="AJ718" i="21" s="1"/>
  <c r="AI719" i="21"/>
  <c r="AJ719" i="21" s="1"/>
  <c r="AI721" i="21"/>
  <c r="AJ721" i="21" s="1"/>
  <c r="AI722" i="21"/>
  <c r="AI723" i="21"/>
  <c r="AJ723" i="21" s="1"/>
  <c r="AI724" i="21"/>
  <c r="AJ724" i="21" s="1"/>
  <c r="AI725" i="21"/>
  <c r="AJ725" i="21" s="1"/>
  <c r="AI726" i="21"/>
  <c r="AJ726" i="21" s="1"/>
  <c r="AI729" i="21"/>
  <c r="AJ729" i="21" s="1"/>
  <c r="AI730" i="21"/>
  <c r="AJ730" i="21" s="1"/>
  <c r="AI731" i="21"/>
  <c r="AJ731" i="21" s="1"/>
  <c r="AI732" i="21"/>
  <c r="AI733" i="21"/>
  <c r="AJ733" i="21" s="1"/>
  <c r="AI734" i="21"/>
  <c r="AJ734" i="21" s="1"/>
  <c r="AI735" i="21"/>
  <c r="AJ735" i="21" s="1"/>
  <c r="AI737" i="21"/>
  <c r="AJ737" i="21" s="1"/>
  <c r="AI740" i="21"/>
  <c r="AJ740" i="21" s="1"/>
  <c r="AI741" i="21"/>
  <c r="AJ741" i="21" s="1"/>
  <c r="AI742" i="21"/>
  <c r="AJ742" i="21" s="1"/>
  <c r="AI746" i="21"/>
  <c r="AJ746" i="21" s="1"/>
  <c r="AI747" i="21"/>
  <c r="AJ747" i="21" s="1"/>
  <c r="AI748" i="21"/>
  <c r="AJ748" i="21" s="1"/>
  <c r="AI750" i="21"/>
  <c r="AJ750" i="21" s="1"/>
  <c r="AI751" i="21"/>
  <c r="AJ751" i="21" s="1"/>
  <c r="AI756" i="21"/>
  <c r="AJ756" i="21" s="1"/>
  <c r="AI764" i="21"/>
  <c r="AJ764" i="21" s="1"/>
  <c r="AI765" i="21"/>
  <c r="AJ765" i="21" s="1"/>
  <c r="AI770" i="21"/>
  <c r="AJ770" i="21" s="1"/>
  <c r="AI771" i="21"/>
  <c r="AI772" i="21"/>
  <c r="AJ772" i="21" s="1"/>
  <c r="AI773" i="21"/>
  <c r="AJ773" i="21" s="1"/>
  <c r="AI774" i="21"/>
  <c r="AJ774" i="21" s="1"/>
  <c r="AI775" i="21"/>
  <c r="AJ775" i="21" s="1"/>
  <c r="AI776" i="21"/>
  <c r="AJ776" i="21" s="1"/>
  <c r="AI780" i="21"/>
  <c r="AJ780" i="21" s="1"/>
  <c r="AI781" i="21"/>
  <c r="AI783" i="21"/>
  <c r="AJ783" i="21" s="1"/>
  <c r="AI784" i="21"/>
  <c r="AI785" i="21"/>
  <c r="AJ785" i="21" s="1"/>
  <c r="AI788" i="21"/>
  <c r="AJ788" i="21" s="1"/>
  <c r="AI790" i="21"/>
  <c r="AJ790" i="21" s="1"/>
  <c r="AI792" i="21"/>
  <c r="AJ792" i="21" s="1"/>
  <c r="AI793" i="21"/>
  <c r="AI794" i="21"/>
  <c r="AI795" i="21"/>
  <c r="AI796" i="21"/>
  <c r="AI797" i="21"/>
  <c r="AJ797" i="21" s="1"/>
  <c r="AI798" i="21"/>
  <c r="AJ798" i="21" s="1"/>
  <c r="AI799" i="21"/>
  <c r="AJ799" i="21" s="1"/>
  <c r="AI800" i="21"/>
  <c r="AJ800" i="21" s="1"/>
  <c r="AI801" i="21"/>
  <c r="AJ801" i="21" s="1"/>
  <c r="AI818" i="21"/>
  <c r="AJ818" i="21" s="1"/>
  <c r="AI819" i="21"/>
  <c r="AJ819" i="21" s="1"/>
  <c r="AI820" i="21"/>
  <c r="AJ820" i="21" s="1"/>
  <c r="AI821" i="21"/>
  <c r="AJ821" i="21" s="1"/>
  <c r="AI822" i="21"/>
  <c r="AJ822" i="21" s="1"/>
  <c r="AI823" i="21"/>
  <c r="AJ823" i="21" s="1"/>
  <c r="AI825" i="21"/>
  <c r="AJ825" i="21" s="1"/>
  <c r="AI826" i="21"/>
  <c r="AJ826" i="21" s="1"/>
  <c r="AI827" i="21"/>
  <c r="AI828" i="21"/>
  <c r="AJ828" i="21" s="1"/>
  <c r="AI829" i="21"/>
  <c r="AJ829" i="21" s="1"/>
  <c r="AI830" i="21"/>
  <c r="AJ830" i="21" s="1"/>
  <c r="AI831" i="21"/>
  <c r="AJ831" i="21" s="1"/>
  <c r="AI832" i="21"/>
  <c r="AJ832" i="21" s="1"/>
  <c r="AI833" i="21"/>
  <c r="AJ833" i="21" s="1"/>
  <c r="AI834" i="21"/>
  <c r="AJ834" i="21" s="1"/>
  <c r="AI835" i="21"/>
  <c r="AJ835" i="21" s="1"/>
  <c r="AI836" i="21"/>
  <c r="AJ836" i="21" s="1"/>
  <c r="AI837" i="21"/>
  <c r="AJ837" i="21" s="1"/>
  <c r="AI838" i="21"/>
  <c r="AJ838" i="21" s="1"/>
  <c r="AI839" i="21"/>
  <c r="AJ839" i="21" s="1"/>
  <c r="AI840" i="21"/>
  <c r="AJ840" i="21" s="1"/>
  <c r="AI842" i="21"/>
  <c r="AJ842" i="21" s="1"/>
  <c r="AI843" i="21"/>
  <c r="AJ843" i="21" s="1"/>
  <c r="AI844" i="21"/>
  <c r="AI845" i="21"/>
  <c r="AI846" i="21"/>
  <c r="AJ846" i="21" s="1"/>
  <c r="AI847" i="21"/>
  <c r="AJ847" i="21" s="1"/>
  <c r="AI848" i="21"/>
  <c r="AJ848" i="21" s="1"/>
  <c r="AI849" i="21"/>
  <c r="AJ849" i="21" s="1"/>
  <c r="AI850" i="21"/>
  <c r="AJ850" i="21" s="1"/>
  <c r="AI851" i="21"/>
  <c r="AJ851" i="21" s="1"/>
  <c r="AI852" i="21"/>
  <c r="AI853" i="21"/>
  <c r="AJ853" i="21" s="1"/>
  <c r="AI855" i="21"/>
  <c r="AJ855" i="21" s="1"/>
  <c r="AI856" i="21"/>
  <c r="AJ856" i="21" s="1"/>
  <c r="AI857" i="21"/>
  <c r="AJ857" i="21" s="1"/>
  <c r="AI860" i="21"/>
  <c r="AJ860" i="21" s="1"/>
  <c r="AI861" i="21"/>
  <c r="AJ861" i="21" s="1"/>
  <c r="AI862" i="21"/>
  <c r="AJ862" i="21" s="1"/>
  <c r="AI866" i="21"/>
  <c r="AJ866" i="21" s="1"/>
  <c r="AI867" i="21"/>
  <c r="AJ867" i="21" s="1"/>
  <c r="AI868" i="21"/>
  <c r="AJ868" i="21" s="1"/>
  <c r="AI870" i="21"/>
  <c r="AJ870" i="21" s="1"/>
  <c r="AI871" i="21"/>
  <c r="AJ871" i="21" s="1"/>
  <c r="AI874" i="21"/>
  <c r="AI877" i="21"/>
  <c r="AJ877" i="21" s="1"/>
  <c r="AI879" i="21"/>
  <c r="AJ879" i="21" s="1"/>
  <c r="AI880" i="21"/>
  <c r="AI881" i="21"/>
  <c r="AI885" i="21"/>
  <c r="AJ885" i="21" s="1"/>
  <c r="AI886" i="21"/>
  <c r="AJ886" i="21" s="1"/>
  <c r="AI890" i="21"/>
  <c r="AI891" i="21"/>
  <c r="AI892" i="21"/>
  <c r="AI893" i="21"/>
  <c r="AJ893" i="21" s="1"/>
  <c r="AI894" i="21"/>
  <c r="AJ894" i="21" s="1"/>
  <c r="AI896" i="21"/>
  <c r="AI897" i="21"/>
  <c r="AJ897" i="21" s="1"/>
  <c r="AI914" i="21"/>
  <c r="AJ914" i="21" s="1"/>
  <c r="AI915" i="21"/>
  <c r="AJ915" i="21" s="1"/>
  <c r="AI917" i="21"/>
  <c r="AJ917" i="21" s="1"/>
  <c r="AI918" i="21"/>
  <c r="AJ918" i="21" s="1"/>
  <c r="AI919" i="21"/>
  <c r="AJ919" i="21" s="1"/>
  <c r="AI920" i="21"/>
  <c r="AJ920" i="21" s="1"/>
  <c r="AI921" i="21"/>
  <c r="AJ921" i="21" s="1"/>
  <c r="AI924" i="21"/>
  <c r="AI926" i="21"/>
  <c r="AJ926" i="21" s="1"/>
  <c r="AI927" i="21"/>
  <c r="AJ927" i="21" s="1"/>
  <c r="AI929" i="21"/>
  <c r="AJ929" i="21" s="1"/>
  <c r="AI930" i="21"/>
  <c r="AJ930" i="21" s="1"/>
  <c r="AI931" i="21"/>
  <c r="AJ931" i="21" s="1"/>
  <c r="AI934" i="21"/>
  <c r="AI935" i="21"/>
  <c r="AI936" i="21"/>
  <c r="AJ936" i="21" s="1"/>
  <c r="AI938" i="21"/>
  <c r="AJ938" i="21" s="1"/>
  <c r="AI939" i="21"/>
  <c r="AJ939" i="21" s="1"/>
  <c r="AI940" i="21"/>
  <c r="AJ940" i="21" s="1"/>
  <c r="AI948" i="21"/>
  <c r="AJ948" i="21" s="1"/>
  <c r="AI953" i="21"/>
  <c r="AJ953" i="21" s="1"/>
  <c r="AI958" i="21"/>
  <c r="AJ958" i="21" s="1"/>
  <c r="AI959" i="21"/>
  <c r="AJ959" i="21" s="1"/>
  <c r="AI960" i="21"/>
  <c r="AJ960" i="21" s="1"/>
  <c r="AI961" i="21"/>
  <c r="AJ961" i="21" s="1"/>
  <c r="AI962" i="21"/>
  <c r="AJ962" i="21" s="1"/>
  <c r="AI963" i="21"/>
  <c r="AJ963" i="21" s="1"/>
  <c r="AI964" i="21"/>
  <c r="AJ964" i="21" s="1"/>
  <c r="AI965" i="21"/>
  <c r="AJ965" i="21" s="1"/>
  <c r="AI966" i="21"/>
  <c r="AJ966" i="21" s="1"/>
  <c r="AI967" i="21"/>
  <c r="AI970" i="21"/>
  <c r="AI971" i="21"/>
  <c r="AJ971" i="21" s="1"/>
  <c r="AI972" i="21"/>
  <c r="AJ972" i="21" s="1"/>
  <c r="AI973" i="21"/>
  <c r="AJ973" i="21" s="1"/>
  <c r="AI974" i="21"/>
  <c r="AJ974" i="21" s="1"/>
  <c r="AI975" i="21"/>
  <c r="AI977" i="21"/>
  <c r="AI978" i="21"/>
  <c r="AI979" i="21"/>
  <c r="AI980" i="21"/>
  <c r="AJ980" i="21" s="1"/>
  <c r="AI982" i="21"/>
  <c r="AI983" i="21"/>
  <c r="AI985" i="21"/>
  <c r="AJ985" i="21" s="1"/>
  <c r="AI986" i="21"/>
  <c r="AJ986" i="21" s="1"/>
  <c r="AI987" i="21"/>
  <c r="AJ987" i="21" s="1"/>
  <c r="AI988" i="21"/>
  <c r="AJ988" i="21" s="1"/>
  <c r="AI989" i="21"/>
  <c r="AJ989" i="21" s="1"/>
  <c r="AI990" i="21"/>
  <c r="AJ990" i="21" s="1"/>
  <c r="AI991" i="21"/>
  <c r="AJ991" i="21" s="1"/>
  <c r="AI994" i="21"/>
  <c r="AJ994" i="21" s="1"/>
  <c r="AI995" i="21"/>
  <c r="AJ995" i="21" s="1"/>
  <c r="AI996" i="21"/>
  <c r="AJ996" i="21" s="1"/>
  <c r="AI997" i="21"/>
  <c r="AJ997" i="21" s="1"/>
  <c r="AI998" i="21"/>
  <c r="AJ998" i="21" s="1"/>
  <c r="AI999" i="21"/>
  <c r="AJ999" i="21" s="1"/>
  <c r="AI1001" i="21"/>
  <c r="AJ1001" i="21" s="1"/>
  <c r="AI1002" i="21"/>
  <c r="AJ1002" i="21" s="1"/>
  <c r="AI1003" i="21"/>
  <c r="AJ1003" i="21" s="1"/>
  <c r="AI1004" i="21"/>
  <c r="AJ1004" i="21" s="1"/>
  <c r="AI1005" i="21"/>
  <c r="AJ1005" i="21" s="1"/>
  <c r="AI1006" i="21"/>
  <c r="AJ1006" i="21" s="1"/>
  <c r="AI1007" i="21"/>
  <c r="AJ1007" i="21" s="1"/>
  <c r="AI1008" i="21"/>
  <c r="AJ1008" i="21" s="1"/>
  <c r="AI1010" i="21"/>
  <c r="AJ1010" i="21" s="1"/>
  <c r="AI1013" i="21"/>
  <c r="AJ1013" i="21" s="1"/>
  <c r="AI1014" i="21"/>
  <c r="AJ1014" i="21" s="1"/>
  <c r="AI1015" i="21"/>
  <c r="AJ1015" i="21" s="1"/>
  <c r="AI1016" i="21"/>
  <c r="AJ1016" i="21" s="1"/>
  <c r="AI1017" i="21"/>
  <c r="AJ1017" i="21" s="1"/>
  <c r="AI1020" i="21"/>
  <c r="AJ1020" i="21" s="1"/>
  <c r="AI1021" i="21"/>
  <c r="AJ1021" i="21" s="1"/>
  <c r="AI1022" i="21"/>
  <c r="AJ1022" i="21" s="1"/>
  <c r="AI1023" i="21"/>
  <c r="AJ1023" i="21" s="1"/>
  <c r="AI1024" i="21"/>
  <c r="AJ1024" i="21" s="1"/>
  <c r="AI1025" i="21"/>
  <c r="AJ1025" i="21" s="1"/>
  <c r="AI1027" i="21"/>
  <c r="AJ1027" i="21" s="1"/>
  <c r="AI1028" i="21"/>
  <c r="AJ1028" i="21" s="1"/>
  <c r="AI1029" i="21"/>
  <c r="AI1030" i="21"/>
  <c r="AJ1030" i="21" s="1"/>
  <c r="AI1032" i="21"/>
  <c r="AJ1032" i="21" s="1"/>
  <c r="AI1033" i="21"/>
  <c r="AJ1033" i="21" s="1"/>
  <c r="AI1034" i="21"/>
  <c r="AJ1034" i="21" s="1"/>
  <c r="AI1035" i="21"/>
  <c r="AJ1035" i="21" s="1"/>
  <c r="AI1036" i="21"/>
  <c r="AJ1036" i="21" s="1"/>
  <c r="AI1037" i="21"/>
  <c r="AI1038" i="21"/>
  <c r="AI1039" i="21"/>
  <c r="AI1044" i="21"/>
  <c r="AI1045" i="21"/>
  <c r="AJ1045" i="21" s="1"/>
  <c r="AI1046" i="21"/>
  <c r="AJ1046" i="21" s="1"/>
  <c r="AI1047" i="21"/>
  <c r="AJ1047" i="21" s="1"/>
  <c r="AI1052" i="21"/>
  <c r="AJ1052" i="21" s="1"/>
  <c r="AI1054" i="21"/>
  <c r="AJ1054" i="21" s="1"/>
  <c r="AI1058" i="21"/>
  <c r="AJ1058" i="21" s="1"/>
  <c r="AI1059" i="21"/>
  <c r="AJ1059" i="21" s="1"/>
  <c r="AI1061" i="21"/>
  <c r="AJ1061" i="21" s="1"/>
  <c r="AI1062" i="21"/>
  <c r="AJ1062" i="21" s="1"/>
  <c r="AI1063" i="21"/>
  <c r="AJ1063" i="21" s="1"/>
  <c r="AI1066" i="21"/>
  <c r="AJ1066" i="21" s="1"/>
  <c r="AI1067" i="21"/>
  <c r="AJ1067" i="21" s="1"/>
  <c r="AI1068" i="21"/>
  <c r="AJ1068" i="21" s="1"/>
  <c r="AI1069" i="21"/>
  <c r="AJ1069" i="21" s="1"/>
  <c r="AI1071" i="21"/>
  <c r="AJ1071" i="21" s="1"/>
  <c r="AI1073" i="21"/>
  <c r="AJ1073" i="21" s="1"/>
  <c r="AI1074" i="21"/>
  <c r="AJ1074" i="21" s="1"/>
  <c r="AI1076" i="21"/>
  <c r="AJ1076" i="21" s="1"/>
  <c r="AI1077" i="21"/>
  <c r="AJ1077" i="21" s="1"/>
  <c r="AI1078" i="21"/>
  <c r="AJ1078" i="21" s="1"/>
  <c r="AI1079" i="21"/>
  <c r="AI1080" i="21"/>
  <c r="AJ1080" i="21" s="1"/>
  <c r="AI1081" i="21"/>
  <c r="AJ1081" i="21" s="1"/>
  <c r="AI1082" i="21"/>
  <c r="AJ1082" i="21" s="1"/>
  <c r="AI1083" i="21"/>
  <c r="AJ1083" i="21" s="1"/>
  <c r="AI1084" i="21"/>
  <c r="AJ1084" i="21" s="1"/>
  <c r="AI1086" i="21"/>
  <c r="AJ1086" i="21" s="1"/>
  <c r="AI1087" i="21"/>
  <c r="AJ1087" i="21" s="1"/>
  <c r="AI1089" i="21"/>
  <c r="AJ1089" i="21" s="1"/>
  <c r="AI1092" i="21"/>
  <c r="AI1093" i="21"/>
  <c r="AJ1093" i="21" s="1"/>
  <c r="AI1094" i="21"/>
  <c r="AJ1094" i="21" s="1"/>
  <c r="AI1095" i="21"/>
  <c r="AJ1095" i="21" s="1"/>
  <c r="AI1097" i="21"/>
  <c r="AJ1097" i="21" s="1"/>
  <c r="AI1100" i="21"/>
  <c r="AJ1100" i="21" s="1"/>
  <c r="AI1101" i="21"/>
  <c r="AJ1101" i="21" s="1"/>
  <c r="AI1102" i="21"/>
  <c r="AJ1102" i="21" s="1"/>
  <c r="AI1104" i="21"/>
  <c r="AJ1104" i="21" s="1"/>
  <c r="AI1106" i="21"/>
  <c r="AJ1106" i="21" s="1"/>
  <c r="AI1107" i="21"/>
  <c r="AJ1107" i="21" s="1"/>
  <c r="AI1108" i="21"/>
  <c r="AJ1108" i="21" s="1"/>
  <c r="AI1109" i="21"/>
  <c r="AJ1109" i="21" s="1"/>
  <c r="AI1110" i="21"/>
  <c r="AJ1110" i="21" s="1"/>
  <c r="AI1111" i="21"/>
  <c r="AJ1111" i="21" s="1"/>
  <c r="AI1113" i="21"/>
  <c r="AJ1113" i="21" s="1"/>
  <c r="AI1116" i="21"/>
  <c r="AI1117" i="21"/>
  <c r="AJ1117" i="21" s="1"/>
  <c r="AI1124" i="21"/>
  <c r="AJ1124" i="21" s="1"/>
  <c r="AI1126" i="21"/>
  <c r="AJ1126" i="21" s="1"/>
  <c r="AI1127" i="21"/>
  <c r="AJ1127" i="21" s="1"/>
  <c r="AI1130" i="21"/>
  <c r="AJ1130" i="21" s="1"/>
  <c r="AI1131" i="21"/>
  <c r="AJ1131" i="21" s="1"/>
  <c r="AI1132" i="21"/>
  <c r="AJ1132" i="21" s="1"/>
  <c r="AI1133" i="21"/>
  <c r="AJ1133" i="21" s="1"/>
  <c r="AI1134" i="21"/>
  <c r="AJ1134" i="21" s="1"/>
  <c r="AI1135" i="21"/>
  <c r="AJ1135" i="21" s="1"/>
  <c r="AI1136" i="21"/>
  <c r="AJ1136" i="21" s="1"/>
  <c r="AI1137" i="21"/>
  <c r="AJ1137" i="21" s="1"/>
  <c r="AI1138" i="21"/>
  <c r="AJ1138" i="21" s="1"/>
  <c r="AI1139" i="21"/>
  <c r="AJ1139" i="21" s="1"/>
  <c r="AI1140" i="21"/>
  <c r="AI1141" i="21"/>
  <c r="AI1142" i="21"/>
  <c r="AJ1142" i="21" s="1"/>
  <c r="AI1143" i="21"/>
  <c r="AJ1143" i="21" s="1"/>
  <c r="AI1144" i="21"/>
  <c r="AJ1144" i="21" s="1"/>
  <c r="AI1145" i="21"/>
  <c r="AJ1145" i="21" s="1"/>
  <c r="AI1146" i="21"/>
  <c r="AJ1146" i="21" s="1"/>
  <c r="AI1147" i="21"/>
  <c r="AJ1147" i="21" s="1"/>
  <c r="AI1148" i="21"/>
  <c r="AJ1148" i="21" s="1"/>
  <c r="AI1149" i="21"/>
  <c r="AJ1149" i="21" s="1"/>
  <c r="AI1150" i="21"/>
  <c r="AJ1150" i="21" s="1"/>
  <c r="AI1151" i="21"/>
  <c r="AJ1151" i="21" s="1"/>
  <c r="AI1152" i="21"/>
  <c r="AJ1152" i="21" s="1"/>
  <c r="AI1153" i="21"/>
  <c r="AJ1153" i="21" s="1"/>
  <c r="AJ16" i="21"/>
  <c r="AJ24" i="21"/>
  <c r="AJ440" i="21"/>
  <c r="AJ688" i="21"/>
  <c r="AJ722" i="21"/>
  <c r="AJ880" i="21"/>
  <c r="AJ896" i="21"/>
  <c r="AI2" i="21"/>
  <c r="AJ2" i="21" s="1"/>
  <c r="AJ4" i="21"/>
  <c r="AJ15" i="21"/>
  <c r="AJ17" i="21"/>
  <c r="AJ19" i="21"/>
  <c r="AJ27" i="21"/>
  <c r="AJ55" i="21"/>
  <c r="AJ57" i="21"/>
  <c r="AJ75" i="21"/>
  <c r="AJ84" i="21"/>
  <c r="AJ93" i="21"/>
  <c r="AJ102" i="21"/>
  <c r="AJ113" i="21"/>
  <c r="AJ116" i="21"/>
  <c r="AJ123" i="21"/>
  <c r="AJ140" i="21"/>
  <c r="AJ142" i="21"/>
  <c r="AJ147" i="21"/>
  <c r="AJ153" i="21"/>
  <c r="AJ172" i="21"/>
  <c r="AJ175" i="21"/>
  <c r="AJ181" i="21"/>
  <c r="AJ182" i="21"/>
  <c r="AJ189" i="21"/>
  <c r="AJ190" i="21"/>
  <c r="AJ192" i="21"/>
  <c r="AJ197" i="21"/>
  <c r="AJ219" i="21"/>
  <c r="AJ244" i="21"/>
  <c r="AJ245" i="21"/>
  <c r="AJ246" i="21"/>
  <c r="AJ270" i="21"/>
  <c r="AJ271" i="21"/>
  <c r="AJ315" i="21"/>
  <c r="AJ318" i="21"/>
  <c r="AJ332" i="21"/>
  <c r="AJ334" i="21"/>
  <c r="AJ343" i="21"/>
  <c r="AJ345" i="21"/>
  <c r="AJ358" i="21"/>
  <c r="AJ372" i="21"/>
  <c r="AJ380" i="21"/>
  <c r="AJ389" i="21"/>
  <c r="AJ406" i="21"/>
  <c r="AJ412" i="21"/>
  <c r="AJ413" i="21"/>
  <c r="AJ454" i="21"/>
  <c r="AJ475" i="21"/>
  <c r="AJ494" i="21"/>
  <c r="AJ511" i="21"/>
  <c r="AJ583" i="21"/>
  <c r="AJ585" i="21"/>
  <c r="AJ607" i="21"/>
  <c r="AJ635" i="21"/>
  <c r="AJ636" i="21"/>
  <c r="AJ685" i="21"/>
  <c r="AJ701" i="21"/>
  <c r="AJ711" i="21"/>
  <c r="AJ713" i="21"/>
  <c r="AJ771" i="21"/>
  <c r="AJ781" i="21"/>
  <c r="AJ827" i="21"/>
  <c r="AJ844" i="21"/>
  <c r="AJ845" i="21"/>
  <c r="AJ852" i="21"/>
  <c r="AJ881" i="21"/>
  <c r="AJ934" i="21"/>
  <c r="AJ935" i="21"/>
  <c r="AJ967" i="21"/>
  <c r="AJ977" i="21"/>
  <c r="AJ1029" i="21"/>
  <c r="AJ1037" i="21"/>
  <c r="AJ1038" i="21"/>
  <c r="AJ1079" i="21"/>
  <c r="AJ1092" i="21"/>
  <c r="AJ1140" i="21"/>
  <c r="AJ1141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A273" i="21"/>
  <c r="A274" i="21"/>
  <c r="A275" i="21"/>
  <c r="A276" i="21"/>
  <c r="A277" i="21"/>
  <c r="A278" i="21"/>
  <c r="A279" i="21"/>
  <c r="A280" i="21"/>
  <c r="A281" i="21"/>
  <c r="A282" i="21"/>
  <c r="A283" i="21"/>
  <c r="A284" i="21"/>
  <c r="A285" i="21"/>
  <c r="A286" i="21"/>
  <c r="A287" i="21"/>
  <c r="A288" i="21"/>
  <c r="A289" i="21"/>
  <c r="A290" i="21"/>
  <c r="A291" i="21"/>
  <c r="A292" i="21"/>
  <c r="A293" i="21"/>
  <c r="A294" i="21"/>
  <c r="A295" i="21"/>
  <c r="A296" i="21"/>
  <c r="A297" i="21"/>
  <c r="A298" i="21"/>
  <c r="A299" i="21"/>
  <c r="A300" i="21"/>
  <c r="A301" i="21"/>
  <c r="A302" i="21"/>
  <c r="A303" i="21"/>
  <c r="A304" i="21"/>
  <c r="A305" i="21"/>
  <c r="A306" i="21"/>
  <c r="A307" i="21"/>
  <c r="A308" i="21"/>
  <c r="A309" i="21"/>
  <c r="A310" i="21"/>
  <c r="A311" i="21"/>
  <c r="A312" i="21"/>
  <c r="A313" i="21"/>
  <c r="A314" i="21"/>
  <c r="A315" i="21"/>
  <c r="A316" i="21"/>
  <c r="A317" i="21"/>
  <c r="A318" i="21"/>
  <c r="A319" i="21"/>
  <c r="A320" i="21"/>
  <c r="A321" i="21"/>
  <c r="A322" i="21"/>
  <c r="A323" i="21"/>
  <c r="A324" i="21"/>
  <c r="A325" i="21"/>
  <c r="A326" i="21"/>
  <c r="A327" i="21"/>
  <c r="A328" i="21"/>
  <c r="A329" i="21"/>
  <c r="A330" i="21"/>
  <c r="A331" i="21"/>
  <c r="A332" i="21"/>
  <c r="A333" i="21"/>
  <c r="A334" i="21"/>
  <c r="A335" i="21"/>
  <c r="A336" i="21"/>
  <c r="A337" i="21"/>
  <c r="A338" i="21"/>
  <c r="A339" i="21"/>
  <c r="A340" i="21"/>
  <c r="A341" i="21"/>
  <c r="A342" i="21"/>
  <c r="A343" i="21"/>
  <c r="A344" i="21"/>
  <c r="A345" i="21"/>
  <c r="A346" i="21"/>
  <c r="A347" i="21"/>
  <c r="A348" i="21"/>
  <c r="A349" i="21"/>
  <c r="A350" i="21"/>
  <c r="A351" i="21"/>
  <c r="A352" i="21"/>
  <c r="A353" i="21"/>
  <c r="A354" i="21"/>
  <c r="A355" i="21"/>
  <c r="A356" i="21"/>
  <c r="A357" i="21"/>
  <c r="A358" i="21"/>
  <c r="A359" i="21"/>
  <c r="A360" i="21"/>
  <c r="A361" i="21"/>
  <c r="A362" i="21"/>
  <c r="A363" i="21"/>
  <c r="A364" i="21"/>
  <c r="A365" i="21"/>
  <c r="A366" i="21"/>
  <c r="A367" i="21"/>
  <c r="A368" i="21"/>
  <c r="A369" i="21"/>
  <c r="A370" i="21"/>
  <c r="A371" i="21"/>
  <c r="A372" i="21"/>
  <c r="A373" i="21"/>
  <c r="A374" i="21"/>
  <c r="A375" i="21"/>
  <c r="A376" i="21"/>
  <c r="A377" i="21"/>
  <c r="A378" i="21"/>
  <c r="A379" i="21"/>
  <c r="A380" i="21"/>
  <c r="A381" i="21"/>
  <c r="A382" i="21"/>
  <c r="A383" i="21"/>
  <c r="A384" i="21"/>
  <c r="A385" i="21"/>
  <c r="A386" i="21"/>
  <c r="A387" i="21"/>
  <c r="A388" i="21"/>
  <c r="A389" i="21"/>
  <c r="A390" i="21"/>
  <c r="A391" i="21"/>
  <c r="A392" i="21"/>
  <c r="A393" i="21"/>
  <c r="A394" i="21"/>
  <c r="A395" i="21"/>
  <c r="A396" i="21"/>
  <c r="A397" i="21"/>
  <c r="A398" i="21"/>
  <c r="A399" i="21"/>
  <c r="A400" i="21"/>
  <c r="A401" i="21"/>
  <c r="A402" i="21"/>
  <c r="A403" i="21"/>
  <c r="A404" i="21"/>
  <c r="A405" i="21"/>
  <c r="A406" i="21"/>
  <c r="A407" i="21"/>
  <c r="A408" i="21"/>
  <c r="A409" i="21"/>
  <c r="A410" i="21"/>
  <c r="A411" i="21"/>
  <c r="A412" i="21"/>
  <c r="A413" i="21"/>
  <c r="A414" i="21"/>
  <c r="A415" i="21"/>
  <c r="A416" i="21"/>
  <c r="A417" i="21"/>
  <c r="A418" i="21"/>
  <c r="A419" i="21"/>
  <c r="A420" i="21"/>
  <c r="A421" i="21"/>
  <c r="A422" i="21"/>
  <c r="A423" i="21"/>
  <c r="A424" i="21"/>
  <c r="A425" i="21"/>
  <c r="A426" i="21"/>
  <c r="A427" i="21"/>
  <c r="A428" i="21"/>
  <c r="A429" i="21"/>
  <c r="A430" i="21"/>
  <c r="A431" i="21"/>
  <c r="A432" i="21"/>
  <c r="A433" i="21"/>
  <c r="A434" i="21"/>
  <c r="A435" i="21"/>
  <c r="A436" i="21"/>
  <c r="A437" i="21"/>
  <c r="A438" i="21"/>
  <c r="A439" i="21"/>
  <c r="A440" i="21"/>
  <c r="A441" i="21"/>
  <c r="A442" i="21"/>
  <c r="A443" i="21"/>
  <c r="A444" i="21"/>
  <c r="A445" i="21"/>
  <c r="A446" i="21"/>
  <c r="A447" i="21"/>
  <c r="A448" i="21"/>
  <c r="A449" i="21"/>
  <c r="A450" i="21"/>
  <c r="A451" i="21"/>
  <c r="A452" i="21"/>
  <c r="A453" i="21"/>
  <c r="A454" i="21"/>
  <c r="A455" i="21"/>
  <c r="A456" i="21"/>
  <c r="A457" i="21"/>
  <c r="A458" i="21"/>
  <c r="A459" i="21"/>
  <c r="A460" i="21"/>
  <c r="A461" i="21"/>
  <c r="A462" i="21"/>
  <c r="A463" i="21"/>
  <c r="A464" i="21"/>
  <c r="A465" i="21"/>
  <c r="A466" i="21"/>
  <c r="A467" i="21"/>
  <c r="A468" i="21"/>
  <c r="A469" i="21"/>
  <c r="A470" i="21"/>
  <c r="A471" i="21"/>
  <c r="A472" i="21"/>
  <c r="A473" i="21"/>
  <c r="A474" i="21"/>
  <c r="A475" i="21"/>
  <c r="A476" i="21"/>
  <c r="A477" i="21"/>
  <c r="A478" i="21"/>
  <c r="A479" i="21"/>
  <c r="A480" i="21"/>
  <c r="A481" i="21"/>
  <c r="A482" i="21"/>
  <c r="A483" i="21"/>
  <c r="A484" i="21"/>
  <c r="A485" i="21"/>
  <c r="A486" i="21"/>
  <c r="A487" i="21"/>
  <c r="A488" i="21"/>
  <c r="A489" i="21"/>
  <c r="A490" i="21"/>
  <c r="A491" i="21"/>
  <c r="A492" i="21"/>
  <c r="A493" i="21"/>
  <c r="A494" i="21"/>
  <c r="A495" i="21"/>
  <c r="A496" i="21"/>
  <c r="A497" i="21"/>
  <c r="A498" i="21"/>
  <c r="A499" i="21"/>
  <c r="A500" i="21"/>
  <c r="A501" i="21"/>
  <c r="A502" i="21"/>
  <c r="A503" i="21"/>
  <c r="A504" i="21"/>
  <c r="A505" i="21"/>
  <c r="A506" i="21"/>
  <c r="A507" i="21"/>
  <c r="A508" i="21"/>
  <c r="A509" i="21"/>
  <c r="A510" i="21"/>
  <c r="A511" i="21"/>
  <c r="A512" i="21"/>
  <c r="A513" i="21"/>
  <c r="A514" i="21"/>
  <c r="A515" i="21"/>
  <c r="A516" i="21"/>
  <c r="A517" i="21"/>
  <c r="A518" i="21"/>
  <c r="A519" i="21"/>
  <c r="A520" i="21"/>
  <c r="A521" i="21"/>
  <c r="A522" i="21"/>
  <c r="A523" i="21"/>
  <c r="A524" i="21"/>
  <c r="A525" i="21"/>
  <c r="A526" i="21"/>
  <c r="A527" i="21"/>
  <c r="A528" i="21"/>
  <c r="A529" i="21"/>
  <c r="A530" i="21"/>
  <c r="A531" i="21"/>
  <c r="A532" i="21"/>
  <c r="A533" i="21"/>
  <c r="A534" i="21"/>
  <c r="A535" i="21"/>
  <c r="A536" i="21"/>
  <c r="A537" i="21"/>
  <c r="A538" i="21"/>
  <c r="A539" i="21"/>
  <c r="A540" i="21"/>
  <c r="A541" i="21"/>
  <c r="A542" i="21"/>
  <c r="A543" i="21"/>
  <c r="A544" i="21"/>
  <c r="A545" i="21"/>
  <c r="A546" i="21"/>
  <c r="A547" i="21"/>
  <c r="A548" i="21"/>
  <c r="A549" i="21"/>
  <c r="A550" i="21"/>
  <c r="A551" i="21"/>
  <c r="A552" i="21"/>
  <c r="A553" i="21"/>
  <c r="A554" i="21"/>
  <c r="A555" i="21"/>
  <c r="A556" i="21"/>
  <c r="A557" i="21"/>
  <c r="A558" i="21"/>
  <c r="A559" i="21"/>
  <c r="A560" i="21"/>
  <c r="A561" i="21"/>
  <c r="A562" i="21"/>
  <c r="A563" i="21"/>
  <c r="A564" i="21"/>
  <c r="A565" i="21"/>
  <c r="A566" i="21"/>
  <c r="A567" i="21"/>
  <c r="A568" i="21"/>
  <c r="A569" i="21"/>
  <c r="A570" i="21"/>
  <c r="A571" i="21"/>
  <c r="A572" i="21"/>
  <c r="A573" i="21"/>
  <c r="A574" i="21"/>
  <c r="A575" i="21"/>
  <c r="A576" i="21"/>
  <c r="A577" i="21"/>
  <c r="A578" i="21"/>
  <c r="A579" i="21"/>
  <c r="A580" i="21"/>
  <c r="A581" i="21"/>
  <c r="A582" i="21"/>
  <c r="A583" i="21"/>
  <c r="A584" i="21"/>
  <c r="A585" i="21"/>
  <c r="A586" i="21"/>
  <c r="A587" i="21"/>
  <c r="A588" i="21"/>
  <c r="A589" i="21"/>
  <c r="A590" i="21"/>
  <c r="A591" i="21"/>
  <c r="A592" i="21"/>
  <c r="A593" i="21"/>
  <c r="A594" i="21"/>
  <c r="A595" i="21"/>
  <c r="A596" i="21"/>
  <c r="A597" i="21"/>
  <c r="A598" i="21"/>
  <c r="A599" i="21"/>
  <c r="A600" i="21"/>
  <c r="A601" i="21"/>
  <c r="A602" i="21"/>
  <c r="A603" i="21"/>
  <c r="A604" i="21"/>
  <c r="A605" i="21"/>
  <c r="A606" i="21"/>
  <c r="A607" i="21"/>
  <c r="A608" i="21"/>
  <c r="A609" i="21"/>
  <c r="A610" i="21"/>
  <c r="A611" i="21"/>
  <c r="A612" i="21"/>
  <c r="A613" i="21"/>
  <c r="A614" i="21"/>
  <c r="A615" i="21"/>
  <c r="A616" i="21"/>
  <c r="A617" i="21"/>
  <c r="A618" i="21"/>
  <c r="A619" i="21"/>
  <c r="A620" i="21"/>
  <c r="A621" i="21"/>
  <c r="A622" i="21"/>
  <c r="A623" i="21"/>
  <c r="A624" i="21"/>
  <c r="A625" i="21"/>
  <c r="A626" i="21"/>
  <c r="A627" i="21"/>
  <c r="A628" i="21"/>
  <c r="A629" i="21"/>
  <c r="A630" i="21"/>
  <c r="A631" i="21"/>
  <c r="A632" i="21"/>
  <c r="A633" i="21"/>
  <c r="A634" i="21"/>
  <c r="A635" i="21"/>
  <c r="A636" i="21"/>
  <c r="A637" i="21"/>
  <c r="A638" i="21"/>
  <c r="A639" i="21"/>
  <c r="A640" i="21"/>
  <c r="A641" i="21"/>
  <c r="A642" i="21"/>
  <c r="A643" i="21"/>
  <c r="A644" i="21"/>
  <c r="A645" i="21"/>
  <c r="A646" i="21"/>
  <c r="A647" i="21"/>
  <c r="A648" i="21"/>
  <c r="A649" i="21"/>
  <c r="A650" i="21"/>
  <c r="A651" i="21"/>
  <c r="A652" i="21"/>
  <c r="A653" i="21"/>
  <c r="A654" i="21"/>
  <c r="A655" i="21"/>
  <c r="A656" i="21"/>
  <c r="A657" i="21"/>
  <c r="A658" i="21"/>
  <c r="A659" i="21"/>
  <c r="A660" i="21"/>
  <c r="A661" i="21"/>
  <c r="A662" i="21"/>
  <c r="A663" i="21"/>
  <c r="A664" i="21"/>
  <c r="A665" i="21"/>
  <c r="A666" i="21"/>
  <c r="A667" i="21"/>
  <c r="A668" i="21"/>
  <c r="A669" i="21"/>
  <c r="A670" i="21"/>
  <c r="A671" i="21"/>
  <c r="A672" i="21"/>
  <c r="A673" i="21"/>
  <c r="A674" i="21"/>
  <c r="A675" i="21"/>
  <c r="A676" i="21"/>
  <c r="A677" i="21"/>
  <c r="A678" i="21"/>
  <c r="A679" i="21"/>
  <c r="A680" i="21"/>
  <c r="A681" i="21"/>
  <c r="A682" i="21"/>
  <c r="A683" i="21"/>
  <c r="A684" i="21"/>
  <c r="A685" i="21"/>
  <c r="A686" i="21"/>
  <c r="A687" i="21"/>
  <c r="A688" i="21"/>
  <c r="A689" i="21"/>
  <c r="A690" i="21"/>
  <c r="A691" i="21"/>
  <c r="A692" i="21"/>
  <c r="A693" i="21"/>
  <c r="A694" i="21"/>
  <c r="A695" i="21"/>
  <c r="A696" i="21"/>
  <c r="A697" i="21"/>
  <c r="A698" i="21"/>
  <c r="A699" i="21"/>
  <c r="A700" i="21"/>
  <c r="A701" i="21"/>
  <c r="A702" i="21"/>
  <c r="A703" i="21"/>
  <c r="A704" i="21"/>
  <c r="A705" i="21"/>
  <c r="A706" i="21"/>
  <c r="A707" i="21"/>
  <c r="A708" i="21"/>
  <c r="A709" i="21"/>
  <c r="A710" i="21"/>
  <c r="A711" i="21"/>
  <c r="A712" i="21"/>
  <c r="A713" i="21"/>
  <c r="A714" i="21"/>
  <c r="A715" i="21"/>
  <c r="A716" i="21"/>
  <c r="A717" i="21"/>
  <c r="A718" i="21"/>
  <c r="A719" i="21"/>
  <c r="A720" i="21"/>
  <c r="A721" i="21"/>
  <c r="A722" i="21"/>
  <c r="A723" i="21"/>
  <c r="A724" i="21"/>
  <c r="A725" i="21"/>
  <c r="A726" i="21"/>
  <c r="A727" i="21"/>
  <c r="A728" i="21"/>
  <c r="A729" i="21"/>
  <c r="A730" i="21"/>
  <c r="A731" i="21"/>
  <c r="A732" i="21"/>
  <c r="A733" i="21"/>
  <c r="A734" i="21"/>
  <c r="A735" i="21"/>
  <c r="A736" i="21"/>
  <c r="A737" i="21"/>
  <c r="A738" i="21"/>
  <c r="A739" i="21"/>
  <c r="A740" i="21"/>
  <c r="A741" i="21"/>
  <c r="A742" i="21"/>
  <c r="A743" i="21"/>
  <c r="A744" i="21"/>
  <c r="A745" i="21"/>
  <c r="A746" i="21"/>
  <c r="A747" i="21"/>
  <c r="A748" i="21"/>
  <c r="A749" i="21"/>
  <c r="A750" i="21"/>
  <c r="A751" i="21"/>
  <c r="A752" i="21"/>
  <c r="A753" i="21"/>
  <c r="A754" i="21"/>
  <c r="A755" i="21"/>
  <c r="A756" i="21"/>
  <c r="A757" i="21"/>
  <c r="A758" i="21"/>
  <c r="A759" i="21"/>
  <c r="A760" i="21"/>
  <c r="A761" i="21"/>
  <c r="A762" i="21"/>
  <c r="A763" i="21"/>
  <c r="A764" i="21"/>
  <c r="A765" i="21"/>
  <c r="A766" i="21"/>
  <c r="A767" i="21"/>
  <c r="A768" i="21"/>
  <c r="A769" i="21"/>
  <c r="A770" i="21"/>
  <c r="A771" i="21"/>
  <c r="A772" i="21"/>
  <c r="A773" i="21"/>
  <c r="A774" i="21"/>
  <c r="A775" i="21"/>
  <c r="A776" i="21"/>
  <c r="A777" i="21"/>
  <c r="A778" i="21"/>
  <c r="A779" i="21"/>
  <c r="A780" i="21"/>
  <c r="A781" i="21"/>
  <c r="A782" i="21"/>
  <c r="A783" i="21"/>
  <c r="A784" i="21"/>
  <c r="A785" i="21"/>
  <c r="A786" i="21"/>
  <c r="A787" i="21"/>
  <c r="A788" i="21"/>
  <c r="A789" i="21"/>
  <c r="A790" i="21"/>
  <c r="A791" i="21"/>
  <c r="A792" i="21"/>
  <c r="A793" i="21"/>
  <c r="A794" i="21"/>
  <c r="A795" i="21"/>
  <c r="A796" i="21"/>
  <c r="A797" i="21"/>
  <c r="A798" i="21"/>
  <c r="A799" i="21"/>
  <c r="A800" i="21"/>
  <c r="A801" i="21"/>
  <c r="A802" i="21"/>
  <c r="A803" i="21"/>
  <c r="A804" i="21"/>
  <c r="A805" i="21"/>
  <c r="A806" i="21"/>
  <c r="A807" i="21"/>
  <c r="A808" i="21"/>
  <c r="A809" i="21"/>
  <c r="A810" i="21"/>
  <c r="A811" i="21"/>
  <c r="A812" i="21"/>
  <c r="A813" i="21"/>
  <c r="A814" i="21"/>
  <c r="A815" i="21"/>
  <c r="A816" i="21"/>
  <c r="A817" i="21"/>
  <c r="A818" i="21"/>
  <c r="A819" i="21"/>
  <c r="A820" i="21"/>
  <c r="A821" i="21"/>
  <c r="A822" i="21"/>
  <c r="A823" i="21"/>
  <c r="A824" i="21"/>
  <c r="A825" i="21"/>
  <c r="A826" i="21"/>
  <c r="A827" i="21"/>
  <c r="A828" i="21"/>
  <c r="A829" i="21"/>
  <c r="A830" i="21"/>
  <c r="A831" i="21"/>
  <c r="A832" i="21"/>
  <c r="A833" i="21"/>
  <c r="A834" i="21"/>
  <c r="A835" i="21"/>
  <c r="A836" i="21"/>
  <c r="A837" i="21"/>
  <c r="A838" i="21"/>
  <c r="A839" i="21"/>
  <c r="A840" i="21"/>
  <c r="A841" i="21"/>
  <c r="A842" i="21"/>
  <c r="A843" i="21"/>
  <c r="A844" i="21"/>
  <c r="A845" i="21"/>
  <c r="A846" i="21"/>
  <c r="A847" i="21"/>
  <c r="A848" i="21"/>
  <c r="A849" i="21"/>
  <c r="A850" i="21"/>
  <c r="A851" i="21"/>
  <c r="A852" i="21"/>
  <c r="A853" i="21"/>
  <c r="A854" i="21"/>
  <c r="A855" i="21"/>
  <c r="A856" i="21"/>
  <c r="A857" i="21"/>
  <c r="A858" i="21"/>
  <c r="A859" i="21"/>
  <c r="A860" i="21"/>
  <c r="A861" i="21"/>
  <c r="A862" i="21"/>
  <c r="A863" i="21"/>
  <c r="A864" i="21"/>
  <c r="A865" i="21"/>
  <c r="A866" i="21"/>
  <c r="A867" i="21"/>
  <c r="A868" i="21"/>
  <c r="A869" i="21"/>
  <c r="A870" i="21"/>
  <c r="A871" i="21"/>
  <c r="A872" i="21"/>
  <c r="A873" i="21"/>
  <c r="A874" i="21"/>
  <c r="A875" i="21"/>
  <c r="A876" i="21"/>
  <c r="A877" i="21"/>
  <c r="A878" i="21"/>
  <c r="A879" i="21"/>
  <c r="A880" i="21"/>
  <c r="A881" i="21"/>
  <c r="A882" i="21"/>
  <c r="A883" i="21"/>
  <c r="A884" i="21"/>
  <c r="A885" i="21"/>
  <c r="A886" i="21"/>
  <c r="A887" i="21"/>
  <c r="A888" i="21"/>
  <c r="A889" i="21"/>
  <c r="A890" i="21"/>
  <c r="A891" i="21"/>
  <c r="A892" i="21"/>
  <c r="A893" i="21"/>
  <c r="A894" i="21"/>
  <c r="A895" i="21"/>
  <c r="A896" i="21"/>
  <c r="A897" i="21"/>
  <c r="A898" i="21"/>
  <c r="A899" i="21"/>
  <c r="A900" i="21"/>
  <c r="A901" i="21"/>
  <c r="A902" i="21"/>
  <c r="A903" i="21"/>
  <c r="A904" i="21"/>
  <c r="A905" i="21"/>
  <c r="A906" i="21"/>
  <c r="A907" i="21"/>
  <c r="A908" i="21"/>
  <c r="A909" i="21"/>
  <c r="A910" i="21"/>
  <c r="A911" i="21"/>
  <c r="A912" i="21"/>
  <c r="A913" i="21"/>
  <c r="A914" i="21"/>
  <c r="A915" i="21"/>
  <c r="A916" i="21"/>
  <c r="A917" i="21"/>
  <c r="A918" i="21"/>
  <c r="A919" i="21"/>
  <c r="A920" i="21"/>
  <c r="A921" i="21"/>
  <c r="A922" i="21"/>
  <c r="A923" i="21"/>
  <c r="A924" i="21"/>
  <c r="A925" i="21"/>
  <c r="A926" i="21"/>
  <c r="A927" i="21"/>
  <c r="A928" i="21"/>
  <c r="A929" i="21"/>
  <c r="A930" i="21"/>
  <c r="A931" i="21"/>
  <c r="A932" i="21"/>
  <c r="A933" i="21"/>
  <c r="A934" i="21"/>
  <c r="A935" i="21"/>
  <c r="A936" i="21"/>
  <c r="A937" i="21"/>
  <c r="A938" i="21"/>
  <c r="A939" i="21"/>
  <c r="A940" i="21"/>
  <c r="A941" i="21"/>
  <c r="A942" i="21"/>
  <c r="A943" i="21"/>
  <c r="A944" i="21"/>
  <c r="A945" i="21"/>
  <c r="A946" i="21"/>
  <c r="A947" i="21"/>
  <c r="A948" i="21"/>
  <c r="A949" i="21"/>
  <c r="A950" i="21"/>
  <c r="A951" i="21"/>
  <c r="A952" i="21"/>
  <c r="A953" i="21"/>
  <c r="A954" i="21"/>
  <c r="A955" i="21"/>
  <c r="A956" i="21"/>
  <c r="A957" i="21"/>
  <c r="A958" i="21"/>
  <c r="A959" i="21"/>
  <c r="A960" i="21"/>
  <c r="A961" i="21"/>
  <c r="A962" i="21"/>
  <c r="A963" i="21"/>
  <c r="A964" i="21"/>
  <c r="A965" i="21"/>
  <c r="A966" i="21"/>
  <c r="A967" i="21"/>
  <c r="A968" i="21"/>
  <c r="A969" i="21"/>
  <c r="A970" i="21"/>
  <c r="A971" i="21"/>
  <c r="A972" i="21"/>
  <c r="A973" i="21"/>
  <c r="A974" i="21"/>
  <c r="A975" i="21"/>
  <c r="A976" i="21"/>
  <c r="A977" i="21"/>
  <c r="A978" i="21"/>
  <c r="A979" i="21"/>
  <c r="A980" i="21"/>
  <c r="A981" i="21"/>
  <c r="A982" i="21"/>
  <c r="A983" i="21"/>
  <c r="A984" i="21"/>
  <c r="A985" i="21"/>
  <c r="A986" i="21"/>
  <c r="A987" i="21"/>
  <c r="A988" i="21"/>
  <c r="A989" i="21"/>
  <c r="A990" i="21"/>
  <c r="A991" i="21"/>
  <c r="A992" i="21"/>
  <c r="A993" i="21"/>
  <c r="A994" i="21"/>
  <c r="A995" i="21"/>
  <c r="A996" i="21"/>
  <c r="A997" i="21"/>
  <c r="A998" i="21"/>
  <c r="A999" i="21"/>
  <c r="A1000" i="21"/>
  <c r="A1001" i="21"/>
  <c r="A1002" i="21"/>
  <c r="A1003" i="21"/>
  <c r="A1004" i="21"/>
  <c r="A1005" i="21"/>
  <c r="A1006" i="21"/>
  <c r="A1007" i="21"/>
  <c r="A1008" i="21"/>
  <c r="A1009" i="21"/>
  <c r="A1010" i="21"/>
  <c r="A1011" i="21"/>
  <c r="A1012" i="21"/>
  <c r="A1013" i="21"/>
  <c r="A1014" i="21"/>
  <c r="A1015" i="21"/>
  <c r="A1016" i="21"/>
  <c r="A1017" i="21"/>
  <c r="A1018" i="21"/>
  <c r="A1019" i="21"/>
  <c r="A1020" i="21"/>
  <c r="A1021" i="21"/>
  <c r="A1022" i="21"/>
  <c r="A1023" i="21"/>
  <c r="A1024" i="21"/>
  <c r="A1025" i="21"/>
  <c r="A1026" i="21"/>
  <c r="A1027" i="21"/>
  <c r="A1028" i="21"/>
  <c r="A1029" i="21"/>
  <c r="A1030" i="21"/>
  <c r="A1031" i="21"/>
  <c r="A1032" i="21"/>
  <c r="A1033" i="21"/>
  <c r="A1034" i="21"/>
  <c r="A1035" i="21"/>
  <c r="A1036" i="21"/>
  <c r="A1037" i="21"/>
  <c r="A1038" i="21"/>
  <c r="A1039" i="21"/>
  <c r="A1040" i="21"/>
  <c r="A1041" i="21"/>
  <c r="A1042" i="21"/>
  <c r="A1043" i="21"/>
  <c r="A1044" i="21"/>
  <c r="A1045" i="21"/>
  <c r="A1046" i="21"/>
  <c r="A1047" i="21"/>
  <c r="A1048" i="21"/>
  <c r="A1049" i="21"/>
  <c r="A1050" i="21"/>
  <c r="A1051" i="21"/>
  <c r="A1052" i="21"/>
  <c r="A1053" i="21"/>
  <c r="A1054" i="21"/>
  <c r="A1055" i="21"/>
  <c r="A1056" i="21"/>
  <c r="A1057" i="21"/>
  <c r="A1058" i="21"/>
  <c r="A1059" i="21"/>
  <c r="A1060" i="21"/>
  <c r="A1061" i="21"/>
  <c r="A1062" i="21"/>
  <c r="A1063" i="21"/>
  <c r="A1064" i="21"/>
  <c r="A1065" i="21"/>
  <c r="A1066" i="21"/>
  <c r="A1067" i="21"/>
  <c r="A1068" i="21"/>
  <c r="A1069" i="21"/>
  <c r="A1070" i="21"/>
  <c r="A1071" i="21"/>
  <c r="A1072" i="21"/>
  <c r="A1073" i="21"/>
  <c r="A1074" i="21"/>
  <c r="A1075" i="21"/>
  <c r="A1076" i="21"/>
  <c r="A1077" i="21"/>
  <c r="A1078" i="21"/>
  <c r="A1079" i="21"/>
  <c r="A1080" i="21"/>
  <c r="A1081" i="21"/>
  <c r="A1082" i="21"/>
  <c r="A1083" i="21"/>
  <c r="A1084" i="21"/>
  <c r="A1085" i="21"/>
  <c r="A1086" i="21"/>
  <c r="A1087" i="21"/>
  <c r="A1088" i="21"/>
  <c r="A1089" i="21"/>
  <c r="A1090" i="21"/>
  <c r="A1091" i="21"/>
  <c r="A1092" i="21"/>
  <c r="A1093" i="21"/>
  <c r="A1094" i="21"/>
  <c r="A1095" i="21"/>
  <c r="A1096" i="21"/>
  <c r="A1097" i="21"/>
  <c r="A1098" i="21"/>
  <c r="A1099" i="21"/>
  <c r="A1100" i="21"/>
  <c r="A1101" i="21"/>
  <c r="A1102" i="21"/>
  <c r="A1103" i="21"/>
  <c r="A1104" i="21"/>
  <c r="A1105" i="21"/>
  <c r="A1106" i="21"/>
  <c r="A1107" i="21"/>
  <c r="A1108" i="21"/>
  <c r="A1109" i="21"/>
  <c r="A1110" i="21"/>
  <c r="A1111" i="21"/>
  <c r="A1112" i="21"/>
  <c r="A1113" i="21"/>
  <c r="A1114" i="21"/>
  <c r="A1115" i="21"/>
  <c r="A1116" i="21"/>
  <c r="A1117" i="21"/>
  <c r="A1118" i="21"/>
  <c r="A1119" i="21"/>
  <c r="A1120" i="21"/>
  <c r="A1121" i="21"/>
  <c r="A1122" i="21"/>
  <c r="A1123" i="21"/>
  <c r="A1124" i="21"/>
  <c r="A1125" i="21"/>
  <c r="A1126" i="21"/>
  <c r="A1127" i="21"/>
  <c r="A1128" i="21"/>
  <c r="A1129" i="21"/>
  <c r="A1130" i="21"/>
  <c r="A1131" i="21"/>
  <c r="A1132" i="21"/>
  <c r="A1133" i="21"/>
  <c r="A1134" i="21"/>
  <c r="A1135" i="21"/>
  <c r="A1136" i="21"/>
  <c r="A1137" i="21"/>
  <c r="A1138" i="21"/>
  <c r="A1139" i="21"/>
  <c r="A1140" i="21"/>
  <c r="A1141" i="21"/>
  <c r="A1142" i="21"/>
  <c r="A1143" i="21"/>
  <c r="A1144" i="21"/>
  <c r="A1145" i="21"/>
  <c r="A1146" i="21"/>
  <c r="A1147" i="21"/>
  <c r="A1148" i="21"/>
  <c r="A1149" i="21"/>
  <c r="A1150" i="21"/>
  <c r="A1151" i="21"/>
  <c r="A1152" i="21"/>
  <c r="A1153" i="21"/>
  <c r="A2" i="21"/>
  <c r="AO15" i="21" l="1"/>
  <c r="AE2" i="21"/>
  <c r="AS2" i="21" s="1"/>
  <c r="R3" i="21"/>
  <c r="AG3" i="21" s="1"/>
  <c r="R4" i="21"/>
  <c r="R5" i="21"/>
  <c r="AG5" i="21" s="1"/>
  <c r="R6" i="21"/>
  <c r="AG6" i="21" s="1"/>
  <c r="R7" i="21"/>
  <c r="AG7" i="21" s="1"/>
  <c r="R8" i="21"/>
  <c r="AG8" i="21" s="1"/>
  <c r="R9" i="21"/>
  <c r="AG9" i="21" s="1"/>
  <c r="R10" i="21"/>
  <c r="AG10" i="21" s="1"/>
  <c r="R11" i="21"/>
  <c r="AG11" i="21" s="1"/>
  <c r="R12" i="21"/>
  <c r="AG12" i="21" s="1"/>
  <c r="R13" i="21"/>
  <c r="AG13" i="21" s="1"/>
  <c r="R14" i="21"/>
  <c r="AG14" i="21" s="1"/>
  <c r="R15" i="21"/>
  <c r="AG15" i="21" s="1"/>
  <c r="R16" i="21"/>
  <c r="AG16" i="21" s="1"/>
  <c r="R17" i="21"/>
  <c r="AG17" i="21" s="1"/>
  <c r="R18" i="21"/>
  <c r="AG18" i="21" s="1"/>
  <c r="R19" i="21"/>
  <c r="AG19" i="21" s="1"/>
  <c r="R20" i="21"/>
  <c r="AG20" i="21" s="1"/>
  <c r="R21" i="21"/>
  <c r="AG21" i="21" s="1"/>
  <c r="R22" i="21"/>
  <c r="AG22" i="21" s="1"/>
  <c r="R23" i="21"/>
  <c r="AG23" i="21" s="1"/>
  <c r="R24" i="21"/>
  <c r="AG24" i="21" s="1"/>
  <c r="R25" i="21"/>
  <c r="AG25" i="21" s="1"/>
  <c r="R26" i="21"/>
  <c r="AG26" i="21" s="1"/>
  <c r="R27" i="21"/>
  <c r="AG27" i="21" s="1"/>
  <c r="R28" i="21"/>
  <c r="AG28" i="21" s="1"/>
  <c r="R29" i="21"/>
  <c r="AG29" i="21" s="1"/>
  <c r="R30" i="21"/>
  <c r="AG30" i="21" s="1"/>
  <c r="AT30" i="21" s="1"/>
  <c r="R31" i="21"/>
  <c r="AG31" i="21" s="1"/>
  <c r="R32" i="21"/>
  <c r="AG32" i="21" s="1"/>
  <c r="R33" i="21"/>
  <c r="AG33" i="21" s="1"/>
  <c r="AT33" i="21" s="1"/>
  <c r="R34" i="21"/>
  <c r="AG34" i="21" s="1"/>
  <c r="R35" i="21"/>
  <c r="AG35" i="21" s="1"/>
  <c r="R36" i="21"/>
  <c r="AG36" i="21" s="1"/>
  <c r="R37" i="21"/>
  <c r="AG37" i="21" s="1"/>
  <c r="R38" i="21"/>
  <c r="AG38" i="21" s="1"/>
  <c r="R39" i="21"/>
  <c r="AG39" i="21" s="1"/>
  <c r="R40" i="21"/>
  <c r="AG40" i="21" s="1"/>
  <c r="R41" i="21"/>
  <c r="AG41" i="21" s="1"/>
  <c r="R42" i="21"/>
  <c r="AG42" i="21" s="1"/>
  <c r="R43" i="21"/>
  <c r="AG43" i="21" s="1"/>
  <c r="R44" i="21"/>
  <c r="AG44" i="21" s="1"/>
  <c r="R45" i="21"/>
  <c r="AG45" i="21" s="1"/>
  <c r="R46" i="21"/>
  <c r="AG46" i="21" s="1"/>
  <c r="R47" i="21"/>
  <c r="AG47" i="21" s="1"/>
  <c r="R48" i="21"/>
  <c r="AG48" i="21" s="1"/>
  <c r="R49" i="21"/>
  <c r="AG49" i="21" s="1"/>
  <c r="R50" i="21"/>
  <c r="AG50" i="21" s="1"/>
  <c r="R51" i="21"/>
  <c r="AG51" i="21" s="1"/>
  <c r="R52" i="21"/>
  <c r="AG52" i="21" s="1"/>
  <c r="R53" i="21"/>
  <c r="AG53" i="21" s="1"/>
  <c r="R54" i="21"/>
  <c r="AG54" i="21" s="1"/>
  <c r="R55" i="21"/>
  <c r="AG55" i="21" s="1"/>
  <c r="R56" i="21"/>
  <c r="AG56" i="21" s="1"/>
  <c r="R57" i="21"/>
  <c r="AG57" i="21" s="1"/>
  <c r="R58" i="21"/>
  <c r="AG58" i="21" s="1"/>
  <c r="R59" i="21"/>
  <c r="AG59" i="21" s="1"/>
  <c r="R60" i="21"/>
  <c r="AG60" i="21" s="1"/>
  <c r="R61" i="21"/>
  <c r="AG61" i="21" s="1"/>
  <c r="R62" i="21"/>
  <c r="AG62" i="21" s="1"/>
  <c r="R63" i="21"/>
  <c r="AG63" i="21" s="1"/>
  <c r="R64" i="21"/>
  <c r="AG64" i="21" s="1"/>
  <c r="R65" i="21"/>
  <c r="AG65" i="21" s="1"/>
  <c r="R66" i="21"/>
  <c r="AG66" i="21" s="1"/>
  <c r="R67" i="21"/>
  <c r="AG67" i="21" s="1"/>
  <c r="R68" i="21"/>
  <c r="AG68" i="21" s="1"/>
  <c r="R69" i="21"/>
  <c r="AG69" i="21" s="1"/>
  <c r="R70" i="21"/>
  <c r="AG70" i="21" s="1"/>
  <c r="R71" i="21"/>
  <c r="AG71" i="21" s="1"/>
  <c r="R72" i="21"/>
  <c r="AG72" i="21" s="1"/>
  <c r="R73" i="21"/>
  <c r="AG73" i="21" s="1"/>
  <c r="R74" i="21"/>
  <c r="AG74" i="21" s="1"/>
  <c r="R75" i="21"/>
  <c r="AG75" i="21" s="1"/>
  <c r="R76" i="21"/>
  <c r="AG76" i="21" s="1"/>
  <c r="R77" i="21"/>
  <c r="AG77" i="21" s="1"/>
  <c r="R78" i="21"/>
  <c r="AG78" i="21" s="1"/>
  <c r="R79" i="21"/>
  <c r="AG79" i="21" s="1"/>
  <c r="R80" i="21"/>
  <c r="AG80" i="21" s="1"/>
  <c r="R81" i="21"/>
  <c r="AG81" i="21" s="1"/>
  <c r="R82" i="21"/>
  <c r="AG82" i="21" s="1"/>
  <c r="R83" i="21"/>
  <c r="AG83" i="21" s="1"/>
  <c r="R84" i="21"/>
  <c r="AG84" i="21" s="1"/>
  <c r="R85" i="21"/>
  <c r="AG85" i="21" s="1"/>
  <c r="R86" i="21"/>
  <c r="AG86" i="21" s="1"/>
  <c r="R87" i="21"/>
  <c r="AG87" i="21" s="1"/>
  <c r="R88" i="21"/>
  <c r="AG88" i="21" s="1"/>
  <c r="R89" i="21"/>
  <c r="AG89" i="21" s="1"/>
  <c r="R90" i="21"/>
  <c r="AG90" i="21" s="1"/>
  <c r="AT90" i="21" s="1"/>
  <c r="R91" i="21"/>
  <c r="AG91" i="21" s="1"/>
  <c r="AT91" i="21" s="1"/>
  <c r="R92" i="21"/>
  <c r="AG92" i="21" s="1"/>
  <c r="R93" i="21"/>
  <c r="AG93" i="21" s="1"/>
  <c r="R94" i="21"/>
  <c r="AG94" i="21" s="1"/>
  <c r="R95" i="21"/>
  <c r="AG95" i="21" s="1"/>
  <c r="R96" i="21"/>
  <c r="AG96" i="21" s="1"/>
  <c r="R97" i="21"/>
  <c r="AG97" i="21" s="1"/>
  <c r="R98" i="21"/>
  <c r="AG98" i="21" s="1"/>
  <c r="R99" i="21"/>
  <c r="AG99" i="21" s="1"/>
  <c r="R100" i="21"/>
  <c r="AG100" i="21" s="1"/>
  <c r="R101" i="21"/>
  <c r="AG101" i="21" s="1"/>
  <c r="R102" i="21"/>
  <c r="AG102" i="21" s="1"/>
  <c r="R103" i="21"/>
  <c r="AG103" i="21" s="1"/>
  <c r="R104" i="21"/>
  <c r="AG104" i="21" s="1"/>
  <c r="R105" i="21"/>
  <c r="AG105" i="21" s="1"/>
  <c r="R106" i="21"/>
  <c r="AG106" i="21" s="1"/>
  <c r="R107" i="21"/>
  <c r="AG107" i="21" s="1"/>
  <c r="R108" i="21"/>
  <c r="AG108" i="21" s="1"/>
  <c r="R109" i="21"/>
  <c r="AG109" i="21" s="1"/>
  <c r="R110" i="21"/>
  <c r="AG110" i="21" s="1"/>
  <c r="R111" i="21"/>
  <c r="AG111" i="21" s="1"/>
  <c r="R112" i="21"/>
  <c r="AG112" i="21" s="1"/>
  <c r="R113" i="21"/>
  <c r="AG113" i="21" s="1"/>
  <c r="R114" i="21"/>
  <c r="AG114" i="21" s="1"/>
  <c r="R115" i="21"/>
  <c r="AG115" i="21" s="1"/>
  <c r="R116" i="21"/>
  <c r="AG116" i="21" s="1"/>
  <c r="R117" i="21"/>
  <c r="AG117" i="21" s="1"/>
  <c r="R118" i="21"/>
  <c r="AG118" i="21" s="1"/>
  <c r="R119" i="21"/>
  <c r="AG119" i="21" s="1"/>
  <c r="R120" i="21"/>
  <c r="AG120" i="21" s="1"/>
  <c r="R121" i="21"/>
  <c r="AG121" i="21" s="1"/>
  <c r="R122" i="21"/>
  <c r="AG122" i="21" s="1"/>
  <c r="R123" i="21"/>
  <c r="AG123" i="21" s="1"/>
  <c r="R124" i="21"/>
  <c r="AG124" i="21" s="1"/>
  <c r="R125" i="21"/>
  <c r="AG125" i="21" s="1"/>
  <c r="R126" i="21"/>
  <c r="AG126" i="21" s="1"/>
  <c r="R127" i="21"/>
  <c r="AG127" i="21" s="1"/>
  <c r="R128" i="21"/>
  <c r="AG128" i="21" s="1"/>
  <c r="R129" i="21"/>
  <c r="AG129" i="21" s="1"/>
  <c r="R130" i="21"/>
  <c r="AG130" i="21" s="1"/>
  <c r="R131" i="21"/>
  <c r="AG131" i="21" s="1"/>
  <c r="R132" i="21"/>
  <c r="AG132" i="21" s="1"/>
  <c r="R133" i="21"/>
  <c r="AG133" i="21" s="1"/>
  <c r="R134" i="21"/>
  <c r="AG134" i="21" s="1"/>
  <c r="R135" i="21"/>
  <c r="AG135" i="21" s="1"/>
  <c r="R136" i="21"/>
  <c r="AG136" i="21" s="1"/>
  <c r="R137" i="21"/>
  <c r="AG137" i="21" s="1"/>
  <c r="R138" i="21"/>
  <c r="AG138" i="21" s="1"/>
  <c r="R139" i="21"/>
  <c r="AG139" i="21" s="1"/>
  <c r="R140" i="21"/>
  <c r="AG140" i="21" s="1"/>
  <c r="R141" i="21"/>
  <c r="AG141" i="21" s="1"/>
  <c r="R142" i="21"/>
  <c r="AG142" i="21" s="1"/>
  <c r="R143" i="21"/>
  <c r="AG143" i="21" s="1"/>
  <c r="R144" i="21"/>
  <c r="AG144" i="21" s="1"/>
  <c r="R145" i="21"/>
  <c r="AG145" i="21" s="1"/>
  <c r="R146" i="21"/>
  <c r="AG146" i="21" s="1"/>
  <c r="R147" i="21"/>
  <c r="AG147" i="21" s="1"/>
  <c r="R148" i="21"/>
  <c r="AG148" i="21" s="1"/>
  <c r="R149" i="21"/>
  <c r="AG149" i="21" s="1"/>
  <c r="R150" i="21"/>
  <c r="AG150" i="21" s="1"/>
  <c r="R151" i="21"/>
  <c r="AG151" i="21" s="1"/>
  <c r="R152" i="21"/>
  <c r="AG152" i="21" s="1"/>
  <c r="R153" i="21"/>
  <c r="AG153" i="21" s="1"/>
  <c r="R154" i="21"/>
  <c r="AG154" i="21" s="1"/>
  <c r="R155" i="21"/>
  <c r="AG155" i="21" s="1"/>
  <c r="R156" i="21"/>
  <c r="AG156" i="21" s="1"/>
  <c r="AT156" i="21" s="1"/>
  <c r="R157" i="21"/>
  <c r="AG157" i="21" s="1"/>
  <c r="R158" i="21"/>
  <c r="AG158" i="21" s="1"/>
  <c r="R159" i="21"/>
  <c r="AG159" i="21" s="1"/>
  <c r="R160" i="21"/>
  <c r="AG160" i="21" s="1"/>
  <c r="R161" i="21"/>
  <c r="AG161" i="21" s="1"/>
  <c r="R162" i="21"/>
  <c r="AG162" i="21" s="1"/>
  <c r="R163" i="21"/>
  <c r="AG163" i="21" s="1"/>
  <c r="AT163" i="21" s="1"/>
  <c r="R164" i="21"/>
  <c r="AG164" i="21" s="1"/>
  <c r="R165" i="21"/>
  <c r="AG165" i="21" s="1"/>
  <c r="R166" i="21"/>
  <c r="AG166" i="21" s="1"/>
  <c r="R167" i="21"/>
  <c r="AG167" i="21" s="1"/>
  <c r="R168" i="21"/>
  <c r="AG168" i="21" s="1"/>
  <c r="R169" i="21"/>
  <c r="AG169" i="21" s="1"/>
  <c r="R170" i="21"/>
  <c r="AG170" i="21" s="1"/>
  <c r="R171" i="21"/>
  <c r="AG171" i="21" s="1"/>
  <c r="R172" i="21"/>
  <c r="AG172" i="21" s="1"/>
  <c r="R173" i="21"/>
  <c r="AG173" i="21" s="1"/>
  <c r="R174" i="21"/>
  <c r="AG174" i="21" s="1"/>
  <c r="R175" i="21"/>
  <c r="AG175" i="21" s="1"/>
  <c r="R176" i="21"/>
  <c r="AG176" i="21" s="1"/>
  <c r="R177" i="21"/>
  <c r="AG177" i="21" s="1"/>
  <c r="R178" i="21"/>
  <c r="AG178" i="21" s="1"/>
  <c r="R179" i="21"/>
  <c r="AG179" i="21" s="1"/>
  <c r="R180" i="21"/>
  <c r="AG180" i="21" s="1"/>
  <c r="R181" i="21"/>
  <c r="AG181" i="21" s="1"/>
  <c r="R182" i="21"/>
  <c r="AG182" i="21" s="1"/>
  <c r="R183" i="21"/>
  <c r="AG183" i="21" s="1"/>
  <c r="R184" i="21"/>
  <c r="AG184" i="21" s="1"/>
  <c r="R185" i="21"/>
  <c r="AG185" i="21" s="1"/>
  <c r="R186" i="21"/>
  <c r="AG186" i="21" s="1"/>
  <c r="R187" i="21"/>
  <c r="AG187" i="21" s="1"/>
  <c r="R188" i="21"/>
  <c r="AG188" i="21" s="1"/>
  <c r="R189" i="21"/>
  <c r="AG189" i="21" s="1"/>
  <c r="R190" i="21"/>
  <c r="AG190" i="21" s="1"/>
  <c r="R191" i="21"/>
  <c r="AG191" i="21" s="1"/>
  <c r="R192" i="21"/>
  <c r="AG192" i="21" s="1"/>
  <c r="R193" i="21"/>
  <c r="AG193" i="21" s="1"/>
  <c r="R194" i="21"/>
  <c r="AG194" i="21" s="1"/>
  <c r="R195" i="21"/>
  <c r="AG195" i="21" s="1"/>
  <c r="R196" i="21"/>
  <c r="AG196" i="21" s="1"/>
  <c r="R197" i="21"/>
  <c r="AG197" i="21" s="1"/>
  <c r="R198" i="21"/>
  <c r="AG198" i="21" s="1"/>
  <c r="R199" i="21"/>
  <c r="AG199" i="21" s="1"/>
  <c r="R200" i="21"/>
  <c r="AG200" i="21" s="1"/>
  <c r="R201" i="21"/>
  <c r="AG201" i="21" s="1"/>
  <c r="R202" i="21"/>
  <c r="AG202" i="21" s="1"/>
  <c r="R203" i="21"/>
  <c r="AG203" i="21" s="1"/>
  <c r="R204" i="21"/>
  <c r="AG204" i="21" s="1"/>
  <c r="R205" i="21"/>
  <c r="AG205" i="21" s="1"/>
  <c r="R206" i="21"/>
  <c r="AG206" i="21" s="1"/>
  <c r="R207" i="21"/>
  <c r="AG207" i="21" s="1"/>
  <c r="R208" i="21"/>
  <c r="AG208" i="21" s="1"/>
  <c r="R209" i="21"/>
  <c r="AG209" i="21" s="1"/>
  <c r="R210" i="21"/>
  <c r="AG210" i="21" s="1"/>
  <c r="R211" i="21"/>
  <c r="AG211" i="21" s="1"/>
  <c r="R212" i="21"/>
  <c r="AG212" i="21" s="1"/>
  <c r="R213" i="21"/>
  <c r="AG213" i="21" s="1"/>
  <c r="R214" i="21"/>
  <c r="AG214" i="21" s="1"/>
  <c r="R215" i="21"/>
  <c r="AG215" i="21" s="1"/>
  <c r="R216" i="21"/>
  <c r="AG216" i="21" s="1"/>
  <c r="R217" i="21"/>
  <c r="AG217" i="21" s="1"/>
  <c r="R218" i="21"/>
  <c r="AG218" i="21" s="1"/>
  <c r="R219" i="21"/>
  <c r="AG219" i="21" s="1"/>
  <c r="R220" i="21"/>
  <c r="AG220" i="21" s="1"/>
  <c r="R221" i="21"/>
  <c r="AG221" i="21" s="1"/>
  <c r="R222" i="21"/>
  <c r="AG222" i="21" s="1"/>
  <c r="R223" i="21"/>
  <c r="AG223" i="21" s="1"/>
  <c r="R224" i="21"/>
  <c r="AG224" i="21" s="1"/>
  <c r="R225" i="21"/>
  <c r="AG225" i="21" s="1"/>
  <c r="R226" i="21"/>
  <c r="AG226" i="21" s="1"/>
  <c r="R227" i="21"/>
  <c r="AG227" i="21" s="1"/>
  <c r="R228" i="21"/>
  <c r="AG228" i="21" s="1"/>
  <c r="R229" i="21"/>
  <c r="AG229" i="21" s="1"/>
  <c r="R230" i="21"/>
  <c r="AG230" i="21" s="1"/>
  <c r="R231" i="21"/>
  <c r="AG231" i="21" s="1"/>
  <c r="R232" i="21"/>
  <c r="AG232" i="21" s="1"/>
  <c r="R233" i="21"/>
  <c r="AG233" i="21" s="1"/>
  <c r="R234" i="21"/>
  <c r="AG234" i="21" s="1"/>
  <c r="R235" i="21"/>
  <c r="AG235" i="21" s="1"/>
  <c r="R236" i="21"/>
  <c r="AG236" i="21" s="1"/>
  <c r="R237" i="21"/>
  <c r="AG237" i="21" s="1"/>
  <c r="R238" i="21"/>
  <c r="AG238" i="21" s="1"/>
  <c r="R239" i="21"/>
  <c r="AG239" i="21" s="1"/>
  <c r="R240" i="21"/>
  <c r="AG240" i="21" s="1"/>
  <c r="R241" i="21"/>
  <c r="AG241" i="21" s="1"/>
  <c r="R242" i="21"/>
  <c r="AG242" i="21" s="1"/>
  <c r="R243" i="21"/>
  <c r="AG243" i="21" s="1"/>
  <c r="R244" i="21"/>
  <c r="AG244" i="21" s="1"/>
  <c r="R245" i="21"/>
  <c r="AG245" i="21" s="1"/>
  <c r="R246" i="21"/>
  <c r="AG246" i="21" s="1"/>
  <c r="R247" i="21"/>
  <c r="AG247" i="21" s="1"/>
  <c r="R248" i="21"/>
  <c r="AG248" i="21" s="1"/>
  <c r="R249" i="21"/>
  <c r="AG249" i="21" s="1"/>
  <c r="R250" i="21"/>
  <c r="AG250" i="21" s="1"/>
  <c r="R251" i="21"/>
  <c r="AG251" i="21" s="1"/>
  <c r="R252" i="21"/>
  <c r="AG252" i="21" s="1"/>
  <c r="R253" i="21"/>
  <c r="AG253" i="21" s="1"/>
  <c r="R254" i="21"/>
  <c r="AG254" i="21" s="1"/>
  <c r="R255" i="21"/>
  <c r="AG255" i="21" s="1"/>
  <c r="R256" i="21"/>
  <c r="AG256" i="21" s="1"/>
  <c r="R257" i="21"/>
  <c r="AG257" i="21" s="1"/>
  <c r="R258" i="21"/>
  <c r="AG258" i="21" s="1"/>
  <c r="R259" i="21"/>
  <c r="AG259" i="21" s="1"/>
  <c r="R260" i="21"/>
  <c r="AG260" i="21" s="1"/>
  <c r="R261" i="21"/>
  <c r="AG261" i="21" s="1"/>
  <c r="R262" i="21"/>
  <c r="AG262" i="21" s="1"/>
  <c r="R263" i="21"/>
  <c r="AG263" i="21" s="1"/>
  <c r="R264" i="21"/>
  <c r="AG264" i="21" s="1"/>
  <c r="R265" i="21"/>
  <c r="AG265" i="21" s="1"/>
  <c r="R266" i="21"/>
  <c r="AG266" i="21" s="1"/>
  <c r="R267" i="21"/>
  <c r="AG267" i="21" s="1"/>
  <c r="R268" i="21"/>
  <c r="AG268" i="21" s="1"/>
  <c r="R269" i="21"/>
  <c r="AG269" i="21" s="1"/>
  <c r="R270" i="21"/>
  <c r="AG270" i="21" s="1"/>
  <c r="R271" i="21"/>
  <c r="AG271" i="21" s="1"/>
  <c r="R272" i="21"/>
  <c r="AG272" i="21" s="1"/>
  <c r="R273" i="21"/>
  <c r="AG273" i="21" s="1"/>
  <c r="R274" i="21"/>
  <c r="AG274" i="21" s="1"/>
  <c r="R275" i="21"/>
  <c r="AG275" i="21" s="1"/>
  <c r="R276" i="21"/>
  <c r="AG276" i="21" s="1"/>
  <c r="AT276" i="21" s="1"/>
  <c r="R277" i="21"/>
  <c r="AG277" i="21" s="1"/>
  <c r="R278" i="21"/>
  <c r="AG278" i="21" s="1"/>
  <c r="R279" i="21"/>
  <c r="AG279" i="21" s="1"/>
  <c r="R280" i="21"/>
  <c r="AG280" i="21" s="1"/>
  <c r="R281" i="21"/>
  <c r="AG281" i="21" s="1"/>
  <c r="R282" i="21"/>
  <c r="AG282" i="21" s="1"/>
  <c r="R283" i="21"/>
  <c r="AG283" i="21" s="1"/>
  <c r="R284" i="21"/>
  <c r="AG284" i="21" s="1"/>
  <c r="R285" i="21"/>
  <c r="AG285" i="21" s="1"/>
  <c r="R286" i="21"/>
  <c r="AG286" i="21" s="1"/>
  <c r="R287" i="21"/>
  <c r="AG287" i="21" s="1"/>
  <c r="R288" i="21"/>
  <c r="AG288" i="21" s="1"/>
  <c r="R289" i="21"/>
  <c r="AG289" i="21" s="1"/>
  <c r="R290" i="21"/>
  <c r="AG290" i="21" s="1"/>
  <c r="AT290" i="21" s="1"/>
  <c r="R291" i="21"/>
  <c r="AG291" i="21" s="1"/>
  <c r="AT291" i="21" s="1"/>
  <c r="R292" i="21"/>
  <c r="AG292" i="21" s="1"/>
  <c r="AT292" i="21" s="1"/>
  <c r="R293" i="21"/>
  <c r="AG293" i="21" s="1"/>
  <c r="R294" i="21"/>
  <c r="AG294" i="21" s="1"/>
  <c r="R295" i="21"/>
  <c r="AG295" i="21" s="1"/>
  <c r="R296" i="21"/>
  <c r="AG296" i="21" s="1"/>
  <c r="AT296" i="21" s="1"/>
  <c r="R297" i="21"/>
  <c r="AG297" i="21" s="1"/>
  <c r="AT297" i="21" s="1"/>
  <c r="R298" i="21"/>
  <c r="AG298" i="21" s="1"/>
  <c r="R299" i="21"/>
  <c r="AG299" i="21" s="1"/>
  <c r="R300" i="21"/>
  <c r="AG300" i="21" s="1"/>
  <c r="R301" i="21"/>
  <c r="AG301" i="21" s="1"/>
  <c r="R302" i="21"/>
  <c r="AG302" i="21" s="1"/>
  <c r="R303" i="21"/>
  <c r="AG303" i="21" s="1"/>
  <c r="R304" i="21"/>
  <c r="AG304" i="21" s="1"/>
  <c r="R305" i="21"/>
  <c r="AG305" i="21" s="1"/>
  <c r="R306" i="21"/>
  <c r="AG306" i="21" s="1"/>
  <c r="R307" i="21"/>
  <c r="AG307" i="21" s="1"/>
  <c r="R308" i="21"/>
  <c r="AG308" i="21" s="1"/>
  <c r="R309" i="21"/>
  <c r="AG309" i="21" s="1"/>
  <c r="AT309" i="21" s="1"/>
  <c r="R310" i="21"/>
  <c r="AG310" i="21" s="1"/>
  <c r="R311" i="21"/>
  <c r="AG311" i="21" s="1"/>
  <c r="R312" i="21"/>
  <c r="AG312" i="21" s="1"/>
  <c r="R313" i="21"/>
  <c r="AG313" i="21" s="1"/>
  <c r="R314" i="21"/>
  <c r="AG314" i="21" s="1"/>
  <c r="R315" i="21"/>
  <c r="AG315" i="21" s="1"/>
  <c r="R316" i="21"/>
  <c r="AG316" i="21" s="1"/>
  <c r="R317" i="21"/>
  <c r="AG317" i="21" s="1"/>
  <c r="R318" i="21"/>
  <c r="AG318" i="21" s="1"/>
  <c r="R319" i="21"/>
  <c r="AG319" i="21" s="1"/>
  <c r="R320" i="21"/>
  <c r="AG320" i="21" s="1"/>
  <c r="R321" i="21"/>
  <c r="AG321" i="21" s="1"/>
  <c r="R322" i="21"/>
  <c r="AG322" i="21" s="1"/>
  <c r="R323" i="21"/>
  <c r="AG323" i="21" s="1"/>
  <c r="R324" i="21"/>
  <c r="AG324" i="21" s="1"/>
  <c r="R325" i="21"/>
  <c r="AG325" i="21" s="1"/>
  <c r="R326" i="21"/>
  <c r="AG326" i="21" s="1"/>
  <c r="R327" i="21"/>
  <c r="AG327" i="21" s="1"/>
  <c r="R328" i="21"/>
  <c r="AG328" i="21" s="1"/>
  <c r="R329" i="21"/>
  <c r="AG329" i="21" s="1"/>
  <c r="R330" i="21"/>
  <c r="AG330" i="21" s="1"/>
  <c r="R331" i="21"/>
  <c r="AG331" i="21" s="1"/>
  <c r="R332" i="21"/>
  <c r="AG332" i="21" s="1"/>
  <c r="R333" i="21"/>
  <c r="AG333" i="21" s="1"/>
  <c r="R334" i="21"/>
  <c r="AG334" i="21" s="1"/>
  <c r="R335" i="21"/>
  <c r="AG335" i="21" s="1"/>
  <c r="R336" i="21"/>
  <c r="AG336" i="21" s="1"/>
  <c r="R337" i="21"/>
  <c r="AG337" i="21" s="1"/>
  <c r="R338" i="21"/>
  <c r="AG338" i="21" s="1"/>
  <c r="R339" i="21"/>
  <c r="AG339" i="21" s="1"/>
  <c r="R340" i="21"/>
  <c r="AG340" i="21" s="1"/>
  <c r="R341" i="21"/>
  <c r="AG341" i="21" s="1"/>
  <c r="R342" i="21"/>
  <c r="AG342" i="21" s="1"/>
  <c r="R343" i="21"/>
  <c r="AG343" i="21" s="1"/>
  <c r="R344" i="21"/>
  <c r="AG344" i="21" s="1"/>
  <c r="R345" i="21"/>
  <c r="AG345" i="21" s="1"/>
  <c r="R346" i="21"/>
  <c r="AG346" i="21" s="1"/>
  <c r="R347" i="21"/>
  <c r="AG347" i="21" s="1"/>
  <c r="R348" i="21"/>
  <c r="AG348" i="21" s="1"/>
  <c r="R349" i="21"/>
  <c r="AG349" i="21" s="1"/>
  <c r="R350" i="21"/>
  <c r="AG350" i="21" s="1"/>
  <c r="R351" i="21"/>
  <c r="AG351" i="21" s="1"/>
  <c r="R352" i="21"/>
  <c r="AG352" i="21" s="1"/>
  <c r="R353" i="21"/>
  <c r="AG353" i="21" s="1"/>
  <c r="R354" i="21"/>
  <c r="AG354" i="21" s="1"/>
  <c r="R355" i="21"/>
  <c r="AG355" i="21" s="1"/>
  <c r="R356" i="21"/>
  <c r="AG356" i="21" s="1"/>
  <c r="R357" i="21"/>
  <c r="AG357" i="21" s="1"/>
  <c r="R358" i="21"/>
  <c r="AG358" i="21" s="1"/>
  <c r="R359" i="21"/>
  <c r="AG359" i="21" s="1"/>
  <c r="R360" i="21"/>
  <c r="AG360" i="21" s="1"/>
  <c r="R361" i="21"/>
  <c r="AG361" i="21" s="1"/>
  <c r="R362" i="21"/>
  <c r="AG362" i="21" s="1"/>
  <c r="R363" i="21"/>
  <c r="AG363" i="21" s="1"/>
  <c r="R364" i="21"/>
  <c r="AG364" i="21" s="1"/>
  <c r="R365" i="21"/>
  <c r="AG365" i="21" s="1"/>
  <c r="R366" i="21"/>
  <c r="AG366" i="21" s="1"/>
  <c r="R367" i="21"/>
  <c r="AG367" i="21" s="1"/>
  <c r="R368" i="21"/>
  <c r="AG368" i="21" s="1"/>
  <c r="R369" i="21"/>
  <c r="AG369" i="21" s="1"/>
  <c r="R370" i="21"/>
  <c r="AG370" i="21" s="1"/>
  <c r="R371" i="21"/>
  <c r="AG371" i="21" s="1"/>
  <c r="R372" i="21"/>
  <c r="AG372" i="21" s="1"/>
  <c r="R373" i="21"/>
  <c r="AG373" i="21" s="1"/>
  <c r="R374" i="21"/>
  <c r="AG374" i="21" s="1"/>
  <c r="R375" i="21"/>
  <c r="AG375" i="21" s="1"/>
  <c r="R376" i="21"/>
  <c r="AG376" i="21" s="1"/>
  <c r="AT376" i="21" s="1"/>
  <c r="R377" i="21"/>
  <c r="AG377" i="21" s="1"/>
  <c r="R378" i="21"/>
  <c r="AG378" i="21" s="1"/>
  <c r="R379" i="21"/>
  <c r="AG379" i="21" s="1"/>
  <c r="R380" i="21"/>
  <c r="AG380" i="21" s="1"/>
  <c r="R381" i="21"/>
  <c r="AG381" i="21" s="1"/>
  <c r="R382" i="21"/>
  <c r="AG382" i="21" s="1"/>
  <c r="R383" i="21"/>
  <c r="AG383" i="21" s="1"/>
  <c r="R384" i="21"/>
  <c r="AG384" i="21" s="1"/>
  <c r="AT384" i="21" s="1"/>
  <c r="R385" i="21"/>
  <c r="AG385" i="21" s="1"/>
  <c r="R386" i="21"/>
  <c r="AG386" i="21" s="1"/>
  <c r="R387" i="21"/>
  <c r="AG387" i="21" s="1"/>
  <c r="R388" i="21"/>
  <c r="AG388" i="21" s="1"/>
  <c r="R389" i="21"/>
  <c r="AG389" i="21" s="1"/>
  <c r="R390" i="21"/>
  <c r="AG390" i="21" s="1"/>
  <c r="R391" i="21"/>
  <c r="AG391" i="21" s="1"/>
  <c r="R392" i="21"/>
  <c r="AG392" i="21" s="1"/>
  <c r="R393" i="21"/>
  <c r="AG393" i="21" s="1"/>
  <c r="R394" i="21"/>
  <c r="AG394" i="21" s="1"/>
  <c r="R395" i="21"/>
  <c r="AG395" i="21" s="1"/>
  <c r="R396" i="21"/>
  <c r="AG396" i="21" s="1"/>
  <c r="R397" i="21"/>
  <c r="AG397" i="21" s="1"/>
  <c r="R398" i="21"/>
  <c r="AG398" i="21" s="1"/>
  <c r="R399" i="21"/>
  <c r="AG399" i="21" s="1"/>
  <c r="R400" i="21"/>
  <c r="AG400" i="21" s="1"/>
  <c r="R401" i="21"/>
  <c r="AG401" i="21" s="1"/>
  <c r="R402" i="21"/>
  <c r="AG402" i="21" s="1"/>
  <c r="R403" i="21"/>
  <c r="AG403" i="21" s="1"/>
  <c r="R404" i="21"/>
  <c r="AG404" i="21" s="1"/>
  <c r="R405" i="21"/>
  <c r="AG405" i="21" s="1"/>
  <c r="R406" i="21"/>
  <c r="AG406" i="21" s="1"/>
  <c r="R407" i="21"/>
  <c r="AG407" i="21" s="1"/>
  <c r="R408" i="21"/>
  <c r="AG408" i="21" s="1"/>
  <c r="R409" i="21"/>
  <c r="AG409" i="21" s="1"/>
  <c r="R410" i="21"/>
  <c r="AG410" i="21" s="1"/>
  <c r="R411" i="21"/>
  <c r="AG411" i="21" s="1"/>
  <c r="R412" i="21"/>
  <c r="AG412" i="21" s="1"/>
  <c r="R413" i="21"/>
  <c r="AG413" i="21" s="1"/>
  <c r="R414" i="21"/>
  <c r="AG414" i="21" s="1"/>
  <c r="R415" i="21"/>
  <c r="AG415" i="21" s="1"/>
  <c r="R416" i="21"/>
  <c r="AG416" i="21" s="1"/>
  <c r="R417" i="21"/>
  <c r="AG417" i="21" s="1"/>
  <c r="AT417" i="21" s="1"/>
  <c r="R418" i="21"/>
  <c r="AG418" i="21" s="1"/>
  <c r="R419" i="21"/>
  <c r="AG419" i="21" s="1"/>
  <c r="R420" i="21"/>
  <c r="AG420" i="21" s="1"/>
  <c r="R421" i="21"/>
  <c r="AG421" i="21" s="1"/>
  <c r="R422" i="21"/>
  <c r="AG422" i="21" s="1"/>
  <c r="R423" i="21"/>
  <c r="AG423" i="21" s="1"/>
  <c r="R424" i="21"/>
  <c r="AG424" i="21" s="1"/>
  <c r="R425" i="21"/>
  <c r="AG425" i="21" s="1"/>
  <c r="R426" i="21"/>
  <c r="AG426" i="21" s="1"/>
  <c r="R427" i="21"/>
  <c r="AG427" i="21" s="1"/>
  <c r="R428" i="21"/>
  <c r="AG428" i="21" s="1"/>
  <c r="R429" i="21"/>
  <c r="AG429" i="21" s="1"/>
  <c r="R430" i="21"/>
  <c r="AG430" i="21" s="1"/>
  <c r="R431" i="21"/>
  <c r="AG431" i="21" s="1"/>
  <c r="R432" i="21"/>
  <c r="AG432" i="21" s="1"/>
  <c r="R433" i="21"/>
  <c r="AG433" i="21" s="1"/>
  <c r="R434" i="21"/>
  <c r="AG434" i="21" s="1"/>
  <c r="R435" i="21"/>
  <c r="AG435" i="21" s="1"/>
  <c r="R436" i="21"/>
  <c r="AG436" i="21" s="1"/>
  <c r="R437" i="21"/>
  <c r="AG437" i="21" s="1"/>
  <c r="R438" i="21"/>
  <c r="AG438" i="21" s="1"/>
  <c r="R439" i="21"/>
  <c r="AG439" i="21" s="1"/>
  <c r="R440" i="21"/>
  <c r="AG440" i="21" s="1"/>
  <c r="R441" i="21"/>
  <c r="AG441" i="21" s="1"/>
  <c r="R442" i="21"/>
  <c r="AG442" i="21" s="1"/>
  <c r="R443" i="21"/>
  <c r="AG443" i="21" s="1"/>
  <c r="R444" i="21"/>
  <c r="AG444" i="21" s="1"/>
  <c r="R445" i="21"/>
  <c r="AG445" i="21" s="1"/>
  <c r="R446" i="21"/>
  <c r="AG446" i="21" s="1"/>
  <c r="R447" i="21"/>
  <c r="AG447" i="21" s="1"/>
  <c r="R448" i="21"/>
  <c r="AG448" i="21" s="1"/>
  <c r="R449" i="21"/>
  <c r="AG449" i="21" s="1"/>
  <c r="R450" i="21"/>
  <c r="AG450" i="21" s="1"/>
  <c r="R451" i="21"/>
  <c r="AG451" i="21" s="1"/>
  <c r="R452" i="21"/>
  <c r="AG452" i="21" s="1"/>
  <c r="R453" i="21"/>
  <c r="AG453" i="21" s="1"/>
  <c r="R454" i="21"/>
  <c r="AG454" i="21" s="1"/>
  <c r="R455" i="21"/>
  <c r="AG455" i="21" s="1"/>
  <c r="R456" i="21"/>
  <c r="AG456" i="21" s="1"/>
  <c r="R457" i="21"/>
  <c r="AG457" i="21" s="1"/>
  <c r="R458" i="21"/>
  <c r="AG458" i="21" s="1"/>
  <c r="R459" i="21"/>
  <c r="AG459" i="21" s="1"/>
  <c r="R460" i="21"/>
  <c r="AG460" i="21" s="1"/>
  <c r="R461" i="21"/>
  <c r="AG461" i="21" s="1"/>
  <c r="R462" i="21"/>
  <c r="AG462" i="21" s="1"/>
  <c r="R463" i="21"/>
  <c r="AG463" i="21" s="1"/>
  <c r="R464" i="21"/>
  <c r="AG464" i="21" s="1"/>
  <c r="R465" i="21"/>
  <c r="AG465" i="21" s="1"/>
  <c r="R466" i="21"/>
  <c r="AG466" i="21" s="1"/>
  <c r="R467" i="21"/>
  <c r="AG467" i="21" s="1"/>
  <c r="R468" i="21"/>
  <c r="AG468" i="21" s="1"/>
  <c r="R469" i="21"/>
  <c r="AG469" i="21" s="1"/>
  <c r="R470" i="21"/>
  <c r="AG470" i="21" s="1"/>
  <c r="R471" i="21"/>
  <c r="AG471" i="21" s="1"/>
  <c r="R472" i="21"/>
  <c r="AG472" i="21" s="1"/>
  <c r="R473" i="21"/>
  <c r="AG473" i="21" s="1"/>
  <c r="R474" i="21"/>
  <c r="AG474" i="21" s="1"/>
  <c r="R475" i="21"/>
  <c r="AG475" i="21" s="1"/>
  <c r="R476" i="21"/>
  <c r="AG476" i="21" s="1"/>
  <c r="R477" i="21"/>
  <c r="AG477" i="21" s="1"/>
  <c r="R478" i="21"/>
  <c r="AG478" i="21" s="1"/>
  <c r="R479" i="21"/>
  <c r="AG479" i="21" s="1"/>
  <c r="R480" i="21"/>
  <c r="AG480" i="21" s="1"/>
  <c r="R481" i="21"/>
  <c r="AG481" i="21" s="1"/>
  <c r="R482" i="21"/>
  <c r="AG482" i="21" s="1"/>
  <c r="R483" i="21"/>
  <c r="AG483" i="21" s="1"/>
  <c r="R484" i="21"/>
  <c r="AG484" i="21" s="1"/>
  <c r="R485" i="21"/>
  <c r="AG485" i="21" s="1"/>
  <c r="R486" i="21"/>
  <c r="AG486" i="21" s="1"/>
  <c r="R487" i="21"/>
  <c r="AG487" i="21" s="1"/>
  <c r="R488" i="21"/>
  <c r="AG488" i="21" s="1"/>
  <c r="R489" i="21"/>
  <c r="AG489" i="21" s="1"/>
  <c r="R490" i="21"/>
  <c r="AG490" i="21" s="1"/>
  <c r="R491" i="21"/>
  <c r="AG491" i="21" s="1"/>
  <c r="R492" i="21"/>
  <c r="AG492" i="21" s="1"/>
  <c r="R493" i="21"/>
  <c r="AG493" i="21" s="1"/>
  <c r="R494" i="21"/>
  <c r="AG494" i="21" s="1"/>
  <c r="R495" i="21"/>
  <c r="AG495" i="21" s="1"/>
  <c r="R496" i="21"/>
  <c r="AG496" i="21" s="1"/>
  <c r="R497" i="21"/>
  <c r="AG497" i="21" s="1"/>
  <c r="R498" i="21"/>
  <c r="AG498" i="21" s="1"/>
  <c r="R499" i="21"/>
  <c r="AG499" i="21" s="1"/>
  <c r="R500" i="21"/>
  <c r="AG500" i="21" s="1"/>
  <c r="R501" i="21"/>
  <c r="AG501" i="21" s="1"/>
  <c r="R502" i="21"/>
  <c r="AG502" i="21" s="1"/>
  <c r="R503" i="21"/>
  <c r="AG503" i="21" s="1"/>
  <c r="R504" i="21"/>
  <c r="AG504" i="21" s="1"/>
  <c r="R505" i="21"/>
  <c r="AG505" i="21" s="1"/>
  <c r="R506" i="21"/>
  <c r="AG506" i="21" s="1"/>
  <c r="R507" i="21"/>
  <c r="AG507" i="21" s="1"/>
  <c r="R508" i="21"/>
  <c r="AG508" i="21" s="1"/>
  <c r="R509" i="21"/>
  <c r="AT509" i="21" s="1"/>
  <c r="R510" i="21"/>
  <c r="AG510" i="21" s="1"/>
  <c r="AT510" i="21" s="1"/>
  <c r="R511" i="21"/>
  <c r="AG511" i="21" s="1"/>
  <c r="R512" i="21"/>
  <c r="AG512" i="21" s="1"/>
  <c r="AT512" i="21" s="1"/>
  <c r="R513" i="21"/>
  <c r="AG513" i="21" s="1"/>
  <c r="AT513" i="21" s="1"/>
  <c r="R514" i="21"/>
  <c r="AG514" i="21" s="1"/>
  <c r="R515" i="21"/>
  <c r="AG515" i="21" s="1"/>
  <c r="R516" i="21"/>
  <c r="AG516" i="21" s="1"/>
  <c r="R517" i="21"/>
  <c r="AG517" i="21" s="1"/>
  <c r="R518" i="21"/>
  <c r="AG518" i="21" s="1"/>
  <c r="R519" i="21"/>
  <c r="AG519" i="21" s="1"/>
  <c r="R520" i="21"/>
  <c r="AG520" i="21" s="1"/>
  <c r="R521" i="21"/>
  <c r="AG521" i="21" s="1"/>
  <c r="R522" i="21"/>
  <c r="AG522" i="21" s="1"/>
  <c r="R523" i="21"/>
  <c r="AG523" i="21" s="1"/>
  <c r="R524" i="21"/>
  <c r="AG524" i="21" s="1"/>
  <c r="R525" i="21"/>
  <c r="AG525" i="21" s="1"/>
  <c r="R526" i="21"/>
  <c r="AG526" i="21" s="1"/>
  <c r="R527" i="21"/>
  <c r="AG527" i="21" s="1"/>
  <c r="R528" i="21"/>
  <c r="AG528" i="21" s="1"/>
  <c r="R529" i="21"/>
  <c r="AG529" i="21" s="1"/>
  <c r="R530" i="21"/>
  <c r="AG530" i="21" s="1"/>
  <c r="R531" i="21"/>
  <c r="AG531" i="21" s="1"/>
  <c r="R532" i="21"/>
  <c r="AG532" i="21" s="1"/>
  <c r="R533" i="21"/>
  <c r="AG533" i="21" s="1"/>
  <c r="R534" i="21"/>
  <c r="AG534" i="21" s="1"/>
  <c r="R535" i="21"/>
  <c r="AG535" i="21" s="1"/>
  <c r="R536" i="21"/>
  <c r="AG536" i="21" s="1"/>
  <c r="R537" i="21"/>
  <c r="AG537" i="21" s="1"/>
  <c r="R538" i="21"/>
  <c r="AG538" i="21" s="1"/>
  <c r="R539" i="21"/>
  <c r="AG539" i="21" s="1"/>
  <c r="R540" i="21"/>
  <c r="AG540" i="21" s="1"/>
  <c r="R541" i="21"/>
  <c r="AG541" i="21" s="1"/>
  <c r="R542" i="21"/>
  <c r="AG542" i="21" s="1"/>
  <c r="R543" i="21"/>
  <c r="AG543" i="21" s="1"/>
  <c r="R544" i="21"/>
  <c r="AG544" i="21" s="1"/>
  <c r="R545" i="21"/>
  <c r="AG545" i="21" s="1"/>
  <c r="R546" i="21"/>
  <c r="AG546" i="21" s="1"/>
  <c r="R547" i="21"/>
  <c r="AG547" i="21" s="1"/>
  <c r="R548" i="21"/>
  <c r="AG548" i="21" s="1"/>
  <c r="R549" i="21"/>
  <c r="AG549" i="21" s="1"/>
  <c r="R550" i="21"/>
  <c r="AG550" i="21" s="1"/>
  <c r="R551" i="21"/>
  <c r="AG551" i="21" s="1"/>
  <c r="R552" i="21"/>
  <c r="AG552" i="21" s="1"/>
  <c r="R553" i="21"/>
  <c r="AG553" i="21" s="1"/>
  <c r="R554" i="21"/>
  <c r="AG554" i="21" s="1"/>
  <c r="R555" i="21"/>
  <c r="AG555" i="21" s="1"/>
  <c r="R556" i="21"/>
  <c r="AG556" i="21" s="1"/>
  <c r="R557" i="21"/>
  <c r="AG557" i="21" s="1"/>
  <c r="R558" i="21"/>
  <c r="AG558" i="21" s="1"/>
  <c r="R559" i="21"/>
  <c r="AG559" i="21" s="1"/>
  <c r="R560" i="21"/>
  <c r="AG560" i="21" s="1"/>
  <c r="R561" i="21"/>
  <c r="AG561" i="21" s="1"/>
  <c r="R562" i="21"/>
  <c r="AG562" i="21" s="1"/>
  <c r="R563" i="21"/>
  <c r="AG563" i="21" s="1"/>
  <c r="R564" i="21"/>
  <c r="AG564" i="21" s="1"/>
  <c r="R565" i="21"/>
  <c r="AG565" i="21" s="1"/>
  <c r="R566" i="21"/>
  <c r="AG566" i="21" s="1"/>
  <c r="R567" i="21"/>
  <c r="AG567" i="21" s="1"/>
  <c r="R568" i="21"/>
  <c r="AG568" i="21" s="1"/>
  <c r="R569" i="21"/>
  <c r="AG569" i="21" s="1"/>
  <c r="R570" i="21"/>
  <c r="AG570" i="21" s="1"/>
  <c r="R571" i="21"/>
  <c r="AG571" i="21" s="1"/>
  <c r="R572" i="21"/>
  <c r="AG572" i="21" s="1"/>
  <c r="R573" i="21"/>
  <c r="AG573" i="21" s="1"/>
  <c r="R574" i="21"/>
  <c r="AG574" i="21" s="1"/>
  <c r="R575" i="21"/>
  <c r="AG575" i="21" s="1"/>
  <c r="R576" i="21"/>
  <c r="AG576" i="21" s="1"/>
  <c r="R577" i="21"/>
  <c r="AG577" i="21" s="1"/>
  <c r="R578" i="21"/>
  <c r="AG578" i="21" s="1"/>
  <c r="R579" i="21"/>
  <c r="AG579" i="21" s="1"/>
  <c r="R580" i="21"/>
  <c r="AG580" i="21" s="1"/>
  <c r="R581" i="21"/>
  <c r="AG581" i="21" s="1"/>
  <c r="R582" i="21"/>
  <c r="AG582" i="21" s="1"/>
  <c r="R583" i="21"/>
  <c r="AG583" i="21" s="1"/>
  <c r="R584" i="21"/>
  <c r="AG584" i="21" s="1"/>
  <c r="R585" i="21"/>
  <c r="AG585" i="21" s="1"/>
  <c r="R586" i="21"/>
  <c r="AG586" i="21" s="1"/>
  <c r="R587" i="21"/>
  <c r="AG587" i="21" s="1"/>
  <c r="R588" i="21"/>
  <c r="AG588" i="21" s="1"/>
  <c r="AT588" i="21" s="1"/>
  <c r="R589" i="21"/>
  <c r="AG589" i="21" s="1"/>
  <c r="R590" i="21"/>
  <c r="AG590" i="21" s="1"/>
  <c r="R591" i="21"/>
  <c r="AG591" i="21" s="1"/>
  <c r="R592" i="21"/>
  <c r="AG592" i="21" s="1"/>
  <c r="R593" i="21"/>
  <c r="AG593" i="21" s="1"/>
  <c r="R594" i="21"/>
  <c r="AG594" i="21" s="1"/>
  <c r="R595" i="21"/>
  <c r="AG595" i="21" s="1"/>
  <c r="R596" i="21"/>
  <c r="AG596" i="21" s="1"/>
  <c r="R597" i="21"/>
  <c r="AG597" i="21" s="1"/>
  <c r="R598" i="21"/>
  <c r="AG598" i="21" s="1"/>
  <c r="R599" i="21"/>
  <c r="AG599" i="21" s="1"/>
  <c r="R600" i="21"/>
  <c r="AG600" i="21" s="1"/>
  <c r="R601" i="21"/>
  <c r="AG601" i="21" s="1"/>
  <c r="R602" i="21"/>
  <c r="AG602" i="21" s="1"/>
  <c r="R603" i="21"/>
  <c r="AG603" i="21" s="1"/>
  <c r="R604" i="21"/>
  <c r="AG604" i="21" s="1"/>
  <c r="R605" i="21"/>
  <c r="AG605" i="21" s="1"/>
  <c r="R606" i="21"/>
  <c r="AG606" i="21" s="1"/>
  <c r="R607" i="21"/>
  <c r="AG607" i="21" s="1"/>
  <c r="R608" i="21"/>
  <c r="AG608" i="21" s="1"/>
  <c r="R609" i="21"/>
  <c r="AG609" i="21" s="1"/>
  <c r="R610" i="21"/>
  <c r="AG610" i="21" s="1"/>
  <c r="R611" i="21"/>
  <c r="AG611" i="21" s="1"/>
  <c r="R612" i="21"/>
  <c r="AG612" i="21" s="1"/>
  <c r="R613" i="21"/>
  <c r="AG613" i="21" s="1"/>
  <c r="R614" i="21"/>
  <c r="AG614" i="21" s="1"/>
  <c r="R615" i="21"/>
  <c r="AG615" i="21" s="1"/>
  <c r="R616" i="21"/>
  <c r="AG616" i="21" s="1"/>
  <c r="R617" i="21"/>
  <c r="AG617" i="21" s="1"/>
  <c r="R618" i="21"/>
  <c r="AG618" i="21" s="1"/>
  <c r="R619" i="21"/>
  <c r="AG619" i="21" s="1"/>
  <c r="R620" i="21"/>
  <c r="AG620" i="21" s="1"/>
  <c r="R621" i="21"/>
  <c r="AG621" i="21" s="1"/>
  <c r="R622" i="21"/>
  <c r="AG622" i="21" s="1"/>
  <c r="R623" i="21"/>
  <c r="AG623" i="21" s="1"/>
  <c r="R624" i="21"/>
  <c r="AG624" i="21" s="1"/>
  <c r="R625" i="21"/>
  <c r="AG625" i="21" s="1"/>
  <c r="R626" i="21"/>
  <c r="AG626" i="21" s="1"/>
  <c r="R627" i="21"/>
  <c r="AG627" i="21" s="1"/>
  <c r="R628" i="21"/>
  <c r="AG628" i="21" s="1"/>
  <c r="R629" i="21"/>
  <c r="AG629" i="21" s="1"/>
  <c r="R630" i="21"/>
  <c r="AG630" i="21" s="1"/>
  <c r="R631" i="21"/>
  <c r="AG631" i="21" s="1"/>
  <c r="R632" i="21"/>
  <c r="AG632" i="21" s="1"/>
  <c r="R633" i="21"/>
  <c r="AG633" i="21" s="1"/>
  <c r="R634" i="21"/>
  <c r="AG634" i="21" s="1"/>
  <c r="R635" i="21"/>
  <c r="AG635" i="21" s="1"/>
  <c r="R636" i="21"/>
  <c r="AG636" i="21" s="1"/>
  <c r="R637" i="21"/>
  <c r="AG637" i="21" s="1"/>
  <c r="R638" i="21"/>
  <c r="AG638" i="21" s="1"/>
  <c r="R639" i="21"/>
  <c r="AG639" i="21" s="1"/>
  <c r="R640" i="21"/>
  <c r="AG640" i="21" s="1"/>
  <c r="R641" i="21"/>
  <c r="AG641" i="21" s="1"/>
  <c r="R642" i="21"/>
  <c r="AG642" i="21" s="1"/>
  <c r="R643" i="21"/>
  <c r="AG643" i="21" s="1"/>
  <c r="R644" i="21"/>
  <c r="AG644" i="21" s="1"/>
  <c r="R645" i="21"/>
  <c r="AG645" i="21" s="1"/>
  <c r="R646" i="21"/>
  <c r="AG646" i="21" s="1"/>
  <c r="R647" i="21"/>
  <c r="AG647" i="21" s="1"/>
  <c r="R648" i="21"/>
  <c r="AG648" i="21" s="1"/>
  <c r="AT648" i="21" s="1"/>
  <c r="R649" i="21"/>
  <c r="AG649" i="21" s="1"/>
  <c r="R650" i="21"/>
  <c r="AG650" i="21" s="1"/>
  <c r="R651" i="21"/>
  <c r="AG651" i="21" s="1"/>
  <c r="R652" i="21"/>
  <c r="AG652" i="21" s="1"/>
  <c r="R653" i="21"/>
  <c r="AG653" i="21" s="1"/>
  <c r="R654" i="21"/>
  <c r="AG654" i="21" s="1"/>
  <c r="R655" i="21"/>
  <c r="AG655" i="21" s="1"/>
  <c r="R656" i="21"/>
  <c r="AG656" i="21" s="1"/>
  <c r="R657" i="21"/>
  <c r="AG657" i="21" s="1"/>
  <c r="R658" i="21"/>
  <c r="AG658" i="21" s="1"/>
  <c r="R659" i="21"/>
  <c r="AG659" i="21" s="1"/>
  <c r="R660" i="21"/>
  <c r="AG660" i="21" s="1"/>
  <c r="R661" i="21"/>
  <c r="AG661" i="21" s="1"/>
  <c r="R662" i="21"/>
  <c r="AG662" i="21" s="1"/>
  <c r="R663" i="21"/>
  <c r="AG663" i="21" s="1"/>
  <c r="R664" i="21"/>
  <c r="AG664" i="21" s="1"/>
  <c r="R665" i="21"/>
  <c r="AG665" i="21" s="1"/>
  <c r="R666" i="21"/>
  <c r="AG666" i="21" s="1"/>
  <c r="R667" i="21"/>
  <c r="AG667" i="21" s="1"/>
  <c r="R668" i="21"/>
  <c r="AG668" i="21" s="1"/>
  <c r="R669" i="21"/>
  <c r="AG669" i="21" s="1"/>
  <c r="R670" i="21"/>
  <c r="AG670" i="21" s="1"/>
  <c r="R671" i="21"/>
  <c r="AG671" i="21" s="1"/>
  <c r="R672" i="21"/>
  <c r="AG672" i="21" s="1"/>
  <c r="R673" i="21"/>
  <c r="AG673" i="21" s="1"/>
  <c r="R674" i="21"/>
  <c r="AG674" i="21" s="1"/>
  <c r="R675" i="21"/>
  <c r="AG675" i="21" s="1"/>
  <c r="R676" i="21"/>
  <c r="AG676" i="21" s="1"/>
  <c r="R677" i="21"/>
  <c r="AG677" i="21" s="1"/>
  <c r="R678" i="21"/>
  <c r="AG678" i="21" s="1"/>
  <c r="R679" i="21"/>
  <c r="AG679" i="21" s="1"/>
  <c r="R680" i="21"/>
  <c r="AG680" i="21" s="1"/>
  <c r="AT680" i="21" s="1"/>
  <c r="R681" i="21"/>
  <c r="AG681" i="21" s="1"/>
  <c r="AT681" i="21" s="1"/>
  <c r="R682" i="21"/>
  <c r="AG682" i="21" s="1"/>
  <c r="R683" i="21"/>
  <c r="AG683" i="21" s="1"/>
  <c r="R684" i="21"/>
  <c r="AG684" i="21" s="1"/>
  <c r="AT684" i="21" s="1"/>
  <c r="R685" i="21"/>
  <c r="AG685" i="21" s="1"/>
  <c r="R686" i="21"/>
  <c r="AG686" i="21" s="1"/>
  <c r="R687" i="21"/>
  <c r="AG687" i="21" s="1"/>
  <c r="R688" i="21"/>
  <c r="AG688" i="21" s="1"/>
  <c r="R689" i="21"/>
  <c r="AG689" i="21" s="1"/>
  <c r="R690" i="21"/>
  <c r="AG690" i="21" s="1"/>
  <c r="R691" i="21"/>
  <c r="AG691" i="21" s="1"/>
  <c r="R692" i="21"/>
  <c r="AG692" i="21" s="1"/>
  <c r="R693" i="21"/>
  <c r="AG693" i="21" s="1"/>
  <c r="R694" i="21"/>
  <c r="AG694" i="21" s="1"/>
  <c r="R695" i="21"/>
  <c r="AG695" i="21" s="1"/>
  <c r="R696" i="21"/>
  <c r="AG696" i="21" s="1"/>
  <c r="R697" i="21"/>
  <c r="AG697" i="21" s="1"/>
  <c r="R698" i="21"/>
  <c r="AG698" i="21" s="1"/>
  <c r="R699" i="21"/>
  <c r="AG699" i="21" s="1"/>
  <c r="R700" i="21"/>
  <c r="AG700" i="21" s="1"/>
  <c r="R701" i="21"/>
  <c r="AG701" i="21" s="1"/>
  <c r="R702" i="21"/>
  <c r="AG702" i="21" s="1"/>
  <c r="R703" i="21"/>
  <c r="AG703" i="21" s="1"/>
  <c r="R704" i="21"/>
  <c r="AG704" i="21" s="1"/>
  <c r="R705" i="21"/>
  <c r="AG705" i="21" s="1"/>
  <c r="R706" i="21"/>
  <c r="AG706" i="21" s="1"/>
  <c r="R707" i="21"/>
  <c r="AG707" i="21" s="1"/>
  <c r="R708" i="21"/>
  <c r="AG708" i="21" s="1"/>
  <c r="R709" i="21"/>
  <c r="AG709" i="21" s="1"/>
  <c r="R710" i="21"/>
  <c r="AG710" i="21" s="1"/>
  <c r="R711" i="21"/>
  <c r="AG711" i="21" s="1"/>
  <c r="R712" i="21"/>
  <c r="AG712" i="21" s="1"/>
  <c r="R713" i="21"/>
  <c r="AG713" i="21" s="1"/>
  <c r="R714" i="21"/>
  <c r="AG714" i="21" s="1"/>
  <c r="R715" i="21"/>
  <c r="AG715" i="21" s="1"/>
  <c r="R716" i="21"/>
  <c r="AG716" i="21" s="1"/>
  <c r="R717" i="21"/>
  <c r="AG717" i="21" s="1"/>
  <c r="R718" i="21"/>
  <c r="AG718" i="21" s="1"/>
  <c r="R719" i="21"/>
  <c r="AG719" i="21" s="1"/>
  <c r="R720" i="21"/>
  <c r="AG720" i="21" s="1"/>
  <c r="R721" i="21"/>
  <c r="AG721" i="21" s="1"/>
  <c r="R722" i="21"/>
  <c r="AG722" i="21" s="1"/>
  <c r="R723" i="21"/>
  <c r="AG723" i="21" s="1"/>
  <c r="R724" i="21"/>
  <c r="AG724" i="21" s="1"/>
  <c r="R725" i="21"/>
  <c r="AG725" i="21" s="1"/>
  <c r="R726" i="21"/>
  <c r="AG726" i="21" s="1"/>
  <c r="R727" i="21"/>
  <c r="AG727" i="21" s="1"/>
  <c r="R728" i="21"/>
  <c r="AG728" i="21" s="1"/>
  <c r="R729" i="21"/>
  <c r="AG729" i="21" s="1"/>
  <c r="R730" i="21"/>
  <c r="AG730" i="21" s="1"/>
  <c r="R731" i="21"/>
  <c r="AG731" i="21" s="1"/>
  <c r="R732" i="21"/>
  <c r="AG732" i="21" s="1"/>
  <c r="AT732" i="21" s="1"/>
  <c r="R733" i="21"/>
  <c r="AG733" i="21" s="1"/>
  <c r="R734" i="21"/>
  <c r="AG734" i="21" s="1"/>
  <c r="R735" i="21"/>
  <c r="AG735" i="21" s="1"/>
  <c r="R736" i="21"/>
  <c r="AG736" i="21" s="1"/>
  <c r="R737" i="21"/>
  <c r="AG737" i="21" s="1"/>
  <c r="R738" i="21"/>
  <c r="AG738" i="21" s="1"/>
  <c r="R739" i="21"/>
  <c r="AG739" i="21" s="1"/>
  <c r="R740" i="21"/>
  <c r="AG740" i="21" s="1"/>
  <c r="R741" i="21"/>
  <c r="AG741" i="21" s="1"/>
  <c r="R742" i="21"/>
  <c r="AG742" i="21" s="1"/>
  <c r="R743" i="21"/>
  <c r="AG743" i="21" s="1"/>
  <c r="R744" i="21"/>
  <c r="AG744" i="21" s="1"/>
  <c r="R745" i="21"/>
  <c r="AG745" i="21" s="1"/>
  <c r="R746" i="21"/>
  <c r="AG746" i="21" s="1"/>
  <c r="R747" i="21"/>
  <c r="AG747" i="21" s="1"/>
  <c r="R748" i="21"/>
  <c r="AG748" i="21" s="1"/>
  <c r="R749" i="21"/>
  <c r="AG749" i="21" s="1"/>
  <c r="R750" i="21"/>
  <c r="AG750" i="21" s="1"/>
  <c r="R751" i="21"/>
  <c r="AG751" i="21" s="1"/>
  <c r="R752" i="21"/>
  <c r="AG752" i="21" s="1"/>
  <c r="R753" i="21"/>
  <c r="AG753" i="21" s="1"/>
  <c r="R754" i="21"/>
  <c r="AG754" i="21" s="1"/>
  <c r="R755" i="21"/>
  <c r="AG755" i="21" s="1"/>
  <c r="R756" i="21"/>
  <c r="AG756" i="21" s="1"/>
  <c r="R757" i="21"/>
  <c r="AG757" i="21" s="1"/>
  <c r="R758" i="21"/>
  <c r="AG758" i="21" s="1"/>
  <c r="R759" i="21"/>
  <c r="AG759" i="21" s="1"/>
  <c r="R760" i="21"/>
  <c r="AG760" i="21" s="1"/>
  <c r="R761" i="21"/>
  <c r="AG761" i="21" s="1"/>
  <c r="R762" i="21"/>
  <c r="AG762" i="21" s="1"/>
  <c r="R763" i="21"/>
  <c r="AG763" i="21" s="1"/>
  <c r="R764" i="21"/>
  <c r="AG764" i="21" s="1"/>
  <c r="R765" i="21"/>
  <c r="AG765" i="21" s="1"/>
  <c r="R766" i="21"/>
  <c r="AG766" i="21" s="1"/>
  <c r="R767" i="21"/>
  <c r="AG767" i="21" s="1"/>
  <c r="R768" i="21"/>
  <c r="AG768" i="21" s="1"/>
  <c r="R769" i="21"/>
  <c r="AG769" i="21" s="1"/>
  <c r="R770" i="21"/>
  <c r="AG770" i="21" s="1"/>
  <c r="R771" i="21"/>
  <c r="AG771" i="21" s="1"/>
  <c r="R772" i="21"/>
  <c r="AG772" i="21" s="1"/>
  <c r="R773" i="21"/>
  <c r="AG773" i="21" s="1"/>
  <c r="R774" i="21"/>
  <c r="AG774" i="21" s="1"/>
  <c r="R775" i="21"/>
  <c r="AG775" i="21" s="1"/>
  <c r="R776" i="21"/>
  <c r="AG776" i="21" s="1"/>
  <c r="R777" i="21"/>
  <c r="AG777" i="21" s="1"/>
  <c r="R778" i="21"/>
  <c r="AG778" i="21" s="1"/>
  <c r="R779" i="21"/>
  <c r="AG779" i="21" s="1"/>
  <c r="R780" i="21"/>
  <c r="AG780" i="21" s="1"/>
  <c r="R781" i="21"/>
  <c r="AG781" i="21" s="1"/>
  <c r="R782" i="21"/>
  <c r="AG782" i="21" s="1"/>
  <c r="R783" i="21"/>
  <c r="AG783" i="21" s="1"/>
  <c r="R784" i="21"/>
  <c r="AG784" i="21" s="1"/>
  <c r="AT784" i="21" s="1"/>
  <c r="R785" i="21"/>
  <c r="AG785" i="21" s="1"/>
  <c r="R786" i="21"/>
  <c r="AG786" i="21" s="1"/>
  <c r="R787" i="21"/>
  <c r="AG787" i="21" s="1"/>
  <c r="R788" i="21"/>
  <c r="AG788" i="21" s="1"/>
  <c r="R789" i="21"/>
  <c r="AG789" i="21" s="1"/>
  <c r="R790" i="21"/>
  <c r="AG790" i="21" s="1"/>
  <c r="R791" i="21"/>
  <c r="AG791" i="21" s="1"/>
  <c r="R792" i="21"/>
  <c r="AG792" i="21" s="1"/>
  <c r="R793" i="21"/>
  <c r="AG793" i="21" s="1"/>
  <c r="AT793" i="21" s="1"/>
  <c r="R794" i="21"/>
  <c r="AG794" i="21" s="1"/>
  <c r="AT794" i="21" s="1"/>
  <c r="R795" i="21"/>
  <c r="AG795" i="21" s="1"/>
  <c r="AT795" i="21" s="1"/>
  <c r="R796" i="21"/>
  <c r="AG796" i="21" s="1"/>
  <c r="AT796" i="21" s="1"/>
  <c r="R797" i="21"/>
  <c r="AG797" i="21" s="1"/>
  <c r="R798" i="21"/>
  <c r="AG798" i="21" s="1"/>
  <c r="R799" i="21"/>
  <c r="AG799" i="21" s="1"/>
  <c r="R800" i="21"/>
  <c r="AG800" i="21" s="1"/>
  <c r="R801" i="21"/>
  <c r="AG801" i="21" s="1"/>
  <c r="R802" i="21"/>
  <c r="AG802" i="21" s="1"/>
  <c r="R803" i="21"/>
  <c r="AG803" i="21" s="1"/>
  <c r="R804" i="21"/>
  <c r="AG804" i="21" s="1"/>
  <c r="R805" i="21"/>
  <c r="AG805" i="21" s="1"/>
  <c r="R806" i="21"/>
  <c r="AG806" i="21" s="1"/>
  <c r="R807" i="21"/>
  <c r="AG807" i="21" s="1"/>
  <c r="R808" i="21"/>
  <c r="AG808" i="21" s="1"/>
  <c r="R809" i="21"/>
  <c r="AG809" i="21" s="1"/>
  <c r="R810" i="21"/>
  <c r="AG810" i="21" s="1"/>
  <c r="R811" i="21"/>
  <c r="AG811" i="21" s="1"/>
  <c r="R812" i="21"/>
  <c r="AG812" i="21" s="1"/>
  <c r="R813" i="21"/>
  <c r="AG813" i="21" s="1"/>
  <c r="R814" i="21"/>
  <c r="AG814" i="21" s="1"/>
  <c r="R815" i="21"/>
  <c r="AG815" i="21" s="1"/>
  <c r="R816" i="21"/>
  <c r="AG816" i="21" s="1"/>
  <c r="R817" i="21"/>
  <c r="AG817" i="21" s="1"/>
  <c r="R818" i="21"/>
  <c r="AG818" i="21" s="1"/>
  <c r="R819" i="21"/>
  <c r="AG819" i="21" s="1"/>
  <c r="R820" i="21"/>
  <c r="AG820" i="21" s="1"/>
  <c r="R821" i="21"/>
  <c r="AG821" i="21" s="1"/>
  <c r="R822" i="21"/>
  <c r="AG822" i="21" s="1"/>
  <c r="R823" i="21"/>
  <c r="AG823" i="21" s="1"/>
  <c r="R824" i="21"/>
  <c r="AG824" i="21" s="1"/>
  <c r="R825" i="21"/>
  <c r="AG825" i="21" s="1"/>
  <c r="R826" i="21"/>
  <c r="AG826" i="21" s="1"/>
  <c r="R827" i="21"/>
  <c r="AG827" i="21" s="1"/>
  <c r="R828" i="21"/>
  <c r="AG828" i="21" s="1"/>
  <c r="R829" i="21"/>
  <c r="AG829" i="21" s="1"/>
  <c r="R830" i="21"/>
  <c r="AG830" i="21" s="1"/>
  <c r="R831" i="21"/>
  <c r="AG831" i="21" s="1"/>
  <c r="R832" i="21"/>
  <c r="AG832" i="21" s="1"/>
  <c r="R833" i="21"/>
  <c r="AG833" i="21" s="1"/>
  <c r="R834" i="21"/>
  <c r="AG834" i="21" s="1"/>
  <c r="R835" i="21"/>
  <c r="AG835" i="21" s="1"/>
  <c r="R836" i="21"/>
  <c r="AG836" i="21" s="1"/>
  <c r="R837" i="21"/>
  <c r="AG837" i="21" s="1"/>
  <c r="R838" i="21"/>
  <c r="AG838" i="21" s="1"/>
  <c r="R839" i="21"/>
  <c r="AG839" i="21" s="1"/>
  <c r="R840" i="21"/>
  <c r="AG840" i="21" s="1"/>
  <c r="R841" i="21"/>
  <c r="AG841" i="21" s="1"/>
  <c r="R842" i="21"/>
  <c r="AG842" i="21" s="1"/>
  <c r="R843" i="21"/>
  <c r="AG843" i="21" s="1"/>
  <c r="R844" i="21"/>
  <c r="AG844" i="21" s="1"/>
  <c r="R845" i="21"/>
  <c r="AG845" i="21" s="1"/>
  <c r="R846" i="21"/>
  <c r="AG846" i="21" s="1"/>
  <c r="R847" i="21"/>
  <c r="AG847" i="21" s="1"/>
  <c r="R848" i="21"/>
  <c r="AG848" i="21" s="1"/>
  <c r="R849" i="21"/>
  <c r="AG849" i="21" s="1"/>
  <c r="R850" i="21"/>
  <c r="AG850" i="21" s="1"/>
  <c r="R851" i="21"/>
  <c r="AG851" i="21" s="1"/>
  <c r="R852" i="21"/>
  <c r="AG852" i="21" s="1"/>
  <c r="R853" i="21"/>
  <c r="AG853" i="21" s="1"/>
  <c r="R854" i="21"/>
  <c r="AG854" i="21" s="1"/>
  <c r="R855" i="21"/>
  <c r="AG855" i="21" s="1"/>
  <c r="R856" i="21"/>
  <c r="AG856" i="21" s="1"/>
  <c r="R857" i="21"/>
  <c r="AG857" i="21" s="1"/>
  <c r="R858" i="21"/>
  <c r="AG858" i="21" s="1"/>
  <c r="R859" i="21"/>
  <c r="AG859" i="21" s="1"/>
  <c r="R860" i="21"/>
  <c r="AG860" i="21" s="1"/>
  <c r="R861" i="21"/>
  <c r="AG861" i="21" s="1"/>
  <c r="R862" i="21"/>
  <c r="AG862" i="21" s="1"/>
  <c r="R863" i="21"/>
  <c r="AG863" i="21" s="1"/>
  <c r="R864" i="21"/>
  <c r="AG864" i="21" s="1"/>
  <c r="R865" i="21"/>
  <c r="AG865" i="21" s="1"/>
  <c r="R866" i="21"/>
  <c r="AG866" i="21" s="1"/>
  <c r="R867" i="21"/>
  <c r="AG867" i="21" s="1"/>
  <c r="R868" i="21"/>
  <c r="AG868" i="21" s="1"/>
  <c r="R869" i="21"/>
  <c r="AG869" i="21" s="1"/>
  <c r="R870" i="21"/>
  <c r="AG870" i="21" s="1"/>
  <c r="R871" i="21"/>
  <c r="AG871" i="21" s="1"/>
  <c r="R872" i="21"/>
  <c r="AG872" i="21" s="1"/>
  <c r="R873" i="21"/>
  <c r="AG873" i="21" s="1"/>
  <c r="R874" i="21"/>
  <c r="AG874" i="21" s="1"/>
  <c r="AT874" i="21" s="1"/>
  <c r="R875" i="21"/>
  <c r="AG875" i="21" s="1"/>
  <c r="R876" i="21"/>
  <c r="AG876" i="21" s="1"/>
  <c r="R877" i="21"/>
  <c r="AG877" i="21" s="1"/>
  <c r="R878" i="21"/>
  <c r="AG878" i="21" s="1"/>
  <c r="R879" i="21"/>
  <c r="AG879" i="21" s="1"/>
  <c r="R880" i="21"/>
  <c r="AG880" i="21" s="1"/>
  <c r="R881" i="21"/>
  <c r="AG881" i="21" s="1"/>
  <c r="R882" i="21"/>
  <c r="AG882" i="21" s="1"/>
  <c r="R883" i="21"/>
  <c r="AG883" i="21" s="1"/>
  <c r="R884" i="21"/>
  <c r="AG884" i="21" s="1"/>
  <c r="R885" i="21"/>
  <c r="AG885" i="21" s="1"/>
  <c r="R886" i="21"/>
  <c r="AG886" i="21" s="1"/>
  <c r="R887" i="21"/>
  <c r="AG887" i="21" s="1"/>
  <c r="R888" i="21"/>
  <c r="AG888" i="21" s="1"/>
  <c r="R889" i="21"/>
  <c r="AG889" i="21" s="1"/>
  <c r="R890" i="21"/>
  <c r="AG890" i="21" s="1"/>
  <c r="AT890" i="21" s="1"/>
  <c r="R891" i="21"/>
  <c r="AG891" i="21" s="1"/>
  <c r="AT891" i="21" s="1"/>
  <c r="R892" i="21"/>
  <c r="AG892" i="21" s="1"/>
  <c r="AT892" i="21" s="1"/>
  <c r="R893" i="21"/>
  <c r="AG893" i="21" s="1"/>
  <c r="R894" i="21"/>
  <c r="AG894" i="21" s="1"/>
  <c r="R895" i="21"/>
  <c r="AG895" i="21" s="1"/>
  <c r="R896" i="21"/>
  <c r="AG896" i="21" s="1"/>
  <c r="R897" i="21"/>
  <c r="AG897" i="21" s="1"/>
  <c r="R898" i="21"/>
  <c r="AG898" i="21" s="1"/>
  <c r="R899" i="21"/>
  <c r="AG899" i="21" s="1"/>
  <c r="R900" i="21"/>
  <c r="AG900" i="21" s="1"/>
  <c r="R901" i="21"/>
  <c r="AG901" i="21" s="1"/>
  <c r="R902" i="21"/>
  <c r="AG902" i="21" s="1"/>
  <c r="R903" i="21"/>
  <c r="AG903" i="21" s="1"/>
  <c r="R904" i="21"/>
  <c r="AG904" i="21" s="1"/>
  <c r="R905" i="21"/>
  <c r="AG905" i="21" s="1"/>
  <c r="R906" i="21"/>
  <c r="AG906" i="21" s="1"/>
  <c r="R907" i="21"/>
  <c r="AG907" i="21" s="1"/>
  <c r="R908" i="21"/>
  <c r="AG908" i="21" s="1"/>
  <c r="R909" i="21"/>
  <c r="AG909" i="21" s="1"/>
  <c r="R910" i="21"/>
  <c r="AG910" i="21" s="1"/>
  <c r="R911" i="21"/>
  <c r="AG911" i="21" s="1"/>
  <c r="R912" i="21"/>
  <c r="AG912" i="21" s="1"/>
  <c r="R913" i="21"/>
  <c r="AG913" i="21" s="1"/>
  <c r="R914" i="21"/>
  <c r="AG914" i="21" s="1"/>
  <c r="R915" i="21"/>
  <c r="AG915" i="21" s="1"/>
  <c r="R916" i="21"/>
  <c r="AG916" i="21" s="1"/>
  <c r="R917" i="21"/>
  <c r="AG917" i="21" s="1"/>
  <c r="R918" i="21"/>
  <c r="AG918" i="21" s="1"/>
  <c r="R919" i="21"/>
  <c r="AG919" i="21" s="1"/>
  <c r="R920" i="21"/>
  <c r="AG920" i="21" s="1"/>
  <c r="R921" i="21"/>
  <c r="AG921" i="21" s="1"/>
  <c r="R922" i="21"/>
  <c r="AG922" i="21" s="1"/>
  <c r="R923" i="21"/>
  <c r="AG923" i="21" s="1"/>
  <c r="R924" i="21"/>
  <c r="AG924" i="21" s="1"/>
  <c r="AT924" i="21" s="1"/>
  <c r="R925" i="21"/>
  <c r="AG925" i="21" s="1"/>
  <c r="R926" i="21"/>
  <c r="AG926" i="21" s="1"/>
  <c r="R927" i="21"/>
  <c r="AG927" i="21" s="1"/>
  <c r="R928" i="21"/>
  <c r="AG928" i="21" s="1"/>
  <c r="R929" i="21"/>
  <c r="AG929" i="21" s="1"/>
  <c r="R930" i="21"/>
  <c r="AG930" i="21" s="1"/>
  <c r="R931" i="21"/>
  <c r="AG931" i="21" s="1"/>
  <c r="R932" i="21"/>
  <c r="AG932" i="21" s="1"/>
  <c r="R933" i="21"/>
  <c r="AG933" i="21" s="1"/>
  <c r="R934" i="21"/>
  <c r="AG934" i="21" s="1"/>
  <c r="R935" i="21"/>
  <c r="AG935" i="21" s="1"/>
  <c r="R936" i="21"/>
  <c r="AG936" i="21" s="1"/>
  <c r="R937" i="21"/>
  <c r="AG937" i="21" s="1"/>
  <c r="R938" i="21"/>
  <c r="AG938" i="21" s="1"/>
  <c r="R939" i="21"/>
  <c r="AG939" i="21" s="1"/>
  <c r="R940" i="21"/>
  <c r="AG940" i="21" s="1"/>
  <c r="R941" i="21"/>
  <c r="AG941" i="21" s="1"/>
  <c r="R942" i="21"/>
  <c r="AG942" i="21" s="1"/>
  <c r="R943" i="21"/>
  <c r="AG943" i="21" s="1"/>
  <c r="R944" i="21"/>
  <c r="AG944" i="21" s="1"/>
  <c r="R945" i="21"/>
  <c r="AG945" i="21" s="1"/>
  <c r="R946" i="21"/>
  <c r="AG946" i="21" s="1"/>
  <c r="R947" i="21"/>
  <c r="AG947" i="21" s="1"/>
  <c r="R948" i="21"/>
  <c r="AG948" i="21" s="1"/>
  <c r="R949" i="21"/>
  <c r="AG949" i="21" s="1"/>
  <c r="R950" i="21"/>
  <c r="AG950" i="21" s="1"/>
  <c r="R951" i="21"/>
  <c r="AG951" i="21" s="1"/>
  <c r="R952" i="21"/>
  <c r="AG952" i="21" s="1"/>
  <c r="R953" i="21"/>
  <c r="AG953" i="21" s="1"/>
  <c r="R954" i="21"/>
  <c r="AG954" i="21" s="1"/>
  <c r="R955" i="21"/>
  <c r="AG955" i="21" s="1"/>
  <c r="R956" i="21"/>
  <c r="AG956" i="21" s="1"/>
  <c r="R957" i="21"/>
  <c r="AG957" i="21" s="1"/>
  <c r="R958" i="21"/>
  <c r="AG958" i="21" s="1"/>
  <c r="R959" i="21"/>
  <c r="AG959" i="21" s="1"/>
  <c r="R960" i="21"/>
  <c r="AG960" i="21" s="1"/>
  <c r="R961" i="21"/>
  <c r="AG961" i="21" s="1"/>
  <c r="R962" i="21"/>
  <c r="AG962" i="21" s="1"/>
  <c r="R963" i="21"/>
  <c r="AG963" i="21" s="1"/>
  <c r="R964" i="21"/>
  <c r="AG964" i="21" s="1"/>
  <c r="R965" i="21"/>
  <c r="AG965" i="21" s="1"/>
  <c r="R966" i="21"/>
  <c r="AG966" i="21" s="1"/>
  <c r="R967" i="21"/>
  <c r="AG967" i="21" s="1"/>
  <c r="R968" i="21"/>
  <c r="AG968" i="21" s="1"/>
  <c r="R969" i="21"/>
  <c r="AG969" i="21" s="1"/>
  <c r="R970" i="21"/>
  <c r="AG970" i="21" s="1"/>
  <c r="AT970" i="21" s="1"/>
  <c r="R971" i="21"/>
  <c r="AG971" i="21" s="1"/>
  <c r="R972" i="21"/>
  <c r="AG972" i="21" s="1"/>
  <c r="R973" i="21"/>
  <c r="AG973" i="21" s="1"/>
  <c r="R974" i="21"/>
  <c r="AG974" i="21" s="1"/>
  <c r="R975" i="21"/>
  <c r="AG975" i="21" s="1"/>
  <c r="AT975" i="21" s="1"/>
  <c r="R976" i="21"/>
  <c r="AG976" i="21" s="1"/>
  <c r="R977" i="21"/>
  <c r="AG977" i="21" s="1"/>
  <c r="R978" i="21"/>
  <c r="AG978" i="21" s="1"/>
  <c r="AT978" i="21" s="1"/>
  <c r="R979" i="21"/>
  <c r="AG979" i="21" s="1"/>
  <c r="AT979" i="21" s="1"/>
  <c r="R980" i="21"/>
  <c r="AG980" i="21" s="1"/>
  <c r="R981" i="21"/>
  <c r="AG981" i="21" s="1"/>
  <c r="R982" i="21"/>
  <c r="AG982" i="21" s="1"/>
  <c r="AT982" i="21" s="1"/>
  <c r="R983" i="21"/>
  <c r="AG983" i="21" s="1"/>
  <c r="AT983" i="21" s="1"/>
  <c r="R984" i="21"/>
  <c r="AG984" i="21" s="1"/>
  <c r="R985" i="21"/>
  <c r="AG985" i="21" s="1"/>
  <c r="R986" i="21"/>
  <c r="AG986" i="21" s="1"/>
  <c r="R987" i="21"/>
  <c r="AG987" i="21" s="1"/>
  <c r="R988" i="21"/>
  <c r="AG988" i="21" s="1"/>
  <c r="R989" i="21"/>
  <c r="AG989" i="21" s="1"/>
  <c r="R990" i="21"/>
  <c r="AG990" i="21" s="1"/>
  <c r="R991" i="21"/>
  <c r="AG991" i="21" s="1"/>
  <c r="R992" i="21"/>
  <c r="AG992" i="21" s="1"/>
  <c r="R993" i="21"/>
  <c r="AG993" i="21" s="1"/>
  <c r="R994" i="21"/>
  <c r="AG994" i="21" s="1"/>
  <c r="R995" i="21"/>
  <c r="AG995" i="21" s="1"/>
  <c r="R996" i="21"/>
  <c r="AG996" i="21" s="1"/>
  <c r="R997" i="21"/>
  <c r="AG997" i="21" s="1"/>
  <c r="R998" i="21"/>
  <c r="AG998" i="21" s="1"/>
  <c r="R999" i="21"/>
  <c r="AG999" i="21" s="1"/>
  <c r="R1000" i="21"/>
  <c r="AG1000" i="21" s="1"/>
  <c r="R1001" i="21"/>
  <c r="AG1001" i="21" s="1"/>
  <c r="R1002" i="21"/>
  <c r="AG1002" i="21" s="1"/>
  <c r="R1003" i="21"/>
  <c r="AG1003" i="21" s="1"/>
  <c r="R1004" i="21"/>
  <c r="AG1004" i="21" s="1"/>
  <c r="R1005" i="21"/>
  <c r="AG1005" i="21" s="1"/>
  <c r="R1006" i="21"/>
  <c r="AG1006" i="21" s="1"/>
  <c r="R1007" i="21"/>
  <c r="AG1007" i="21" s="1"/>
  <c r="R1008" i="21"/>
  <c r="AG1008" i="21" s="1"/>
  <c r="R1009" i="21"/>
  <c r="AG1009" i="21" s="1"/>
  <c r="R1010" i="21"/>
  <c r="AG1010" i="21" s="1"/>
  <c r="R1011" i="21"/>
  <c r="AG1011" i="21" s="1"/>
  <c r="R1012" i="21"/>
  <c r="AG1012" i="21" s="1"/>
  <c r="R1013" i="21"/>
  <c r="AG1013" i="21" s="1"/>
  <c r="R1014" i="21"/>
  <c r="AG1014" i="21" s="1"/>
  <c r="R1015" i="21"/>
  <c r="AG1015" i="21" s="1"/>
  <c r="R1016" i="21"/>
  <c r="AG1016" i="21" s="1"/>
  <c r="R1017" i="21"/>
  <c r="AG1017" i="21" s="1"/>
  <c r="R1018" i="21"/>
  <c r="AG1018" i="21" s="1"/>
  <c r="R1019" i="21"/>
  <c r="AG1019" i="21" s="1"/>
  <c r="R1020" i="21"/>
  <c r="AG1020" i="21" s="1"/>
  <c r="R1021" i="21"/>
  <c r="AG1021" i="21" s="1"/>
  <c r="R1022" i="21"/>
  <c r="AG1022" i="21" s="1"/>
  <c r="R1023" i="21"/>
  <c r="AG1023" i="21" s="1"/>
  <c r="R1024" i="21"/>
  <c r="AG1024" i="21" s="1"/>
  <c r="R1025" i="21"/>
  <c r="AG1025" i="21" s="1"/>
  <c r="R1026" i="21"/>
  <c r="AG1026" i="21" s="1"/>
  <c r="R1027" i="21"/>
  <c r="AG1027" i="21" s="1"/>
  <c r="R1028" i="21"/>
  <c r="AG1028" i="21" s="1"/>
  <c r="R1029" i="21"/>
  <c r="AG1029" i="21" s="1"/>
  <c r="R1030" i="21"/>
  <c r="AG1030" i="21" s="1"/>
  <c r="R1031" i="21"/>
  <c r="AG1031" i="21" s="1"/>
  <c r="R1032" i="21"/>
  <c r="AG1032" i="21" s="1"/>
  <c r="R1033" i="21"/>
  <c r="AG1033" i="21" s="1"/>
  <c r="R1034" i="21"/>
  <c r="AG1034" i="21" s="1"/>
  <c r="R1035" i="21"/>
  <c r="AG1035" i="21" s="1"/>
  <c r="R1036" i="21"/>
  <c r="AG1036" i="21" s="1"/>
  <c r="R1037" i="21"/>
  <c r="AG1037" i="21" s="1"/>
  <c r="R1038" i="21"/>
  <c r="AG1038" i="21" s="1"/>
  <c r="R1039" i="21"/>
  <c r="AG1039" i="21" s="1"/>
  <c r="AT1039" i="21" s="1"/>
  <c r="R1040" i="21"/>
  <c r="AG1040" i="21" s="1"/>
  <c r="R1041" i="21"/>
  <c r="AG1041" i="21" s="1"/>
  <c r="R1042" i="21"/>
  <c r="AG1042" i="21" s="1"/>
  <c r="R1043" i="21"/>
  <c r="AG1043" i="21" s="1"/>
  <c r="R1044" i="21"/>
  <c r="AG1044" i="21" s="1"/>
  <c r="AT1044" i="21" s="1"/>
  <c r="R1045" i="21"/>
  <c r="AG1045" i="21" s="1"/>
  <c r="R1046" i="21"/>
  <c r="AG1046" i="21" s="1"/>
  <c r="R1047" i="21"/>
  <c r="AG1047" i="21" s="1"/>
  <c r="R1048" i="21"/>
  <c r="AG1048" i="21" s="1"/>
  <c r="R1049" i="21"/>
  <c r="AG1049" i="21" s="1"/>
  <c r="R1050" i="21"/>
  <c r="AG1050" i="21" s="1"/>
  <c r="R1051" i="21"/>
  <c r="AG1051" i="21" s="1"/>
  <c r="R1052" i="21"/>
  <c r="AG1052" i="21" s="1"/>
  <c r="R1053" i="21"/>
  <c r="AG1053" i="21" s="1"/>
  <c r="R1054" i="21"/>
  <c r="AG1054" i="21" s="1"/>
  <c r="R1055" i="21"/>
  <c r="AG1055" i="21" s="1"/>
  <c r="R1056" i="21"/>
  <c r="AG1056" i="21" s="1"/>
  <c r="R1057" i="21"/>
  <c r="AG1057" i="21" s="1"/>
  <c r="R1058" i="21"/>
  <c r="AG1058" i="21" s="1"/>
  <c r="R1059" i="21"/>
  <c r="AG1059" i="21" s="1"/>
  <c r="R1060" i="21"/>
  <c r="AG1060" i="21" s="1"/>
  <c r="R1061" i="21"/>
  <c r="AG1061" i="21" s="1"/>
  <c r="R1062" i="21"/>
  <c r="AG1062" i="21" s="1"/>
  <c r="R1063" i="21"/>
  <c r="AG1063" i="21" s="1"/>
  <c r="R1064" i="21"/>
  <c r="AG1064" i="21" s="1"/>
  <c r="R1065" i="21"/>
  <c r="AG1065" i="21" s="1"/>
  <c r="R1066" i="21"/>
  <c r="AG1066" i="21" s="1"/>
  <c r="R1067" i="21"/>
  <c r="AG1067" i="21" s="1"/>
  <c r="R1068" i="21"/>
  <c r="AG1068" i="21" s="1"/>
  <c r="R1069" i="21"/>
  <c r="AG1069" i="21" s="1"/>
  <c r="R1070" i="21"/>
  <c r="AG1070" i="21" s="1"/>
  <c r="R1071" i="21"/>
  <c r="AG1071" i="21" s="1"/>
  <c r="R1072" i="21"/>
  <c r="AG1072" i="21" s="1"/>
  <c r="R1073" i="21"/>
  <c r="AG1073" i="21" s="1"/>
  <c r="R1074" i="21"/>
  <c r="AG1074" i="21" s="1"/>
  <c r="R1075" i="21"/>
  <c r="AG1075" i="21" s="1"/>
  <c r="R1076" i="21"/>
  <c r="AG1076" i="21" s="1"/>
  <c r="R1077" i="21"/>
  <c r="AG1077" i="21" s="1"/>
  <c r="R1078" i="21"/>
  <c r="AG1078" i="21" s="1"/>
  <c r="R1079" i="21"/>
  <c r="AG1079" i="21" s="1"/>
  <c r="R1080" i="21"/>
  <c r="AG1080" i="21" s="1"/>
  <c r="R1081" i="21"/>
  <c r="AG1081" i="21" s="1"/>
  <c r="R1082" i="21"/>
  <c r="AG1082" i="21" s="1"/>
  <c r="R1083" i="21"/>
  <c r="AG1083" i="21" s="1"/>
  <c r="R1084" i="21"/>
  <c r="AG1084" i="21" s="1"/>
  <c r="R1085" i="21"/>
  <c r="AG1085" i="21" s="1"/>
  <c r="R1086" i="21"/>
  <c r="AG1086" i="21" s="1"/>
  <c r="R1087" i="21"/>
  <c r="AG1087" i="21" s="1"/>
  <c r="R1088" i="21"/>
  <c r="AG1088" i="21" s="1"/>
  <c r="R1089" i="21"/>
  <c r="AG1089" i="21" s="1"/>
  <c r="R1090" i="21"/>
  <c r="AG1090" i="21" s="1"/>
  <c r="R1091" i="21"/>
  <c r="AG1091" i="21" s="1"/>
  <c r="R1092" i="21"/>
  <c r="AG1092" i="21" s="1"/>
  <c r="R1093" i="21"/>
  <c r="AG1093" i="21" s="1"/>
  <c r="R1094" i="21"/>
  <c r="AG1094" i="21" s="1"/>
  <c r="R1095" i="21"/>
  <c r="AG1095" i="21" s="1"/>
  <c r="R1096" i="21"/>
  <c r="AG1096" i="21" s="1"/>
  <c r="R1097" i="21"/>
  <c r="AG1097" i="21" s="1"/>
  <c r="R1098" i="21"/>
  <c r="AG1098" i="21" s="1"/>
  <c r="R1099" i="21"/>
  <c r="AG1099" i="21" s="1"/>
  <c r="R1100" i="21"/>
  <c r="AG1100" i="21" s="1"/>
  <c r="R1101" i="21"/>
  <c r="AG1101" i="21" s="1"/>
  <c r="R1102" i="21"/>
  <c r="AG1102" i="21" s="1"/>
  <c r="R1103" i="21"/>
  <c r="AG1103" i="21" s="1"/>
  <c r="R1104" i="21"/>
  <c r="AG1104" i="21" s="1"/>
  <c r="R1105" i="21"/>
  <c r="AG1105" i="21" s="1"/>
  <c r="R1106" i="21"/>
  <c r="AG1106" i="21" s="1"/>
  <c r="R1107" i="21"/>
  <c r="AG1107" i="21" s="1"/>
  <c r="R1108" i="21"/>
  <c r="AG1108" i="21" s="1"/>
  <c r="R1109" i="21"/>
  <c r="AG1109" i="21" s="1"/>
  <c r="R1110" i="21"/>
  <c r="AG1110" i="21" s="1"/>
  <c r="R1111" i="21"/>
  <c r="AG1111" i="21" s="1"/>
  <c r="R1112" i="21"/>
  <c r="AG1112" i="21" s="1"/>
  <c r="R1113" i="21"/>
  <c r="AG1113" i="21" s="1"/>
  <c r="R1114" i="21"/>
  <c r="AG1114" i="21" s="1"/>
  <c r="R1115" i="21"/>
  <c r="AG1115" i="21" s="1"/>
  <c r="R1116" i="21"/>
  <c r="AG1116" i="21" s="1"/>
  <c r="AT1116" i="21" s="1"/>
  <c r="R1117" i="21"/>
  <c r="AG1117" i="21" s="1"/>
  <c r="R1118" i="21"/>
  <c r="AG1118" i="21" s="1"/>
  <c r="R1119" i="21"/>
  <c r="AG1119" i="21" s="1"/>
  <c r="R1120" i="21"/>
  <c r="AG1120" i="21" s="1"/>
  <c r="R1121" i="21"/>
  <c r="AG1121" i="21" s="1"/>
  <c r="R1122" i="21"/>
  <c r="AG1122" i="21" s="1"/>
  <c r="R1123" i="21"/>
  <c r="AG1123" i="21" s="1"/>
  <c r="R1124" i="21"/>
  <c r="AG1124" i="21" s="1"/>
  <c r="R1125" i="21"/>
  <c r="AG1125" i="21" s="1"/>
  <c r="R1126" i="21"/>
  <c r="AG1126" i="21" s="1"/>
  <c r="R1127" i="21"/>
  <c r="AG1127" i="21" s="1"/>
  <c r="R1128" i="21"/>
  <c r="AG1128" i="21" s="1"/>
  <c r="R1129" i="21"/>
  <c r="AG1129" i="21" s="1"/>
  <c r="R1130" i="21"/>
  <c r="AG1130" i="21" s="1"/>
  <c r="R1131" i="21"/>
  <c r="AG1131" i="21" s="1"/>
  <c r="R1132" i="21"/>
  <c r="AG1132" i="21" s="1"/>
  <c r="R1133" i="21"/>
  <c r="AG1133" i="21" s="1"/>
  <c r="R1134" i="21"/>
  <c r="AG1134" i="21" s="1"/>
  <c r="R1135" i="21"/>
  <c r="AG1135" i="21" s="1"/>
  <c r="R1136" i="21"/>
  <c r="AG1136" i="21" s="1"/>
  <c r="R1137" i="21"/>
  <c r="AG1137" i="21" s="1"/>
  <c r="R1138" i="21"/>
  <c r="AG1138" i="21" s="1"/>
  <c r="R1139" i="21"/>
  <c r="AG1139" i="21" s="1"/>
  <c r="R1140" i="21"/>
  <c r="AG1140" i="21" s="1"/>
  <c r="R1141" i="21"/>
  <c r="AG1141" i="21" s="1"/>
  <c r="R1142" i="21"/>
  <c r="AG1142" i="21" s="1"/>
  <c r="R1143" i="21"/>
  <c r="AG1143" i="21" s="1"/>
  <c r="R1144" i="21"/>
  <c r="AG1144" i="21" s="1"/>
  <c r="R1145" i="21"/>
  <c r="AG1145" i="21" s="1"/>
  <c r="R1146" i="21"/>
  <c r="AG1146" i="21" s="1"/>
  <c r="R1147" i="21"/>
  <c r="AG1147" i="21" s="1"/>
  <c r="R1148" i="21"/>
  <c r="AG1148" i="21" s="1"/>
  <c r="R1149" i="21"/>
  <c r="AG1149" i="21" s="1"/>
  <c r="R1150" i="21"/>
  <c r="AG1150" i="21" s="1"/>
  <c r="R1151" i="21"/>
  <c r="AG1151" i="21" s="1"/>
  <c r="R1152" i="21"/>
  <c r="AG1152" i="21" s="1"/>
  <c r="R1153" i="21"/>
  <c r="AG1153" i="21" s="1"/>
  <c r="R2" i="21"/>
  <c r="AG2" i="21" s="1"/>
  <c r="AE3" i="21"/>
  <c r="AE4" i="21"/>
  <c r="AE5" i="21"/>
  <c r="AE6" i="21"/>
  <c r="AE7" i="21"/>
  <c r="AE8" i="21"/>
  <c r="AE9" i="21"/>
  <c r="AE10" i="21"/>
  <c r="AE11" i="21"/>
  <c r="AE12" i="21"/>
  <c r="AE13" i="21"/>
  <c r="AE14" i="21"/>
  <c r="AE15" i="21"/>
  <c r="AE16" i="21"/>
  <c r="AE17" i="21"/>
  <c r="AE18" i="21"/>
  <c r="AE19" i="21"/>
  <c r="AE20" i="21"/>
  <c r="AE21" i="21"/>
  <c r="AE22" i="21"/>
  <c r="AE23" i="21"/>
  <c r="AE24" i="21"/>
  <c r="AE25" i="21"/>
  <c r="AE26" i="21"/>
  <c r="AE27" i="21"/>
  <c r="AE28" i="21"/>
  <c r="AE29" i="21"/>
  <c r="AE30" i="21"/>
  <c r="AE31" i="21"/>
  <c r="AE32" i="21"/>
  <c r="AE33" i="21"/>
  <c r="AE34" i="21"/>
  <c r="AE35" i="21"/>
  <c r="AE36" i="21"/>
  <c r="AE37" i="21"/>
  <c r="AE38" i="21"/>
  <c r="AE39" i="21"/>
  <c r="AE40" i="21"/>
  <c r="AE41" i="21"/>
  <c r="AE42" i="21"/>
  <c r="AE43" i="21"/>
  <c r="AE44" i="21"/>
  <c r="AE45" i="21"/>
  <c r="AE46" i="21"/>
  <c r="AE47" i="21"/>
  <c r="AE48" i="21"/>
  <c r="AE49" i="21"/>
  <c r="AE50" i="21"/>
  <c r="AE51" i="21"/>
  <c r="AE52" i="21"/>
  <c r="AE53" i="21"/>
  <c r="AE54" i="21"/>
  <c r="AE55" i="21"/>
  <c r="AE56" i="21"/>
  <c r="AE57" i="21"/>
  <c r="AE58" i="21"/>
  <c r="AE59" i="21"/>
  <c r="AE60" i="21"/>
  <c r="AE61" i="21"/>
  <c r="AE62" i="21"/>
  <c r="AE63" i="21"/>
  <c r="AE64" i="21"/>
  <c r="AE65" i="21"/>
  <c r="AE66" i="21"/>
  <c r="AE67" i="21"/>
  <c r="AE68" i="21"/>
  <c r="AE69" i="21"/>
  <c r="AE70" i="21"/>
  <c r="AE71" i="21"/>
  <c r="AE72" i="21"/>
  <c r="AE73" i="21"/>
  <c r="AE74" i="21"/>
  <c r="AE75" i="21"/>
  <c r="AE76" i="21"/>
  <c r="AE77" i="21"/>
  <c r="AE78" i="21"/>
  <c r="AE79" i="21"/>
  <c r="AE80" i="21"/>
  <c r="AE81" i="21"/>
  <c r="AE82" i="21"/>
  <c r="AE83" i="21"/>
  <c r="AE84" i="21"/>
  <c r="AE85" i="21"/>
  <c r="AE86" i="21"/>
  <c r="AE87" i="21"/>
  <c r="AE88" i="21"/>
  <c r="AE89" i="21"/>
  <c r="AE90" i="21"/>
  <c r="AE91" i="21"/>
  <c r="AE92" i="21"/>
  <c r="AE93" i="21"/>
  <c r="AE94" i="21"/>
  <c r="AE95" i="21"/>
  <c r="AE96" i="21"/>
  <c r="AE97" i="21"/>
  <c r="AE98" i="21"/>
  <c r="AE99" i="21"/>
  <c r="AE100" i="21"/>
  <c r="AE101" i="21"/>
  <c r="AE102" i="21"/>
  <c r="AE103" i="21"/>
  <c r="AE104" i="21"/>
  <c r="AE105" i="21"/>
  <c r="AE106" i="21"/>
  <c r="AE107" i="21"/>
  <c r="AE108" i="21"/>
  <c r="AE109" i="21"/>
  <c r="AE110" i="21"/>
  <c r="AE111" i="21"/>
  <c r="AE112" i="21"/>
  <c r="AE113" i="21"/>
  <c r="AE114" i="21"/>
  <c r="AE115" i="21"/>
  <c r="AE116" i="21"/>
  <c r="AE117" i="21"/>
  <c r="AE118" i="21"/>
  <c r="AE119" i="21"/>
  <c r="AE120" i="21"/>
  <c r="AE121" i="21"/>
  <c r="AE122" i="21"/>
  <c r="AE123" i="21"/>
  <c r="AE124" i="21"/>
  <c r="AE125" i="21"/>
  <c r="AE126" i="21"/>
  <c r="AE127" i="21"/>
  <c r="AE128" i="21"/>
  <c r="AE129" i="21"/>
  <c r="AE130" i="21"/>
  <c r="AE131" i="21"/>
  <c r="AE132" i="21"/>
  <c r="AE133" i="21"/>
  <c r="AE134" i="21"/>
  <c r="AE135" i="21"/>
  <c r="AE136" i="21"/>
  <c r="AE137" i="21"/>
  <c r="AE138" i="21"/>
  <c r="AE139" i="21"/>
  <c r="AE140" i="21"/>
  <c r="AE141" i="21"/>
  <c r="AE142" i="21"/>
  <c r="AE143" i="21"/>
  <c r="AE144" i="21"/>
  <c r="AE145" i="21"/>
  <c r="AE146" i="21"/>
  <c r="AE147" i="21"/>
  <c r="AE148" i="21"/>
  <c r="AE149" i="21"/>
  <c r="AE150" i="21"/>
  <c r="AE151" i="21"/>
  <c r="AE152" i="21"/>
  <c r="AE153" i="21"/>
  <c r="AE154" i="21"/>
  <c r="AE155" i="21"/>
  <c r="AE156" i="21"/>
  <c r="AE157" i="21"/>
  <c r="AE158" i="21"/>
  <c r="AE159" i="21"/>
  <c r="AE160" i="21"/>
  <c r="AE161" i="21"/>
  <c r="AE162" i="21"/>
  <c r="AE163" i="21"/>
  <c r="AE164" i="21"/>
  <c r="AE165" i="21"/>
  <c r="AE166" i="21"/>
  <c r="AE167" i="21"/>
  <c r="AE168" i="21"/>
  <c r="AE169" i="21"/>
  <c r="AE172" i="21"/>
  <c r="AE174" i="21"/>
  <c r="AE175" i="21"/>
  <c r="AE176" i="21"/>
  <c r="AE177" i="21"/>
  <c r="AE178" i="21"/>
  <c r="AE179" i="21"/>
  <c r="AE180" i="21"/>
  <c r="AE181" i="21"/>
  <c r="AE182" i="21"/>
  <c r="AE183" i="21"/>
  <c r="AE184" i="21"/>
  <c r="AE185" i="21"/>
  <c r="AE186" i="21"/>
  <c r="AE187" i="21"/>
  <c r="AE188" i="21"/>
  <c r="AE189" i="21"/>
  <c r="AE190" i="21"/>
  <c r="AE191" i="21"/>
  <c r="AE192" i="21"/>
  <c r="AE193" i="21"/>
  <c r="AE194" i="21"/>
  <c r="AE195" i="21"/>
  <c r="AE196" i="21"/>
  <c r="AE197" i="21"/>
  <c r="AE198" i="21"/>
  <c r="AE199" i="21"/>
  <c r="AE200" i="21"/>
  <c r="AE201" i="21"/>
  <c r="AE202" i="21"/>
  <c r="AE203" i="21"/>
  <c r="AE204" i="21"/>
  <c r="AE205" i="21"/>
  <c r="AE206" i="21"/>
  <c r="AE207" i="21"/>
  <c r="AE208" i="21"/>
  <c r="AE209" i="21"/>
  <c r="AE210" i="21"/>
  <c r="AE211" i="21"/>
  <c r="AE212" i="21"/>
  <c r="AE213" i="21"/>
  <c r="AE214" i="21"/>
  <c r="AE215" i="21"/>
  <c r="AE216" i="21"/>
  <c r="AE217" i="21"/>
  <c r="AE218" i="21"/>
  <c r="AE219" i="21"/>
  <c r="AE220" i="21"/>
  <c r="AE221" i="21"/>
  <c r="AE222" i="21"/>
  <c r="AE223" i="21"/>
  <c r="AE224" i="21"/>
  <c r="AE225" i="21"/>
  <c r="AE226" i="21"/>
  <c r="AE227" i="21"/>
  <c r="AE228" i="21"/>
  <c r="AE229" i="21"/>
  <c r="AE230" i="21"/>
  <c r="AE231" i="21"/>
  <c r="AE232" i="21"/>
  <c r="AE233" i="21"/>
  <c r="AE234" i="21"/>
  <c r="AE235" i="21"/>
  <c r="AE236" i="21"/>
  <c r="AE237" i="21"/>
  <c r="AE238" i="21"/>
  <c r="AE239" i="21"/>
  <c r="AE240" i="21"/>
  <c r="AE241" i="21"/>
  <c r="AE242" i="21"/>
  <c r="AE243" i="21"/>
  <c r="AE244" i="21"/>
  <c r="AE245" i="21"/>
  <c r="AE246" i="21"/>
  <c r="AE247" i="21"/>
  <c r="AE248" i="21"/>
  <c r="AE249" i="21"/>
  <c r="AE250" i="21"/>
  <c r="AE251" i="21"/>
  <c r="AE252" i="21"/>
  <c r="AE253" i="21"/>
  <c r="AE254" i="21"/>
  <c r="AE255" i="21"/>
  <c r="AE256" i="21"/>
  <c r="AE257" i="21"/>
  <c r="AE258" i="21"/>
  <c r="AE259" i="21"/>
  <c r="AE260" i="21"/>
  <c r="AE261" i="21"/>
  <c r="AE262" i="21"/>
  <c r="AE263" i="21"/>
  <c r="AE264" i="21"/>
  <c r="AE265" i="21"/>
  <c r="AE266" i="21"/>
  <c r="AE267" i="21"/>
  <c r="AE268" i="21"/>
  <c r="AE269" i="21"/>
  <c r="AE270" i="21"/>
  <c r="AE271" i="21"/>
  <c r="AE272" i="21"/>
  <c r="AE273" i="21"/>
  <c r="AE274" i="21"/>
  <c r="AE275" i="21"/>
  <c r="AE276" i="21"/>
  <c r="AE277" i="21"/>
  <c r="AE278" i="21"/>
  <c r="AE279" i="21"/>
  <c r="AE280" i="21"/>
  <c r="AE281" i="21"/>
  <c r="AE282" i="21"/>
  <c r="AE283" i="21"/>
  <c r="AE284" i="21"/>
  <c r="AE285" i="21"/>
  <c r="AE286" i="21"/>
  <c r="AE287" i="21"/>
  <c r="AE288" i="21"/>
  <c r="AE289" i="21"/>
  <c r="AE290" i="21"/>
  <c r="AE291" i="21"/>
  <c r="AE292" i="21"/>
  <c r="AE293" i="21"/>
  <c r="AE294" i="21"/>
  <c r="AE295" i="21"/>
  <c r="AE296" i="21"/>
  <c r="AE297" i="21"/>
  <c r="AE298" i="21"/>
  <c r="AE299" i="21"/>
  <c r="AE300" i="21"/>
  <c r="AE301" i="21"/>
  <c r="AE302" i="21"/>
  <c r="AE303" i="21"/>
  <c r="AE304" i="21"/>
  <c r="AE305" i="21"/>
  <c r="AE306" i="21"/>
  <c r="AE307" i="21"/>
  <c r="AE308" i="21"/>
  <c r="AE309" i="21"/>
  <c r="AE310" i="21"/>
  <c r="AE311" i="21"/>
  <c r="AE312" i="21"/>
  <c r="AE313" i="21"/>
  <c r="AE314" i="21"/>
  <c r="AE315" i="21"/>
  <c r="AE316" i="21"/>
  <c r="AE317" i="21"/>
  <c r="AE318" i="21"/>
  <c r="AE319" i="21"/>
  <c r="AE320" i="21"/>
  <c r="AE321" i="21"/>
  <c r="AE322" i="21"/>
  <c r="AE323" i="21"/>
  <c r="AE324" i="21"/>
  <c r="AE325" i="21"/>
  <c r="AE326" i="21"/>
  <c r="AE327" i="21"/>
  <c r="AE328" i="21"/>
  <c r="AE329" i="21"/>
  <c r="AE330" i="21"/>
  <c r="AE331" i="21"/>
  <c r="AE332" i="21"/>
  <c r="AE333" i="21"/>
  <c r="AE334" i="21"/>
  <c r="AE335" i="21"/>
  <c r="AE336" i="21"/>
  <c r="AE337" i="21"/>
  <c r="AE338" i="21"/>
  <c r="AE339" i="21"/>
  <c r="AE340" i="21"/>
  <c r="AE341" i="21"/>
  <c r="AE342" i="21"/>
  <c r="AE343" i="21"/>
  <c r="AE344" i="21"/>
  <c r="AE345" i="21"/>
  <c r="AE346" i="21"/>
  <c r="AE347" i="21"/>
  <c r="AE348" i="21"/>
  <c r="AE349" i="21"/>
  <c r="AE350" i="21"/>
  <c r="AE351" i="21"/>
  <c r="AE352" i="21"/>
  <c r="AE353" i="21"/>
  <c r="AE354" i="21"/>
  <c r="AE355" i="21"/>
  <c r="AE356" i="21"/>
  <c r="AE357" i="21"/>
  <c r="AE358" i="21"/>
  <c r="AE359" i="21"/>
  <c r="AE360" i="21"/>
  <c r="AE361" i="21"/>
  <c r="AE362" i="21"/>
  <c r="AE363" i="21"/>
  <c r="AE364" i="21"/>
  <c r="AE365" i="21"/>
  <c r="AE366" i="21"/>
  <c r="AE367" i="21"/>
  <c r="AE368" i="21"/>
  <c r="AE369" i="21"/>
  <c r="AE370" i="21"/>
  <c r="AE371" i="21"/>
  <c r="AE372" i="21"/>
  <c r="AE373" i="21"/>
  <c r="AE374" i="21"/>
  <c r="AE375" i="21"/>
  <c r="AE376" i="21"/>
  <c r="AE377" i="21"/>
  <c r="AE378" i="21"/>
  <c r="AE379" i="21"/>
  <c r="AE380" i="21"/>
  <c r="AE381" i="21"/>
  <c r="AE382" i="21"/>
  <c r="AE383" i="21"/>
  <c r="AE384" i="21"/>
  <c r="AE385" i="21"/>
  <c r="AE386" i="21"/>
  <c r="AE387" i="21"/>
  <c r="AE388" i="21"/>
  <c r="AE389" i="21"/>
  <c r="AE390" i="21"/>
  <c r="AE391" i="21"/>
  <c r="AE392" i="21"/>
  <c r="AE393" i="21"/>
  <c r="AE394" i="21"/>
  <c r="AE395" i="21"/>
  <c r="AE396" i="21"/>
  <c r="AE397" i="21"/>
  <c r="AE398" i="21"/>
  <c r="AE399" i="21"/>
  <c r="AE400" i="21"/>
  <c r="AE401" i="21"/>
  <c r="AE402" i="21"/>
  <c r="AE403" i="21"/>
  <c r="AE404" i="21"/>
  <c r="AE405" i="21"/>
  <c r="AE406" i="21"/>
  <c r="AE407" i="21"/>
  <c r="AE408" i="21"/>
  <c r="AE409" i="21"/>
  <c r="AE410" i="21"/>
  <c r="AE411" i="21"/>
  <c r="AE412" i="21"/>
  <c r="AE413" i="21"/>
  <c r="AE414" i="21"/>
  <c r="AE415" i="21"/>
  <c r="AE416" i="21"/>
  <c r="AE417" i="21"/>
  <c r="AE418" i="21"/>
  <c r="AE419" i="21"/>
  <c r="AE420" i="21"/>
  <c r="AE421" i="21"/>
  <c r="AE422" i="21"/>
  <c r="AE423" i="21"/>
  <c r="AE424" i="21"/>
  <c r="AE425" i="21"/>
  <c r="AE426" i="21"/>
  <c r="AE427" i="21"/>
  <c r="AE428" i="21"/>
  <c r="AE429" i="21"/>
  <c r="AE430" i="21"/>
  <c r="AE431" i="21"/>
  <c r="AE432" i="21"/>
  <c r="AE433" i="21"/>
  <c r="AE434" i="21"/>
  <c r="AE435" i="21"/>
  <c r="AE436" i="21"/>
  <c r="AE437" i="21"/>
  <c r="AE438" i="21"/>
  <c r="AE439" i="21"/>
  <c r="AE440" i="21"/>
  <c r="AE441" i="21"/>
  <c r="AE442" i="21"/>
  <c r="AE443" i="21"/>
  <c r="AE444" i="21"/>
  <c r="AE445" i="21"/>
  <c r="AE446" i="21"/>
  <c r="AE447" i="21"/>
  <c r="AE448" i="21"/>
  <c r="AE449" i="21"/>
  <c r="AE450" i="21"/>
  <c r="AE451" i="21"/>
  <c r="AE452" i="21"/>
  <c r="AE453" i="21"/>
  <c r="AE454" i="21"/>
  <c r="AE455" i="21"/>
  <c r="AE456" i="21"/>
  <c r="AE457" i="21"/>
  <c r="AE458" i="21"/>
  <c r="AE459" i="21"/>
  <c r="AE460" i="21"/>
  <c r="AE461" i="21"/>
  <c r="AE462" i="21"/>
  <c r="AE463" i="21"/>
  <c r="AE464" i="21"/>
  <c r="AE465" i="21"/>
  <c r="AE466" i="21"/>
  <c r="AE467" i="21"/>
  <c r="AE468" i="21"/>
  <c r="AE469" i="21"/>
  <c r="AE470" i="21"/>
  <c r="AE471" i="21"/>
  <c r="AE472" i="21"/>
  <c r="AE473" i="21"/>
  <c r="AE474" i="21"/>
  <c r="AE475" i="21"/>
  <c r="AE476" i="21"/>
  <c r="AE477" i="21"/>
  <c r="AE478" i="21"/>
  <c r="AE479" i="21"/>
  <c r="AE480" i="21"/>
  <c r="AE481" i="21"/>
  <c r="AE482" i="21"/>
  <c r="AE483" i="21"/>
  <c r="AE484" i="21"/>
  <c r="AE485" i="21"/>
  <c r="AE486" i="21"/>
  <c r="AE487" i="21"/>
  <c r="AE488" i="21"/>
  <c r="AE489" i="21"/>
  <c r="AE490" i="21"/>
  <c r="AE491" i="21"/>
  <c r="AE492" i="21"/>
  <c r="AE493" i="21"/>
  <c r="AE494" i="21"/>
  <c r="AE495" i="21"/>
  <c r="AE496" i="21"/>
  <c r="AE497" i="21"/>
  <c r="AE498" i="21"/>
  <c r="AE499" i="21"/>
  <c r="AE500" i="21"/>
  <c r="AE501" i="21"/>
  <c r="AE502" i="21"/>
  <c r="AE503" i="21"/>
  <c r="AE504" i="21"/>
  <c r="AE505" i="21"/>
  <c r="AE506" i="21"/>
  <c r="AE507" i="21"/>
  <c r="AE508" i="21"/>
  <c r="AE511" i="21"/>
  <c r="AE512" i="21"/>
  <c r="AE513" i="21"/>
  <c r="AE514" i="21"/>
  <c r="AE515" i="21"/>
  <c r="AE516" i="21"/>
  <c r="AE517" i="21"/>
  <c r="AE518" i="21"/>
  <c r="AE519" i="21"/>
  <c r="AE520" i="21"/>
  <c r="AE521" i="21"/>
  <c r="AE522" i="21"/>
  <c r="AE523" i="21"/>
  <c r="AE524" i="21"/>
  <c r="AE526" i="21"/>
  <c r="AE527" i="21"/>
  <c r="AE528" i="21"/>
  <c r="AE529" i="21"/>
  <c r="AE530" i="21"/>
  <c r="AE531" i="21"/>
  <c r="AE532" i="21"/>
  <c r="AE533" i="21"/>
  <c r="AE534" i="21"/>
  <c r="AE535" i="21"/>
  <c r="AE536" i="21"/>
  <c r="AE537" i="21"/>
  <c r="AE538" i="21"/>
  <c r="AE539" i="21"/>
  <c r="AE540" i="21"/>
  <c r="AE541" i="21"/>
  <c r="AE542" i="21"/>
  <c r="AE543" i="21"/>
  <c r="AE544" i="21"/>
  <c r="AE545" i="21"/>
  <c r="AE546" i="21"/>
  <c r="AE547" i="21"/>
  <c r="AE548" i="21"/>
  <c r="AE549" i="21"/>
  <c r="AE550" i="21"/>
  <c r="AE551" i="21"/>
  <c r="AE552" i="21"/>
  <c r="AE553" i="21"/>
  <c r="AE554" i="21"/>
  <c r="AE557" i="21"/>
  <c r="AE558" i="21"/>
  <c r="AE559" i="21"/>
  <c r="AE560" i="21"/>
  <c r="AE561" i="21"/>
  <c r="AE562" i="21"/>
  <c r="AE563" i="21"/>
  <c r="AE564" i="21"/>
  <c r="AE565" i="21"/>
  <c r="AE566" i="21"/>
  <c r="AE567" i="21"/>
  <c r="AE568" i="21"/>
  <c r="AE569" i="21"/>
  <c r="AE570" i="21"/>
  <c r="AE571" i="21"/>
  <c r="AE572" i="21"/>
  <c r="AE573" i="21"/>
  <c r="AE574" i="21"/>
  <c r="AE575" i="21"/>
  <c r="AE576" i="21"/>
  <c r="AE577" i="21"/>
  <c r="AE578" i="21"/>
  <c r="AE579" i="21"/>
  <c r="AE580" i="21"/>
  <c r="AE581" i="21"/>
  <c r="AE582" i="21"/>
  <c r="AE583" i="21"/>
  <c r="AE584" i="21"/>
  <c r="AE585" i="21"/>
  <c r="AE586" i="21"/>
  <c r="AE587" i="21"/>
  <c r="AE588" i="21"/>
  <c r="AE589" i="21"/>
  <c r="AE590" i="21"/>
  <c r="AE591" i="21"/>
  <c r="AE592" i="21"/>
  <c r="AE593" i="21"/>
  <c r="AE594" i="21"/>
  <c r="AE595" i="21"/>
  <c r="AE596" i="21"/>
  <c r="AE597" i="21"/>
  <c r="AE598" i="21"/>
  <c r="AE599" i="21"/>
  <c r="AE600" i="21"/>
  <c r="AE601" i="21"/>
  <c r="AE602" i="21"/>
  <c r="AE603" i="21"/>
  <c r="AE604" i="21"/>
  <c r="AE605" i="21"/>
  <c r="AE606" i="21"/>
  <c r="AE607" i="21"/>
  <c r="AE608" i="21"/>
  <c r="AE609" i="21"/>
  <c r="AE610" i="21"/>
  <c r="AE611" i="21"/>
  <c r="AE612" i="21"/>
  <c r="AE613" i="21"/>
  <c r="AE614" i="21"/>
  <c r="AE615" i="21"/>
  <c r="AE616" i="21"/>
  <c r="AE617" i="21"/>
  <c r="AE618" i="21"/>
  <c r="AE619" i="21"/>
  <c r="AE620" i="21"/>
  <c r="AE621" i="21"/>
  <c r="AE622" i="21"/>
  <c r="AE623" i="21"/>
  <c r="AE624" i="21"/>
  <c r="AE625" i="21"/>
  <c r="AE626" i="21"/>
  <c r="AE627" i="21"/>
  <c r="AE628" i="21"/>
  <c r="AE629" i="21"/>
  <c r="AE630" i="21"/>
  <c r="AE631" i="21"/>
  <c r="AE632" i="21"/>
  <c r="AE633" i="21"/>
  <c r="AE634" i="21"/>
  <c r="AE635" i="21"/>
  <c r="AE636" i="21"/>
  <c r="AE638" i="21"/>
  <c r="AE639" i="21"/>
  <c r="AE640" i="21"/>
  <c r="AE641" i="21"/>
  <c r="AE642" i="21"/>
  <c r="AE643" i="21"/>
  <c r="AE644" i="21"/>
  <c r="AE645" i="21"/>
  <c r="AE646" i="21"/>
  <c r="AE647" i="21"/>
  <c r="AE648" i="21"/>
  <c r="AE649" i="21"/>
  <c r="AE650" i="21"/>
  <c r="AE651" i="21"/>
  <c r="AE652" i="21"/>
  <c r="AE653" i="21"/>
  <c r="AE654" i="21"/>
  <c r="AE655" i="21"/>
  <c r="AE656" i="21"/>
  <c r="AE657" i="21"/>
  <c r="AE658" i="21"/>
  <c r="AE659" i="21"/>
  <c r="AE660" i="21"/>
  <c r="AE661" i="21"/>
  <c r="AE662" i="21"/>
  <c r="AE663" i="21"/>
  <c r="AE664" i="21"/>
  <c r="AE665" i="21"/>
  <c r="AE666" i="21"/>
  <c r="AE667" i="21"/>
  <c r="AE668" i="21"/>
  <c r="AE669" i="21"/>
  <c r="AE670" i="21"/>
  <c r="AE671" i="21"/>
  <c r="AE672" i="21"/>
  <c r="AE673" i="21"/>
  <c r="AE674" i="21"/>
  <c r="AE675" i="21"/>
  <c r="AE676" i="21"/>
  <c r="AE677" i="21"/>
  <c r="AE678" i="21"/>
  <c r="AE679" i="21"/>
  <c r="AE680" i="21"/>
  <c r="AE681" i="21"/>
  <c r="AE682" i="21"/>
  <c r="AE683" i="21"/>
  <c r="AE684" i="21"/>
  <c r="AE685" i="21"/>
  <c r="AE686" i="21"/>
  <c r="AE687" i="21"/>
  <c r="AE688" i="21"/>
  <c r="AE689" i="21"/>
  <c r="AE690" i="21"/>
  <c r="AE691" i="21"/>
  <c r="AE692" i="21"/>
  <c r="AE693" i="21"/>
  <c r="AE694" i="21"/>
  <c r="AE695" i="21"/>
  <c r="AE696" i="21"/>
  <c r="AE697" i="21"/>
  <c r="AE698" i="21"/>
  <c r="AE699" i="21"/>
  <c r="AE700" i="21"/>
  <c r="AE701" i="21"/>
  <c r="AE702" i="21"/>
  <c r="AE703" i="21"/>
  <c r="AE704" i="21"/>
  <c r="AE705" i="21"/>
  <c r="AE706" i="21"/>
  <c r="AE707" i="21"/>
  <c r="AE708" i="21"/>
  <c r="AE709" i="21"/>
  <c r="AE710" i="21"/>
  <c r="AE711" i="21"/>
  <c r="AE712" i="21"/>
  <c r="AE713" i="21"/>
  <c r="AE714" i="21"/>
  <c r="AE715" i="21"/>
  <c r="AE716" i="21"/>
  <c r="AE717" i="21"/>
  <c r="AE718" i="21"/>
  <c r="AE719" i="21"/>
  <c r="AE720" i="21"/>
  <c r="AE721" i="21"/>
  <c r="AE722" i="21"/>
  <c r="AE723" i="21"/>
  <c r="AE724" i="21"/>
  <c r="AE725" i="21"/>
  <c r="AE726" i="21"/>
  <c r="AE727" i="21"/>
  <c r="AE728" i="21"/>
  <c r="AE729" i="21"/>
  <c r="AE730" i="21"/>
  <c r="AE731" i="21"/>
  <c r="AE732" i="21"/>
  <c r="AE733" i="21"/>
  <c r="AE734" i="21"/>
  <c r="AE735" i="21"/>
  <c r="AE736" i="21"/>
  <c r="AE737" i="21"/>
  <c r="AE738" i="21"/>
  <c r="AE739" i="21"/>
  <c r="AE740" i="21"/>
  <c r="AE741" i="21"/>
  <c r="AE742" i="21"/>
  <c r="AE743" i="21"/>
  <c r="AE744" i="21"/>
  <c r="AE745" i="21"/>
  <c r="AE746" i="21"/>
  <c r="AE747" i="21"/>
  <c r="AE748" i="21"/>
  <c r="AE749" i="21"/>
  <c r="AE750" i="21"/>
  <c r="AE751" i="21"/>
  <c r="AE752" i="21"/>
  <c r="AE753" i="21"/>
  <c r="AE754" i="21"/>
  <c r="AE755" i="21"/>
  <c r="AE756" i="21"/>
  <c r="AE757" i="21"/>
  <c r="AE758" i="21"/>
  <c r="AE759" i="21"/>
  <c r="AE760" i="21"/>
  <c r="AE761" i="21"/>
  <c r="AE762" i="21"/>
  <c r="AE763" i="21"/>
  <c r="AE764" i="21"/>
  <c r="AE765" i="21"/>
  <c r="AE766" i="21"/>
  <c r="AE767" i="21"/>
  <c r="AE768" i="21"/>
  <c r="AE769" i="21"/>
  <c r="AE770" i="21"/>
  <c r="AE771" i="21"/>
  <c r="AE772" i="21"/>
  <c r="AE773" i="21"/>
  <c r="AE774" i="21"/>
  <c r="AE775" i="21"/>
  <c r="AE776" i="21"/>
  <c r="AE777" i="21"/>
  <c r="AE778" i="21"/>
  <c r="AE779" i="21"/>
  <c r="AE780" i="21"/>
  <c r="AE781" i="21"/>
  <c r="AE782" i="21"/>
  <c r="AE783" i="21"/>
  <c r="AE784" i="21"/>
  <c r="AE785" i="21"/>
  <c r="AE786" i="21"/>
  <c r="AE787" i="21"/>
  <c r="AE788" i="21"/>
  <c r="AE789" i="21"/>
  <c r="AE790" i="21"/>
  <c r="AE791" i="21"/>
  <c r="AE792" i="21"/>
  <c r="AE793" i="21"/>
  <c r="AE794" i="21"/>
  <c r="AE795" i="21"/>
  <c r="AE796" i="21"/>
  <c r="AE797" i="21"/>
  <c r="AE798" i="21"/>
  <c r="AE799" i="21"/>
  <c r="AE800" i="21"/>
  <c r="AE801" i="21"/>
  <c r="AE802" i="21"/>
  <c r="AE803" i="21"/>
  <c r="AE804" i="21"/>
  <c r="AE805" i="21"/>
  <c r="AE806" i="21"/>
  <c r="AE807" i="21"/>
  <c r="AE808" i="21"/>
  <c r="AE809" i="21"/>
  <c r="AE810" i="21"/>
  <c r="AE811" i="21"/>
  <c r="AE812" i="21"/>
  <c r="AE813" i="21"/>
  <c r="AE814" i="21"/>
  <c r="AE815" i="21"/>
  <c r="AE816" i="21"/>
  <c r="AE817" i="21"/>
  <c r="AE818" i="21"/>
  <c r="AE819" i="21"/>
  <c r="AE820" i="21"/>
  <c r="AE821" i="21"/>
  <c r="AE822" i="21"/>
  <c r="AE823" i="21"/>
  <c r="AE824" i="21"/>
  <c r="AE825" i="21"/>
  <c r="AE826" i="21"/>
  <c r="AE827" i="21"/>
  <c r="AE828" i="21"/>
  <c r="AE829" i="21"/>
  <c r="AE830" i="21"/>
  <c r="AE831" i="21"/>
  <c r="AE832" i="21"/>
  <c r="AE833" i="21"/>
  <c r="AE834" i="21"/>
  <c r="AE835" i="21"/>
  <c r="AE836" i="21"/>
  <c r="AE837" i="21"/>
  <c r="AE838" i="21"/>
  <c r="AE839" i="21"/>
  <c r="AE840" i="21"/>
  <c r="AE841" i="21"/>
  <c r="AE842" i="21"/>
  <c r="AE843" i="21"/>
  <c r="AE844" i="21"/>
  <c r="AE845" i="21"/>
  <c r="AE846" i="21"/>
  <c r="AE847" i="21"/>
  <c r="AE848" i="21"/>
  <c r="AE849" i="21"/>
  <c r="AE850" i="21"/>
  <c r="AE851" i="21"/>
  <c r="AE852" i="21"/>
  <c r="AE853" i="21"/>
  <c r="AE854" i="21"/>
  <c r="AE855" i="21"/>
  <c r="AE856" i="21"/>
  <c r="AE857" i="21"/>
  <c r="AE858" i="21"/>
  <c r="AE859" i="21"/>
  <c r="AE860" i="21"/>
  <c r="AE861" i="21"/>
  <c r="AE862" i="21"/>
  <c r="AE863" i="21"/>
  <c r="AE864" i="21"/>
  <c r="AE865" i="21"/>
  <c r="AE866" i="21"/>
  <c r="AE867" i="21"/>
  <c r="AE868" i="21"/>
  <c r="AE869" i="21"/>
  <c r="AE870" i="21"/>
  <c r="AE871" i="21"/>
  <c r="AE872" i="21"/>
  <c r="AE873" i="21"/>
  <c r="AE874" i="21"/>
  <c r="AE875" i="21"/>
  <c r="AE876" i="21"/>
  <c r="AE877" i="21"/>
  <c r="AE878" i="21"/>
  <c r="AE879" i="21"/>
  <c r="AE880" i="21"/>
  <c r="AE881" i="21"/>
  <c r="AE882" i="21"/>
  <c r="AE883" i="21"/>
  <c r="AE884" i="21"/>
  <c r="AE885" i="21"/>
  <c r="AE886" i="21"/>
  <c r="AE887" i="21"/>
  <c r="AE888" i="21"/>
  <c r="AE889" i="21"/>
  <c r="AE890" i="21"/>
  <c r="AE891" i="21"/>
  <c r="AE892" i="21"/>
  <c r="AE893" i="21"/>
  <c r="AE894" i="21"/>
  <c r="AE895" i="21"/>
  <c r="AE896" i="21"/>
  <c r="AE897" i="21"/>
  <c r="AE898" i="21"/>
  <c r="AE899" i="21"/>
  <c r="AE900" i="21"/>
  <c r="AE901" i="21"/>
  <c r="AE902" i="21"/>
  <c r="AE903" i="21"/>
  <c r="AE904" i="21"/>
  <c r="AE905" i="21"/>
  <c r="AE906" i="21"/>
  <c r="AE907" i="21"/>
  <c r="AE908" i="21"/>
  <c r="AE909" i="21"/>
  <c r="AE910" i="21"/>
  <c r="AE911" i="21"/>
  <c r="AE912" i="21"/>
  <c r="AE913" i="21"/>
  <c r="AE914" i="21"/>
  <c r="AE915" i="21"/>
  <c r="AE916" i="21"/>
  <c r="AE917" i="21"/>
  <c r="AE918" i="21"/>
  <c r="AE919" i="21"/>
  <c r="AE920" i="21"/>
  <c r="AE921" i="21"/>
  <c r="AE922" i="21"/>
  <c r="AE923" i="21"/>
  <c r="AE924" i="21"/>
  <c r="AE925" i="21"/>
  <c r="AE926" i="21"/>
  <c r="AE927" i="21"/>
  <c r="AE928" i="21"/>
  <c r="AE929" i="21"/>
  <c r="AE930" i="21"/>
  <c r="AE931" i="21"/>
  <c r="AE932" i="21"/>
  <c r="AE933" i="21"/>
  <c r="AE934" i="21"/>
  <c r="AE935" i="21"/>
  <c r="AE936" i="21"/>
  <c r="AE937" i="21"/>
  <c r="AE938" i="21"/>
  <c r="AE939" i="21"/>
  <c r="AE940" i="21"/>
  <c r="AE941" i="21"/>
  <c r="AE942" i="21"/>
  <c r="AE943" i="21"/>
  <c r="AE944" i="21"/>
  <c r="AE945" i="21"/>
  <c r="AE946" i="21"/>
  <c r="AE947" i="21"/>
  <c r="AE948" i="21"/>
  <c r="AE949" i="21"/>
  <c r="AE950" i="21"/>
  <c r="AE951" i="21"/>
  <c r="AE952" i="21"/>
  <c r="AE953" i="21"/>
  <c r="AE954" i="21"/>
  <c r="AE955" i="21"/>
  <c r="AE956" i="21"/>
  <c r="AE957" i="21"/>
  <c r="AE958" i="21"/>
  <c r="AE959" i="21"/>
  <c r="AE960" i="21"/>
  <c r="AE961" i="21"/>
  <c r="AE962" i="21"/>
  <c r="AE963" i="21"/>
  <c r="AE964" i="21"/>
  <c r="AE965" i="21"/>
  <c r="AE966" i="21"/>
  <c r="AE967" i="21"/>
  <c r="AE968" i="21"/>
  <c r="AE969" i="21"/>
  <c r="AE970" i="21"/>
  <c r="AE971" i="21"/>
  <c r="AE972" i="21"/>
  <c r="AE973" i="21"/>
  <c r="AE974" i="21"/>
  <c r="AE975" i="21"/>
  <c r="AE976" i="21"/>
  <c r="AE977" i="21"/>
  <c r="AE978" i="21"/>
  <c r="AE979" i="21"/>
  <c r="AE980" i="21"/>
  <c r="AE981" i="21"/>
  <c r="AE982" i="21"/>
  <c r="AE983" i="21"/>
  <c r="AE984" i="21"/>
  <c r="AE985" i="21"/>
  <c r="AE986" i="21"/>
  <c r="AE987" i="21"/>
  <c r="AE988" i="21"/>
  <c r="AE989" i="21"/>
  <c r="AE990" i="21"/>
  <c r="AE991" i="21"/>
  <c r="AE992" i="21"/>
  <c r="AE993" i="21"/>
  <c r="AE994" i="21"/>
  <c r="AE995" i="21"/>
  <c r="AE996" i="21"/>
  <c r="AE997" i="21"/>
  <c r="AE998" i="21"/>
  <c r="AE999" i="21"/>
  <c r="AE1000" i="21"/>
  <c r="AE1001" i="21"/>
  <c r="AE1002" i="21"/>
  <c r="AE1003" i="21"/>
  <c r="AE1004" i="21"/>
  <c r="AE1005" i="21"/>
  <c r="AE1006" i="21"/>
  <c r="AE1007" i="21"/>
  <c r="AE1008" i="21"/>
  <c r="AE1009" i="21"/>
  <c r="AE1010" i="21"/>
  <c r="AE1011" i="21"/>
  <c r="AE1012" i="21"/>
  <c r="AE1013" i="21"/>
  <c r="AE1014" i="21"/>
  <c r="AE1015" i="21"/>
  <c r="AE1016" i="21"/>
  <c r="AE1017" i="21"/>
  <c r="AE1018" i="21"/>
  <c r="AE1019" i="21"/>
  <c r="AE1020" i="21"/>
  <c r="AE1021" i="21"/>
  <c r="AE1022" i="21"/>
  <c r="AE1023" i="21"/>
  <c r="AE1024" i="21"/>
  <c r="AE1025" i="21"/>
  <c r="AE1026" i="21"/>
  <c r="AE1027" i="21"/>
  <c r="AE1028" i="21"/>
  <c r="AE1029" i="21"/>
  <c r="AE1030" i="21"/>
  <c r="AE1031" i="21"/>
  <c r="AE1032" i="21"/>
  <c r="AE1033" i="21"/>
  <c r="AE1034" i="21"/>
  <c r="AE1035" i="21"/>
  <c r="AE1036" i="21"/>
  <c r="AE1037" i="21"/>
  <c r="AE1038" i="21"/>
  <c r="AE1039" i="21"/>
  <c r="AE1040" i="21"/>
  <c r="AE1041" i="21"/>
  <c r="AE1042" i="21"/>
  <c r="AE1043" i="21"/>
  <c r="AE1044" i="21"/>
  <c r="AE1045" i="21"/>
  <c r="AE1046" i="21"/>
  <c r="AE1047" i="21"/>
  <c r="AE1048" i="21"/>
  <c r="AE1049" i="21"/>
  <c r="AE1050" i="21"/>
  <c r="AE1051" i="21"/>
  <c r="AE1052" i="21"/>
  <c r="AE1053" i="21"/>
  <c r="AE1054" i="21"/>
  <c r="AE1055" i="21"/>
  <c r="AE1056" i="21"/>
  <c r="AE1057" i="21"/>
  <c r="AE1058" i="21"/>
  <c r="AE1059" i="21"/>
  <c r="AE1060" i="21"/>
  <c r="AE1061" i="21"/>
  <c r="AE1062" i="21"/>
  <c r="AE1063" i="21"/>
  <c r="AE1064" i="21"/>
  <c r="AE1065" i="21"/>
  <c r="AE1066" i="21"/>
  <c r="AE1067" i="21"/>
  <c r="AE1068" i="21"/>
  <c r="AE1069" i="21"/>
  <c r="AE1070" i="21"/>
  <c r="AE1071" i="21"/>
  <c r="AE1072" i="21"/>
  <c r="AE1073" i="21"/>
  <c r="AE1074" i="21"/>
  <c r="AE1075" i="21"/>
  <c r="AE1076" i="21"/>
  <c r="AE1077" i="21"/>
  <c r="AE1078" i="21"/>
  <c r="AE1079" i="21"/>
  <c r="AE1080" i="21"/>
  <c r="AE1081" i="21"/>
  <c r="AE1082" i="21"/>
  <c r="AE1083" i="21"/>
  <c r="AE1084" i="21"/>
  <c r="AE1085" i="21"/>
  <c r="AE1086" i="21"/>
  <c r="AE1087" i="21"/>
  <c r="AE1088" i="21"/>
  <c r="AE1089" i="21"/>
  <c r="AE1090" i="21"/>
  <c r="AE1091" i="21"/>
  <c r="AE1092" i="21"/>
  <c r="AE1093" i="21"/>
  <c r="AE1094" i="21"/>
  <c r="AE1095" i="21"/>
  <c r="AE1096" i="21"/>
  <c r="AE1097" i="21"/>
  <c r="AE1098" i="21"/>
  <c r="AE1099" i="21"/>
  <c r="AE1100" i="21"/>
  <c r="AE1101" i="21"/>
  <c r="AE1102" i="21"/>
  <c r="AE1103" i="21"/>
  <c r="AE1104" i="21"/>
  <c r="AE1105" i="21"/>
  <c r="AE1106" i="21"/>
  <c r="AE1107" i="21"/>
  <c r="AE1108" i="21"/>
  <c r="AE1109" i="21"/>
  <c r="AE1110" i="21"/>
  <c r="AE1111" i="21"/>
  <c r="AE1112" i="21"/>
  <c r="AE1113" i="21"/>
  <c r="AE1114" i="21"/>
  <c r="AE1115" i="21"/>
  <c r="AE1116" i="21"/>
  <c r="AE1117" i="21"/>
  <c r="AE1118" i="21"/>
  <c r="AE1119" i="21"/>
  <c r="AE1120" i="21"/>
  <c r="AE1121" i="21"/>
  <c r="AE1122" i="21"/>
  <c r="AE1123" i="21"/>
  <c r="AE1124" i="21"/>
  <c r="AE1125" i="21"/>
  <c r="AE1126" i="21"/>
  <c r="AE1127" i="21"/>
  <c r="AE1128" i="21"/>
  <c r="AE1129" i="21"/>
  <c r="AE1130" i="21"/>
  <c r="AE1131" i="21"/>
  <c r="AE1132" i="21"/>
  <c r="AE1133" i="21"/>
  <c r="AE1134" i="21"/>
  <c r="AE1135" i="21"/>
  <c r="AE1136" i="21"/>
  <c r="AE1137" i="21"/>
  <c r="AE1138" i="21"/>
  <c r="AE1139" i="21"/>
  <c r="AE1140" i="21"/>
  <c r="AE1141" i="21"/>
  <c r="AE1142" i="21"/>
  <c r="AE1143" i="21"/>
  <c r="AE1144" i="21"/>
  <c r="AE1145" i="21"/>
  <c r="AE1146" i="21"/>
  <c r="AE1147" i="21"/>
  <c r="AE1148" i="21"/>
  <c r="AE1149" i="21"/>
  <c r="AE1150" i="21"/>
  <c r="AE1151" i="21"/>
  <c r="AE1152" i="21"/>
  <c r="AE1153" i="21"/>
  <c r="AF2" i="21"/>
  <c r="AP3" i="21"/>
  <c r="AP4" i="21"/>
  <c r="AP5" i="21"/>
  <c r="AP6" i="21"/>
  <c r="AP7" i="21"/>
  <c r="AP8" i="21"/>
  <c r="AP9" i="21"/>
  <c r="AP10" i="21"/>
  <c r="AP11" i="21"/>
  <c r="AP12" i="21"/>
  <c r="AP13" i="21"/>
  <c r="AP14" i="21"/>
  <c r="AP15" i="21"/>
  <c r="AP16" i="21"/>
  <c r="AP17" i="21"/>
  <c r="AP18" i="21"/>
  <c r="AP19" i="21"/>
  <c r="AP20" i="21"/>
  <c r="AP21" i="21"/>
  <c r="AP22" i="21"/>
  <c r="AP23" i="21"/>
  <c r="AP24" i="21"/>
  <c r="AP25" i="21"/>
  <c r="AP26" i="21"/>
  <c r="AP27" i="21"/>
  <c r="AP28" i="21"/>
  <c r="AP29" i="21"/>
  <c r="AP30" i="21"/>
  <c r="AP31" i="21"/>
  <c r="AP32" i="21"/>
  <c r="AP33" i="21"/>
  <c r="AP34" i="21"/>
  <c r="AP35" i="21"/>
  <c r="AP36" i="21"/>
  <c r="AP37" i="21"/>
  <c r="AP38" i="21"/>
  <c r="AP39" i="21"/>
  <c r="AP40" i="21"/>
  <c r="AP41" i="21"/>
  <c r="AP42" i="21"/>
  <c r="AP43" i="21"/>
  <c r="AP44" i="21"/>
  <c r="AP45" i="21"/>
  <c r="AP46" i="21"/>
  <c r="AP47" i="21"/>
  <c r="AP48" i="21"/>
  <c r="AP49" i="21"/>
  <c r="AP50" i="21"/>
  <c r="AP51" i="21"/>
  <c r="AP52" i="21"/>
  <c r="AP53" i="21"/>
  <c r="AP54" i="21"/>
  <c r="AP55" i="21"/>
  <c r="AP56" i="21"/>
  <c r="AP57" i="21"/>
  <c r="AP58" i="21"/>
  <c r="AP59" i="21"/>
  <c r="AP60" i="21"/>
  <c r="AP61" i="21"/>
  <c r="AP62" i="21"/>
  <c r="AP63" i="21"/>
  <c r="AP64" i="21"/>
  <c r="AP65" i="21"/>
  <c r="AP66" i="21"/>
  <c r="AP67" i="21"/>
  <c r="AP68" i="21"/>
  <c r="AP69" i="21"/>
  <c r="AP70" i="21"/>
  <c r="AP71" i="21"/>
  <c r="AP72" i="21"/>
  <c r="AP73" i="21"/>
  <c r="AP74" i="21"/>
  <c r="AP75" i="21"/>
  <c r="AP76" i="21"/>
  <c r="AP77" i="21"/>
  <c r="AP78" i="21"/>
  <c r="AP79" i="21"/>
  <c r="AP80" i="21"/>
  <c r="AP81" i="21"/>
  <c r="AP82" i="21"/>
  <c r="AP83" i="21"/>
  <c r="AP84" i="21"/>
  <c r="AP85" i="21"/>
  <c r="AP86" i="21"/>
  <c r="AP87" i="21"/>
  <c r="AP88" i="21"/>
  <c r="AP89" i="21"/>
  <c r="AP90" i="21"/>
  <c r="AP91" i="21"/>
  <c r="AP92" i="21"/>
  <c r="AP93" i="21"/>
  <c r="AP94" i="21"/>
  <c r="AP95" i="21"/>
  <c r="AP96" i="21"/>
  <c r="AP97" i="21"/>
  <c r="AP98" i="21"/>
  <c r="AP99" i="21"/>
  <c r="AP100" i="21"/>
  <c r="AP101" i="21"/>
  <c r="AP102" i="21"/>
  <c r="AP103" i="21"/>
  <c r="AP104" i="21"/>
  <c r="AP105" i="21"/>
  <c r="AP106" i="21"/>
  <c r="AP107" i="21"/>
  <c r="AP108" i="21"/>
  <c r="AP109" i="21"/>
  <c r="AP110" i="21"/>
  <c r="AP111" i="21"/>
  <c r="AP112" i="21"/>
  <c r="AP113" i="21"/>
  <c r="AP114" i="21"/>
  <c r="AP115" i="21"/>
  <c r="AP116" i="21"/>
  <c r="AP117" i="21"/>
  <c r="AP118" i="21"/>
  <c r="AP119" i="21"/>
  <c r="AP120" i="21"/>
  <c r="AP121" i="21"/>
  <c r="AP122" i="21"/>
  <c r="AP123" i="21"/>
  <c r="AP124" i="21"/>
  <c r="AP125" i="21"/>
  <c r="AP126" i="21"/>
  <c r="AP127" i="21"/>
  <c r="AP128" i="21"/>
  <c r="AP129" i="21"/>
  <c r="AP130" i="21"/>
  <c r="AP131" i="21"/>
  <c r="AP132" i="21"/>
  <c r="AP133" i="21"/>
  <c r="AP134" i="21"/>
  <c r="AP135" i="21"/>
  <c r="AP136" i="21"/>
  <c r="AP137" i="21"/>
  <c r="AP138" i="21"/>
  <c r="AP139" i="21"/>
  <c r="AP140" i="21"/>
  <c r="AP141" i="21"/>
  <c r="AP142" i="21"/>
  <c r="AP143" i="21"/>
  <c r="AP144" i="21"/>
  <c r="AP145" i="21"/>
  <c r="AP146" i="21"/>
  <c r="AP147" i="21"/>
  <c r="AP148" i="21"/>
  <c r="AP149" i="21"/>
  <c r="AP150" i="21"/>
  <c r="AP151" i="21"/>
  <c r="AP152" i="21"/>
  <c r="AP153" i="21"/>
  <c r="AP154" i="21"/>
  <c r="AP155" i="21"/>
  <c r="AP156" i="21"/>
  <c r="AP157" i="21"/>
  <c r="AP158" i="21"/>
  <c r="AP159" i="21"/>
  <c r="AP160" i="21"/>
  <c r="AP161" i="21"/>
  <c r="AP162" i="21"/>
  <c r="AP163" i="21"/>
  <c r="AP164" i="21"/>
  <c r="AP165" i="21"/>
  <c r="AP166" i="21"/>
  <c r="AP167" i="21"/>
  <c r="AP168" i="21"/>
  <c r="AP169" i="21"/>
  <c r="AP170" i="21"/>
  <c r="AP171" i="21"/>
  <c r="AP172" i="21"/>
  <c r="AP173" i="21"/>
  <c r="AP174" i="21"/>
  <c r="AP175" i="21"/>
  <c r="AP176" i="21"/>
  <c r="AP177" i="21"/>
  <c r="AP178" i="21"/>
  <c r="AP179" i="21"/>
  <c r="AP180" i="21"/>
  <c r="AP181" i="21"/>
  <c r="AP182" i="21"/>
  <c r="AP183" i="21"/>
  <c r="AP184" i="21"/>
  <c r="AP185" i="21"/>
  <c r="AP186" i="21"/>
  <c r="AP187" i="21"/>
  <c r="AP188" i="21"/>
  <c r="AP189" i="21"/>
  <c r="AP190" i="21"/>
  <c r="AP191" i="21"/>
  <c r="AP192" i="21"/>
  <c r="AP193" i="21"/>
  <c r="AP194" i="21"/>
  <c r="AP195" i="21"/>
  <c r="AP196" i="21"/>
  <c r="AP197" i="21"/>
  <c r="AP198" i="21"/>
  <c r="AP199" i="21"/>
  <c r="AP200" i="21"/>
  <c r="AP201" i="21"/>
  <c r="AP202" i="21"/>
  <c r="AP203" i="21"/>
  <c r="AP204" i="21"/>
  <c r="AP205" i="21"/>
  <c r="AP206" i="21"/>
  <c r="AP207" i="21"/>
  <c r="AP208" i="21"/>
  <c r="AP209" i="21"/>
  <c r="AP210" i="21"/>
  <c r="AP211" i="21"/>
  <c r="AP212" i="21"/>
  <c r="AP213" i="21"/>
  <c r="AP214" i="21"/>
  <c r="AP215" i="21"/>
  <c r="AP216" i="21"/>
  <c r="AP217" i="21"/>
  <c r="AP218" i="21"/>
  <c r="AP219" i="21"/>
  <c r="AP220" i="21"/>
  <c r="AP221" i="21"/>
  <c r="AP222" i="21"/>
  <c r="AP223" i="21"/>
  <c r="AP224" i="21"/>
  <c r="AP225" i="21"/>
  <c r="AP226" i="21"/>
  <c r="AP227" i="21"/>
  <c r="AP228" i="21"/>
  <c r="AP229" i="21"/>
  <c r="AP230" i="21"/>
  <c r="AP231" i="21"/>
  <c r="AP232" i="21"/>
  <c r="AP233" i="21"/>
  <c r="AP234" i="21"/>
  <c r="AP235" i="21"/>
  <c r="AP236" i="21"/>
  <c r="AP237" i="21"/>
  <c r="AP238" i="21"/>
  <c r="AP239" i="21"/>
  <c r="AP240" i="21"/>
  <c r="AP241" i="21"/>
  <c r="AP242" i="21"/>
  <c r="AP243" i="21"/>
  <c r="AP244" i="21"/>
  <c r="AP245" i="21"/>
  <c r="AP246" i="21"/>
  <c r="AP247" i="21"/>
  <c r="AP248" i="21"/>
  <c r="AP249" i="21"/>
  <c r="AP250" i="21"/>
  <c r="AP251" i="21"/>
  <c r="AP252" i="21"/>
  <c r="AP253" i="21"/>
  <c r="AP254" i="21"/>
  <c r="AP255" i="21"/>
  <c r="AP256" i="21"/>
  <c r="AP257" i="21"/>
  <c r="AP258" i="21"/>
  <c r="AP259" i="21"/>
  <c r="AP260" i="21"/>
  <c r="AP261" i="21"/>
  <c r="AP262" i="21"/>
  <c r="AP263" i="21"/>
  <c r="AP264" i="21"/>
  <c r="AP265" i="21"/>
  <c r="AP266" i="21"/>
  <c r="AP267" i="21"/>
  <c r="AP268" i="21"/>
  <c r="AP269" i="21"/>
  <c r="AP270" i="21"/>
  <c r="AP271" i="21"/>
  <c r="AP272" i="21"/>
  <c r="AP273" i="21"/>
  <c r="AP274" i="21"/>
  <c r="AP275" i="21"/>
  <c r="AP276" i="21"/>
  <c r="AP277" i="21"/>
  <c r="AP278" i="21"/>
  <c r="AP279" i="21"/>
  <c r="AP280" i="21"/>
  <c r="AP281" i="21"/>
  <c r="AP282" i="21"/>
  <c r="AP283" i="21"/>
  <c r="AP284" i="21"/>
  <c r="AP285" i="21"/>
  <c r="AP286" i="21"/>
  <c r="AP287" i="21"/>
  <c r="AP288" i="21"/>
  <c r="AP289" i="21"/>
  <c r="AP290" i="21"/>
  <c r="AP291" i="21"/>
  <c r="AP292" i="21"/>
  <c r="AP293" i="21"/>
  <c r="AP294" i="21"/>
  <c r="AP295" i="21"/>
  <c r="AP296" i="21"/>
  <c r="AP297" i="21"/>
  <c r="AP298" i="21"/>
  <c r="AP299" i="21"/>
  <c r="AP300" i="21"/>
  <c r="AP301" i="21"/>
  <c r="AP302" i="21"/>
  <c r="AP303" i="21"/>
  <c r="AP304" i="21"/>
  <c r="AP305" i="21"/>
  <c r="AP306" i="21"/>
  <c r="AP307" i="21"/>
  <c r="AP308" i="21"/>
  <c r="AP309" i="21"/>
  <c r="AP310" i="21"/>
  <c r="AP311" i="21"/>
  <c r="AP312" i="21"/>
  <c r="AP313" i="21"/>
  <c r="AP314" i="21"/>
  <c r="AP315" i="21"/>
  <c r="AP316" i="21"/>
  <c r="AP317" i="21"/>
  <c r="AP318" i="21"/>
  <c r="AP319" i="21"/>
  <c r="AP320" i="21"/>
  <c r="AP321" i="21"/>
  <c r="AP322" i="21"/>
  <c r="AP323" i="21"/>
  <c r="AP324" i="21"/>
  <c r="AP325" i="21"/>
  <c r="AP326" i="21"/>
  <c r="AP327" i="21"/>
  <c r="AP328" i="21"/>
  <c r="AP329" i="21"/>
  <c r="AP330" i="21"/>
  <c r="AP331" i="21"/>
  <c r="AP332" i="21"/>
  <c r="AP333" i="21"/>
  <c r="AP334" i="21"/>
  <c r="AP335" i="21"/>
  <c r="AP336" i="21"/>
  <c r="AP337" i="21"/>
  <c r="AP338" i="21"/>
  <c r="AP339" i="21"/>
  <c r="AP340" i="21"/>
  <c r="AP341" i="21"/>
  <c r="AP342" i="21"/>
  <c r="AP343" i="21"/>
  <c r="AP344" i="21"/>
  <c r="AP345" i="21"/>
  <c r="AP346" i="21"/>
  <c r="AP347" i="21"/>
  <c r="AP348" i="21"/>
  <c r="AP349" i="21"/>
  <c r="AP350" i="21"/>
  <c r="AP351" i="21"/>
  <c r="AP352" i="21"/>
  <c r="AP353" i="21"/>
  <c r="AP354" i="21"/>
  <c r="AP355" i="21"/>
  <c r="AP356" i="21"/>
  <c r="AP357" i="21"/>
  <c r="AP358" i="21"/>
  <c r="AP359" i="21"/>
  <c r="AP360" i="21"/>
  <c r="AP361" i="21"/>
  <c r="AP362" i="21"/>
  <c r="AP363" i="21"/>
  <c r="AP364" i="21"/>
  <c r="AP365" i="21"/>
  <c r="AP366" i="21"/>
  <c r="AP367" i="21"/>
  <c r="AP368" i="21"/>
  <c r="AP369" i="21"/>
  <c r="AP370" i="21"/>
  <c r="AP371" i="21"/>
  <c r="AP372" i="21"/>
  <c r="AP373" i="21"/>
  <c r="AP374" i="21"/>
  <c r="AP375" i="21"/>
  <c r="AP376" i="21"/>
  <c r="AP377" i="21"/>
  <c r="AP378" i="21"/>
  <c r="AP379" i="21"/>
  <c r="AP380" i="21"/>
  <c r="AP381" i="21"/>
  <c r="AP382" i="21"/>
  <c r="AP383" i="21"/>
  <c r="AP384" i="21"/>
  <c r="AP385" i="21"/>
  <c r="AP386" i="21"/>
  <c r="AP387" i="21"/>
  <c r="AP388" i="21"/>
  <c r="AP389" i="21"/>
  <c r="AP390" i="21"/>
  <c r="AP391" i="21"/>
  <c r="AP392" i="21"/>
  <c r="AP393" i="21"/>
  <c r="AP394" i="21"/>
  <c r="AP395" i="21"/>
  <c r="AP396" i="21"/>
  <c r="AP397" i="21"/>
  <c r="AP398" i="21"/>
  <c r="AP399" i="21"/>
  <c r="AP400" i="21"/>
  <c r="AP401" i="21"/>
  <c r="AP402" i="21"/>
  <c r="AP403" i="21"/>
  <c r="AP404" i="21"/>
  <c r="AP405" i="21"/>
  <c r="AP406" i="21"/>
  <c r="AP407" i="21"/>
  <c r="AP408" i="21"/>
  <c r="AP409" i="21"/>
  <c r="AP410" i="21"/>
  <c r="AP411" i="21"/>
  <c r="AP412" i="21"/>
  <c r="AP413" i="21"/>
  <c r="AP414" i="21"/>
  <c r="AP415" i="21"/>
  <c r="AP416" i="21"/>
  <c r="AP417" i="21"/>
  <c r="AP418" i="21"/>
  <c r="AP419" i="21"/>
  <c r="AP420" i="21"/>
  <c r="AP421" i="21"/>
  <c r="AP422" i="21"/>
  <c r="AP423" i="21"/>
  <c r="AP424" i="21"/>
  <c r="AP425" i="21"/>
  <c r="AP426" i="21"/>
  <c r="AP427" i="21"/>
  <c r="AP428" i="21"/>
  <c r="AP429" i="21"/>
  <c r="AP430" i="21"/>
  <c r="AP431" i="21"/>
  <c r="AP432" i="21"/>
  <c r="AP433" i="21"/>
  <c r="AP434" i="21"/>
  <c r="AP435" i="21"/>
  <c r="AP436" i="21"/>
  <c r="AP437" i="21"/>
  <c r="AP438" i="21"/>
  <c r="AP439" i="21"/>
  <c r="AP440" i="21"/>
  <c r="AP441" i="21"/>
  <c r="AP442" i="21"/>
  <c r="AP443" i="21"/>
  <c r="AP444" i="21"/>
  <c r="AP445" i="21"/>
  <c r="AP446" i="21"/>
  <c r="AP447" i="21"/>
  <c r="AP448" i="21"/>
  <c r="AP449" i="21"/>
  <c r="AP450" i="21"/>
  <c r="AP451" i="21"/>
  <c r="AP452" i="21"/>
  <c r="AP453" i="21"/>
  <c r="AP454" i="21"/>
  <c r="AP455" i="21"/>
  <c r="AP456" i="21"/>
  <c r="AP457" i="21"/>
  <c r="AP458" i="21"/>
  <c r="AP459" i="21"/>
  <c r="AP460" i="21"/>
  <c r="AP461" i="21"/>
  <c r="AP462" i="21"/>
  <c r="AP463" i="21"/>
  <c r="AP464" i="21"/>
  <c r="AP465" i="21"/>
  <c r="AP466" i="21"/>
  <c r="AP467" i="21"/>
  <c r="AP468" i="21"/>
  <c r="AP469" i="21"/>
  <c r="AP470" i="21"/>
  <c r="AP471" i="21"/>
  <c r="AP472" i="21"/>
  <c r="AP473" i="21"/>
  <c r="AP474" i="21"/>
  <c r="AP475" i="21"/>
  <c r="AP476" i="21"/>
  <c r="AP477" i="21"/>
  <c r="AP478" i="21"/>
  <c r="AP479" i="21"/>
  <c r="AP480" i="21"/>
  <c r="AP481" i="21"/>
  <c r="AP482" i="21"/>
  <c r="AP483" i="21"/>
  <c r="AP484" i="21"/>
  <c r="AP485" i="21"/>
  <c r="AP486" i="21"/>
  <c r="AP487" i="21"/>
  <c r="AP488" i="21"/>
  <c r="AP489" i="21"/>
  <c r="AP490" i="21"/>
  <c r="AP491" i="21"/>
  <c r="AP492" i="21"/>
  <c r="AP493" i="21"/>
  <c r="AP494" i="21"/>
  <c r="AP495" i="21"/>
  <c r="AP496" i="21"/>
  <c r="AP497" i="21"/>
  <c r="AP498" i="21"/>
  <c r="AP499" i="21"/>
  <c r="AP500" i="21"/>
  <c r="AP501" i="21"/>
  <c r="AP502" i="21"/>
  <c r="AP503" i="21"/>
  <c r="AP504" i="21"/>
  <c r="AP505" i="21"/>
  <c r="AP506" i="21"/>
  <c r="AP507" i="21"/>
  <c r="AP508" i="21"/>
  <c r="AP509" i="21"/>
  <c r="AP510" i="21"/>
  <c r="AP511" i="21"/>
  <c r="AP512" i="21"/>
  <c r="AP513" i="21"/>
  <c r="AP514" i="21"/>
  <c r="AP515" i="21"/>
  <c r="AP516" i="21"/>
  <c r="AP517" i="21"/>
  <c r="AP518" i="21"/>
  <c r="AP519" i="21"/>
  <c r="AP520" i="21"/>
  <c r="AP521" i="21"/>
  <c r="AP522" i="21"/>
  <c r="AP523" i="21"/>
  <c r="AP524" i="21"/>
  <c r="AP525" i="21"/>
  <c r="AP526" i="21"/>
  <c r="AP527" i="21"/>
  <c r="AP528" i="21"/>
  <c r="AP529" i="21"/>
  <c r="AP530" i="21"/>
  <c r="AP531" i="21"/>
  <c r="AP532" i="21"/>
  <c r="AP533" i="21"/>
  <c r="AP534" i="21"/>
  <c r="AP535" i="21"/>
  <c r="AP536" i="21"/>
  <c r="AP537" i="21"/>
  <c r="AP538" i="21"/>
  <c r="AP539" i="21"/>
  <c r="AP540" i="21"/>
  <c r="AP541" i="21"/>
  <c r="AP542" i="21"/>
  <c r="AP543" i="21"/>
  <c r="AP544" i="21"/>
  <c r="AP545" i="21"/>
  <c r="AP546" i="21"/>
  <c r="AP547" i="21"/>
  <c r="AP548" i="21"/>
  <c r="AP549" i="21"/>
  <c r="AP550" i="21"/>
  <c r="AP551" i="21"/>
  <c r="AP552" i="21"/>
  <c r="AP553" i="21"/>
  <c r="AP554" i="21"/>
  <c r="AP555" i="21"/>
  <c r="AP556" i="21"/>
  <c r="AP557" i="21"/>
  <c r="AP558" i="21"/>
  <c r="AP559" i="21"/>
  <c r="AP560" i="21"/>
  <c r="AP561" i="21"/>
  <c r="AP562" i="21"/>
  <c r="AP563" i="21"/>
  <c r="AP564" i="21"/>
  <c r="AP565" i="21"/>
  <c r="AP566" i="21"/>
  <c r="AP567" i="21"/>
  <c r="AP568" i="21"/>
  <c r="AP569" i="21"/>
  <c r="AP570" i="21"/>
  <c r="AP571" i="21"/>
  <c r="AP572" i="21"/>
  <c r="AP573" i="21"/>
  <c r="AP574" i="21"/>
  <c r="AP575" i="21"/>
  <c r="AP576" i="21"/>
  <c r="AP577" i="21"/>
  <c r="AP578" i="21"/>
  <c r="AP579" i="21"/>
  <c r="AP580" i="21"/>
  <c r="AP581" i="21"/>
  <c r="AP582" i="21"/>
  <c r="AP583" i="21"/>
  <c r="AP584" i="21"/>
  <c r="AP585" i="21"/>
  <c r="AP586" i="21"/>
  <c r="AP587" i="21"/>
  <c r="AP588" i="21"/>
  <c r="AP589" i="21"/>
  <c r="AP590" i="21"/>
  <c r="AP591" i="21"/>
  <c r="AP592" i="21"/>
  <c r="AP593" i="21"/>
  <c r="AP594" i="21"/>
  <c r="AP595" i="21"/>
  <c r="AP596" i="21"/>
  <c r="AP597" i="21"/>
  <c r="AP598" i="21"/>
  <c r="AP599" i="21"/>
  <c r="AP600" i="21"/>
  <c r="AP601" i="21"/>
  <c r="AP602" i="21"/>
  <c r="AP603" i="21"/>
  <c r="AP604" i="21"/>
  <c r="AP605" i="21"/>
  <c r="AP606" i="21"/>
  <c r="AP607" i="21"/>
  <c r="AP608" i="21"/>
  <c r="AP609" i="21"/>
  <c r="AP610" i="21"/>
  <c r="AP611" i="21"/>
  <c r="AP612" i="21"/>
  <c r="AP613" i="21"/>
  <c r="AP614" i="21"/>
  <c r="AP615" i="21"/>
  <c r="AP616" i="21"/>
  <c r="AP617" i="21"/>
  <c r="AP618" i="21"/>
  <c r="AP619" i="21"/>
  <c r="AP620" i="21"/>
  <c r="AP621" i="21"/>
  <c r="AP622" i="21"/>
  <c r="AP623" i="21"/>
  <c r="AP624" i="21"/>
  <c r="AP625" i="21"/>
  <c r="AP626" i="21"/>
  <c r="AP627" i="21"/>
  <c r="AP628" i="21"/>
  <c r="AP629" i="21"/>
  <c r="AP630" i="21"/>
  <c r="AP631" i="21"/>
  <c r="AP632" i="21"/>
  <c r="AP633" i="21"/>
  <c r="AP634" i="21"/>
  <c r="AP635" i="21"/>
  <c r="AP636" i="21"/>
  <c r="AP637" i="21"/>
  <c r="AP638" i="21"/>
  <c r="AP639" i="21"/>
  <c r="AP640" i="21"/>
  <c r="AP641" i="21"/>
  <c r="AP642" i="21"/>
  <c r="AP643" i="21"/>
  <c r="AP644" i="21"/>
  <c r="AP645" i="21"/>
  <c r="AP646" i="21"/>
  <c r="AP647" i="21"/>
  <c r="AP648" i="21"/>
  <c r="AP649" i="21"/>
  <c r="AP650" i="21"/>
  <c r="AP651" i="21"/>
  <c r="AP652" i="21"/>
  <c r="AP653" i="21"/>
  <c r="AP654" i="21"/>
  <c r="AP655" i="21"/>
  <c r="AP656" i="21"/>
  <c r="AP657" i="21"/>
  <c r="AP658" i="21"/>
  <c r="AP659" i="21"/>
  <c r="AP660" i="21"/>
  <c r="AP661" i="21"/>
  <c r="AP662" i="21"/>
  <c r="AP663" i="21"/>
  <c r="AP664" i="21"/>
  <c r="AP665" i="21"/>
  <c r="AP666" i="21"/>
  <c r="AP667" i="21"/>
  <c r="AP668" i="21"/>
  <c r="AP669" i="21"/>
  <c r="AP670" i="21"/>
  <c r="AP671" i="21"/>
  <c r="AP672" i="21"/>
  <c r="AP673" i="21"/>
  <c r="AP674" i="21"/>
  <c r="AP675" i="21"/>
  <c r="AP676" i="21"/>
  <c r="AP677" i="21"/>
  <c r="AP678" i="21"/>
  <c r="AP679" i="21"/>
  <c r="AP680" i="21"/>
  <c r="AP681" i="21"/>
  <c r="AP682" i="21"/>
  <c r="AP683" i="21"/>
  <c r="AP684" i="21"/>
  <c r="AP685" i="21"/>
  <c r="AP686" i="21"/>
  <c r="AP687" i="21"/>
  <c r="AP688" i="21"/>
  <c r="AP689" i="21"/>
  <c r="AP690" i="21"/>
  <c r="AP691" i="21"/>
  <c r="AP692" i="21"/>
  <c r="AP693" i="21"/>
  <c r="AP694" i="21"/>
  <c r="AP695" i="21"/>
  <c r="AP696" i="21"/>
  <c r="AP697" i="21"/>
  <c r="AP698" i="21"/>
  <c r="AP699" i="21"/>
  <c r="AP700" i="21"/>
  <c r="AP701" i="21"/>
  <c r="AP702" i="21"/>
  <c r="AP703" i="21"/>
  <c r="AP704" i="21"/>
  <c r="AP705" i="21"/>
  <c r="AP706" i="21"/>
  <c r="AP707" i="21"/>
  <c r="AP708" i="21"/>
  <c r="AP709" i="21"/>
  <c r="AP710" i="21"/>
  <c r="AP711" i="21"/>
  <c r="AP712" i="21"/>
  <c r="AP713" i="21"/>
  <c r="AP714" i="21"/>
  <c r="AP715" i="21"/>
  <c r="AP716" i="21"/>
  <c r="AP717" i="21"/>
  <c r="AP718" i="21"/>
  <c r="AP719" i="21"/>
  <c r="AP720" i="21"/>
  <c r="AP721" i="21"/>
  <c r="AP722" i="21"/>
  <c r="AP723" i="21"/>
  <c r="AP724" i="21"/>
  <c r="AP725" i="21"/>
  <c r="AP726" i="21"/>
  <c r="AP727" i="21"/>
  <c r="AP728" i="21"/>
  <c r="AP729" i="21"/>
  <c r="AP730" i="21"/>
  <c r="AP731" i="21"/>
  <c r="AP732" i="21"/>
  <c r="AP733" i="21"/>
  <c r="AP734" i="21"/>
  <c r="AP735" i="21"/>
  <c r="AP736" i="21"/>
  <c r="AP737" i="21"/>
  <c r="AP738" i="21"/>
  <c r="AP739" i="21"/>
  <c r="AP740" i="21"/>
  <c r="AP741" i="21"/>
  <c r="AP742" i="21"/>
  <c r="AP743" i="21"/>
  <c r="AP744" i="21"/>
  <c r="AP745" i="21"/>
  <c r="AP746" i="21"/>
  <c r="AP747" i="21"/>
  <c r="AP748" i="21"/>
  <c r="AP749" i="21"/>
  <c r="AP750" i="21"/>
  <c r="AP751" i="21"/>
  <c r="AP752" i="21"/>
  <c r="AP753" i="21"/>
  <c r="AP754" i="21"/>
  <c r="AP755" i="21"/>
  <c r="AP756" i="21"/>
  <c r="AP757" i="21"/>
  <c r="AP758" i="21"/>
  <c r="AP759" i="21"/>
  <c r="AP760" i="21"/>
  <c r="AP761" i="21"/>
  <c r="AP762" i="21"/>
  <c r="AP763" i="21"/>
  <c r="AP764" i="21"/>
  <c r="AP765" i="21"/>
  <c r="AP766" i="21"/>
  <c r="AP767" i="21"/>
  <c r="AP768" i="21"/>
  <c r="AP769" i="21"/>
  <c r="AP770" i="21"/>
  <c r="AP771" i="21"/>
  <c r="AP772" i="21"/>
  <c r="AP773" i="21"/>
  <c r="AP774" i="21"/>
  <c r="AP775" i="21"/>
  <c r="AP776" i="21"/>
  <c r="AP777" i="21"/>
  <c r="AP778" i="21"/>
  <c r="AP779" i="21"/>
  <c r="AP780" i="21"/>
  <c r="AP781" i="21"/>
  <c r="AP782" i="21"/>
  <c r="AP783" i="21"/>
  <c r="AP784" i="21"/>
  <c r="AP785" i="21"/>
  <c r="AP786" i="21"/>
  <c r="AP787" i="21"/>
  <c r="AP788" i="21"/>
  <c r="AP789" i="21"/>
  <c r="AP790" i="21"/>
  <c r="AP791" i="21"/>
  <c r="AP792" i="21"/>
  <c r="AP793" i="21"/>
  <c r="AP794" i="21"/>
  <c r="AP795" i="21"/>
  <c r="AP796" i="21"/>
  <c r="AP797" i="21"/>
  <c r="AP798" i="21"/>
  <c r="AP799" i="21"/>
  <c r="AP800" i="21"/>
  <c r="AP801" i="21"/>
  <c r="AP802" i="21"/>
  <c r="AP803" i="21"/>
  <c r="AP804" i="21"/>
  <c r="AP805" i="21"/>
  <c r="AP806" i="21"/>
  <c r="AP807" i="21"/>
  <c r="AP808" i="21"/>
  <c r="AP809" i="21"/>
  <c r="AP810" i="21"/>
  <c r="AP811" i="21"/>
  <c r="AP812" i="21"/>
  <c r="AP813" i="21"/>
  <c r="AP814" i="21"/>
  <c r="AP815" i="21"/>
  <c r="AP816" i="21"/>
  <c r="AP817" i="21"/>
  <c r="AP818" i="21"/>
  <c r="AP819" i="21"/>
  <c r="AP820" i="21"/>
  <c r="AP821" i="21"/>
  <c r="AP822" i="21"/>
  <c r="AP823" i="21"/>
  <c r="AP824" i="21"/>
  <c r="AP825" i="21"/>
  <c r="AP826" i="21"/>
  <c r="AP827" i="21"/>
  <c r="AP828" i="21"/>
  <c r="AP829" i="21"/>
  <c r="AP830" i="21"/>
  <c r="AP831" i="21"/>
  <c r="AP832" i="21"/>
  <c r="AP833" i="21"/>
  <c r="AP834" i="21"/>
  <c r="AP835" i="21"/>
  <c r="AP836" i="21"/>
  <c r="AP837" i="21"/>
  <c r="AP838" i="21"/>
  <c r="AP839" i="21"/>
  <c r="AP840" i="21"/>
  <c r="AP841" i="21"/>
  <c r="AP842" i="21"/>
  <c r="AP843" i="21"/>
  <c r="AP844" i="21"/>
  <c r="AP845" i="21"/>
  <c r="AP846" i="21"/>
  <c r="AP847" i="21"/>
  <c r="AP848" i="21"/>
  <c r="AP849" i="21"/>
  <c r="AP850" i="21"/>
  <c r="AP851" i="21"/>
  <c r="AP852" i="21"/>
  <c r="AP853" i="21"/>
  <c r="AP854" i="21"/>
  <c r="AP855" i="21"/>
  <c r="AP856" i="21"/>
  <c r="AP857" i="21"/>
  <c r="AP858" i="21"/>
  <c r="AP859" i="21"/>
  <c r="AP860" i="21"/>
  <c r="AP861" i="21"/>
  <c r="AP862" i="21"/>
  <c r="AP863" i="21"/>
  <c r="AP864" i="21"/>
  <c r="AP865" i="21"/>
  <c r="AP866" i="21"/>
  <c r="AP867" i="21"/>
  <c r="AP868" i="21"/>
  <c r="AP869" i="21"/>
  <c r="AP870" i="21"/>
  <c r="AP871" i="21"/>
  <c r="AP872" i="21"/>
  <c r="AP873" i="21"/>
  <c r="AP874" i="21"/>
  <c r="AP875" i="21"/>
  <c r="AP876" i="21"/>
  <c r="AP877" i="21"/>
  <c r="AP878" i="21"/>
  <c r="AP879" i="21"/>
  <c r="AP880" i="21"/>
  <c r="AP881" i="21"/>
  <c r="AP882" i="21"/>
  <c r="AP883" i="21"/>
  <c r="AP884" i="21"/>
  <c r="AP885" i="21"/>
  <c r="AP886" i="21"/>
  <c r="AP887" i="21"/>
  <c r="AP888" i="21"/>
  <c r="AP889" i="21"/>
  <c r="AP890" i="21"/>
  <c r="AP891" i="21"/>
  <c r="AP892" i="21"/>
  <c r="AP893" i="21"/>
  <c r="AP894" i="21"/>
  <c r="AP895" i="21"/>
  <c r="AP896" i="21"/>
  <c r="AP897" i="21"/>
  <c r="AP898" i="21"/>
  <c r="AP899" i="21"/>
  <c r="AP900" i="21"/>
  <c r="AP901" i="21"/>
  <c r="AP902" i="21"/>
  <c r="AP903" i="21"/>
  <c r="AP904" i="21"/>
  <c r="AP905" i="21"/>
  <c r="AP906" i="21"/>
  <c r="AP907" i="21"/>
  <c r="AP908" i="21"/>
  <c r="AP909" i="21"/>
  <c r="AP910" i="21"/>
  <c r="AP911" i="21"/>
  <c r="AP912" i="21"/>
  <c r="AP913" i="21"/>
  <c r="AP914" i="21"/>
  <c r="AP915" i="21"/>
  <c r="AP916" i="21"/>
  <c r="AP917" i="21"/>
  <c r="AP918" i="21"/>
  <c r="AP919" i="21"/>
  <c r="AP920" i="21"/>
  <c r="AP921" i="21"/>
  <c r="AP922" i="21"/>
  <c r="AP923" i="21"/>
  <c r="AP924" i="21"/>
  <c r="AP925" i="21"/>
  <c r="AP926" i="21"/>
  <c r="AP927" i="21"/>
  <c r="AP928" i="21"/>
  <c r="AP929" i="21"/>
  <c r="AP930" i="21"/>
  <c r="AP931" i="21"/>
  <c r="AP932" i="21"/>
  <c r="AP933" i="21"/>
  <c r="AP934" i="21"/>
  <c r="AP935" i="21"/>
  <c r="AP936" i="21"/>
  <c r="AP937" i="21"/>
  <c r="AP938" i="21"/>
  <c r="AP939" i="21"/>
  <c r="AP940" i="21"/>
  <c r="AP941" i="21"/>
  <c r="AP942" i="21"/>
  <c r="AP943" i="21"/>
  <c r="AP944" i="21"/>
  <c r="AP945" i="21"/>
  <c r="AP946" i="21"/>
  <c r="AP947" i="21"/>
  <c r="AP948" i="21"/>
  <c r="AP949" i="21"/>
  <c r="AP950" i="21"/>
  <c r="AP951" i="21"/>
  <c r="AP952" i="21"/>
  <c r="AP953" i="21"/>
  <c r="AP954" i="21"/>
  <c r="AP955" i="21"/>
  <c r="AP956" i="21"/>
  <c r="AP957" i="21"/>
  <c r="AP958" i="21"/>
  <c r="AP959" i="21"/>
  <c r="AP960" i="21"/>
  <c r="AP961" i="21"/>
  <c r="AP962" i="21"/>
  <c r="AP963" i="21"/>
  <c r="AP964" i="21"/>
  <c r="AP965" i="21"/>
  <c r="AP966" i="21"/>
  <c r="AP967" i="21"/>
  <c r="AP968" i="21"/>
  <c r="AP969" i="21"/>
  <c r="AP970" i="21"/>
  <c r="AP971" i="21"/>
  <c r="AP972" i="21"/>
  <c r="AP973" i="21"/>
  <c r="AP974" i="21"/>
  <c r="AP975" i="21"/>
  <c r="AP976" i="21"/>
  <c r="AP977" i="21"/>
  <c r="AP978" i="21"/>
  <c r="AP979" i="21"/>
  <c r="AP980" i="21"/>
  <c r="AP981" i="21"/>
  <c r="AP982" i="21"/>
  <c r="AP983" i="21"/>
  <c r="AP984" i="21"/>
  <c r="AP985" i="21"/>
  <c r="AP986" i="21"/>
  <c r="AP987" i="21"/>
  <c r="AP988" i="21"/>
  <c r="AP989" i="21"/>
  <c r="AP990" i="21"/>
  <c r="AP991" i="21"/>
  <c r="AP992" i="21"/>
  <c r="AP993" i="21"/>
  <c r="AP994" i="21"/>
  <c r="AP995" i="21"/>
  <c r="AP996" i="21"/>
  <c r="AP997" i="21"/>
  <c r="AP998" i="21"/>
  <c r="AP999" i="21"/>
  <c r="AP1000" i="21"/>
  <c r="AP1001" i="21"/>
  <c r="AP1002" i="21"/>
  <c r="AP1003" i="21"/>
  <c r="AP1004" i="21"/>
  <c r="AP1005" i="21"/>
  <c r="AP1006" i="21"/>
  <c r="AP1007" i="21"/>
  <c r="AP1008" i="21"/>
  <c r="AP1009" i="21"/>
  <c r="AP1010" i="21"/>
  <c r="AP1011" i="21"/>
  <c r="AP1012" i="21"/>
  <c r="AP1013" i="21"/>
  <c r="AP1014" i="21"/>
  <c r="AP1015" i="21"/>
  <c r="AP1016" i="21"/>
  <c r="AP1017" i="21"/>
  <c r="AP1018" i="21"/>
  <c r="AP1019" i="21"/>
  <c r="AP1020" i="21"/>
  <c r="AP1021" i="21"/>
  <c r="AP1022" i="21"/>
  <c r="AP1023" i="21"/>
  <c r="AP1024" i="21"/>
  <c r="AP1025" i="21"/>
  <c r="AP1026" i="21"/>
  <c r="AP1027" i="21"/>
  <c r="AP1028" i="21"/>
  <c r="AP1029" i="21"/>
  <c r="AP1030" i="21"/>
  <c r="AP1031" i="21"/>
  <c r="AP1032" i="21"/>
  <c r="AP1033" i="21"/>
  <c r="AP1034" i="21"/>
  <c r="AP1035" i="21"/>
  <c r="AP1036" i="21"/>
  <c r="AP1037" i="21"/>
  <c r="AP1038" i="21"/>
  <c r="AP1039" i="21"/>
  <c r="AP1040" i="21"/>
  <c r="AP1041" i="21"/>
  <c r="AP1042" i="21"/>
  <c r="AP1043" i="21"/>
  <c r="AP1044" i="21"/>
  <c r="AP1045" i="21"/>
  <c r="AP1046" i="21"/>
  <c r="AP1047" i="21"/>
  <c r="AP1048" i="21"/>
  <c r="AP1049" i="21"/>
  <c r="AP1050" i="21"/>
  <c r="AP1051" i="21"/>
  <c r="AP1052" i="21"/>
  <c r="AP1053" i="21"/>
  <c r="AP1054" i="21"/>
  <c r="AP1055" i="21"/>
  <c r="AP1056" i="21"/>
  <c r="AP1057" i="21"/>
  <c r="AP1058" i="21"/>
  <c r="AP1059" i="21"/>
  <c r="AP1060" i="21"/>
  <c r="AP1061" i="21"/>
  <c r="AP1062" i="21"/>
  <c r="AP1063" i="21"/>
  <c r="AP1064" i="21"/>
  <c r="AP1065" i="21"/>
  <c r="AP1066" i="21"/>
  <c r="AP1067" i="21"/>
  <c r="AP1068" i="21"/>
  <c r="AP1069" i="21"/>
  <c r="AP1070" i="21"/>
  <c r="AP1071" i="21"/>
  <c r="AP1072" i="21"/>
  <c r="AP1073" i="21"/>
  <c r="AP1074" i="21"/>
  <c r="AP1075" i="21"/>
  <c r="AP1076" i="21"/>
  <c r="AP1077" i="21"/>
  <c r="AP1078" i="21"/>
  <c r="AP1079" i="21"/>
  <c r="AP1080" i="21"/>
  <c r="AP1081" i="21"/>
  <c r="AP1082" i="21"/>
  <c r="AP1083" i="21"/>
  <c r="AP1084" i="21"/>
  <c r="AP1085" i="21"/>
  <c r="AP1086" i="21"/>
  <c r="AP1087" i="21"/>
  <c r="AP1088" i="21"/>
  <c r="AP1089" i="21"/>
  <c r="AP1090" i="21"/>
  <c r="AP1091" i="21"/>
  <c r="AP1092" i="21"/>
  <c r="AP1093" i="21"/>
  <c r="AP1094" i="21"/>
  <c r="AP1095" i="21"/>
  <c r="AP1096" i="21"/>
  <c r="AP1097" i="21"/>
  <c r="AP1098" i="21"/>
  <c r="AP1099" i="21"/>
  <c r="AP1100" i="21"/>
  <c r="AP1101" i="21"/>
  <c r="AP1102" i="21"/>
  <c r="AP1103" i="21"/>
  <c r="AP1104" i="21"/>
  <c r="AP1105" i="21"/>
  <c r="AP1106" i="21"/>
  <c r="AP1107" i="21"/>
  <c r="AP1108" i="21"/>
  <c r="AP1109" i="21"/>
  <c r="AP1110" i="21"/>
  <c r="AP1111" i="21"/>
  <c r="AP1112" i="21"/>
  <c r="AP1113" i="21"/>
  <c r="AP1114" i="21"/>
  <c r="AP1115" i="21"/>
  <c r="AP1116" i="21"/>
  <c r="AP1117" i="21"/>
  <c r="AP1118" i="21"/>
  <c r="AP1119" i="21"/>
  <c r="AP1120" i="21"/>
  <c r="AP1121" i="21"/>
  <c r="AP1122" i="21"/>
  <c r="AP1123" i="21"/>
  <c r="AP1124" i="21"/>
  <c r="AP1125" i="21"/>
  <c r="AP1126" i="21"/>
  <c r="AP1127" i="21"/>
  <c r="AP1128" i="21"/>
  <c r="AP1129" i="21"/>
  <c r="AP1130" i="21"/>
  <c r="AP1131" i="21"/>
  <c r="AP1132" i="21"/>
  <c r="AP1133" i="21"/>
  <c r="AP1134" i="21"/>
  <c r="AP1135" i="21"/>
  <c r="AP1136" i="21"/>
  <c r="AP1137" i="21"/>
  <c r="AP1138" i="21"/>
  <c r="AP1139" i="21"/>
  <c r="AP1140" i="21"/>
  <c r="AP1141" i="21"/>
  <c r="AP1142" i="21"/>
  <c r="AP1143" i="21"/>
  <c r="AP1144" i="21"/>
  <c r="AP1145" i="21"/>
  <c r="AP1146" i="21"/>
  <c r="AP1147" i="21"/>
  <c r="AP1148" i="21"/>
  <c r="AP1149" i="21"/>
  <c r="AP1150" i="21"/>
  <c r="AP1151" i="21"/>
  <c r="AP1152" i="21"/>
  <c r="AP1153" i="21"/>
  <c r="AP2" i="21"/>
  <c r="AO3" i="21"/>
  <c r="AQ3" i="21" s="1"/>
  <c r="AO4" i="21"/>
  <c r="AQ4" i="21" s="1"/>
  <c r="AO5" i="21"/>
  <c r="AQ5" i="21" s="1"/>
  <c r="AO6" i="21"/>
  <c r="AQ6" i="21" s="1"/>
  <c r="AO7" i="21"/>
  <c r="AQ7" i="21" s="1"/>
  <c r="AO8" i="21"/>
  <c r="AQ8" i="21" s="1"/>
  <c r="AO9" i="21"/>
  <c r="AQ9" i="21" s="1"/>
  <c r="AO10" i="21"/>
  <c r="AQ10" i="21" s="1"/>
  <c r="AO11" i="21"/>
  <c r="AQ11" i="21" s="1"/>
  <c r="AO12" i="21"/>
  <c r="AQ12" i="21" s="1"/>
  <c r="AO13" i="21"/>
  <c r="AQ13" i="21" s="1"/>
  <c r="AO14" i="21"/>
  <c r="AQ14" i="21" s="1"/>
  <c r="AQ15" i="21"/>
  <c r="AO16" i="21"/>
  <c r="AQ16" i="21" s="1"/>
  <c r="AO17" i="21"/>
  <c r="AQ17" i="21" s="1"/>
  <c r="AO18" i="21"/>
  <c r="AQ18" i="21" s="1"/>
  <c r="AO19" i="21"/>
  <c r="AQ19" i="21" s="1"/>
  <c r="AO20" i="21"/>
  <c r="AQ20" i="21" s="1"/>
  <c r="AO21" i="21"/>
  <c r="AQ21" i="21" s="1"/>
  <c r="AO22" i="21"/>
  <c r="AQ22" i="21" s="1"/>
  <c r="AO23" i="21"/>
  <c r="AQ23" i="21" s="1"/>
  <c r="AO24" i="21"/>
  <c r="AQ24" i="21" s="1"/>
  <c r="AO25" i="21"/>
  <c r="AQ25" i="21" s="1"/>
  <c r="AO26" i="21"/>
  <c r="AQ26" i="21" s="1"/>
  <c r="AO27" i="21"/>
  <c r="AQ27" i="21" s="1"/>
  <c r="AO28" i="21"/>
  <c r="AQ28" i="21" s="1"/>
  <c r="AO29" i="21"/>
  <c r="AQ29" i="21" s="1"/>
  <c r="AO30" i="21"/>
  <c r="AQ30" i="21" s="1"/>
  <c r="AO31" i="21"/>
  <c r="AQ31" i="21" s="1"/>
  <c r="AO32" i="21"/>
  <c r="AQ32" i="21" s="1"/>
  <c r="AO33" i="21"/>
  <c r="AQ33" i="21" s="1"/>
  <c r="AO34" i="21"/>
  <c r="AQ34" i="21" s="1"/>
  <c r="AO35" i="21"/>
  <c r="AQ35" i="21" s="1"/>
  <c r="AO36" i="21"/>
  <c r="AQ36" i="21" s="1"/>
  <c r="AO37" i="21"/>
  <c r="AQ37" i="21" s="1"/>
  <c r="AO38" i="21"/>
  <c r="AQ38" i="21" s="1"/>
  <c r="AO39" i="21"/>
  <c r="AQ39" i="21" s="1"/>
  <c r="AO40" i="21"/>
  <c r="AQ40" i="21" s="1"/>
  <c r="AO41" i="21"/>
  <c r="AQ41" i="21" s="1"/>
  <c r="AO42" i="21"/>
  <c r="AQ42" i="21" s="1"/>
  <c r="AO43" i="21"/>
  <c r="AQ43" i="21" s="1"/>
  <c r="AO44" i="21"/>
  <c r="AQ44" i="21" s="1"/>
  <c r="AO45" i="21"/>
  <c r="AQ45" i="21" s="1"/>
  <c r="AO46" i="21"/>
  <c r="AQ46" i="21" s="1"/>
  <c r="AO47" i="21"/>
  <c r="AQ47" i="21" s="1"/>
  <c r="AO48" i="21"/>
  <c r="AQ48" i="21" s="1"/>
  <c r="AO49" i="21"/>
  <c r="AQ49" i="21" s="1"/>
  <c r="AO50" i="21"/>
  <c r="AQ50" i="21" s="1"/>
  <c r="AO51" i="21"/>
  <c r="AQ51" i="21" s="1"/>
  <c r="AO52" i="21"/>
  <c r="AQ52" i="21" s="1"/>
  <c r="AO53" i="21"/>
  <c r="AQ53" i="21" s="1"/>
  <c r="AO54" i="21"/>
  <c r="AQ54" i="21" s="1"/>
  <c r="AO55" i="21"/>
  <c r="AQ55" i="21" s="1"/>
  <c r="AO56" i="21"/>
  <c r="AQ56" i="21" s="1"/>
  <c r="AO57" i="21"/>
  <c r="AQ57" i="21" s="1"/>
  <c r="AO58" i="21"/>
  <c r="AQ58" i="21" s="1"/>
  <c r="AO59" i="21"/>
  <c r="AQ59" i="21" s="1"/>
  <c r="AO60" i="21"/>
  <c r="AQ60" i="21" s="1"/>
  <c r="AO61" i="21"/>
  <c r="AQ61" i="21" s="1"/>
  <c r="AO62" i="21"/>
  <c r="AQ62" i="21" s="1"/>
  <c r="AO63" i="21"/>
  <c r="AQ63" i="21" s="1"/>
  <c r="AO64" i="21"/>
  <c r="AQ64" i="21" s="1"/>
  <c r="AO65" i="21"/>
  <c r="AQ65" i="21" s="1"/>
  <c r="AO66" i="21"/>
  <c r="AQ66" i="21" s="1"/>
  <c r="AO67" i="21"/>
  <c r="AQ67" i="21" s="1"/>
  <c r="AO68" i="21"/>
  <c r="AQ68" i="21" s="1"/>
  <c r="AO69" i="21"/>
  <c r="AQ69" i="21" s="1"/>
  <c r="AO70" i="21"/>
  <c r="AQ70" i="21" s="1"/>
  <c r="AO71" i="21"/>
  <c r="AQ71" i="21" s="1"/>
  <c r="AO72" i="21"/>
  <c r="AQ72" i="21" s="1"/>
  <c r="AO73" i="21"/>
  <c r="AQ73" i="21" s="1"/>
  <c r="AO74" i="21"/>
  <c r="AQ74" i="21" s="1"/>
  <c r="AO75" i="21"/>
  <c r="AQ75" i="21" s="1"/>
  <c r="AO76" i="21"/>
  <c r="AQ76" i="21" s="1"/>
  <c r="AO77" i="21"/>
  <c r="AQ77" i="21" s="1"/>
  <c r="AO78" i="21"/>
  <c r="AQ78" i="21" s="1"/>
  <c r="AO79" i="21"/>
  <c r="AQ79" i="21" s="1"/>
  <c r="AO80" i="21"/>
  <c r="AQ80" i="21" s="1"/>
  <c r="AO81" i="21"/>
  <c r="AQ81" i="21" s="1"/>
  <c r="AO82" i="21"/>
  <c r="AQ82" i="21" s="1"/>
  <c r="AO83" i="21"/>
  <c r="AQ83" i="21" s="1"/>
  <c r="AO84" i="21"/>
  <c r="AQ84" i="21" s="1"/>
  <c r="AO85" i="21"/>
  <c r="AQ85" i="21" s="1"/>
  <c r="AO86" i="21"/>
  <c r="AQ86" i="21" s="1"/>
  <c r="AO87" i="21"/>
  <c r="AQ87" i="21" s="1"/>
  <c r="AO88" i="21"/>
  <c r="AQ88" i="21" s="1"/>
  <c r="AO89" i="21"/>
  <c r="AQ89" i="21" s="1"/>
  <c r="AO90" i="21"/>
  <c r="AQ90" i="21" s="1"/>
  <c r="AO91" i="21"/>
  <c r="AQ91" i="21" s="1"/>
  <c r="AO92" i="21"/>
  <c r="AQ92" i="21" s="1"/>
  <c r="AO93" i="21"/>
  <c r="AQ93" i="21" s="1"/>
  <c r="AO94" i="21"/>
  <c r="AQ94" i="21" s="1"/>
  <c r="AO95" i="21"/>
  <c r="AQ95" i="21" s="1"/>
  <c r="AO96" i="21"/>
  <c r="AQ96" i="21" s="1"/>
  <c r="AO97" i="21"/>
  <c r="AQ97" i="21" s="1"/>
  <c r="AO98" i="21"/>
  <c r="AQ98" i="21" s="1"/>
  <c r="AO99" i="21"/>
  <c r="AQ99" i="21" s="1"/>
  <c r="AO100" i="21"/>
  <c r="AQ100" i="21" s="1"/>
  <c r="AO101" i="21"/>
  <c r="AQ101" i="21" s="1"/>
  <c r="AO102" i="21"/>
  <c r="AQ102" i="21" s="1"/>
  <c r="AO103" i="21"/>
  <c r="AQ103" i="21" s="1"/>
  <c r="AO104" i="21"/>
  <c r="AQ104" i="21" s="1"/>
  <c r="AO105" i="21"/>
  <c r="AQ105" i="21" s="1"/>
  <c r="AO106" i="21"/>
  <c r="AQ106" i="21" s="1"/>
  <c r="AO107" i="21"/>
  <c r="AQ107" i="21" s="1"/>
  <c r="AO108" i="21"/>
  <c r="AQ108" i="21" s="1"/>
  <c r="AO109" i="21"/>
  <c r="AQ109" i="21" s="1"/>
  <c r="AO110" i="21"/>
  <c r="AQ110" i="21" s="1"/>
  <c r="AO111" i="21"/>
  <c r="AQ111" i="21" s="1"/>
  <c r="AO112" i="21"/>
  <c r="AQ112" i="21" s="1"/>
  <c r="AO113" i="21"/>
  <c r="AQ113" i="21" s="1"/>
  <c r="AO114" i="21"/>
  <c r="AQ114" i="21" s="1"/>
  <c r="AO115" i="21"/>
  <c r="AQ115" i="21" s="1"/>
  <c r="AO116" i="21"/>
  <c r="AQ116" i="21" s="1"/>
  <c r="AO117" i="21"/>
  <c r="AQ117" i="21" s="1"/>
  <c r="AO118" i="21"/>
  <c r="AQ118" i="21" s="1"/>
  <c r="AO119" i="21"/>
  <c r="AQ119" i="21" s="1"/>
  <c r="AO120" i="21"/>
  <c r="AQ120" i="21" s="1"/>
  <c r="AO121" i="21"/>
  <c r="AQ121" i="21" s="1"/>
  <c r="AO122" i="21"/>
  <c r="AQ122" i="21" s="1"/>
  <c r="AO123" i="21"/>
  <c r="AQ123" i="21" s="1"/>
  <c r="AO124" i="21"/>
  <c r="AQ124" i="21" s="1"/>
  <c r="AO125" i="21"/>
  <c r="AQ125" i="21" s="1"/>
  <c r="AO126" i="21"/>
  <c r="AQ126" i="21" s="1"/>
  <c r="AO127" i="21"/>
  <c r="AQ127" i="21" s="1"/>
  <c r="AO128" i="21"/>
  <c r="AQ128" i="21" s="1"/>
  <c r="AO129" i="21"/>
  <c r="AQ129" i="21" s="1"/>
  <c r="AO130" i="21"/>
  <c r="AQ130" i="21" s="1"/>
  <c r="AO131" i="21"/>
  <c r="AQ131" i="21" s="1"/>
  <c r="AO132" i="21"/>
  <c r="AQ132" i="21" s="1"/>
  <c r="AO133" i="21"/>
  <c r="AQ133" i="21" s="1"/>
  <c r="AO134" i="21"/>
  <c r="AQ134" i="21" s="1"/>
  <c r="AO135" i="21"/>
  <c r="AQ135" i="21" s="1"/>
  <c r="AO136" i="21"/>
  <c r="AQ136" i="21" s="1"/>
  <c r="AO137" i="21"/>
  <c r="AQ137" i="21" s="1"/>
  <c r="AO138" i="21"/>
  <c r="AQ138" i="21" s="1"/>
  <c r="AO139" i="21"/>
  <c r="AQ139" i="21" s="1"/>
  <c r="AO140" i="21"/>
  <c r="AQ140" i="21" s="1"/>
  <c r="AO141" i="21"/>
  <c r="AQ141" i="21" s="1"/>
  <c r="AO142" i="21"/>
  <c r="AQ142" i="21" s="1"/>
  <c r="AO143" i="21"/>
  <c r="AQ143" i="21" s="1"/>
  <c r="AO144" i="21"/>
  <c r="AQ144" i="21" s="1"/>
  <c r="AO145" i="21"/>
  <c r="AQ145" i="21" s="1"/>
  <c r="AO146" i="21"/>
  <c r="AQ146" i="21" s="1"/>
  <c r="AO147" i="21"/>
  <c r="AQ147" i="21" s="1"/>
  <c r="AO148" i="21"/>
  <c r="AQ148" i="21" s="1"/>
  <c r="AO149" i="21"/>
  <c r="AQ149" i="21" s="1"/>
  <c r="AO150" i="21"/>
  <c r="AQ150" i="21" s="1"/>
  <c r="AO151" i="21"/>
  <c r="AQ151" i="21" s="1"/>
  <c r="AO152" i="21"/>
  <c r="AQ152" i="21" s="1"/>
  <c r="AO153" i="21"/>
  <c r="AQ153" i="21" s="1"/>
  <c r="AO154" i="21"/>
  <c r="AQ154" i="21" s="1"/>
  <c r="AO155" i="21"/>
  <c r="AQ155" i="21" s="1"/>
  <c r="AO156" i="21"/>
  <c r="AQ156" i="21" s="1"/>
  <c r="AO157" i="21"/>
  <c r="AQ157" i="21" s="1"/>
  <c r="AO158" i="21"/>
  <c r="AQ158" i="21" s="1"/>
  <c r="AO159" i="21"/>
  <c r="AQ159" i="21" s="1"/>
  <c r="AO160" i="21"/>
  <c r="AQ160" i="21" s="1"/>
  <c r="AO161" i="21"/>
  <c r="AQ161" i="21" s="1"/>
  <c r="AO162" i="21"/>
  <c r="AQ162" i="21" s="1"/>
  <c r="AO163" i="21"/>
  <c r="AQ163" i="21" s="1"/>
  <c r="AO164" i="21"/>
  <c r="AQ164" i="21" s="1"/>
  <c r="AO165" i="21"/>
  <c r="AQ165" i="21" s="1"/>
  <c r="AO166" i="21"/>
  <c r="AQ166" i="21" s="1"/>
  <c r="AO167" i="21"/>
  <c r="AQ167" i="21" s="1"/>
  <c r="AO168" i="21"/>
  <c r="AQ168" i="21" s="1"/>
  <c r="AO169" i="21"/>
  <c r="AQ169" i="21" s="1"/>
  <c r="AO170" i="21"/>
  <c r="AQ170" i="21" s="1"/>
  <c r="AO171" i="21"/>
  <c r="AQ171" i="21" s="1"/>
  <c r="AO172" i="21"/>
  <c r="AQ172" i="21" s="1"/>
  <c r="AO173" i="21"/>
  <c r="AQ173" i="21" s="1"/>
  <c r="AO174" i="21"/>
  <c r="AQ174" i="21" s="1"/>
  <c r="AO175" i="21"/>
  <c r="AQ175" i="21" s="1"/>
  <c r="AO176" i="21"/>
  <c r="AQ176" i="21" s="1"/>
  <c r="AO177" i="21"/>
  <c r="AQ177" i="21" s="1"/>
  <c r="AO178" i="21"/>
  <c r="AQ178" i="21" s="1"/>
  <c r="AO179" i="21"/>
  <c r="AQ179" i="21" s="1"/>
  <c r="AO180" i="21"/>
  <c r="AQ180" i="21" s="1"/>
  <c r="AO181" i="21"/>
  <c r="AQ181" i="21" s="1"/>
  <c r="AO182" i="21"/>
  <c r="AQ182" i="21" s="1"/>
  <c r="AO183" i="21"/>
  <c r="AQ183" i="21" s="1"/>
  <c r="AO184" i="21"/>
  <c r="AQ184" i="21" s="1"/>
  <c r="AO185" i="21"/>
  <c r="AQ185" i="21" s="1"/>
  <c r="AO186" i="21"/>
  <c r="AQ186" i="21" s="1"/>
  <c r="AO187" i="21"/>
  <c r="AQ187" i="21" s="1"/>
  <c r="AO188" i="21"/>
  <c r="AQ188" i="21" s="1"/>
  <c r="AO189" i="21"/>
  <c r="AQ189" i="21" s="1"/>
  <c r="AO190" i="21"/>
  <c r="AQ190" i="21" s="1"/>
  <c r="AO191" i="21"/>
  <c r="AQ191" i="21" s="1"/>
  <c r="AO192" i="21"/>
  <c r="AQ192" i="21" s="1"/>
  <c r="AO193" i="21"/>
  <c r="AQ193" i="21" s="1"/>
  <c r="AO194" i="21"/>
  <c r="AQ194" i="21" s="1"/>
  <c r="AO195" i="21"/>
  <c r="AQ195" i="21" s="1"/>
  <c r="AO196" i="21"/>
  <c r="AQ196" i="21" s="1"/>
  <c r="AO197" i="21"/>
  <c r="AQ197" i="21" s="1"/>
  <c r="AO198" i="21"/>
  <c r="AQ198" i="21" s="1"/>
  <c r="AO199" i="21"/>
  <c r="AQ199" i="21" s="1"/>
  <c r="AO200" i="21"/>
  <c r="AQ200" i="21" s="1"/>
  <c r="AO201" i="21"/>
  <c r="AQ201" i="21" s="1"/>
  <c r="AO202" i="21"/>
  <c r="AQ202" i="21" s="1"/>
  <c r="AO203" i="21"/>
  <c r="AQ203" i="21" s="1"/>
  <c r="AO204" i="21"/>
  <c r="AQ204" i="21" s="1"/>
  <c r="AO205" i="21"/>
  <c r="AQ205" i="21" s="1"/>
  <c r="AO206" i="21"/>
  <c r="AQ206" i="21" s="1"/>
  <c r="AO207" i="21"/>
  <c r="AQ207" i="21" s="1"/>
  <c r="AO208" i="21"/>
  <c r="AQ208" i="21" s="1"/>
  <c r="AO209" i="21"/>
  <c r="AQ209" i="21" s="1"/>
  <c r="AO210" i="21"/>
  <c r="AQ210" i="21" s="1"/>
  <c r="AO211" i="21"/>
  <c r="AQ211" i="21" s="1"/>
  <c r="AO212" i="21"/>
  <c r="AQ212" i="21" s="1"/>
  <c r="AO213" i="21"/>
  <c r="AQ213" i="21" s="1"/>
  <c r="AO214" i="21"/>
  <c r="AQ214" i="21" s="1"/>
  <c r="AO215" i="21"/>
  <c r="AQ215" i="21" s="1"/>
  <c r="AO216" i="21"/>
  <c r="AQ216" i="21" s="1"/>
  <c r="AO217" i="21"/>
  <c r="AQ217" i="21" s="1"/>
  <c r="AO218" i="21"/>
  <c r="AQ218" i="21" s="1"/>
  <c r="AO219" i="21"/>
  <c r="AQ219" i="21" s="1"/>
  <c r="AO220" i="21"/>
  <c r="AQ220" i="21" s="1"/>
  <c r="AO221" i="21"/>
  <c r="AQ221" i="21" s="1"/>
  <c r="AO222" i="21"/>
  <c r="AQ222" i="21" s="1"/>
  <c r="AO223" i="21"/>
  <c r="AQ223" i="21" s="1"/>
  <c r="AO224" i="21"/>
  <c r="AQ224" i="21" s="1"/>
  <c r="AO225" i="21"/>
  <c r="AQ225" i="21" s="1"/>
  <c r="AO226" i="21"/>
  <c r="AQ226" i="21" s="1"/>
  <c r="AO227" i="21"/>
  <c r="AQ227" i="21" s="1"/>
  <c r="AO228" i="21"/>
  <c r="AQ228" i="21" s="1"/>
  <c r="AO229" i="21"/>
  <c r="AQ229" i="21" s="1"/>
  <c r="AO230" i="21"/>
  <c r="AQ230" i="21" s="1"/>
  <c r="AO231" i="21"/>
  <c r="AQ231" i="21" s="1"/>
  <c r="AO232" i="21"/>
  <c r="AQ232" i="21" s="1"/>
  <c r="AO233" i="21"/>
  <c r="AQ233" i="21" s="1"/>
  <c r="AO234" i="21"/>
  <c r="AQ234" i="21" s="1"/>
  <c r="AO235" i="21"/>
  <c r="AQ235" i="21" s="1"/>
  <c r="AO236" i="21"/>
  <c r="AQ236" i="21" s="1"/>
  <c r="AO237" i="21"/>
  <c r="AQ237" i="21" s="1"/>
  <c r="AO238" i="21"/>
  <c r="AQ238" i="21" s="1"/>
  <c r="AO239" i="21"/>
  <c r="AQ239" i="21" s="1"/>
  <c r="AO240" i="21"/>
  <c r="AQ240" i="21" s="1"/>
  <c r="AO241" i="21"/>
  <c r="AQ241" i="21" s="1"/>
  <c r="AO242" i="21"/>
  <c r="AQ242" i="21" s="1"/>
  <c r="AO243" i="21"/>
  <c r="AQ243" i="21" s="1"/>
  <c r="AO244" i="21"/>
  <c r="AQ244" i="21" s="1"/>
  <c r="AO245" i="21"/>
  <c r="AQ245" i="21" s="1"/>
  <c r="AO246" i="21"/>
  <c r="AQ246" i="21" s="1"/>
  <c r="AO247" i="21"/>
  <c r="AQ247" i="21" s="1"/>
  <c r="AO248" i="21"/>
  <c r="AQ248" i="21" s="1"/>
  <c r="AO249" i="21"/>
  <c r="AQ249" i="21" s="1"/>
  <c r="AO250" i="21"/>
  <c r="AQ250" i="21" s="1"/>
  <c r="AO251" i="21"/>
  <c r="AQ251" i="21" s="1"/>
  <c r="AO252" i="21"/>
  <c r="AQ252" i="21" s="1"/>
  <c r="AO253" i="21"/>
  <c r="AQ253" i="21" s="1"/>
  <c r="AO254" i="21"/>
  <c r="AQ254" i="21" s="1"/>
  <c r="AO255" i="21"/>
  <c r="AQ255" i="21" s="1"/>
  <c r="AO256" i="21"/>
  <c r="AQ256" i="21" s="1"/>
  <c r="AO257" i="21"/>
  <c r="AQ257" i="21" s="1"/>
  <c r="AO258" i="21"/>
  <c r="AQ258" i="21" s="1"/>
  <c r="AO259" i="21"/>
  <c r="AQ259" i="21" s="1"/>
  <c r="AO260" i="21"/>
  <c r="AQ260" i="21" s="1"/>
  <c r="AO261" i="21"/>
  <c r="AQ261" i="21" s="1"/>
  <c r="AO262" i="21"/>
  <c r="AQ262" i="21" s="1"/>
  <c r="AO263" i="21"/>
  <c r="AQ263" i="21" s="1"/>
  <c r="AO264" i="21"/>
  <c r="AQ264" i="21" s="1"/>
  <c r="AO265" i="21"/>
  <c r="AQ265" i="21" s="1"/>
  <c r="AO266" i="21"/>
  <c r="AQ266" i="21" s="1"/>
  <c r="AO267" i="21"/>
  <c r="AQ267" i="21" s="1"/>
  <c r="AO268" i="21"/>
  <c r="AQ268" i="21" s="1"/>
  <c r="AO269" i="21"/>
  <c r="AQ269" i="21" s="1"/>
  <c r="AO270" i="21"/>
  <c r="AQ270" i="21" s="1"/>
  <c r="AO271" i="21"/>
  <c r="AQ271" i="21" s="1"/>
  <c r="AO272" i="21"/>
  <c r="AQ272" i="21" s="1"/>
  <c r="AO273" i="21"/>
  <c r="AQ273" i="21" s="1"/>
  <c r="AO274" i="21"/>
  <c r="AQ274" i="21" s="1"/>
  <c r="AO275" i="21"/>
  <c r="AQ275" i="21" s="1"/>
  <c r="AO276" i="21"/>
  <c r="AQ276" i="21" s="1"/>
  <c r="AO277" i="21"/>
  <c r="AQ277" i="21" s="1"/>
  <c r="AO278" i="21"/>
  <c r="AQ278" i="21" s="1"/>
  <c r="AO279" i="21"/>
  <c r="AQ279" i="21" s="1"/>
  <c r="AO280" i="21"/>
  <c r="AQ280" i="21" s="1"/>
  <c r="AO281" i="21"/>
  <c r="AQ281" i="21" s="1"/>
  <c r="AO282" i="21"/>
  <c r="AQ282" i="21" s="1"/>
  <c r="AO283" i="21"/>
  <c r="AQ283" i="21" s="1"/>
  <c r="AO284" i="21"/>
  <c r="AQ284" i="21" s="1"/>
  <c r="AO285" i="21"/>
  <c r="AQ285" i="21" s="1"/>
  <c r="AO286" i="21"/>
  <c r="AQ286" i="21" s="1"/>
  <c r="AO287" i="21"/>
  <c r="AQ287" i="21" s="1"/>
  <c r="AO288" i="21"/>
  <c r="AQ288" i="21" s="1"/>
  <c r="AO289" i="21"/>
  <c r="AQ289" i="21" s="1"/>
  <c r="AO290" i="21"/>
  <c r="AQ290" i="21" s="1"/>
  <c r="AO291" i="21"/>
  <c r="AQ291" i="21" s="1"/>
  <c r="AO292" i="21"/>
  <c r="AQ292" i="21" s="1"/>
  <c r="AO293" i="21"/>
  <c r="AQ293" i="21" s="1"/>
  <c r="AO294" i="21"/>
  <c r="AQ294" i="21" s="1"/>
  <c r="AO295" i="21"/>
  <c r="AQ295" i="21" s="1"/>
  <c r="AO296" i="21"/>
  <c r="AQ296" i="21" s="1"/>
  <c r="AO297" i="21"/>
  <c r="AQ297" i="21" s="1"/>
  <c r="AO298" i="21"/>
  <c r="AQ298" i="21" s="1"/>
  <c r="AO299" i="21"/>
  <c r="AQ299" i="21" s="1"/>
  <c r="AO300" i="21"/>
  <c r="AQ300" i="21" s="1"/>
  <c r="AO301" i="21"/>
  <c r="AQ301" i="21" s="1"/>
  <c r="AO302" i="21"/>
  <c r="AQ302" i="21" s="1"/>
  <c r="AO303" i="21"/>
  <c r="AQ303" i="21" s="1"/>
  <c r="AO304" i="21"/>
  <c r="AQ304" i="21" s="1"/>
  <c r="AO305" i="21"/>
  <c r="AQ305" i="21" s="1"/>
  <c r="AO306" i="21"/>
  <c r="AQ306" i="21" s="1"/>
  <c r="AO307" i="21"/>
  <c r="AQ307" i="21" s="1"/>
  <c r="AO308" i="21"/>
  <c r="AQ308" i="21" s="1"/>
  <c r="AO309" i="21"/>
  <c r="AQ309" i="21" s="1"/>
  <c r="AO310" i="21"/>
  <c r="AQ310" i="21" s="1"/>
  <c r="AO311" i="21"/>
  <c r="AQ311" i="21" s="1"/>
  <c r="AO312" i="21"/>
  <c r="AQ312" i="21" s="1"/>
  <c r="AO313" i="21"/>
  <c r="AQ313" i="21" s="1"/>
  <c r="AO314" i="21"/>
  <c r="AQ314" i="21" s="1"/>
  <c r="AO315" i="21"/>
  <c r="AQ315" i="21" s="1"/>
  <c r="AO316" i="21"/>
  <c r="AQ316" i="21" s="1"/>
  <c r="AO317" i="21"/>
  <c r="AQ317" i="21" s="1"/>
  <c r="AO318" i="21"/>
  <c r="AQ318" i="21" s="1"/>
  <c r="AO319" i="21"/>
  <c r="AQ319" i="21" s="1"/>
  <c r="AO320" i="21"/>
  <c r="AQ320" i="21" s="1"/>
  <c r="AO321" i="21"/>
  <c r="AQ321" i="21" s="1"/>
  <c r="AO322" i="21"/>
  <c r="AQ322" i="21" s="1"/>
  <c r="AO323" i="21"/>
  <c r="AQ323" i="21" s="1"/>
  <c r="AO324" i="21"/>
  <c r="AQ324" i="21" s="1"/>
  <c r="AO325" i="21"/>
  <c r="AQ325" i="21" s="1"/>
  <c r="AO326" i="21"/>
  <c r="AQ326" i="21" s="1"/>
  <c r="AO327" i="21"/>
  <c r="AQ327" i="21" s="1"/>
  <c r="AO328" i="21"/>
  <c r="AQ328" i="21" s="1"/>
  <c r="AO329" i="21"/>
  <c r="AQ329" i="21" s="1"/>
  <c r="AO330" i="21"/>
  <c r="AQ330" i="21" s="1"/>
  <c r="AO331" i="21"/>
  <c r="AQ331" i="21" s="1"/>
  <c r="AO332" i="21"/>
  <c r="AQ332" i="21" s="1"/>
  <c r="AO333" i="21"/>
  <c r="AQ333" i="21" s="1"/>
  <c r="AO334" i="21"/>
  <c r="AQ334" i="21" s="1"/>
  <c r="AO335" i="21"/>
  <c r="AQ335" i="21" s="1"/>
  <c r="AO336" i="21"/>
  <c r="AQ336" i="21" s="1"/>
  <c r="AO337" i="21"/>
  <c r="AQ337" i="21" s="1"/>
  <c r="AO338" i="21"/>
  <c r="AQ338" i="21" s="1"/>
  <c r="AO339" i="21"/>
  <c r="AQ339" i="21" s="1"/>
  <c r="AO340" i="21"/>
  <c r="AQ340" i="21" s="1"/>
  <c r="AO341" i="21"/>
  <c r="AQ341" i="21" s="1"/>
  <c r="AO342" i="21"/>
  <c r="AQ342" i="21" s="1"/>
  <c r="AO343" i="21"/>
  <c r="AQ343" i="21" s="1"/>
  <c r="AO344" i="21"/>
  <c r="AQ344" i="21" s="1"/>
  <c r="AO345" i="21"/>
  <c r="AQ345" i="21" s="1"/>
  <c r="AO346" i="21"/>
  <c r="AQ346" i="21" s="1"/>
  <c r="AO347" i="21"/>
  <c r="AQ347" i="21" s="1"/>
  <c r="AO348" i="21"/>
  <c r="AQ348" i="21" s="1"/>
  <c r="AO349" i="21"/>
  <c r="AQ349" i="21" s="1"/>
  <c r="AO350" i="21"/>
  <c r="AQ350" i="21" s="1"/>
  <c r="AO351" i="21"/>
  <c r="AQ351" i="21" s="1"/>
  <c r="AO352" i="21"/>
  <c r="AQ352" i="21" s="1"/>
  <c r="AO353" i="21"/>
  <c r="AQ353" i="21" s="1"/>
  <c r="AO354" i="21"/>
  <c r="AQ354" i="21" s="1"/>
  <c r="AO355" i="21"/>
  <c r="AQ355" i="21" s="1"/>
  <c r="AO356" i="21"/>
  <c r="AQ356" i="21" s="1"/>
  <c r="AO357" i="21"/>
  <c r="AQ357" i="21" s="1"/>
  <c r="AO358" i="21"/>
  <c r="AQ358" i="21" s="1"/>
  <c r="AO359" i="21"/>
  <c r="AQ359" i="21" s="1"/>
  <c r="AO360" i="21"/>
  <c r="AQ360" i="21" s="1"/>
  <c r="AO361" i="21"/>
  <c r="AQ361" i="21" s="1"/>
  <c r="AO362" i="21"/>
  <c r="AQ362" i="21" s="1"/>
  <c r="AO363" i="21"/>
  <c r="AQ363" i="21" s="1"/>
  <c r="AO364" i="21"/>
  <c r="AQ364" i="21" s="1"/>
  <c r="AO365" i="21"/>
  <c r="AQ365" i="21" s="1"/>
  <c r="AO366" i="21"/>
  <c r="AQ366" i="21" s="1"/>
  <c r="AO367" i="21"/>
  <c r="AQ367" i="21" s="1"/>
  <c r="AO368" i="21"/>
  <c r="AQ368" i="21" s="1"/>
  <c r="AO369" i="21"/>
  <c r="AQ369" i="21" s="1"/>
  <c r="AO370" i="21"/>
  <c r="AQ370" i="21" s="1"/>
  <c r="AO371" i="21"/>
  <c r="AQ371" i="21" s="1"/>
  <c r="AO372" i="21"/>
  <c r="AQ372" i="21" s="1"/>
  <c r="AO373" i="21"/>
  <c r="AQ373" i="21" s="1"/>
  <c r="AO374" i="21"/>
  <c r="AQ374" i="21" s="1"/>
  <c r="AO375" i="21"/>
  <c r="AQ375" i="21" s="1"/>
  <c r="AO376" i="21"/>
  <c r="AQ376" i="21" s="1"/>
  <c r="AO377" i="21"/>
  <c r="AQ377" i="21" s="1"/>
  <c r="AO378" i="21"/>
  <c r="AQ378" i="21" s="1"/>
  <c r="AO379" i="21"/>
  <c r="AQ379" i="21" s="1"/>
  <c r="AO380" i="21"/>
  <c r="AQ380" i="21" s="1"/>
  <c r="AO381" i="21"/>
  <c r="AQ381" i="21" s="1"/>
  <c r="AO382" i="21"/>
  <c r="AQ382" i="21" s="1"/>
  <c r="AO383" i="21"/>
  <c r="AQ383" i="21" s="1"/>
  <c r="AO384" i="21"/>
  <c r="AQ384" i="21" s="1"/>
  <c r="AO385" i="21"/>
  <c r="AQ385" i="21" s="1"/>
  <c r="AO386" i="21"/>
  <c r="AQ386" i="21" s="1"/>
  <c r="AO387" i="21"/>
  <c r="AQ387" i="21" s="1"/>
  <c r="AO388" i="21"/>
  <c r="AQ388" i="21" s="1"/>
  <c r="AO389" i="21"/>
  <c r="AQ389" i="21" s="1"/>
  <c r="AO390" i="21"/>
  <c r="AQ390" i="21" s="1"/>
  <c r="AO391" i="21"/>
  <c r="AQ391" i="21" s="1"/>
  <c r="AO392" i="21"/>
  <c r="AQ392" i="21" s="1"/>
  <c r="AO393" i="21"/>
  <c r="AQ393" i="21" s="1"/>
  <c r="AO394" i="21"/>
  <c r="AQ394" i="21" s="1"/>
  <c r="AO395" i="21"/>
  <c r="AQ395" i="21" s="1"/>
  <c r="AO396" i="21"/>
  <c r="AQ396" i="21" s="1"/>
  <c r="AO397" i="21"/>
  <c r="AQ397" i="21" s="1"/>
  <c r="AO398" i="21"/>
  <c r="AQ398" i="21" s="1"/>
  <c r="AO399" i="21"/>
  <c r="AQ399" i="21" s="1"/>
  <c r="AO400" i="21"/>
  <c r="AQ400" i="21" s="1"/>
  <c r="AO401" i="21"/>
  <c r="AQ401" i="21" s="1"/>
  <c r="AO402" i="21"/>
  <c r="AQ402" i="21" s="1"/>
  <c r="AO403" i="21"/>
  <c r="AQ403" i="21" s="1"/>
  <c r="AO404" i="21"/>
  <c r="AQ404" i="21" s="1"/>
  <c r="AO405" i="21"/>
  <c r="AQ405" i="21" s="1"/>
  <c r="AO406" i="21"/>
  <c r="AQ406" i="21" s="1"/>
  <c r="AO407" i="21"/>
  <c r="AQ407" i="21" s="1"/>
  <c r="AO408" i="21"/>
  <c r="AQ408" i="21" s="1"/>
  <c r="AO409" i="21"/>
  <c r="AQ409" i="21" s="1"/>
  <c r="AO410" i="21"/>
  <c r="AQ410" i="21" s="1"/>
  <c r="AO411" i="21"/>
  <c r="AQ411" i="21" s="1"/>
  <c r="AO412" i="21"/>
  <c r="AQ412" i="21" s="1"/>
  <c r="AO413" i="21"/>
  <c r="AQ413" i="21" s="1"/>
  <c r="AO414" i="21"/>
  <c r="AQ414" i="21" s="1"/>
  <c r="AO415" i="21"/>
  <c r="AQ415" i="21" s="1"/>
  <c r="AO416" i="21"/>
  <c r="AQ416" i="21" s="1"/>
  <c r="AO417" i="21"/>
  <c r="AQ417" i="21" s="1"/>
  <c r="AO418" i="21"/>
  <c r="AQ418" i="21" s="1"/>
  <c r="AO419" i="21"/>
  <c r="AQ419" i="21" s="1"/>
  <c r="AO420" i="21"/>
  <c r="AQ420" i="21" s="1"/>
  <c r="AO421" i="21"/>
  <c r="AQ421" i="21" s="1"/>
  <c r="AO422" i="21"/>
  <c r="AQ422" i="21" s="1"/>
  <c r="AO423" i="21"/>
  <c r="AQ423" i="21" s="1"/>
  <c r="AO424" i="21"/>
  <c r="AQ424" i="21" s="1"/>
  <c r="AO425" i="21"/>
  <c r="AQ425" i="21" s="1"/>
  <c r="AO426" i="21"/>
  <c r="AQ426" i="21" s="1"/>
  <c r="AO427" i="21"/>
  <c r="AQ427" i="21" s="1"/>
  <c r="AO428" i="21"/>
  <c r="AQ428" i="21" s="1"/>
  <c r="AO429" i="21"/>
  <c r="AQ429" i="21" s="1"/>
  <c r="AO430" i="21"/>
  <c r="AQ430" i="21" s="1"/>
  <c r="AO431" i="21"/>
  <c r="AQ431" i="21" s="1"/>
  <c r="AO432" i="21"/>
  <c r="AQ432" i="21" s="1"/>
  <c r="AO433" i="21"/>
  <c r="AQ433" i="21" s="1"/>
  <c r="AO434" i="21"/>
  <c r="AQ434" i="21" s="1"/>
  <c r="AO435" i="21"/>
  <c r="AQ435" i="21" s="1"/>
  <c r="AO436" i="21"/>
  <c r="AQ436" i="21" s="1"/>
  <c r="AO437" i="21"/>
  <c r="AQ437" i="21" s="1"/>
  <c r="AO438" i="21"/>
  <c r="AQ438" i="21" s="1"/>
  <c r="AO439" i="21"/>
  <c r="AQ439" i="21" s="1"/>
  <c r="AO440" i="21"/>
  <c r="AQ440" i="21" s="1"/>
  <c r="AO441" i="21"/>
  <c r="AQ441" i="21" s="1"/>
  <c r="AO442" i="21"/>
  <c r="AQ442" i="21" s="1"/>
  <c r="AO443" i="21"/>
  <c r="AQ443" i="21" s="1"/>
  <c r="AO444" i="21"/>
  <c r="AQ444" i="21" s="1"/>
  <c r="AO445" i="21"/>
  <c r="AQ445" i="21" s="1"/>
  <c r="AO446" i="21"/>
  <c r="AQ446" i="21" s="1"/>
  <c r="AO447" i="21"/>
  <c r="AQ447" i="21" s="1"/>
  <c r="AO448" i="21"/>
  <c r="AQ448" i="21" s="1"/>
  <c r="AO449" i="21"/>
  <c r="AQ449" i="21" s="1"/>
  <c r="AO450" i="21"/>
  <c r="AQ450" i="21" s="1"/>
  <c r="AO451" i="21"/>
  <c r="AQ451" i="21" s="1"/>
  <c r="AO452" i="21"/>
  <c r="AQ452" i="21" s="1"/>
  <c r="AO453" i="21"/>
  <c r="AQ453" i="21" s="1"/>
  <c r="AO454" i="21"/>
  <c r="AQ454" i="21" s="1"/>
  <c r="AO455" i="21"/>
  <c r="AQ455" i="21" s="1"/>
  <c r="AO456" i="21"/>
  <c r="AQ456" i="21" s="1"/>
  <c r="AO457" i="21"/>
  <c r="AQ457" i="21" s="1"/>
  <c r="AO458" i="21"/>
  <c r="AQ458" i="21" s="1"/>
  <c r="AO459" i="21"/>
  <c r="AQ459" i="21" s="1"/>
  <c r="AO460" i="21"/>
  <c r="AQ460" i="21" s="1"/>
  <c r="AO461" i="21"/>
  <c r="AQ461" i="21" s="1"/>
  <c r="AO462" i="21"/>
  <c r="AQ462" i="21" s="1"/>
  <c r="AO463" i="21"/>
  <c r="AQ463" i="21" s="1"/>
  <c r="AO464" i="21"/>
  <c r="AQ464" i="21" s="1"/>
  <c r="AO465" i="21"/>
  <c r="AQ465" i="21" s="1"/>
  <c r="AO466" i="21"/>
  <c r="AQ466" i="21" s="1"/>
  <c r="AO467" i="21"/>
  <c r="AQ467" i="21" s="1"/>
  <c r="AO468" i="21"/>
  <c r="AQ468" i="21" s="1"/>
  <c r="AO469" i="21"/>
  <c r="AQ469" i="21" s="1"/>
  <c r="AO470" i="21"/>
  <c r="AQ470" i="21" s="1"/>
  <c r="AO471" i="21"/>
  <c r="AQ471" i="21" s="1"/>
  <c r="AO472" i="21"/>
  <c r="AQ472" i="21" s="1"/>
  <c r="AO473" i="21"/>
  <c r="AQ473" i="21" s="1"/>
  <c r="AO474" i="21"/>
  <c r="AQ474" i="21" s="1"/>
  <c r="AO475" i="21"/>
  <c r="AQ475" i="21" s="1"/>
  <c r="AO476" i="21"/>
  <c r="AQ476" i="21" s="1"/>
  <c r="AO477" i="21"/>
  <c r="AQ477" i="21" s="1"/>
  <c r="AO478" i="21"/>
  <c r="AQ478" i="21" s="1"/>
  <c r="AO479" i="21"/>
  <c r="AQ479" i="21" s="1"/>
  <c r="AO480" i="21"/>
  <c r="AQ480" i="21" s="1"/>
  <c r="AO481" i="21"/>
  <c r="AQ481" i="21" s="1"/>
  <c r="AO482" i="21"/>
  <c r="AQ482" i="21" s="1"/>
  <c r="AO483" i="21"/>
  <c r="AQ483" i="21" s="1"/>
  <c r="AO484" i="21"/>
  <c r="AQ484" i="21" s="1"/>
  <c r="AO485" i="21"/>
  <c r="AQ485" i="21" s="1"/>
  <c r="AO486" i="21"/>
  <c r="AQ486" i="21" s="1"/>
  <c r="AO487" i="21"/>
  <c r="AQ487" i="21" s="1"/>
  <c r="AO488" i="21"/>
  <c r="AQ488" i="21" s="1"/>
  <c r="AO489" i="21"/>
  <c r="AQ489" i="21" s="1"/>
  <c r="AO490" i="21"/>
  <c r="AQ490" i="21" s="1"/>
  <c r="AO491" i="21"/>
  <c r="AQ491" i="21" s="1"/>
  <c r="AO492" i="21"/>
  <c r="AQ492" i="21" s="1"/>
  <c r="AO493" i="21"/>
  <c r="AQ493" i="21" s="1"/>
  <c r="AO494" i="21"/>
  <c r="AQ494" i="21" s="1"/>
  <c r="AO495" i="21"/>
  <c r="AQ495" i="21" s="1"/>
  <c r="AO496" i="21"/>
  <c r="AQ496" i="21" s="1"/>
  <c r="AO497" i="21"/>
  <c r="AQ497" i="21" s="1"/>
  <c r="AO498" i="21"/>
  <c r="AQ498" i="21" s="1"/>
  <c r="AO499" i="21"/>
  <c r="AQ499" i="21" s="1"/>
  <c r="AO500" i="21"/>
  <c r="AQ500" i="21" s="1"/>
  <c r="AO501" i="21"/>
  <c r="AQ501" i="21" s="1"/>
  <c r="AO502" i="21"/>
  <c r="AQ502" i="21" s="1"/>
  <c r="AO503" i="21"/>
  <c r="AQ503" i="21" s="1"/>
  <c r="AO504" i="21"/>
  <c r="AQ504" i="21" s="1"/>
  <c r="AO505" i="21"/>
  <c r="AQ505" i="21" s="1"/>
  <c r="AO506" i="21"/>
  <c r="AQ506" i="21" s="1"/>
  <c r="AO507" i="21"/>
  <c r="AQ507" i="21" s="1"/>
  <c r="AO508" i="21"/>
  <c r="AQ508" i="21" s="1"/>
  <c r="AO509" i="21"/>
  <c r="AQ509" i="21" s="1"/>
  <c r="AO510" i="21"/>
  <c r="AQ510" i="21" s="1"/>
  <c r="AO511" i="21"/>
  <c r="AQ511" i="21" s="1"/>
  <c r="AO512" i="21"/>
  <c r="AQ512" i="21" s="1"/>
  <c r="AO513" i="21"/>
  <c r="AQ513" i="21" s="1"/>
  <c r="AO514" i="21"/>
  <c r="AQ514" i="21" s="1"/>
  <c r="AO515" i="21"/>
  <c r="AQ515" i="21" s="1"/>
  <c r="AO516" i="21"/>
  <c r="AQ516" i="21" s="1"/>
  <c r="AO517" i="21"/>
  <c r="AQ517" i="21" s="1"/>
  <c r="AO518" i="21"/>
  <c r="AQ518" i="21" s="1"/>
  <c r="AO519" i="21"/>
  <c r="AQ519" i="21" s="1"/>
  <c r="AO520" i="21"/>
  <c r="AQ520" i="21" s="1"/>
  <c r="AO521" i="21"/>
  <c r="AQ521" i="21" s="1"/>
  <c r="AO522" i="21"/>
  <c r="AQ522" i="21" s="1"/>
  <c r="AO523" i="21"/>
  <c r="AQ523" i="21" s="1"/>
  <c r="AO524" i="21"/>
  <c r="AQ524" i="21" s="1"/>
  <c r="AO525" i="21"/>
  <c r="AQ525" i="21" s="1"/>
  <c r="AO526" i="21"/>
  <c r="AQ526" i="21" s="1"/>
  <c r="AO527" i="21"/>
  <c r="AQ527" i="21" s="1"/>
  <c r="AO528" i="21"/>
  <c r="AQ528" i="21" s="1"/>
  <c r="AO529" i="21"/>
  <c r="AQ529" i="21" s="1"/>
  <c r="AO530" i="21"/>
  <c r="AQ530" i="21" s="1"/>
  <c r="AO531" i="21"/>
  <c r="AQ531" i="21" s="1"/>
  <c r="AO532" i="21"/>
  <c r="AQ532" i="21" s="1"/>
  <c r="AO533" i="21"/>
  <c r="AQ533" i="21" s="1"/>
  <c r="AO534" i="21"/>
  <c r="AQ534" i="21" s="1"/>
  <c r="AO535" i="21"/>
  <c r="AQ535" i="21" s="1"/>
  <c r="AO536" i="21"/>
  <c r="AQ536" i="21" s="1"/>
  <c r="AO537" i="21"/>
  <c r="AQ537" i="21" s="1"/>
  <c r="AO538" i="21"/>
  <c r="AQ538" i="21" s="1"/>
  <c r="AO539" i="21"/>
  <c r="AQ539" i="21" s="1"/>
  <c r="AO540" i="21"/>
  <c r="AQ540" i="21" s="1"/>
  <c r="AO541" i="21"/>
  <c r="AQ541" i="21" s="1"/>
  <c r="AO542" i="21"/>
  <c r="AQ542" i="21" s="1"/>
  <c r="AO543" i="21"/>
  <c r="AQ543" i="21" s="1"/>
  <c r="AO544" i="21"/>
  <c r="AQ544" i="21" s="1"/>
  <c r="AO545" i="21"/>
  <c r="AQ545" i="21" s="1"/>
  <c r="AO546" i="21"/>
  <c r="AQ546" i="21" s="1"/>
  <c r="AO547" i="21"/>
  <c r="AQ547" i="21" s="1"/>
  <c r="AO548" i="21"/>
  <c r="AQ548" i="21" s="1"/>
  <c r="AO549" i="21"/>
  <c r="AQ549" i="21" s="1"/>
  <c r="AO550" i="21"/>
  <c r="AQ550" i="21" s="1"/>
  <c r="AO551" i="21"/>
  <c r="AQ551" i="21" s="1"/>
  <c r="AO552" i="21"/>
  <c r="AQ552" i="21" s="1"/>
  <c r="AO553" i="21"/>
  <c r="AQ553" i="21" s="1"/>
  <c r="AO554" i="21"/>
  <c r="AQ554" i="21" s="1"/>
  <c r="AO555" i="21"/>
  <c r="AQ555" i="21" s="1"/>
  <c r="AO556" i="21"/>
  <c r="AQ556" i="21" s="1"/>
  <c r="AO557" i="21"/>
  <c r="AQ557" i="21" s="1"/>
  <c r="AO558" i="21"/>
  <c r="AQ558" i="21" s="1"/>
  <c r="AO559" i="21"/>
  <c r="AQ559" i="21" s="1"/>
  <c r="AO560" i="21"/>
  <c r="AQ560" i="21" s="1"/>
  <c r="AO561" i="21"/>
  <c r="AQ561" i="21" s="1"/>
  <c r="AO562" i="21"/>
  <c r="AQ562" i="21" s="1"/>
  <c r="AO563" i="21"/>
  <c r="AQ563" i="21" s="1"/>
  <c r="AO564" i="21"/>
  <c r="AQ564" i="21" s="1"/>
  <c r="AO565" i="21"/>
  <c r="AQ565" i="21" s="1"/>
  <c r="AO566" i="21"/>
  <c r="AQ566" i="21" s="1"/>
  <c r="AO567" i="21"/>
  <c r="AQ567" i="21" s="1"/>
  <c r="AO568" i="21"/>
  <c r="AQ568" i="21" s="1"/>
  <c r="AO569" i="21"/>
  <c r="AQ569" i="21" s="1"/>
  <c r="AO570" i="21"/>
  <c r="AQ570" i="21" s="1"/>
  <c r="AO571" i="21"/>
  <c r="AQ571" i="21" s="1"/>
  <c r="AO572" i="21"/>
  <c r="AQ572" i="21" s="1"/>
  <c r="AO573" i="21"/>
  <c r="AQ573" i="21" s="1"/>
  <c r="AO574" i="21"/>
  <c r="AQ574" i="21" s="1"/>
  <c r="AO575" i="21"/>
  <c r="AQ575" i="21" s="1"/>
  <c r="AO576" i="21"/>
  <c r="AQ576" i="21" s="1"/>
  <c r="AO577" i="21"/>
  <c r="AQ577" i="21" s="1"/>
  <c r="AO578" i="21"/>
  <c r="AQ578" i="21" s="1"/>
  <c r="AO579" i="21"/>
  <c r="AQ579" i="21" s="1"/>
  <c r="AO580" i="21"/>
  <c r="AQ580" i="21" s="1"/>
  <c r="AO581" i="21"/>
  <c r="AQ581" i="21" s="1"/>
  <c r="AO582" i="21"/>
  <c r="AQ582" i="21" s="1"/>
  <c r="AO583" i="21"/>
  <c r="AQ583" i="21" s="1"/>
  <c r="AO584" i="21"/>
  <c r="AQ584" i="21" s="1"/>
  <c r="AO585" i="21"/>
  <c r="AQ585" i="21" s="1"/>
  <c r="AO586" i="21"/>
  <c r="AQ586" i="21" s="1"/>
  <c r="AO587" i="21"/>
  <c r="AQ587" i="21" s="1"/>
  <c r="AO588" i="21"/>
  <c r="AQ588" i="21" s="1"/>
  <c r="AO589" i="21"/>
  <c r="AQ589" i="21" s="1"/>
  <c r="AO590" i="21"/>
  <c r="AQ590" i="21" s="1"/>
  <c r="AO591" i="21"/>
  <c r="AQ591" i="21" s="1"/>
  <c r="AO592" i="21"/>
  <c r="AQ592" i="21" s="1"/>
  <c r="AO593" i="21"/>
  <c r="AQ593" i="21" s="1"/>
  <c r="AO594" i="21"/>
  <c r="AQ594" i="21" s="1"/>
  <c r="AO595" i="21"/>
  <c r="AQ595" i="21" s="1"/>
  <c r="AO596" i="21"/>
  <c r="AQ596" i="21" s="1"/>
  <c r="AO597" i="21"/>
  <c r="AQ597" i="21" s="1"/>
  <c r="AO598" i="21"/>
  <c r="AQ598" i="21" s="1"/>
  <c r="AO599" i="21"/>
  <c r="AQ599" i="21" s="1"/>
  <c r="AO600" i="21"/>
  <c r="AQ600" i="21" s="1"/>
  <c r="AO601" i="21"/>
  <c r="AQ601" i="21" s="1"/>
  <c r="AO602" i="21"/>
  <c r="AQ602" i="21" s="1"/>
  <c r="AO603" i="21"/>
  <c r="AQ603" i="21" s="1"/>
  <c r="AO604" i="21"/>
  <c r="AQ604" i="21" s="1"/>
  <c r="AO605" i="21"/>
  <c r="AQ605" i="21" s="1"/>
  <c r="AO606" i="21"/>
  <c r="AQ606" i="21" s="1"/>
  <c r="AO607" i="21"/>
  <c r="AQ607" i="21" s="1"/>
  <c r="AO608" i="21"/>
  <c r="AQ608" i="21" s="1"/>
  <c r="AO609" i="21"/>
  <c r="AQ609" i="21" s="1"/>
  <c r="AO610" i="21"/>
  <c r="AQ610" i="21" s="1"/>
  <c r="AO611" i="21"/>
  <c r="AQ611" i="21" s="1"/>
  <c r="AO612" i="21"/>
  <c r="AQ612" i="21" s="1"/>
  <c r="AO613" i="21"/>
  <c r="AQ613" i="21" s="1"/>
  <c r="AO614" i="21"/>
  <c r="AQ614" i="21" s="1"/>
  <c r="AO615" i="21"/>
  <c r="AQ615" i="21" s="1"/>
  <c r="AO616" i="21"/>
  <c r="AQ616" i="21" s="1"/>
  <c r="AO617" i="21"/>
  <c r="AQ617" i="21" s="1"/>
  <c r="AO618" i="21"/>
  <c r="AQ618" i="21" s="1"/>
  <c r="AO619" i="21"/>
  <c r="AQ619" i="21" s="1"/>
  <c r="AO620" i="21"/>
  <c r="AQ620" i="21" s="1"/>
  <c r="AO621" i="21"/>
  <c r="AQ621" i="21" s="1"/>
  <c r="AO622" i="21"/>
  <c r="AQ622" i="21" s="1"/>
  <c r="AO623" i="21"/>
  <c r="AQ623" i="21" s="1"/>
  <c r="AO624" i="21"/>
  <c r="AQ624" i="21" s="1"/>
  <c r="AO625" i="21"/>
  <c r="AQ625" i="21" s="1"/>
  <c r="AO626" i="21"/>
  <c r="AQ626" i="21" s="1"/>
  <c r="AO627" i="21"/>
  <c r="AQ627" i="21" s="1"/>
  <c r="AO628" i="21"/>
  <c r="AQ628" i="21" s="1"/>
  <c r="AO629" i="21"/>
  <c r="AQ629" i="21" s="1"/>
  <c r="AO630" i="21"/>
  <c r="AQ630" i="21" s="1"/>
  <c r="AO631" i="21"/>
  <c r="AQ631" i="21" s="1"/>
  <c r="AO632" i="21"/>
  <c r="AQ632" i="21" s="1"/>
  <c r="AO633" i="21"/>
  <c r="AQ633" i="21" s="1"/>
  <c r="AO634" i="21"/>
  <c r="AQ634" i="21" s="1"/>
  <c r="AO635" i="21"/>
  <c r="AQ635" i="21" s="1"/>
  <c r="AO636" i="21"/>
  <c r="AQ636" i="21" s="1"/>
  <c r="AO637" i="21"/>
  <c r="AQ637" i="21" s="1"/>
  <c r="AO638" i="21"/>
  <c r="AQ638" i="21" s="1"/>
  <c r="AO639" i="21"/>
  <c r="AQ639" i="21" s="1"/>
  <c r="AO640" i="21"/>
  <c r="AQ640" i="21" s="1"/>
  <c r="AO641" i="21"/>
  <c r="AQ641" i="21" s="1"/>
  <c r="AO642" i="21"/>
  <c r="AQ642" i="21" s="1"/>
  <c r="AO643" i="21"/>
  <c r="AQ643" i="21" s="1"/>
  <c r="AO644" i="21"/>
  <c r="AQ644" i="21" s="1"/>
  <c r="AO645" i="21"/>
  <c r="AQ645" i="21" s="1"/>
  <c r="AO646" i="21"/>
  <c r="AQ646" i="21" s="1"/>
  <c r="AO647" i="21"/>
  <c r="AQ647" i="21" s="1"/>
  <c r="AO648" i="21"/>
  <c r="AQ648" i="21" s="1"/>
  <c r="AO649" i="21"/>
  <c r="AQ649" i="21" s="1"/>
  <c r="AO650" i="21"/>
  <c r="AQ650" i="21" s="1"/>
  <c r="AO651" i="21"/>
  <c r="AQ651" i="21" s="1"/>
  <c r="AO652" i="21"/>
  <c r="AQ652" i="21" s="1"/>
  <c r="AO653" i="21"/>
  <c r="AQ653" i="21" s="1"/>
  <c r="AO654" i="21"/>
  <c r="AQ654" i="21" s="1"/>
  <c r="AO655" i="21"/>
  <c r="AQ655" i="21" s="1"/>
  <c r="AO656" i="21"/>
  <c r="AQ656" i="21" s="1"/>
  <c r="AO657" i="21"/>
  <c r="AQ657" i="21" s="1"/>
  <c r="AO658" i="21"/>
  <c r="AQ658" i="21" s="1"/>
  <c r="AO659" i="21"/>
  <c r="AQ659" i="21" s="1"/>
  <c r="AO660" i="21"/>
  <c r="AQ660" i="21" s="1"/>
  <c r="AO661" i="21"/>
  <c r="AQ661" i="21" s="1"/>
  <c r="AO662" i="21"/>
  <c r="AQ662" i="21" s="1"/>
  <c r="AO663" i="21"/>
  <c r="AQ663" i="21" s="1"/>
  <c r="AO664" i="21"/>
  <c r="AQ664" i="21" s="1"/>
  <c r="AO665" i="21"/>
  <c r="AQ665" i="21" s="1"/>
  <c r="AO666" i="21"/>
  <c r="AQ666" i="21" s="1"/>
  <c r="AO667" i="21"/>
  <c r="AQ667" i="21" s="1"/>
  <c r="AO668" i="21"/>
  <c r="AQ668" i="21" s="1"/>
  <c r="AO669" i="21"/>
  <c r="AQ669" i="21" s="1"/>
  <c r="AO670" i="21"/>
  <c r="AQ670" i="21" s="1"/>
  <c r="AO671" i="21"/>
  <c r="AQ671" i="21" s="1"/>
  <c r="AO672" i="21"/>
  <c r="AQ672" i="21" s="1"/>
  <c r="AO673" i="21"/>
  <c r="AQ673" i="21" s="1"/>
  <c r="AO674" i="21"/>
  <c r="AQ674" i="21" s="1"/>
  <c r="AO675" i="21"/>
  <c r="AQ675" i="21" s="1"/>
  <c r="AO676" i="21"/>
  <c r="AQ676" i="21" s="1"/>
  <c r="AO677" i="21"/>
  <c r="AQ677" i="21" s="1"/>
  <c r="AO678" i="21"/>
  <c r="AQ678" i="21" s="1"/>
  <c r="AO679" i="21"/>
  <c r="AQ679" i="21" s="1"/>
  <c r="AO680" i="21"/>
  <c r="AQ680" i="21" s="1"/>
  <c r="AO681" i="21"/>
  <c r="AQ681" i="21" s="1"/>
  <c r="AO682" i="21"/>
  <c r="AQ682" i="21" s="1"/>
  <c r="AO683" i="21"/>
  <c r="AQ683" i="21" s="1"/>
  <c r="AO684" i="21"/>
  <c r="AQ684" i="21" s="1"/>
  <c r="AO685" i="21"/>
  <c r="AQ685" i="21" s="1"/>
  <c r="AO686" i="21"/>
  <c r="AQ686" i="21" s="1"/>
  <c r="AO687" i="21"/>
  <c r="AQ687" i="21" s="1"/>
  <c r="AO688" i="21"/>
  <c r="AQ688" i="21" s="1"/>
  <c r="AO689" i="21"/>
  <c r="AQ689" i="21" s="1"/>
  <c r="AO690" i="21"/>
  <c r="AQ690" i="21" s="1"/>
  <c r="AO691" i="21"/>
  <c r="AQ691" i="21" s="1"/>
  <c r="AO692" i="21"/>
  <c r="AQ692" i="21" s="1"/>
  <c r="AO693" i="21"/>
  <c r="AQ693" i="21" s="1"/>
  <c r="AO694" i="21"/>
  <c r="AQ694" i="21" s="1"/>
  <c r="AO695" i="21"/>
  <c r="AQ695" i="21" s="1"/>
  <c r="AO696" i="21"/>
  <c r="AQ696" i="21" s="1"/>
  <c r="AO697" i="21"/>
  <c r="AQ697" i="21" s="1"/>
  <c r="AO698" i="21"/>
  <c r="AQ698" i="21" s="1"/>
  <c r="AO699" i="21"/>
  <c r="AQ699" i="21" s="1"/>
  <c r="AO700" i="21"/>
  <c r="AQ700" i="21" s="1"/>
  <c r="AO701" i="21"/>
  <c r="AQ701" i="21" s="1"/>
  <c r="AO702" i="21"/>
  <c r="AQ702" i="21" s="1"/>
  <c r="AO703" i="21"/>
  <c r="AQ703" i="21" s="1"/>
  <c r="AO704" i="21"/>
  <c r="AQ704" i="21" s="1"/>
  <c r="AO705" i="21"/>
  <c r="AQ705" i="21" s="1"/>
  <c r="AO706" i="21"/>
  <c r="AQ706" i="21" s="1"/>
  <c r="AO707" i="21"/>
  <c r="AQ707" i="21" s="1"/>
  <c r="AO708" i="21"/>
  <c r="AQ708" i="21" s="1"/>
  <c r="AO709" i="21"/>
  <c r="AQ709" i="21" s="1"/>
  <c r="AO710" i="21"/>
  <c r="AQ710" i="21" s="1"/>
  <c r="AO711" i="21"/>
  <c r="AQ711" i="21" s="1"/>
  <c r="AO712" i="21"/>
  <c r="AQ712" i="21" s="1"/>
  <c r="AO713" i="21"/>
  <c r="AQ713" i="21" s="1"/>
  <c r="AO714" i="21"/>
  <c r="AQ714" i="21" s="1"/>
  <c r="AO715" i="21"/>
  <c r="AQ715" i="21" s="1"/>
  <c r="AO716" i="21"/>
  <c r="AQ716" i="21" s="1"/>
  <c r="AO717" i="21"/>
  <c r="AQ717" i="21" s="1"/>
  <c r="AO718" i="21"/>
  <c r="AQ718" i="21" s="1"/>
  <c r="AO719" i="21"/>
  <c r="AQ719" i="21" s="1"/>
  <c r="AO720" i="21"/>
  <c r="AQ720" i="21" s="1"/>
  <c r="AO721" i="21"/>
  <c r="AQ721" i="21" s="1"/>
  <c r="AO722" i="21"/>
  <c r="AQ722" i="21" s="1"/>
  <c r="AO723" i="21"/>
  <c r="AQ723" i="21" s="1"/>
  <c r="AO724" i="21"/>
  <c r="AQ724" i="21" s="1"/>
  <c r="AO725" i="21"/>
  <c r="AQ725" i="21" s="1"/>
  <c r="AO726" i="21"/>
  <c r="AQ726" i="21" s="1"/>
  <c r="AO727" i="21"/>
  <c r="AQ727" i="21" s="1"/>
  <c r="AO728" i="21"/>
  <c r="AQ728" i="21" s="1"/>
  <c r="AO729" i="21"/>
  <c r="AQ729" i="21" s="1"/>
  <c r="AO730" i="21"/>
  <c r="AQ730" i="21" s="1"/>
  <c r="AO731" i="21"/>
  <c r="AQ731" i="21" s="1"/>
  <c r="AO732" i="21"/>
  <c r="AQ732" i="21" s="1"/>
  <c r="AO733" i="21"/>
  <c r="AQ733" i="21" s="1"/>
  <c r="AO734" i="21"/>
  <c r="AQ734" i="21" s="1"/>
  <c r="AO735" i="21"/>
  <c r="AQ735" i="21" s="1"/>
  <c r="AO736" i="21"/>
  <c r="AQ736" i="21" s="1"/>
  <c r="AO737" i="21"/>
  <c r="AQ737" i="21" s="1"/>
  <c r="AO738" i="21"/>
  <c r="AQ738" i="21" s="1"/>
  <c r="AO739" i="21"/>
  <c r="AQ739" i="21" s="1"/>
  <c r="AO740" i="21"/>
  <c r="AQ740" i="21" s="1"/>
  <c r="AO741" i="21"/>
  <c r="AQ741" i="21" s="1"/>
  <c r="AO742" i="21"/>
  <c r="AQ742" i="21" s="1"/>
  <c r="AO743" i="21"/>
  <c r="AQ743" i="21" s="1"/>
  <c r="AO744" i="21"/>
  <c r="AQ744" i="21" s="1"/>
  <c r="AO745" i="21"/>
  <c r="AQ745" i="21" s="1"/>
  <c r="AO746" i="21"/>
  <c r="AQ746" i="21" s="1"/>
  <c r="AO747" i="21"/>
  <c r="AQ747" i="21" s="1"/>
  <c r="AO748" i="21"/>
  <c r="AQ748" i="21" s="1"/>
  <c r="AO749" i="21"/>
  <c r="AQ749" i="21" s="1"/>
  <c r="AO750" i="21"/>
  <c r="AQ750" i="21" s="1"/>
  <c r="AO751" i="21"/>
  <c r="AQ751" i="21" s="1"/>
  <c r="AO752" i="21"/>
  <c r="AQ752" i="21" s="1"/>
  <c r="AO753" i="21"/>
  <c r="AQ753" i="21" s="1"/>
  <c r="AO754" i="21"/>
  <c r="AQ754" i="21" s="1"/>
  <c r="AO755" i="21"/>
  <c r="AQ755" i="21" s="1"/>
  <c r="AO756" i="21"/>
  <c r="AQ756" i="21" s="1"/>
  <c r="AO757" i="21"/>
  <c r="AQ757" i="21" s="1"/>
  <c r="AO758" i="21"/>
  <c r="AQ758" i="21" s="1"/>
  <c r="AO759" i="21"/>
  <c r="AQ759" i="21" s="1"/>
  <c r="AO760" i="21"/>
  <c r="AQ760" i="21" s="1"/>
  <c r="AO761" i="21"/>
  <c r="AQ761" i="21" s="1"/>
  <c r="AO762" i="21"/>
  <c r="AQ762" i="21" s="1"/>
  <c r="AO763" i="21"/>
  <c r="AQ763" i="21" s="1"/>
  <c r="AO764" i="21"/>
  <c r="AQ764" i="21" s="1"/>
  <c r="AO765" i="21"/>
  <c r="AQ765" i="21" s="1"/>
  <c r="AO766" i="21"/>
  <c r="AQ766" i="21" s="1"/>
  <c r="AO767" i="21"/>
  <c r="AQ767" i="21" s="1"/>
  <c r="AO768" i="21"/>
  <c r="AQ768" i="21" s="1"/>
  <c r="AO769" i="21"/>
  <c r="AQ769" i="21" s="1"/>
  <c r="AO770" i="21"/>
  <c r="AQ770" i="21" s="1"/>
  <c r="AO771" i="21"/>
  <c r="AQ771" i="21" s="1"/>
  <c r="AO772" i="21"/>
  <c r="AQ772" i="21" s="1"/>
  <c r="AO773" i="21"/>
  <c r="AQ773" i="21" s="1"/>
  <c r="AO774" i="21"/>
  <c r="AQ774" i="21" s="1"/>
  <c r="AO775" i="21"/>
  <c r="AQ775" i="21" s="1"/>
  <c r="AO776" i="21"/>
  <c r="AQ776" i="21" s="1"/>
  <c r="AO777" i="21"/>
  <c r="AQ777" i="21" s="1"/>
  <c r="AO778" i="21"/>
  <c r="AQ778" i="21" s="1"/>
  <c r="AO779" i="21"/>
  <c r="AQ779" i="21" s="1"/>
  <c r="AO780" i="21"/>
  <c r="AQ780" i="21" s="1"/>
  <c r="AO781" i="21"/>
  <c r="AQ781" i="21" s="1"/>
  <c r="AO782" i="21"/>
  <c r="AQ782" i="21" s="1"/>
  <c r="AO783" i="21"/>
  <c r="AQ783" i="21" s="1"/>
  <c r="AO784" i="21"/>
  <c r="AQ784" i="21" s="1"/>
  <c r="AO785" i="21"/>
  <c r="AQ785" i="21" s="1"/>
  <c r="AO786" i="21"/>
  <c r="AQ786" i="21" s="1"/>
  <c r="AO787" i="21"/>
  <c r="AQ787" i="21" s="1"/>
  <c r="AO788" i="21"/>
  <c r="AQ788" i="21" s="1"/>
  <c r="AO789" i="21"/>
  <c r="AQ789" i="21" s="1"/>
  <c r="AO790" i="21"/>
  <c r="AQ790" i="21" s="1"/>
  <c r="AO791" i="21"/>
  <c r="AQ791" i="21" s="1"/>
  <c r="AO792" i="21"/>
  <c r="AQ792" i="21" s="1"/>
  <c r="AO793" i="21"/>
  <c r="AQ793" i="21" s="1"/>
  <c r="AO794" i="21"/>
  <c r="AQ794" i="21" s="1"/>
  <c r="AO795" i="21"/>
  <c r="AQ795" i="21" s="1"/>
  <c r="AO796" i="21"/>
  <c r="AQ796" i="21" s="1"/>
  <c r="AO797" i="21"/>
  <c r="AQ797" i="21" s="1"/>
  <c r="AO798" i="21"/>
  <c r="AQ798" i="21" s="1"/>
  <c r="AO799" i="21"/>
  <c r="AQ799" i="21" s="1"/>
  <c r="AO800" i="21"/>
  <c r="AQ800" i="21" s="1"/>
  <c r="AO801" i="21"/>
  <c r="AQ801" i="21" s="1"/>
  <c r="AO802" i="21"/>
  <c r="AQ802" i="21" s="1"/>
  <c r="AO803" i="21"/>
  <c r="AQ803" i="21" s="1"/>
  <c r="AO804" i="21"/>
  <c r="AQ804" i="21" s="1"/>
  <c r="AO805" i="21"/>
  <c r="AQ805" i="21" s="1"/>
  <c r="AO806" i="21"/>
  <c r="AQ806" i="21" s="1"/>
  <c r="AO807" i="21"/>
  <c r="AQ807" i="21" s="1"/>
  <c r="AO808" i="21"/>
  <c r="AQ808" i="21" s="1"/>
  <c r="AO809" i="21"/>
  <c r="AQ809" i="21" s="1"/>
  <c r="AO810" i="21"/>
  <c r="AQ810" i="21" s="1"/>
  <c r="AO811" i="21"/>
  <c r="AQ811" i="21" s="1"/>
  <c r="AO812" i="21"/>
  <c r="AQ812" i="21" s="1"/>
  <c r="AO813" i="21"/>
  <c r="AQ813" i="21" s="1"/>
  <c r="AO814" i="21"/>
  <c r="AQ814" i="21" s="1"/>
  <c r="AO815" i="21"/>
  <c r="AQ815" i="21" s="1"/>
  <c r="AO816" i="21"/>
  <c r="AQ816" i="21" s="1"/>
  <c r="AO817" i="21"/>
  <c r="AQ817" i="21" s="1"/>
  <c r="AO818" i="21"/>
  <c r="AQ818" i="21" s="1"/>
  <c r="AO819" i="21"/>
  <c r="AQ819" i="21" s="1"/>
  <c r="AO820" i="21"/>
  <c r="AQ820" i="21" s="1"/>
  <c r="AO821" i="21"/>
  <c r="AQ821" i="21" s="1"/>
  <c r="AO822" i="21"/>
  <c r="AQ822" i="21" s="1"/>
  <c r="AO823" i="21"/>
  <c r="AQ823" i="21" s="1"/>
  <c r="AO824" i="21"/>
  <c r="AQ824" i="21" s="1"/>
  <c r="AO825" i="21"/>
  <c r="AQ825" i="21" s="1"/>
  <c r="AO826" i="21"/>
  <c r="AQ826" i="21" s="1"/>
  <c r="AO827" i="21"/>
  <c r="AQ827" i="21" s="1"/>
  <c r="AO828" i="21"/>
  <c r="AQ828" i="21" s="1"/>
  <c r="AO829" i="21"/>
  <c r="AQ829" i="21" s="1"/>
  <c r="AO830" i="21"/>
  <c r="AQ830" i="21" s="1"/>
  <c r="AO831" i="21"/>
  <c r="AQ831" i="21" s="1"/>
  <c r="AO832" i="21"/>
  <c r="AQ832" i="21" s="1"/>
  <c r="AO833" i="21"/>
  <c r="AQ833" i="21" s="1"/>
  <c r="AO834" i="21"/>
  <c r="AQ834" i="21" s="1"/>
  <c r="AO835" i="21"/>
  <c r="AQ835" i="21" s="1"/>
  <c r="AO836" i="21"/>
  <c r="AQ836" i="21" s="1"/>
  <c r="AO837" i="21"/>
  <c r="AQ837" i="21" s="1"/>
  <c r="AO838" i="21"/>
  <c r="AQ838" i="21" s="1"/>
  <c r="AO839" i="21"/>
  <c r="AQ839" i="21" s="1"/>
  <c r="AO840" i="21"/>
  <c r="AQ840" i="21" s="1"/>
  <c r="AO841" i="21"/>
  <c r="AQ841" i="21" s="1"/>
  <c r="AO842" i="21"/>
  <c r="AQ842" i="21" s="1"/>
  <c r="AO843" i="21"/>
  <c r="AQ843" i="21" s="1"/>
  <c r="AO844" i="21"/>
  <c r="AQ844" i="21" s="1"/>
  <c r="AO845" i="21"/>
  <c r="AQ845" i="21" s="1"/>
  <c r="AO846" i="21"/>
  <c r="AQ846" i="21" s="1"/>
  <c r="AO847" i="21"/>
  <c r="AQ847" i="21" s="1"/>
  <c r="AO848" i="21"/>
  <c r="AQ848" i="21" s="1"/>
  <c r="AO849" i="21"/>
  <c r="AQ849" i="21" s="1"/>
  <c r="AO850" i="21"/>
  <c r="AQ850" i="21" s="1"/>
  <c r="AO851" i="21"/>
  <c r="AQ851" i="21" s="1"/>
  <c r="AO852" i="21"/>
  <c r="AQ852" i="21" s="1"/>
  <c r="AO853" i="21"/>
  <c r="AQ853" i="21" s="1"/>
  <c r="AO854" i="21"/>
  <c r="AQ854" i="21" s="1"/>
  <c r="AO855" i="21"/>
  <c r="AQ855" i="21" s="1"/>
  <c r="AO856" i="21"/>
  <c r="AQ856" i="21" s="1"/>
  <c r="AO857" i="21"/>
  <c r="AQ857" i="21" s="1"/>
  <c r="AO858" i="21"/>
  <c r="AQ858" i="21" s="1"/>
  <c r="AO859" i="21"/>
  <c r="AQ859" i="21" s="1"/>
  <c r="AO860" i="21"/>
  <c r="AQ860" i="21" s="1"/>
  <c r="AO861" i="21"/>
  <c r="AQ861" i="21" s="1"/>
  <c r="AO862" i="21"/>
  <c r="AQ862" i="21" s="1"/>
  <c r="AO863" i="21"/>
  <c r="AQ863" i="21" s="1"/>
  <c r="AO864" i="21"/>
  <c r="AQ864" i="21" s="1"/>
  <c r="AO865" i="21"/>
  <c r="AQ865" i="21" s="1"/>
  <c r="AO866" i="21"/>
  <c r="AQ866" i="21" s="1"/>
  <c r="AO867" i="21"/>
  <c r="AQ867" i="21" s="1"/>
  <c r="AO868" i="21"/>
  <c r="AQ868" i="21" s="1"/>
  <c r="AO869" i="21"/>
  <c r="AQ869" i="21" s="1"/>
  <c r="AO870" i="21"/>
  <c r="AQ870" i="21" s="1"/>
  <c r="AO871" i="21"/>
  <c r="AQ871" i="21" s="1"/>
  <c r="AO872" i="21"/>
  <c r="AQ872" i="21" s="1"/>
  <c r="AO873" i="21"/>
  <c r="AQ873" i="21" s="1"/>
  <c r="AO874" i="21"/>
  <c r="AQ874" i="21" s="1"/>
  <c r="AO875" i="21"/>
  <c r="AQ875" i="21" s="1"/>
  <c r="AO876" i="21"/>
  <c r="AQ876" i="21" s="1"/>
  <c r="AO877" i="21"/>
  <c r="AQ877" i="21" s="1"/>
  <c r="AO878" i="21"/>
  <c r="AQ878" i="21" s="1"/>
  <c r="AO879" i="21"/>
  <c r="AQ879" i="21" s="1"/>
  <c r="AO880" i="21"/>
  <c r="AQ880" i="21" s="1"/>
  <c r="AO881" i="21"/>
  <c r="AQ881" i="21" s="1"/>
  <c r="AO882" i="21"/>
  <c r="AQ882" i="21" s="1"/>
  <c r="AO883" i="21"/>
  <c r="AQ883" i="21" s="1"/>
  <c r="AO884" i="21"/>
  <c r="AQ884" i="21" s="1"/>
  <c r="AO885" i="21"/>
  <c r="AQ885" i="21" s="1"/>
  <c r="AO886" i="21"/>
  <c r="AQ886" i="21" s="1"/>
  <c r="AO887" i="21"/>
  <c r="AQ887" i="21" s="1"/>
  <c r="AO888" i="21"/>
  <c r="AQ888" i="21" s="1"/>
  <c r="AO889" i="21"/>
  <c r="AQ889" i="21" s="1"/>
  <c r="AO890" i="21"/>
  <c r="AQ890" i="21" s="1"/>
  <c r="AO891" i="21"/>
  <c r="AQ891" i="21" s="1"/>
  <c r="AO892" i="21"/>
  <c r="AQ892" i="21" s="1"/>
  <c r="AO893" i="21"/>
  <c r="AQ893" i="21" s="1"/>
  <c r="AO894" i="21"/>
  <c r="AQ894" i="21" s="1"/>
  <c r="AO895" i="21"/>
  <c r="AQ895" i="21" s="1"/>
  <c r="AO896" i="21"/>
  <c r="AQ896" i="21" s="1"/>
  <c r="AO897" i="21"/>
  <c r="AQ897" i="21" s="1"/>
  <c r="AO898" i="21"/>
  <c r="AQ898" i="21" s="1"/>
  <c r="AO899" i="21"/>
  <c r="AQ899" i="21" s="1"/>
  <c r="AO900" i="21"/>
  <c r="AQ900" i="21" s="1"/>
  <c r="AO901" i="21"/>
  <c r="AQ901" i="21" s="1"/>
  <c r="AO902" i="21"/>
  <c r="AQ902" i="21" s="1"/>
  <c r="AO903" i="21"/>
  <c r="AQ903" i="21" s="1"/>
  <c r="AO904" i="21"/>
  <c r="AQ904" i="21" s="1"/>
  <c r="AO905" i="21"/>
  <c r="AQ905" i="21" s="1"/>
  <c r="AO906" i="21"/>
  <c r="AQ906" i="21" s="1"/>
  <c r="AO907" i="21"/>
  <c r="AQ907" i="21" s="1"/>
  <c r="AO908" i="21"/>
  <c r="AQ908" i="21" s="1"/>
  <c r="AO909" i="21"/>
  <c r="AQ909" i="21" s="1"/>
  <c r="AO910" i="21"/>
  <c r="AQ910" i="21" s="1"/>
  <c r="AO911" i="21"/>
  <c r="AQ911" i="21" s="1"/>
  <c r="AO912" i="21"/>
  <c r="AQ912" i="21" s="1"/>
  <c r="AO913" i="21"/>
  <c r="AQ913" i="21" s="1"/>
  <c r="AO914" i="21"/>
  <c r="AQ914" i="21" s="1"/>
  <c r="AO915" i="21"/>
  <c r="AQ915" i="21" s="1"/>
  <c r="AO916" i="21"/>
  <c r="AQ916" i="21" s="1"/>
  <c r="AO917" i="21"/>
  <c r="AQ917" i="21" s="1"/>
  <c r="AO918" i="21"/>
  <c r="AQ918" i="21" s="1"/>
  <c r="AO919" i="21"/>
  <c r="AQ919" i="21" s="1"/>
  <c r="AO920" i="21"/>
  <c r="AQ920" i="21" s="1"/>
  <c r="AO921" i="21"/>
  <c r="AQ921" i="21" s="1"/>
  <c r="AO922" i="21"/>
  <c r="AQ922" i="21" s="1"/>
  <c r="AO923" i="21"/>
  <c r="AQ923" i="21" s="1"/>
  <c r="AO924" i="21"/>
  <c r="AQ924" i="21" s="1"/>
  <c r="AO925" i="21"/>
  <c r="AQ925" i="21" s="1"/>
  <c r="AO926" i="21"/>
  <c r="AQ926" i="21" s="1"/>
  <c r="AO927" i="21"/>
  <c r="AQ927" i="21" s="1"/>
  <c r="AO928" i="21"/>
  <c r="AQ928" i="21" s="1"/>
  <c r="AO929" i="21"/>
  <c r="AQ929" i="21" s="1"/>
  <c r="AO930" i="21"/>
  <c r="AQ930" i="21" s="1"/>
  <c r="AO931" i="21"/>
  <c r="AQ931" i="21" s="1"/>
  <c r="AO932" i="21"/>
  <c r="AQ932" i="21" s="1"/>
  <c r="AO933" i="21"/>
  <c r="AQ933" i="21" s="1"/>
  <c r="AO934" i="21"/>
  <c r="AQ934" i="21" s="1"/>
  <c r="AO935" i="21"/>
  <c r="AQ935" i="21" s="1"/>
  <c r="AO936" i="21"/>
  <c r="AQ936" i="21" s="1"/>
  <c r="AO937" i="21"/>
  <c r="AQ937" i="21" s="1"/>
  <c r="AO938" i="21"/>
  <c r="AQ938" i="21" s="1"/>
  <c r="AO939" i="21"/>
  <c r="AQ939" i="21" s="1"/>
  <c r="AO940" i="21"/>
  <c r="AQ940" i="21" s="1"/>
  <c r="AO941" i="21"/>
  <c r="AQ941" i="21" s="1"/>
  <c r="AO942" i="21"/>
  <c r="AQ942" i="21" s="1"/>
  <c r="AO943" i="21"/>
  <c r="AQ943" i="21" s="1"/>
  <c r="AO944" i="21"/>
  <c r="AQ944" i="21" s="1"/>
  <c r="AO945" i="21"/>
  <c r="AQ945" i="21" s="1"/>
  <c r="AO946" i="21"/>
  <c r="AQ946" i="21" s="1"/>
  <c r="AO947" i="21"/>
  <c r="AQ947" i="21" s="1"/>
  <c r="AO948" i="21"/>
  <c r="AQ948" i="21" s="1"/>
  <c r="AO949" i="21"/>
  <c r="AQ949" i="21" s="1"/>
  <c r="AO950" i="21"/>
  <c r="AQ950" i="21" s="1"/>
  <c r="AO951" i="21"/>
  <c r="AQ951" i="21" s="1"/>
  <c r="AO952" i="21"/>
  <c r="AQ952" i="21" s="1"/>
  <c r="AO953" i="21"/>
  <c r="AQ953" i="21" s="1"/>
  <c r="AO954" i="21"/>
  <c r="AQ954" i="21" s="1"/>
  <c r="AO955" i="21"/>
  <c r="AQ955" i="21" s="1"/>
  <c r="AO956" i="21"/>
  <c r="AQ956" i="21" s="1"/>
  <c r="AO957" i="21"/>
  <c r="AQ957" i="21" s="1"/>
  <c r="AO958" i="21"/>
  <c r="AQ958" i="21" s="1"/>
  <c r="AO959" i="21"/>
  <c r="AQ959" i="21" s="1"/>
  <c r="AO960" i="21"/>
  <c r="AQ960" i="21" s="1"/>
  <c r="AO961" i="21"/>
  <c r="AQ961" i="21" s="1"/>
  <c r="AO962" i="21"/>
  <c r="AQ962" i="21" s="1"/>
  <c r="AO963" i="21"/>
  <c r="AQ963" i="21" s="1"/>
  <c r="AO964" i="21"/>
  <c r="AQ964" i="21" s="1"/>
  <c r="AO965" i="21"/>
  <c r="AQ965" i="21" s="1"/>
  <c r="AO966" i="21"/>
  <c r="AQ966" i="21" s="1"/>
  <c r="AO967" i="21"/>
  <c r="AQ967" i="21" s="1"/>
  <c r="AO968" i="21"/>
  <c r="AQ968" i="21" s="1"/>
  <c r="AO969" i="21"/>
  <c r="AQ969" i="21" s="1"/>
  <c r="AO970" i="21"/>
  <c r="AQ970" i="21" s="1"/>
  <c r="AO971" i="21"/>
  <c r="AQ971" i="21" s="1"/>
  <c r="AO972" i="21"/>
  <c r="AQ972" i="21" s="1"/>
  <c r="AO973" i="21"/>
  <c r="AQ973" i="21" s="1"/>
  <c r="AO974" i="21"/>
  <c r="AQ974" i="21" s="1"/>
  <c r="AO975" i="21"/>
  <c r="AQ975" i="21" s="1"/>
  <c r="AO976" i="21"/>
  <c r="AQ976" i="21" s="1"/>
  <c r="AO977" i="21"/>
  <c r="AQ977" i="21" s="1"/>
  <c r="AO978" i="21"/>
  <c r="AQ978" i="21" s="1"/>
  <c r="AO979" i="21"/>
  <c r="AQ979" i="21" s="1"/>
  <c r="AO980" i="21"/>
  <c r="AQ980" i="21" s="1"/>
  <c r="AO981" i="21"/>
  <c r="AQ981" i="21" s="1"/>
  <c r="AO982" i="21"/>
  <c r="AQ982" i="21" s="1"/>
  <c r="AO983" i="21"/>
  <c r="AQ983" i="21" s="1"/>
  <c r="AO984" i="21"/>
  <c r="AQ984" i="21" s="1"/>
  <c r="AO985" i="21"/>
  <c r="AQ985" i="21" s="1"/>
  <c r="AO986" i="21"/>
  <c r="AQ986" i="21" s="1"/>
  <c r="AO987" i="21"/>
  <c r="AQ987" i="21" s="1"/>
  <c r="AO988" i="21"/>
  <c r="AQ988" i="21" s="1"/>
  <c r="AO989" i="21"/>
  <c r="AQ989" i="21" s="1"/>
  <c r="AO990" i="21"/>
  <c r="AQ990" i="21" s="1"/>
  <c r="AO991" i="21"/>
  <c r="AQ991" i="21" s="1"/>
  <c r="AO992" i="21"/>
  <c r="AQ992" i="21" s="1"/>
  <c r="AO993" i="21"/>
  <c r="AQ993" i="21" s="1"/>
  <c r="AO994" i="21"/>
  <c r="AQ994" i="21" s="1"/>
  <c r="AO995" i="21"/>
  <c r="AQ995" i="21" s="1"/>
  <c r="AO996" i="21"/>
  <c r="AQ996" i="21" s="1"/>
  <c r="AO997" i="21"/>
  <c r="AQ997" i="21" s="1"/>
  <c r="AO998" i="21"/>
  <c r="AQ998" i="21" s="1"/>
  <c r="AO999" i="21"/>
  <c r="AQ999" i="21" s="1"/>
  <c r="AO1000" i="21"/>
  <c r="AQ1000" i="21" s="1"/>
  <c r="AO1001" i="21"/>
  <c r="AQ1001" i="21" s="1"/>
  <c r="AO1002" i="21"/>
  <c r="AQ1002" i="21" s="1"/>
  <c r="AO1003" i="21"/>
  <c r="AQ1003" i="21" s="1"/>
  <c r="AO1004" i="21"/>
  <c r="AQ1004" i="21" s="1"/>
  <c r="AO1005" i="21"/>
  <c r="AQ1005" i="21" s="1"/>
  <c r="AO1006" i="21"/>
  <c r="AQ1006" i="21" s="1"/>
  <c r="AO1007" i="21"/>
  <c r="AQ1007" i="21" s="1"/>
  <c r="AO1008" i="21"/>
  <c r="AQ1008" i="21" s="1"/>
  <c r="AO1009" i="21"/>
  <c r="AQ1009" i="21" s="1"/>
  <c r="AO1010" i="21"/>
  <c r="AQ1010" i="21" s="1"/>
  <c r="AO1011" i="21"/>
  <c r="AQ1011" i="21" s="1"/>
  <c r="AO1012" i="21"/>
  <c r="AQ1012" i="21" s="1"/>
  <c r="AO1013" i="21"/>
  <c r="AQ1013" i="21" s="1"/>
  <c r="AO1014" i="21"/>
  <c r="AQ1014" i="21" s="1"/>
  <c r="AO1015" i="21"/>
  <c r="AQ1015" i="21" s="1"/>
  <c r="AO1016" i="21"/>
  <c r="AQ1016" i="21" s="1"/>
  <c r="AO1017" i="21"/>
  <c r="AQ1017" i="21" s="1"/>
  <c r="AO1018" i="21"/>
  <c r="AQ1018" i="21" s="1"/>
  <c r="AO1019" i="21"/>
  <c r="AQ1019" i="21" s="1"/>
  <c r="AO1020" i="21"/>
  <c r="AQ1020" i="21" s="1"/>
  <c r="AO1021" i="21"/>
  <c r="AQ1021" i="21" s="1"/>
  <c r="AO1022" i="21"/>
  <c r="AQ1022" i="21" s="1"/>
  <c r="AO1023" i="21"/>
  <c r="AQ1023" i="21" s="1"/>
  <c r="AO1024" i="21"/>
  <c r="AQ1024" i="21" s="1"/>
  <c r="AO1025" i="21"/>
  <c r="AQ1025" i="21" s="1"/>
  <c r="AO1026" i="21"/>
  <c r="AQ1026" i="21" s="1"/>
  <c r="AO1027" i="21"/>
  <c r="AQ1027" i="21" s="1"/>
  <c r="AO1028" i="21"/>
  <c r="AQ1028" i="21" s="1"/>
  <c r="AO1029" i="21"/>
  <c r="AQ1029" i="21" s="1"/>
  <c r="AO1030" i="21"/>
  <c r="AQ1030" i="21" s="1"/>
  <c r="AO1031" i="21"/>
  <c r="AQ1031" i="21" s="1"/>
  <c r="AO1032" i="21"/>
  <c r="AQ1032" i="21" s="1"/>
  <c r="AO1033" i="21"/>
  <c r="AQ1033" i="21" s="1"/>
  <c r="AO1034" i="21"/>
  <c r="AQ1034" i="21" s="1"/>
  <c r="AO1035" i="21"/>
  <c r="AQ1035" i="21" s="1"/>
  <c r="AO1036" i="21"/>
  <c r="AQ1036" i="21" s="1"/>
  <c r="AO1037" i="21"/>
  <c r="AQ1037" i="21" s="1"/>
  <c r="AO1038" i="21"/>
  <c r="AQ1038" i="21" s="1"/>
  <c r="AO1039" i="21"/>
  <c r="AQ1039" i="21" s="1"/>
  <c r="AO1040" i="21"/>
  <c r="AQ1040" i="21" s="1"/>
  <c r="AO1041" i="21"/>
  <c r="AQ1041" i="21" s="1"/>
  <c r="AO1042" i="21"/>
  <c r="AQ1042" i="21" s="1"/>
  <c r="AO1043" i="21"/>
  <c r="AQ1043" i="21" s="1"/>
  <c r="AO1044" i="21"/>
  <c r="AQ1044" i="21" s="1"/>
  <c r="AO1045" i="21"/>
  <c r="AQ1045" i="21" s="1"/>
  <c r="AO1046" i="21"/>
  <c r="AQ1046" i="21" s="1"/>
  <c r="AO1047" i="21"/>
  <c r="AQ1047" i="21" s="1"/>
  <c r="AO1048" i="21"/>
  <c r="AQ1048" i="21" s="1"/>
  <c r="AO1049" i="21"/>
  <c r="AQ1049" i="21" s="1"/>
  <c r="AO1050" i="21"/>
  <c r="AQ1050" i="21" s="1"/>
  <c r="AO1051" i="21"/>
  <c r="AQ1051" i="21" s="1"/>
  <c r="AO1052" i="21"/>
  <c r="AQ1052" i="21" s="1"/>
  <c r="AO1053" i="21"/>
  <c r="AQ1053" i="21" s="1"/>
  <c r="AO1054" i="21"/>
  <c r="AQ1054" i="21" s="1"/>
  <c r="AO1055" i="21"/>
  <c r="AQ1055" i="21" s="1"/>
  <c r="AO1056" i="21"/>
  <c r="AQ1056" i="21" s="1"/>
  <c r="AO1057" i="21"/>
  <c r="AQ1057" i="21" s="1"/>
  <c r="AO1058" i="21"/>
  <c r="AQ1058" i="21" s="1"/>
  <c r="AO1059" i="21"/>
  <c r="AQ1059" i="21" s="1"/>
  <c r="AO1060" i="21"/>
  <c r="AQ1060" i="21" s="1"/>
  <c r="AO1061" i="21"/>
  <c r="AQ1061" i="21" s="1"/>
  <c r="AO1062" i="21"/>
  <c r="AQ1062" i="21" s="1"/>
  <c r="AO1063" i="21"/>
  <c r="AQ1063" i="21" s="1"/>
  <c r="AO1064" i="21"/>
  <c r="AQ1064" i="21" s="1"/>
  <c r="AO1065" i="21"/>
  <c r="AQ1065" i="21" s="1"/>
  <c r="AO1066" i="21"/>
  <c r="AQ1066" i="21" s="1"/>
  <c r="AO1067" i="21"/>
  <c r="AQ1067" i="21" s="1"/>
  <c r="AO1068" i="21"/>
  <c r="AQ1068" i="21" s="1"/>
  <c r="AO1069" i="21"/>
  <c r="AQ1069" i="21" s="1"/>
  <c r="AO1070" i="21"/>
  <c r="AQ1070" i="21" s="1"/>
  <c r="AO1071" i="21"/>
  <c r="AQ1071" i="21" s="1"/>
  <c r="AO1072" i="21"/>
  <c r="AQ1072" i="21" s="1"/>
  <c r="AO1073" i="21"/>
  <c r="AQ1073" i="21" s="1"/>
  <c r="AO1074" i="21"/>
  <c r="AQ1074" i="21" s="1"/>
  <c r="AO1075" i="21"/>
  <c r="AQ1075" i="21" s="1"/>
  <c r="AO1076" i="21"/>
  <c r="AQ1076" i="21" s="1"/>
  <c r="AO1077" i="21"/>
  <c r="AQ1077" i="21" s="1"/>
  <c r="AO1078" i="21"/>
  <c r="AQ1078" i="21" s="1"/>
  <c r="AO1079" i="21"/>
  <c r="AQ1079" i="21" s="1"/>
  <c r="AO1080" i="21"/>
  <c r="AQ1080" i="21" s="1"/>
  <c r="AO1081" i="21"/>
  <c r="AQ1081" i="21" s="1"/>
  <c r="AO1082" i="21"/>
  <c r="AQ1082" i="21" s="1"/>
  <c r="AO1083" i="21"/>
  <c r="AQ1083" i="21" s="1"/>
  <c r="AO1084" i="21"/>
  <c r="AQ1084" i="21" s="1"/>
  <c r="AO1085" i="21"/>
  <c r="AQ1085" i="21" s="1"/>
  <c r="AO1086" i="21"/>
  <c r="AQ1086" i="21" s="1"/>
  <c r="AO1087" i="21"/>
  <c r="AQ1087" i="21" s="1"/>
  <c r="AO1088" i="21"/>
  <c r="AQ1088" i="21" s="1"/>
  <c r="AO1089" i="21"/>
  <c r="AQ1089" i="21" s="1"/>
  <c r="AO1090" i="21"/>
  <c r="AQ1090" i="21" s="1"/>
  <c r="AO1091" i="21"/>
  <c r="AQ1091" i="21" s="1"/>
  <c r="AO1092" i="21"/>
  <c r="AQ1092" i="21" s="1"/>
  <c r="AO1093" i="21"/>
  <c r="AQ1093" i="21" s="1"/>
  <c r="AO1094" i="21"/>
  <c r="AQ1094" i="21" s="1"/>
  <c r="AO1095" i="21"/>
  <c r="AQ1095" i="21" s="1"/>
  <c r="AO1096" i="21"/>
  <c r="AQ1096" i="21" s="1"/>
  <c r="AO1097" i="21"/>
  <c r="AQ1097" i="21" s="1"/>
  <c r="AO1098" i="21"/>
  <c r="AQ1098" i="21" s="1"/>
  <c r="AO1099" i="21"/>
  <c r="AQ1099" i="21" s="1"/>
  <c r="AO1100" i="21"/>
  <c r="AQ1100" i="21" s="1"/>
  <c r="AO1101" i="21"/>
  <c r="AQ1101" i="21" s="1"/>
  <c r="AO1102" i="21"/>
  <c r="AQ1102" i="21" s="1"/>
  <c r="AO1103" i="21"/>
  <c r="AQ1103" i="21" s="1"/>
  <c r="AO1104" i="21"/>
  <c r="AQ1104" i="21" s="1"/>
  <c r="AO1105" i="21"/>
  <c r="AQ1105" i="21" s="1"/>
  <c r="AO1106" i="21"/>
  <c r="AQ1106" i="21" s="1"/>
  <c r="AO1107" i="21"/>
  <c r="AQ1107" i="21" s="1"/>
  <c r="AO1108" i="21"/>
  <c r="AQ1108" i="21" s="1"/>
  <c r="AO1109" i="21"/>
  <c r="AQ1109" i="21" s="1"/>
  <c r="AO1110" i="21"/>
  <c r="AQ1110" i="21" s="1"/>
  <c r="AO1111" i="21"/>
  <c r="AQ1111" i="21" s="1"/>
  <c r="AO1112" i="21"/>
  <c r="AQ1112" i="21" s="1"/>
  <c r="AO1113" i="21"/>
  <c r="AQ1113" i="21" s="1"/>
  <c r="AO1114" i="21"/>
  <c r="AQ1114" i="21" s="1"/>
  <c r="AO1115" i="21"/>
  <c r="AQ1115" i="21" s="1"/>
  <c r="AO1116" i="21"/>
  <c r="AQ1116" i="21" s="1"/>
  <c r="AO1117" i="21"/>
  <c r="AQ1117" i="21" s="1"/>
  <c r="AO1118" i="21"/>
  <c r="AQ1118" i="21" s="1"/>
  <c r="AO1119" i="21"/>
  <c r="AQ1119" i="21" s="1"/>
  <c r="AO1120" i="21"/>
  <c r="AQ1120" i="21" s="1"/>
  <c r="AO1121" i="21"/>
  <c r="AQ1121" i="21" s="1"/>
  <c r="AO1122" i="21"/>
  <c r="AQ1122" i="21" s="1"/>
  <c r="AO1123" i="21"/>
  <c r="AQ1123" i="21" s="1"/>
  <c r="AO1124" i="21"/>
  <c r="AQ1124" i="21" s="1"/>
  <c r="AO1125" i="21"/>
  <c r="AQ1125" i="21" s="1"/>
  <c r="AO1126" i="21"/>
  <c r="AQ1126" i="21" s="1"/>
  <c r="AO1127" i="21"/>
  <c r="AQ1127" i="21" s="1"/>
  <c r="AO1128" i="21"/>
  <c r="AQ1128" i="21" s="1"/>
  <c r="AO1129" i="21"/>
  <c r="AQ1129" i="21" s="1"/>
  <c r="AO1130" i="21"/>
  <c r="AQ1130" i="21" s="1"/>
  <c r="AO1131" i="21"/>
  <c r="AQ1131" i="21" s="1"/>
  <c r="AO1132" i="21"/>
  <c r="AQ1132" i="21" s="1"/>
  <c r="AO1133" i="21"/>
  <c r="AQ1133" i="21" s="1"/>
  <c r="AO1134" i="21"/>
  <c r="AQ1134" i="21" s="1"/>
  <c r="AO1135" i="21"/>
  <c r="AQ1135" i="21" s="1"/>
  <c r="AO1136" i="21"/>
  <c r="AQ1136" i="21" s="1"/>
  <c r="AO1137" i="21"/>
  <c r="AQ1137" i="21" s="1"/>
  <c r="AO1138" i="21"/>
  <c r="AQ1138" i="21" s="1"/>
  <c r="AO1139" i="21"/>
  <c r="AQ1139" i="21" s="1"/>
  <c r="AO1140" i="21"/>
  <c r="AQ1140" i="21" s="1"/>
  <c r="AO1141" i="21"/>
  <c r="AQ1141" i="21" s="1"/>
  <c r="AO1142" i="21"/>
  <c r="AQ1142" i="21" s="1"/>
  <c r="AO1143" i="21"/>
  <c r="AQ1143" i="21" s="1"/>
  <c r="AO1144" i="21"/>
  <c r="AQ1144" i="21" s="1"/>
  <c r="AO1145" i="21"/>
  <c r="AQ1145" i="21" s="1"/>
  <c r="AO1146" i="21"/>
  <c r="AQ1146" i="21" s="1"/>
  <c r="AO1147" i="21"/>
  <c r="AQ1147" i="21" s="1"/>
  <c r="AO1148" i="21"/>
  <c r="AQ1148" i="21" s="1"/>
  <c r="AO1149" i="21"/>
  <c r="AQ1149" i="21" s="1"/>
  <c r="AO1150" i="21"/>
  <c r="AQ1150" i="21" s="1"/>
  <c r="AO1151" i="21"/>
  <c r="AQ1151" i="21" s="1"/>
  <c r="AO1152" i="21"/>
  <c r="AQ1152" i="21" s="1"/>
  <c r="AO1153" i="21"/>
  <c r="AQ1153" i="21" s="1"/>
  <c r="AO2" i="21"/>
  <c r="AQ2" i="21" s="1"/>
  <c r="H23" i="24"/>
  <c r="I23" i="24"/>
  <c r="K45" i="24"/>
  <c r="H45" i="24"/>
  <c r="J45" i="24" s="1"/>
  <c r="T45" i="24"/>
  <c r="R45" i="24"/>
  <c r="Q45" i="24"/>
  <c r="H4" i="24"/>
  <c r="P4" i="24" s="1"/>
  <c r="H9" i="24"/>
  <c r="S9" i="24" s="1"/>
  <c r="H16" i="24"/>
  <c r="P16" i="24" s="1"/>
  <c r="H18" i="24"/>
  <c r="S18" i="24" s="1"/>
  <c r="P23" i="24"/>
  <c r="H28" i="24"/>
  <c r="P28" i="24" s="1"/>
  <c r="H32" i="24"/>
  <c r="P32" i="24" s="1"/>
  <c r="H33" i="24"/>
  <c r="P33" i="24" s="1"/>
  <c r="H42" i="24"/>
  <c r="P42" i="24" s="1"/>
  <c r="AF1152" i="21" l="1"/>
  <c r="AS1152" i="21"/>
  <c r="AF1144" i="21"/>
  <c r="AS1144" i="21"/>
  <c r="AF1136" i="21"/>
  <c r="AS1136" i="21"/>
  <c r="AF1128" i="21"/>
  <c r="AS1128" i="21"/>
  <c r="AF1120" i="21"/>
  <c r="AS1120" i="21"/>
  <c r="AF1112" i="21"/>
  <c r="AS1112" i="21"/>
  <c r="AF1104" i="21"/>
  <c r="AS1104" i="21"/>
  <c r="AF1096" i="21"/>
  <c r="AS1096" i="21"/>
  <c r="AF1088" i="21"/>
  <c r="AS1088" i="21"/>
  <c r="AF1080" i="21"/>
  <c r="AS1080" i="21"/>
  <c r="AF1072" i="21"/>
  <c r="AS1072" i="21"/>
  <c r="AF1064" i="21"/>
  <c r="AS1064" i="21"/>
  <c r="AF1056" i="21"/>
  <c r="AS1056" i="21"/>
  <c r="AF1048" i="21"/>
  <c r="AS1048" i="21"/>
  <c r="AF1040" i="21"/>
  <c r="AS1040" i="21"/>
  <c r="AF1032" i="21"/>
  <c r="AS1032" i="21"/>
  <c r="AF1024" i="21"/>
  <c r="AS1024" i="21"/>
  <c r="AF1016" i="21"/>
  <c r="AS1016" i="21"/>
  <c r="AF1008" i="21"/>
  <c r="AS1008" i="21"/>
  <c r="AF1000" i="21"/>
  <c r="AS1000" i="21"/>
  <c r="AF992" i="21"/>
  <c r="AS992" i="21"/>
  <c r="AF984" i="21"/>
  <c r="AS984" i="21"/>
  <c r="AF976" i="21"/>
  <c r="AS976" i="21"/>
  <c r="AF968" i="21"/>
  <c r="AS968" i="21"/>
  <c r="AF960" i="21"/>
  <c r="AS960" i="21"/>
  <c r="AF952" i="21"/>
  <c r="AS952" i="21"/>
  <c r="AF944" i="21"/>
  <c r="AS944" i="21"/>
  <c r="AF1151" i="21"/>
  <c r="AS1151" i="21"/>
  <c r="AF1143" i="21"/>
  <c r="AS1143" i="21"/>
  <c r="AF1135" i="21"/>
  <c r="AS1135" i="21"/>
  <c r="AF1127" i="21"/>
  <c r="AS1127" i="21"/>
  <c r="AF1119" i="21"/>
  <c r="AS1119" i="21"/>
  <c r="AF1111" i="21"/>
  <c r="AS1111" i="21"/>
  <c r="AF1103" i="21"/>
  <c r="AS1103" i="21"/>
  <c r="AF1095" i="21"/>
  <c r="AS1095" i="21"/>
  <c r="AF1087" i="21"/>
  <c r="AS1087" i="21"/>
  <c r="AF1079" i="21"/>
  <c r="AS1079" i="21"/>
  <c r="AF1071" i="21"/>
  <c r="AS1071" i="21"/>
  <c r="AF1063" i="21"/>
  <c r="AS1063" i="21"/>
  <c r="AF1055" i="21"/>
  <c r="AS1055" i="21"/>
  <c r="AF1047" i="21"/>
  <c r="AS1047" i="21"/>
  <c r="AF1039" i="21"/>
  <c r="AS1039" i="21"/>
  <c r="AF1031" i="21"/>
  <c r="AS1031" i="21"/>
  <c r="AF1023" i="21"/>
  <c r="AS1023" i="21"/>
  <c r="AF1015" i="21"/>
  <c r="AS1015" i="21"/>
  <c r="AF1007" i="21"/>
  <c r="AS1007" i="21"/>
  <c r="AF999" i="21"/>
  <c r="AS999" i="21"/>
  <c r="AF991" i="21"/>
  <c r="AS991" i="21"/>
  <c r="AF983" i="21"/>
  <c r="AS983" i="21"/>
  <c r="AF975" i="21"/>
  <c r="AS975" i="21"/>
  <c r="AF967" i="21"/>
  <c r="AS967" i="21"/>
  <c r="AF959" i="21"/>
  <c r="AS959" i="21"/>
  <c r="AF951" i="21"/>
  <c r="AS951" i="21"/>
  <c r="AF943" i="21"/>
  <c r="AS943" i="21"/>
  <c r="AF935" i="21"/>
  <c r="AS935" i="21"/>
  <c r="AF927" i="21"/>
  <c r="AS927" i="21"/>
  <c r="AF919" i="21"/>
  <c r="AS919" i="21"/>
  <c r="AF911" i="21"/>
  <c r="AS911" i="21"/>
  <c r="AF903" i="21"/>
  <c r="AS903" i="21"/>
  <c r="AF895" i="21"/>
  <c r="AS895" i="21"/>
  <c r="AF887" i="21"/>
  <c r="AS887" i="21"/>
  <c r="AF879" i="21"/>
  <c r="AS879" i="21"/>
  <c r="AF871" i="21"/>
  <c r="AS871" i="21"/>
  <c r="AF863" i="21"/>
  <c r="AS863" i="21"/>
  <c r="AF855" i="21"/>
  <c r="AS855" i="21"/>
  <c r="AF847" i="21"/>
  <c r="AS847" i="21"/>
  <c r="AF839" i="21"/>
  <c r="AS839" i="21"/>
  <c r="AF831" i="21"/>
  <c r="AS831" i="21"/>
  <c r="AF823" i="21"/>
  <c r="AS823" i="21"/>
  <c r="AF815" i="21"/>
  <c r="AS815" i="21"/>
  <c r="AF807" i="21"/>
  <c r="AS807" i="21"/>
  <c r="AF799" i="21"/>
  <c r="AS799" i="21"/>
  <c r="AF791" i="21"/>
  <c r="AS791" i="21"/>
  <c r="AF783" i="21"/>
  <c r="AS783" i="21"/>
  <c r="AF775" i="21"/>
  <c r="AS775" i="21"/>
  <c r="AF767" i="21"/>
  <c r="AS767" i="21"/>
  <c r="AF759" i="21"/>
  <c r="AS759" i="21"/>
  <c r="AF751" i="21"/>
  <c r="AS751" i="21"/>
  <c r="AF743" i="21"/>
  <c r="AS743" i="21"/>
  <c r="AF735" i="21"/>
  <c r="AS735" i="21"/>
  <c r="AF727" i="21"/>
  <c r="AS727" i="21"/>
  <c r="AF719" i="21"/>
  <c r="AS719" i="21"/>
  <c r="AF711" i="21"/>
  <c r="AS711" i="21"/>
  <c r="AF703" i="21"/>
  <c r="AS703" i="21"/>
  <c r="AF695" i="21"/>
  <c r="AS695" i="21"/>
  <c r="AF687" i="21"/>
  <c r="AS687" i="21"/>
  <c r="AF679" i="21"/>
  <c r="AS679" i="21"/>
  <c r="AF671" i="21"/>
  <c r="AS671" i="21"/>
  <c r="AF663" i="21"/>
  <c r="AS663" i="21"/>
  <c r="AF655" i="21"/>
  <c r="AS655" i="21"/>
  <c r="AF647" i="21"/>
  <c r="AS647" i="21"/>
  <c r="AF639" i="21"/>
  <c r="AS639" i="21"/>
  <c r="AF631" i="21"/>
  <c r="AS631" i="21"/>
  <c r="AF623" i="21"/>
  <c r="AS623" i="21"/>
  <c r="AF615" i="21"/>
  <c r="AS615" i="21"/>
  <c r="AF607" i="21"/>
  <c r="AS607" i="21"/>
  <c r="AF599" i="21"/>
  <c r="AS599" i="21"/>
  <c r="AF591" i="21"/>
  <c r="AS591" i="21"/>
  <c r="AF583" i="21"/>
  <c r="AS583" i="21"/>
  <c r="AF575" i="21"/>
  <c r="AS575" i="21"/>
  <c r="AF567" i="21"/>
  <c r="AS567" i="21"/>
  <c r="AF559" i="21"/>
  <c r="AS559" i="21"/>
  <c r="AF551" i="21"/>
  <c r="AS551" i="21"/>
  <c r="AF543" i="21"/>
  <c r="AS543" i="21"/>
  <c r="AF535" i="21"/>
  <c r="AS535" i="21"/>
  <c r="AF527" i="21"/>
  <c r="AS527" i="21"/>
  <c r="AF519" i="21"/>
  <c r="AS519" i="21"/>
  <c r="AF1150" i="21"/>
  <c r="AS1150" i="21"/>
  <c r="AF1142" i="21"/>
  <c r="AS1142" i="21"/>
  <c r="AF1134" i="21"/>
  <c r="AS1134" i="21"/>
  <c r="AF1126" i="21"/>
  <c r="AS1126" i="21"/>
  <c r="AF1118" i="21"/>
  <c r="AS1118" i="21"/>
  <c r="AF1110" i="21"/>
  <c r="AS1110" i="21"/>
  <c r="AF1102" i="21"/>
  <c r="AS1102" i="21"/>
  <c r="AF1094" i="21"/>
  <c r="AS1094" i="21"/>
  <c r="AF1086" i="21"/>
  <c r="AS1086" i="21"/>
  <c r="AF1078" i="21"/>
  <c r="AS1078" i="21"/>
  <c r="AF1070" i="21"/>
  <c r="AS1070" i="21"/>
  <c r="AF1062" i="21"/>
  <c r="AS1062" i="21"/>
  <c r="AF1054" i="21"/>
  <c r="AS1054" i="21"/>
  <c r="AF1046" i="21"/>
  <c r="AS1046" i="21"/>
  <c r="AF1038" i="21"/>
  <c r="AS1038" i="21"/>
  <c r="AF1030" i="21"/>
  <c r="AS1030" i="21"/>
  <c r="AF1022" i="21"/>
  <c r="AS1022" i="21"/>
  <c r="AF1014" i="21"/>
  <c r="AS1014" i="21"/>
  <c r="AF1006" i="21"/>
  <c r="AS1006" i="21"/>
  <c r="AF998" i="21"/>
  <c r="AS998" i="21"/>
  <c r="AF990" i="21"/>
  <c r="AS990" i="21"/>
  <c r="AF982" i="21"/>
  <c r="AS982" i="21"/>
  <c r="AF974" i="21"/>
  <c r="AS974" i="21"/>
  <c r="AF966" i="21"/>
  <c r="AS966" i="21"/>
  <c r="AF958" i="21"/>
  <c r="AS958" i="21"/>
  <c r="AF950" i="21"/>
  <c r="AS950" i="21"/>
  <c r="AF942" i="21"/>
  <c r="AS942" i="21"/>
  <c r="AF934" i="21"/>
  <c r="AS934" i="21"/>
  <c r="AF926" i="21"/>
  <c r="AS926" i="21"/>
  <c r="AF918" i="21"/>
  <c r="AS918" i="21"/>
  <c r="AF910" i="21"/>
  <c r="AS910" i="21"/>
  <c r="AF902" i="21"/>
  <c r="AS902" i="21"/>
  <c r="AF894" i="21"/>
  <c r="AS894" i="21"/>
  <c r="AF886" i="21"/>
  <c r="AS886" i="21"/>
  <c r="AF878" i="21"/>
  <c r="AS878" i="21"/>
  <c r="AF870" i="21"/>
  <c r="AS870" i="21"/>
  <c r="AF862" i="21"/>
  <c r="AS862" i="21"/>
  <c r="AF854" i="21"/>
  <c r="AS854" i="21"/>
  <c r="AF846" i="21"/>
  <c r="AS846" i="21"/>
  <c r="AF838" i="21"/>
  <c r="AS838" i="21"/>
  <c r="AF830" i="21"/>
  <c r="AS830" i="21"/>
  <c r="AF822" i="21"/>
  <c r="AS822" i="21"/>
  <c r="AF814" i="21"/>
  <c r="AS814" i="21"/>
  <c r="AF806" i="21"/>
  <c r="AS806" i="21"/>
  <c r="AF798" i="21"/>
  <c r="AS798" i="21"/>
  <c r="AF790" i="21"/>
  <c r="AS790" i="21"/>
  <c r="AF782" i="21"/>
  <c r="AS782" i="21"/>
  <c r="AF774" i="21"/>
  <c r="AS774" i="21"/>
  <c r="AF766" i="21"/>
  <c r="AS766" i="21"/>
  <c r="AF758" i="21"/>
  <c r="AS758" i="21"/>
  <c r="AF750" i="21"/>
  <c r="AS750" i="21"/>
  <c r="AF742" i="21"/>
  <c r="AS742" i="21"/>
  <c r="AF734" i="21"/>
  <c r="AS734" i="21"/>
  <c r="AF726" i="21"/>
  <c r="AS726" i="21"/>
  <c r="AF718" i="21"/>
  <c r="AS718" i="21"/>
  <c r="AF710" i="21"/>
  <c r="AS710" i="21"/>
  <c r="AF702" i="21"/>
  <c r="AS702" i="21"/>
  <c r="AF694" i="21"/>
  <c r="AS694" i="21"/>
  <c r="AF686" i="21"/>
  <c r="AS686" i="21"/>
  <c r="AF678" i="21"/>
  <c r="AS678" i="21"/>
  <c r="AF670" i="21"/>
  <c r="AS670" i="21"/>
  <c r="AF662" i="21"/>
  <c r="AS662" i="21"/>
  <c r="AF1149" i="21"/>
  <c r="AS1149" i="21"/>
  <c r="AF1141" i="21"/>
  <c r="AS1141" i="21"/>
  <c r="AF1133" i="21"/>
  <c r="AS1133" i="21"/>
  <c r="AF1125" i="21"/>
  <c r="AS1125" i="21"/>
  <c r="AF1117" i="21"/>
  <c r="AS1117" i="21"/>
  <c r="AF1109" i="21"/>
  <c r="AS1109" i="21"/>
  <c r="AF1101" i="21"/>
  <c r="AS1101" i="21"/>
  <c r="AF1093" i="21"/>
  <c r="AS1093" i="21"/>
  <c r="AF1085" i="21"/>
  <c r="AS1085" i="21"/>
  <c r="AF1077" i="21"/>
  <c r="AS1077" i="21"/>
  <c r="AF1069" i="21"/>
  <c r="AS1069" i="21"/>
  <c r="AF1061" i="21"/>
  <c r="AS1061" i="21"/>
  <c r="AF1053" i="21"/>
  <c r="AS1053" i="21"/>
  <c r="AF1045" i="21"/>
  <c r="AS1045" i="21"/>
  <c r="AF1037" i="21"/>
  <c r="AS1037" i="21"/>
  <c r="AF1029" i="21"/>
  <c r="AS1029" i="21"/>
  <c r="AF1021" i="21"/>
  <c r="AS1021" i="21"/>
  <c r="AF1013" i="21"/>
  <c r="AS1013" i="21"/>
  <c r="AF1005" i="21"/>
  <c r="AS1005" i="21"/>
  <c r="AF997" i="21"/>
  <c r="AS997" i="21"/>
  <c r="AF989" i="21"/>
  <c r="AS989" i="21"/>
  <c r="AF981" i="21"/>
  <c r="AS981" i="21"/>
  <c r="AF973" i="21"/>
  <c r="AS973" i="21"/>
  <c r="AF965" i="21"/>
  <c r="AS965" i="21"/>
  <c r="AF957" i="21"/>
  <c r="AS957" i="21"/>
  <c r="AF949" i="21"/>
  <c r="AS949" i="21"/>
  <c r="AF941" i="21"/>
  <c r="AS941" i="21"/>
  <c r="AF933" i="21"/>
  <c r="AS933" i="21"/>
  <c r="AF925" i="21"/>
  <c r="AS925" i="21"/>
  <c r="AF917" i="21"/>
  <c r="AS917" i="21"/>
  <c r="AF909" i="21"/>
  <c r="AS909" i="21"/>
  <c r="AF901" i="21"/>
  <c r="AS901" i="21"/>
  <c r="AF893" i="21"/>
  <c r="AS893" i="21"/>
  <c r="AF885" i="21"/>
  <c r="AS885" i="21"/>
  <c r="AF877" i="21"/>
  <c r="AS877" i="21"/>
  <c r="AF869" i="21"/>
  <c r="AS869" i="21"/>
  <c r="AF861" i="21"/>
  <c r="AS861" i="21"/>
  <c r="AF853" i="21"/>
  <c r="AS853" i="21"/>
  <c r="AF845" i="21"/>
  <c r="AS845" i="21"/>
  <c r="AF837" i="21"/>
  <c r="AS837" i="21"/>
  <c r="AF829" i="21"/>
  <c r="AS829" i="21"/>
  <c r="AF821" i="21"/>
  <c r="AS821" i="21"/>
  <c r="AF813" i="21"/>
  <c r="AS813" i="21"/>
  <c r="AF805" i="21"/>
  <c r="AS805" i="21"/>
  <c r="AF797" i="21"/>
  <c r="AS797" i="21"/>
  <c r="AF789" i="21"/>
  <c r="AS789" i="21"/>
  <c r="AF781" i="21"/>
  <c r="AS781" i="21"/>
  <c r="AF773" i="21"/>
  <c r="AS773" i="21"/>
  <c r="AF765" i="21"/>
  <c r="AS765" i="21"/>
  <c r="AF757" i="21"/>
  <c r="AS757" i="21"/>
  <c r="AF749" i="21"/>
  <c r="AS749" i="21"/>
  <c r="AF741" i="21"/>
  <c r="AS741" i="21"/>
  <c r="AF733" i="21"/>
  <c r="AS733" i="21"/>
  <c r="AF725" i="21"/>
  <c r="AS725" i="21"/>
  <c r="AF717" i="21"/>
  <c r="AS717" i="21"/>
  <c r="AF709" i="21"/>
  <c r="AS709" i="21"/>
  <c r="AF701" i="21"/>
  <c r="AS701" i="21"/>
  <c r="AF693" i="21"/>
  <c r="AS693" i="21"/>
  <c r="AF685" i="21"/>
  <c r="AS685" i="21"/>
  <c r="AF677" i="21"/>
  <c r="AS677" i="21"/>
  <c r="AF669" i="21"/>
  <c r="AS669" i="21"/>
  <c r="AF661" i="21"/>
  <c r="AS661" i="21"/>
  <c r="AF653" i="21"/>
  <c r="AS653" i="21"/>
  <c r="AF645" i="21"/>
  <c r="AS645" i="21"/>
  <c r="AS637" i="21"/>
  <c r="AF629" i="21"/>
  <c r="AS629" i="21"/>
  <c r="AF621" i="21"/>
  <c r="AS621" i="21"/>
  <c r="AF613" i="21"/>
  <c r="AS613" i="21"/>
  <c r="AF605" i="21"/>
  <c r="AS605" i="21"/>
  <c r="AF597" i="21"/>
  <c r="AS597" i="21"/>
  <c r="AF589" i="21"/>
  <c r="AS589" i="21"/>
  <c r="AF581" i="21"/>
  <c r="AS581" i="21"/>
  <c r="AF573" i="21"/>
  <c r="AS573" i="21"/>
  <c r="AF565" i="21"/>
  <c r="AS565" i="21"/>
  <c r="AF557" i="21"/>
  <c r="AS557" i="21"/>
  <c r="AF1148" i="21"/>
  <c r="AS1148" i="21"/>
  <c r="AF1140" i="21"/>
  <c r="AS1140" i="21"/>
  <c r="AF1132" i="21"/>
  <c r="AS1132" i="21"/>
  <c r="AF1124" i="21"/>
  <c r="AS1124" i="21"/>
  <c r="AF1116" i="21"/>
  <c r="AS1116" i="21"/>
  <c r="AF1108" i="21"/>
  <c r="AS1108" i="21"/>
  <c r="AF1100" i="21"/>
  <c r="AS1100" i="21"/>
  <c r="AF1092" i="21"/>
  <c r="AS1092" i="21"/>
  <c r="AF1084" i="21"/>
  <c r="AS1084" i="21"/>
  <c r="AF1076" i="21"/>
  <c r="AS1076" i="21"/>
  <c r="AF1068" i="21"/>
  <c r="AS1068" i="21"/>
  <c r="AF1060" i="21"/>
  <c r="AS1060" i="21"/>
  <c r="AF1052" i="21"/>
  <c r="AS1052" i="21"/>
  <c r="AF1044" i="21"/>
  <c r="AS1044" i="21"/>
  <c r="AF1036" i="21"/>
  <c r="AS1036" i="21"/>
  <c r="AF1028" i="21"/>
  <c r="AS1028" i="21"/>
  <c r="AF1020" i="21"/>
  <c r="AS1020" i="21"/>
  <c r="AF1012" i="21"/>
  <c r="AS1012" i="21"/>
  <c r="AF1004" i="21"/>
  <c r="AS1004" i="21"/>
  <c r="AF996" i="21"/>
  <c r="AS996" i="21"/>
  <c r="AF988" i="21"/>
  <c r="AS988" i="21"/>
  <c r="AF980" i="21"/>
  <c r="AS980" i="21"/>
  <c r="AF972" i="21"/>
  <c r="AS972" i="21"/>
  <c r="AF964" i="21"/>
  <c r="AS964" i="21"/>
  <c r="AF956" i="21"/>
  <c r="AS956" i="21"/>
  <c r="AF948" i="21"/>
  <c r="AS948" i="21"/>
  <c r="AF1147" i="21"/>
  <c r="AS1147" i="21"/>
  <c r="AF1139" i="21"/>
  <c r="AS1139" i="21"/>
  <c r="AF1131" i="21"/>
  <c r="AS1131" i="21"/>
  <c r="AF1123" i="21"/>
  <c r="AS1123" i="21"/>
  <c r="AF1115" i="21"/>
  <c r="AS1115" i="21"/>
  <c r="AF1107" i="21"/>
  <c r="AS1107" i="21"/>
  <c r="AF1099" i="21"/>
  <c r="AS1099" i="21"/>
  <c r="AF1091" i="21"/>
  <c r="AS1091" i="21"/>
  <c r="AF1083" i="21"/>
  <c r="AS1083" i="21"/>
  <c r="AF1075" i="21"/>
  <c r="AS1075" i="21"/>
  <c r="AF1067" i="21"/>
  <c r="AS1067" i="21"/>
  <c r="AF1059" i="21"/>
  <c r="AS1059" i="21"/>
  <c r="AF1051" i="21"/>
  <c r="AS1051" i="21"/>
  <c r="AF1043" i="21"/>
  <c r="AS1043" i="21"/>
  <c r="AF1035" i="21"/>
  <c r="AS1035" i="21"/>
  <c r="AF1027" i="21"/>
  <c r="AS1027" i="21"/>
  <c r="AF1019" i="21"/>
  <c r="AS1019" i="21"/>
  <c r="AF1011" i="21"/>
  <c r="AS1011" i="21"/>
  <c r="AF1003" i="21"/>
  <c r="AS1003" i="21"/>
  <c r="AF995" i="21"/>
  <c r="AS995" i="21"/>
  <c r="AF987" i="21"/>
  <c r="AS987" i="21"/>
  <c r="AF979" i="21"/>
  <c r="AS979" i="21"/>
  <c r="AF971" i="21"/>
  <c r="AS971" i="21"/>
  <c r="AF963" i="21"/>
  <c r="AS963" i="21"/>
  <c r="AF955" i="21"/>
  <c r="AS955" i="21"/>
  <c r="AF947" i="21"/>
  <c r="AS947" i="21"/>
  <c r="AF939" i="21"/>
  <c r="AS939" i="21"/>
  <c r="AF931" i="21"/>
  <c r="AS931" i="21"/>
  <c r="AF923" i="21"/>
  <c r="AS923" i="21"/>
  <c r="AF915" i="21"/>
  <c r="AS915" i="21"/>
  <c r="AF907" i="21"/>
  <c r="AS907" i="21"/>
  <c r="AF899" i="21"/>
  <c r="AS899" i="21"/>
  <c r="AF891" i="21"/>
  <c r="AS891" i="21"/>
  <c r="AF883" i="21"/>
  <c r="AS883" i="21"/>
  <c r="AF875" i="21"/>
  <c r="AS875" i="21"/>
  <c r="AF867" i="21"/>
  <c r="AS867" i="21"/>
  <c r="AF859" i="21"/>
  <c r="AS859" i="21"/>
  <c r="AF851" i="21"/>
  <c r="AS851" i="21"/>
  <c r="AF843" i="21"/>
  <c r="AS843" i="21"/>
  <c r="AF835" i="21"/>
  <c r="AS835" i="21"/>
  <c r="AF827" i="21"/>
  <c r="AS827" i="21"/>
  <c r="AF819" i="21"/>
  <c r="AS819" i="21"/>
  <c r="AF811" i="21"/>
  <c r="AS811" i="21"/>
  <c r="AF803" i="21"/>
  <c r="AS803" i="21"/>
  <c r="AF795" i="21"/>
  <c r="AS795" i="21"/>
  <c r="AF787" i="21"/>
  <c r="AS787" i="21"/>
  <c r="AF779" i="21"/>
  <c r="AS779" i="21"/>
  <c r="AF771" i="21"/>
  <c r="AS771" i="21"/>
  <c r="AF763" i="21"/>
  <c r="AS763" i="21"/>
  <c r="AF755" i="21"/>
  <c r="AS755" i="21"/>
  <c r="AF747" i="21"/>
  <c r="AS747" i="21"/>
  <c r="AF739" i="21"/>
  <c r="AS739" i="21"/>
  <c r="AF731" i="21"/>
  <c r="AS731" i="21"/>
  <c r="AF723" i="21"/>
  <c r="AS723" i="21"/>
  <c r="AF715" i="21"/>
  <c r="AS715" i="21"/>
  <c r="AF707" i="21"/>
  <c r="AS707" i="21"/>
  <c r="AF699" i="21"/>
  <c r="AS699" i="21"/>
  <c r="AF691" i="21"/>
  <c r="AS691" i="21"/>
  <c r="AF683" i="21"/>
  <c r="AS683" i="21"/>
  <c r="AF675" i="21"/>
  <c r="AS675" i="21"/>
  <c r="AF667" i="21"/>
  <c r="AS667" i="21"/>
  <c r="AF659" i="21"/>
  <c r="AS659" i="21"/>
  <c r="AF651" i="21"/>
  <c r="AS651" i="21"/>
  <c r="AF643" i="21"/>
  <c r="AS643" i="21"/>
  <c r="AF635" i="21"/>
  <c r="AS635" i="21"/>
  <c r="AF627" i="21"/>
  <c r="AS627" i="21"/>
  <c r="AF619" i="21"/>
  <c r="AS619" i="21"/>
  <c r="AF611" i="21"/>
  <c r="AS611" i="21"/>
  <c r="AF603" i="21"/>
  <c r="AS603" i="21"/>
  <c r="AF595" i="21"/>
  <c r="AS595" i="21"/>
  <c r="AF587" i="21"/>
  <c r="AS587" i="21"/>
  <c r="AF579" i="21"/>
  <c r="AS579" i="21"/>
  <c r="AF571" i="21"/>
  <c r="AS571" i="21"/>
  <c r="AF563" i="21"/>
  <c r="AS563" i="21"/>
  <c r="AS555" i="21"/>
  <c r="AF1146" i="21"/>
  <c r="AS1146" i="21"/>
  <c r="AF1138" i="21"/>
  <c r="AS1138" i="21"/>
  <c r="AF1130" i="21"/>
  <c r="AS1130" i="21"/>
  <c r="AF1122" i="21"/>
  <c r="AS1122" i="21"/>
  <c r="AF1114" i="21"/>
  <c r="AS1114" i="21"/>
  <c r="AF1106" i="21"/>
  <c r="AS1106" i="21"/>
  <c r="AF1098" i="21"/>
  <c r="AS1098" i="21"/>
  <c r="AF1090" i="21"/>
  <c r="AS1090" i="21"/>
  <c r="AF1082" i="21"/>
  <c r="AS1082" i="21"/>
  <c r="AF1074" i="21"/>
  <c r="AS1074" i="21"/>
  <c r="AF1066" i="21"/>
  <c r="AS1066" i="21"/>
  <c r="AF1058" i="21"/>
  <c r="AS1058" i="21"/>
  <c r="AF1050" i="21"/>
  <c r="AS1050" i="21"/>
  <c r="AF1042" i="21"/>
  <c r="AS1042" i="21"/>
  <c r="AF1034" i="21"/>
  <c r="AS1034" i="21"/>
  <c r="AF1026" i="21"/>
  <c r="AS1026" i="21"/>
  <c r="AF1018" i="21"/>
  <c r="AS1018" i="21"/>
  <c r="AF1010" i="21"/>
  <c r="AS1010" i="21"/>
  <c r="AF1002" i="21"/>
  <c r="AS1002" i="21"/>
  <c r="AF994" i="21"/>
  <c r="AS994" i="21"/>
  <c r="AF986" i="21"/>
  <c r="AS986" i="21"/>
  <c r="AF978" i="21"/>
  <c r="AS978" i="21"/>
  <c r="AF970" i="21"/>
  <c r="AS970" i="21"/>
  <c r="AF962" i="21"/>
  <c r="AS962" i="21"/>
  <c r="AF954" i="21"/>
  <c r="AS954" i="21"/>
  <c r="AF946" i="21"/>
  <c r="AS946" i="21"/>
  <c r="AF938" i="21"/>
  <c r="AS938" i="21"/>
  <c r="AF930" i="21"/>
  <c r="AS930" i="21"/>
  <c r="AF922" i="21"/>
  <c r="AS922" i="21"/>
  <c r="AF914" i="21"/>
  <c r="AS914" i="21"/>
  <c r="AF906" i="21"/>
  <c r="AS906" i="21"/>
  <c r="AF898" i="21"/>
  <c r="AS898" i="21"/>
  <c r="AF890" i="21"/>
  <c r="AS890" i="21"/>
  <c r="AF882" i="21"/>
  <c r="AS882" i="21"/>
  <c r="AF874" i="21"/>
  <c r="AS874" i="21"/>
  <c r="AF866" i="21"/>
  <c r="AS866" i="21"/>
  <c r="AF858" i="21"/>
  <c r="AS858" i="21"/>
  <c r="AF850" i="21"/>
  <c r="AS850" i="21"/>
  <c r="AF842" i="21"/>
  <c r="AS842" i="21"/>
  <c r="AF834" i="21"/>
  <c r="AS834" i="21"/>
  <c r="AF826" i="21"/>
  <c r="AS826" i="21"/>
  <c r="AF818" i="21"/>
  <c r="AS818" i="21"/>
  <c r="AF810" i="21"/>
  <c r="AS810" i="21"/>
  <c r="AF802" i="21"/>
  <c r="AS802" i="21"/>
  <c r="AF794" i="21"/>
  <c r="AS794" i="21"/>
  <c r="AF786" i="21"/>
  <c r="AS786" i="21"/>
  <c r="AF778" i="21"/>
  <c r="AS778" i="21"/>
  <c r="AF770" i="21"/>
  <c r="AS770" i="21"/>
  <c r="AF762" i="21"/>
  <c r="AS762" i="21"/>
  <c r="AF754" i="21"/>
  <c r="AS754" i="21"/>
  <c r="AF746" i="21"/>
  <c r="AS746" i="21"/>
  <c r="AF738" i="21"/>
  <c r="AS738" i="21"/>
  <c r="AF730" i="21"/>
  <c r="AS730" i="21"/>
  <c r="AF722" i="21"/>
  <c r="AS722" i="21"/>
  <c r="AF714" i="21"/>
  <c r="AS714" i="21"/>
  <c r="AF706" i="21"/>
  <c r="AS706" i="21"/>
  <c r="AF698" i="21"/>
  <c r="AS698" i="21"/>
  <c r="AF690" i="21"/>
  <c r="AS690" i="21"/>
  <c r="AF682" i="21"/>
  <c r="AS682" i="21"/>
  <c r="AF674" i="21"/>
  <c r="AS674" i="21"/>
  <c r="AF666" i="21"/>
  <c r="AS666" i="21"/>
  <c r="AF658" i="21"/>
  <c r="AS658" i="21"/>
  <c r="AF1153" i="21"/>
  <c r="AS1153" i="21"/>
  <c r="AF1145" i="21"/>
  <c r="AS1145" i="21"/>
  <c r="AF1137" i="21"/>
  <c r="AS1137" i="21"/>
  <c r="AF1129" i="21"/>
  <c r="AS1129" i="21"/>
  <c r="AF1121" i="21"/>
  <c r="AS1121" i="21"/>
  <c r="AF1113" i="21"/>
  <c r="AS1113" i="21"/>
  <c r="AF1105" i="21"/>
  <c r="AS1105" i="21"/>
  <c r="AF1097" i="21"/>
  <c r="AS1097" i="21"/>
  <c r="AF1089" i="21"/>
  <c r="AS1089" i="21"/>
  <c r="AF1081" i="21"/>
  <c r="AS1081" i="21"/>
  <c r="AF1073" i="21"/>
  <c r="AS1073" i="21"/>
  <c r="AF1065" i="21"/>
  <c r="AS1065" i="21"/>
  <c r="AF1057" i="21"/>
  <c r="AS1057" i="21"/>
  <c r="AF1049" i="21"/>
  <c r="AS1049" i="21"/>
  <c r="AF1041" i="21"/>
  <c r="AS1041" i="21"/>
  <c r="AF1033" i="21"/>
  <c r="AS1033" i="21"/>
  <c r="AF1025" i="21"/>
  <c r="AS1025" i="21"/>
  <c r="AF1017" i="21"/>
  <c r="AS1017" i="21"/>
  <c r="AF1009" i="21"/>
  <c r="AS1009" i="21"/>
  <c r="AF1001" i="21"/>
  <c r="AS1001" i="21"/>
  <c r="AF993" i="21"/>
  <c r="AS993" i="21"/>
  <c r="AF985" i="21"/>
  <c r="AS985" i="21"/>
  <c r="AF977" i="21"/>
  <c r="AS977" i="21"/>
  <c r="AF969" i="21"/>
  <c r="AS969" i="21"/>
  <c r="AF961" i="21"/>
  <c r="AS961" i="21"/>
  <c r="AF953" i="21"/>
  <c r="AS953" i="21"/>
  <c r="AF945" i="21"/>
  <c r="AS945" i="21"/>
  <c r="AF937" i="21"/>
  <c r="AS937" i="21"/>
  <c r="AF929" i="21"/>
  <c r="AS929" i="21"/>
  <c r="AF921" i="21"/>
  <c r="AS921" i="21"/>
  <c r="AF913" i="21"/>
  <c r="AS913" i="21"/>
  <c r="AF905" i="21"/>
  <c r="AS905" i="21"/>
  <c r="AF897" i="21"/>
  <c r="AS897" i="21"/>
  <c r="AF889" i="21"/>
  <c r="AS889" i="21"/>
  <c r="AF881" i="21"/>
  <c r="AS881" i="21"/>
  <c r="AF873" i="21"/>
  <c r="AS873" i="21"/>
  <c r="AF865" i="21"/>
  <c r="AS865" i="21"/>
  <c r="AF857" i="21"/>
  <c r="AS857" i="21"/>
  <c r="AF849" i="21"/>
  <c r="AS849" i="21"/>
  <c r="AF841" i="21"/>
  <c r="AS841" i="21"/>
  <c r="AF833" i="21"/>
  <c r="AS833" i="21"/>
  <c r="AF825" i="21"/>
  <c r="AS825" i="21"/>
  <c r="AF817" i="21"/>
  <c r="AS817" i="21"/>
  <c r="AF809" i="21"/>
  <c r="AS809" i="21"/>
  <c r="AF801" i="21"/>
  <c r="AS801" i="21"/>
  <c r="AF793" i="21"/>
  <c r="AS793" i="21"/>
  <c r="AF785" i="21"/>
  <c r="AS785" i="21"/>
  <c r="AF777" i="21"/>
  <c r="AS777" i="21"/>
  <c r="AF769" i="21"/>
  <c r="AS769" i="21"/>
  <c r="AF761" i="21"/>
  <c r="AS761" i="21"/>
  <c r="AF753" i="21"/>
  <c r="AS753" i="21"/>
  <c r="AF745" i="21"/>
  <c r="AS745" i="21"/>
  <c r="AF737" i="21"/>
  <c r="AS737" i="21"/>
  <c r="AF729" i="21"/>
  <c r="AS729" i="21"/>
  <c r="AF721" i="21"/>
  <c r="AS721" i="21"/>
  <c r="AF713" i="21"/>
  <c r="AS713" i="21"/>
  <c r="AF705" i="21"/>
  <c r="AS705" i="21"/>
  <c r="AF697" i="21"/>
  <c r="AS697" i="21"/>
  <c r="AF689" i="21"/>
  <c r="AS689" i="21"/>
  <c r="AF681" i="21"/>
  <c r="AS681" i="21"/>
  <c r="AF673" i="21"/>
  <c r="AS673" i="21"/>
  <c r="AF665" i="21"/>
  <c r="AS665" i="21"/>
  <c r="AF657" i="21"/>
  <c r="AS657" i="21"/>
  <c r="AF649" i="21"/>
  <c r="AS649" i="21"/>
  <c r="AF641" i="21"/>
  <c r="AS641" i="21"/>
  <c r="AF633" i="21"/>
  <c r="AS633" i="21"/>
  <c r="AF625" i="21"/>
  <c r="AS625" i="21"/>
  <c r="AF617" i="21"/>
  <c r="AS617" i="21"/>
  <c r="AF609" i="21"/>
  <c r="AS609" i="21"/>
  <c r="AF601" i="21"/>
  <c r="AS601" i="21"/>
  <c r="AF593" i="21"/>
  <c r="AS593" i="21"/>
  <c r="AF585" i="21"/>
  <c r="AS585" i="21"/>
  <c r="AF936" i="21"/>
  <c r="AS936" i="21"/>
  <c r="AF928" i="21"/>
  <c r="AS928" i="21"/>
  <c r="AF920" i="21"/>
  <c r="AS920" i="21"/>
  <c r="AF912" i="21"/>
  <c r="AS912" i="21"/>
  <c r="AF904" i="21"/>
  <c r="AS904" i="21"/>
  <c r="AF896" i="21"/>
  <c r="AS896" i="21"/>
  <c r="AF888" i="21"/>
  <c r="AS888" i="21"/>
  <c r="AF880" i="21"/>
  <c r="AS880" i="21"/>
  <c r="AF872" i="21"/>
  <c r="AS872" i="21"/>
  <c r="AF864" i="21"/>
  <c r="AS864" i="21"/>
  <c r="AF856" i="21"/>
  <c r="AS856" i="21"/>
  <c r="AF848" i="21"/>
  <c r="AS848" i="21"/>
  <c r="AF840" i="21"/>
  <c r="AS840" i="21"/>
  <c r="AF832" i="21"/>
  <c r="AS832" i="21"/>
  <c r="AF824" i="21"/>
  <c r="AS824" i="21"/>
  <c r="AF816" i="21"/>
  <c r="AS816" i="21"/>
  <c r="AF808" i="21"/>
  <c r="AS808" i="21"/>
  <c r="AF800" i="21"/>
  <c r="AS800" i="21"/>
  <c r="AF792" i="21"/>
  <c r="AS792" i="21"/>
  <c r="AF784" i="21"/>
  <c r="AS784" i="21"/>
  <c r="AF776" i="21"/>
  <c r="AS776" i="21"/>
  <c r="AF768" i="21"/>
  <c r="AS768" i="21"/>
  <c r="AF760" i="21"/>
  <c r="AS760" i="21"/>
  <c r="AF752" i="21"/>
  <c r="AS752" i="21"/>
  <c r="AF744" i="21"/>
  <c r="AS744" i="21"/>
  <c r="AF736" i="21"/>
  <c r="AS736" i="21"/>
  <c r="AF728" i="21"/>
  <c r="AS728" i="21"/>
  <c r="AF720" i="21"/>
  <c r="AS720" i="21"/>
  <c r="AF712" i="21"/>
  <c r="AS712" i="21"/>
  <c r="AF704" i="21"/>
  <c r="AS704" i="21"/>
  <c r="AF696" i="21"/>
  <c r="AS696" i="21"/>
  <c r="AF688" i="21"/>
  <c r="AS688" i="21"/>
  <c r="AF680" i="21"/>
  <c r="AS680" i="21"/>
  <c r="AF672" i="21"/>
  <c r="AS672" i="21"/>
  <c r="AF664" i="21"/>
  <c r="AS664" i="21"/>
  <c r="AF656" i="21"/>
  <c r="AS656" i="21"/>
  <c r="AF648" i="21"/>
  <c r="AS648" i="21"/>
  <c r="AF640" i="21"/>
  <c r="AS640" i="21"/>
  <c r="AF632" i="21"/>
  <c r="AS632" i="21"/>
  <c r="AF624" i="21"/>
  <c r="AS624" i="21"/>
  <c r="AF616" i="21"/>
  <c r="AS616" i="21"/>
  <c r="AF608" i="21"/>
  <c r="AS608" i="21"/>
  <c r="AF600" i="21"/>
  <c r="AS600" i="21"/>
  <c r="AF592" i="21"/>
  <c r="AS592" i="21"/>
  <c r="AF584" i="21"/>
  <c r="AS584" i="21"/>
  <c r="AF576" i="21"/>
  <c r="AS576" i="21"/>
  <c r="AF568" i="21"/>
  <c r="AS568" i="21"/>
  <c r="AF560" i="21"/>
  <c r="AS560" i="21"/>
  <c r="AF552" i="21"/>
  <c r="AS552" i="21"/>
  <c r="AF544" i="21"/>
  <c r="AS544" i="21"/>
  <c r="AF536" i="21"/>
  <c r="AS536" i="21"/>
  <c r="AF528" i="21"/>
  <c r="AS528" i="21"/>
  <c r="AF520" i="21"/>
  <c r="AS520" i="21"/>
  <c r="AF512" i="21"/>
  <c r="AS512" i="21"/>
  <c r="AF504" i="21"/>
  <c r="AS504" i="21"/>
  <c r="AF496" i="21"/>
  <c r="AS496" i="21"/>
  <c r="AF488" i="21"/>
  <c r="AS488" i="21"/>
  <c r="AF480" i="21"/>
  <c r="AS480" i="21"/>
  <c r="AF472" i="21"/>
  <c r="AS472" i="21"/>
  <c r="AF464" i="21"/>
  <c r="AS464" i="21"/>
  <c r="AF456" i="21"/>
  <c r="AS456" i="21"/>
  <c r="AF448" i="21"/>
  <c r="AS448" i="21"/>
  <c r="AF440" i="21"/>
  <c r="AS440" i="21"/>
  <c r="AF432" i="21"/>
  <c r="AS432" i="21"/>
  <c r="AF424" i="21"/>
  <c r="AS424" i="21"/>
  <c r="AF416" i="21"/>
  <c r="AS416" i="21"/>
  <c r="AF408" i="21"/>
  <c r="AS408" i="21"/>
  <c r="AF400" i="21"/>
  <c r="AS400" i="21"/>
  <c r="AF392" i="21"/>
  <c r="AS392" i="21"/>
  <c r="AF384" i="21"/>
  <c r="AS384" i="21"/>
  <c r="AF376" i="21"/>
  <c r="AS376" i="21"/>
  <c r="AF368" i="21"/>
  <c r="AS368" i="21"/>
  <c r="AF360" i="21"/>
  <c r="AS360" i="21"/>
  <c r="AF352" i="21"/>
  <c r="AS352" i="21"/>
  <c r="AF344" i="21"/>
  <c r="AS344" i="21"/>
  <c r="AF336" i="21"/>
  <c r="AS336" i="21"/>
  <c r="AF328" i="21"/>
  <c r="AS328" i="21"/>
  <c r="AF320" i="21"/>
  <c r="AS320" i="21"/>
  <c r="AF312" i="21"/>
  <c r="AS312" i="21"/>
  <c r="AF304" i="21"/>
  <c r="AS304" i="21"/>
  <c r="AF296" i="21"/>
  <c r="AS296" i="21"/>
  <c r="AF288" i="21"/>
  <c r="AS288" i="21"/>
  <c r="AF280" i="21"/>
  <c r="AS280" i="21"/>
  <c r="AF272" i="21"/>
  <c r="AS272" i="21"/>
  <c r="AF264" i="21"/>
  <c r="AS264" i="21"/>
  <c r="AF256" i="21"/>
  <c r="AS256" i="21"/>
  <c r="AF248" i="21"/>
  <c r="AS248" i="21"/>
  <c r="AF240" i="21"/>
  <c r="AS240" i="21"/>
  <c r="AF232" i="21"/>
  <c r="AS232" i="21"/>
  <c r="AF224" i="21"/>
  <c r="AS224" i="21"/>
  <c r="AF216" i="21"/>
  <c r="AS216" i="21"/>
  <c r="AF208" i="21"/>
  <c r="AS208" i="21"/>
  <c r="AF200" i="21"/>
  <c r="AS200" i="21"/>
  <c r="AF192" i="21"/>
  <c r="AS192" i="21"/>
  <c r="AF184" i="21"/>
  <c r="AS184" i="21"/>
  <c r="AF176" i="21"/>
  <c r="AS176" i="21"/>
  <c r="AF168" i="21"/>
  <c r="AS168" i="21"/>
  <c r="AF160" i="21"/>
  <c r="AS160" i="21"/>
  <c r="AF152" i="21"/>
  <c r="AS152" i="21"/>
  <c r="AF144" i="21"/>
  <c r="AS144" i="21"/>
  <c r="AF136" i="21"/>
  <c r="AS136" i="21"/>
  <c r="AF128" i="21"/>
  <c r="AS128" i="21"/>
  <c r="AF120" i="21"/>
  <c r="AS120" i="21"/>
  <c r="AF112" i="21"/>
  <c r="AS112" i="21"/>
  <c r="AF104" i="21"/>
  <c r="AS104" i="21"/>
  <c r="AF96" i="21"/>
  <c r="AS96" i="21"/>
  <c r="AF88" i="21"/>
  <c r="AS88" i="21"/>
  <c r="AF80" i="21"/>
  <c r="AS80" i="21"/>
  <c r="AF72" i="21"/>
  <c r="AS72" i="21"/>
  <c r="AF64" i="21"/>
  <c r="AS64" i="21"/>
  <c r="AF56" i="21"/>
  <c r="AS56" i="21"/>
  <c r="AF48" i="21"/>
  <c r="AS48" i="21"/>
  <c r="AF40" i="21"/>
  <c r="AS40" i="21"/>
  <c r="AF32" i="21"/>
  <c r="AS32" i="21"/>
  <c r="AF24" i="21"/>
  <c r="AS24" i="21"/>
  <c r="AF16" i="21"/>
  <c r="AS16" i="21"/>
  <c r="AF8" i="21"/>
  <c r="AS8" i="21"/>
  <c r="AH1152" i="21"/>
  <c r="AT1152" i="21"/>
  <c r="AH1144" i="21"/>
  <c r="AT1144" i="21"/>
  <c r="AH1136" i="21"/>
  <c r="AT1136" i="21"/>
  <c r="AT1128" i="21"/>
  <c r="AI1128" i="21"/>
  <c r="AJ1128" i="21" s="1"/>
  <c r="AT1120" i="21"/>
  <c r="AI1120" i="21"/>
  <c r="AK1120" i="21" s="1"/>
  <c r="AL1120" i="21" s="1"/>
  <c r="AT1112" i="21"/>
  <c r="AI1112" i="21"/>
  <c r="AH1104" i="21"/>
  <c r="AT1104" i="21"/>
  <c r="AT1096" i="21"/>
  <c r="AI1096" i="21"/>
  <c r="AT1088" i="21"/>
  <c r="AI1088" i="21"/>
  <c r="AK1088" i="21" s="1"/>
  <c r="AL1088" i="21" s="1"/>
  <c r="AH1080" i="21"/>
  <c r="AT1080" i="21"/>
  <c r="AT1072" i="21"/>
  <c r="AI1072" i="21"/>
  <c r="AT1064" i="21"/>
  <c r="AI1064" i="21"/>
  <c r="AJ1064" i="21" s="1"/>
  <c r="AT1056" i="21"/>
  <c r="AI1056" i="21"/>
  <c r="AK1056" i="21" s="1"/>
  <c r="AL1056" i="21" s="1"/>
  <c r="AT1048" i="21"/>
  <c r="AI1048" i="21"/>
  <c r="AT1040" i="21"/>
  <c r="AI1040" i="21"/>
  <c r="AH1032" i="21"/>
  <c r="AT1032" i="21"/>
  <c r="AH1024" i="21"/>
  <c r="AT1024" i="21"/>
  <c r="AH1016" i="21"/>
  <c r="AT1016" i="21"/>
  <c r="AH1008" i="21"/>
  <c r="AT1008" i="21"/>
  <c r="AT1000" i="21"/>
  <c r="AI1000" i="21"/>
  <c r="AJ1000" i="21" s="1"/>
  <c r="AT992" i="21"/>
  <c r="AI992" i="21"/>
  <c r="AK992" i="21" s="1"/>
  <c r="AL992" i="21" s="1"/>
  <c r="AT984" i="21"/>
  <c r="AI984" i="21"/>
  <c r="AT976" i="21"/>
  <c r="AI976" i="21"/>
  <c r="AT968" i="21"/>
  <c r="AI968" i="21"/>
  <c r="AH960" i="21"/>
  <c r="AT960" i="21"/>
  <c r="AT952" i="21"/>
  <c r="AI952" i="21"/>
  <c r="AT944" i="21"/>
  <c r="AI944" i="21"/>
  <c r="AH936" i="21"/>
  <c r="AT936" i="21"/>
  <c r="AT928" i="21"/>
  <c r="AI928" i="21"/>
  <c r="AK928" i="21" s="1"/>
  <c r="AL928" i="21" s="1"/>
  <c r="AH920" i="21"/>
  <c r="AT920" i="21"/>
  <c r="AT912" i="21"/>
  <c r="AI912" i="21"/>
  <c r="AT904" i="21"/>
  <c r="AI904" i="21"/>
  <c r="AH896" i="21"/>
  <c r="AT896" i="21"/>
  <c r="AT888" i="21"/>
  <c r="AI888" i="21"/>
  <c r="AH880" i="21"/>
  <c r="AT880" i="21"/>
  <c r="AT872" i="21"/>
  <c r="AI872" i="21"/>
  <c r="AT864" i="21"/>
  <c r="AI864" i="21"/>
  <c r="AJ864" i="21" s="1"/>
  <c r="AH856" i="21"/>
  <c r="AT856" i="21"/>
  <c r="AH848" i="21"/>
  <c r="AT848" i="21"/>
  <c r="AH840" i="21"/>
  <c r="AT840" i="21"/>
  <c r="AH832" i="21"/>
  <c r="AT832" i="21"/>
  <c r="AT824" i="21"/>
  <c r="AI824" i="21"/>
  <c r="AT816" i="21"/>
  <c r="AI816" i="21"/>
  <c r="AT808" i="21"/>
  <c r="AI808" i="21"/>
  <c r="AH800" i="21"/>
  <c r="AT800" i="21"/>
  <c r="AH792" i="21"/>
  <c r="AT792" i="21"/>
  <c r="AH776" i="21"/>
  <c r="AT776" i="21"/>
  <c r="AT768" i="21"/>
  <c r="AI768" i="21"/>
  <c r="AT760" i="21"/>
  <c r="AI760" i="21"/>
  <c r="AK760" i="21" s="1"/>
  <c r="AL760" i="21" s="1"/>
  <c r="AT752" i="21"/>
  <c r="AI752" i="21"/>
  <c r="AT744" i="21"/>
  <c r="AI744" i="21"/>
  <c r="AT736" i="21"/>
  <c r="AI736" i="21"/>
  <c r="AT728" i="21"/>
  <c r="AI728" i="21"/>
  <c r="AK728" i="21" s="1"/>
  <c r="AL728" i="21" s="1"/>
  <c r="AT720" i="21"/>
  <c r="AI720" i="21"/>
  <c r="AT712" i="21"/>
  <c r="AI712" i="21"/>
  <c r="AH704" i="21"/>
  <c r="AT704" i="21"/>
  <c r="AH696" i="21"/>
  <c r="AT696" i="21"/>
  <c r="AH688" i="21"/>
  <c r="AT688" i="21"/>
  <c r="AT672" i="21"/>
  <c r="AI672" i="21"/>
  <c r="AT664" i="21"/>
  <c r="AI664" i="21"/>
  <c r="AT656" i="21"/>
  <c r="AI656" i="21"/>
  <c r="AK656" i="21" s="1"/>
  <c r="AL656" i="21" s="1"/>
  <c r="AH640" i="21"/>
  <c r="AT640" i="21"/>
  <c r="AT632" i="21"/>
  <c r="AI632" i="21"/>
  <c r="AI624" i="21"/>
  <c r="AT624" i="21"/>
  <c r="AT616" i="21"/>
  <c r="AI616" i="21"/>
  <c r="AJ616" i="21" s="1"/>
  <c r="AH608" i="21"/>
  <c r="AT608" i="21"/>
  <c r="AT600" i="21"/>
  <c r="AI600" i="21"/>
  <c r="AT592" i="21"/>
  <c r="AI592" i="21"/>
  <c r="AT584" i="21"/>
  <c r="AI584" i="21"/>
  <c r="AK584" i="21" s="1"/>
  <c r="AL584" i="21" s="1"/>
  <c r="AT576" i="21"/>
  <c r="AI576" i="21"/>
  <c r="AT568" i="21"/>
  <c r="AI568" i="21"/>
  <c r="AH560" i="21"/>
  <c r="AT560" i="21"/>
  <c r="AT552" i="21"/>
  <c r="AI552" i="21"/>
  <c r="AJ552" i="21" s="1"/>
  <c r="AT544" i="21"/>
  <c r="AI544" i="21"/>
  <c r="AT536" i="21"/>
  <c r="AI536" i="21"/>
  <c r="AT528" i="21"/>
  <c r="AI528" i="21"/>
  <c r="AJ528" i="21" s="1"/>
  <c r="AT520" i="21"/>
  <c r="AI520" i="21"/>
  <c r="AK520" i="21" s="1"/>
  <c r="AL520" i="21" s="1"/>
  <c r="AT504" i="21"/>
  <c r="AI504" i="21"/>
  <c r="AT496" i="21"/>
  <c r="AI496" i="21"/>
  <c r="AH488" i="21"/>
  <c r="AT488" i="21"/>
  <c r="AT480" i="21"/>
  <c r="AI480" i="21"/>
  <c r="AJ480" i="21" s="1"/>
  <c r="AT472" i="21"/>
  <c r="AI472" i="21"/>
  <c r="AT464" i="21"/>
  <c r="AI464" i="21"/>
  <c r="AT456" i="21"/>
  <c r="AI456" i="21"/>
  <c r="AT448" i="21"/>
  <c r="AI448" i="21"/>
  <c r="AJ448" i="21" s="1"/>
  <c r="AH440" i="21"/>
  <c r="AT440" i="21"/>
  <c r="AT432" i="21"/>
  <c r="AI432" i="21"/>
  <c r="AT424" i="21"/>
  <c r="AI424" i="21"/>
  <c r="AT416" i="21"/>
  <c r="AI416" i="21"/>
  <c r="AJ416" i="21" s="1"/>
  <c r="AH408" i="21"/>
  <c r="AT408" i="21"/>
  <c r="AH400" i="21"/>
  <c r="AT400" i="21"/>
  <c r="AH392" i="21"/>
  <c r="AT392" i="21"/>
  <c r="AT368" i="21"/>
  <c r="AI368" i="21"/>
  <c r="AK368" i="21" s="1"/>
  <c r="AL368" i="21" s="1"/>
  <c r="AH360" i="21"/>
  <c r="AT360" i="21"/>
  <c r="AT352" i="21"/>
  <c r="AI352" i="21"/>
  <c r="AT344" i="21"/>
  <c r="AI344" i="21"/>
  <c r="AT336" i="21"/>
  <c r="AI336" i="21"/>
  <c r="AJ336" i="21" s="1"/>
  <c r="AT328" i="21"/>
  <c r="AI328" i="21"/>
  <c r="AT320" i="21"/>
  <c r="AI320" i="21"/>
  <c r="AT312" i="21"/>
  <c r="AI312" i="21"/>
  <c r="AJ312" i="21" s="1"/>
  <c r="AT304" i="21"/>
  <c r="AI304" i="21"/>
  <c r="AK304" i="21" s="1"/>
  <c r="AL304" i="21" s="1"/>
  <c r="AT288" i="21"/>
  <c r="AI288" i="21"/>
  <c r="AT280" i="21"/>
  <c r="AI280" i="21"/>
  <c r="AH272" i="21"/>
  <c r="AT272" i="21"/>
  <c r="AT264" i="21"/>
  <c r="AI264" i="21"/>
  <c r="AJ264" i="21" s="1"/>
  <c r="AT256" i="21"/>
  <c r="AI256" i="21"/>
  <c r="AT248" i="21"/>
  <c r="AI248" i="21"/>
  <c r="AT240" i="21"/>
  <c r="AI240" i="21"/>
  <c r="AT232" i="21"/>
  <c r="AI232" i="21"/>
  <c r="AJ232" i="21" s="1"/>
  <c r="AH224" i="21"/>
  <c r="AT224" i="21"/>
  <c r="AT216" i="21"/>
  <c r="AI216" i="21"/>
  <c r="AT208" i="21"/>
  <c r="AI208" i="21"/>
  <c r="AJ208" i="21" s="1"/>
  <c r="AH200" i="21"/>
  <c r="AT200" i="21"/>
  <c r="AH192" i="21"/>
  <c r="AT192" i="21"/>
  <c r="AH184" i="21"/>
  <c r="AT184" i="21"/>
  <c r="AT176" i="21"/>
  <c r="AI176" i="21"/>
  <c r="AT168" i="21"/>
  <c r="AI168" i="21"/>
  <c r="AJ168" i="21" s="1"/>
  <c r="AT160" i="21"/>
  <c r="AI160" i="21"/>
  <c r="AH152" i="21"/>
  <c r="AT152" i="21"/>
  <c r="AT144" i="21"/>
  <c r="AI144" i="21"/>
  <c r="AT136" i="21"/>
  <c r="AI136" i="21"/>
  <c r="AK136" i="21" s="1"/>
  <c r="AL136" i="21" s="1"/>
  <c r="AH128" i="21"/>
  <c r="AT128" i="21"/>
  <c r="AH120" i="21"/>
  <c r="AT120" i="21"/>
  <c r="AH112" i="21"/>
  <c r="AT112" i="21"/>
  <c r="AT104" i="21"/>
  <c r="AI104" i="21"/>
  <c r="AJ104" i="21" s="1"/>
  <c r="AT96" i="21"/>
  <c r="AI96" i="21"/>
  <c r="AH88" i="21"/>
  <c r="AT88" i="21"/>
  <c r="AH80" i="21"/>
  <c r="AT80" i="21"/>
  <c r="AT72" i="21"/>
  <c r="AI72" i="21"/>
  <c r="AJ72" i="21" s="1"/>
  <c r="AT64" i="21"/>
  <c r="AI64" i="21"/>
  <c r="AH56" i="21"/>
  <c r="AT56" i="21"/>
  <c r="AH48" i="21"/>
  <c r="AT48" i="21"/>
  <c r="AT40" i="21"/>
  <c r="AI40" i="21"/>
  <c r="AK40" i="21" s="1"/>
  <c r="AL40" i="21" s="1"/>
  <c r="AT32" i="21"/>
  <c r="AI32" i="21"/>
  <c r="AH24" i="21"/>
  <c r="AT24" i="21"/>
  <c r="AH16" i="21"/>
  <c r="AT16" i="21"/>
  <c r="AH8" i="21"/>
  <c r="AT8" i="21"/>
  <c r="AF511" i="21"/>
  <c r="AS511" i="21"/>
  <c r="AF503" i="21"/>
  <c r="AS503" i="21"/>
  <c r="AF495" i="21"/>
  <c r="AS495" i="21"/>
  <c r="AF487" i="21"/>
  <c r="AS487" i="21"/>
  <c r="AF479" i="21"/>
  <c r="AS479" i="21"/>
  <c r="AF471" i="21"/>
  <c r="AS471" i="21"/>
  <c r="AF463" i="21"/>
  <c r="AS463" i="21"/>
  <c r="AF455" i="21"/>
  <c r="AS455" i="21"/>
  <c r="AF447" i="21"/>
  <c r="AS447" i="21"/>
  <c r="AF439" i="21"/>
  <c r="AS439" i="21"/>
  <c r="AF431" i="21"/>
  <c r="AS431" i="21"/>
  <c r="AF423" i="21"/>
  <c r="AS423" i="21"/>
  <c r="AF415" i="21"/>
  <c r="AS415" i="21"/>
  <c r="AF407" i="21"/>
  <c r="AS407" i="21"/>
  <c r="AF399" i="21"/>
  <c r="AS399" i="21"/>
  <c r="AF391" i="21"/>
  <c r="AS391" i="21"/>
  <c r="AF383" i="21"/>
  <c r="AS383" i="21"/>
  <c r="AF375" i="21"/>
  <c r="AS375" i="21"/>
  <c r="AF367" i="21"/>
  <c r="AS367" i="21"/>
  <c r="AF359" i="21"/>
  <c r="AS359" i="21"/>
  <c r="AF351" i="21"/>
  <c r="AS351" i="21"/>
  <c r="AF343" i="21"/>
  <c r="AS343" i="21"/>
  <c r="AF335" i="21"/>
  <c r="AS335" i="21"/>
  <c r="AF327" i="21"/>
  <c r="AS327" i="21"/>
  <c r="AF319" i="21"/>
  <c r="AS319" i="21"/>
  <c r="AF311" i="21"/>
  <c r="AS311" i="21"/>
  <c r="AF303" i="21"/>
  <c r="AS303" i="21"/>
  <c r="AF295" i="21"/>
  <c r="AS295" i="21"/>
  <c r="AF287" i="21"/>
  <c r="AS287" i="21"/>
  <c r="AF279" i="21"/>
  <c r="AS279" i="21"/>
  <c r="AF271" i="21"/>
  <c r="AS271" i="21"/>
  <c r="AF263" i="21"/>
  <c r="AS263" i="21"/>
  <c r="AF255" i="21"/>
  <c r="AS255" i="21"/>
  <c r="AF247" i="21"/>
  <c r="AS247" i="21"/>
  <c r="AF239" i="21"/>
  <c r="AS239" i="21"/>
  <c r="AF231" i="21"/>
  <c r="AS231" i="21"/>
  <c r="AF223" i="21"/>
  <c r="AS223" i="21"/>
  <c r="AF215" i="21"/>
  <c r="AS215" i="21"/>
  <c r="AF207" i="21"/>
  <c r="AS207" i="21"/>
  <c r="AF199" i="21"/>
  <c r="AS199" i="21"/>
  <c r="AF191" i="21"/>
  <c r="AS191" i="21"/>
  <c r="AF183" i="21"/>
  <c r="AS183" i="21"/>
  <c r="AF175" i="21"/>
  <c r="AS175" i="21"/>
  <c r="AF167" i="21"/>
  <c r="AS167" i="21"/>
  <c r="AF159" i="21"/>
  <c r="AS159" i="21"/>
  <c r="AF151" i="21"/>
  <c r="AS151" i="21"/>
  <c r="AF143" i="21"/>
  <c r="AS143" i="21"/>
  <c r="AF135" i="21"/>
  <c r="AS135" i="21"/>
  <c r="AF127" i="21"/>
  <c r="AS127" i="21"/>
  <c r="AF119" i="21"/>
  <c r="AS119" i="21"/>
  <c r="AF111" i="21"/>
  <c r="AS111" i="21"/>
  <c r="AF103" i="21"/>
  <c r="AS103" i="21"/>
  <c r="AF95" i="21"/>
  <c r="AS95" i="21"/>
  <c r="AF87" i="21"/>
  <c r="AS87" i="21"/>
  <c r="AF79" i="21"/>
  <c r="AS79" i="21"/>
  <c r="AF71" i="21"/>
  <c r="AS71" i="21"/>
  <c r="AF63" i="21"/>
  <c r="AS63" i="21"/>
  <c r="AF55" i="21"/>
  <c r="AS55" i="21"/>
  <c r="AF47" i="21"/>
  <c r="AS47" i="21"/>
  <c r="AF39" i="21"/>
  <c r="AS39" i="21"/>
  <c r="AF31" i="21"/>
  <c r="AS31" i="21"/>
  <c r="AF23" i="21"/>
  <c r="AS23" i="21"/>
  <c r="AF15" i="21"/>
  <c r="AS15" i="21"/>
  <c r="AF7" i="21"/>
  <c r="AS7" i="21"/>
  <c r="AH1151" i="21"/>
  <c r="AT1151" i="21"/>
  <c r="AH1143" i="21"/>
  <c r="AT1143" i="21"/>
  <c r="AH1135" i="21"/>
  <c r="AT1135" i="21"/>
  <c r="AH1127" i="21"/>
  <c r="AT1127" i="21"/>
  <c r="AT1119" i="21"/>
  <c r="AI1119" i="21"/>
  <c r="AH1111" i="21"/>
  <c r="AT1111" i="21"/>
  <c r="AT1103" i="21"/>
  <c r="AI1103" i="21"/>
  <c r="AJ1103" i="21" s="1"/>
  <c r="AH1095" i="21"/>
  <c r="AT1095" i="21"/>
  <c r="AH1087" i="21"/>
  <c r="AT1087" i="21"/>
  <c r="AH1079" i="21"/>
  <c r="AT1079" i="21"/>
  <c r="AH1071" i="21"/>
  <c r="AT1071" i="21"/>
  <c r="AH1063" i="21"/>
  <c r="AT1063" i="21"/>
  <c r="AT1055" i="21"/>
  <c r="AI1055" i="21"/>
  <c r="AH1047" i="21"/>
  <c r="AT1047" i="21"/>
  <c r="AT1031" i="21"/>
  <c r="AI1031" i="21"/>
  <c r="AH1023" i="21"/>
  <c r="AT1023" i="21"/>
  <c r="AH1015" i="21"/>
  <c r="AT1015" i="21"/>
  <c r="AH1007" i="21"/>
  <c r="AT1007" i="21"/>
  <c r="AH999" i="21"/>
  <c r="AT999" i="21"/>
  <c r="AH991" i="21"/>
  <c r="AT991" i="21"/>
  <c r="AH967" i="21"/>
  <c r="AT967" i="21"/>
  <c r="AH959" i="21"/>
  <c r="AT959" i="21"/>
  <c r="AI951" i="21"/>
  <c r="AT951" i="21"/>
  <c r="AI943" i="21"/>
  <c r="AT943" i="21"/>
  <c r="AH935" i="21"/>
  <c r="AT935" i="21"/>
  <c r="AH927" i="21"/>
  <c r="AT927" i="21"/>
  <c r="AH919" i="21"/>
  <c r="AT919" i="21"/>
  <c r="AI911" i="21"/>
  <c r="AT911" i="21"/>
  <c r="AT903" i="21"/>
  <c r="AI903" i="21"/>
  <c r="AI895" i="21"/>
  <c r="AJ895" i="21" s="1"/>
  <c r="AT895" i="21"/>
  <c r="AI887" i="21"/>
  <c r="AT887" i="21"/>
  <c r="AH879" i="21"/>
  <c r="AT879" i="21"/>
  <c r="AH871" i="21"/>
  <c r="AT871" i="21"/>
  <c r="AI863" i="21"/>
  <c r="AT863" i="21"/>
  <c r="AH855" i="21"/>
  <c r="AT855" i="21"/>
  <c r="AH847" i="21"/>
  <c r="AT847" i="21"/>
  <c r="AH839" i="21"/>
  <c r="AT839" i="21"/>
  <c r="AH831" i="21"/>
  <c r="AT831" i="21"/>
  <c r="AH823" i="21"/>
  <c r="AT823" i="21"/>
  <c r="AT815" i="21"/>
  <c r="AI815" i="21"/>
  <c r="AJ815" i="21" s="1"/>
  <c r="AT807" i="21"/>
  <c r="AI807" i="21"/>
  <c r="AH799" i="21"/>
  <c r="AT799" i="21"/>
  <c r="AT791" i="21"/>
  <c r="AI791" i="21"/>
  <c r="AH783" i="21"/>
  <c r="AT783" i="21"/>
  <c r="AH775" i="21"/>
  <c r="AT775" i="21"/>
  <c r="AT767" i="21"/>
  <c r="AI767" i="21"/>
  <c r="AT759" i="21"/>
  <c r="AI759" i="21"/>
  <c r="AH751" i="21"/>
  <c r="AT751" i="21"/>
  <c r="AT743" i="21"/>
  <c r="AI743" i="21"/>
  <c r="AH735" i="21"/>
  <c r="AT735" i="21"/>
  <c r="AT727" i="21"/>
  <c r="AI727" i="21"/>
  <c r="AH719" i="21"/>
  <c r="AT719" i="21"/>
  <c r="AH711" i="21"/>
  <c r="AT711" i="21"/>
  <c r="AH703" i="21"/>
  <c r="AT703" i="21"/>
  <c r="AT695" i="21"/>
  <c r="AI695" i="21"/>
  <c r="AJ695" i="21" s="1"/>
  <c r="AT687" i="21"/>
  <c r="AI687" i="21"/>
  <c r="AK687" i="21" s="1"/>
  <c r="AL687" i="21" s="1"/>
  <c r="AH679" i="21"/>
  <c r="AT679" i="21"/>
  <c r="AT671" i="21"/>
  <c r="AI671" i="21"/>
  <c r="AT663" i="21"/>
  <c r="AI663" i="21"/>
  <c r="AT655" i="21"/>
  <c r="AI655" i="21"/>
  <c r="AK655" i="21" s="1"/>
  <c r="AL655" i="21" s="1"/>
  <c r="AH647" i="21"/>
  <c r="AT647" i="21"/>
  <c r="AH639" i="21"/>
  <c r="AT639" i="21"/>
  <c r="AH631" i="21"/>
  <c r="AT631" i="21"/>
  <c r="AT623" i="21"/>
  <c r="AI623" i="21"/>
  <c r="AJ623" i="21" s="1"/>
  <c r="AT615" i="21"/>
  <c r="AI615" i="21"/>
  <c r="AH607" i="21"/>
  <c r="AT607" i="21"/>
  <c r="AT599" i="21"/>
  <c r="AI599" i="21"/>
  <c r="AT591" i="21"/>
  <c r="AI591" i="21"/>
  <c r="AK591" i="21" s="1"/>
  <c r="AL591" i="21" s="1"/>
  <c r="AH583" i="21"/>
  <c r="AT583" i="21"/>
  <c r="AT575" i="21"/>
  <c r="AI575" i="21"/>
  <c r="AH567" i="21"/>
  <c r="AT567" i="21"/>
  <c r="AH559" i="21"/>
  <c r="AT559" i="21"/>
  <c r="AT551" i="21"/>
  <c r="AI551" i="21"/>
  <c r="AT543" i="21"/>
  <c r="AI543" i="21"/>
  <c r="AH535" i="21"/>
  <c r="AT535" i="21"/>
  <c r="AH527" i="21"/>
  <c r="AT527" i="21"/>
  <c r="AH519" i="21"/>
  <c r="AT519" i="21"/>
  <c r="AH511" i="21"/>
  <c r="AT511" i="21"/>
  <c r="AT503" i="21"/>
  <c r="AI503" i="21"/>
  <c r="AT495" i="21"/>
  <c r="AI495" i="21"/>
  <c r="AJ495" i="21" s="1"/>
  <c r="AH487" i="21"/>
  <c r="AT487" i="21"/>
  <c r="AH479" i="21"/>
  <c r="AT479" i="21"/>
  <c r="AH471" i="21"/>
  <c r="AT471" i="21"/>
  <c r="AH463" i="21"/>
  <c r="AT463" i="21"/>
  <c r="AI455" i="21"/>
  <c r="AT455" i="21"/>
  <c r="AH447" i="21"/>
  <c r="AT447" i="21"/>
  <c r="AT439" i="21"/>
  <c r="AI439" i="21"/>
  <c r="AT431" i="21"/>
  <c r="AI431" i="21"/>
  <c r="AJ431" i="21" s="1"/>
  <c r="AT423" i="21"/>
  <c r="AI423" i="21"/>
  <c r="AT415" i="21"/>
  <c r="AI415" i="21"/>
  <c r="AT407" i="21"/>
  <c r="AI407" i="21"/>
  <c r="AJ407" i="21" s="1"/>
  <c r="AH399" i="21"/>
  <c r="AT399" i="21"/>
  <c r="AT391" i="21"/>
  <c r="AI391" i="21"/>
  <c r="AH383" i="21"/>
  <c r="AT383" i="21"/>
  <c r="AH375" i="21"/>
  <c r="AT375" i="21"/>
  <c r="AH367" i="21"/>
  <c r="AT367" i="21"/>
  <c r="AT359" i="21"/>
  <c r="AI359" i="21"/>
  <c r="AH351" i="21"/>
  <c r="AT351" i="21"/>
  <c r="AH343" i="21"/>
  <c r="AT343" i="21"/>
  <c r="AH335" i="21"/>
  <c r="AT335" i="21"/>
  <c r="AH327" i="21"/>
  <c r="AT327" i="21"/>
  <c r="AH319" i="21"/>
  <c r="AT319" i="21"/>
  <c r="AT311" i="21"/>
  <c r="AI311" i="21"/>
  <c r="AJ311" i="21" s="1"/>
  <c r="AT303" i="21"/>
  <c r="AI303" i="21"/>
  <c r="AK303" i="21" s="1"/>
  <c r="AL303" i="21" s="1"/>
  <c r="AT295" i="21"/>
  <c r="AI295" i="21"/>
  <c r="AT287" i="21"/>
  <c r="AI287" i="21"/>
  <c r="AT279" i="21"/>
  <c r="AI279" i="21"/>
  <c r="AH271" i="21"/>
  <c r="AT271" i="21"/>
  <c r="AT263" i="21"/>
  <c r="AI263" i="21"/>
  <c r="AH255" i="21"/>
  <c r="AT255" i="21"/>
  <c r="AT247" i="21"/>
  <c r="AI247" i="21"/>
  <c r="AT239" i="21"/>
  <c r="AI239" i="21"/>
  <c r="AJ239" i="21" s="1"/>
  <c r="AT231" i="21"/>
  <c r="AI231" i="21"/>
  <c r="AT223" i="21"/>
  <c r="AI223" i="21"/>
  <c r="AT215" i="21"/>
  <c r="AI215" i="21"/>
  <c r="AJ215" i="21" s="1"/>
  <c r="AH207" i="21"/>
  <c r="AT207" i="21"/>
  <c r="AT199" i="21"/>
  <c r="AI199" i="21"/>
  <c r="AH191" i="21"/>
  <c r="AT191" i="21"/>
  <c r="AH183" i="21"/>
  <c r="AT183" i="21"/>
  <c r="AH175" i="21"/>
  <c r="AT175" i="21"/>
  <c r="AT167" i="21"/>
  <c r="AI167" i="21"/>
  <c r="AT159" i="21"/>
  <c r="AI159" i="21"/>
  <c r="AT151" i="21"/>
  <c r="AI151" i="21"/>
  <c r="AT143" i="21"/>
  <c r="AI143" i="21"/>
  <c r="AJ143" i="21" s="1"/>
  <c r="AT135" i="21"/>
  <c r="AI135" i="21"/>
  <c r="AH127" i="21"/>
  <c r="AT127" i="21"/>
  <c r="AT119" i="21"/>
  <c r="AI119" i="21"/>
  <c r="AH111" i="21"/>
  <c r="AT111" i="21"/>
  <c r="AT103" i="21"/>
  <c r="AI103" i="21"/>
  <c r="AH95" i="21"/>
  <c r="AT95" i="21"/>
  <c r="AH87" i="21"/>
  <c r="AT87" i="21"/>
  <c r="AH79" i="21"/>
  <c r="AT79" i="21"/>
  <c r="AT71" i="21"/>
  <c r="AI71" i="21"/>
  <c r="AH63" i="21"/>
  <c r="AT63" i="21"/>
  <c r="AH55" i="21"/>
  <c r="AT55" i="21"/>
  <c r="AT47" i="21"/>
  <c r="AI47" i="21"/>
  <c r="AJ47" i="21" s="1"/>
  <c r="AH39" i="21"/>
  <c r="AT39" i="21"/>
  <c r="AH31" i="21"/>
  <c r="AT31" i="21"/>
  <c r="AH23" i="21"/>
  <c r="AT23" i="21"/>
  <c r="AH15" i="21"/>
  <c r="AT15" i="21"/>
  <c r="AH7" i="21"/>
  <c r="AT7" i="21"/>
  <c r="AF654" i="21"/>
  <c r="AS654" i="21"/>
  <c r="AF646" i="21"/>
  <c r="AS646" i="21"/>
  <c r="AF638" i="21"/>
  <c r="AS638" i="21"/>
  <c r="AF630" i="21"/>
  <c r="AS630" i="21"/>
  <c r="AF622" i="21"/>
  <c r="AS622" i="21"/>
  <c r="AF614" i="21"/>
  <c r="AS614" i="21"/>
  <c r="AF606" i="21"/>
  <c r="AS606" i="21"/>
  <c r="AF598" i="21"/>
  <c r="AS598" i="21"/>
  <c r="AF590" i="21"/>
  <c r="AS590" i="21"/>
  <c r="AF582" i="21"/>
  <c r="AS582" i="21"/>
  <c r="AF574" i="21"/>
  <c r="AS574" i="21"/>
  <c r="AF566" i="21"/>
  <c r="AS566" i="21"/>
  <c r="AF558" i="21"/>
  <c r="AS558" i="21"/>
  <c r="AF550" i="21"/>
  <c r="AS550" i="21"/>
  <c r="AF542" i="21"/>
  <c r="AS542" i="21"/>
  <c r="AF534" i="21"/>
  <c r="AS534" i="21"/>
  <c r="AF526" i="21"/>
  <c r="AS526" i="21"/>
  <c r="AF518" i="21"/>
  <c r="AS518" i="21"/>
  <c r="AS510" i="21"/>
  <c r="AF502" i="21"/>
  <c r="AS502" i="21"/>
  <c r="AF494" i="21"/>
  <c r="AS494" i="21"/>
  <c r="AF486" i="21"/>
  <c r="AS486" i="21"/>
  <c r="AF478" i="21"/>
  <c r="AS478" i="21"/>
  <c r="AF470" i="21"/>
  <c r="AS470" i="21"/>
  <c r="AF462" i="21"/>
  <c r="AS462" i="21"/>
  <c r="AF454" i="21"/>
  <c r="AS454" i="21"/>
  <c r="AF446" i="21"/>
  <c r="AS446" i="21"/>
  <c r="AF438" i="21"/>
  <c r="AS438" i="21"/>
  <c r="AF430" i="21"/>
  <c r="AS430" i="21"/>
  <c r="AF422" i="21"/>
  <c r="AS422" i="21"/>
  <c r="AF414" i="21"/>
  <c r="AS414" i="21"/>
  <c r="AF406" i="21"/>
  <c r="AS406" i="21"/>
  <c r="AF398" i="21"/>
  <c r="AS398" i="21"/>
  <c r="AF390" i="21"/>
  <c r="AS390" i="21"/>
  <c r="AF382" i="21"/>
  <c r="AS382" i="21"/>
  <c r="AF374" i="21"/>
  <c r="AS374" i="21"/>
  <c r="AF366" i="21"/>
  <c r="AS366" i="21"/>
  <c r="AF358" i="21"/>
  <c r="AS358" i="21"/>
  <c r="AF350" i="21"/>
  <c r="AS350" i="21"/>
  <c r="AF342" i="21"/>
  <c r="AS342" i="21"/>
  <c r="AF334" i="21"/>
  <c r="AS334" i="21"/>
  <c r="AF326" i="21"/>
  <c r="AS326" i="21"/>
  <c r="AF318" i="21"/>
  <c r="AS318" i="21"/>
  <c r="AF310" i="21"/>
  <c r="AS310" i="21"/>
  <c r="AF302" i="21"/>
  <c r="AS302" i="21"/>
  <c r="AF294" i="21"/>
  <c r="AS294" i="21"/>
  <c r="AF286" i="21"/>
  <c r="AS286" i="21"/>
  <c r="AF278" i="21"/>
  <c r="AS278" i="21"/>
  <c r="AF270" i="21"/>
  <c r="AS270" i="21"/>
  <c r="AF262" i="21"/>
  <c r="AS262" i="21"/>
  <c r="AF254" i="21"/>
  <c r="AS254" i="21"/>
  <c r="AF246" i="21"/>
  <c r="AS246" i="21"/>
  <c r="AF238" i="21"/>
  <c r="AS238" i="21"/>
  <c r="AF230" i="21"/>
  <c r="AS230" i="21"/>
  <c r="AF222" i="21"/>
  <c r="AS222" i="21"/>
  <c r="AF214" i="21"/>
  <c r="AS214" i="21"/>
  <c r="AF206" i="21"/>
  <c r="AS206" i="21"/>
  <c r="AF198" i="21"/>
  <c r="AS198" i="21"/>
  <c r="AF190" i="21"/>
  <c r="AS190" i="21"/>
  <c r="AF182" i="21"/>
  <c r="AS182" i="21"/>
  <c r="AF174" i="21"/>
  <c r="AS174" i="21"/>
  <c r="AF166" i="21"/>
  <c r="AS166" i="21"/>
  <c r="AF158" i="21"/>
  <c r="AS158" i="21"/>
  <c r="AF150" i="21"/>
  <c r="AS150" i="21"/>
  <c r="AF142" i="21"/>
  <c r="AS142" i="21"/>
  <c r="AF134" i="21"/>
  <c r="AS134" i="21"/>
  <c r="AF126" i="21"/>
  <c r="AS126" i="21"/>
  <c r="AF118" i="21"/>
  <c r="AS118" i="21"/>
  <c r="AF110" i="21"/>
  <c r="AS110" i="21"/>
  <c r="AF102" i="21"/>
  <c r="AS102" i="21"/>
  <c r="AF94" i="21"/>
  <c r="AS94" i="21"/>
  <c r="AF86" i="21"/>
  <c r="AS86" i="21"/>
  <c r="AF78" i="21"/>
  <c r="AS78" i="21"/>
  <c r="AF70" i="21"/>
  <c r="AS70" i="21"/>
  <c r="AF62" i="21"/>
  <c r="AS62" i="21"/>
  <c r="AF54" i="21"/>
  <c r="AS54" i="21"/>
  <c r="AF46" i="21"/>
  <c r="AS46" i="21"/>
  <c r="AF38" i="21"/>
  <c r="AS38" i="21"/>
  <c r="AF30" i="21"/>
  <c r="AS30" i="21"/>
  <c r="AF22" i="21"/>
  <c r="AS22" i="21"/>
  <c r="AF14" i="21"/>
  <c r="AS14" i="21"/>
  <c r="AF6" i="21"/>
  <c r="AS6" i="21"/>
  <c r="AH1150" i="21"/>
  <c r="AT1150" i="21"/>
  <c r="AH1142" i="21"/>
  <c r="AT1142" i="21"/>
  <c r="AH1134" i="21"/>
  <c r="AT1134" i="21"/>
  <c r="AH1126" i="21"/>
  <c r="AT1126" i="21"/>
  <c r="AT1118" i="21"/>
  <c r="AI1118" i="21"/>
  <c r="AH1110" i="21"/>
  <c r="AT1110" i="21"/>
  <c r="AH1102" i="21"/>
  <c r="AT1102" i="21"/>
  <c r="AH1094" i="21"/>
  <c r="AT1094" i="21"/>
  <c r="AH1086" i="21"/>
  <c r="AT1086" i="21"/>
  <c r="AH1078" i="21"/>
  <c r="AT1078" i="21"/>
  <c r="AT1070" i="21"/>
  <c r="AI1070" i="21"/>
  <c r="AH1062" i="21"/>
  <c r="AT1062" i="21"/>
  <c r="AH1054" i="21"/>
  <c r="AT1054" i="21"/>
  <c r="AH1046" i="21"/>
  <c r="AT1046" i="21"/>
  <c r="AH1038" i="21"/>
  <c r="AT1038" i="21"/>
  <c r="AH1030" i="21"/>
  <c r="AT1030" i="21"/>
  <c r="AH1022" i="21"/>
  <c r="AT1022" i="21"/>
  <c r="AH1014" i="21"/>
  <c r="AT1014" i="21"/>
  <c r="AH1006" i="21"/>
  <c r="AT1006" i="21"/>
  <c r="AH998" i="21"/>
  <c r="AT998" i="21"/>
  <c r="AH990" i="21"/>
  <c r="AT990" i="21"/>
  <c r="AH974" i="21"/>
  <c r="AT974" i="21"/>
  <c r="AH966" i="21"/>
  <c r="AT966" i="21"/>
  <c r="AH958" i="21"/>
  <c r="AT958" i="21"/>
  <c r="AT950" i="21"/>
  <c r="AI950" i="21"/>
  <c r="AT942" i="21"/>
  <c r="AI942" i="21"/>
  <c r="AH934" i="21"/>
  <c r="AT934" i="21"/>
  <c r="AH926" i="21"/>
  <c r="AT926" i="21"/>
  <c r="AH918" i="21"/>
  <c r="AT918" i="21"/>
  <c r="AT910" i="21"/>
  <c r="AI910" i="21"/>
  <c r="AT902" i="21"/>
  <c r="AI902" i="21"/>
  <c r="AH894" i="21"/>
  <c r="AT894" i="21"/>
  <c r="AH886" i="21"/>
  <c r="AT886" i="21"/>
  <c r="AT878" i="21"/>
  <c r="AI878" i="21"/>
  <c r="AH870" i="21"/>
  <c r="AT870" i="21"/>
  <c r="AH862" i="21"/>
  <c r="AT862" i="21"/>
  <c r="AT854" i="21"/>
  <c r="AI854" i="21"/>
  <c r="AH846" i="21"/>
  <c r="AT846" i="21"/>
  <c r="AH838" i="21"/>
  <c r="AT838" i="21"/>
  <c r="AH830" i="21"/>
  <c r="AT830" i="21"/>
  <c r="AH822" i="21"/>
  <c r="AT822" i="21"/>
  <c r="AT814" i="21"/>
  <c r="AI814" i="21"/>
  <c r="AT806" i="21"/>
  <c r="AI806" i="21"/>
  <c r="AJ806" i="21" s="1"/>
  <c r="AH798" i="21"/>
  <c r="AT798" i="21"/>
  <c r="AH790" i="21"/>
  <c r="AT790" i="21"/>
  <c r="AT782" i="21"/>
  <c r="AI782" i="21"/>
  <c r="AH774" i="21"/>
  <c r="AT774" i="21"/>
  <c r="AT766" i="21"/>
  <c r="AI766" i="21"/>
  <c r="AJ766" i="21" s="1"/>
  <c r="AI758" i="21"/>
  <c r="AT758" i="21"/>
  <c r="AH750" i="21"/>
  <c r="AT750" i="21"/>
  <c r="AH742" i="21"/>
  <c r="AT742" i="21"/>
  <c r="AH734" i="21"/>
  <c r="AT734" i="21"/>
  <c r="AH726" i="21"/>
  <c r="AT726" i="21"/>
  <c r="AH718" i="21"/>
  <c r="AT718" i="21"/>
  <c r="AH710" i="21"/>
  <c r="AT710" i="21"/>
  <c r="AH702" i="21"/>
  <c r="AT702" i="21"/>
  <c r="AT694" i="21"/>
  <c r="AI694" i="21"/>
  <c r="AT686" i="21"/>
  <c r="AI686" i="21"/>
  <c r="AT678" i="21"/>
  <c r="AI678" i="21"/>
  <c r="AT670" i="21"/>
  <c r="AI670" i="21"/>
  <c r="AT662" i="21"/>
  <c r="AI662" i="21"/>
  <c r="AT654" i="21"/>
  <c r="AI654" i="21"/>
  <c r="AH646" i="21"/>
  <c r="AT646" i="21"/>
  <c r="AT638" i="21"/>
  <c r="AI638" i="21"/>
  <c r="AJ638" i="21" s="1"/>
  <c r="AT630" i="21"/>
  <c r="AI630" i="21"/>
  <c r="AT622" i="21"/>
  <c r="AI622" i="21"/>
  <c r="AH614" i="21"/>
  <c r="AT614" i="21"/>
  <c r="AH606" i="21"/>
  <c r="AT606" i="21"/>
  <c r="AT598" i="21"/>
  <c r="AI598" i="21"/>
  <c r="AT590" i="21"/>
  <c r="AI590" i="21"/>
  <c r="AH582" i="21"/>
  <c r="AT582" i="21"/>
  <c r="AH574" i="21"/>
  <c r="AT574" i="21"/>
  <c r="AH566" i="21"/>
  <c r="AT566" i="21"/>
  <c r="AH558" i="21"/>
  <c r="AT558" i="21"/>
  <c r="AT550" i="21"/>
  <c r="AI550" i="21"/>
  <c r="AT542" i="21"/>
  <c r="AI542" i="21"/>
  <c r="AH534" i="21"/>
  <c r="AT534" i="21"/>
  <c r="AH526" i="21"/>
  <c r="AT526" i="21"/>
  <c r="AT518" i="21"/>
  <c r="AI518" i="21"/>
  <c r="AJ518" i="21" s="1"/>
  <c r="AT502" i="21"/>
  <c r="AI502" i="21"/>
  <c r="AH494" i="21"/>
  <c r="AT494" i="21"/>
  <c r="AH486" i="21"/>
  <c r="AT486" i="21"/>
  <c r="AH478" i="21"/>
  <c r="AT478" i="21"/>
  <c r="AT470" i="21"/>
  <c r="AI470" i="21"/>
  <c r="AH462" i="21"/>
  <c r="AT462" i="21"/>
  <c r="AH454" i="21"/>
  <c r="AT454" i="21"/>
  <c r="AT446" i="21"/>
  <c r="AI446" i="21"/>
  <c r="AH438" i="21"/>
  <c r="AT438" i="21"/>
  <c r="AT430" i="21"/>
  <c r="AI430" i="21"/>
  <c r="AT422" i="21"/>
  <c r="AI422" i="21"/>
  <c r="AT414" i="21"/>
  <c r="AI414" i="21"/>
  <c r="AH406" i="21"/>
  <c r="AT406" i="21"/>
  <c r="AH398" i="21"/>
  <c r="AT398" i="21"/>
  <c r="AH390" i="21"/>
  <c r="AT390" i="21"/>
  <c r="AH382" i="21"/>
  <c r="AT382" i="21"/>
  <c r="AH374" i="21"/>
  <c r="AT374" i="21"/>
  <c r="AT366" i="21"/>
  <c r="AI366" i="21"/>
  <c r="AH358" i="21"/>
  <c r="AT358" i="21"/>
  <c r="AT350" i="21"/>
  <c r="AI350" i="21"/>
  <c r="AH342" i="21"/>
  <c r="AT342" i="21"/>
  <c r="AH334" i="21"/>
  <c r="AT334" i="21"/>
  <c r="AT326" i="21"/>
  <c r="AI326" i="21"/>
  <c r="AH318" i="21"/>
  <c r="AT318" i="21"/>
  <c r="AT310" i="21"/>
  <c r="AI310" i="21"/>
  <c r="AT302" i="21"/>
  <c r="AI302" i="21"/>
  <c r="AH294" i="21"/>
  <c r="AT294" i="21"/>
  <c r="AH286" i="21"/>
  <c r="AT286" i="21"/>
  <c r="AT278" i="21"/>
  <c r="AI278" i="21"/>
  <c r="AH270" i="21"/>
  <c r="AT270" i="21"/>
  <c r="AT262" i="21"/>
  <c r="AI262" i="21"/>
  <c r="AT254" i="21"/>
  <c r="AI254" i="21"/>
  <c r="AH246" i="21"/>
  <c r="AT246" i="21"/>
  <c r="AT238" i="21"/>
  <c r="AI238" i="21"/>
  <c r="AT230" i="21"/>
  <c r="AI230" i="21"/>
  <c r="AT222" i="21"/>
  <c r="AI222" i="21"/>
  <c r="AH214" i="21"/>
  <c r="AT214" i="21"/>
  <c r="AT206" i="21"/>
  <c r="AI206" i="21"/>
  <c r="AH198" i="21"/>
  <c r="AT198" i="21"/>
  <c r="AH190" i="21"/>
  <c r="AT190" i="21"/>
  <c r="AH182" i="21"/>
  <c r="AT182" i="21"/>
  <c r="AH174" i="21"/>
  <c r="AT174" i="21"/>
  <c r="AH166" i="21"/>
  <c r="AT166" i="21"/>
  <c r="AT158" i="21"/>
  <c r="AI158" i="21"/>
  <c r="AH150" i="21"/>
  <c r="AT150" i="21"/>
  <c r="AH142" i="21"/>
  <c r="AT142" i="21"/>
  <c r="AT134" i="21"/>
  <c r="AI134" i="21"/>
  <c r="AH126" i="21"/>
  <c r="AT126" i="21"/>
  <c r="AH118" i="21"/>
  <c r="AT118" i="21"/>
  <c r="AH110" i="21"/>
  <c r="AT110" i="21"/>
  <c r="AH102" i="21"/>
  <c r="AT102" i="21"/>
  <c r="AH94" i="21"/>
  <c r="AT94" i="21"/>
  <c r="AH86" i="21"/>
  <c r="AT86" i="21"/>
  <c r="AH78" i="21"/>
  <c r="AT78" i="21"/>
  <c r="AH70" i="21"/>
  <c r="AT70" i="21"/>
  <c r="AT62" i="21"/>
  <c r="AI62" i="21"/>
  <c r="AH54" i="21"/>
  <c r="AT54" i="21"/>
  <c r="AT46" i="21"/>
  <c r="AI46" i="21"/>
  <c r="AT38" i="21"/>
  <c r="AI38" i="21"/>
  <c r="AH22" i="21"/>
  <c r="AT22" i="21"/>
  <c r="AT14" i="21"/>
  <c r="AI14" i="21"/>
  <c r="AK14" i="21" s="1"/>
  <c r="AL14" i="21" s="1"/>
  <c r="AH6" i="21"/>
  <c r="AT6" i="21"/>
  <c r="AF549" i="21"/>
  <c r="AS549" i="21"/>
  <c r="AF541" i="21"/>
  <c r="AS541" i="21"/>
  <c r="AF533" i="21"/>
  <c r="AS533" i="21"/>
  <c r="AS525" i="21"/>
  <c r="AF517" i="21"/>
  <c r="AS517" i="21"/>
  <c r="AS509" i="21"/>
  <c r="AF501" i="21"/>
  <c r="AS501" i="21"/>
  <c r="AF493" i="21"/>
  <c r="AS493" i="21"/>
  <c r="AF485" i="21"/>
  <c r="AS485" i="21"/>
  <c r="AF477" i="21"/>
  <c r="AS477" i="21"/>
  <c r="AF469" i="21"/>
  <c r="AS469" i="21"/>
  <c r="AF461" i="21"/>
  <c r="AS461" i="21"/>
  <c r="AF453" i="21"/>
  <c r="AS453" i="21"/>
  <c r="AF445" i="21"/>
  <c r="AS445" i="21"/>
  <c r="AF437" i="21"/>
  <c r="AS437" i="21"/>
  <c r="AF429" i="21"/>
  <c r="AS429" i="21"/>
  <c r="AF421" i="21"/>
  <c r="AS421" i="21"/>
  <c r="AF413" i="21"/>
  <c r="AS413" i="21"/>
  <c r="AF405" i="21"/>
  <c r="AS405" i="21"/>
  <c r="AF397" i="21"/>
  <c r="AS397" i="21"/>
  <c r="AF389" i="21"/>
  <c r="AS389" i="21"/>
  <c r="AF381" i="21"/>
  <c r="AS381" i="21"/>
  <c r="AF373" i="21"/>
  <c r="AS373" i="21"/>
  <c r="AF365" i="21"/>
  <c r="AS365" i="21"/>
  <c r="AF357" i="21"/>
  <c r="AS357" i="21"/>
  <c r="AF349" i="21"/>
  <c r="AS349" i="21"/>
  <c r="AF341" i="21"/>
  <c r="AS341" i="21"/>
  <c r="AF333" i="21"/>
  <c r="AS333" i="21"/>
  <c r="AF325" i="21"/>
  <c r="AS325" i="21"/>
  <c r="AF317" i="21"/>
  <c r="AS317" i="21"/>
  <c r="AF309" i="21"/>
  <c r="AS309" i="21"/>
  <c r="AF301" i="21"/>
  <c r="AS301" i="21"/>
  <c r="AF293" i="21"/>
  <c r="AS293" i="21"/>
  <c r="AF285" i="21"/>
  <c r="AS285" i="21"/>
  <c r="AF277" i="21"/>
  <c r="AS277" i="21"/>
  <c r="AF269" i="21"/>
  <c r="AS269" i="21"/>
  <c r="AF261" i="21"/>
  <c r="AS261" i="21"/>
  <c r="AF253" i="21"/>
  <c r="AS253" i="21"/>
  <c r="AF245" i="21"/>
  <c r="AS245" i="21"/>
  <c r="AF237" i="21"/>
  <c r="AS237" i="21"/>
  <c r="AF229" i="21"/>
  <c r="AS229" i="21"/>
  <c r="AF221" i="21"/>
  <c r="AS221" i="21"/>
  <c r="AF213" i="21"/>
  <c r="AS213" i="21"/>
  <c r="AF205" i="21"/>
  <c r="AS205" i="21"/>
  <c r="AF197" i="21"/>
  <c r="AS197" i="21"/>
  <c r="AF189" i="21"/>
  <c r="AS189" i="21"/>
  <c r="AF181" i="21"/>
  <c r="AS181" i="21"/>
  <c r="AS173" i="21"/>
  <c r="AF165" i="21"/>
  <c r="AS165" i="21"/>
  <c r="AF157" i="21"/>
  <c r="AS157" i="21"/>
  <c r="AF149" i="21"/>
  <c r="AS149" i="21"/>
  <c r="AF141" i="21"/>
  <c r="AS141" i="21"/>
  <c r="AF133" i="21"/>
  <c r="AS133" i="21"/>
  <c r="AF125" i="21"/>
  <c r="AS125" i="21"/>
  <c r="AF117" i="21"/>
  <c r="AS117" i="21"/>
  <c r="AF109" i="21"/>
  <c r="AS109" i="21"/>
  <c r="AF101" i="21"/>
  <c r="AS101" i="21"/>
  <c r="AF93" i="21"/>
  <c r="AS93" i="21"/>
  <c r="AF85" i="21"/>
  <c r="AS85" i="21"/>
  <c r="AF77" i="21"/>
  <c r="AS77" i="21"/>
  <c r="AF69" i="21"/>
  <c r="AS69" i="21"/>
  <c r="AF61" i="21"/>
  <c r="AS61" i="21"/>
  <c r="AF53" i="21"/>
  <c r="AS53" i="21"/>
  <c r="AF45" i="21"/>
  <c r="AS45" i="21"/>
  <c r="AF37" i="21"/>
  <c r="AS37" i="21"/>
  <c r="AF29" i="21"/>
  <c r="AS29" i="21"/>
  <c r="AF21" i="21"/>
  <c r="AS21" i="21"/>
  <c r="AF13" i="21"/>
  <c r="AS13" i="21"/>
  <c r="AF5" i="21"/>
  <c r="AS5" i="21"/>
  <c r="AH1149" i="21"/>
  <c r="AT1149" i="21"/>
  <c r="AH1141" i="21"/>
  <c r="AT1141" i="21"/>
  <c r="AH1133" i="21"/>
  <c r="AT1133" i="21"/>
  <c r="AT1125" i="21"/>
  <c r="AI1125" i="21"/>
  <c r="AH1117" i="21"/>
  <c r="AT1117" i="21"/>
  <c r="AH1109" i="21"/>
  <c r="AT1109" i="21"/>
  <c r="AH1101" i="21"/>
  <c r="AT1101" i="21"/>
  <c r="AH1093" i="21"/>
  <c r="AT1093" i="21"/>
  <c r="AT1085" i="21"/>
  <c r="AI1085" i="21"/>
  <c r="AH1077" i="21"/>
  <c r="AT1077" i="21"/>
  <c r="AH1069" i="21"/>
  <c r="AT1069" i="21"/>
  <c r="AH1061" i="21"/>
  <c r="AT1061" i="21"/>
  <c r="AT1053" i="21"/>
  <c r="AI1053" i="21"/>
  <c r="AJ1053" i="21" s="1"/>
  <c r="AH1045" i="21"/>
  <c r="AT1045" i="21"/>
  <c r="AH1037" i="21"/>
  <c r="AT1037" i="21"/>
  <c r="AH1029" i="21"/>
  <c r="AT1029" i="21"/>
  <c r="AH1021" i="21"/>
  <c r="AT1021" i="21"/>
  <c r="AH1013" i="21"/>
  <c r="AT1013" i="21"/>
  <c r="AH1005" i="21"/>
  <c r="AT1005" i="21"/>
  <c r="AH997" i="21"/>
  <c r="AT997" i="21"/>
  <c r="AH989" i="21"/>
  <c r="AT989" i="21"/>
  <c r="AT981" i="21"/>
  <c r="AI981" i="21"/>
  <c r="AJ981" i="21" s="1"/>
  <c r="AH973" i="21"/>
  <c r="AT973" i="21"/>
  <c r="AH965" i="21"/>
  <c r="AT965" i="21"/>
  <c r="AT957" i="21"/>
  <c r="AI957" i="21"/>
  <c r="AJ957" i="21" s="1"/>
  <c r="AT949" i="21"/>
  <c r="AI949" i="21"/>
  <c r="AT941" i="21"/>
  <c r="AI941" i="21"/>
  <c r="AT933" i="21"/>
  <c r="AI933" i="21"/>
  <c r="AT925" i="21"/>
  <c r="AI925" i="21"/>
  <c r="AK925" i="21" s="1"/>
  <c r="AL925" i="21" s="1"/>
  <c r="AH917" i="21"/>
  <c r="AT917" i="21"/>
  <c r="AT909" i="21"/>
  <c r="AI909" i="21"/>
  <c r="AT901" i="21"/>
  <c r="AI901" i="21"/>
  <c r="AH893" i="21"/>
  <c r="AT893" i="21"/>
  <c r="AH885" i="21"/>
  <c r="AT885" i="21"/>
  <c r="AH877" i="21"/>
  <c r="AT877" i="21"/>
  <c r="AT869" i="21"/>
  <c r="AI869" i="21"/>
  <c r="AH861" i="21"/>
  <c r="AT861" i="21"/>
  <c r="AH853" i="21"/>
  <c r="AT853" i="21"/>
  <c r="AH845" i="21"/>
  <c r="AT845" i="21"/>
  <c r="AH837" i="21"/>
  <c r="AT837" i="21"/>
  <c r="AH829" i="21"/>
  <c r="AT829" i="21"/>
  <c r="AH821" i="21"/>
  <c r="AT821" i="21"/>
  <c r="AT813" i="21"/>
  <c r="AI813" i="21"/>
  <c r="AT805" i="21"/>
  <c r="AI805" i="21"/>
  <c r="AH797" i="21"/>
  <c r="AT797" i="21"/>
  <c r="AT789" i="21"/>
  <c r="AI789" i="21"/>
  <c r="AH781" i="21"/>
  <c r="AT781" i="21"/>
  <c r="AH773" i="21"/>
  <c r="AT773" i="21"/>
  <c r="AH765" i="21"/>
  <c r="AT765" i="21"/>
  <c r="AT757" i="21"/>
  <c r="AI757" i="21"/>
  <c r="AK757" i="21" s="1"/>
  <c r="AL757" i="21" s="1"/>
  <c r="AT749" i="21"/>
  <c r="AI749" i="21"/>
  <c r="AH741" i="21"/>
  <c r="AT741" i="21"/>
  <c r="AH733" i="21"/>
  <c r="AT733" i="21"/>
  <c r="AH725" i="21"/>
  <c r="AT725" i="21"/>
  <c r="AH717" i="21"/>
  <c r="AT717" i="21"/>
  <c r="AH709" i="21"/>
  <c r="AT709" i="21"/>
  <c r="AH701" i="21"/>
  <c r="AT701" i="21"/>
  <c r="AT693" i="21"/>
  <c r="AI693" i="21"/>
  <c r="AH685" i="21"/>
  <c r="AT685" i="21"/>
  <c r="AH677" i="21"/>
  <c r="AT677" i="21"/>
  <c r="AT669" i="21"/>
  <c r="AI669" i="21"/>
  <c r="AK669" i="21" s="1"/>
  <c r="AL669" i="21" s="1"/>
  <c r="AT661" i="21"/>
  <c r="AI661" i="21"/>
  <c r="AT653" i="21"/>
  <c r="AI653" i="21"/>
  <c r="AH645" i="21"/>
  <c r="AT645" i="21"/>
  <c r="AH637" i="21"/>
  <c r="AT637" i="21"/>
  <c r="AT629" i="21"/>
  <c r="AI629" i="21"/>
  <c r="AK629" i="21" s="1"/>
  <c r="AL629" i="21" s="1"/>
  <c r="AT621" i="21"/>
  <c r="AI621" i="21"/>
  <c r="AT613" i="21"/>
  <c r="AI613" i="21"/>
  <c r="AH605" i="21"/>
  <c r="AT605" i="21"/>
  <c r="AT597" i="21"/>
  <c r="AI597" i="21"/>
  <c r="AJ597" i="21" s="1"/>
  <c r="AT589" i="21"/>
  <c r="AI589" i="21"/>
  <c r="AH581" i="21"/>
  <c r="AT581" i="21"/>
  <c r="AH573" i="21"/>
  <c r="AT573" i="21"/>
  <c r="AT565" i="21"/>
  <c r="AI565" i="21"/>
  <c r="AK565" i="21" s="1"/>
  <c r="AL565" i="21" s="1"/>
  <c r="AH557" i="21"/>
  <c r="AT557" i="21"/>
  <c r="AT549" i="21"/>
  <c r="AI549" i="21"/>
  <c r="AT541" i="21"/>
  <c r="AI541" i="21"/>
  <c r="AK541" i="21" s="1"/>
  <c r="AL541" i="21" s="1"/>
  <c r="AH533" i="21"/>
  <c r="AT533" i="21"/>
  <c r="AH525" i="21"/>
  <c r="AT525" i="21"/>
  <c r="AH517" i="21"/>
  <c r="AJ517" i="21" s="1"/>
  <c r="AT517" i="21"/>
  <c r="AH501" i="21"/>
  <c r="AT501" i="21"/>
  <c r="AT493" i="21"/>
  <c r="AI493" i="21"/>
  <c r="AK493" i="21" s="1"/>
  <c r="AL493" i="21" s="1"/>
  <c r="AH485" i="21"/>
  <c r="AT485" i="21"/>
  <c r="AH477" i="21"/>
  <c r="AT477" i="21"/>
  <c r="AH469" i="21"/>
  <c r="AT469" i="21"/>
  <c r="AT461" i="21"/>
  <c r="AI461" i="21"/>
  <c r="AK461" i="21" s="1"/>
  <c r="AL461" i="21" s="1"/>
  <c r="AT453" i="21"/>
  <c r="AI453" i="21"/>
  <c r="AH445" i="21"/>
  <c r="AT445" i="21"/>
  <c r="AH437" i="21"/>
  <c r="AT437" i="21"/>
  <c r="AT429" i="21"/>
  <c r="AI429" i="21"/>
  <c r="AK429" i="21" s="1"/>
  <c r="AL429" i="21" s="1"/>
  <c r="AT421" i="21"/>
  <c r="AI421" i="21"/>
  <c r="AH413" i="21"/>
  <c r="AT413" i="21"/>
  <c r="AT405" i="21"/>
  <c r="AI405" i="21"/>
  <c r="AK405" i="21" s="1"/>
  <c r="AL405" i="21" s="1"/>
  <c r="AH397" i="21"/>
  <c r="AT397" i="21"/>
  <c r="AH389" i="21"/>
  <c r="AT389" i="21"/>
  <c r="AH381" i="21"/>
  <c r="AT381" i="21"/>
  <c r="AH373" i="21"/>
  <c r="AT373" i="21"/>
  <c r="AT365" i="21"/>
  <c r="AI365" i="21"/>
  <c r="AK365" i="21" s="1"/>
  <c r="AL365" i="21" s="1"/>
  <c r="AH357" i="21"/>
  <c r="AT357" i="21"/>
  <c r="AH349" i="21"/>
  <c r="AT349" i="21"/>
  <c r="AH341" i="21"/>
  <c r="AT341" i="21"/>
  <c r="AT333" i="21"/>
  <c r="AI333" i="21"/>
  <c r="AJ333" i="21" s="1"/>
  <c r="AH325" i="21"/>
  <c r="AT325" i="21"/>
  <c r="AT317" i="21"/>
  <c r="AI317" i="21"/>
  <c r="AT301" i="21"/>
  <c r="AI301" i="21"/>
  <c r="AK301" i="21" s="1"/>
  <c r="AL301" i="21" s="1"/>
  <c r="AH293" i="21"/>
  <c r="AT293" i="21"/>
  <c r="AT285" i="21"/>
  <c r="AI285" i="21"/>
  <c r="AT277" i="21"/>
  <c r="AI277" i="21"/>
  <c r="AH269" i="21"/>
  <c r="AT269" i="21"/>
  <c r="AT261" i="21"/>
  <c r="AI261" i="21"/>
  <c r="AJ261" i="21" s="1"/>
  <c r="AT253" i="21"/>
  <c r="AI253" i="21"/>
  <c r="AH245" i="21"/>
  <c r="AT245" i="21"/>
  <c r="AT237" i="21"/>
  <c r="AI237" i="21"/>
  <c r="AJ237" i="21" s="1"/>
  <c r="AT229" i="21"/>
  <c r="AI229" i="21"/>
  <c r="AK229" i="21" s="1"/>
  <c r="AL229" i="21" s="1"/>
  <c r="AH221" i="21"/>
  <c r="AT221" i="21"/>
  <c r="AT213" i="21"/>
  <c r="AI213" i="21"/>
  <c r="AT205" i="21"/>
  <c r="AI205" i="21"/>
  <c r="AK205" i="21" s="1"/>
  <c r="AL205" i="21" s="1"/>
  <c r="AH197" i="21"/>
  <c r="AT197" i="21"/>
  <c r="AH189" i="21"/>
  <c r="AT189" i="21"/>
  <c r="AH181" i="21"/>
  <c r="AT181" i="21"/>
  <c r="AH173" i="21"/>
  <c r="AT173" i="21"/>
  <c r="AH165" i="21"/>
  <c r="AT165" i="21"/>
  <c r="AT157" i="21"/>
  <c r="AI157" i="21"/>
  <c r="AH149" i="21"/>
  <c r="AT149" i="21"/>
  <c r="AT141" i="21"/>
  <c r="AI141" i="21"/>
  <c r="AK141" i="21" s="1"/>
  <c r="AL141" i="21" s="1"/>
  <c r="AT133" i="21"/>
  <c r="AI133" i="21"/>
  <c r="AK133" i="21" s="1"/>
  <c r="AL133" i="21" s="1"/>
  <c r="AH125" i="21"/>
  <c r="AT125" i="21"/>
  <c r="AH117" i="21"/>
  <c r="AT117" i="21"/>
  <c r="AH109" i="21"/>
  <c r="AT109" i="21"/>
  <c r="AH101" i="21"/>
  <c r="AT101" i="21"/>
  <c r="AH93" i="21"/>
  <c r="AT93" i="21"/>
  <c r="AH85" i="21"/>
  <c r="AT85" i="21"/>
  <c r="AH77" i="21"/>
  <c r="AT77" i="21"/>
  <c r="AH69" i="21"/>
  <c r="AT69" i="21"/>
  <c r="AT61" i="21"/>
  <c r="AI61" i="21"/>
  <c r="AH53" i="21"/>
  <c r="AT53" i="21"/>
  <c r="AT45" i="21"/>
  <c r="AI45" i="21"/>
  <c r="AJ45" i="21" s="1"/>
  <c r="AT37" i="21"/>
  <c r="AI37" i="21"/>
  <c r="AK37" i="21" s="1"/>
  <c r="AL37" i="21" s="1"/>
  <c r="AH29" i="21"/>
  <c r="AT29" i="21"/>
  <c r="AT21" i="21"/>
  <c r="AI21" i="21"/>
  <c r="AH13" i="21"/>
  <c r="AT13" i="21"/>
  <c r="AH5" i="21"/>
  <c r="AT5" i="21"/>
  <c r="AF940" i="21"/>
  <c r="AS940" i="21"/>
  <c r="AF932" i="21"/>
  <c r="AS932" i="21"/>
  <c r="AF924" i="21"/>
  <c r="AS924" i="21"/>
  <c r="AF916" i="21"/>
  <c r="AS916" i="21"/>
  <c r="AF908" i="21"/>
  <c r="AS908" i="21"/>
  <c r="AF900" i="21"/>
  <c r="AS900" i="21"/>
  <c r="AF892" i="21"/>
  <c r="AS892" i="21"/>
  <c r="AF884" i="21"/>
  <c r="AS884" i="21"/>
  <c r="AF876" i="21"/>
  <c r="AS876" i="21"/>
  <c r="AF868" i="21"/>
  <c r="AS868" i="21"/>
  <c r="AF860" i="21"/>
  <c r="AS860" i="21"/>
  <c r="AF852" i="21"/>
  <c r="AS852" i="21"/>
  <c r="AF844" i="21"/>
  <c r="AS844" i="21"/>
  <c r="AF836" i="21"/>
  <c r="AS836" i="21"/>
  <c r="AF828" i="21"/>
  <c r="AS828" i="21"/>
  <c r="AF820" i="21"/>
  <c r="AS820" i="21"/>
  <c r="AF812" i="21"/>
  <c r="AS812" i="21"/>
  <c r="AF804" i="21"/>
  <c r="AS804" i="21"/>
  <c r="AF796" i="21"/>
  <c r="AS796" i="21"/>
  <c r="AF788" i="21"/>
  <c r="AS788" i="21"/>
  <c r="AF780" i="21"/>
  <c r="AS780" i="21"/>
  <c r="AF772" i="21"/>
  <c r="AS772" i="21"/>
  <c r="AF764" i="21"/>
  <c r="AS764" i="21"/>
  <c r="AF756" i="21"/>
  <c r="AS756" i="21"/>
  <c r="AF748" i="21"/>
  <c r="AS748" i="21"/>
  <c r="AF740" i="21"/>
  <c r="AS740" i="21"/>
  <c r="AF732" i="21"/>
  <c r="AS732" i="21"/>
  <c r="AF724" i="21"/>
  <c r="AS724" i="21"/>
  <c r="AF716" i="21"/>
  <c r="AS716" i="21"/>
  <c r="AF708" i="21"/>
  <c r="AS708" i="21"/>
  <c r="AF700" i="21"/>
  <c r="AS700" i="21"/>
  <c r="AF692" i="21"/>
  <c r="AS692" i="21"/>
  <c r="AF684" i="21"/>
  <c r="AS684" i="21"/>
  <c r="AF676" i="21"/>
  <c r="AS676" i="21"/>
  <c r="AF668" i="21"/>
  <c r="AS668" i="21"/>
  <c r="AF660" i="21"/>
  <c r="AS660" i="21"/>
  <c r="AF652" i="21"/>
  <c r="AS652" i="21"/>
  <c r="AF644" i="21"/>
  <c r="AS644" i="21"/>
  <c r="AF636" i="21"/>
  <c r="AS636" i="21"/>
  <c r="AF628" i="21"/>
  <c r="AS628" i="21"/>
  <c r="AF620" i="21"/>
  <c r="AS620" i="21"/>
  <c r="AF612" i="21"/>
  <c r="AS612" i="21"/>
  <c r="AF604" i="21"/>
  <c r="AS604" i="21"/>
  <c r="AF596" i="21"/>
  <c r="AS596" i="21"/>
  <c r="AF588" i="21"/>
  <c r="AS588" i="21"/>
  <c r="AF580" i="21"/>
  <c r="AS580" i="21"/>
  <c r="AF572" i="21"/>
  <c r="AS572" i="21"/>
  <c r="AF564" i="21"/>
  <c r="AS564" i="21"/>
  <c r="AF556" i="21"/>
  <c r="AS556" i="21"/>
  <c r="AF548" i="21"/>
  <c r="AS548" i="21"/>
  <c r="AF540" i="21"/>
  <c r="AS540" i="21"/>
  <c r="AF532" i="21"/>
  <c r="AS532" i="21"/>
  <c r="AF524" i="21"/>
  <c r="AS524" i="21"/>
  <c r="AF516" i="21"/>
  <c r="AS516" i="21"/>
  <c r="AF508" i="21"/>
  <c r="AS508" i="21"/>
  <c r="AF500" i="21"/>
  <c r="AS500" i="21"/>
  <c r="AF492" i="21"/>
  <c r="AS492" i="21"/>
  <c r="AF484" i="21"/>
  <c r="AS484" i="21"/>
  <c r="AF476" i="21"/>
  <c r="AS476" i="21"/>
  <c r="AF468" i="21"/>
  <c r="AS468" i="21"/>
  <c r="AF460" i="21"/>
  <c r="AS460" i="21"/>
  <c r="AF452" i="21"/>
  <c r="AS452" i="21"/>
  <c r="AF444" i="21"/>
  <c r="AS444" i="21"/>
  <c r="AF436" i="21"/>
  <c r="AS436" i="21"/>
  <c r="AF428" i="21"/>
  <c r="AS428" i="21"/>
  <c r="AF420" i="21"/>
  <c r="AS420" i="21"/>
  <c r="AF412" i="21"/>
  <c r="AS412" i="21"/>
  <c r="AF404" i="21"/>
  <c r="AS404" i="21"/>
  <c r="AF396" i="21"/>
  <c r="AS396" i="21"/>
  <c r="AF388" i="21"/>
  <c r="AS388" i="21"/>
  <c r="AF380" i="21"/>
  <c r="AS380" i="21"/>
  <c r="AF372" i="21"/>
  <c r="AS372" i="21"/>
  <c r="AF364" i="21"/>
  <c r="AS364" i="21"/>
  <c r="AF356" i="21"/>
  <c r="AS356" i="21"/>
  <c r="AF348" i="21"/>
  <c r="AS348" i="21"/>
  <c r="AF340" i="21"/>
  <c r="AS340" i="21"/>
  <c r="AF332" i="21"/>
  <c r="AS332" i="21"/>
  <c r="AF324" i="21"/>
  <c r="AS324" i="21"/>
  <c r="AF316" i="21"/>
  <c r="AS316" i="21"/>
  <c r="AF308" i="21"/>
  <c r="AS308" i="21"/>
  <c r="AF300" i="21"/>
  <c r="AS300" i="21"/>
  <c r="AF292" i="21"/>
  <c r="AS292" i="21"/>
  <c r="AF284" i="21"/>
  <c r="AS284" i="21"/>
  <c r="AF276" i="21"/>
  <c r="AS276" i="21"/>
  <c r="AF268" i="21"/>
  <c r="AS268" i="21"/>
  <c r="AF260" i="21"/>
  <c r="AS260" i="21"/>
  <c r="AF252" i="21"/>
  <c r="AS252" i="21"/>
  <c r="AF244" i="21"/>
  <c r="AS244" i="21"/>
  <c r="AF236" i="21"/>
  <c r="AS236" i="21"/>
  <c r="AF228" i="21"/>
  <c r="AS228" i="21"/>
  <c r="AF220" i="21"/>
  <c r="AS220" i="21"/>
  <c r="AF212" i="21"/>
  <c r="AS212" i="21"/>
  <c r="AF204" i="21"/>
  <c r="AS204" i="21"/>
  <c r="AF196" i="21"/>
  <c r="AS196" i="21"/>
  <c r="AF188" i="21"/>
  <c r="AS188" i="21"/>
  <c r="AF180" i="21"/>
  <c r="AS180" i="21"/>
  <c r="AF172" i="21"/>
  <c r="AS172" i="21"/>
  <c r="AF164" i="21"/>
  <c r="AS164" i="21"/>
  <c r="AF156" i="21"/>
  <c r="AS156" i="21"/>
  <c r="AF148" i="21"/>
  <c r="AS148" i="21"/>
  <c r="AF140" i="21"/>
  <c r="AS140" i="21"/>
  <c r="AF132" i="21"/>
  <c r="AS132" i="21"/>
  <c r="AF124" i="21"/>
  <c r="AS124" i="21"/>
  <c r="AF116" i="21"/>
  <c r="AS116" i="21"/>
  <c r="AF108" i="21"/>
  <c r="AS108" i="21"/>
  <c r="AF100" i="21"/>
  <c r="AS100" i="21"/>
  <c r="AF92" i="21"/>
  <c r="AS92" i="21"/>
  <c r="AF84" i="21"/>
  <c r="AS84" i="21"/>
  <c r="AF76" i="21"/>
  <c r="AS76" i="21"/>
  <c r="AF68" i="21"/>
  <c r="AS68" i="21"/>
  <c r="AF60" i="21"/>
  <c r="AS60" i="21"/>
  <c r="AF52" i="21"/>
  <c r="AS52" i="21"/>
  <c r="AF44" i="21"/>
  <c r="AS44" i="21"/>
  <c r="AF36" i="21"/>
  <c r="AS36" i="21"/>
  <c r="AF28" i="21"/>
  <c r="AS28" i="21"/>
  <c r="AF20" i="21"/>
  <c r="AS20" i="21"/>
  <c r="AF12" i="21"/>
  <c r="AS12" i="21"/>
  <c r="AF4" i="21"/>
  <c r="AS4" i="21"/>
  <c r="AH1148" i="21"/>
  <c r="AT1148" i="21"/>
  <c r="AH1140" i="21"/>
  <c r="AT1140" i="21"/>
  <c r="AH1132" i="21"/>
  <c r="AT1132" i="21"/>
  <c r="AH1124" i="21"/>
  <c r="AT1124" i="21"/>
  <c r="AH1108" i="21"/>
  <c r="AT1108" i="21"/>
  <c r="AH1100" i="21"/>
  <c r="AT1100" i="21"/>
  <c r="AH1092" i="21"/>
  <c r="AT1092" i="21"/>
  <c r="AH1084" i="21"/>
  <c r="AT1084" i="21"/>
  <c r="AH1076" i="21"/>
  <c r="AT1076" i="21"/>
  <c r="AH1068" i="21"/>
  <c r="AT1068" i="21"/>
  <c r="AT1060" i="21"/>
  <c r="AI1060" i="21"/>
  <c r="AH1052" i="21"/>
  <c r="AT1052" i="21"/>
  <c r="AH1036" i="21"/>
  <c r="AT1036" i="21"/>
  <c r="AH1028" i="21"/>
  <c r="AT1028" i="21"/>
  <c r="AH1020" i="21"/>
  <c r="AT1020" i="21"/>
  <c r="AI1012" i="21"/>
  <c r="AJ1012" i="21" s="1"/>
  <c r="AT1012" i="21"/>
  <c r="AH1004" i="21"/>
  <c r="AT1004" i="21"/>
  <c r="AH996" i="21"/>
  <c r="AT996" i="21"/>
  <c r="AH988" i="21"/>
  <c r="AT988" i="21"/>
  <c r="AH980" i="21"/>
  <c r="AT980" i="21"/>
  <c r="AH972" i="21"/>
  <c r="AT972" i="21"/>
  <c r="AH964" i="21"/>
  <c r="AT964" i="21"/>
  <c r="AT956" i="21"/>
  <c r="AI956" i="21"/>
  <c r="AH948" i="21"/>
  <c r="AT948" i="21"/>
  <c r="AH940" i="21"/>
  <c r="AT940" i="21"/>
  <c r="AI932" i="21"/>
  <c r="AT932" i="21"/>
  <c r="AT916" i="21"/>
  <c r="AI916" i="21"/>
  <c r="AI908" i="21"/>
  <c r="AJ908" i="21" s="1"/>
  <c r="AT908" i="21"/>
  <c r="AT900" i="21"/>
  <c r="AI900" i="21"/>
  <c r="AJ900" i="21" s="1"/>
  <c r="AT884" i="21"/>
  <c r="AI884" i="21"/>
  <c r="AT876" i="21"/>
  <c r="AI876" i="21"/>
  <c r="AH868" i="21"/>
  <c r="AT868" i="21"/>
  <c r="AH860" i="21"/>
  <c r="AT860" i="21"/>
  <c r="AH852" i="21"/>
  <c r="AT852" i="21"/>
  <c r="AH844" i="21"/>
  <c r="AT844" i="21"/>
  <c r="AH836" i="21"/>
  <c r="AT836" i="21"/>
  <c r="AH828" i="21"/>
  <c r="AT828" i="21"/>
  <c r="AH820" i="21"/>
  <c r="AT820" i="21"/>
  <c r="AT812" i="21"/>
  <c r="AI812" i="21"/>
  <c r="AT804" i="21"/>
  <c r="AI804" i="21"/>
  <c r="AH788" i="21"/>
  <c r="AT788" i="21"/>
  <c r="AH780" i="21"/>
  <c r="AT780" i="21"/>
  <c r="AH772" i="21"/>
  <c r="AT772" i="21"/>
  <c r="AH764" i="21"/>
  <c r="AT764" i="21"/>
  <c r="AH756" i="21"/>
  <c r="AT756" i="21"/>
  <c r="AH748" i="21"/>
  <c r="AT748" i="21"/>
  <c r="AH740" i="21"/>
  <c r="AT740" i="21"/>
  <c r="AH724" i="21"/>
  <c r="AT724" i="21"/>
  <c r="AH716" i="21"/>
  <c r="AT716" i="21"/>
  <c r="AH708" i="21"/>
  <c r="AT708" i="21"/>
  <c r="AH700" i="21"/>
  <c r="AT700" i="21"/>
  <c r="AH692" i="21"/>
  <c r="AT692" i="21"/>
  <c r="AT676" i="21"/>
  <c r="AI676" i="21"/>
  <c r="AK676" i="21" s="1"/>
  <c r="AL676" i="21" s="1"/>
  <c r="AT668" i="21"/>
  <c r="AI668" i="21"/>
  <c r="AK668" i="21" s="1"/>
  <c r="AL668" i="21" s="1"/>
  <c r="AT660" i="21"/>
  <c r="AI660" i="21"/>
  <c r="AH652" i="21"/>
  <c r="AT652" i="21"/>
  <c r="AH644" i="21"/>
  <c r="AT644" i="21"/>
  <c r="AH636" i="21"/>
  <c r="AT636" i="21"/>
  <c r="AH628" i="21"/>
  <c r="AT628" i="21"/>
  <c r="AT620" i="21"/>
  <c r="AI620" i="21"/>
  <c r="AT612" i="21"/>
  <c r="AI612" i="21"/>
  <c r="AK612" i="21" s="1"/>
  <c r="AL612" i="21" s="1"/>
  <c r="AH604" i="21"/>
  <c r="AT604" i="21"/>
  <c r="AT596" i="21"/>
  <c r="AI596" i="21"/>
  <c r="AT580" i="21"/>
  <c r="AI580" i="21"/>
  <c r="AH572" i="21"/>
  <c r="AT572" i="21"/>
  <c r="AH564" i="21"/>
  <c r="AT564" i="21"/>
  <c r="AT556" i="21"/>
  <c r="AI556" i="21"/>
  <c r="AT548" i="21"/>
  <c r="AI548" i="21"/>
  <c r="AT540" i="21"/>
  <c r="AI540" i="21"/>
  <c r="AJ540" i="21" s="1"/>
  <c r="AH532" i="21"/>
  <c r="AT532" i="21"/>
  <c r="AH524" i="21"/>
  <c r="AJ524" i="21" s="1"/>
  <c r="AT524" i="21"/>
  <c r="AH516" i="21"/>
  <c r="AT516" i="21"/>
  <c r="AH508" i="21"/>
  <c r="AT508" i="21"/>
  <c r="AH500" i="21"/>
  <c r="AT500" i="21"/>
  <c r="AT492" i="21"/>
  <c r="AI492" i="21"/>
  <c r="AH484" i="21"/>
  <c r="AT484" i="21"/>
  <c r="AH476" i="21"/>
  <c r="AT476" i="21"/>
  <c r="AH468" i="21"/>
  <c r="AT468" i="21"/>
  <c r="AH460" i="21"/>
  <c r="AT460" i="21"/>
  <c r="AT452" i="21"/>
  <c r="AI452" i="21"/>
  <c r="AH444" i="21"/>
  <c r="AT444" i="21"/>
  <c r="AH436" i="21"/>
  <c r="AT436" i="21"/>
  <c r="AT428" i="21"/>
  <c r="AI428" i="21"/>
  <c r="AT420" i="21"/>
  <c r="AI420" i="21"/>
  <c r="AH412" i="21"/>
  <c r="AT412" i="21"/>
  <c r="AH404" i="21"/>
  <c r="AT404" i="21"/>
  <c r="AT396" i="21"/>
  <c r="AI396" i="21"/>
  <c r="AH388" i="21"/>
  <c r="AT388" i="21"/>
  <c r="AH380" i="21"/>
  <c r="AT380" i="21"/>
  <c r="AH372" i="21"/>
  <c r="AT372" i="21"/>
  <c r="AH364" i="21"/>
  <c r="AT364" i="21"/>
  <c r="AH356" i="21"/>
  <c r="AT356" i="21"/>
  <c r="AH348" i="21"/>
  <c r="AT348" i="21"/>
  <c r="AH340" i="21"/>
  <c r="AT340" i="21"/>
  <c r="AH332" i="21"/>
  <c r="AT332" i="21"/>
  <c r="AT324" i="21"/>
  <c r="AI324" i="21"/>
  <c r="AH316" i="21"/>
  <c r="AT316" i="21"/>
  <c r="AT308" i="21"/>
  <c r="AI308" i="21"/>
  <c r="AK308" i="21" s="1"/>
  <c r="AL308" i="21" s="1"/>
  <c r="AT300" i="21"/>
  <c r="AI300" i="21"/>
  <c r="AT284" i="21"/>
  <c r="AI284" i="21"/>
  <c r="AT268" i="21"/>
  <c r="AI268" i="21"/>
  <c r="AK268" i="21" s="1"/>
  <c r="AL268" i="21" s="1"/>
  <c r="AH260" i="21"/>
  <c r="AT260" i="21"/>
  <c r="AT252" i="21"/>
  <c r="AI252" i="21"/>
  <c r="AH244" i="21"/>
  <c r="AT244" i="21"/>
  <c r="AH236" i="21"/>
  <c r="AT236" i="21"/>
  <c r="AT228" i="21"/>
  <c r="AI228" i="21"/>
  <c r="AJ228" i="21" s="1"/>
  <c r="AH220" i="21"/>
  <c r="AT220" i="21"/>
  <c r="AT212" i="21"/>
  <c r="AI212" i="21"/>
  <c r="AT204" i="21"/>
  <c r="AI204" i="21"/>
  <c r="AJ204" i="21" s="1"/>
  <c r="AH196" i="21"/>
  <c r="AT196" i="21"/>
  <c r="AH188" i="21"/>
  <c r="AT188" i="21"/>
  <c r="AH180" i="21"/>
  <c r="AT180" i="21"/>
  <c r="AH172" i="21"/>
  <c r="AT172" i="21"/>
  <c r="AT164" i="21"/>
  <c r="AI164" i="21"/>
  <c r="AJ164" i="21" s="1"/>
  <c r="AH148" i="21"/>
  <c r="AT148" i="21"/>
  <c r="AH140" i="21"/>
  <c r="AT140" i="21"/>
  <c r="AT132" i="21"/>
  <c r="AI132" i="21"/>
  <c r="AK132" i="21" s="1"/>
  <c r="AL132" i="21" s="1"/>
  <c r="AH124" i="21"/>
  <c r="AT124" i="21"/>
  <c r="AH116" i="21"/>
  <c r="AT116" i="21"/>
  <c r="AH108" i="21"/>
  <c r="AT108" i="21"/>
  <c r="AT100" i="21"/>
  <c r="AI100" i="21"/>
  <c r="AJ100" i="21" s="1"/>
  <c r="AT92" i="21"/>
  <c r="AI92" i="21"/>
  <c r="AH84" i="21"/>
  <c r="AT84" i="21"/>
  <c r="AH76" i="21"/>
  <c r="AT76" i="21"/>
  <c r="AH68" i="21"/>
  <c r="AT68" i="21"/>
  <c r="AT60" i="21"/>
  <c r="AI60" i="21"/>
  <c r="AK60" i="21" s="1"/>
  <c r="AL60" i="21" s="1"/>
  <c r="AH52" i="21"/>
  <c r="AT52" i="21"/>
  <c r="AH44" i="21"/>
  <c r="AT44" i="21"/>
  <c r="AT36" i="21"/>
  <c r="AI36" i="21"/>
  <c r="AJ36" i="21" s="1"/>
  <c r="AH28" i="21"/>
  <c r="AT28" i="21"/>
  <c r="AH20" i="21"/>
  <c r="AT20" i="21"/>
  <c r="AT12" i="21"/>
  <c r="AI12" i="21"/>
  <c r="AF547" i="21"/>
  <c r="AS547" i="21"/>
  <c r="AF539" i="21"/>
  <c r="AS539" i="21"/>
  <c r="AF531" i="21"/>
  <c r="AS531" i="21"/>
  <c r="AF523" i="21"/>
  <c r="AS523" i="21"/>
  <c r="AF515" i="21"/>
  <c r="AS515" i="21"/>
  <c r="AF507" i="21"/>
  <c r="AS507" i="21"/>
  <c r="AF499" i="21"/>
  <c r="AS499" i="21"/>
  <c r="AF491" i="21"/>
  <c r="AS491" i="21"/>
  <c r="AF483" i="21"/>
  <c r="AS483" i="21"/>
  <c r="AF475" i="21"/>
  <c r="AS475" i="21"/>
  <c r="AF467" i="21"/>
  <c r="AS467" i="21"/>
  <c r="AF459" i="21"/>
  <c r="AS459" i="21"/>
  <c r="AF451" i="21"/>
  <c r="AS451" i="21"/>
  <c r="AF443" i="21"/>
  <c r="AS443" i="21"/>
  <c r="AF435" i="21"/>
  <c r="AS435" i="21"/>
  <c r="AF427" i="21"/>
  <c r="AS427" i="21"/>
  <c r="AF419" i="21"/>
  <c r="AS419" i="21"/>
  <c r="AF411" i="21"/>
  <c r="AS411" i="21"/>
  <c r="AF403" i="21"/>
  <c r="AS403" i="21"/>
  <c r="AF395" i="21"/>
  <c r="AS395" i="21"/>
  <c r="AF387" i="21"/>
  <c r="AS387" i="21"/>
  <c r="AF379" i="21"/>
  <c r="AS379" i="21"/>
  <c r="AF371" i="21"/>
  <c r="AS371" i="21"/>
  <c r="AF363" i="21"/>
  <c r="AS363" i="21"/>
  <c r="AF355" i="21"/>
  <c r="AS355" i="21"/>
  <c r="AF347" i="21"/>
  <c r="AS347" i="21"/>
  <c r="AF339" i="21"/>
  <c r="AS339" i="21"/>
  <c r="AF331" i="21"/>
  <c r="AS331" i="21"/>
  <c r="AF323" i="21"/>
  <c r="AS323" i="21"/>
  <c r="AF315" i="21"/>
  <c r="AS315" i="21"/>
  <c r="AF307" i="21"/>
  <c r="AS307" i="21"/>
  <c r="AF299" i="21"/>
  <c r="AS299" i="21"/>
  <c r="AF291" i="21"/>
  <c r="AS291" i="21"/>
  <c r="AF283" i="21"/>
  <c r="AS283" i="21"/>
  <c r="AF275" i="21"/>
  <c r="AS275" i="21"/>
  <c r="AF267" i="21"/>
  <c r="AS267" i="21"/>
  <c r="AF259" i="21"/>
  <c r="AS259" i="21"/>
  <c r="AF251" i="21"/>
  <c r="AS251" i="21"/>
  <c r="AF243" i="21"/>
  <c r="AS243" i="21"/>
  <c r="AF235" i="21"/>
  <c r="AS235" i="21"/>
  <c r="AF227" i="21"/>
  <c r="AS227" i="21"/>
  <c r="AF219" i="21"/>
  <c r="AS219" i="21"/>
  <c r="AF211" i="21"/>
  <c r="AS211" i="21"/>
  <c r="AF203" i="21"/>
  <c r="AS203" i="21"/>
  <c r="AF195" i="21"/>
  <c r="AS195" i="21"/>
  <c r="AF187" i="21"/>
  <c r="AS187" i="21"/>
  <c r="AF179" i="21"/>
  <c r="AS179" i="21"/>
  <c r="AS171" i="21"/>
  <c r="AF163" i="21"/>
  <c r="AS163" i="21"/>
  <c r="AF155" i="21"/>
  <c r="AS155" i="21"/>
  <c r="AF147" i="21"/>
  <c r="AS147" i="21"/>
  <c r="AF139" i="21"/>
  <c r="AS139" i="21"/>
  <c r="AF131" i="21"/>
  <c r="AS131" i="21"/>
  <c r="AF123" i="21"/>
  <c r="AS123" i="21"/>
  <c r="AF115" i="21"/>
  <c r="AS115" i="21"/>
  <c r="AF107" i="21"/>
  <c r="AS107" i="21"/>
  <c r="AF99" i="21"/>
  <c r="AS99" i="21"/>
  <c r="AF91" i="21"/>
  <c r="AS91" i="21"/>
  <c r="AF83" i="21"/>
  <c r="AS83" i="21"/>
  <c r="AF75" i="21"/>
  <c r="AS75" i="21"/>
  <c r="AF67" i="21"/>
  <c r="AS67" i="21"/>
  <c r="AF59" i="21"/>
  <c r="AS59" i="21"/>
  <c r="AF51" i="21"/>
  <c r="AS51" i="21"/>
  <c r="AF43" i="21"/>
  <c r="AS43" i="21"/>
  <c r="AF35" i="21"/>
  <c r="AS35" i="21"/>
  <c r="AF27" i="21"/>
  <c r="AS27" i="21"/>
  <c r="AF19" i="21"/>
  <c r="AS19" i="21"/>
  <c r="AF11" i="21"/>
  <c r="AS11" i="21"/>
  <c r="AF3" i="21"/>
  <c r="AS3" i="21"/>
  <c r="AH1147" i="21"/>
  <c r="AT1147" i="21"/>
  <c r="AH1139" i="21"/>
  <c r="AT1139" i="21"/>
  <c r="AH1131" i="21"/>
  <c r="AT1131" i="21"/>
  <c r="AT1123" i="21"/>
  <c r="AI1123" i="21"/>
  <c r="AK1123" i="21" s="1"/>
  <c r="AL1123" i="21" s="1"/>
  <c r="AT1115" i="21"/>
  <c r="AI1115" i="21"/>
  <c r="AK1115" i="21" s="1"/>
  <c r="AL1115" i="21" s="1"/>
  <c r="AH1107" i="21"/>
  <c r="AT1107" i="21"/>
  <c r="AT1099" i="21"/>
  <c r="AI1099" i="21"/>
  <c r="AT1091" i="21"/>
  <c r="AI1091" i="21"/>
  <c r="AK1091" i="21" s="1"/>
  <c r="AL1091" i="21" s="1"/>
  <c r="AH1083" i="21"/>
  <c r="AT1083" i="21"/>
  <c r="AT1075" i="21"/>
  <c r="AI1075" i="21"/>
  <c r="AH1067" i="21"/>
  <c r="AT1067" i="21"/>
  <c r="AH1059" i="21"/>
  <c r="AT1059" i="21"/>
  <c r="AT1051" i="21"/>
  <c r="AI1051" i="21"/>
  <c r="AJ1051" i="21" s="1"/>
  <c r="AT1043" i="21"/>
  <c r="AI1043" i="21"/>
  <c r="AJ1043" i="21" s="1"/>
  <c r="AH1035" i="21"/>
  <c r="AT1035" i="21"/>
  <c r="AH1027" i="21"/>
  <c r="AT1027" i="21"/>
  <c r="AT1019" i="21"/>
  <c r="AI1019" i="21"/>
  <c r="AT1011" i="21"/>
  <c r="AI1011" i="21"/>
  <c r="AH1003" i="21"/>
  <c r="AT1003" i="21"/>
  <c r="AH995" i="21"/>
  <c r="AT995" i="21"/>
  <c r="AH987" i="21"/>
  <c r="AT987" i="21"/>
  <c r="AH971" i="21"/>
  <c r="AT971" i="21"/>
  <c r="AH963" i="21"/>
  <c r="AT963" i="21"/>
  <c r="AT955" i="21"/>
  <c r="AI955" i="21"/>
  <c r="AJ955" i="21" s="1"/>
  <c r="AT947" i="21"/>
  <c r="AI947" i="21"/>
  <c r="AJ947" i="21" s="1"/>
  <c r="AH939" i="21"/>
  <c r="AT939" i="21"/>
  <c r="AH931" i="21"/>
  <c r="AT931" i="21"/>
  <c r="AT923" i="21"/>
  <c r="AI923" i="21"/>
  <c r="AK923" i="21" s="1"/>
  <c r="AL923" i="21" s="1"/>
  <c r="AH915" i="21"/>
  <c r="AT915" i="21"/>
  <c r="AT907" i="21"/>
  <c r="AI907" i="21"/>
  <c r="AT899" i="21"/>
  <c r="AI899" i="21"/>
  <c r="AT883" i="21"/>
  <c r="AI883" i="21"/>
  <c r="AJ883" i="21" s="1"/>
  <c r="AT875" i="21"/>
  <c r="AI875" i="21"/>
  <c r="AK875" i="21" s="1"/>
  <c r="AL875" i="21" s="1"/>
  <c r="AH867" i="21"/>
  <c r="AT867" i="21"/>
  <c r="AT859" i="21"/>
  <c r="AI859" i="21"/>
  <c r="AH851" i="21"/>
  <c r="AT851" i="21"/>
  <c r="AH843" i="21"/>
  <c r="AT843" i="21"/>
  <c r="AH835" i="21"/>
  <c r="AT835" i="21"/>
  <c r="AH827" i="21"/>
  <c r="AT827" i="21"/>
  <c r="AH819" i="21"/>
  <c r="AT819" i="21"/>
  <c r="AT811" i="21"/>
  <c r="AI811" i="21"/>
  <c r="AJ811" i="21" s="1"/>
  <c r="AT803" i="21"/>
  <c r="AI803" i="21"/>
  <c r="AJ803" i="21" s="1"/>
  <c r="AT787" i="21"/>
  <c r="AI787" i="21"/>
  <c r="AT779" i="21"/>
  <c r="AI779" i="21"/>
  <c r="AK779" i="21" s="1"/>
  <c r="AL779" i="21" s="1"/>
  <c r="AH771" i="21"/>
  <c r="AT771" i="21"/>
  <c r="AT763" i="21"/>
  <c r="AI763" i="21"/>
  <c r="AT755" i="21"/>
  <c r="AI755" i="21"/>
  <c r="AH747" i="21"/>
  <c r="AT747" i="21"/>
  <c r="AT739" i="21"/>
  <c r="AI739" i="21"/>
  <c r="AJ739" i="21" s="1"/>
  <c r="AH731" i="21"/>
  <c r="AT731" i="21"/>
  <c r="AH723" i="21"/>
  <c r="AT723" i="21"/>
  <c r="AH715" i="21"/>
  <c r="AT715" i="21"/>
  <c r="AH707" i="21"/>
  <c r="AT707" i="21"/>
  <c r="AH699" i="21"/>
  <c r="AT699" i="21"/>
  <c r="AI691" i="21"/>
  <c r="AJ691" i="21" s="1"/>
  <c r="AT691" i="21"/>
  <c r="AT683" i="21"/>
  <c r="AI683" i="21"/>
  <c r="AK683" i="21" s="1"/>
  <c r="AL683" i="21" s="1"/>
  <c r="AH675" i="21"/>
  <c r="AT675" i="21"/>
  <c r="AT667" i="21"/>
  <c r="AI667" i="21"/>
  <c r="AT659" i="21"/>
  <c r="AI659" i="21"/>
  <c r="AH651" i="21"/>
  <c r="AT651" i="21"/>
  <c r="AH643" i="21"/>
  <c r="AT643" i="21"/>
  <c r="AH635" i="21"/>
  <c r="AT635" i="21"/>
  <c r="AH627" i="21"/>
  <c r="AT627" i="21"/>
  <c r="AT619" i="21"/>
  <c r="AI619" i="21"/>
  <c r="AJ619" i="21" s="1"/>
  <c r="AT611" i="21"/>
  <c r="AI611" i="21"/>
  <c r="AH603" i="21"/>
  <c r="AT603" i="21"/>
  <c r="AT595" i="21"/>
  <c r="AI595" i="21"/>
  <c r="AT587" i="21"/>
  <c r="AI587" i="21"/>
  <c r="AK587" i="21" s="1"/>
  <c r="AL587" i="21" s="1"/>
  <c r="AT579" i="21"/>
  <c r="AI579" i="21"/>
  <c r="AT571" i="21"/>
  <c r="AI571" i="21"/>
  <c r="AH563" i="21"/>
  <c r="AT563" i="21"/>
  <c r="AT555" i="21"/>
  <c r="AI555" i="21"/>
  <c r="AK555" i="21" s="1"/>
  <c r="AL555" i="21" s="1"/>
  <c r="AT547" i="21"/>
  <c r="AI547" i="21"/>
  <c r="AK547" i="21" s="1"/>
  <c r="AL547" i="21" s="1"/>
  <c r="AT539" i="21"/>
  <c r="AI539" i="21"/>
  <c r="AH531" i="21"/>
  <c r="AT531" i="21"/>
  <c r="AH523" i="21"/>
  <c r="AT523" i="21"/>
  <c r="AT515" i="21"/>
  <c r="AI515" i="21"/>
  <c r="AJ515" i="21" s="1"/>
  <c r="AH507" i="21"/>
  <c r="AT507" i="21"/>
  <c r="AT499" i="21"/>
  <c r="AI499" i="21"/>
  <c r="AT491" i="21"/>
  <c r="AI491" i="21"/>
  <c r="AH483" i="21"/>
  <c r="AT483" i="21"/>
  <c r="AH475" i="21"/>
  <c r="AT475" i="21"/>
  <c r="AT467" i="21"/>
  <c r="AI467" i="21"/>
  <c r="AH459" i="21"/>
  <c r="AT459" i="21"/>
  <c r="AH451" i="21"/>
  <c r="AT451" i="21"/>
  <c r="AH443" i="21"/>
  <c r="AT443" i="21"/>
  <c r="AH435" i="21"/>
  <c r="AT435" i="21"/>
  <c r="AT427" i="21"/>
  <c r="AI427" i="21"/>
  <c r="AJ427" i="21" s="1"/>
  <c r="AT419" i="21"/>
  <c r="AI419" i="21"/>
  <c r="AK419" i="21" s="1"/>
  <c r="AL419" i="21" s="1"/>
  <c r="AH411" i="21"/>
  <c r="AT411" i="21"/>
  <c r="AT403" i="21"/>
  <c r="AI403" i="21"/>
  <c r="AT395" i="21"/>
  <c r="AI395" i="21"/>
  <c r="AK395" i="21" s="1"/>
  <c r="AL395" i="21" s="1"/>
  <c r="AH387" i="21"/>
  <c r="AT387" i="21"/>
  <c r="AH379" i="21"/>
  <c r="AT379" i="21"/>
  <c r="AH371" i="21"/>
  <c r="AT371" i="21"/>
  <c r="AH363" i="21"/>
  <c r="AT363" i="21"/>
  <c r="AT355" i="21"/>
  <c r="AI355" i="21"/>
  <c r="AT347" i="21"/>
  <c r="AI347" i="21"/>
  <c r="AH339" i="21"/>
  <c r="AT339" i="21"/>
  <c r="AT331" i="21"/>
  <c r="AI331" i="21"/>
  <c r="AJ331" i="21" s="1"/>
  <c r="AH323" i="21"/>
  <c r="AT323" i="21"/>
  <c r="AH315" i="21"/>
  <c r="AT315" i="21"/>
  <c r="AT307" i="21"/>
  <c r="AI307" i="21"/>
  <c r="AT299" i="21"/>
  <c r="AI299" i="21"/>
  <c r="AK299" i="21" s="1"/>
  <c r="AL299" i="21" s="1"/>
  <c r="AT283" i="21"/>
  <c r="AI283" i="21"/>
  <c r="AK283" i="21" s="1"/>
  <c r="AL283" i="21" s="1"/>
  <c r="AT275" i="21"/>
  <c r="AI275" i="21"/>
  <c r="AH267" i="21"/>
  <c r="AT267" i="21"/>
  <c r="AT259" i="21"/>
  <c r="AI259" i="21"/>
  <c r="AK259" i="21" s="1"/>
  <c r="AL259" i="21" s="1"/>
  <c r="AT251" i="21"/>
  <c r="AI251" i="21"/>
  <c r="AJ251" i="21" s="1"/>
  <c r="AH243" i="21"/>
  <c r="AT243" i="21"/>
  <c r="AT235" i="21"/>
  <c r="AI235" i="21"/>
  <c r="AT227" i="21"/>
  <c r="AI227" i="21"/>
  <c r="AK227" i="21" s="1"/>
  <c r="AL227" i="21" s="1"/>
  <c r="AH219" i="21"/>
  <c r="AT219" i="21"/>
  <c r="AT211" i="21"/>
  <c r="AI211" i="21"/>
  <c r="AH203" i="21"/>
  <c r="AT203" i="21"/>
  <c r="AH195" i="21"/>
  <c r="AT195" i="21"/>
  <c r="AH187" i="21"/>
  <c r="AT187" i="21"/>
  <c r="AH179" i="21"/>
  <c r="AT179" i="21"/>
  <c r="AH171" i="21"/>
  <c r="AT171" i="21"/>
  <c r="AT155" i="21"/>
  <c r="AI155" i="21"/>
  <c r="AK155" i="21" s="1"/>
  <c r="AL155" i="21" s="1"/>
  <c r="AH147" i="21"/>
  <c r="AT147" i="21"/>
  <c r="AT139" i="21"/>
  <c r="AI139" i="21"/>
  <c r="AT131" i="21"/>
  <c r="AI131" i="21"/>
  <c r="AH123" i="21"/>
  <c r="AT123" i="21"/>
  <c r="AH115" i="21"/>
  <c r="AT115" i="21"/>
  <c r="AH107" i="21"/>
  <c r="AT107" i="21"/>
  <c r="AH99" i="21"/>
  <c r="AT99" i="21"/>
  <c r="AT83" i="21"/>
  <c r="AI83" i="21"/>
  <c r="AK83" i="21" s="1"/>
  <c r="AL83" i="21" s="1"/>
  <c r="AH75" i="21"/>
  <c r="AT75" i="21"/>
  <c r="AT67" i="21"/>
  <c r="AI67" i="21"/>
  <c r="AT59" i="21"/>
  <c r="AI59" i="21"/>
  <c r="AH51" i="21"/>
  <c r="AT51" i="21"/>
  <c r="AT43" i="21"/>
  <c r="AI43" i="21"/>
  <c r="AK43" i="21" s="1"/>
  <c r="AL43" i="21" s="1"/>
  <c r="AT35" i="21"/>
  <c r="AI35" i="21"/>
  <c r="AK35" i="21" s="1"/>
  <c r="AL35" i="21" s="1"/>
  <c r="AH27" i="21"/>
  <c r="AT27" i="21"/>
  <c r="AH19" i="21"/>
  <c r="AT19" i="21"/>
  <c r="AH11" i="21"/>
  <c r="AT11" i="21"/>
  <c r="AH3" i="21"/>
  <c r="AT3" i="21"/>
  <c r="AF650" i="21"/>
  <c r="AS650" i="21"/>
  <c r="AF642" i="21"/>
  <c r="AS642" i="21"/>
  <c r="AF634" i="21"/>
  <c r="AS634" i="21"/>
  <c r="AF626" i="21"/>
  <c r="AS626" i="21"/>
  <c r="AF618" i="21"/>
  <c r="AS618" i="21"/>
  <c r="AF610" i="21"/>
  <c r="AS610" i="21"/>
  <c r="AF602" i="21"/>
  <c r="AS602" i="21"/>
  <c r="AF594" i="21"/>
  <c r="AS594" i="21"/>
  <c r="AF586" i="21"/>
  <c r="AS586" i="21"/>
  <c r="AF578" i="21"/>
  <c r="AS578" i="21"/>
  <c r="AF570" i="21"/>
  <c r="AS570" i="21"/>
  <c r="AF562" i="21"/>
  <c r="AS562" i="21"/>
  <c r="AF554" i="21"/>
  <c r="AS554" i="21"/>
  <c r="AF546" i="21"/>
  <c r="AS546" i="21"/>
  <c r="AF538" i="21"/>
  <c r="AS538" i="21"/>
  <c r="AF530" i="21"/>
  <c r="AS530" i="21"/>
  <c r="AF522" i="21"/>
  <c r="AS522" i="21"/>
  <c r="AF514" i="21"/>
  <c r="AS514" i="21"/>
  <c r="AF506" i="21"/>
  <c r="AS506" i="21"/>
  <c r="AF498" i="21"/>
  <c r="AS498" i="21"/>
  <c r="AF490" i="21"/>
  <c r="AS490" i="21"/>
  <c r="AF482" i="21"/>
  <c r="AS482" i="21"/>
  <c r="AF474" i="21"/>
  <c r="AS474" i="21"/>
  <c r="AF466" i="21"/>
  <c r="AS466" i="21"/>
  <c r="AF458" i="21"/>
  <c r="AS458" i="21"/>
  <c r="AF450" i="21"/>
  <c r="AS450" i="21"/>
  <c r="AF442" i="21"/>
  <c r="AS442" i="21"/>
  <c r="AF434" i="21"/>
  <c r="AS434" i="21"/>
  <c r="AF426" i="21"/>
  <c r="AS426" i="21"/>
  <c r="AF418" i="21"/>
  <c r="AS418" i="21"/>
  <c r="AF410" i="21"/>
  <c r="AS410" i="21"/>
  <c r="AF402" i="21"/>
  <c r="AS402" i="21"/>
  <c r="AF394" i="21"/>
  <c r="AS394" i="21"/>
  <c r="AF386" i="21"/>
  <c r="AS386" i="21"/>
  <c r="AF378" i="21"/>
  <c r="AS378" i="21"/>
  <c r="AF370" i="21"/>
  <c r="AS370" i="21"/>
  <c r="AF362" i="21"/>
  <c r="AS362" i="21"/>
  <c r="AF354" i="21"/>
  <c r="AS354" i="21"/>
  <c r="AF346" i="21"/>
  <c r="AS346" i="21"/>
  <c r="AF338" i="21"/>
  <c r="AS338" i="21"/>
  <c r="AF330" i="21"/>
  <c r="AS330" i="21"/>
  <c r="AF322" i="21"/>
  <c r="AS322" i="21"/>
  <c r="AF314" i="21"/>
  <c r="AS314" i="21"/>
  <c r="AF306" i="21"/>
  <c r="AS306" i="21"/>
  <c r="AF298" i="21"/>
  <c r="AS298" i="21"/>
  <c r="AF290" i="21"/>
  <c r="AS290" i="21"/>
  <c r="AF282" i="21"/>
  <c r="AS282" i="21"/>
  <c r="AF274" i="21"/>
  <c r="AS274" i="21"/>
  <c r="AF266" i="21"/>
  <c r="AS266" i="21"/>
  <c r="AF258" i="21"/>
  <c r="AS258" i="21"/>
  <c r="AF250" i="21"/>
  <c r="AS250" i="21"/>
  <c r="AF242" i="21"/>
  <c r="AS242" i="21"/>
  <c r="AF234" i="21"/>
  <c r="AS234" i="21"/>
  <c r="AF226" i="21"/>
  <c r="AS226" i="21"/>
  <c r="AF218" i="21"/>
  <c r="AS218" i="21"/>
  <c r="AF210" i="21"/>
  <c r="AS210" i="21"/>
  <c r="AF202" i="21"/>
  <c r="AS202" i="21"/>
  <c r="AF194" i="21"/>
  <c r="AS194" i="21"/>
  <c r="AF186" i="21"/>
  <c r="AS186" i="21"/>
  <c r="AF178" i="21"/>
  <c r="AS178" i="21"/>
  <c r="AS170" i="21"/>
  <c r="AF162" i="21"/>
  <c r="AS162" i="21"/>
  <c r="AF154" i="21"/>
  <c r="AS154" i="21"/>
  <c r="AF146" i="21"/>
  <c r="AS146" i="21"/>
  <c r="AF138" i="21"/>
  <c r="AS138" i="21"/>
  <c r="AF130" i="21"/>
  <c r="AS130" i="21"/>
  <c r="AF122" i="21"/>
  <c r="AS122" i="21"/>
  <c r="AF114" i="21"/>
  <c r="AS114" i="21"/>
  <c r="AF106" i="21"/>
  <c r="AS106" i="21"/>
  <c r="AF98" i="21"/>
  <c r="AS98" i="21"/>
  <c r="AF90" i="21"/>
  <c r="AS90" i="21"/>
  <c r="AF82" i="21"/>
  <c r="AS82" i="21"/>
  <c r="AF74" i="21"/>
  <c r="AS74" i="21"/>
  <c r="AF66" i="21"/>
  <c r="AS66" i="21"/>
  <c r="AF58" i="21"/>
  <c r="AS58" i="21"/>
  <c r="AF50" i="21"/>
  <c r="AS50" i="21"/>
  <c r="AF42" i="21"/>
  <c r="AS42" i="21"/>
  <c r="AF34" i="21"/>
  <c r="AS34" i="21"/>
  <c r="AF26" i="21"/>
  <c r="AS26" i="21"/>
  <c r="AF18" i="21"/>
  <c r="AS18" i="21"/>
  <c r="AF10" i="21"/>
  <c r="AS10" i="21"/>
  <c r="AH2" i="21"/>
  <c r="AT2" i="21"/>
  <c r="AH1146" i="21"/>
  <c r="AT1146" i="21"/>
  <c r="AH1138" i="21"/>
  <c r="AT1138" i="21"/>
  <c r="AH1130" i="21"/>
  <c r="AT1130" i="21"/>
  <c r="AT1122" i="21"/>
  <c r="AI1122" i="21"/>
  <c r="AK1122" i="21" s="1"/>
  <c r="AL1122" i="21" s="1"/>
  <c r="AT1114" i="21"/>
  <c r="AI1114" i="21"/>
  <c r="AK1114" i="21" s="1"/>
  <c r="AL1114" i="21" s="1"/>
  <c r="AH1106" i="21"/>
  <c r="AT1106" i="21"/>
  <c r="AT1098" i="21"/>
  <c r="AI1098" i="21"/>
  <c r="AT1090" i="21"/>
  <c r="AI1090" i="21"/>
  <c r="AK1090" i="21" s="1"/>
  <c r="AL1090" i="21" s="1"/>
  <c r="AH1082" i="21"/>
  <c r="AT1082" i="21"/>
  <c r="AH1074" i="21"/>
  <c r="AT1074" i="21"/>
  <c r="AH1066" i="21"/>
  <c r="AT1066" i="21"/>
  <c r="AH1058" i="21"/>
  <c r="AT1058" i="21"/>
  <c r="AT1050" i="21"/>
  <c r="AI1050" i="21"/>
  <c r="AJ1050" i="21" s="1"/>
  <c r="AT1042" i="21"/>
  <c r="AI1042" i="21"/>
  <c r="AH1034" i="21"/>
  <c r="AT1034" i="21"/>
  <c r="AT1026" i="21"/>
  <c r="AI1026" i="21"/>
  <c r="AK1026" i="21" s="1"/>
  <c r="AL1026" i="21" s="1"/>
  <c r="AT1018" i="21"/>
  <c r="AI1018" i="21"/>
  <c r="AK1018" i="21" s="1"/>
  <c r="AL1018" i="21" s="1"/>
  <c r="AH1010" i="21"/>
  <c r="AT1010" i="21"/>
  <c r="AH1002" i="21"/>
  <c r="AT1002" i="21"/>
  <c r="AH994" i="21"/>
  <c r="AT994" i="21"/>
  <c r="AH986" i="21"/>
  <c r="AT986" i="21"/>
  <c r="AH962" i="21"/>
  <c r="AT962" i="21"/>
  <c r="AT954" i="21"/>
  <c r="AI954" i="21"/>
  <c r="AT946" i="21"/>
  <c r="AI946" i="21"/>
  <c r="AK946" i="21" s="1"/>
  <c r="AL946" i="21" s="1"/>
  <c r="AH938" i="21"/>
  <c r="AT938" i="21"/>
  <c r="AH930" i="21"/>
  <c r="AT930" i="21"/>
  <c r="AT922" i="21"/>
  <c r="AI922" i="21"/>
  <c r="AH914" i="21"/>
  <c r="AT914" i="21"/>
  <c r="AT906" i="21"/>
  <c r="AI906" i="21"/>
  <c r="AJ906" i="21" s="1"/>
  <c r="AT898" i="21"/>
  <c r="AI898" i="21"/>
  <c r="AT882" i="21"/>
  <c r="AI882" i="21"/>
  <c r="AH866" i="21"/>
  <c r="AT866" i="21"/>
  <c r="AT858" i="21"/>
  <c r="AI858" i="21"/>
  <c r="AJ858" i="21" s="1"/>
  <c r="AH850" i="21"/>
  <c r="AT850" i="21"/>
  <c r="AH842" i="21"/>
  <c r="AT842" i="21"/>
  <c r="AH834" i="21"/>
  <c r="AT834" i="21"/>
  <c r="AH826" i="21"/>
  <c r="AT826" i="21"/>
  <c r="AH818" i="21"/>
  <c r="AT818" i="21"/>
  <c r="AT810" i="21"/>
  <c r="AI810" i="21"/>
  <c r="AT802" i="21"/>
  <c r="AI802" i="21"/>
  <c r="AJ802" i="21" s="1"/>
  <c r="AT786" i="21"/>
  <c r="AI786" i="21"/>
  <c r="AK786" i="21" s="1"/>
  <c r="AL786" i="21" s="1"/>
  <c r="AT778" i="21"/>
  <c r="AI778" i="21"/>
  <c r="AH770" i="21"/>
  <c r="AT770" i="21"/>
  <c r="AT762" i="21"/>
  <c r="AI762" i="21"/>
  <c r="AT754" i="21"/>
  <c r="AI754" i="21"/>
  <c r="AH746" i="21"/>
  <c r="AT746" i="21"/>
  <c r="AT738" i="21"/>
  <c r="AI738" i="21"/>
  <c r="AH730" i="21"/>
  <c r="AT730" i="21"/>
  <c r="AH722" i="21"/>
  <c r="AT722" i="21"/>
  <c r="AT714" i="21"/>
  <c r="AI714" i="21"/>
  <c r="AT706" i="21"/>
  <c r="AI706" i="21"/>
  <c r="AH698" i="21"/>
  <c r="AT698" i="21"/>
  <c r="AT690" i="21"/>
  <c r="AI690" i="21"/>
  <c r="AK690" i="21" s="1"/>
  <c r="AL690" i="21" s="1"/>
  <c r="AT682" i="21"/>
  <c r="AI682" i="21"/>
  <c r="AH674" i="21"/>
  <c r="AT674" i="21"/>
  <c r="AT666" i="21"/>
  <c r="AI666" i="21"/>
  <c r="AK666" i="21" s="1"/>
  <c r="AL666" i="21" s="1"/>
  <c r="AT658" i="21"/>
  <c r="AI658" i="21"/>
  <c r="AK658" i="21" s="1"/>
  <c r="AL658" i="21" s="1"/>
  <c r="AH650" i="21"/>
  <c r="AT650" i="21"/>
  <c r="AH642" i="21"/>
  <c r="AT642" i="21"/>
  <c r="AT634" i="21"/>
  <c r="AI634" i="21"/>
  <c r="AJ634" i="21" s="1"/>
  <c r="AH626" i="21"/>
  <c r="AT626" i="21"/>
  <c r="AT618" i="21"/>
  <c r="AI618" i="21"/>
  <c r="AT610" i="21"/>
  <c r="AI610" i="21"/>
  <c r="AH602" i="21"/>
  <c r="AT602" i="21"/>
  <c r="AT594" i="21"/>
  <c r="AI594" i="21"/>
  <c r="AK594" i="21" s="1"/>
  <c r="AL594" i="21" s="1"/>
  <c r="AT586" i="21"/>
  <c r="AI586" i="21"/>
  <c r="AT578" i="21"/>
  <c r="AI578" i="21"/>
  <c r="AH570" i="21"/>
  <c r="AT570" i="21"/>
  <c r="AT562" i="21"/>
  <c r="AI562" i="21"/>
  <c r="AK562" i="21" s="1"/>
  <c r="AL562" i="21" s="1"/>
  <c r="AH554" i="21"/>
  <c r="AT554" i="21"/>
  <c r="AT546" i="21"/>
  <c r="AI546" i="21"/>
  <c r="AT538" i="21"/>
  <c r="AI538" i="21"/>
  <c r="AK538" i="21" s="1"/>
  <c r="AL538" i="21" s="1"/>
  <c r="AH530" i="21"/>
  <c r="AT530" i="21"/>
  <c r="AH522" i="21"/>
  <c r="AT522" i="21"/>
  <c r="AT514" i="21"/>
  <c r="AI514" i="21"/>
  <c r="AH506" i="21"/>
  <c r="AT506" i="21"/>
  <c r="AT498" i="21"/>
  <c r="AI498" i="21"/>
  <c r="AJ498" i="21" s="1"/>
  <c r="AT490" i="21"/>
  <c r="AI490" i="21"/>
  <c r="AH482" i="21"/>
  <c r="AT482" i="21"/>
  <c r="AH474" i="21"/>
  <c r="AT474" i="21"/>
  <c r="AT466" i="21"/>
  <c r="AI466" i="21"/>
  <c r="AK466" i="21" s="1"/>
  <c r="AL466" i="21" s="1"/>
  <c r="AH458" i="21"/>
  <c r="AT458" i="21"/>
  <c r="AT450" i="21"/>
  <c r="AI450" i="21"/>
  <c r="AT442" i="21"/>
  <c r="AI442" i="21"/>
  <c r="AJ442" i="21" s="1"/>
  <c r="AH434" i="21"/>
  <c r="AT434" i="21"/>
  <c r="AT426" i="21"/>
  <c r="AI426" i="21"/>
  <c r="AT418" i="21"/>
  <c r="AI418" i="21"/>
  <c r="AH410" i="21"/>
  <c r="AT410" i="21"/>
  <c r="AT402" i="21"/>
  <c r="AI402" i="21"/>
  <c r="AK402" i="21" s="1"/>
  <c r="AL402" i="21" s="1"/>
  <c r="AH394" i="21"/>
  <c r="AT394" i="21"/>
  <c r="AH386" i="21"/>
  <c r="AT386" i="21"/>
  <c r="AH378" i="21"/>
  <c r="AT378" i="21"/>
  <c r="AH370" i="21"/>
  <c r="AT370" i="21"/>
  <c r="AH362" i="21"/>
  <c r="AT362" i="21"/>
  <c r="AT354" i="21"/>
  <c r="AI354" i="21"/>
  <c r="AT346" i="21"/>
  <c r="AI346" i="21"/>
  <c r="AJ346" i="21" s="1"/>
  <c r="AH338" i="21"/>
  <c r="AT338" i="21"/>
  <c r="AT330" i="21"/>
  <c r="AI330" i="21"/>
  <c r="AT322" i="21"/>
  <c r="AI322" i="21"/>
  <c r="AH314" i="21"/>
  <c r="AT314" i="21"/>
  <c r="AT306" i="21"/>
  <c r="AI306" i="21"/>
  <c r="AK306" i="21" s="1"/>
  <c r="AL306" i="21" s="1"/>
  <c r="AT298" i="21"/>
  <c r="AI298" i="21"/>
  <c r="AT282" i="21"/>
  <c r="AI282" i="21"/>
  <c r="AT274" i="21"/>
  <c r="AI274" i="21"/>
  <c r="AK274" i="21" s="1"/>
  <c r="AL274" i="21" s="1"/>
  <c r="AH266" i="21"/>
  <c r="AT266" i="21"/>
  <c r="AT258" i="21"/>
  <c r="AI258" i="21"/>
  <c r="AT250" i="21"/>
  <c r="AI250" i="21"/>
  <c r="AH242" i="21"/>
  <c r="AT242" i="21"/>
  <c r="AT234" i="21"/>
  <c r="AI234" i="21"/>
  <c r="AK234" i="21" s="1"/>
  <c r="AL234" i="21" s="1"/>
  <c r="AT226" i="21"/>
  <c r="AI226" i="21"/>
  <c r="AH218" i="21"/>
  <c r="AT218" i="21"/>
  <c r="AH210" i="21"/>
  <c r="AT210" i="21"/>
  <c r="AT202" i="21"/>
  <c r="AI202" i="21"/>
  <c r="AK202" i="21" s="1"/>
  <c r="AL202" i="21" s="1"/>
  <c r="AH194" i="21"/>
  <c r="AT194" i="21"/>
  <c r="AH186" i="21"/>
  <c r="AT186" i="21"/>
  <c r="AH178" i="21"/>
  <c r="AT178" i="21"/>
  <c r="AH170" i="21"/>
  <c r="AT170" i="21"/>
  <c r="AT162" i="21"/>
  <c r="AI162" i="21"/>
  <c r="AH154" i="21"/>
  <c r="AT154" i="21"/>
  <c r="AH146" i="21"/>
  <c r="AT146" i="21"/>
  <c r="AT138" i="21"/>
  <c r="AI138" i="21"/>
  <c r="AK138" i="21" s="1"/>
  <c r="AL138" i="21" s="1"/>
  <c r="AH130" i="21"/>
  <c r="AT130" i="21"/>
  <c r="AH122" i="21"/>
  <c r="AT122" i="21"/>
  <c r="AH114" i="21"/>
  <c r="AT114" i="21"/>
  <c r="AH106" i="21"/>
  <c r="AT106" i="21"/>
  <c r="AH98" i="21"/>
  <c r="AT98" i="21"/>
  <c r="AH82" i="21"/>
  <c r="AT82" i="21"/>
  <c r="AH74" i="21"/>
  <c r="AT74" i="21"/>
  <c r="AT66" i="21"/>
  <c r="AI66" i="21"/>
  <c r="AK66" i="21" s="1"/>
  <c r="AL66" i="21" s="1"/>
  <c r="AH58" i="21"/>
  <c r="AT58" i="21"/>
  <c r="AH50" i="21"/>
  <c r="AT50" i="21"/>
  <c r="AH42" i="21"/>
  <c r="AT42" i="21"/>
  <c r="AT34" i="21"/>
  <c r="AI34" i="21"/>
  <c r="AH26" i="21"/>
  <c r="AT26" i="21"/>
  <c r="AT18" i="21"/>
  <c r="AI18" i="21"/>
  <c r="AT10" i="21"/>
  <c r="AI10" i="21"/>
  <c r="AJ10" i="21" s="1"/>
  <c r="AF577" i="21"/>
  <c r="AS577" i="21"/>
  <c r="AF569" i="21"/>
  <c r="AS569" i="21"/>
  <c r="AF561" i="21"/>
  <c r="AS561" i="21"/>
  <c r="AF553" i="21"/>
  <c r="AS553" i="21"/>
  <c r="AF545" i="21"/>
  <c r="AS545" i="21"/>
  <c r="AF537" i="21"/>
  <c r="AS537" i="21"/>
  <c r="AF529" i="21"/>
  <c r="AS529" i="21"/>
  <c r="AF521" i="21"/>
  <c r="AS521" i="21"/>
  <c r="AF513" i="21"/>
  <c r="AS513" i="21"/>
  <c r="AF505" i="21"/>
  <c r="AS505" i="21"/>
  <c r="AF497" i="21"/>
  <c r="AS497" i="21"/>
  <c r="AF489" i="21"/>
  <c r="AS489" i="21"/>
  <c r="AF481" i="21"/>
  <c r="AS481" i="21"/>
  <c r="AF473" i="21"/>
  <c r="AS473" i="21"/>
  <c r="AF465" i="21"/>
  <c r="AS465" i="21"/>
  <c r="AF457" i="21"/>
  <c r="AS457" i="21"/>
  <c r="AF449" i="21"/>
  <c r="AS449" i="21"/>
  <c r="AF441" i="21"/>
  <c r="AS441" i="21"/>
  <c r="AF433" i="21"/>
  <c r="AS433" i="21"/>
  <c r="AF425" i="21"/>
  <c r="AS425" i="21"/>
  <c r="AF417" i="21"/>
  <c r="AS417" i="21"/>
  <c r="AF409" i="21"/>
  <c r="AS409" i="21"/>
  <c r="AF401" i="21"/>
  <c r="AS401" i="21"/>
  <c r="AF393" i="21"/>
  <c r="AS393" i="21"/>
  <c r="AF385" i="21"/>
  <c r="AS385" i="21"/>
  <c r="AF377" i="21"/>
  <c r="AS377" i="21"/>
  <c r="AF369" i="21"/>
  <c r="AS369" i="21"/>
  <c r="AF361" i="21"/>
  <c r="AS361" i="21"/>
  <c r="AF353" i="21"/>
  <c r="AS353" i="21"/>
  <c r="AF345" i="21"/>
  <c r="AS345" i="21"/>
  <c r="AF337" i="21"/>
  <c r="AS337" i="21"/>
  <c r="AF329" i="21"/>
  <c r="AS329" i="21"/>
  <c r="AF321" i="21"/>
  <c r="AS321" i="21"/>
  <c r="AF313" i="21"/>
  <c r="AS313" i="21"/>
  <c r="AF305" i="21"/>
  <c r="AS305" i="21"/>
  <c r="AF297" i="21"/>
  <c r="AS297" i="21"/>
  <c r="AF289" i="21"/>
  <c r="AS289" i="21"/>
  <c r="AF281" i="21"/>
  <c r="AS281" i="21"/>
  <c r="AF273" i="21"/>
  <c r="AS273" i="21"/>
  <c r="AF265" i="21"/>
  <c r="AS265" i="21"/>
  <c r="AF257" i="21"/>
  <c r="AS257" i="21"/>
  <c r="AF249" i="21"/>
  <c r="AS249" i="21"/>
  <c r="AF241" i="21"/>
  <c r="AS241" i="21"/>
  <c r="AF233" i="21"/>
  <c r="AS233" i="21"/>
  <c r="AF225" i="21"/>
  <c r="AS225" i="21"/>
  <c r="AF217" i="21"/>
  <c r="AS217" i="21"/>
  <c r="AF209" i="21"/>
  <c r="AS209" i="21"/>
  <c r="AF201" i="21"/>
  <c r="AS201" i="21"/>
  <c r="AF193" i="21"/>
  <c r="AS193" i="21"/>
  <c r="AF185" i="21"/>
  <c r="AS185" i="21"/>
  <c r="AF177" i="21"/>
  <c r="AS177" i="21"/>
  <c r="AF169" i="21"/>
  <c r="AS169" i="21"/>
  <c r="AF161" i="21"/>
  <c r="AS161" i="21"/>
  <c r="AF153" i="21"/>
  <c r="AS153" i="21"/>
  <c r="AF145" i="21"/>
  <c r="AS145" i="21"/>
  <c r="AF137" i="21"/>
  <c r="AS137" i="21"/>
  <c r="AF129" i="21"/>
  <c r="AS129" i="21"/>
  <c r="AF121" i="21"/>
  <c r="AS121" i="21"/>
  <c r="AF113" i="21"/>
  <c r="AS113" i="21"/>
  <c r="AF105" i="21"/>
  <c r="AS105" i="21"/>
  <c r="AF97" i="21"/>
  <c r="AS97" i="21"/>
  <c r="AF89" i="21"/>
  <c r="AS89" i="21"/>
  <c r="AF81" i="21"/>
  <c r="AS81" i="21"/>
  <c r="AF73" i="21"/>
  <c r="AS73" i="21"/>
  <c r="AF65" i="21"/>
  <c r="AS65" i="21"/>
  <c r="AF57" i="21"/>
  <c r="AS57" i="21"/>
  <c r="AF49" i="21"/>
  <c r="AS49" i="21"/>
  <c r="AF41" i="21"/>
  <c r="AS41" i="21"/>
  <c r="AF33" i="21"/>
  <c r="AS33" i="21"/>
  <c r="AF25" i="21"/>
  <c r="AS25" i="21"/>
  <c r="AF17" i="21"/>
  <c r="AS17" i="21"/>
  <c r="AF9" i="21"/>
  <c r="AS9" i="21"/>
  <c r="AH1153" i="21"/>
  <c r="AT1153" i="21"/>
  <c r="AH1145" i="21"/>
  <c r="AT1145" i="21"/>
  <c r="AH1137" i="21"/>
  <c r="AT1137" i="21"/>
  <c r="AT1129" i="21"/>
  <c r="AI1129" i="21"/>
  <c r="AK1129" i="21" s="1"/>
  <c r="AL1129" i="21" s="1"/>
  <c r="AT1121" i="21"/>
  <c r="AI1121" i="21"/>
  <c r="AH1113" i="21"/>
  <c r="AT1113" i="21"/>
  <c r="AT1105" i="21"/>
  <c r="AI1105" i="21"/>
  <c r="AH1097" i="21"/>
  <c r="AT1097" i="21"/>
  <c r="AH1089" i="21"/>
  <c r="AT1089" i="21"/>
  <c r="AH1081" i="21"/>
  <c r="AT1081" i="21"/>
  <c r="AH1073" i="21"/>
  <c r="AT1073" i="21"/>
  <c r="AT1065" i="21"/>
  <c r="AI1065" i="21"/>
  <c r="AK1065" i="21" s="1"/>
  <c r="AL1065" i="21" s="1"/>
  <c r="AI1057" i="21"/>
  <c r="AJ1057" i="21" s="1"/>
  <c r="AT1057" i="21"/>
  <c r="AI1049" i="21"/>
  <c r="AT1049" i="21"/>
  <c r="AT1041" i="21"/>
  <c r="AI1041" i="21"/>
  <c r="AH1033" i="21"/>
  <c r="AT1033" i="21"/>
  <c r="AH1025" i="21"/>
  <c r="AT1025" i="21"/>
  <c r="AH1017" i="21"/>
  <c r="AT1017" i="21"/>
  <c r="AI1009" i="21"/>
  <c r="AK1009" i="21" s="1"/>
  <c r="AL1009" i="21" s="1"/>
  <c r="AT1009" i="21"/>
  <c r="AH1001" i="21"/>
  <c r="AT1001" i="21"/>
  <c r="AT993" i="21"/>
  <c r="AI993" i="21"/>
  <c r="AK993" i="21" s="1"/>
  <c r="AL993" i="21" s="1"/>
  <c r="AH985" i="21"/>
  <c r="AT985" i="21"/>
  <c r="AH977" i="21"/>
  <c r="AT977" i="21"/>
  <c r="AI969" i="21"/>
  <c r="AT969" i="21"/>
  <c r="AH961" i="21"/>
  <c r="AT961" i="21"/>
  <c r="AH953" i="21"/>
  <c r="AT953" i="21"/>
  <c r="AI945" i="21"/>
  <c r="AT945" i="21"/>
  <c r="AI937" i="21"/>
  <c r="AT937" i="21"/>
  <c r="AH929" i="21"/>
  <c r="AT929" i="21"/>
  <c r="AH921" i="21"/>
  <c r="AT921" i="21"/>
  <c r="AI913" i="21"/>
  <c r="AJ913" i="21" s="1"/>
  <c r="AT913" i="21"/>
  <c r="AT905" i="21"/>
  <c r="AI905" i="21"/>
  <c r="AJ905" i="21" s="1"/>
  <c r="AH897" i="21"/>
  <c r="AT897" i="21"/>
  <c r="AT889" i="21"/>
  <c r="AI889" i="21"/>
  <c r="AH881" i="21"/>
  <c r="AT881" i="21"/>
  <c r="AT873" i="21"/>
  <c r="AI873" i="21"/>
  <c r="AK873" i="21" s="1"/>
  <c r="AL873" i="21" s="1"/>
  <c r="AT865" i="21"/>
  <c r="AI865" i="21"/>
  <c r="AJ865" i="21" s="1"/>
  <c r="AH857" i="21"/>
  <c r="AT857" i="21"/>
  <c r="AH849" i="21"/>
  <c r="AT849" i="21"/>
  <c r="AT841" i="21"/>
  <c r="AI841" i="21"/>
  <c r="AJ841" i="21" s="1"/>
  <c r="AH833" i="21"/>
  <c r="AT833" i="21"/>
  <c r="AH825" i="21"/>
  <c r="AT825" i="21"/>
  <c r="AT817" i="21"/>
  <c r="AI817" i="21"/>
  <c r="AJ817" i="21" s="1"/>
  <c r="AT809" i="21"/>
  <c r="AI809" i="21"/>
  <c r="AK809" i="21" s="1"/>
  <c r="AL809" i="21" s="1"/>
  <c r="AH801" i="21"/>
  <c r="AT801" i="21"/>
  <c r="AH785" i="21"/>
  <c r="AT785" i="21"/>
  <c r="AT777" i="21"/>
  <c r="AI777" i="21"/>
  <c r="AT769" i="21"/>
  <c r="AI769" i="21"/>
  <c r="AJ769" i="21" s="1"/>
  <c r="AT761" i="21"/>
  <c r="AI761" i="21"/>
  <c r="AJ761" i="21" s="1"/>
  <c r="AT753" i="21"/>
  <c r="AI753" i="21"/>
  <c r="AT745" i="21"/>
  <c r="AI745" i="21"/>
  <c r="AH737" i="21"/>
  <c r="AT737" i="21"/>
  <c r="AH729" i="21"/>
  <c r="AT729" i="21"/>
  <c r="AH721" i="21"/>
  <c r="AT721" i="21"/>
  <c r="AH713" i="21"/>
  <c r="AT713" i="21"/>
  <c r="AT705" i="21"/>
  <c r="AI705" i="21"/>
  <c r="AK705" i="21" s="1"/>
  <c r="AL705" i="21" s="1"/>
  <c r="AT697" i="21"/>
  <c r="AI697" i="21"/>
  <c r="AK697" i="21" s="1"/>
  <c r="AL697" i="21" s="1"/>
  <c r="AH689" i="21"/>
  <c r="AT689" i="21"/>
  <c r="AT673" i="21"/>
  <c r="AI673" i="21"/>
  <c r="AT665" i="21"/>
  <c r="AI665" i="21"/>
  <c r="AJ665" i="21" s="1"/>
  <c r="AT657" i="21"/>
  <c r="AI657" i="21"/>
  <c r="AK657" i="21" s="1"/>
  <c r="AL657" i="21" s="1"/>
  <c r="AH649" i="21"/>
  <c r="AT649" i="21"/>
  <c r="AH641" i="21"/>
  <c r="AT641" i="21"/>
  <c r="AT633" i="21"/>
  <c r="AI633" i="21"/>
  <c r="AK633" i="21" s="1"/>
  <c r="AL633" i="21" s="1"/>
  <c r="AT625" i="21"/>
  <c r="AI625" i="21"/>
  <c r="AT617" i="21"/>
  <c r="AI617" i="21"/>
  <c r="AH609" i="21"/>
  <c r="AT609" i="21"/>
  <c r="AT601" i="21"/>
  <c r="AI601" i="21"/>
  <c r="AK601" i="21" s="1"/>
  <c r="AL601" i="21" s="1"/>
  <c r="AT593" i="21"/>
  <c r="AI593" i="21"/>
  <c r="AK593" i="21" s="1"/>
  <c r="AL593" i="21" s="1"/>
  <c r="AH585" i="21"/>
  <c r="AT585" i="21"/>
  <c r="AT577" i="21"/>
  <c r="AI577" i="21"/>
  <c r="AH569" i="21"/>
  <c r="AT569" i="21"/>
  <c r="AT561" i="21"/>
  <c r="AI561" i="21"/>
  <c r="AK561" i="21" s="1"/>
  <c r="AL561" i="21" s="1"/>
  <c r="AT553" i="21"/>
  <c r="AI553" i="21"/>
  <c r="AJ553" i="21" s="1"/>
  <c r="AT545" i="21"/>
  <c r="AI545" i="21"/>
  <c r="AT537" i="21"/>
  <c r="AI537" i="21"/>
  <c r="AK537" i="21" s="1"/>
  <c r="AL537" i="21" s="1"/>
  <c r="AT529" i="21"/>
  <c r="AI529" i="21"/>
  <c r="AK529" i="21" s="1"/>
  <c r="AL529" i="21" s="1"/>
  <c r="AT521" i="21"/>
  <c r="AI521" i="21"/>
  <c r="AT505" i="21"/>
  <c r="AI505" i="21"/>
  <c r="AT497" i="21"/>
  <c r="AI497" i="21"/>
  <c r="AJ497" i="21" s="1"/>
  <c r="AH489" i="21"/>
  <c r="AT489" i="21"/>
  <c r="AT481" i="21"/>
  <c r="AI481" i="21"/>
  <c r="AH473" i="21"/>
  <c r="AT473" i="21"/>
  <c r="AT465" i="21"/>
  <c r="AI465" i="21"/>
  <c r="AK465" i="21" s="1"/>
  <c r="AL465" i="21" s="1"/>
  <c r="AT457" i="21"/>
  <c r="AI457" i="21"/>
  <c r="AJ457" i="21" s="1"/>
  <c r="AH449" i="21"/>
  <c r="AT449" i="21"/>
  <c r="AH441" i="21"/>
  <c r="AT441" i="21"/>
  <c r="AT433" i="21"/>
  <c r="AI433" i="21"/>
  <c r="AK433" i="21" s="1"/>
  <c r="AL433" i="21" s="1"/>
  <c r="AT425" i="21"/>
  <c r="AI425" i="21"/>
  <c r="AJ425" i="21" s="1"/>
  <c r="AH409" i="21"/>
  <c r="AT409" i="21"/>
  <c r="AH401" i="21"/>
  <c r="AT401" i="21"/>
  <c r="AT393" i="21"/>
  <c r="AI393" i="21"/>
  <c r="AH385" i="21"/>
  <c r="AT385" i="21"/>
  <c r="AH377" i="21"/>
  <c r="AT377" i="21"/>
  <c r="AT369" i="21"/>
  <c r="AI369" i="21"/>
  <c r="AT361" i="21"/>
  <c r="AI361" i="21"/>
  <c r="AJ361" i="21" s="1"/>
  <c r="AH353" i="21"/>
  <c r="AT353" i="21"/>
  <c r="AH345" i="21"/>
  <c r="AT345" i="21"/>
  <c r="AT337" i="21"/>
  <c r="AI337" i="21"/>
  <c r="AH329" i="21"/>
  <c r="AT329" i="21"/>
  <c r="AT321" i="21"/>
  <c r="AI321" i="21"/>
  <c r="AK321" i="21" s="1"/>
  <c r="AL321" i="21" s="1"/>
  <c r="AT313" i="21"/>
  <c r="AI313" i="21"/>
  <c r="AT305" i="21"/>
  <c r="AI305" i="21"/>
  <c r="AT289" i="21"/>
  <c r="AI289" i="21"/>
  <c r="AK289" i="21" s="1"/>
  <c r="AL289" i="21" s="1"/>
  <c r="AH281" i="21"/>
  <c r="AT281" i="21"/>
  <c r="AH273" i="21"/>
  <c r="AT273" i="21"/>
  <c r="AT265" i="21"/>
  <c r="AI265" i="21"/>
  <c r="AT257" i="21"/>
  <c r="AI257" i="21"/>
  <c r="AJ257" i="21" s="1"/>
  <c r="AT249" i="21"/>
  <c r="AI249" i="21"/>
  <c r="AK249" i="21" s="1"/>
  <c r="AL249" i="21" s="1"/>
  <c r="AT241" i="21"/>
  <c r="AI241" i="21"/>
  <c r="AT233" i="21"/>
  <c r="AI233" i="21"/>
  <c r="AT225" i="21"/>
  <c r="AI225" i="21"/>
  <c r="AK225" i="21" s="1"/>
  <c r="AL225" i="21" s="1"/>
  <c r="AT217" i="21"/>
  <c r="AI217" i="21"/>
  <c r="AK217" i="21" s="1"/>
  <c r="AL217" i="21" s="1"/>
  <c r="AT209" i="21"/>
  <c r="AI209" i="21"/>
  <c r="AH201" i="21"/>
  <c r="AT201" i="21"/>
  <c r="AH193" i="21"/>
  <c r="AT193" i="21"/>
  <c r="AH185" i="21"/>
  <c r="AT185" i="21"/>
  <c r="AH177" i="21"/>
  <c r="AT177" i="21"/>
  <c r="AT169" i="21"/>
  <c r="AI169" i="21"/>
  <c r="AT161" i="21"/>
  <c r="AI161" i="21"/>
  <c r="AK161" i="21" s="1"/>
  <c r="AL161" i="21" s="1"/>
  <c r="AH153" i="21"/>
  <c r="AT153" i="21"/>
  <c r="AT145" i="21"/>
  <c r="AI145" i="21"/>
  <c r="AT137" i="21"/>
  <c r="AI137" i="21"/>
  <c r="AH129" i="21"/>
  <c r="AT129" i="21"/>
  <c r="AT121" i="21"/>
  <c r="AI121" i="21"/>
  <c r="AK121" i="21" s="1"/>
  <c r="AL121" i="21" s="1"/>
  <c r="AH113" i="21"/>
  <c r="AT113" i="21"/>
  <c r="AT105" i="21"/>
  <c r="AI105" i="21"/>
  <c r="AH97" i="21"/>
  <c r="AT97" i="21"/>
  <c r="AH89" i="21"/>
  <c r="AT89" i="21"/>
  <c r="AH81" i="21"/>
  <c r="AT81" i="21"/>
  <c r="AT73" i="21"/>
  <c r="AI73" i="21"/>
  <c r="AT65" i="21"/>
  <c r="AI65" i="21"/>
  <c r="AJ65" i="21" s="1"/>
  <c r="AH57" i="21"/>
  <c r="AT57" i="21"/>
  <c r="AT49" i="21"/>
  <c r="AI49" i="21"/>
  <c r="AT41" i="21"/>
  <c r="AI41" i="21"/>
  <c r="AJ41" i="21" s="1"/>
  <c r="AT25" i="21"/>
  <c r="AI25" i="21"/>
  <c r="AK25" i="21" s="1"/>
  <c r="AL25" i="21" s="1"/>
  <c r="AH17" i="21"/>
  <c r="AT17" i="21"/>
  <c r="AH9" i="21"/>
  <c r="AT9" i="21"/>
  <c r="AH1128" i="21"/>
  <c r="AH1120" i="21"/>
  <c r="AH1112" i="21"/>
  <c r="AJ1112" i="21"/>
  <c r="AH1096" i="21"/>
  <c r="AH1088" i="21"/>
  <c r="AJ1088" i="21" s="1"/>
  <c r="AH1072" i="21"/>
  <c r="AJ1072" i="21"/>
  <c r="AH1064" i="21"/>
  <c r="AH1056" i="21"/>
  <c r="AH1048" i="21"/>
  <c r="AJ1048" i="21"/>
  <c r="AH1040" i="21"/>
  <c r="AJ1040" i="21" s="1"/>
  <c r="AH1000" i="21"/>
  <c r="AH992" i="21"/>
  <c r="AH984" i="21"/>
  <c r="AJ984" i="21"/>
  <c r="AH976" i="21"/>
  <c r="AJ976" i="21" s="1"/>
  <c r="AH968" i="21"/>
  <c r="AH952" i="21"/>
  <c r="AJ952" i="21"/>
  <c r="AH944" i="21"/>
  <c r="AJ944" i="21" s="1"/>
  <c r="AH928" i="21"/>
  <c r="AH912" i="21"/>
  <c r="AJ912" i="21"/>
  <c r="AH904" i="21"/>
  <c r="AJ904" i="21"/>
  <c r="AH888" i="21"/>
  <c r="AJ888" i="21"/>
  <c r="AH872" i="21"/>
  <c r="AJ872" i="21" s="1"/>
  <c r="AH864" i="21"/>
  <c r="AH824" i="21"/>
  <c r="AH816" i="21"/>
  <c r="AJ816" i="21"/>
  <c r="AH808" i="21"/>
  <c r="AJ808" i="21"/>
  <c r="AH784" i="21"/>
  <c r="AH768" i="21"/>
  <c r="AJ768" i="21"/>
  <c r="AH760" i="21"/>
  <c r="AH752" i="21"/>
  <c r="AJ752" i="21" s="1"/>
  <c r="AH744" i="21"/>
  <c r="AJ744" i="21"/>
  <c r="AH736" i="21"/>
  <c r="AK736" i="21"/>
  <c r="AL736" i="21" s="1"/>
  <c r="AH728" i="21"/>
  <c r="AH720" i="21"/>
  <c r="AJ720" i="21"/>
  <c r="AH712" i="21"/>
  <c r="AH680" i="21"/>
  <c r="AK680" i="21"/>
  <c r="AL680" i="21" s="1"/>
  <c r="AH672" i="21"/>
  <c r="AJ672" i="21"/>
  <c r="AH664" i="21"/>
  <c r="AJ664" i="21" s="1"/>
  <c r="AH656" i="21"/>
  <c r="AH648" i="21"/>
  <c r="AK648" i="21"/>
  <c r="AL648" i="21" s="1"/>
  <c r="AH632" i="21"/>
  <c r="AJ632" i="21"/>
  <c r="AH624" i="21"/>
  <c r="AJ624" i="21"/>
  <c r="AH616" i="21"/>
  <c r="AH600" i="21"/>
  <c r="AJ600" i="21"/>
  <c r="AH592" i="21"/>
  <c r="AH584" i="21"/>
  <c r="AH576" i="21"/>
  <c r="AJ576" i="21"/>
  <c r="AH568" i="21"/>
  <c r="AH552" i="21"/>
  <c r="AH544" i="21"/>
  <c r="AJ544" i="21" s="1"/>
  <c r="AH536" i="21"/>
  <c r="AJ536" i="21"/>
  <c r="AH528" i="21"/>
  <c r="AH520" i="21"/>
  <c r="AH512" i="21"/>
  <c r="AJ512" i="21" s="1"/>
  <c r="AH504" i="21"/>
  <c r="AJ504" i="21"/>
  <c r="AH496" i="21"/>
  <c r="AJ496" i="21"/>
  <c r="AH480" i="21"/>
  <c r="AH472" i="21"/>
  <c r="AJ472" i="21" s="1"/>
  <c r="AH464" i="21"/>
  <c r="AJ464" i="21"/>
  <c r="AH456" i="21"/>
  <c r="AJ456" i="21"/>
  <c r="AH448" i="21"/>
  <c r="AH432" i="21"/>
  <c r="AJ432" i="21"/>
  <c r="AH424" i="21"/>
  <c r="AH416" i="21"/>
  <c r="AH384" i="21"/>
  <c r="AJ384" i="21" s="1"/>
  <c r="AH376" i="21"/>
  <c r="AJ376" i="21" s="1"/>
  <c r="AH368" i="21"/>
  <c r="AH352" i="21"/>
  <c r="AK352" i="21"/>
  <c r="AL352" i="21" s="1"/>
  <c r="AH344" i="21"/>
  <c r="AH336" i="21"/>
  <c r="AH328" i="21"/>
  <c r="AJ328" i="21"/>
  <c r="AH320" i="21"/>
  <c r="AJ320" i="21"/>
  <c r="AH312" i="21"/>
  <c r="AH304" i="21"/>
  <c r="AH296" i="21"/>
  <c r="AH288" i="21"/>
  <c r="AJ288" i="21"/>
  <c r="AH280" i="21"/>
  <c r="AJ280" i="21" s="1"/>
  <c r="AH264" i="21"/>
  <c r="AH256" i="21"/>
  <c r="AJ256" i="21"/>
  <c r="AH248" i="21"/>
  <c r="AJ248" i="21"/>
  <c r="AH240" i="21"/>
  <c r="AJ240" i="21"/>
  <c r="AH232" i="21"/>
  <c r="AH216" i="21"/>
  <c r="AJ216" i="21"/>
  <c r="AH208" i="21"/>
  <c r="AH176" i="21"/>
  <c r="AJ176" i="21" s="1"/>
  <c r="AH168" i="21"/>
  <c r="AH160" i="21"/>
  <c r="AH144" i="21"/>
  <c r="AJ144" i="21"/>
  <c r="AH136" i="21"/>
  <c r="AH104" i="21"/>
  <c r="AH96" i="21"/>
  <c r="AJ96" i="21"/>
  <c r="AH72" i="21"/>
  <c r="AH64" i="21"/>
  <c r="AJ64" i="21"/>
  <c r="AH40" i="21"/>
  <c r="AH32" i="21"/>
  <c r="AH1119" i="21"/>
  <c r="AK1119" i="21"/>
  <c r="AL1119" i="21" s="1"/>
  <c r="AH1103" i="21"/>
  <c r="AH1055" i="21"/>
  <c r="AJ1055" i="21"/>
  <c r="AH1039" i="21"/>
  <c r="AH1031" i="21"/>
  <c r="AJ1031" i="21"/>
  <c r="AH983" i="21"/>
  <c r="AJ983" i="21" s="1"/>
  <c r="AH975" i="21"/>
  <c r="AJ975" i="21" s="1"/>
  <c r="AH951" i="21"/>
  <c r="AH943" i="21"/>
  <c r="AJ943" i="21"/>
  <c r="AH911" i="21"/>
  <c r="AJ911" i="21"/>
  <c r="AH903" i="21"/>
  <c r="AJ903" i="21"/>
  <c r="AH895" i="21"/>
  <c r="AH887" i="21"/>
  <c r="AJ887" i="21"/>
  <c r="AH863" i="21"/>
  <c r="AJ863" i="21"/>
  <c r="AH815" i="21"/>
  <c r="AH807" i="21"/>
  <c r="AH791" i="21"/>
  <c r="AJ791" i="21"/>
  <c r="AH767" i="21"/>
  <c r="AJ767" i="21"/>
  <c r="AH759" i="21"/>
  <c r="AJ759" i="21" s="1"/>
  <c r="AH743" i="21"/>
  <c r="AH727" i="21"/>
  <c r="AH695" i="21"/>
  <c r="AH687" i="21"/>
  <c r="AH671" i="21"/>
  <c r="AJ671" i="21"/>
  <c r="AH663" i="21"/>
  <c r="AJ663" i="21"/>
  <c r="AH655" i="21"/>
  <c r="AH623" i="21"/>
  <c r="AH615" i="21"/>
  <c r="AJ615" i="21"/>
  <c r="AH599" i="21"/>
  <c r="AJ599" i="21"/>
  <c r="AH591" i="21"/>
  <c r="AH575" i="21"/>
  <c r="AJ575" i="21"/>
  <c r="AH551" i="21"/>
  <c r="AJ551" i="21"/>
  <c r="AH543" i="21"/>
  <c r="AK543" i="21"/>
  <c r="AL543" i="21" s="1"/>
  <c r="AH503" i="21"/>
  <c r="AJ503" i="21"/>
  <c r="AH495" i="21"/>
  <c r="AH455" i="21"/>
  <c r="AJ455" i="21"/>
  <c r="AH439" i="21"/>
  <c r="AK439" i="21"/>
  <c r="AL439" i="21" s="1"/>
  <c r="AH431" i="21"/>
  <c r="AH423" i="21"/>
  <c r="AJ423" i="21"/>
  <c r="AH415" i="21"/>
  <c r="AH407" i="21"/>
  <c r="AH391" i="21"/>
  <c r="AJ391" i="21" s="1"/>
  <c r="AH359" i="21"/>
  <c r="AJ359" i="21"/>
  <c r="AH311" i="21"/>
  <c r="AH303" i="21"/>
  <c r="AH295" i="21"/>
  <c r="AJ295" i="21"/>
  <c r="AH287" i="21"/>
  <c r="AJ287" i="21"/>
  <c r="AH279" i="21"/>
  <c r="AH263" i="21"/>
  <c r="AJ263" i="21"/>
  <c r="AH247" i="21"/>
  <c r="AJ247" i="21"/>
  <c r="AH239" i="21"/>
  <c r="AH231" i="21"/>
  <c r="AH223" i="21"/>
  <c r="AJ223" i="21"/>
  <c r="AH215" i="21"/>
  <c r="AH199" i="21"/>
  <c r="AJ199" i="21"/>
  <c r="AH167" i="21"/>
  <c r="AJ167" i="21"/>
  <c r="AH159" i="21"/>
  <c r="AK159" i="21"/>
  <c r="AL159" i="21" s="1"/>
  <c r="AH151" i="21"/>
  <c r="AH143" i="21"/>
  <c r="AH135" i="21"/>
  <c r="AH119" i="21"/>
  <c r="AJ119" i="21"/>
  <c r="AH103" i="21"/>
  <c r="AJ103" i="21"/>
  <c r="AH71" i="21"/>
  <c r="AJ71" i="21" s="1"/>
  <c r="AH47" i="21"/>
  <c r="AH1118" i="21"/>
  <c r="AK1118" i="21"/>
  <c r="AL1118" i="21" s="1"/>
  <c r="AH982" i="21"/>
  <c r="AJ982" i="21" s="1"/>
  <c r="AH950" i="21"/>
  <c r="AJ950" i="21"/>
  <c r="AH942" i="21"/>
  <c r="AH910" i="21"/>
  <c r="AJ910" i="21"/>
  <c r="AH902" i="21"/>
  <c r="AJ902" i="21"/>
  <c r="AH878" i="21"/>
  <c r="AJ878" i="21" s="1"/>
  <c r="AH854" i="21"/>
  <c r="AJ854" i="21"/>
  <c r="AH814" i="21"/>
  <c r="AK814" i="21"/>
  <c r="AL814" i="21" s="1"/>
  <c r="AH806" i="21"/>
  <c r="AH782" i="21"/>
  <c r="AJ782" i="21"/>
  <c r="AH766" i="21"/>
  <c r="AH758" i="21"/>
  <c r="AK758" i="21"/>
  <c r="AL758" i="21" s="1"/>
  <c r="AH694" i="21"/>
  <c r="AJ694" i="21" s="1"/>
  <c r="AH686" i="21"/>
  <c r="AJ686" i="21" s="1"/>
  <c r="AH678" i="21"/>
  <c r="AH670" i="21"/>
  <c r="AK670" i="21"/>
  <c r="AL670" i="21" s="1"/>
  <c r="AH662" i="21"/>
  <c r="AJ662" i="21"/>
  <c r="AH654" i="21"/>
  <c r="AJ654" i="21" s="1"/>
  <c r="AH638" i="21"/>
  <c r="AH630" i="21"/>
  <c r="AK630" i="21"/>
  <c r="AL630" i="21" s="1"/>
  <c r="AH622" i="21"/>
  <c r="AJ622" i="21"/>
  <c r="AH598" i="21"/>
  <c r="AH590" i="21"/>
  <c r="AJ590" i="21"/>
  <c r="AH550" i="21"/>
  <c r="AK550" i="21"/>
  <c r="AL550" i="21" s="1"/>
  <c r="AH542" i="21"/>
  <c r="AH518" i="21"/>
  <c r="AH510" i="21"/>
  <c r="AH502" i="21"/>
  <c r="AJ502" i="21"/>
  <c r="AH470" i="21"/>
  <c r="AJ470" i="21"/>
  <c r="AH446" i="21"/>
  <c r="AJ446" i="21"/>
  <c r="AH430" i="21"/>
  <c r="AJ430" i="21"/>
  <c r="AH422" i="21"/>
  <c r="AJ422" i="21"/>
  <c r="AH414" i="21"/>
  <c r="AH366" i="21"/>
  <c r="AH350" i="21"/>
  <c r="AH326" i="21"/>
  <c r="AJ326" i="21"/>
  <c r="AH310" i="21"/>
  <c r="AJ310" i="21" s="1"/>
  <c r="AH302" i="21"/>
  <c r="AJ302" i="21" s="1"/>
  <c r="AH278" i="21"/>
  <c r="AH262" i="21"/>
  <c r="AJ262" i="21"/>
  <c r="AH254" i="21"/>
  <c r="AJ254" i="21"/>
  <c r="AH238" i="21"/>
  <c r="AJ238" i="21"/>
  <c r="AH230" i="21"/>
  <c r="AJ230" i="21"/>
  <c r="AH222" i="21"/>
  <c r="AK222" i="21"/>
  <c r="AL222" i="21" s="1"/>
  <c r="AH206" i="21"/>
  <c r="AJ206" i="21"/>
  <c r="AH158" i="21"/>
  <c r="AH134" i="21"/>
  <c r="AH62" i="21"/>
  <c r="AJ62" i="21"/>
  <c r="AH46" i="21"/>
  <c r="AJ46" i="21" s="1"/>
  <c r="AH38" i="21"/>
  <c r="AJ38" i="21"/>
  <c r="AH30" i="21"/>
  <c r="AH14" i="21"/>
  <c r="AH1125" i="21"/>
  <c r="AJ1125" i="21" s="1"/>
  <c r="AH1085" i="21"/>
  <c r="AH1053" i="21"/>
  <c r="AH981" i="21"/>
  <c r="AH957" i="21"/>
  <c r="AH949" i="21"/>
  <c r="AH941" i="21"/>
  <c r="AH933" i="21"/>
  <c r="AK933" i="21"/>
  <c r="AL933" i="21" s="1"/>
  <c r="AH925" i="21"/>
  <c r="AH909" i="21"/>
  <c r="AJ909" i="21"/>
  <c r="AH901" i="21"/>
  <c r="AH869" i="21"/>
  <c r="AK869" i="21"/>
  <c r="AL869" i="21" s="1"/>
  <c r="AH813" i="21"/>
  <c r="AJ813" i="21"/>
  <c r="AH805" i="21"/>
  <c r="AJ805" i="21" s="1"/>
  <c r="AH789" i="21"/>
  <c r="AH757" i="21"/>
  <c r="AH749" i="21"/>
  <c r="AJ749" i="21" s="1"/>
  <c r="AH693" i="21"/>
  <c r="AH669" i="21"/>
  <c r="AH661" i="21"/>
  <c r="AK661" i="21"/>
  <c r="AL661" i="21" s="1"/>
  <c r="AH653" i="21"/>
  <c r="AJ653" i="21" s="1"/>
  <c r="AH629" i="21"/>
  <c r="AH621" i="21"/>
  <c r="AJ621" i="21"/>
  <c r="AH613" i="21"/>
  <c r="AK613" i="21"/>
  <c r="AL613" i="21" s="1"/>
  <c r="AH597" i="21"/>
  <c r="AH589" i="21"/>
  <c r="AJ589" i="21" s="1"/>
  <c r="AH565" i="21"/>
  <c r="AH549" i="21"/>
  <c r="AJ549" i="21"/>
  <c r="AH541" i="21"/>
  <c r="AJ509" i="21"/>
  <c r="AH493" i="21"/>
  <c r="AH461" i="21"/>
  <c r="AH453" i="21"/>
  <c r="AJ453" i="21" s="1"/>
  <c r="AH429" i="21"/>
  <c r="AH421" i="21"/>
  <c r="AH405" i="21"/>
  <c r="AH365" i="21"/>
  <c r="AH333" i="21"/>
  <c r="AH317" i="21"/>
  <c r="AH309" i="21"/>
  <c r="AK309" i="21"/>
  <c r="AL309" i="21" s="1"/>
  <c r="AH301" i="21"/>
  <c r="AH285" i="21"/>
  <c r="AJ285" i="21"/>
  <c r="AH277" i="21"/>
  <c r="AH261" i="21"/>
  <c r="AH253" i="21"/>
  <c r="AH237" i="21"/>
  <c r="AH229" i="21"/>
  <c r="AH213" i="21"/>
  <c r="AJ213" i="21"/>
  <c r="AH205" i="21"/>
  <c r="AH157" i="21"/>
  <c r="AJ157" i="21" s="1"/>
  <c r="AH141" i="21"/>
  <c r="AH133" i="21"/>
  <c r="AH61" i="21"/>
  <c r="AH45" i="21"/>
  <c r="AH37" i="21"/>
  <c r="AH21" i="21"/>
  <c r="AK21" i="21"/>
  <c r="AL21" i="21" s="1"/>
  <c r="AH1116" i="21"/>
  <c r="AJ1116" i="21" s="1"/>
  <c r="AH1060" i="21"/>
  <c r="AJ1060" i="21"/>
  <c r="AH1044" i="21"/>
  <c r="AH1012" i="21"/>
  <c r="AH956" i="21"/>
  <c r="AJ956" i="21" s="1"/>
  <c r="AH932" i="21"/>
  <c r="AJ932" i="21" s="1"/>
  <c r="AH924" i="21"/>
  <c r="AH916" i="21"/>
  <c r="AH908" i="21"/>
  <c r="AH900" i="21"/>
  <c r="AH892" i="21"/>
  <c r="AH884" i="21"/>
  <c r="AK884" i="21"/>
  <c r="AL884" i="21" s="1"/>
  <c r="AH876" i="21"/>
  <c r="AJ876" i="21" s="1"/>
  <c r="AH812" i="21"/>
  <c r="AJ812" i="21" s="1"/>
  <c r="AH804" i="21"/>
  <c r="AJ804" i="21"/>
  <c r="AH796" i="21"/>
  <c r="AK796" i="21"/>
  <c r="AL796" i="21" s="1"/>
  <c r="AH732" i="21"/>
  <c r="AJ732" i="21" s="1"/>
  <c r="AH684" i="21"/>
  <c r="AJ684" i="21" s="1"/>
  <c r="AH676" i="21"/>
  <c r="AH668" i="21"/>
  <c r="AH660" i="21"/>
  <c r="AJ660" i="21" s="1"/>
  <c r="AH620" i="21"/>
  <c r="AJ620" i="21"/>
  <c r="AH612" i="21"/>
  <c r="AH596" i="21"/>
  <c r="AH588" i="21"/>
  <c r="AJ588" i="21" s="1"/>
  <c r="AH580" i="21"/>
  <c r="AJ580" i="21" s="1"/>
  <c r="AH556" i="21"/>
  <c r="AH548" i="21"/>
  <c r="AJ548" i="21"/>
  <c r="AH540" i="21"/>
  <c r="AH492" i="21"/>
  <c r="AJ492" i="21" s="1"/>
  <c r="AH452" i="21"/>
  <c r="AH428" i="21"/>
  <c r="AK428" i="21"/>
  <c r="AL428" i="21" s="1"/>
  <c r="AH420" i="21"/>
  <c r="AJ420" i="21"/>
  <c r="AH396" i="21"/>
  <c r="AJ396" i="21" s="1"/>
  <c r="AH324" i="21"/>
  <c r="AJ324" i="21"/>
  <c r="AH308" i="21"/>
  <c r="AH300" i="21"/>
  <c r="AJ300" i="21" s="1"/>
  <c r="AH292" i="21"/>
  <c r="AJ292" i="21" s="1"/>
  <c r="AH284" i="21"/>
  <c r="AH276" i="21"/>
  <c r="AH268" i="21"/>
  <c r="AH252" i="21"/>
  <c r="AJ252" i="21"/>
  <c r="AH228" i="21"/>
  <c r="AH212" i="21"/>
  <c r="AH204" i="21"/>
  <c r="AH164" i="21"/>
  <c r="AH156" i="21"/>
  <c r="AH132" i="21"/>
  <c r="AH100" i="21"/>
  <c r="AH92" i="21"/>
  <c r="AH60" i="21"/>
  <c r="AH36" i="21"/>
  <c r="AH12" i="21"/>
  <c r="AH1123" i="21"/>
  <c r="AH1115" i="21"/>
  <c r="AH1099" i="21"/>
  <c r="AJ1099" i="21"/>
  <c r="AH1091" i="21"/>
  <c r="AH1075" i="21"/>
  <c r="AJ1075" i="21" s="1"/>
  <c r="AH1051" i="21"/>
  <c r="AH1043" i="21"/>
  <c r="AH1019" i="21"/>
  <c r="AH1011" i="21"/>
  <c r="AH979" i="21"/>
  <c r="AH955" i="21"/>
  <c r="AH947" i="21"/>
  <c r="AH923" i="21"/>
  <c r="AH907" i="21"/>
  <c r="AH899" i="21"/>
  <c r="AH891" i="21"/>
  <c r="AJ891" i="21" s="1"/>
  <c r="AH883" i="21"/>
  <c r="AH875" i="21"/>
  <c r="AH859" i="21"/>
  <c r="AJ859" i="21"/>
  <c r="AH811" i="21"/>
  <c r="AH803" i="21"/>
  <c r="AH795" i="21"/>
  <c r="AH787" i="21"/>
  <c r="AK787" i="21"/>
  <c r="AL787" i="21" s="1"/>
  <c r="AH779" i="21"/>
  <c r="AH763" i="21"/>
  <c r="AJ763" i="21" s="1"/>
  <c r="AH755" i="21"/>
  <c r="AH739" i="21"/>
  <c r="AH691" i="21"/>
  <c r="AH683" i="21"/>
  <c r="AH667" i="21"/>
  <c r="AH659" i="21"/>
  <c r="AK659" i="21"/>
  <c r="AL659" i="21" s="1"/>
  <c r="AH619" i="21"/>
  <c r="AH611" i="21"/>
  <c r="AH595" i="21"/>
  <c r="AJ595" i="21"/>
  <c r="AH587" i="21"/>
  <c r="AH579" i="21"/>
  <c r="AH571" i="21"/>
  <c r="AH555" i="21"/>
  <c r="AH547" i="21"/>
  <c r="AH539" i="21"/>
  <c r="AH515" i="21"/>
  <c r="AH499" i="21"/>
  <c r="AJ499" i="21"/>
  <c r="AH491" i="21"/>
  <c r="AJ491" i="21"/>
  <c r="AH467" i="21"/>
  <c r="AJ467" i="21" s="1"/>
  <c r="AH427" i="21"/>
  <c r="AH419" i="21"/>
  <c r="AH403" i="21"/>
  <c r="AK403" i="21"/>
  <c r="AL403" i="21" s="1"/>
  <c r="AH395" i="21"/>
  <c r="AH355" i="21"/>
  <c r="AH347" i="21"/>
  <c r="AH331" i="21"/>
  <c r="AH307" i="21"/>
  <c r="AJ307" i="21" s="1"/>
  <c r="AH299" i="21"/>
  <c r="AH291" i="21"/>
  <c r="AH283" i="21"/>
  <c r="AH275" i="21"/>
  <c r="AH259" i="21"/>
  <c r="AH251" i="21"/>
  <c r="AH235" i="21"/>
  <c r="AK235" i="21"/>
  <c r="AL235" i="21" s="1"/>
  <c r="AH227" i="21"/>
  <c r="AH211" i="21"/>
  <c r="AH163" i="21"/>
  <c r="AH155" i="21"/>
  <c r="AH139" i="21"/>
  <c r="AH131" i="21"/>
  <c r="AJ131" i="21" s="1"/>
  <c r="AH91" i="21"/>
  <c r="AH83" i="21"/>
  <c r="AH67" i="21"/>
  <c r="AH59" i="21"/>
  <c r="AJ59" i="21"/>
  <c r="AH43" i="21"/>
  <c r="AH35" i="21"/>
  <c r="AH1122" i="21"/>
  <c r="AH1114" i="21"/>
  <c r="AH1098" i="21"/>
  <c r="AH1090" i="21"/>
  <c r="AH1050" i="21"/>
  <c r="AH1042" i="21"/>
  <c r="AJ1042" i="21" s="1"/>
  <c r="AH1026" i="21"/>
  <c r="AH1018" i="21"/>
  <c r="AH978" i="21"/>
  <c r="AJ978" i="21" s="1"/>
  <c r="AH970" i="21"/>
  <c r="AJ970" i="21" s="1"/>
  <c r="AH954" i="21"/>
  <c r="AJ954" i="21"/>
  <c r="AH946" i="21"/>
  <c r="AH922" i="21"/>
  <c r="AJ922" i="21" s="1"/>
  <c r="AH906" i="21"/>
  <c r="AH898" i="21"/>
  <c r="AJ898" i="21"/>
  <c r="AH890" i="21"/>
  <c r="AH882" i="21"/>
  <c r="AJ882" i="21"/>
  <c r="AH874" i="21"/>
  <c r="AJ874" i="21" s="1"/>
  <c r="AH858" i="21"/>
  <c r="AH810" i="21"/>
  <c r="AJ810" i="21"/>
  <c r="AH802" i="21"/>
  <c r="AH794" i="21"/>
  <c r="AJ794" i="21" s="1"/>
  <c r="AH786" i="21"/>
  <c r="AH778" i="21"/>
  <c r="AJ778" i="21"/>
  <c r="AH762" i="21"/>
  <c r="AH754" i="21"/>
  <c r="AH738" i="21"/>
  <c r="AH714" i="21"/>
  <c r="AJ714" i="21"/>
  <c r="AH706" i="21"/>
  <c r="AJ706" i="21" s="1"/>
  <c r="AH690" i="21"/>
  <c r="AH682" i="21"/>
  <c r="AH666" i="21"/>
  <c r="AH658" i="21"/>
  <c r="AH634" i="21"/>
  <c r="AH618" i="21"/>
  <c r="AH610" i="21"/>
  <c r="AK610" i="21"/>
  <c r="AL610" i="21" s="1"/>
  <c r="AH594" i="21"/>
  <c r="AH586" i="21"/>
  <c r="AJ586" i="21" s="1"/>
  <c r="AH578" i="21"/>
  <c r="AH562" i="21"/>
  <c r="AH546" i="21"/>
  <c r="AJ546" i="21" s="1"/>
  <c r="AH538" i="21"/>
  <c r="AH514" i="21"/>
  <c r="AJ514" i="21"/>
  <c r="AH498" i="21"/>
  <c r="AH490" i="21"/>
  <c r="AJ490" i="21" s="1"/>
  <c r="AH466" i="21"/>
  <c r="AH450" i="21"/>
  <c r="AJ450" i="21"/>
  <c r="AH442" i="21"/>
  <c r="AH426" i="21"/>
  <c r="AH418" i="21"/>
  <c r="AJ418" i="21" s="1"/>
  <c r="AH402" i="21"/>
  <c r="AH354" i="21"/>
  <c r="AK354" i="21"/>
  <c r="AL354" i="21" s="1"/>
  <c r="AH346" i="21"/>
  <c r="AH330" i="21"/>
  <c r="AJ330" i="21" s="1"/>
  <c r="AH322" i="21"/>
  <c r="AJ322" i="21"/>
  <c r="AH306" i="21"/>
  <c r="AH298" i="21"/>
  <c r="AJ298" i="21" s="1"/>
  <c r="AH290" i="21"/>
  <c r="AJ290" i="21" s="1"/>
  <c r="AH282" i="21"/>
  <c r="AJ282" i="21" s="1"/>
  <c r="AH274" i="21"/>
  <c r="AH258" i="21"/>
  <c r="AJ258" i="21" s="1"/>
  <c r="AH250" i="21"/>
  <c r="AJ250" i="21"/>
  <c r="AH234" i="21"/>
  <c r="AH226" i="21"/>
  <c r="AK226" i="21"/>
  <c r="AL226" i="21" s="1"/>
  <c r="AH202" i="21"/>
  <c r="AH162" i="21"/>
  <c r="AJ162" i="21" s="1"/>
  <c r="AH138" i="21"/>
  <c r="AH90" i="21"/>
  <c r="AK90" i="21"/>
  <c r="AL90" i="21" s="1"/>
  <c r="AH66" i="21"/>
  <c r="AH34" i="21"/>
  <c r="AH18" i="21"/>
  <c r="AJ18" i="21" s="1"/>
  <c r="AH10" i="21"/>
  <c r="AH1129" i="21"/>
  <c r="AH1121" i="21"/>
  <c r="AH1105" i="21"/>
  <c r="AJ1105" i="21"/>
  <c r="AH1065" i="21"/>
  <c r="AH1057" i="21"/>
  <c r="AH1049" i="21"/>
  <c r="AJ1049" i="21" s="1"/>
  <c r="AH1041" i="21"/>
  <c r="AJ1041" i="21" s="1"/>
  <c r="AH1009" i="21"/>
  <c r="AH993" i="21"/>
  <c r="AH969" i="21"/>
  <c r="AH945" i="21"/>
  <c r="AH937" i="21"/>
  <c r="AH913" i="21"/>
  <c r="AH905" i="21"/>
  <c r="AH889" i="21"/>
  <c r="AJ889" i="21"/>
  <c r="AH873" i="21"/>
  <c r="AH865" i="21"/>
  <c r="AH841" i="21"/>
  <c r="AH817" i="21"/>
  <c r="AH809" i="21"/>
  <c r="AH793" i="21"/>
  <c r="AJ793" i="21" s="1"/>
  <c r="AH777" i="21"/>
  <c r="AJ777" i="21" s="1"/>
  <c r="AH769" i="21"/>
  <c r="AH761" i="21"/>
  <c r="AH753" i="21"/>
  <c r="AJ753" i="21" s="1"/>
  <c r="AH745" i="21"/>
  <c r="AJ745" i="21" s="1"/>
  <c r="AH705" i="21"/>
  <c r="AH697" i="21"/>
  <c r="AH681" i="21"/>
  <c r="AJ681" i="21" s="1"/>
  <c r="AH673" i="21"/>
  <c r="AJ673" i="21" s="1"/>
  <c r="AH665" i="21"/>
  <c r="AH657" i="21"/>
  <c r="AH633" i="21"/>
  <c r="AJ633" i="21"/>
  <c r="AH625" i="21"/>
  <c r="AH617" i="21"/>
  <c r="AJ617" i="21"/>
  <c r="AH601" i="21"/>
  <c r="AH593" i="21"/>
  <c r="AH577" i="21"/>
  <c r="AJ577" i="21" s="1"/>
  <c r="AH561" i="21"/>
  <c r="AH553" i="21"/>
  <c r="AH545" i="21"/>
  <c r="AJ545" i="21" s="1"/>
  <c r="AH537" i="21"/>
  <c r="AH529" i="21"/>
  <c r="AH521" i="21"/>
  <c r="AJ521" i="21"/>
  <c r="AH513" i="21"/>
  <c r="AJ513" i="21" s="1"/>
  <c r="AH505" i="21"/>
  <c r="AJ505" i="21"/>
  <c r="AH497" i="21"/>
  <c r="AH481" i="21"/>
  <c r="AK481" i="21"/>
  <c r="AL481" i="21" s="1"/>
  <c r="AH465" i="21"/>
  <c r="AH457" i="21"/>
  <c r="AH433" i="21"/>
  <c r="AH425" i="21"/>
  <c r="AH417" i="21"/>
  <c r="AJ417" i="21" s="1"/>
  <c r="AH393" i="21"/>
  <c r="AH369" i="21"/>
  <c r="AJ369" i="21" s="1"/>
  <c r="AH361" i="21"/>
  <c r="AH337" i="21"/>
  <c r="AJ337" i="21"/>
  <c r="AH321" i="21"/>
  <c r="AH313" i="21"/>
  <c r="AH305" i="21"/>
  <c r="AH297" i="21"/>
  <c r="AJ297" i="21" s="1"/>
  <c r="AH289" i="21"/>
  <c r="AH265" i="21"/>
  <c r="AJ265" i="21"/>
  <c r="AH257" i="21"/>
  <c r="AH249" i="21"/>
  <c r="AH241" i="21"/>
  <c r="AJ241" i="21"/>
  <c r="AH233" i="21"/>
  <c r="AJ233" i="21"/>
  <c r="AH225" i="21"/>
  <c r="AH217" i="21"/>
  <c r="AH209" i="21"/>
  <c r="AJ209" i="21"/>
  <c r="AH169" i="21"/>
  <c r="AJ169" i="21" s="1"/>
  <c r="AH161" i="21"/>
  <c r="AH145" i="21"/>
  <c r="AJ145" i="21"/>
  <c r="AH137" i="21"/>
  <c r="AJ137" i="21"/>
  <c r="AH121" i="21"/>
  <c r="AH105" i="21"/>
  <c r="AK105" i="21"/>
  <c r="AL105" i="21" s="1"/>
  <c r="AH73" i="21"/>
  <c r="AJ73" i="21"/>
  <c r="AH65" i="21"/>
  <c r="AH49" i="21"/>
  <c r="AH41" i="21"/>
  <c r="AH33" i="21"/>
  <c r="AJ33" i="21" s="1"/>
  <c r="AH25" i="21"/>
  <c r="AR1143" i="21"/>
  <c r="AR1095" i="21"/>
  <c r="AR1039" i="21"/>
  <c r="AR999" i="21"/>
  <c r="AR967" i="21"/>
  <c r="AR935" i="21"/>
  <c r="AR903" i="21"/>
  <c r="AR887" i="21"/>
  <c r="AR863" i="21"/>
  <c r="AR847" i="21"/>
  <c r="AR831" i="21"/>
  <c r="AR807" i="21"/>
  <c r="AR775" i="21"/>
  <c r="AR735" i="21"/>
  <c r="AR719" i="21"/>
  <c r="AR703" i="21"/>
  <c r="AR687" i="21"/>
  <c r="AR663" i="21"/>
  <c r="AR647" i="21"/>
  <c r="AR631" i="21"/>
  <c r="AR615" i="21"/>
  <c r="AR599" i="21"/>
  <c r="AR583" i="21"/>
  <c r="AR567" i="21"/>
  <c r="AR551" i="21"/>
  <c r="AR535" i="21"/>
  <c r="AR519" i="21"/>
  <c r="AR503" i="21"/>
  <c r="AR487" i="21"/>
  <c r="AR471" i="21"/>
  <c r="AR455" i="21"/>
  <c r="AR439" i="21"/>
  <c r="AR423" i="21"/>
  <c r="AR407" i="21"/>
  <c r="AR391" i="21"/>
  <c r="AR375" i="21"/>
  <c r="AR359" i="21"/>
  <c r="AR343" i="21"/>
  <c r="AR327" i="21"/>
  <c r="AR311" i="21"/>
  <c r="AR295" i="21"/>
  <c r="AR279" i="21"/>
  <c r="AR263" i="21"/>
  <c r="AR247" i="21"/>
  <c r="AR231" i="21"/>
  <c r="AR215" i="21"/>
  <c r="AR199" i="21"/>
  <c r="AR175" i="21"/>
  <c r="AR159" i="21"/>
  <c r="AR143" i="21"/>
  <c r="AR127" i="21"/>
  <c r="AR111" i="21"/>
  <c r="AR95" i="21"/>
  <c r="AR79" i="21"/>
  <c r="AR63" i="21"/>
  <c r="AR47" i="21"/>
  <c r="AR31" i="21"/>
  <c r="AR23" i="21"/>
  <c r="AR7" i="21"/>
  <c r="AR1150" i="21"/>
  <c r="AR1142" i="21"/>
  <c r="AR1134" i="21"/>
  <c r="AR1126" i="21"/>
  <c r="AR1118" i="21"/>
  <c r="AR1110" i="21"/>
  <c r="AR1102" i="21"/>
  <c r="AR1094" i="21"/>
  <c r="AR1086" i="21"/>
  <c r="AR1078" i="21"/>
  <c r="AR1070" i="21"/>
  <c r="AR1062" i="21"/>
  <c r="AR1054" i="21"/>
  <c r="AR1046" i="21"/>
  <c r="AR1038" i="21"/>
  <c r="AR1030" i="21"/>
  <c r="AR1022" i="21"/>
  <c r="AR1014" i="21"/>
  <c r="AR1006" i="21"/>
  <c r="AR998" i="21"/>
  <c r="AR990" i="21"/>
  <c r="AR982" i="21"/>
  <c r="AR974" i="21"/>
  <c r="AR966" i="21"/>
  <c r="AR958" i="21"/>
  <c r="AR950" i="21"/>
  <c r="AR942" i="21"/>
  <c r="AR934" i="21"/>
  <c r="AR926" i="21"/>
  <c r="AR918" i="21"/>
  <c r="AR910" i="21"/>
  <c r="AR902" i="21"/>
  <c r="AR894" i="21"/>
  <c r="AR886" i="21"/>
  <c r="AR878" i="21"/>
  <c r="AR870" i="21"/>
  <c r="AR862" i="21"/>
  <c r="AR854" i="21"/>
  <c r="AR846" i="21"/>
  <c r="AR838" i="21"/>
  <c r="AR830" i="21"/>
  <c r="AR822" i="21"/>
  <c r="AR814" i="21"/>
  <c r="AR806" i="21"/>
  <c r="AR798" i="21"/>
  <c r="AR790" i="21"/>
  <c r="AR782" i="21"/>
  <c r="AR774" i="21"/>
  <c r="AR766" i="21"/>
  <c r="AR758" i="21"/>
  <c r="AR750" i="21"/>
  <c r="AR742" i="21"/>
  <c r="AR734" i="21"/>
  <c r="AR726" i="21"/>
  <c r="AR718" i="21"/>
  <c r="AR710" i="21"/>
  <c r="AR702" i="21"/>
  <c r="AR694" i="21"/>
  <c r="AR686" i="21"/>
  <c r="AR678" i="21"/>
  <c r="AR670" i="21"/>
  <c r="AR662" i="21"/>
  <c r="AR654" i="21"/>
  <c r="AR646" i="21"/>
  <c r="AR638" i="21"/>
  <c r="AR630" i="21"/>
  <c r="AR622" i="21"/>
  <c r="AR614" i="21"/>
  <c r="AR606" i="21"/>
  <c r="AR598" i="21"/>
  <c r="AR590" i="21"/>
  <c r="AR582" i="21"/>
  <c r="AR574" i="21"/>
  <c r="AR566" i="21"/>
  <c r="AR558" i="21"/>
  <c r="AR550" i="21"/>
  <c r="AR542" i="21"/>
  <c r="AR534" i="21"/>
  <c r="AR526" i="21"/>
  <c r="AR518" i="21"/>
  <c r="AR510" i="21"/>
  <c r="AR502" i="21"/>
  <c r="AR494" i="21"/>
  <c r="AR486" i="21"/>
  <c r="AR478" i="21"/>
  <c r="AR470" i="21"/>
  <c r="AR462" i="21"/>
  <c r="AR454" i="21"/>
  <c r="AR446" i="21"/>
  <c r="AR438" i="21"/>
  <c r="AR430" i="21"/>
  <c r="AR422" i="21"/>
  <c r="AR414" i="21"/>
  <c r="AR406" i="21"/>
  <c r="AR398" i="21"/>
  <c r="AR390" i="21"/>
  <c r="AR382" i="21"/>
  <c r="AR374" i="21"/>
  <c r="AR366" i="21"/>
  <c r="AR358" i="21"/>
  <c r="AR350" i="21"/>
  <c r="AR342" i="21"/>
  <c r="AR334" i="21"/>
  <c r="AR326" i="21"/>
  <c r="AR318" i="21"/>
  <c r="AR310" i="21"/>
  <c r="AR302" i="21"/>
  <c r="AR294" i="21"/>
  <c r="AR286" i="21"/>
  <c r="AR278" i="21"/>
  <c r="AR270" i="21"/>
  <c r="AR262" i="21"/>
  <c r="AR254" i="21"/>
  <c r="AR246" i="21"/>
  <c r="AR238" i="21"/>
  <c r="AR230" i="21"/>
  <c r="AR222" i="21"/>
  <c r="AR214" i="21"/>
  <c r="AR206" i="21"/>
  <c r="AR198" i="21"/>
  <c r="AR190" i="21"/>
  <c r="AR182" i="21"/>
  <c r="AR174" i="21"/>
  <c r="AR166" i="21"/>
  <c r="AR158" i="21"/>
  <c r="AR150" i="21"/>
  <c r="AR142" i="21"/>
  <c r="AR134" i="21"/>
  <c r="AR126" i="21"/>
  <c r="AR118" i="21"/>
  <c r="AR110" i="21"/>
  <c r="AR102" i="21"/>
  <c r="AR94" i="21"/>
  <c r="AR86" i="21"/>
  <c r="AR78" i="21"/>
  <c r="AR70" i="21"/>
  <c r="AR62" i="21"/>
  <c r="AR54" i="21"/>
  <c r="AR46" i="21"/>
  <c r="AR38" i="21"/>
  <c r="AR30" i="21"/>
  <c r="AR22" i="21"/>
  <c r="AR14" i="21"/>
  <c r="AR6" i="21"/>
  <c r="AR1127" i="21"/>
  <c r="AR1087" i="21"/>
  <c r="AR1031" i="21"/>
  <c r="AR991" i="21"/>
  <c r="AR951" i="21"/>
  <c r="AR919" i="21"/>
  <c r="AR895" i="21"/>
  <c r="AR879" i="21"/>
  <c r="AR871" i="21"/>
  <c r="AR855" i="21"/>
  <c r="AR839" i="21"/>
  <c r="AR823" i="21"/>
  <c r="AR815" i="21"/>
  <c r="AR799" i="21"/>
  <c r="AR743" i="21"/>
  <c r="AR727" i="21"/>
  <c r="AR711" i="21"/>
  <c r="AR695" i="21"/>
  <c r="AR679" i="21"/>
  <c r="AR671" i="21"/>
  <c r="AR655" i="21"/>
  <c r="AR639" i="21"/>
  <c r="AR623" i="21"/>
  <c r="AR607" i="21"/>
  <c r="AR591" i="21"/>
  <c r="AR575" i="21"/>
  <c r="AR559" i="21"/>
  <c r="AR543" i="21"/>
  <c r="AR527" i="21"/>
  <c r="AR511" i="21"/>
  <c r="AR495" i="21"/>
  <c r="AR479" i="21"/>
  <c r="AR463" i="21"/>
  <c r="AR447" i="21"/>
  <c r="AR431" i="21"/>
  <c r="AR415" i="21"/>
  <c r="AR399" i="21"/>
  <c r="AR383" i="21"/>
  <c r="AR367" i="21"/>
  <c r="AR351" i="21"/>
  <c r="AR335" i="21"/>
  <c r="AR319" i="21"/>
  <c r="AR303" i="21"/>
  <c r="AR287" i="21"/>
  <c r="AR271" i="21"/>
  <c r="AR255" i="21"/>
  <c r="AR239" i="21"/>
  <c r="AR223" i="21"/>
  <c r="AR207" i="21"/>
  <c r="AR191" i="21"/>
  <c r="AR183" i="21"/>
  <c r="AR167" i="21"/>
  <c r="AR151" i="21"/>
  <c r="AR135" i="21"/>
  <c r="AR119" i="21"/>
  <c r="AR103" i="21"/>
  <c r="AR87" i="21"/>
  <c r="AR71" i="21"/>
  <c r="AR55" i="21"/>
  <c r="AR39" i="21"/>
  <c r="AR15" i="21"/>
  <c r="AR1149" i="21"/>
  <c r="AR1141" i="21"/>
  <c r="AR1133" i="21"/>
  <c r="AR1125" i="21"/>
  <c r="AR1117" i="21"/>
  <c r="AR1109" i="21"/>
  <c r="AR1101" i="21"/>
  <c r="AR1093" i="21"/>
  <c r="AR1085" i="21"/>
  <c r="AR1077" i="21"/>
  <c r="AR1069" i="21"/>
  <c r="AR1061" i="21"/>
  <c r="AR1053" i="21"/>
  <c r="AR1045" i="21"/>
  <c r="AR1037" i="21"/>
  <c r="AR1029" i="21"/>
  <c r="AR1021" i="21"/>
  <c r="AR1013" i="21"/>
  <c r="AR1005" i="21"/>
  <c r="AR997" i="21"/>
  <c r="AR989" i="21"/>
  <c r="AR981" i="21"/>
  <c r="AR973" i="21"/>
  <c r="AR965" i="21"/>
  <c r="AR957" i="21"/>
  <c r="AR949" i="21"/>
  <c r="AR941" i="21"/>
  <c r="AR933" i="21"/>
  <c r="AR925" i="21"/>
  <c r="AR917" i="21"/>
  <c r="AR909" i="21"/>
  <c r="AR901" i="21"/>
  <c r="AR893" i="21"/>
  <c r="AR885" i="21"/>
  <c r="AR877" i="21"/>
  <c r="AR869" i="21"/>
  <c r="AR861" i="21"/>
  <c r="AR853" i="21"/>
  <c r="AR845" i="21"/>
  <c r="AR837" i="21"/>
  <c r="AR829" i="21"/>
  <c r="AR821" i="21"/>
  <c r="AR813" i="21"/>
  <c r="AR805" i="21"/>
  <c r="AR797" i="21"/>
  <c r="AR789" i="21"/>
  <c r="AR781" i="21"/>
  <c r="AR773" i="21"/>
  <c r="AR765" i="21"/>
  <c r="AR757" i="21"/>
  <c r="AR749" i="21"/>
  <c r="AR741" i="21"/>
  <c r="AR733" i="21"/>
  <c r="AR725" i="21"/>
  <c r="AR717" i="21"/>
  <c r="AR709" i="21"/>
  <c r="AR701" i="21"/>
  <c r="AR693" i="21"/>
  <c r="AR685" i="21"/>
  <c r="AR677" i="21"/>
  <c r="AR669" i="21"/>
  <c r="AR661" i="21"/>
  <c r="AR653" i="21"/>
  <c r="AR645" i="21"/>
  <c r="AR637" i="21"/>
  <c r="AR629" i="21"/>
  <c r="AR621" i="21"/>
  <c r="AR613" i="21"/>
  <c r="AR605" i="21"/>
  <c r="AR597" i="21"/>
  <c r="AR589" i="21"/>
  <c r="AR581" i="21"/>
  <c r="AR573" i="21"/>
  <c r="AR565" i="21"/>
  <c r="AR557" i="21"/>
  <c r="AR549" i="21"/>
  <c r="AR541" i="21"/>
  <c r="AR533" i="21"/>
  <c r="AR525" i="21"/>
  <c r="AR517" i="21"/>
  <c r="AR509" i="21"/>
  <c r="AR501" i="21"/>
  <c r="AR493" i="21"/>
  <c r="AR485" i="21"/>
  <c r="AR477" i="21"/>
  <c r="AR469" i="21"/>
  <c r="AR461" i="21"/>
  <c r="AR453" i="21"/>
  <c r="AR445" i="21"/>
  <c r="AR437" i="21"/>
  <c r="AR429" i="21"/>
  <c r="AR421" i="21"/>
  <c r="AR413" i="21"/>
  <c r="AR405" i="21"/>
  <c r="AR397" i="21"/>
  <c r="AR389" i="21"/>
  <c r="AR381" i="21"/>
  <c r="AR373" i="21"/>
  <c r="AR365" i="21"/>
  <c r="AR357" i="21"/>
  <c r="AR349" i="21"/>
  <c r="AR341" i="21"/>
  <c r="AR333" i="21"/>
  <c r="AR325" i="21"/>
  <c r="AR317" i="21"/>
  <c r="AR309" i="21"/>
  <c r="AR301" i="21"/>
  <c r="AR293" i="21"/>
  <c r="AR285" i="21"/>
  <c r="AR277" i="21"/>
  <c r="AR269" i="21"/>
  <c r="AR261" i="21"/>
  <c r="AR253" i="21"/>
  <c r="AR245" i="21"/>
  <c r="AR237" i="21"/>
  <c r="AR229" i="21"/>
  <c r="AR221" i="21"/>
  <c r="AR213" i="21"/>
  <c r="AR205" i="21"/>
  <c r="AR197" i="21"/>
  <c r="AR189" i="21"/>
  <c r="AR181" i="21"/>
  <c r="AR173" i="21"/>
  <c r="AR165" i="21"/>
  <c r="AR157" i="21"/>
  <c r="AR149" i="21"/>
  <c r="AR141" i="21"/>
  <c r="AR133" i="21"/>
  <c r="AR125" i="21"/>
  <c r="AR117" i="21"/>
  <c r="AR109" i="21"/>
  <c r="AR101" i="21"/>
  <c r="AR93" i="21"/>
  <c r="AR85" i="21"/>
  <c r="AR77" i="21"/>
  <c r="AR69" i="21"/>
  <c r="AR61" i="21"/>
  <c r="AR53" i="21"/>
  <c r="AR45" i="21"/>
  <c r="AR37" i="21"/>
  <c r="AR29" i="21"/>
  <c r="AR21" i="21"/>
  <c r="AR13" i="21"/>
  <c r="AR5" i="21"/>
  <c r="AR1135" i="21"/>
  <c r="AR1047" i="21"/>
  <c r="AR751" i="21"/>
  <c r="AR1148" i="21"/>
  <c r="AR1140" i="21"/>
  <c r="AR1132" i="21"/>
  <c r="AR1124" i="21"/>
  <c r="AR1116" i="21"/>
  <c r="AR1108" i="21"/>
  <c r="AR1100" i="21"/>
  <c r="AR1092" i="21"/>
  <c r="AR1084" i="21"/>
  <c r="AR1076" i="21"/>
  <c r="AR1068" i="21"/>
  <c r="AR1060" i="21"/>
  <c r="AR1052" i="21"/>
  <c r="AR1044" i="21"/>
  <c r="AR1036" i="21"/>
  <c r="AR1028" i="21"/>
  <c r="AR1020" i="21"/>
  <c r="AR1012" i="21"/>
  <c r="AR1004" i="21"/>
  <c r="AR996" i="21"/>
  <c r="AR988" i="21"/>
  <c r="AR980" i="21"/>
  <c r="AR972" i="21"/>
  <c r="AR964" i="21"/>
  <c r="AR956" i="21"/>
  <c r="AR948" i="21"/>
  <c r="AR940" i="21"/>
  <c r="AR932" i="21"/>
  <c r="AR924" i="21"/>
  <c r="AR916" i="21"/>
  <c r="AR908" i="21"/>
  <c r="AR900" i="21"/>
  <c r="AR892" i="21"/>
  <c r="AR884" i="21"/>
  <c r="AR876" i="21"/>
  <c r="AR868" i="21"/>
  <c r="AR860" i="21"/>
  <c r="AR852" i="21"/>
  <c r="AR844" i="21"/>
  <c r="AR836" i="21"/>
  <c r="AR828" i="21"/>
  <c r="AR820" i="21"/>
  <c r="AR812" i="21"/>
  <c r="AR804" i="21"/>
  <c r="AR796" i="21"/>
  <c r="AR788" i="21"/>
  <c r="AR780" i="21"/>
  <c r="AR772" i="21"/>
  <c r="AR764" i="21"/>
  <c r="AR756" i="21"/>
  <c r="AR748" i="21"/>
  <c r="AR740" i="21"/>
  <c r="AR732" i="21"/>
  <c r="AR724" i="21"/>
  <c r="AR716" i="21"/>
  <c r="AR708" i="21"/>
  <c r="AR700" i="21"/>
  <c r="AR692" i="21"/>
  <c r="AR684" i="21"/>
  <c r="AR676" i="21"/>
  <c r="AR668" i="21"/>
  <c r="AR660" i="21"/>
  <c r="AR652" i="21"/>
  <c r="AR644" i="21"/>
  <c r="AR636" i="21"/>
  <c r="AR628" i="21"/>
  <c r="AR620" i="21"/>
  <c r="AR612" i="21"/>
  <c r="AR604" i="21"/>
  <c r="AR596" i="21"/>
  <c r="AR588" i="21"/>
  <c r="AR580" i="21"/>
  <c r="AR572" i="21"/>
  <c r="AR564" i="21"/>
  <c r="AR556" i="21"/>
  <c r="AR548" i="21"/>
  <c r="AR540" i="21"/>
  <c r="AR532" i="21"/>
  <c r="AR524" i="21"/>
  <c r="AR516" i="21"/>
  <c r="AR508" i="21"/>
  <c r="AR500" i="21"/>
  <c r="AR492" i="21"/>
  <c r="AR484" i="21"/>
  <c r="AR476" i="21"/>
  <c r="AR468" i="21"/>
  <c r="AR460" i="21"/>
  <c r="AR452" i="21"/>
  <c r="AR444" i="21"/>
  <c r="AR436" i="21"/>
  <c r="AR428" i="21"/>
  <c r="AR420" i="21"/>
  <c r="AR412" i="21"/>
  <c r="AR404" i="21"/>
  <c r="AR396" i="21"/>
  <c r="AR388" i="21"/>
  <c r="AR380" i="21"/>
  <c r="AR372" i="21"/>
  <c r="AR364" i="21"/>
  <c r="AR356" i="21"/>
  <c r="AR348" i="21"/>
  <c r="AR340" i="21"/>
  <c r="AR332" i="21"/>
  <c r="AR324" i="21"/>
  <c r="AR316" i="21"/>
  <c r="AR308" i="21"/>
  <c r="AR300" i="21"/>
  <c r="AR292" i="21"/>
  <c r="AR284" i="21"/>
  <c r="AR276" i="21"/>
  <c r="AR268" i="21"/>
  <c r="AR260" i="21"/>
  <c r="AR252" i="21"/>
  <c r="AR244" i="21"/>
  <c r="AR236" i="21"/>
  <c r="AR228" i="21"/>
  <c r="AR220" i="21"/>
  <c r="AR212" i="21"/>
  <c r="AR204" i="21"/>
  <c r="AR196" i="21"/>
  <c r="AR188" i="21"/>
  <c r="AR180" i="21"/>
  <c r="AR172" i="21"/>
  <c r="AR164" i="21"/>
  <c r="AR156" i="21"/>
  <c r="AR148" i="21"/>
  <c r="AR140" i="21"/>
  <c r="AR132" i="21"/>
  <c r="AR124" i="21"/>
  <c r="AR116" i="21"/>
  <c r="AR108" i="21"/>
  <c r="AR100" i="21"/>
  <c r="AR92" i="21"/>
  <c r="AR84" i="21"/>
  <c r="AR76" i="21"/>
  <c r="AR68" i="21"/>
  <c r="AR60" i="21"/>
  <c r="AR52" i="21"/>
  <c r="AR44" i="21"/>
  <c r="AR36" i="21"/>
  <c r="AR28" i="21"/>
  <c r="AR20" i="21"/>
  <c r="AR12" i="21"/>
  <c r="AR4" i="21"/>
  <c r="AG4" i="21"/>
  <c r="AR1151" i="21"/>
  <c r="AR1071" i="21"/>
  <c r="AR759" i="21"/>
  <c r="AR1147" i="21"/>
  <c r="AR1139" i="21"/>
  <c r="AR1131" i="21"/>
  <c r="AR1123" i="21"/>
  <c r="AR1115" i="21"/>
  <c r="AR1107" i="21"/>
  <c r="AR1099" i="21"/>
  <c r="AR1091" i="21"/>
  <c r="AR1083" i="21"/>
  <c r="AR1075" i="21"/>
  <c r="AR1067" i="21"/>
  <c r="AR1059" i="21"/>
  <c r="AR1051" i="21"/>
  <c r="AR1043" i="21"/>
  <c r="AR1035" i="21"/>
  <c r="AR1027" i="21"/>
  <c r="AR1019" i="21"/>
  <c r="AR1011" i="21"/>
  <c r="AR1003" i="21"/>
  <c r="AR995" i="21"/>
  <c r="AR987" i="21"/>
  <c r="AR979" i="21"/>
  <c r="AR971" i="21"/>
  <c r="AR963" i="21"/>
  <c r="AR955" i="21"/>
  <c r="AR947" i="21"/>
  <c r="AR939" i="21"/>
  <c r="AR931" i="21"/>
  <c r="AR923" i="21"/>
  <c r="AR915" i="21"/>
  <c r="AR907" i="21"/>
  <c r="AR899" i="21"/>
  <c r="AR891" i="21"/>
  <c r="AR883" i="21"/>
  <c r="AR875" i="21"/>
  <c r="AR867" i="21"/>
  <c r="AR859" i="21"/>
  <c r="AR851" i="21"/>
  <c r="AR843" i="21"/>
  <c r="AR835" i="21"/>
  <c r="AR827" i="21"/>
  <c r="AR819" i="21"/>
  <c r="AR811" i="21"/>
  <c r="AR803" i="21"/>
  <c r="AR795" i="21"/>
  <c r="AR787" i="21"/>
  <c r="AR779" i="21"/>
  <c r="AR771" i="21"/>
  <c r="AR763" i="21"/>
  <c r="AR755" i="21"/>
  <c r="AR747" i="21"/>
  <c r="AR739" i="21"/>
  <c r="AR731" i="21"/>
  <c r="AR723" i="21"/>
  <c r="AR715" i="21"/>
  <c r="AR707" i="21"/>
  <c r="AR699" i="21"/>
  <c r="AR691" i="21"/>
  <c r="AR683" i="21"/>
  <c r="AR675" i="21"/>
  <c r="AR667" i="21"/>
  <c r="AR659" i="21"/>
  <c r="AR651" i="21"/>
  <c r="AR643" i="21"/>
  <c r="AR635" i="21"/>
  <c r="AR627" i="21"/>
  <c r="AR619" i="21"/>
  <c r="AR611" i="21"/>
  <c r="AR603" i="21"/>
  <c r="AR595" i="21"/>
  <c r="AR587" i="21"/>
  <c r="AR579" i="21"/>
  <c r="AR571" i="21"/>
  <c r="AR563" i="21"/>
  <c r="AR555" i="21"/>
  <c r="AR547" i="21"/>
  <c r="AR539" i="21"/>
  <c r="AR531" i="21"/>
  <c r="AR523" i="21"/>
  <c r="AR515" i="21"/>
  <c r="AR507" i="21"/>
  <c r="AR499" i="21"/>
  <c r="AR491" i="21"/>
  <c r="AR483" i="21"/>
  <c r="AR475" i="21"/>
  <c r="AR467" i="21"/>
  <c r="AR459" i="21"/>
  <c r="AR451" i="21"/>
  <c r="AR443" i="21"/>
  <c r="AR435" i="21"/>
  <c r="AR427" i="21"/>
  <c r="AR419" i="21"/>
  <c r="AR411" i="21"/>
  <c r="AR403" i="21"/>
  <c r="AR395" i="21"/>
  <c r="AR387" i="21"/>
  <c r="AR379" i="21"/>
  <c r="AR371" i="21"/>
  <c r="AR363" i="21"/>
  <c r="AR355" i="21"/>
  <c r="AR347" i="21"/>
  <c r="AR339" i="21"/>
  <c r="AR331" i="21"/>
  <c r="AR323" i="21"/>
  <c r="AR315" i="21"/>
  <c r="AR307" i="21"/>
  <c r="AR299" i="21"/>
  <c r="AR291" i="21"/>
  <c r="AR283" i="21"/>
  <c r="AR275" i="21"/>
  <c r="AR267" i="21"/>
  <c r="AR259" i="21"/>
  <c r="AR251" i="21"/>
  <c r="AR243" i="21"/>
  <c r="AR235" i="21"/>
  <c r="AR227" i="21"/>
  <c r="AR219" i="21"/>
  <c r="AR211" i="21"/>
  <c r="AR203" i="21"/>
  <c r="AR195" i="21"/>
  <c r="AR187" i="21"/>
  <c r="AR179" i="21"/>
  <c r="AR171" i="21"/>
  <c r="AR163" i="21"/>
  <c r="AR155" i="21"/>
  <c r="AR147" i="21"/>
  <c r="AR139" i="21"/>
  <c r="AR131" i="21"/>
  <c r="AR123" i="21"/>
  <c r="AR115" i="21"/>
  <c r="AR107" i="21"/>
  <c r="AR99" i="21"/>
  <c r="AR91" i="21"/>
  <c r="AR83" i="21"/>
  <c r="AR75" i="21"/>
  <c r="AR67" i="21"/>
  <c r="AR59" i="21"/>
  <c r="AR51" i="21"/>
  <c r="AR43" i="21"/>
  <c r="AR35" i="21"/>
  <c r="AR27" i="21"/>
  <c r="AR19" i="21"/>
  <c r="AR11" i="21"/>
  <c r="AR3" i="21"/>
  <c r="AR1111" i="21"/>
  <c r="AR1079" i="21"/>
  <c r="AR1023" i="21"/>
  <c r="AR983" i="21"/>
  <c r="AR943" i="21"/>
  <c r="AR791" i="21"/>
  <c r="AR2" i="21"/>
  <c r="AR1146" i="21"/>
  <c r="AR1138" i="21"/>
  <c r="AR1130" i="21"/>
  <c r="AR1122" i="21"/>
  <c r="AR1114" i="21"/>
  <c r="AR1106" i="21"/>
  <c r="AR1098" i="21"/>
  <c r="AR1090" i="21"/>
  <c r="AR1082" i="21"/>
  <c r="AR1074" i="21"/>
  <c r="AR1066" i="21"/>
  <c r="AR1058" i="21"/>
  <c r="AR1050" i="21"/>
  <c r="AR1042" i="21"/>
  <c r="AR1034" i="21"/>
  <c r="AR1026" i="21"/>
  <c r="AR1018" i="21"/>
  <c r="AR1010" i="21"/>
  <c r="AR1002" i="21"/>
  <c r="AR994" i="21"/>
  <c r="AR986" i="21"/>
  <c r="AR978" i="21"/>
  <c r="AR970" i="21"/>
  <c r="AR962" i="21"/>
  <c r="AR954" i="21"/>
  <c r="AR946" i="21"/>
  <c r="AR938" i="21"/>
  <c r="AR930" i="21"/>
  <c r="AR922" i="21"/>
  <c r="AR914" i="21"/>
  <c r="AR906" i="21"/>
  <c r="AR898" i="21"/>
  <c r="AR890" i="21"/>
  <c r="AR882" i="21"/>
  <c r="AR874" i="21"/>
  <c r="AR866" i="21"/>
  <c r="AR858" i="21"/>
  <c r="AR850" i="21"/>
  <c r="AR842" i="21"/>
  <c r="AR834" i="21"/>
  <c r="AR826" i="21"/>
  <c r="AR818" i="21"/>
  <c r="AR810" i="21"/>
  <c r="AR802" i="21"/>
  <c r="AR794" i="21"/>
  <c r="AR786" i="21"/>
  <c r="AR778" i="21"/>
  <c r="AR770" i="21"/>
  <c r="AR762" i="21"/>
  <c r="AR754" i="21"/>
  <c r="AR746" i="21"/>
  <c r="AR738" i="21"/>
  <c r="AR730" i="21"/>
  <c r="AR722" i="21"/>
  <c r="AR714" i="21"/>
  <c r="AR706" i="21"/>
  <c r="AR698" i="21"/>
  <c r="AR690" i="21"/>
  <c r="AR682" i="21"/>
  <c r="AR674" i="21"/>
  <c r="AR666" i="21"/>
  <c r="AR658" i="21"/>
  <c r="AR650" i="21"/>
  <c r="AR642" i="21"/>
  <c r="AR634" i="21"/>
  <c r="AR626" i="21"/>
  <c r="AR618" i="21"/>
  <c r="AR610" i="21"/>
  <c r="AR602" i="21"/>
  <c r="AR594" i="21"/>
  <c r="AR586" i="21"/>
  <c r="AR578" i="21"/>
  <c r="AR570" i="21"/>
  <c r="AR562" i="21"/>
  <c r="AR554" i="21"/>
  <c r="AR546" i="21"/>
  <c r="AR538" i="21"/>
  <c r="AR530" i="21"/>
  <c r="AR522" i="21"/>
  <c r="AR514" i="21"/>
  <c r="AR506" i="21"/>
  <c r="AR498" i="21"/>
  <c r="AR490" i="21"/>
  <c r="AR482" i="21"/>
  <c r="AR474" i="21"/>
  <c r="AR466" i="21"/>
  <c r="AR458" i="21"/>
  <c r="AR450" i="21"/>
  <c r="AR442" i="21"/>
  <c r="AR434" i="21"/>
  <c r="AR426" i="21"/>
  <c r="AR418" i="21"/>
  <c r="AR410" i="21"/>
  <c r="AR402" i="21"/>
  <c r="AR394" i="21"/>
  <c r="AR386" i="21"/>
  <c r="AR378" i="21"/>
  <c r="AR370" i="21"/>
  <c r="AR362" i="21"/>
  <c r="AR354" i="21"/>
  <c r="AR346" i="21"/>
  <c r="AR338" i="21"/>
  <c r="AR330" i="21"/>
  <c r="AR322" i="21"/>
  <c r="AR314" i="21"/>
  <c r="AR306" i="21"/>
  <c r="AR298" i="21"/>
  <c r="AR290" i="21"/>
  <c r="AR282" i="21"/>
  <c r="AR274" i="21"/>
  <c r="AR266" i="21"/>
  <c r="AR258" i="21"/>
  <c r="AR250" i="21"/>
  <c r="AR242" i="21"/>
  <c r="AR234" i="21"/>
  <c r="AR226" i="21"/>
  <c r="AR218" i="21"/>
  <c r="AR210" i="21"/>
  <c r="AR202" i="21"/>
  <c r="AR194" i="21"/>
  <c r="AR186" i="21"/>
  <c r="AR178" i="21"/>
  <c r="AR170" i="21"/>
  <c r="AR162" i="21"/>
  <c r="AR154" i="21"/>
  <c r="AR146" i="21"/>
  <c r="AR138" i="21"/>
  <c r="AR130" i="21"/>
  <c r="AR122" i="21"/>
  <c r="AR114" i="21"/>
  <c r="AR106" i="21"/>
  <c r="AR98" i="21"/>
  <c r="AR90" i="21"/>
  <c r="AR82" i="21"/>
  <c r="AR74" i="21"/>
  <c r="AR66" i="21"/>
  <c r="AR58" i="21"/>
  <c r="AR50" i="21"/>
  <c r="AR42" i="21"/>
  <c r="AR34" i="21"/>
  <c r="AR26" i="21"/>
  <c r="AR18" i="21"/>
  <c r="AR10" i="21"/>
  <c r="AR1119" i="21"/>
  <c r="AR1063" i="21"/>
  <c r="AR1015" i="21"/>
  <c r="AR975" i="21"/>
  <c r="AR927" i="21"/>
  <c r="AR767" i="21"/>
  <c r="AR1153" i="21"/>
  <c r="AR1145" i="21"/>
  <c r="AR1137" i="21"/>
  <c r="AR1129" i="21"/>
  <c r="AR1121" i="21"/>
  <c r="AR1113" i="21"/>
  <c r="AR1105" i="21"/>
  <c r="AR1097" i="21"/>
  <c r="AR1089" i="21"/>
  <c r="AR1081" i="21"/>
  <c r="AR1073" i="21"/>
  <c r="AR1065" i="21"/>
  <c r="AR1057" i="21"/>
  <c r="AR1049" i="21"/>
  <c r="AR1041" i="21"/>
  <c r="AR1033" i="21"/>
  <c r="AR1025" i="21"/>
  <c r="AR1017" i="21"/>
  <c r="AR1009" i="21"/>
  <c r="AR1001" i="21"/>
  <c r="AR993" i="21"/>
  <c r="AR985" i="21"/>
  <c r="AR977" i="21"/>
  <c r="AR969" i="21"/>
  <c r="AR961" i="21"/>
  <c r="AR953" i="21"/>
  <c r="AR945" i="21"/>
  <c r="AR937" i="21"/>
  <c r="AR929" i="21"/>
  <c r="AR921" i="21"/>
  <c r="AR913" i="21"/>
  <c r="AR905" i="21"/>
  <c r="AR897" i="21"/>
  <c r="AR889" i="21"/>
  <c r="AR881" i="21"/>
  <c r="AR873" i="21"/>
  <c r="AR865" i="21"/>
  <c r="AR857" i="21"/>
  <c r="AR849" i="21"/>
  <c r="AR841" i="21"/>
  <c r="AR833" i="21"/>
  <c r="AR825" i="21"/>
  <c r="AR817" i="21"/>
  <c r="AR809" i="21"/>
  <c r="AR801" i="21"/>
  <c r="AR793" i="21"/>
  <c r="AR785" i="21"/>
  <c r="AR777" i="21"/>
  <c r="AR769" i="21"/>
  <c r="AR761" i="21"/>
  <c r="AR753" i="21"/>
  <c r="AR745" i="21"/>
  <c r="AR737" i="21"/>
  <c r="AR729" i="21"/>
  <c r="AR721" i="21"/>
  <c r="AR713" i="21"/>
  <c r="AR705" i="21"/>
  <c r="AR697" i="21"/>
  <c r="AR689" i="21"/>
  <c r="AR681" i="21"/>
  <c r="AR673" i="21"/>
  <c r="AR665" i="21"/>
  <c r="AR657" i="21"/>
  <c r="AR649" i="21"/>
  <c r="AR641" i="21"/>
  <c r="AR633" i="21"/>
  <c r="AR625" i="21"/>
  <c r="AR617" i="21"/>
  <c r="AR609" i="21"/>
  <c r="AR601" i="21"/>
  <c r="AR593" i="21"/>
  <c r="AR585" i="21"/>
  <c r="AR577" i="21"/>
  <c r="AR569" i="21"/>
  <c r="AR561" i="21"/>
  <c r="AR553" i="21"/>
  <c r="AR545" i="21"/>
  <c r="AR537" i="21"/>
  <c r="AR529" i="21"/>
  <c r="AR521" i="21"/>
  <c r="AR513" i="21"/>
  <c r="AR505" i="21"/>
  <c r="AR497" i="21"/>
  <c r="AR489" i="21"/>
  <c r="AR481" i="21"/>
  <c r="AR473" i="21"/>
  <c r="AR465" i="21"/>
  <c r="AR457" i="21"/>
  <c r="AR449" i="21"/>
  <c r="AR441" i="21"/>
  <c r="AR433" i="21"/>
  <c r="AR425" i="21"/>
  <c r="AR417" i="21"/>
  <c r="AR409" i="21"/>
  <c r="AR401" i="21"/>
  <c r="AR393" i="21"/>
  <c r="AR385" i="21"/>
  <c r="AR377" i="21"/>
  <c r="AR369" i="21"/>
  <c r="AR361" i="21"/>
  <c r="AR353" i="21"/>
  <c r="AR345" i="21"/>
  <c r="AR337" i="21"/>
  <c r="AR329" i="21"/>
  <c r="AR321" i="21"/>
  <c r="AR313" i="21"/>
  <c r="AR305" i="21"/>
  <c r="AR297" i="21"/>
  <c r="AR289" i="21"/>
  <c r="AR281" i="21"/>
  <c r="AR273" i="21"/>
  <c r="AR265" i="21"/>
  <c r="AR257" i="21"/>
  <c r="AR249" i="21"/>
  <c r="AR241" i="21"/>
  <c r="AR233" i="21"/>
  <c r="AR225" i="21"/>
  <c r="AR217" i="21"/>
  <c r="AR209" i="21"/>
  <c r="AR201" i="21"/>
  <c r="AR193" i="21"/>
  <c r="AR185" i="21"/>
  <c r="AR177" i="21"/>
  <c r="AR169" i="21"/>
  <c r="AR161" i="21"/>
  <c r="AR153" i="21"/>
  <c r="AR145" i="21"/>
  <c r="AR137" i="21"/>
  <c r="AR129" i="21"/>
  <c r="AR121" i="21"/>
  <c r="AR113" i="21"/>
  <c r="AR105" i="21"/>
  <c r="AR97" i="21"/>
  <c r="AR89" i="21"/>
  <c r="AR81" i="21"/>
  <c r="AR73" i="21"/>
  <c r="AR65" i="21"/>
  <c r="AR57" i="21"/>
  <c r="AR49" i="21"/>
  <c r="AR41" i="21"/>
  <c r="AR33" i="21"/>
  <c r="AR25" i="21"/>
  <c r="AR17" i="21"/>
  <c r="AR9" i="21"/>
  <c r="AR1103" i="21"/>
  <c r="AR1055" i="21"/>
  <c r="AR1007" i="21"/>
  <c r="AR959" i="21"/>
  <c r="AR911" i="21"/>
  <c r="AR783" i="21"/>
  <c r="AR1152" i="21"/>
  <c r="AR1144" i="21"/>
  <c r="AR1136" i="21"/>
  <c r="AR1128" i="21"/>
  <c r="AR1120" i="21"/>
  <c r="AR1112" i="21"/>
  <c r="AR1104" i="21"/>
  <c r="AR1096" i="21"/>
  <c r="AR1088" i="21"/>
  <c r="AR1080" i="21"/>
  <c r="AR1072" i="21"/>
  <c r="AR1064" i="21"/>
  <c r="AR1056" i="21"/>
  <c r="AR1048" i="21"/>
  <c r="AR1040" i="21"/>
  <c r="AR1032" i="21"/>
  <c r="AR1024" i="21"/>
  <c r="AR1016" i="21"/>
  <c r="AR1008" i="21"/>
  <c r="AR1000" i="21"/>
  <c r="AR992" i="21"/>
  <c r="AR984" i="21"/>
  <c r="AR976" i="21"/>
  <c r="AR968" i="21"/>
  <c r="AR960" i="21"/>
  <c r="AR952" i="21"/>
  <c r="AR944" i="21"/>
  <c r="AR936" i="21"/>
  <c r="AR928" i="21"/>
  <c r="AR920" i="21"/>
  <c r="AR912" i="21"/>
  <c r="AR904" i="21"/>
  <c r="AR896" i="21"/>
  <c r="AR888" i="21"/>
  <c r="AR880" i="21"/>
  <c r="AR872" i="21"/>
  <c r="AR864" i="21"/>
  <c r="AR856" i="21"/>
  <c r="AR848" i="21"/>
  <c r="AR840" i="21"/>
  <c r="AR832" i="21"/>
  <c r="AR824" i="21"/>
  <c r="AR816" i="21"/>
  <c r="AR808" i="21"/>
  <c r="AR800" i="21"/>
  <c r="AR792" i="21"/>
  <c r="AR784" i="21"/>
  <c r="AR776" i="21"/>
  <c r="AR768" i="21"/>
  <c r="AR760" i="21"/>
  <c r="AR752" i="21"/>
  <c r="AR744" i="21"/>
  <c r="AR736" i="21"/>
  <c r="AR728" i="21"/>
  <c r="AR720" i="21"/>
  <c r="AR712" i="21"/>
  <c r="AR704" i="21"/>
  <c r="AR696" i="21"/>
  <c r="AR688" i="21"/>
  <c r="AR680" i="21"/>
  <c r="AR672" i="21"/>
  <c r="AR664" i="21"/>
  <c r="AR656" i="21"/>
  <c r="AR648" i="21"/>
  <c r="AR640" i="21"/>
  <c r="AR632" i="21"/>
  <c r="AR624" i="21"/>
  <c r="AR616" i="21"/>
  <c r="AR608" i="21"/>
  <c r="AR600" i="21"/>
  <c r="AR592" i="21"/>
  <c r="AR584" i="21"/>
  <c r="AR576" i="21"/>
  <c r="AR568" i="21"/>
  <c r="AR560" i="21"/>
  <c r="AR552" i="21"/>
  <c r="AR544" i="21"/>
  <c r="AR536" i="21"/>
  <c r="AR528" i="21"/>
  <c r="AR520" i="21"/>
  <c r="AR512" i="21"/>
  <c r="AR504" i="21"/>
  <c r="AR496" i="21"/>
  <c r="AR488" i="21"/>
  <c r="AR480" i="21"/>
  <c r="AR472" i="21"/>
  <c r="AR464" i="21"/>
  <c r="AR456" i="21"/>
  <c r="AR448" i="21"/>
  <c r="AR440" i="21"/>
  <c r="AR432" i="21"/>
  <c r="AR424" i="21"/>
  <c r="AR416" i="21"/>
  <c r="AR408" i="21"/>
  <c r="AR400" i="21"/>
  <c r="AR392" i="21"/>
  <c r="AR384" i="21"/>
  <c r="AR376" i="21"/>
  <c r="AR368" i="21"/>
  <c r="AR360" i="21"/>
  <c r="AR352" i="21"/>
  <c r="AR344" i="21"/>
  <c r="AR336" i="21"/>
  <c r="AR328" i="21"/>
  <c r="AR320" i="21"/>
  <c r="AR312" i="21"/>
  <c r="AR304" i="21"/>
  <c r="AR296" i="21"/>
  <c r="AR288" i="21"/>
  <c r="AR280" i="21"/>
  <c r="AR272" i="21"/>
  <c r="AR264" i="21"/>
  <c r="AR256" i="21"/>
  <c r="AR248" i="21"/>
  <c r="AR240" i="21"/>
  <c r="AR232" i="21"/>
  <c r="AR224" i="21"/>
  <c r="AR216" i="21"/>
  <c r="AR208" i="21"/>
  <c r="AR200" i="21"/>
  <c r="AR192" i="21"/>
  <c r="AR184" i="21"/>
  <c r="AR176" i="21"/>
  <c r="AR168" i="21"/>
  <c r="AR160" i="21"/>
  <c r="AR152" i="21"/>
  <c r="AR144" i="21"/>
  <c r="AR136" i="21"/>
  <c r="AR128" i="21"/>
  <c r="AR120" i="21"/>
  <c r="AR112" i="21"/>
  <c r="AR104" i="21"/>
  <c r="AR96" i="21"/>
  <c r="AR88" i="21"/>
  <c r="AR80" i="21"/>
  <c r="AR72" i="21"/>
  <c r="AR64" i="21"/>
  <c r="AR56" i="21"/>
  <c r="AR48" i="21"/>
  <c r="AR40" i="21"/>
  <c r="AR32" i="21"/>
  <c r="AR24" i="21"/>
  <c r="AR16" i="21"/>
  <c r="AR8" i="21"/>
  <c r="AK1070" i="21"/>
  <c r="AL1070" i="21" s="1"/>
  <c r="AH1070" i="21"/>
  <c r="AJ1070" i="21" s="1"/>
  <c r="AK1151" i="21"/>
  <c r="AL1151" i="21" s="1"/>
  <c r="AK1143" i="21"/>
  <c r="AL1143" i="21" s="1"/>
  <c r="AK1135" i="21"/>
  <c r="AL1135" i="21" s="1"/>
  <c r="AK1127" i="21"/>
  <c r="AL1127" i="21" s="1"/>
  <c r="AK1111" i="21"/>
  <c r="AL1111" i="21" s="1"/>
  <c r="AK1103" i="21"/>
  <c r="AL1103" i="21" s="1"/>
  <c r="AK1095" i="21"/>
  <c r="AL1095" i="21" s="1"/>
  <c r="AK1149" i="21"/>
  <c r="AL1149" i="21" s="1"/>
  <c r="AK1141" i="21"/>
  <c r="AL1141" i="21" s="1"/>
  <c r="AK1133" i="21"/>
  <c r="AL1133" i="21" s="1"/>
  <c r="AK1125" i="21"/>
  <c r="AL1125" i="21" s="1"/>
  <c r="AK1117" i="21"/>
  <c r="AL1117" i="21" s="1"/>
  <c r="AK1109" i="21"/>
  <c r="AL1109" i="21" s="1"/>
  <c r="AK1101" i="21"/>
  <c r="AL1101" i="21" s="1"/>
  <c r="AK1093" i="21"/>
  <c r="AL1093" i="21" s="1"/>
  <c r="AK1077" i="21"/>
  <c r="AL1077" i="21" s="1"/>
  <c r="AK1069" i="21"/>
  <c r="AL1069" i="21" s="1"/>
  <c r="AK1061" i="21"/>
  <c r="AL1061" i="21" s="1"/>
  <c r="AK1045" i="21"/>
  <c r="AL1045" i="21" s="1"/>
  <c r="AK1037" i="21"/>
  <c r="AL1037" i="21" s="1"/>
  <c r="AK1029" i="21"/>
  <c r="AL1029" i="21" s="1"/>
  <c r="AK1021" i="21"/>
  <c r="AL1021" i="21" s="1"/>
  <c r="AK1013" i="21"/>
  <c r="AL1013" i="21" s="1"/>
  <c r="AK1005" i="21"/>
  <c r="AL1005" i="21" s="1"/>
  <c r="AK997" i="21"/>
  <c r="AL997" i="21" s="1"/>
  <c r="AK989" i="21"/>
  <c r="AL989" i="21" s="1"/>
  <c r="AK973" i="21"/>
  <c r="AL973" i="21" s="1"/>
  <c r="AK965" i="21"/>
  <c r="AL965" i="21" s="1"/>
  <c r="AK941" i="21"/>
  <c r="AL941" i="21" s="1"/>
  <c r="AK917" i="21"/>
  <c r="AL917" i="21" s="1"/>
  <c r="AK909" i="21"/>
  <c r="AL909" i="21" s="1"/>
  <c r="AK901" i="21"/>
  <c r="AL901" i="21" s="1"/>
  <c r="AK893" i="21"/>
  <c r="AL893" i="21" s="1"/>
  <c r="AK885" i="21"/>
  <c r="AL885" i="21" s="1"/>
  <c r="AK877" i="21"/>
  <c r="AL877" i="21" s="1"/>
  <c r="AK861" i="21"/>
  <c r="AL861" i="21" s="1"/>
  <c r="AK853" i="21"/>
  <c r="AL853" i="21" s="1"/>
  <c r="AK845" i="21"/>
  <c r="AL845" i="21" s="1"/>
  <c r="AK837" i="21"/>
  <c r="AL837" i="21" s="1"/>
  <c r="AK829" i="21"/>
  <c r="AL829" i="21" s="1"/>
  <c r="AK821" i="21"/>
  <c r="AL821" i="21" s="1"/>
  <c r="AK813" i="21"/>
  <c r="AL813" i="21" s="1"/>
  <c r="AK805" i="21"/>
  <c r="AL805" i="21" s="1"/>
  <c r="AK797" i="21"/>
  <c r="AL797" i="21" s="1"/>
  <c r="AK789" i="21"/>
  <c r="AL789" i="21" s="1"/>
  <c r="AK781" i="21"/>
  <c r="AL781" i="21" s="1"/>
  <c r="AK773" i="21"/>
  <c r="AL773" i="21" s="1"/>
  <c r="AK1153" i="21"/>
  <c r="AL1153" i="21" s="1"/>
  <c r="AK1145" i="21"/>
  <c r="AL1145" i="21" s="1"/>
  <c r="AK1137" i="21"/>
  <c r="AL1137" i="21" s="1"/>
  <c r="AK1113" i="21"/>
  <c r="AL1113" i="21" s="1"/>
  <c r="AK1105" i="21"/>
  <c r="AL1105" i="21" s="1"/>
  <c r="AK1097" i="21"/>
  <c r="AL1097" i="21" s="1"/>
  <c r="AK1089" i="21"/>
  <c r="AL1089" i="21" s="1"/>
  <c r="AM1089" i="21" s="1"/>
  <c r="AK1081" i="21"/>
  <c r="AL1081" i="21" s="1"/>
  <c r="AK1073" i="21"/>
  <c r="AL1073" i="21" s="1"/>
  <c r="AK1041" i="21"/>
  <c r="AL1041" i="21" s="1"/>
  <c r="AK1033" i="21"/>
  <c r="AL1033" i="21" s="1"/>
  <c r="AK1025" i="21"/>
  <c r="AL1025" i="21" s="1"/>
  <c r="AK1017" i="21"/>
  <c r="AL1017" i="21" s="1"/>
  <c r="AK1001" i="21"/>
  <c r="AL1001" i="21" s="1"/>
  <c r="AK985" i="21"/>
  <c r="AL985" i="21" s="1"/>
  <c r="AK977" i="21"/>
  <c r="AL977" i="21" s="1"/>
  <c r="AK961" i="21"/>
  <c r="AL961" i="21" s="1"/>
  <c r="AK953" i="21"/>
  <c r="AL953" i="21" s="1"/>
  <c r="AK937" i="21"/>
  <c r="AL937" i="21" s="1"/>
  <c r="AK929" i="21"/>
  <c r="AL929" i="21" s="1"/>
  <c r="AK921" i="21"/>
  <c r="AL921" i="21" s="1"/>
  <c r="AK897" i="21"/>
  <c r="AL897" i="21" s="1"/>
  <c r="AK889" i="21"/>
  <c r="AL889" i="21" s="1"/>
  <c r="AK881" i="21"/>
  <c r="AL881" i="21" s="1"/>
  <c r="AK857" i="21"/>
  <c r="AL857" i="21" s="1"/>
  <c r="AK849" i="21"/>
  <c r="AL849" i="21" s="1"/>
  <c r="AK833" i="21"/>
  <c r="AL833" i="21" s="1"/>
  <c r="AK825" i="21"/>
  <c r="AL825" i="21" s="1"/>
  <c r="AK817" i="21"/>
  <c r="AL817" i="21" s="1"/>
  <c r="AK801" i="21"/>
  <c r="AL801" i="21" s="1"/>
  <c r="AK793" i="21"/>
  <c r="AL793" i="21" s="1"/>
  <c r="AK785" i="21"/>
  <c r="AL785" i="21" s="1"/>
  <c r="AK753" i="21"/>
  <c r="AL753" i="21" s="1"/>
  <c r="AK737" i="21"/>
  <c r="AL737" i="21" s="1"/>
  <c r="AK729" i="21"/>
  <c r="AL729" i="21" s="1"/>
  <c r="AK721" i="21"/>
  <c r="AL721" i="21" s="1"/>
  <c r="AK713" i="21"/>
  <c r="AL713" i="21" s="1"/>
  <c r="AK689" i="21"/>
  <c r="AL689" i="21" s="1"/>
  <c r="AK765" i="21"/>
  <c r="AL765" i="21" s="1"/>
  <c r="AK749" i="21"/>
  <c r="AL749" i="21" s="1"/>
  <c r="AK741" i="21"/>
  <c r="AL741" i="21" s="1"/>
  <c r="AK733" i="21"/>
  <c r="AL733" i="21" s="1"/>
  <c r="AK725" i="21"/>
  <c r="AL725" i="21" s="1"/>
  <c r="AK717" i="21"/>
  <c r="AL717" i="21" s="1"/>
  <c r="AK709" i="21"/>
  <c r="AL709" i="21" s="1"/>
  <c r="AK701" i="21"/>
  <c r="AL701" i="21" s="1"/>
  <c r="AK693" i="21"/>
  <c r="AL693" i="21" s="1"/>
  <c r="AK685" i="21"/>
  <c r="AL685" i="21" s="1"/>
  <c r="AK677" i="21"/>
  <c r="AL677" i="21" s="1"/>
  <c r="AK653" i="21"/>
  <c r="AL653" i="21" s="1"/>
  <c r="AK645" i="21"/>
  <c r="AL645" i="21" s="1"/>
  <c r="AK637" i="21"/>
  <c r="AL637" i="21" s="1"/>
  <c r="AK621" i="21"/>
  <c r="AL621" i="21" s="1"/>
  <c r="AK605" i="21"/>
  <c r="AL605" i="21" s="1"/>
  <c r="AK589" i="21"/>
  <c r="AL589" i="21" s="1"/>
  <c r="AK581" i="21"/>
  <c r="AL581" i="21" s="1"/>
  <c r="AK573" i="21"/>
  <c r="AL573" i="21" s="1"/>
  <c r="AK557" i="21"/>
  <c r="AL557" i="21" s="1"/>
  <c r="AK533" i="21"/>
  <c r="AL533" i="21" s="1"/>
  <c r="AK525" i="21"/>
  <c r="AL525" i="21" s="1"/>
  <c r="AK517" i="21"/>
  <c r="AL517" i="21" s="1"/>
  <c r="AK509" i="21"/>
  <c r="AL509" i="21" s="1"/>
  <c r="AK501" i="21"/>
  <c r="AL501" i="21" s="1"/>
  <c r="AK485" i="21"/>
  <c r="AL485" i="21" s="1"/>
  <c r="AK477" i="21"/>
  <c r="AL477" i="21" s="1"/>
  <c r="AK469" i="21"/>
  <c r="AL469" i="21" s="1"/>
  <c r="AK453" i="21"/>
  <c r="AL453" i="21" s="1"/>
  <c r="AK445" i="21"/>
  <c r="AL445" i="21" s="1"/>
  <c r="AK437" i="21"/>
  <c r="AL437" i="21" s="1"/>
  <c r="AK421" i="21"/>
  <c r="AL421" i="21" s="1"/>
  <c r="AK413" i="21"/>
  <c r="AL413" i="21" s="1"/>
  <c r="AK397" i="21"/>
  <c r="AL397" i="21" s="1"/>
  <c r="AK389" i="21"/>
  <c r="AL389" i="21" s="1"/>
  <c r="AK381" i="21"/>
  <c r="AL381" i="21" s="1"/>
  <c r="AK373" i="21"/>
  <c r="AL373" i="21" s="1"/>
  <c r="AK357" i="21"/>
  <c r="AL357" i="21" s="1"/>
  <c r="AK349" i="21"/>
  <c r="AL349" i="21" s="1"/>
  <c r="AM349" i="21" s="1"/>
  <c r="AK341" i="21"/>
  <c r="AL341" i="21" s="1"/>
  <c r="AK333" i="21"/>
  <c r="AL333" i="21" s="1"/>
  <c r="AK325" i="21"/>
  <c r="AL325" i="21" s="1"/>
  <c r="AK317" i="21"/>
  <c r="AL317" i="21" s="1"/>
  <c r="AK293" i="21"/>
  <c r="AL293" i="21" s="1"/>
  <c r="AK285" i="21"/>
  <c r="AL285" i="21" s="1"/>
  <c r="AK277" i="21"/>
  <c r="AL277" i="21" s="1"/>
  <c r="AK269" i="21"/>
  <c r="AL269" i="21" s="1"/>
  <c r="AK253" i="21"/>
  <c r="AL253" i="21" s="1"/>
  <c r="AK245" i="21"/>
  <c r="AL245" i="21" s="1"/>
  <c r="AK221" i="21"/>
  <c r="AL221" i="21" s="1"/>
  <c r="AK197" i="21"/>
  <c r="AL197" i="21" s="1"/>
  <c r="AK189" i="21"/>
  <c r="AL189" i="21" s="1"/>
  <c r="AK181" i="21"/>
  <c r="AL181" i="21" s="1"/>
  <c r="AK173" i="21"/>
  <c r="AL173" i="21" s="1"/>
  <c r="AK165" i="21"/>
  <c r="AL165" i="21" s="1"/>
  <c r="AK157" i="21"/>
  <c r="AL157" i="21" s="1"/>
  <c r="AK149" i="21"/>
  <c r="AL149" i="21" s="1"/>
  <c r="AK125" i="21"/>
  <c r="AL125" i="21" s="1"/>
  <c r="AK117" i="21"/>
  <c r="AL117" i="21" s="1"/>
  <c r="AK109" i="21"/>
  <c r="AL109" i="21" s="1"/>
  <c r="AK101" i="21"/>
  <c r="AL101" i="21" s="1"/>
  <c r="AK93" i="21"/>
  <c r="AL93" i="21" s="1"/>
  <c r="AK85" i="21"/>
  <c r="AL85" i="21" s="1"/>
  <c r="AK77" i="21"/>
  <c r="AL77" i="21" s="1"/>
  <c r="AK69" i="21"/>
  <c r="AL69" i="21" s="1"/>
  <c r="AK61" i="21"/>
  <c r="AL61" i="21" s="1"/>
  <c r="AK53" i="21"/>
  <c r="AL53" i="21" s="1"/>
  <c r="AK29" i="21"/>
  <c r="AL29" i="21" s="1"/>
  <c r="AK13" i="21"/>
  <c r="AL13" i="21" s="1"/>
  <c r="AK5" i="21"/>
  <c r="AL5" i="21" s="1"/>
  <c r="AK681" i="21"/>
  <c r="AL681" i="21" s="1"/>
  <c r="AK673" i="21"/>
  <c r="AL673" i="21" s="1"/>
  <c r="AK649" i="21"/>
  <c r="AL649" i="21" s="1"/>
  <c r="AK641" i="21"/>
  <c r="AL641" i="21" s="1"/>
  <c r="AK617" i="21"/>
  <c r="AL617" i="21" s="1"/>
  <c r="AK609" i="21"/>
  <c r="AL609" i="21" s="1"/>
  <c r="AK585" i="21"/>
  <c r="AL585" i="21" s="1"/>
  <c r="AK577" i="21"/>
  <c r="AL577" i="21" s="1"/>
  <c r="AK569" i="21"/>
  <c r="AL569" i="21" s="1"/>
  <c r="AK545" i="21"/>
  <c r="AL545" i="21" s="1"/>
  <c r="AK513" i="21"/>
  <c r="AL513" i="21" s="1"/>
  <c r="AK505" i="21"/>
  <c r="AL505" i="21" s="1"/>
  <c r="AK489" i="21"/>
  <c r="AL489" i="21" s="1"/>
  <c r="AK473" i="21"/>
  <c r="AL473" i="21" s="1"/>
  <c r="AK449" i="21"/>
  <c r="AL449" i="21" s="1"/>
  <c r="AK441" i="21"/>
  <c r="AL441" i="21" s="1"/>
  <c r="AK417" i="21"/>
  <c r="AL417" i="21" s="1"/>
  <c r="AK409" i="21"/>
  <c r="AL409" i="21" s="1"/>
  <c r="AK401" i="21"/>
  <c r="AL401" i="21" s="1"/>
  <c r="AK385" i="21"/>
  <c r="AL385" i="21" s="1"/>
  <c r="AK377" i="21"/>
  <c r="AL377" i="21" s="1"/>
  <c r="AK369" i="21"/>
  <c r="AL369" i="21" s="1"/>
  <c r="AK353" i="21"/>
  <c r="AL353" i="21" s="1"/>
  <c r="AK345" i="21"/>
  <c r="AL345" i="21" s="1"/>
  <c r="AK337" i="21"/>
  <c r="AL337" i="21" s="1"/>
  <c r="AK329" i="21"/>
  <c r="AL329" i="21" s="1"/>
  <c r="AK313" i="21"/>
  <c r="AL313" i="21" s="1"/>
  <c r="AK305" i="21"/>
  <c r="AL305" i="21" s="1"/>
  <c r="AK297" i="21"/>
  <c r="AL297" i="21" s="1"/>
  <c r="AK281" i="21"/>
  <c r="AL281" i="21" s="1"/>
  <c r="AK273" i="21"/>
  <c r="AL273" i="21" s="1"/>
  <c r="AK265" i="21"/>
  <c r="AL265" i="21" s="1"/>
  <c r="AK233" i="21"/>
  <c r="AL233" i="21" s="1"/>
  <c r="AK201" i="21"/>
  <c r="AL201" i="21" s="1"/>
  <c r="AK193" i="21"/>
  <c r="AL193" i="21" s="1"/>
  <c r="AK185" i="21"/>
  <c r="AL185" i="21" s="1"/>
  <c r="AK177" i="21"/>
  <c r="AL177" i="21" s="1"/>
  <c r="AK169" i="21"/>
  <c r="AL169" i="21" s="1"/>
  <c r="AK153" i="21"/>
  <c r="AL153" i="21" s="1"/>
  <c r="AK145" i="21"/>
  <c r="AL145" i="21" s="1"/>
  <c r="AK129" i="21"/>
  <c r="AL129" i="21" s="1"/>
  <c r="AK113" i="21"/>
  <c r="AL113" i="21" s="1"/>
  <c r="AK97" i="21"/>
  <c r="AL97" i="21" s="1"/>
  <c r="AK89" i="21"/>
  <c r="AL89" i="21" s="1"/>
  <c r="AK81" i="21"/>
  <c r="AL81" i="21" s="1"/>
  <c r="AK73" i="21"/>
  <c r="AL73" i="21" s="1"/>
  <c r="AK57" i="21"/>
  <c r="AL57" i="21" s="1"/>
  <c r="AK49" i="21"/>
  <c r="AL49" i="21" s="1"/>
  <c r="AK33" i="21"/>
  <c r="AL33" i="21" s="1"/>
  <c r="AK17" i="21"/>
  <c r="AL17" i="21" s="1"/>
  <c r="AK9" i="21"/>
  <c r="AL9" i="21" s="1"/>
  <c r="AK1087" i="21"/>
  <c r="AL1087" i="21" s="1"/>
  <c r="AM1087" i="21" s="1"/>
  <c r="AK1079" i="21"/>
  <c r="AL1079" i="21" s="1"/>
  <c r="AK1071" i="21"/>
  <c r="AL1071" i="21" s="1"/>
  <c r="AK1063" i="21"/>
  <c r="AL1063" i="21" s="1"/>
  <c r="AK1055" i="21"/>
  <c r="AL1055" i="21" s="1"/>
  <c r="AK1047" i="21"/>
  <c r="AL1047" i="21" s="1"/>
  <c r="AK1039" i="21"/>
  <c r="AL1039" i="21" s="1"/>
  <c r="AK1023" i="21"/>
  <c r="AL1023" i="21" s="1"/>
  <c r="AK1015" i="21"/>
  <c r="AL1015" i="21" s="1"/>
  <c r="AK1007" i="21"/>
  <c r="AL1007" i="21" s="1"/>
  <c r="AK999" i="21"/>
  <c r="AL999" i="21" s="1"/>
  <c r="AK991" i="21"/>
  <c r="AL991" i="21" s="1"/>
  <c r="AK983" i="21"/>
  <c r="AL983" i="21" s="1"/>
  <c r="AK975" i="21"/>
  <c r="AL975" i="21" s="1"/>
  <c r="AK967" i="21"/>
  <c r="AL967" i="21" s="1"/>
  <c r="AK959" i="21"/>
  <c r="AL959" i="21" s="1"/>
  <c r="AK951" i="21"/>
  <c r="AL951" i="21" s="1"/>
  <c r="AK935" i="21"/>
  <c r="AL935" i="21" s="1"/>
  <c r="AK927" i="21"/>
  <c r="AL927" i="21" s="1"/>
  <c r="AK919" i="21"/>
  <c r="AL919" i="21" s="1"/>
  <c r="AK911" i="21"/>
  <c r="AL911" i="21" s="1"/>
  <c r="AK903" i="21"/>
  <c r="AL903" i="21" s="1"/>
  <c r="AK895" i="21"/>
  <c r="AL895" i="21" s="1"/>
  <c r="AK879" i="21"/>
  <c r="AL879" i="21" s="1"/>
  <c r="AK871" i="21"/>
  <c r="AL871" i="21" s="1"/>
  <c r="AK863" i="21"/>
  <c r="AL863" i="21" s="1"/>
  <c r="AK855" i="21"/>
  <c r="AL855" i="21" s="1"/>
  <c r="AK847" i="21"/>
  <c r="AL847" i="21" s="1"/>
  <c r="AK839" i="21"/>
  <c r="AL839" i="21" s="1"/>
  <c r="AK831" i="21"/>
  <c r="AL831" i="21" s="1"/>
  <c r="AK823" i="21"/>
  <c r="AL823" i="21" s="1"/>
  <c r="AK807" i="21"/>
  <c r="AL807" i="21" s="1"/>
  <c r="AK799" i="21"/>
  <c r="AL799" i="21" s="1"/>
  <c r="AK791" i="21"/>
  <c r="AL791" i="21" s="1"/>
  <c r="AK783" i="21"/>
  <c r="AL783" i="21" s="1"/>
  <c r="AK775" i="21"/>
  <c r="AL775" i="21" s="1"/>
  <c r="AK767" i="21"/>
  <c r="AL767" i="21" s="1"/>
  <c r="AK759" i="21"/>
  <c r="AL759" i="21" s="1"/>
  <c r="AK751" i="21"/>
  <c r="AL751" i="21" s="1"/>
  <c r="AK743" i="21"/>
  <c r="AL743" i="21" s="1"/>
  <c r="AK735" i="21"/>
  <c r="AL735" i="21" s="1"/>
  <c r="AK727" i="21"/>
  <c r="AL727" i="21" s="1"/>
  <c r="AK719" i="21"/>
  <c r="AL719" i="21" s="1"/>
  <c r="AK711" i="21"/>
  <c r="AL711" i="21" s="1"/>
  <c r="AK703" i="21"/>
  <c r="AL703" i="21" s="1"/>
  <c r="AK695" i="21"/>
  <c r="AL695" i="21" s="1"/>
  <c r="AK679" i="21"/>
  <c r="AL679" i="21" s="1"/>
  <c r="AK671" i="21"/>
  <c r="AL671" i="21" s="1"/>
  <c r="AK663" i="21"/>
  <c r="AL663" i="21" s="1"/>
  <c r="AK647" i="21"/>
  <c r="AL647" i="21" s="1"/>
  <c r="AK639" i="21"/>
  <c r="AL639" i="21" s="1"/>
  <c r="AK631" i="21"/>
  <c r="AL631" i="21" s="1"/>
  <c r="AK615" i="21"/>
  <c r="AL615" i="21" s="1"/>
  <c r="AK607" i="21"/>
  <c r="AL607" i="21" s="1"/>
  <c r="AK599" i="21"/>
  <c r="AL599" i="21" s="1"/>
  <c r="AK583" i="21"/>
  <c r="AL583" i="21" s="1"/>
  <c r="AK575" i="21"/>
  <c r="AL575" i="21" s="1"/>
  <c r="AK567" i="21"/>
  <c r="AL567" i="21" s="1"/>
  <c r="AK559" i="21"/>
  <c r="AL559" i="21" s="1"/>
  <c r="AK551" i="21"/>
  <c r="AL551" i="21" s="1"/>
  <c r="AK535" i="21"/>
  <c r="AL535" i="21" s="1"/>
  <c r="AK527" i="21"/>
  <c r="AL527" i="21" s="1"/>
  <c r="AK519" i="21"/>
  <c r="AL519" i="21" s="1"/>
  <c r="AK511" i="21"/>
  <c r="AL511" i="21" s="1"/>
  <c r="AK503" i="21"/>
  <c r="AL503" i="21" s="1"/>
  <c r="AK487" i="21"/>
  <c r="AL487" i="21" s="1"/>
  <c r="AK479" i="21"/>
  <c r="AL479" i="21" s="1"/>
  <c r="AK471" i="21"/>
  <c r="AL471" i="21" s="1"/>
  <c r="AK463" i="21"/>
  <c r="AL463" i="21" s="1"/>
  <c r="AK455" i="21"/>
  <c r="AL455" i="21" s="1"/>
  <c r="AK447" i="21"/>
  <c r="AL447" i="21" s="1"/>
  <c r="AK423" i="21"/>
  <c r="AL423" i="21" s="1"/>
  <c r="AK415" i="21"/>
  <c r="AL415" i="21" s="1"/>
  <c r="AK407" i="21"/>
  <c r="AL407" i="21" s="1"/>
  <c r="AK399" i="21"/>
  <c r="AL399" i="21" s="1"/>
  <c r="AK391" i="21"/>
  <c r="AL391" i="21" s="1"/>
  <c r="AK383" i="21"/>
  <c r="AL383" i="21" s="1"/>
  <c r="AK375" i="21"/>
  <c r="AL375" i="21" s="1"/>
  <c r="AK367" i="21"/>
  <c r="AL367" i="21" s="1"/>
  <c r="AK359" i="21"/>
  <c r="AL359" i="21" s="1"/>
  <c r="AK351" i="21"/>
  <c r="AL351" i="21" s="1"/>
  <c r="AM351" i="21" s="1"/>
  <c r="AK343" i="21"/>
  <c r="AL343" i="21" s="1"/>
  <c r="AK335" i="21"/>
  <c r="AL335" i="21" s="1"/>
  <c r="AK327" i="21"/>
  <c r="AL327" i="21" s="1"/>
  <c r="AK319" i="21"/>
  <c r="AL319" i="21" s="1"/>
  <c r="AK311" i="21"/>
  <c r="AL311" i="21" s="1"/>
  <c r="AK295" i="21"/>
  <c r="AL295" i="21" s="1"/>
  <c r="AK287" i="21"/>
  <c r="AL287" i="21" s="1"/>
  <c r="AK279" i="21"/>
  <c r="AL279" i="21" s="1"/>
  <c r="AK271" i="21"/>
  <c r="AL271" i="21" s="1"/>
  <c r="AK255" i="21"/>
  <c r="AL255" i="21" s="1"/>
  <c r="AK247" i="21"/>
  <c r="AL247" i="21" s="1"/>
  <c r="AK231" i="21"/>
  <c r="AL231" i="21" s="1"/>
  <c r="AK215" i="21"/>
  <c r="AL215" i="21" s="1"/>
  <c r="AK207" i="21"/>
  <c r="AL207" i="21" s="1"/>
  <c r="AK199" i="21"/>
  <c r="AL199" i="21" s="1"/>
  <c r="AK191" i="21"/>
  <c r="AL191" i="21" s="1"/>
  <c r="AK183" i="21"/>
  <c r="AL183" i="21" s="1"/>
  <c r="AK175" i="21"/>
  <c r="AL175" i="21" s="1"/>
  <c r="AK167" i="21"/>
  <c r="AL167" i="21" s="1"/>
  <c r="AK151" i="21"/>
  <c r="AL151" i="21" s="1"/>
  <c r="AK135" i="21"/>
  <c r="AL135" i="21" s="1"/>
  <c r="AK127" i="21"/>
  <c r="AL127" i="21" s="1"/>
  <c r="AK111" i="21"/>
  <c r="AL111" i="21" s="1"/>
  <c r="AK103" i="21"/>
  <c r="AL103" i="21" s="1"/>
  <c r="AK95" i="21"/>
  <c r="AL95" i="21" s="1"/>
  <c r="AK87" i="21"/>
  <c r="AL87" i="21" s="1"/>
  <c r="AK79" i="21"/>
  <c r="AL79" i="21" s="1"/>
  <c r="AK71" i="21"/>
  <c r="AL71" i="21" s="1"/>
  <c r="AK63" i="21"/>
  <c r="AL63" i="21" s="1"/>
  <c r="AK55" i="21"/>
  <c r="AL55" i="21" s="1"/>
  <c r="AK39" i="21"/>
  <c r="AL39" i="21" s="1"/>
  <c r="AK31" i="21"/>
  <c r="AL31" i="21" s="1"/>
  <c r="AK23" i="21"/>
  <c r="AL23" i="21" s="1"/>
  <c r="AK15" i="21"/>
  <c r="AL15" i="21" s="1"/>
  <c r="AK7" i="21"/>
  <c r="AL7" i="21" s="1"/>
  <c r="AK1150" i="21"/>
  <c r="AL1150" i="21" s="1"/>
  <c r="AK1142" i="21"/>
  <c r="AL1142" i="21" s="1"/>
  <c r="AK1126" i="21"/>
  <c r="AL1126" i="21" s="1"/>
  <c r="AK1110" i="21"/>
  <c r="AL1110" i="21" s="1"/>
  <c r="AK1102" i="21"/>
  <c r="AL1102" i="21" s="1"/>
  <c r="AK1094" i="21"/>
  <c r="AL1094" i="21" s="1"/>
  <c r="AK1086" i="21"/>
  <c r="AL1086" i="21" s="1"/>
  <c r="AK1078" i="21"/>
  <c r="AL1078" i="21" s="1"/>
  <c r="AK1062" i="21"/>
  <c r="AL1062" i="21" s="1"/>
  <c r="AK1054" i="21"/>
  <c r="AL1054" i="21" s="1"/>
  <c r="AK1046" i="21"/>
  <c r="AL1046" i="21" s="1"/>
  <c r="AK1038" i="21"/>
  <c r="AL1038" i="21" s="1"/>
  <c r="AK1030" i="21"/>
  <c r="AL1030" i="21" s="1"/>
  <c r="AK1022" i="21"/>
  <c r="AL1022" i="21" s="1"/>
  <c r="AK1014" i="21"/>
  <c r="AL1014" i="21" s="1"/>
  <c r="AK998" i="21"/>
  <c r="AL998" i="21" s="1"/>
  <c r="AK990" i="21"/>
  <c r="AL990" i="21" s="1"/>
  <c r="AK982" i="21"/>
  <c r="AL982" i="21" s="1"/>
  <c r="AK974" i="21"/>
  <c r="AL974" i="21" s="1"/>
  <c r="AK966" i="21"/>
  <c r="AL966" i="21" s="1"/>
  <c r="AK958" i="21"/>
  <c r="AL958" i="21" s="1"/>
  <c r="AK950" i="21"/>
  <c r="AL950" i="21" s="1"/>
  <c r="AK942" i="21"/>
  <c r="AL942" i="21" s="1"/>
  <c r="AK934" i="21"/>
  <c r="AL934" i="21" s="1"/>
  <c r="AK926" i="21"/>
  <c r="AL926" i="21" s="1"/>
  <c r="AK918" i="21"/>
  <c r="AL918" i="21" s="1"/>
  <c r="AK902" i="21"/>
  <c r="AL902" i="21" s="1"/>
  <c r="AK894" i="21"/>
  <c r="AL894" i="21" s="1"/>
  <c r="AK886" i="21"/>
  <c r="AL886" i="21" s="1"/>
  <c r="AK878" i="21"/>
  <c r="AL878" i="21" s="1"/>
  <c r="AK870" i="21"/>
  <c r="AL870" i="21" s="1"/>
  <c r="AK862" i="21"/>
  <c r="AL862" i="21" s="1"/>
  <c r="AK854" i="21"/>
  <c r="AL854" i="21" s="1"/>
  <c r="AK846" i="21"/>
  <c r="AL846" i="21" s="1"/>
  <c r="AK838" i="21"/>
  <c r="AL838" i="21" s="1"/>
  <c r="AK830" i="21"/>
  <c r="AL830" i="21" s="1"/>
  <c r="AK822" i="21"/>
  <c r="AL822" i="21" s="1"/>
  <c r="AK806" i="21"/>
  <c r="AL806" i="21" s="1"/>
  <c r="AK798" i="21"/>
  <c r="AL798" i="21" s="1"/>
  <c r="AK790" i="21"/>
  <c r="AL790" i="21" s="1"/>
  <c r="AK782" i="21"/>
  <c r="AL782" i="21" s="1"/>
  <c r="AK774" i="21"/>
  <c r="AL774" i="21" s="1"/>
  <c r="AK766" i="21"/>
  <c r="AL766" i="21" s="1"/>
  <c r="AK750" i="21"/>
  <c r="AL750" i="21" s="1"/>
  <c r="AK742" i="21"/>
  <c r="AL742" i="21" s="1"/>
  <c r="AK734" i="21"/>
  <c r="AL734" i="21" s="1"/>
  <c r="AK726" i="21"/>
  <c r="AL726" i="21" s="1"/>
  <c r="AK718" i="21"/>
  <c r="AL718" i="21" s="1"/>
  <c r="AK710" i="21"/>
  <c r="AL710" i="21" s="1"/>
  <c r="AK702" i="21"/>
  <c r="AL702" i="21" s="1"/>
  <c r="AK694" i="21"/>
  <c r="AL694" i="21" s="1"/>
  <c r="AK686" i="21"/>
  <c r="AL686" i="21" s="1"/>
  <c r="AK678" i="21"/>
  <c r="AL678" i="21" s="1"/>
  <c r="AK662" i="21"/>
  <c r="AL662" i="21" s="1"/>
  <c r="AK654" i="21"/>
  <c r="AL654" i="21" s="1"/>
  <c r="AK646" i="21"/>
  <c r="AL646" i="21" s="1"/>
  <c r="AK638" i="21"/>
  <c r="AL638" i="21" s="1"/>
  <c r="AK622" i="21"/>
  <c r="AL622" i="21" s="1"/>
  <c r="AK614" i="21"/>
  <c r="AL614" i="21" s="1"/>
  <c r="AK606" i="21"/>
  <c r="AL606" i="21" s="1"/>
  <c r="AK598" i="21"/>
  <c r="AL598" i="21" s="1"/>
  <c r="AK590" i="21"/>
  <c r="AL590" i="21" s="1"/>
  <c r="AK582" i="21"/>
  <c r="AL582" i="21" s="1"/>
  <c r="AK574" i="21"/>
  <c r="AL574" i="21" s="1"/>
  <c r="AK566" i="21"/>
  <c r="AL566" i="21" s="1"/>
  <c r="AK558" i="21"/>
  <c r="AL558" i="21" s="1"/>
  <c r="AK542" i="21"/>
  <c r="AL542" i="21" s="1"/>
  <c r="AK534" i="21"/>
  <c r="AL534" i="21" s="1"/>
  <c r="AK526" i="21"/>
  <c r="AL526" i="21" s="1"/>
  <c r="AK518" i="21"/>
  <c r="AL518" i="21" s="1"/>
  <c r="AK510" i="21"/>
  <c r="AL510" i="21" s="1"/>
  <c r="AK494" i="21"/>
  <c r="AL494" i="21" s="1"/>
  <c r="AK486" i="21"/>
  <c r="AL486" i="21" s="1"/>
  <c r="AK478" i="21"/>
  <c r="AL478" i="21" s="1"/>
  <c r="AK470" i="21"/>
  <c r="AL470" i="21" s="1"/>
  <c r="AK462" i="21"/>
  <c r="AL462" i="21" s="1"/>
  <c r="AK454" i="21"/>
  <c r="AL454" i="21" s="1"/>
  <c r="AK446" i="21"/>
  <c r="AL446" i="21" s="1"/>
  <c r="AK438" i="21"/>
  <c r="AL438" i="21" s="1"/>
  <c r="AK430" i="21"/>
  <c r="AL430" i="21" s="1"/>
  <c r="AK414" i="21"/>
  <c r="AL414" i="21" s="1"/>
  <c r="AK406" i="21"/>
  <c r="AL406" i="21" s="1"/>
  <c r="AK398" i="21"/>
  <c r="AL398" i="21" s="1"/>
  <c r="AK390" i="21"/>
  <c r="AL390" i="21" s="1"/>
  <c r="AK382" i="21"/>
  <c r="AL382" i="21" s="1"/>
  <c r="AK374" i="21"/>
  <c r="AL374" i="21" s="1"/>
  <c r="AK366" i="21"/>
  <c r="AL366" i="21" s="1"/>
  <c r="AK358" i="21"/>
  <c r="AL358" i="21" s="1"/>
  <c r="AK350" i="21"/>
  <c r="AL350" i="21" s="1"/>
  <c r="AK342" i="21"/>
  <c r="AL342" i="21" s="1"/>
  <c r="AK334" i="21"/>
  <c r="AL334" i="21" s="1"/>
  <c r="AK318" i="21"/>
  <c r="AL318" i="21" s="1"/>
  <c r="AK310" i="21"/>
  <c r="AL310" i="21" s="1"/>
  <c r="AK302" i="21"/>
  <c r="AL302" i="21" s="1"/>
  <c r="AK294" i="21"/>
  <c r="AL294" i="21" s="1"/>
  <c r="AK286" i="21"/>
  <c r="AL286" i="21" s="1"/>
  <c r="AK278" i="21"/>
  <c r="AL278" i="21" s="1"/>
  <c r="AK270" i="21"/>
  <c r="AL270" i="21" s="1"/>
  <c r="AK254" i="21"/>
  <c r="AL254" i="21" s="1"/>
  <c r="AK246" i="21"/>
  <c r="AL246" i="21" s="1"/>
  <c r="AK238" i="21"/>
  <c r="AL238" i="21" s="1"/>
  <c r="AK230" i="21"/>
  <c r="AL230" i="21" s="1"/>
  <c r="AK214" i="21"/>
  <c r="AL214" i="21" s="1"/>
  <c r="AK206" i="21"/>
  <c r="AL206" i="21" s="1"/>
  <c r="AK198" i="21"/>
  <c r="AL198" i="21" s="1"/>
  <c r="AK190" i="21"/>
  <c r="AL190" i="21" s="1"/>
  <c r="AK182" i="21"/>
  <c r="AL182" i="21" s="1"/>
  <c r="AK174" i="21"/>
  <c r="AL174" i="21" s="1"/>
  <c r="AK166" i="21"/>
  <c r="AL166" i="21" s="1"/>
  <c r="AK158" i="21"/>
  <c r="AL158" i="21" s="1"/>
  <c r="AK150" i="21"/>
  <c r="AL150" i="21" s="1"/>
  <c r="AK142" i="21"/>
  <c r="AL142" i="21" s="1"/>
  <c r="AK134" i="21"/>
  <c r="AL134" i="21" s="1"/>
  <c r="AK126" i="21"/>
  <c r="AL126" i="21" s="1"/>
  <c r="AK118" i="21"/>
  <c r="AL118" i="21" s="1"/>
  <c r="AK1134" i="21"/>
  <c r="AL1134" i="21" s="1"/>
  <c r="AK1148" i="21"/>
  <c r="AL1148" i="21" s="1"/>
  <c r="AK1140" i="21"/>
  <c r="AL1140" i="21" s="1"/>
  <c r="AK1132" i="21"/>
  <c r="AL1132" i="21" s="1"/>
  <c r="AK1124" i="21"/>
  <c r="AL1124" i="21" s="1"/>
  <c r="AK1116" i="21"/>
  <c r="AL1116" i="21" s="1"/>
  <c r="AK1108" i="21"/>
  <c r="AL1108" i="21" s="1"/>
  <c r="AK1100" i="21"/>
  <c r="AL1100" i="21" s="1"/>
  <c r="AK1092" i="21"/>
  <c r="AL1092" i="21" s="1"/>
  <c r="AK1084" i="21"/>
  <c r="AL1084" i="21" s="1"/>
  <c r="AK1076" i="21"/>
  <c r="AL1076" i="21" s="1"/>
  <c r="AK1068" i="21"/>
  <c r="AL1068" i="21" s="1"/>
  <c r="AK1060" i="21"/>
  <c r="AL1060" i="21" s="1"/>
  <c r="AK1052" i="21"/>
  <c r="AL1052" i="21" s="1"/>
  <c r="AK1044" i="21"/>
  <c r="AL1044" i="21" s="1"/>
  <c r="AK1036" i="21"/>
  <c r="AL1036" i="21" s="1"/>
  <c r="AK1028" i="21"/>
  <c r="AL1028" i="21" s="1"/>
  <c r="AK1020" i="21"/>
  <c r="AL1020" i="21" s="1"/>
  <c r="AK1004" i="21"/>
  <c r="AL1004" i="21" s="1"/>
  <c r="AK996" i="21"/>
  <c r="AL996" i="21" s="1"/>
  <c r="AK988" i="21"/>
  <c r="AL988" i="21" s="1"/>
  <c r="AK980" i="21"/>
  <c r="AL980" i="21" s="1"/>
  <c r="AK972" i="21"/>
  <c r="AL972" i="21" s="1"/>
  <c r="AK964" i="21"/>
  <c r="AL964" i="21" s="1"/>
  <c r="AK956" i="21"/>
  <c r="AL956" i="21" s="1"/>
  <c r="AK948" i="21"/>
  <c r="AL948" i="21" s="1"/>
  <c r="AK940" i="21"/>
  <c r="AL940" i="21" s="1"/>
  <c r="AK932" i="21"/>
  <c r="AL932" i="21" s="1"/>
  <c r="AK924" i="21"/>
  <c r="AL924" i="21" s="1"/>
  <c r="AK916" i="21"/>
  <c r="AL916" i="21" s="1"/>
  <c r="AK892" i="21"/>
  <c r="AL892" i="21" s="1"/>
  <c r="AK876" i="21"/>
  <c r="AL876" i="21" s="1"/>
  <c r="AK868" i="21"/>
  <c r="AL868" i="21" s="1"/>
  <c r="AK860" i="21"/>
  <c r="AL860" i="21" s="1"/>
  <c r="AK852" i="21"/>
  <c r="AL852" i="21" s="1"/>
  <c r="AK844" i="21"/>
  <c r="AL844" i="21" s="1"/>
  <c r="AK836" i="21"/>
  <c r="AL836" i="21" s="1"/>
  <c r="AK828" i="21"/>
  <c r="AL828" i="21" s="1"/>
  <c r="AK820" i="21"/>
  <c r="AL820" i="21" s="1"/>
  <c r="AK812" i="21"/>
  <c r="AL812" i="21" s="1"/>
  <c r="AK804" i="21"/>
  <c r="AL804" i="21" s="1"/>
  <c r="AK788" i="21"/>
  <c r="AL788" i="21" s="1"/>
  <c r="AK780" i="21"/>
  <c r="AL780" i="21" s="1"/>
  <c r="AK772" i="21"/>
  <c r="AL772" i="21" s="1"/>
  <c r="AK764" i="21"/>
  <c r="AL764" i="21" s="1"/>
  <c r="AK756" i="21"/>
  <c r="AL756" i="21" s="1"/>
  <c r="AK748" i="21"/>
  <c r="AL748" i="21" s="1"/>
  <c r="AK740" i="21"/>
  <c r="AL740" i="21" s="1"/>
  <c r="AK732" i="21"/>
  <c r="AL732" i="21" s="1"/>
  <c r="AK724" i="21"/>
  <c r="AL724" i="21" s="1"/>
  <c r="AK716" i="21"/>
  <c r="AL716" i="21" s="1"/>
  <c r="AK708" i="21"/>
  <c r="AL708" i="21" s="1"/>
  <c r="AK700" i="21"/>
  <c r="AL700" i="21" s="1"/>
  <c r="AK692" i="21"/>
  <c r="AL692" i="21" s="1"/>
  <c r="AK684" i="21"/>
  <c r="AL684" i="21" s="1"/>
  <c r="AK660" i="21"/>
  <c r="AL660" i="21" s="1"/>
  <c r="AK652" i="21"/>
  <c r="AL652" i="21" s="1"/>
  <c r="AK644" i="21"/>
  <c r="AL644" i="21" s="1"/>
  <c r="AK636" i="21"/>
  <c r="AL636" i="21" s="1"/>
  <c r="AK628" i="21"/>
  <c r="AL628" i="21" s="1"/>
  <c r="AK620" i="21"/>
  <c r="AL620" i="21" s="1"/>
  <c r="AK604" i="21"/>
  <c r="AL604" i="21" s="1"/>
  <c r="AK596" i="21"/>
  <c r="AL596" i="21" s="1"/>
  <c r="AK588" i="21"/>
  <c r="AL588" i="21" s="1"/>
  <c r="AK580" i="21"/>
  <c r="AL580" i="21" s="1"/>
  <c r="AK572" i="21"/>
  <c r="AL572" i="21" s="1"/>
  <c r="AK564" i="21"/>
  <c r="AL564" i="21" s="1"/>
  <c r="AK556" i="21"/>
  <c r="AL556" i="21" s="1"/>
  <c r="AK532" i="21"/>
  <c r="AL532" i="21" s="1"/>
  <c r="AK524" i="21"/>
  <c r="AL524" i="21" s="1"/>
  <c r="AK516" i="21"/>
  <c r="AL516" i="21" s="1"/>
  <c r="AK508" i="21"/>
  <c r="AL508" i="21" s="1"/>
  <c r="AK500" i="21"/>
  <c r="AL500" i="21" s="1"/>
  <c r="AK492" i="21"/>
  <c r="AL492" i="21" s="1"/>
  <c r="AK484" i="21"/>
  <c r="AL484" i="21" s="1"/>
  <c r="AK476" i="21"/>
  <c r="AL476" i="21" s="1"/>
  <c r="AK468" i="21"/>
  <c r="AL468" i="21" s="1"/>
  <c r="AK460" i="21"/>
  <c r="AL460" i="21" s="1"/>
  <c r="AK452" i="21"/>
  <c r="AL452" i="21" s="1"/>
  <c r="AK444" i="21"/>
  <c r="AL444" i="21" s="1"/>
  <c r="AK436" i="21"/>
  <c r="AL436" i="21" s="1"/>
  <c r="AK420" i="21"/>
  <c r="AL420" i="21" s="1"/>
  <c r="AK412" i="21"/>
  <c r="AL412" i="21" s="1"/>
  <c r="AK404" i="21"/>
  <c r="AL404" i="21" s="1"/>
  <c r="AK396" i="21"/>
  <c r="AL396" i="21" s="1"/>
  <c r="AK388" i="21"/>
  <c r="AL388" i="21" s="1"/>
  <c r="AK380" i="21"/>
  <c r="AL380" i="21" s="1"/>
  <c r="AK372" i="21"/>
  <c r="AL372" i="21" s="1"/>
  <c r="AK364" i="21"/>
  <c r="AL364" i="21" s="1"/>
  <c r="AK356" i="21"/>
  <c r="AL356" i="21" s="1"/>
  <c r="AK348" i="21"/>
  <c r="AL348" i="21" s="1"/>
  <c r="AK340" i="21"/>
  <c r="AL340" i="21" s="1"/>
  <c r="AK332" i="21"/>
  <c r="AL332" i="21" s="1"/>
  <c r="AK324" i="21"/>
  <c r="AL324" i="21" s="1"/>
  <c r="AK316" i="21"/>
  <c r="AL316" i="21" s="1"/>
  <c r="AK300" i="21"/>
  <c r="AL300" i="21" s="1"/>
  <c r="AK292" i="21"/>
  <c r="AL292" i="21" s="1"/>
  <c r="AK284" i="21"/>
  <c r="AL284" i="21" s="1"/>
  <c r="AK276" i="21"/>
  <c r="AL276" i="21" s="1"/>
  <c r="AK260" i="21"/>
  <c r="AL260" i="21" s="1"/>
  <c r="AK252" i="21"/>
  <c r="AL252" i="21" s="1"/>
  <c r="AK244" i="21"/>
  <c r="AL244" i="21" s="1"/>
  <c r="AK236" i="21"/>
  <c r="AL236" i="21" s="1"/>
  <c r="AK228" i="21"/>
  <c r="AL228" i="21" s="1"/>
  <c r="AK220" i="21"/>
  <c r="AL220" i="21" s="1"/>
  <c r="AK212" i="21"/>
  <c r="AL212" i="21" s="1"/>
  <c r="AK196" i="21"/>
  <c r="AL196" i="21" s="1"/>
  <c r="AK188" i="21"/>
  <c r="AL188" i="21" s="1"/>
  <c r="AK180" i="21"/>
  <c r="AL180" i="21" s="1"/>
  <c r="AK172" i="21"/>
  <c r="AL172" i="21" s="1"/>
  <c r="AK164" i="21"/>
  <c r="AL164" i="21" s="1"/>
  <c r="AK156" i="21"/>
  <c r="AL156" i="21" s="1"/>
  <c r="AK148" i="21"/>
  <c r="AL148" i="21" s="1"/>
  <c r="AK140" i="21"/>
  <c r="AL140" i="21" s="1"/>
  <c r="AK124" i="21"/>
  <c r="AL124" i="21" s="1"/>
  <c r="AK116" i="21"/>
  <c r="AL116" i="21" s="1"/>
  <c r="AK108" i="21"/>
  <c r="AL108" i="21" s="1"/>
  <c r="AK92" i="21"/>
  <c r="AL92" i="21" s="1"/>
  <c r="AK1006" i="21"/>
  <c r="AL1006" i="21" s="1"/>
  <c r="AK1147" i="21"/>
  <c r="AL1147" i="21" s="1"/>
  <c r="AK1139" i="21"/>
  <c r="AL1139" i="21" s="1"/>
  <c r="AK1131" i="21"/>
  <c r="AL1131" i="21" s="1"/>
  <c r="AK1107" i="21"/>
  <c r="AL1107" i="21" s="1"/>
  <c r="AK1083" i="21"/>
  <c r="AL1083" i="21" s="1"/>
  <c r="AK1075" i="21"/>
  <c r="AL1075" i="21" s="1"/>
  <c r="AK1067" i="21"/>
  <c r="AL1067" i="21" s="1"/>
  <c r="AK1059" i="21"/>
  <c r="AL1059" i="21" s="1"/>
  <c r="AK1035" i="21"/>
  <c r="AL1035" i="21" s="1"/>
  <c r="AK1027" i="21"/>
  <c r="AL1027" i="21" s="1"/>
  <c r="AK1019" i="21"/>
  <c r="AL1019" i="21" s="1"/>
  <c r="AK1011" i="21"/>
  <c r="AL1011" i="21" s="1"/>
  <c r="AK1003" i="21"/>
  <c r="AL1003" i="21" s="1"/>
  <c r="AK995" i="21"/>
  <c r="AL995" i="21" s="1"/>
  <c r="AK987" i="21"/>
  <c r="AL987" i="21" s="1"/>
  <c r="AK979" i="21"/>
  <c r="AL979" i="21" s="1"/>
  <c r="AK971" i="21"/>
  <c r="AL971" i="21" s="1"/>
  <c r="AK963" i="21"/>
  <c r="AL963" i="21" s="1"/>
  <c r="AK947" i="21"/>
  <c r="AL947" i="21" s="1"/>
  <c r="AK939" i="21"/>
  <c r="AL939" i="21" s="1"/>
  <c r="AK931" i="21"/>
  <c r="AL931" i="21" s="1"/>
  <c r="AK915" i="21"/>
  <c r="AL915" i="21" s="1"/>
  <c r="AK907" i="21"/>
  <c r="AL907" i="21" s="1"/>
  <c r="AK899" i="21"/>
  <c r="AL899" i="21" s="1"/>
  <c r="AK891" i="21"/>
  <c r="AL891" i="21" s="1"/>
  <c r="AK883" i="21"/>
  <c r="AL883" i="21" s="1"/>
  <c r="AK867" i="21"/>
  <c r="AL867" i="21" s="1"/>
  <c r="AK851" i="21"/>
  <c r="AL851" i="21" s="1"/>
  <c r="AK843" i="21"/>
  <c r="AL843" i="21" s="1"/>
  <c r="AK835" i="21"/>
  <c r="AL835" i="21" s="1"/>
  <c r="AK827" i="21"/>
  <c r="AL827" i="21" s="1"/>
  <c r="AK819" i="21"/>
  <c r="AL819" i="21" s="1"/>
  <c r="AK811" i="21"/>
  <c r="AL811" i="21" s="1"/>
  <c r="AK803" i="21"/>
  <c r="AL803" i="21" s="1"/>
  <c r="AK795" i="21"/>
  <c r="AL795" i="21" s="1"/>
  <c r="AK771" i="21"/>
  <c r="AL771" i="21" s="1"/>
  <c r="AK763" i="21"/>
  <c r="AL763" i="21" s="1"/>
  <c r="AK755" i="21"/>
  <c r="AL755" i="21" s="1"/>
  <c r="AK747" i="21"/>
  <c r="AL747" i="21" s="1"/>
  <c r="AK731" i="21"/>
  <c r="AL731" i="21" s="1"/>
  <c r="AK723" i="21"/>
  <c r="AL723" i="21" s="1"/>
  <c r="AK715" i="21"/>
  <c r="AL715" i="21" s="1"/>
  <c r="AK707" i="21"/>
  <c r="AL707" i="21" s="1"/>
  <c r="AK699" i="21"/>
  <c r="AL699" i="21" s="1"/>
  <c r="AK691" i="21"/>
  <c r="AL691" i="21" s="1"/>
  <c r="AK675" i="21"/>
  <c r="AL675" i="21" s="1"/>
  <c r="AK667" i="21"/>
  <c r="AL667" i="21" s="1"/>
  <c r="AK651" i="21"/>
  <c r="AL651" i="21" s="1"/>
  <c r="AK643" i="21"/>
  <c r="AL643" i="21" s="1"/>
  <c r="AK635" i="21"/>
  <c r="AL635" i="21" s="1"/>
  <c r="AK627" i="21"/>
  <c r="AL627" i="21" s="1"/>
  <c r="AK603" i="21"/>
  <c r="AL603" i="21" s="1"/>
  <c r="AK595" i="21"/>
  <c r="AL595" i="21" s="1"/>
  <c r="AK571" i="21"/>
  <c r="AL571" i="21" s="1"/>
  <c r="AK563" i="21"/>
  <c r="AL563" i="21" s="1"/>
  <c r="AK539" i="21"/>
  <c r="AL539" i="21" s="1"/>
  <c r="AK531" i="21"/>
  <c r="AL531" i="21" s="1"/>
  <c r="AK523" i="21"/>
  <c r="AL523" i="21" s="1"/>
  <c r="AK515" i="21"/>
  <c r="AL515" i="21" s="1"/>
  <c r="AK507" i="21"/>
  <c r="AL507" i="21" s="1"/>
  <c r="AK499" i="21"/>
  <c r="AL499" i="21" s="1"/>
  <c r="AK483" i="21"/>
  <c r="AL483" i="21" s="1"/>
  <c r="AK475" i="21"/>
  <c r="AL475" i="21" s="1"/>
  <c r="AK467" i="21"/>
  <c r="AL467" i="21" s="1"/>
  <c r="AK459" i="21"/>
  <c r="AL459" i="21" s="1"/>
  <c r="AK451" i="21"/>
  <c r="AL451" i="21" s="1"/>
  <c r="AK443" i="21"/>
  <c r="AL443" i="21" s="1"/>
  <c r="AK435" i="21"/>
  <c r="AL435" i="21" s="1"/>
  <c r="AK411" i="21"/>
  <c r="AL411" i="21" s="1"/>
  <c r="AK387" i="21"/>
  <c r="AL387" i="21" s="1"/>
  <c r="AK379" i="21"/>
  <c r="AL379" i="21" s="1"/>
  <c r="AK371" i="21"/>
  <c r="AL371" i="21" s="1"/>
  <c r="AK363" i="21"/>
  <c r="AL363" i="21" s="1"/>
  <c r="AK347" i="21"/>
  <c r="AL347" i="21" s="1"/>
  <c r="AK339" i="21"/>
  <c r="AL339" i="21" s="1"/>
  <c r="AK323" i="21"/>
  <c r="AL323" i="21" s="1"/>
  <c r="AK315" i="21"/>
  <c r="AL315" i="21" s="1"/>
  <c r="AK307" i="21"/>
  <c r="AL307" i="21" s="1"/>
  <c r="AK291" i="21"/>
  <c r="AL291" i="21" s="1"/>
  <c r="AK275" i="21"/>
  <c r="AL275" i="21" s="1"/>
  <c r="AK267" i="21"/>
  <c r="AL267" i="21" s="1"/>
  <c r="AK243" i="21"/>
  <c r="AL243" i="21" s="1"/>
  <c r="AK219" i="21"/>
  <c r="AL219" i="21" s="1"/>
  <c r="AK211" i="21"/>
  <c r="AL211" i="21" s="1"/>
  <c r="AK203" i="21"/>
  <c r="AL203" i="21" s="1"/>
  <c r="AK195" i="21"/>
  <c r="AL195" i="21" s="1"/>
  <c r="AK187" i="21"/>
  <c r="AL187" i="21" s="1"/>
  <c r="AK179" i="21"/>
  <c r="AL179" i="21" s="1"/>
  <c r="AK171" i="21"/>
  <c r="AL171" i="21" s="1"/>
  <c r="AK163" i="21"/>
  <c r="AL163" i="21" s="1"/>
  <c r="AK147" i="21"/>
  <c r="AL147" i="21" s="1"/>
  <c r="AK139" i="21"/>
  <c r="AL139" i="21" s="1"/>
  <c r="AK131" i="21"/>
  <c r="AL131" i="21" s="1"/>
  <c r="AK123" i="21"/>
  <c r="AL123" i="21" s="1"/>
  <c r="AK115" i="21"/>
  <c r="AL115" i="21" s="1"/>
  <c r="AK107" i="21"/>
  <c r="AL107" i="21" s="1"/>
  <c r="AK99" i="21"/>
  <c r="AL99" i="21" s="1"/>
  <c r="AK91" i="21"/>
  <c r="AL91" i="21" s="1"/>
  <c r="AK2" i="21"/>
  <c r="AL2" i="21" s="1"/>
  <c r="AK1146" i="21"/>
  <c r="AL1146" i="21" s="1"/>
  <c r="AK1138" i="21"/>
  <c r="AL1138" i="21" s="1"/>
  <c r="AK1130" i="21"/>
  <c r="AL1130" i="21" s="1"/>
  <c r="AK1106" i="21"/>
  <c r="AL1106" i="21" s="1"/>
  <c r="AK1098" i="21"/>
  <c r="AL1098" i="21" s="1"/>
  <c r="AK1082" i="21"/>
  <c r="AL1082" i="21" s="1"/>
  <c r="AK1074" i="21"/>
  <c r="AL1074" i="21" s="1"/>
  <c r="AK1066" i="21"/>
  <c r="AL1066" i="21" s="1"/>
  <c r="AK1058" i="21"/>
  <c r="AL1058" i="21" s="1"/>
  <c r="AK1042" i="21"/>
  <c r="AL1042" i="21" s="1"/>
  <c r="AK1034" i="21"/>
  <c r="AL1034" i="21" s="1"/>
  <c r="AK1010" i="21"/>
  <c r="AL1010" i="21" s="1"/>
  <c r="AK1002" i="21"/>
  <c r="AL1002" i="21" s="1"/>
  <c r="AK994" i="21"/>
  <c r="AL994" i="21" s="1"/>
  <c r="AK986" i="21"/>
  <c r="AL986" i="21" s="1"/>
  <c r="AK978" i="21"/>
  <c r="AL978" i="21" s="1"/>
  <c r="AK970" i="21"/>
  <c r="AL970" i="21" s="1"/>
  <c r="AK962" i="21"/>
  <c r="AL962" i="21" s="1"/>
  <c r="AK954" i="21"/>
  <c r="AL954" i="21" s="1"/>
  <c r="AK938" i="21"/>
  <c r="AL938" i="21" s="1"/>
  <c r="AK930" i="21"/>
  <c r="AL930" i="21" s="1"/>
  <c r="AK922" i="21"/>
  <c r="AL922" i="21" s="1"/>
  <c r="AK914" i="21"/>
  <c r="AL914" i="21" s="1"/>
  <c r="AK898" i="21"/>
  <c r="AL898" i="21" s="1"/>
  <c r="AK890" i="21"/>
  <c r="AL890" i="21" s="1"/>
  <c r="AK882" i="21"/>
  <c r="AL882" i="21" s="1"/>
  <c r="AK874" i="21"/>
  <c r="AL874" i="21" s="1"/>
  <c r="AK866" i="21"/>
  <c r="AL866" i="21" s="1"/>
  <c r="AK850" i="21"/>
  <c r="AL850" i="21" s="1"/>
  <c r="AK842" i="21"/>
  <c r="AL842" i="21" s="1"/>
  <c r="AK834" i="21"/>
  <c r="AL834" i="21" s="1"/>
  <c r="AK826" i="21"/>
  <c r="AL826" i="21" s="1"/>
  <c r="AK818" i="21"/>
  <c r="AL818" i="21" s="1"/>
  <c r="AK794" i="21"/>
  <c r="AL794" i="21" s="1"/>
  <c r="AK770" i="21"/>
  <c r="AL770" i="21" s="1"/>
  <c r="AK762" i="21"/>
  <c r="AL762" i="21" s="1"/>
  <c r="AK746" i="21"/>
  <c r="AL746" i="21" s="1"/>
  <c r="AK738" i="21"/>
  <c r="AL738" i="21" s="1"/>
  <c r="AK730" i="21"/>
  <c r="AL730" i="21" s="1"/>
  <c r="AK722" i="21"/>
  <c r="AL722" i="21" s="1"/>
  <c r="AK706" i="21"/>
  <c r="AL706" i="21" s="1"/>
  <c r="AK698" i="21"/>
  <c r="AL698" i="21" s="1"/>
  <c r="AK682" i="21"/>
  <c r="AL682" i="21" s="1"/>
  <c r="AK674" i="21"/>
  <c r="AL674" i="21" s="1"/>
  <c r="AK650" i="21"/>
  <c r="AL650" i="21" s="1"/>
  <c r="AK642" i="21"/>
  <c r="AL642" i="21" s="1"/>
  <c r="AK626" i="21"/>
  <c r="AL626" i="21" s="1"/>
  <c r="AK618" i="21"/>
  <c r="AL618" i="21" s="1"/>
  <c r="AK602" i="21"/>
  <c r="AL602" i="21" s="1"/>
  <c r="AK586" i="21"/>
  <c r="AL586" i="21" s="1"/>
  <c r="AK578" i="21"/>
  <c r="AL578" i="21" s="1"/>
  <c r="AK570" i="21"/>
  <c r="AL570" i="21" s="1"/>
  <c r="AK554" i="21"/>
  <c r="AL554" i="21" s="1"/>
  <c r="AK546" i="21"/>
  <c r="AL546" i="21" s="1"/>
  <c r="AK530" i="21"/>
  <c r="AL530" i="21" s="1"/>
  <c r="AK522" i="21"/>
  <c r="AL522" i="21" s="1"/>
  <c r="AK514" i="21"/>
  <c r="AL514" i="21" s="1"/>
  <c r="AK506" i="21"/>
  <c r="AL506" i="21" s="1"/>
  <c r="AK490" i="21"/>
  <c r="AL490" i="21" s="1"/>
  <c r="AK482" i="21"/>
  <c r="AL482" i="21" s="1"/>
  <c r="AK474" i="21"/>
  <c r="AL474" i="21" s="1"/>
  <c r="AK458" i="21"/>
  <c r="AL458" i="21" s="1"/>
  <c r="AK450" i="21"/>
  <c r="AL450" i="21" s="1"/>
  <c r="AK442" i="21"/>
  <c r="AL442" i="21" s="1"/>
  <c r="AK434" i="21"/>
  <c r="AL434" i="21" s="1"/>
  <c r="AK426" i="21"/>
  <c r="AL426" i="21" s="1"/>
  <c r="AK418" i="21"/>
  <c r="AL418" i="21" s="1"/>
  <c r="AK410" i="21"/>
  <c r="AL410" i="21" s="1"/>
  <c r="AK394" i="21"/>
  <c r="AL394" i="21" s="1"/>
  <c r="AK386" i="21"/>
  <c r="AL386" i="21" s="1"/>
  <c r="AK378" i="21"/>
  <c r="AL378" i="21" s="1"/>
  <c r="AK370" i="21"/>
  <c r="AL370" i="21" s="1"/>
  <c r="AK362" i="21"/>
  <c r="AL362" i="21" s="1"/>
  <c r="AK338" i="21"/>
  <c r="AL338" i="21" s="1"/>
  <c r="AM338" i="21" s="1"/>
  <c r="AK330" i="21"/>
  <c r="AL330" i="21" s="1"/>
  <c r="AK322" i="21"/>
  <c r="AL322" i="21" s="1"/>
  <c r="AK314" i="21"/>
  <c r="AL314" i="21" s="1"/>
  <c r="AK298" i="21"/>
  <c r="AL298" i="21" s="1"/>
  <c r="AK290" i="21"/>
  <c r="AL290" i="21" s="1"/>
  <c r="AK282" i="21"/>
  <c r="AL282" i="21" s="1"/>
  <c r="AK266" i="21"/>
  <c r="AL266" i="21" s="1"/>
  <c r="AK258" i="21"/>
  <c r="AL258" i="21" s="1"/>
  <c r="AK250" i="21"/>
  <c r="AL250" i="21" s="1"/>
  <c r="AK242" i="21"/>
  <c r="AL242" i="21" s="1"/>
  <c r="AK218" i="21"/>
  <c r="AL218" i="21" s="1"/>
  <c r="AK210" i="21"/>
  <c r="AL210" i="21" s="1"/>
  <c r="AK194" i="21"/>
  <c r="AL194" i="21" s="1"/>
  <c r="AK186" i="21"/>
  <c r="AL186" i="21" s="1"/>
  <c r="AK178" i="21"/>
  <c r="AL178" i="21" s="1"/>
  <c r="AK170" i="21"/>
  <c r="AL170" i="21" s="1"/>
  <c r="AK162" i="21"/>
  <c r="AL162" i="21" s="1"/>
  <c r="AK154" i="21"/>
  <c r="AL154" i="21" s="1"/>
  <c r="AK146" i="21"/>
  <c r="AL146" i="21" s="1"/>
  <c r="AK130" i="21"/>
  <c r="AL130" i="21" s="1"/>
  <c r="AK122" i="21"/>
  <c r="AL122" i="21" s="1"/>
  <c r="AK114" i="21"/>
  <c r="AL114" i="21" s="1"/>
  <c r="AK106" i="21"/>
  <c r="AL106" i="21" s="1"/>
  <c r="AK98" i="21"/>
  <c r="AL98" i="21" s="1"/>
  <c r="AK82" i="21"/>
  <c r="AL82" i="21" s="1"/>
  <c r="AK74" i="21"/>
  <c r="AL74" i="21" s="1"/>
  <c r="AK58" i="21"/>
  <c r="AL58" i="21" s="1"/>
  <c r="AK50" i="21"/>
  <c r="AL50" i="21" s="1"/>
  <c r="AK42" i="21"/>
  <c r="AL42" i="21" s="1"/>
  <c r="AK26" i="21"/>
  <c r="AL26" i="21" s="1"/>
  <c r="AK18" i="21"/>
  <c r="AL18" i="21" s="1"/>
  <c r="AK1152" i="21"/>
  <c r="AL1152" i="21" s="1"/>
  <c r="AK1144" i="21"/>
  <c r="AL1144" i="21" s="1"/>
  <c r="AK1136" i="21"/>
  <c r="AL1136" i="21" s="1"/>
  <c r="AK1128" i="21"/>
  <c r="AL1128" i="21" s="1"/>
  <c r="AK1112" i="21"/>
  <c r="AL1112" i="21" s="1"/>
  <c r="AK1104" i="21"/>
  <c r="AL1104" i="21" s="1"/>
  <c r="AM1104" i="21" s="1"/>
  <c r="AK1096" i="21"/>
  <c r="AL1096" i="21" s="1"/>
  <c r="AK1080" i="21"/>
  <c r="AL1080" i="21" s="1"/>
  <c r="AK1072" i="21"/>
  <c r="AL1072" i="21" s="1"/>
  <c r="AK1064" i="21"/>
  <c r="AL1064" i="21" s="1"/>
  <c r="AK1048" i="21"/>
  <c r="AL1048" i="21" s="1"/>
  <c r="AK1040" i="21"/>
  <c r="AL1040" i="21" s="1"/>
  <c r="AK1032" i="21"/>
  <c r="AL1032" i="21" s="1"/>
  <c r="AK1024" i="21"/>
  <c r="AL1024" i="21" s="1"/>
  <c r="AK1016" i="21"/>
  <c r="AL1016" i="21" s="1"/>
  <c r="AK1008" i="21"/>
  <c r="AL1008" i="21" s="1"/>
  <c r="AK1000" i="21"/>
  <c r="AL1000" i="21" s="1"/>
  <c r="AK984" i="21"/>
  <c r="AL984" i="21" s="1"/>
  <c r="AK976" i="21"/>
  <c r="AL976" i="21" s="1"/>
  <c r="AK968" i="21"/>
  <c r="AL968" i="21" s="1"/>
  <c r="AK960" i="21"/>
  <c r="AL960" i="21" s="1"/>
  <c r="AK952" i="21"/>
  <c r="AL952" i="21" s="1"/>
  <c r="AK944" i="21"/>
  <c r="AL944" i="21" s="1"/>
  <c r="AK936" i="21"/>
  <c r="AL936" i="21" s="1"/>
  <c r="AK920" i="21"/>
  <c r="AL920" i="21" s="1"/>
  <c r="AK912" i="21"/>
  <c r="AL912" i="21" s="1"/>
  <c r="AK904" i="21"/>
  <c r="AL904" i="21" s="1"/>
  <c r="AK896" i="21"/>
  <c r="AL896" i="21" s="1"/>
  <c r="AK888" i="21"/>
  <c r="AL888" i="21" s="1"/>
  <c r="AK880" i="21"/>
  <c r="AL880" i="21" s="1"/>
  <c r="AK872" i="21"/>
  <c r="AL872" i="21" s="1"/>
  <c r="AK856" i="21"/>
  <c r="AL856" i="21" s="1"/>
  <c r="AK848" i="21"/>
  <c r="AL848" i="21" s="1"/>
  <c r="AK840" i="21"/>
  <c r="AL840" i="21" s="1"/>
  <c r="AK832" i="21"/>
  <c r="AL832" i="21" s="1"/>
  <c r="AK824" i="21"/>
  <c r="AL824" i="21" s="1"/>
  <c r="AK816" i="21"/>
  <c r="AL816" i="21" s="1"/>
  <c r="AK808" i="21"/>
  <c r="AL808" i="21" s="1"/>
  <c r="AK800" i="21"/>
  <c r="AL800" i="21" s="1"/>
  <c r="AK792" i="21"/>
  <c r="AL792" i="21" s="1"/>
  <c r="AK784" i="21"/>
  <c r="AL784" i="21" s="1"/>
  <c r="AK776" i="21"/>
  <c r="AL776" i="21" s="1"/>
  <c r="AK752" i="21"/>
  <c r="AL752" i="21" s="1"/>
  <c r="AK744" i="21"/>
  <c r="AL744" i="21" s="1"/>
  <c r="AK720" i="21"/>
  <c r="AL720" i="21" s="1"/>
  <c r="AM720" i="21" s="1"/>
  <c r="AK712" i="21"/>
  <c r="AL712" i="21" s="1"/>
  <c r="AK704" i="21"/>
  <c r="AL704" i="21" s="1"/>
  <c r="AK696" i="21"/>
  <c r="AL696" i="21" s="1"/>
  <c r="AK688" i="21"/>
  <c r="AL688" i="21" s="1"/>
  <c r="AK672" i="21"/>
  <c r="AL672" i="21" s="1"/>
  <c r="AK664" i="21"/>
  <c r="AL664" i="21" s="1"/>
  <c r="AK640" i="21"/>
  <c r="AL640" i="21" s="1"/>
  <c r="AK632" i="21"/>
  <c r="AL632" i="21" s="1"/>
  <c r="AK624" i="21"/>
  <c r="AL624" i="21" s="1"/>
  <c r="AK608" i="21"/>
  <c r="AL608" i="21" s="1"/>
  <c r="AK592" i="21"/>
  <c r="AL592" i="21" s="1"/>
  <c r="AK576" i="21"/>
  <c r="AL576" i="21" s="1"/>
  <c r="AK568" i="21"/>
  <c r="AL568" i="21" s="1"/>
  <c r="AK560" i="21"/>
  <c r="AL560" i="21" s="1"/>
  <c r="AK544" i="21"/>
  <c r="AL544" i="21" s="1"/>
  <c r="AK536" i="21"/>
  <c r="AL536" i="21" s="1"/>
  <c r="AK512" i="21"/>
  <c r="AL512" i="21" s="1"/>
  <c r="AK504" i="21"/>
  <c r="AL504" i="21" s="1"/>
  <c r="AK488" i="21"/>
  <c r="AL488" i="21" s="1"/>
  <c r="AK472" i="21"/>
  <c r="AL472" i="21" s="1"/>
  <c r="AK464" i="21"/>
  <c r="AL464" i="21" s="1"/>
  <c r="AK440" i="21"/>
  <c r="AL440" i="21" s="1"/>
  <c r="AK432" i="21"/>
  <c r="AL432" i="21" s="1"/>
  <c r="AK424" i="21"/>
  <c r="AL424" i="21" s="1"/>
  <c r="AK408" i="21"/>
  <c r="AL408" i="21" s="1"/>
  <c r="AK400" i="21"/>
  <c r="AL400" i="21" s="1"/>
  <c r="AK392" i="21"/>
  <c r="AL392" i="21" s="1"/>
  <c r="AK384" i="21"/>
  <c r="AL384" i="21" s="1"/>
  <c r="AK376" i="21"/>
  <c r="AL376" i="21" s="1"/>
  <c r="AK360" i="21"/>
  <c r="AL360" i="21" s="1"/>
  <c r="AK344" i="21"/>
  <c r="AL344" i="21" s="1"/>
  <c r="AK328" i="21"/>
  <c r="AL328" i="21" s="1"/>
  <c r="AK312" i="21"/>
  <c r="AL312" i="21" s="1"/>
  <c r="AK296" i="21"/>
  <c r="AL296" i="21" s="1"/>
  <c r="AK280" i="21"/>
  <c r="AL280" i="21" s="1"/>
  <c r="AK272" i="21"/>
  <c r="AL272" i="21" s="1"/>
  <c r="AK256" i="21"/>
  <c r="AL256" i="21" s="1"/>
  <c r="AK248" i="21"/>
  <c r="AL248" i="21" s="1"/>
  <c r="AK240" i="21"/>
  <c r="AL240" i="21" s="1"/>
  <c r="AK224" i="21"/>
  <c r="AL224" i="21" s="1"/>
  <c r="AK216" i="21"/>
  <c r="AL216" i="21" s="1"/>
  <c r="AK200" i="21"/>
  <c r="AL200" i="21" s="1"/>
  <c r="AK192" i="21"/>
  <c r="AL192" i="21" s="1"/>
  <c r="AK184" i="21"/>
  <c r="AL184" i="21" s="1"/>
  <c r="AK176" i="21"/>
  <c r="AL176" i="21" s="1"/>
  <c r="AK160" i="21"/>
  <c r="AL160" i="21" s="1"/>
  <c r="AK152" i="21"/>
  <c r="AL152" i="21" s="1"/>
  <c r="AK128" i="21"/>
  <c r="AL128" i="21" s="1"/>
  <c r="AK120" i="21"/>
  <c r="AL120" i="21" s="1"/>
  <c r="AK112" i="21"/>
  <c r="AL112" i="21" s="1"/>
  <c r="AK96" i="21"/>
  <c r="AL96" i="21" s="1"/>
  <c r="AK88" i="21"/>
  <c r="AL88" i="21" s="1"/>
  <c r="AK80" i="21"/>
  <c r="AL80" i="21" s="1"/>
  <c r="AK64" i="21"/>
  <c r="AL64" i="21" s="1"/>
  <c r="AK56" i="21"/>
  <c r="AL56" i="21" s="1"/>
  <c r="AK48" i="21"/>
  <c r="AL48" i="21" s="1"/>
  <c r="AK32" i="21"/>
  <c r="AL32" i="21" s="1"/>
  <c r="AK24" i="21"/>
  <c r="AL24" i="21" s="1"/>
  <c r="AK16" i="21"/>
  <c r="AL16" i="21" s="1"/>
  <c r="AK8" i="21"/>
  <c r="AL8" i="21" s="1"/>
  <c r="AK110" i="21"/>
  <c r="AL110" i="21" s="1"/>
  <c r="AK102" i="21"/>
  <c r="AL102" i="21" s="1"/>
  <c r="AK94" i="21"/>
  <c r="AL94" i="21" s="1"/>
  <c r="AK86" i="21"/>
  <c r="AL86" i="21" s="1"/>
  <c r="AK78" i="21"/>
  <c r="AL78" i="21" s="1"/>
  <c r="AK70" i="21"/>
  <c r="AL70" i="21" s="1"/>
  <c r="AK54" i="21"/>
  <c r="AL54" i="21" s="1"/>
  <c r="AK46" i="21"/>
  <c r="AL46" i="21" s="1"/>
  <c r="AK38" i="21"/>
  <c r="AL38" i="21" s="1"/>
  <c r="AK30" i="21"/>
  <c r="AL30" i="21" s="1"/>
  <c r="AK22" i="21"/>
  <c r="AL22" i="21" s="1"/>
  <c r="AK6" i="21"/>
  <c r="AL6" i="21" s="1"/>
  <c r="AK84" i="21"/>
  <c r="AL84" i="21" s="1"/>
  <c r="AK76" i="21"/>
  <c r="AL76" i="21" s="1"/>
  <c r="AK68" i="21"/>
  <c r="AL68" i="21" s="1"/>
  <c r="AK52" i="21"/>
  <c r="AL52" i="21" s="1"/>
  <c r="AK44" i="21"/>
  <c r="AL44" i="21" s="1"/>
  <c r="AK28" i="21"/>
  <c r="AL28" i="21" s="1"/>
  <c r="AK20" i="21"/>
  <c r="AL20" i="21" s="1"/>
  <c r="AK12" i="21"/>
  <c r="AL12" i="21" s="1"/>
  <c r="AK67" i="21"/>
  <c r="AL67" i="21" s="1"/>
  <c r="AK59" i="21"/>
  <c r="AL59" i="21" s="1"/>
  <c r="AK51" i="21"/>
  <c r="AL51" i="21" s="1"/>
  <c r="AK27" i="21"/>
  <c r="AL27" i="21" s="1"/>
  <c r="AK19" i="21"/>
  <c r="AL19" i="21" s="1"/>
  <c r="AK11" i="21"/>
  <c r="AL11" i="21" s="1"/>
  <c r="AK3" i="21"/>
  <c r="AL3" i="21" s="1"/>
  <c r="AK75" i="21"/>
  <c r="AL75" i="21" s="1"/>
  <c r="S45" i="24"/>
  <c r="S42" i="24"/>
  <c r="P45" i="24"/>
  <c r="P18" i="24"/>
  <c r="P9" i="24"/>
  <c r="S33" i="24"/>
  <c r="S32" i="24"/>
  <c r="S23" i="24"/>
  <c r="S4" i="24"/>
  <c r="S16" i="24"/>
  <c r="S28" i="24"/>
  <c r="AJ12" i="21" l="1"/>
  <c r="AJ275" i="21"/>
  <c r="AJ414" i="21"/>
  <c r="AJ211" i="21"/>
  <c r="AJ158" i="21"/>
  <c r="AJ571" i="21"/>
  <c r="AK264" i="21"/>
  <c r="AL264" i="21" s="1"/>
  <c r="AK616" i="21"/>
  <c r="AL616" i="21" s="1"/>
  <c r="AK431" i="21"/>
  <c r="AL431" i="21" s="1"/>
  <c r="AM431" i="21" s="1"/>
  <c r="AU431" i="21" s="1"/>
  <c r="AK448" i="21"/>
  <c r="AL448" i="21" s="1"/>
  <c r="AK900" i="21"/>
  <c r="AL900" i="21" s="1"/>
  <c r="AK104" i="21"/>
  <c r="AL104" i="21" s="1"/>
  <c r="AK815" i="21"/>
  <c r="AL815" i="21" s="1"/>
  <c r="AK232" i="21"/>
  <c r="AL232" i="21" s="1"/>
  <c r="AK480" i="21"/>
  <c r="AL480" i="21" s="1"/>
  <c r="AK623" i="21"/>
  <c r="AL623" i="21" s="1"/>
  <c r="AK495" i="21"/>
  <c r="AL495" i="21" s="1"/>
  <c r="AJ520" i="21"/>
  <c r="AK143" i="21"/>
  <c r="AL143" i="21" s="1"/>
  <c r="AK100" i="21"/>
  <c r="AL100" i="21" s="1"/>
  <c r="AK237" i="21"/>
  <c r="AL237" i="21" s="1"/>
  <c r="AK957" i="21"/>
  <c r="AL957" i="21" s="1"/>
  <c r="AJ584" i="21"/>
  <c r="AJ1056" i="21"/>
  <c r="AK168" i="21"/>
  <c r="AL168" i="21" s="1"/>
  <c r="AK552" i="21"/>
  <c r="AL552" i="21" s="1"/>
  <c r="AK239" i="21"/>
  <c r="AL239" i="21" s="1"/>
  <c r="AK336" i="21"/>
  <c r="AL336" i="21" s="1"/>
  <c r="AK864" i="21"/>
  <c r="AL864" i="21" s="1"/>
  <c r="AK45" i="21"/>
  <c r="AL45" i="21" s="1"/>
  <c r="AK1053" i="21"/>
  <c r="AL1053" i="21" s="1"/>
  <c r="AK204" i="21"/>
  <c r="AL204" i="21" s="1"/>
  <c r="AM204" i="21" s="1"/>
  <c r="AU204" i="21" s="1"/>
  <c r="AK540" i="21"/>
  <c r="AL540" i="21" s="1"/>
  <c r="AK47" i="21"/>
  <c r="AL47" i="21" s="1"/>
  <c r="AJ202" i="21"/>
  <c r="AJ205" i="21"/>
  <c r="AJ541" i="21"/>
  <c r="AJ687" i="21"/>
  <c r="AJ594" i="21"/>
  <c r="AJ268" i="21"/>
  <c r="AJ301" i="21"/>
  <c r="AJ760" i="21"/>
  <c r="AJ1120" i="21"/>
  <c r="AJ925" i="21"/>
  <c r="AJ655" i="21"/>
  <c r="AJ40" i="21"/>
  <c r="AJ591" i="21"/>
  <c r="AJ136" i="21"/>
  <c r="AJ304" i="21"/>
  <c r="AJ728" i="21"/>
  <c r="AJ928" i="21"/>
  <c r="AJ1085" i="21"/>
  <c r="AJ139" i="21"/>
  <c r="AJ1011" i="21"/>
  <c r="AJ598" i="21"/>
  <c r="AJ67" i="21"/>
  <c r="AJ539" i="21"/>
  <c r="AJ366" i="21"/>
  <c r="AK427" i="21"/>
  <c r="AL427" i="21" s="1"/>
  <c r="AJ395" i="21"/>
  <c r="AJ779" i="21"/>
  <c r="AJ923" i="21"/>
  <c r="AJ1123" i="21"/>
  <c r="AK497" i="21"/>
  <c r="AL497" i="21" s="1"/>
  <c r="AJ227" i="21"/>
  <c r="AJ299" i="21"/>
  <c r="AK619" i="21"/>
  <c r="AL619" i="21" s="1"/>
  <c r="AJ683" i="21"/>
  <c r="AJ1091" i="21"/>
  <c r="AJ259" i="21"/>
  <c r="AJ1026" i="21"/>
  <c r="AJ1122" i="21"/>
  <c r="AK802" i="21"/>
  <c r="AL802" i="21" s="1"/>
  <c r="AK769" i="21"/>
  <c r="AL769" i="21" s="1"/>
  <c r="AK634" i="21"/>
  <c r="AL634" i="21" s="1"/>
  <c r="AK65" i="21"/>
  <c r="AL65" i="21" s="1"/>
  <c r="AK665" i="21"/>
  <c r="AL665" i="21" s="1"/>
  <c r="AJ1129" i="21"/>
  <c r="AJ538" i="21"/>
  <c r="AK346" i="21"/>
  <c r="AL346" i="21" s="1"/>
  <c r="AJ313" i="21"/>
  <c r="AJ426" i="21"/>
  <c r="AJ49" i="21"/>
  <c r="AJ433" i="21"/>
  <c r="AJ762" i="21"/>
  <c r="AJ537" i="21"/>
  <c r="AK908" i="21"/>
  <c r="AL908" i="21" s="1"/>
  <c r="AJ625" i="21"/>
  <c r="AJ1121" i="21"/>
  <c r="AJ34" i="21"/>
  <c r="AJ754" i="21"/>
  <c r="AJ355" i="21"/>
  <c r="AJ579" i="21"/>
  <c r="AJ611" i="21"/>
  <c r="AJ949" i="21"/>
  <c r="AK913" i="21"/>
  <c r="AL913" i="21" s="1"/>
  <c r="AJ465" i="21"/>
  <c r="AJ151" i="21"/>
  <c r="AJ592" i="21"/>
  <c r="AK865" i="21"/>
  <c r="AL865" i="21" s="1"/>
  <c r="AJ593" i="21"/>
  <c r="AJ705" i="21"/>
  <c r="AJ66" i="21"/>
  <c r="AJ402" i="21"/>
  <c r="AK949" i="21"/>
  <c r="AL949" i="21" s="1"/>
  <c r="AJ466" i="21"/>
  <c r="AJ429" i="21"/>
  <c r="AK906" i="21"/>
  <c r="AL906" i="21" s="1"/>
  <c r="AM906" i="21" s="1"/>
  <c r="AU906" i="21" s="1"/>
  <c r="AK251" i="21"/>
  <c r="AL251" i="21" s="1"/>
  <c r="AK1051" i="21"/>
  <c r="AL1051" i="21" s="1"/>
  <c r="AK1057" i="21"/>
  <c r="AL1057" i="21" s="1"/>
  <c r="AJ969" i="21"/>
  <c r="AK34" i="21"/>
  <c r="AL34" i="21" s="1"/>
  <c r="AM34" i="21" s="1"/>
  <c r="AU34" i="21" s="1"/>
  <c r="AJ25" i="21"/>
  <c r="AJ289" i="21"/>
  <c r="AJ234" i="21"/>
  <c r="AK1050" i="21"/>
  <c r="AL1050" i="21" s="1"/>
  <c r="AK858" i="21"/>
  <c r="AL858" i="21" s="1"/>
  <c r="AM858" i="21" s="1"/>
  <c r="AU858" i="21" s="1"/>
  <c r="AJ138" i="21"/>
  <c r="AJ786" i="21"/>
  <c r="AJ629" i="21"/>
  <c r="AK754" i="21"/>
  <c r="AL754" i="21" s="1"/>
  <c r="AK355" i="21"/>
  <c r="AL355" i="21" s="1"/>
  <c r="AM355" i="21" s="1"/>
  <c r="AU355" i="21" s="1"/>
  <c r="AK597" i="21"/>
  <c r="AL597" i="21" s="1"/>
  <c r="AJ393" i="21"/>
  <c r="AJ658" i="21"/>
  <c r="AJ365" i="21"/>
  <c r="AK611" i="21"/>
  <c r="AL611" i="21" s="1"/>
  <c r="AK579" i="21"/>
  <c r="AL579" i="21" s="1"/>
  <c r="AJ1114" i="21"/>
  <c r="AJ121" i="21"/>
  <c r="AJ542" i="21"/>
  <c r="AJ217" i="21"/>
  <c r="AJ249" i="21"/>
  <c r="AJ529" i="21"/>
  <c r="AJ561" i="21"/>
  <c r="AJ690" i="21"/>
  <c r="AJ1019" i="21"/>
  <c r="AJ993" i="21"/>
  <c r="AJ945" i="21"/>
  <c r="AJ321" i="21"/>
  <c r="AJ92" i="21"/>
  <c r="AJ693" i="21"/>
  <c r="AJ344" i="21"/>
  <c r="AK945" i="21"/>
  <c r="AL945" i="21" s="1"/>
  <c r="AM945" i="21" s="1"/>
  <c r="AU945" i="21" s="1"/>
  <c r="AH4" i="21"/>
  <c r="AT4" i="21"/>
  <c r="AK4" i="21"/>
  <c r="AL4" i="21" s="1"/>
  <c r="AN4" i="21" s="1"/>
  <c r="AK331" i="21"/>
  <c r="AL331" i="21" s="1"/>
  <c r="AK1099" i="21"/>
  <c r="AL1099" i="21" s="1"/>
  <c r="AK262" i="21"/>
  <c r="AL262" i="21" s="1"/>
  <c r="AK326" i="21"/>
  <c r="AL326" i="21" s="1"/>
  <c r="AK223" i="21"/>
  <c r="AL223" i="21" s="1"/>
  <c r="AK521" i="21"/>
  <c r="AL521" i="21" s="1"/>
  <c r="AK549" i="21"/>
  <c r="AL549" i="21" s="1"/>
  <c r="AK320" i="21"/>
  <c r="AL320" i="21" s="1"/>
  <c r="AK72" i="21"/>
  <c r="AL72" i="21" s="1"/>
  <c r="AK456" i="21"/>
  <c r="AL456" i="21" s="1"/>
  <c r="AM456" i="21" s="1"/>
  <c r="AU456" i="21" s="1"/>
  <c r="AK10" i="21"/>
  <c r="AL10" i="21" s="1"/>
  <c r="AK714" i="21"/>
  <c r="AL714" i="21" s="1"/>
  <c r="AM714" i="21" s="1"/>
  <c r="AU714" i="21" s="1"/>
  <c r="AK778" i="21"/>
  <c r="AL778" i="21" s="1"/>
  <c r="AK1043" i="21"/>
  <c r="AL1043" i="21" s="1"/>
  <c r="AK548" i="21"/>
  <c r="AL548" i="21" s="1"/>
  <c r="AK910" i="21"/>
  <c r="AL910" i="21" s="1"/>
  <c r="AM910" i="21" s="1"/>
  <c r="AU910" i="21" s="1"/>
  <c r="AK41" i="21"/>
  <c r="AL41" i="21" s="1"/>
  <c r="AK257" i="21"/>
  <c r="AL257" i="21" s="1"/>
  <c r="AJ578" i="21"/>
  <c r="AJ618" i="21"/>
  <c r="AJ682" i="21"/>
  <c r="AJ738" i="21"/>
  <c r="AK768" i="21"/>
  <c r="AL768" i="21" s="1"/>
  <c r="AK62" i="21"/>
  <c r="AL62" i="21" s="1"/>
  <c r="AM62" i="21" s="1"/>
  <c r="AU62" i="21" s="1"/>
  <c r="AK144" i="21"/>
  <c r="AL144" i="21" s="1"/>
  <c r="AK208" i="21"/>
  <c r="AL208" i="21" s="1"/>
  <c r="AK528" i="21"/>
  <c r="AL528" i="21" s="1"/>
  <c r="AM528" i="21" s="1"/>
  <c r="AU528" i="21" s="1"/>
  <c r="AK859" i="21"/>
  <c r="AL859" i="21" s="1"/>
  <c r="AK943" i="21"/>
  <c r="AL943" i="21" s="1"/>
  <c r="AK981" i="21"/>
  <c r="AL981" i="21" s="1"/>
  <c r="AK600" i="21"/>
  <c r="AL600" i="21" s="1"/>
  <c r="AK739" i="21"/>
  <c r="AL739" i="21" s="1"/>
  <c r="AM739" i="21" s="1"/>
  <c r="AU739" i="21" s="1"/>
  <c r="AK1012" i="21"/>
  <c r="AL1012" i="21" s="1"/>
  <c r="AK119" i="21"/>
  <c r="AL119" i="21" s="1"/>
  <c r="AK887" i="21"/>
  <c r="AL887" i="21" s="1"/>
  <c r="AK36" i="21"/>
  <c r="AL36" i="21" s="1"/>
  <c r="AK288" i="21"/>
  <c r="AL288" i="21" s="1"/>
  <c r="AM288" i="21" s="1"/>
  <c r="AU288" i="21" s="1"/>
  <c r="AK416" i="21"/>
  <c r="AL416" i="21" s="1"/>
  <c r="AK491" i="21"/>
  <c r="AL491" i="21" s="1"/>
  <c r="AK422" i="21"/>
  <c r="AL422" i="21" s="1"/>
  <c r="AK553" i="21"/>
  <c r="AL553" i="21" s="1"/>
  <c r="AK261" i="21"/>
  <c r="AL261" i="21" s="1"/>
  <c r="AK761" i="21"/>
  <c r="AL761" i="21" s="1"/>
  <c r="AK810" i="21"/>
  <c r="AL810" i="21" s="1"/>
  <c r="AK263" i="21"/>
  <c r="AL263" i="21" s="1"/>
  <c r="AK1031" i="21"/>
  <c r="AL1031" i="21" s="1"/>
  <c r="AK425" i="21"/>
  <c r="AL425" i="21" s="1"/>
  <c r="AK496" i="21"/>
  <c r="AL496" i="21" s="1"/>
  <c r="AK498" i="21"/>
  <c r="AL498" i="21" s="1"/>
  <c r="AK955" i="21"/>
  <c r="AL955" i="21" s="1"/>
  <c r="AM955" i="21" s="1"/>
  <c r="AU955" i="21" s="1"/>
  <c r="AK502" i="21"/>
  <c r="AL502" i="21" s="1"/>
  <c r="AK361" i="21"/>
  <c r="AL361" i="21" s="1"/>
  <c r="AK213" i="21"/>
  <c r="AL213" i="21" s="1"/>
  <c r="AM894" i="21"/>
  <c r="AU894" i="21" s="1"/>
  <c r="AM958" i="21"/>
  <c r="AU958" i="21" s="1"/>
  <c r="AM1030" i="21"/>
  <c r="AU1030" i="21" s="1"/>
  <c r="AU1102" i="21"/>
  <c r="AN23" i="21"/>
  <c r="AM23" i="21"/>
  <c r="AU23" i="21" s="1"/>
  <c r="AM87" i="21"/>
  <c r="AU87" i="21" s="1"/>
  <c r="AM151" i="21"/>
  <c r="AU151" i="21" s="1"/>
  <c r="AM215" i="21"/>
  <c r="AU215" i="21" s="1"/>
  <c r="AM279" i="21"/>
  <c r="AU279" i="21" s="1"/>
  <c r="AM343" i="21"/>
  <c r="AU343" i="21" s="1"/>
  <c r="AM407" i="21"/>
  <c r="AU407" i="21" s="1"/>
  <c r="AM471" i="21"/>
  <c r="AU471" i="21" s="1"/>
  <c r="AM535" i="21"/>
  <c r="AU535" i="21" s="1"/>
  <c r="AM599" i="21"/>
  <c r="AU599" i="21" s="1"/>
  <c r="AM663" i="21"/>
  <c r="AU663" i="21" s="1"/>
  <c r="AM727" i="21"/>
  <c r="AU727" i="21" s="1"/>
  <c r="AM791" i="21"/>
  <c r="AU791" i="21" s="1"/>
  <c r="AM855" i="21"/>
  <c r="AU855" i="21" s="1"/>
  <c r="AM919" i="21"/>
  <c r="AU919" i="21" s="1"/>
  <c r="AM983" i="21"/>
  <c r="AU983" i="21" s="1"/>
  <c r="AM1047" i="21"/>
  <c r="AU1047" i="21" s="1"/>
  <c r="AN25" i="21"/>
  <c r="AM25" i="21"/>
  <c r="AU25" i="21" s="1"/>
  <c r="AM89" i="21"/>
  <c r="AU89" i="21" s="1"/>
  <c r="AM441" i="21"/>
  <c r="AU441" i="21" s="1"/>
  <c r="AM513" i="21"/>
  <c r="AU513" i="21" s="1"/>
  <c r="AM577" i="21"/>
  <c r="AU577" i="21" s="1"/>
  <c r="AM1081" i="21"/>
  <c r="AU1081" i="21" s="1"/>
  <c r="AM896" i="21"/>
  <c r="AU896" i="21" s="1"/>
  <c r="AM960" i="21"/>
  <c r="AU960" i="21" s="1"/>
  <c r="AM1024" i="21"/>
  <c r="AU1024" i="21" s="1"/>
  <c r="AU1088" i="21"/>
  <c r="AM1152" i="21"/>
  <c r="AU1152" i="21" s="1"/>
  <c r="AM66" i="21"/>
  <c r="AU66" i="21" s="1"/>
  <c r="AM130" i="21"/>
  <c r="AU130" i="21" s="1"/>
  <c r="AM194" i="21"/>
  <c r="AU194" i="21" s="1"/>
  <c r="AM258" i="21"/>
  <c r="AU258" i="21" s="1"/>
  <c r="AM322" i="21"/>
  <c r="AU322" i="21" s="1"/>
  <c r="AM386" i="21"/>
  <c r="AU386" i="21" s="1"/>
  <c r="AM249" i="21"/>
  <c r="AU249" i="21" s="1"/>
  <c r="AM313" i="21"/>
  <c r="AU313" i="21" s="1"/>
  <c r="AM377" i="21"/>
  <c r="AU377" i="21" s="1"/>
  <c r="AM449" i="21"/>
  <c r="AU449" i="21" s="1"/>
  <c r="AM1017" i="21"/>
  <c r="AU1017" i="21" s="1"/>
  <c r="AM67" i="21"/>
  <c r="AU67" i="21" s="1"/>
  <c r="AM248" i="21"/>
  <c r="AU248" i="21" s="1"/>
  <c r="AM1016" i="21"/>
  <c r="AU1016" i="21" s="1"/>
  <c r="AM314" i="21"/>
  <c r="AU314" i="21" s="1"/>
  <c r="AM442" i="21"/>
  <c r="AU442" i="21" s="1"/>
  <c r="AM1082" i="21"/>
  <c r="AU1082" i="21" s="1"/>
  <c r="AM643" i="21"/>
  <c r="AU643" i="21" s="1"/>
  <c r="AM963" i="21"/>
  <c r="AU963" i="21" s="1"/>
  <c r="AM148" i="21"/>
  <c r="AU148" i="21" s="1"/>
  <c r="AM468" i="21"/>
  <c r="AU468" i="21" s="1"/>
  <c r="AM660" i="21"/>
  <c r="AU660" i="21" s="1"/>
  <c r="AM916" i="21"/>
  <c r="AU916" i="21" s="1"/>
  <c r="AM318" i="21"/>
  <c r="AU318" i="21" s="1"/>
  <c r="AM446" i="21"/>
  <c r="AU446" i="21" s="1"/>
  <c r="AM766" i="21"/>
  <c r="AU766" i="21" s="1"/>
  <c r="AN11" i="21"/>
  <c r="AM11" i="21"/>
  <c r="AU11" i="21" s="1"/>
  <c r="AM840" i="21"/>
  <c r="AU840" i="21" s="1"/>
  <c r="AM321" i="21"/>
  <c r="AU321" i="21" s="1"/>
  <c r="AM385" i="21"/>
  <c r="AU385" i="21" s="1"/>
  <c r="AM665" i="21"/>
  <c r="AU665" i="21" s="1"/>
  <c r="AM109" i="21"/>
  <c r="AU109" i="21" s="1"/>
  <c r="AM173" i="21"/>
  <c r="AU173" i="21" s="1"/>
  <c r="AM237" i="21"/>
  <c r="AU237" i="21" s="1"/>
  <c r="AM301" i="21"/>
  <c r="AU301" i="21" s="1"/>
  <c r="AM365" i="21"/>
  <c r="AU365" i="21" s="1"/>
  <c r="AM429" i="21"/>
  <c r="AU429" i="21" s="1"/>
  <c r="AM493" i="21"/>
  <c r="AU493" i="21" s="1"/>
  <c r="AM557" i="21"/>
  <c r="AU557" i="21" s="1"/>
  <c r="AM621" i="21"/>
  <c r="AU621" i="21" s="1"/>
  <c r="AM685" i="21"/>
  <c r="AU685" i="21" s="1"/>
  <c r="AM953" i="21"/>
  <c r="AU953" i="21" s="1"/>
  <c r="AM27" i="21"/>
  <c r="AU27" i="21" s="1"/>
  <c r="AN20" i="21"/>
  <c r="AM20" i="21"/>
  <c r="AU20" i="21" s="1"/>
  <c r="AM84" i="21"/>
  <c r="AU84" i="21" s="1"/>
  <c r="AN16" i="21"/>
  <c r="AM16" i="21"/>
  <c r="AU16" i="21" s="1"/>
  <c r="AM80" i="21"/>
  <c r="AU80" i="21" s="1"/>
  <c r="AM272" i="21"/>
  <c r="AU272" i="21" s="1"/>
  <c r="AM400" i="21"/>
  <c r="AU400" i="21" s="1"/>
  <c r="AM464" i="21"/>
  <c r="AU464" i="21" s="1"/>
  <c r="AM592" i="21"/>
  <c r="AU592" i="21" s="1"/>
  <c r="AM656" i="21"/>
  <c r="AU656" i="21" s="1"/>
  <c r="AU720" i="21"/>
  <c r="AM784" i="21"/>
  <c r="AU784" i="21" s="1"/>
  <c r="AM185" i="21"/>
  <c r="AU185" i="21" s="1"/>
  <c r="AM473" i="21"/>
  <c r="AU473" i="21" s="1"/>
  <c r="AM537" i="21"/>
  <c r="AU537" i="21" s="1"/>
  <c r="AM601" i="21"/>
  <c r="AU601" i="21" s="1"/>
  <c r="AM889" i="21"/>
  <c r="AU889" i="21" s="1"/>
  <c r="AN3" i="21"/>
  <c r="AM3" i="21"/>
  <c r="AU3" i="21" s="1"/>
  <c r="AM102" i="21"/>
  <c r="AU102" i="21" s="1"/>
  <c r="AM184" i="21"/>
  <c r="AU184" i="21" s="1"/>
  <c r="AM440" i="21"/>
  <c r="AU440" i="21" s="1"/>
  <c r="AU632" i="21"/>
  <c r="AM760" i="21"/>
  <c r="AU760" i="21" s="1"/>
  <c r="AM824" i="21"/>
  <c r="AU824" i="21" s="1"/>
  <c r="AM952" i="21"/>
  <c r="AU952" i="21" s="1"/>
  <c r="AM1144" i="21"/>
  <c r="AU1144" i="21" s="1"/>
  <c r="AM186" i="21"/>
  <c r="AU186" i="21" s="1"/>
  <c r="AM506" i="21"/>
  <c r="AU506" i="21" s="1"/>
  <c r="AM762" i="21"/>
  <c r="AU762" i="21" s="1"/>
  <c r="AM954" i="21"/>
  <c r="AU954" i="21" s="1"/>
  <c r="AM387" i="21"/>
  <c r="AU387" i="21" s="1"/>
  <c r="AM707" i="21"/>
  <c r="AU707" i="21" s="1"/>
  <c r="AM1027" i="21"/>
  <c r="AU1027" i="21" s="1"/>
  <c r="AM212" i="21"/>
  <c r="AU212" i="21" s="1"/>
  <c r="AM340" i="21"/>
  <c r="AU340" i="21" s="1"/>
  <c r="AM852" i="21"/>
  <c r="AU852" i="21" s="1"/>
  <c r="AU1044" i="21"/>
  <c r="AM126" i="21"/>
  <c r="AU126" i="21" s="1"/>
  <c r="AM382" i="21"/>
  <c r="AU382" i="21" s="1"/>
  <c r="AM510" i="21"/>
  <c r="AU510" i="21" s="1"/>
  <c r="AM830" i="21"/>
  <c r="AU830" i="21" s="1"/>
  <c r="AM68" i="21"/>
  <c r="AU68" i="21" s="1"/>
  <c r="AM110" i="21"/>
  <c r="AU110" i="21" s="1"/>
  <c r="AM128" i="21"/>
  <c r="AU128" i="21" s="1"/>
  <c r="AM256" i="21"/>
  <c r="AU256" i="21" s="1"/>
  <c r="AM448" i="21"/>
  <c r="AU448" i="21" s="1"/>
  <c r="AM576" i="21"/>
  <c r="AU576" i="21" s="1"/>
  <c r="AM640" i="21"/>
  <c r="AU640" i="21" s="1"/>
  <c r="AN12" i="21"/>
  <c r="AM12" i="21"/>
  <c r="AU12" i="21" s="1"/>
  <c r="AM54" i="21"/>
  <c r="AU54" i="21" s="1"/>
  <c r="AM264" i="21"/>
  <c r="AU264" i="21" s="1"/>
  <c r="AM392" i="21"/>
  <c r="AU392" i="21" s="1"/>
  <c r="AM520" i="21"/>
  <c r="AU520" i="21" s="1"/>
  <c r="AM584" i="21"/>
  <c r="AU584" i="21" s="1"/>
  <c r="AM648" i="21"/>
  <c r="AU648" i="21" s="1"/>
  <c r="AM712" i="21"/>
  <c r="AU712" i="21" s="1"/>
  <c r="AM776" i="21"/>
  <c r="AU776" i="21" s="1"/>
  <c r="AM35" i="21"/>
  <c r="AU35" i="21" s="1"/>
  <c r="AM28" i="21"/>
  <c r="AU28" i="21" s="1"/>
  <c r="AN6" i="21"/>
  <c r="AM6" i="21"/>
  <c r="AU6" i="21" s="1"/>
  <c r="AM70" i="21"/>
  <c r="AU70" i="21" s="1"/>
  <c r="AN24" i="21"/>
  <c r="AM24" i="21"/>
  <c r="AU24" i="21" s="1"/>
  <c r="AM88" i="21"/>
  <c r="AU88" i="21" s="1"/>
  <c r="AM152" i="21"/>
  <c r="AU152" i="21" s="1"/>
  <c r="AM216" i="21"/>
  <c r="AU216" i="21" s="1"/>
  <c r="AM280" i="21"/>
  <c r="AU280" i="21" s="1"/>
  <c r="AM344" i="21"/>
  <c r="AU344" i="21" s="1"/>
  <c r="AM408" i="21"/>
  <c r="AU408" i="21" s="1"/>
  <c r="AM472" i="21"/>
  <c r="AU472" i="21" s="1"/>
  <c r="AM536" i="21"/>
  <c r="AU536" i="21" s="1"/>
  <c r="AM664" i="21"/>
  <c r="AU664" i="21" s="1"/>
  <c r="AM728" i="21"/>
  <c r="AU728" i="21" s="1"/>
  <c r="AM792" i="21"/>
  <c r="AU792" i="21" s="1"/>
  <c r="AM856" i="21"/>
  <c r="AU856" i="21" s="1"/>
  <c r="AM920" i="21"/>
  <c r="AU920" i="21" s="1"/>
  <c r="AM984" i="21"/>
  <c r="AU984" i="21" s="1"/>
  <c r="AM1048" i="21"/>
  <c r="AU1048" i="21" s="1"/>
  <c r="AU1112" i="21"/>
  <c r="AN26" i="21"/>
  <c r="AM26" i="21"/>
  <c r="AU26" i="21" s="1"/>
  <c r="AM90" i="21"/>
  <c r="AU90" i="21" s="1"/>
  <c r="AM154" i="21"/>
  <c r="AU154" i="21" s="1"/>
  <c r="AM218" i="21"/>
  <c r="AU218" i="21" s="1"/>
  <c r="AM282" i="21"/>
  <c r="AU282" i="21" s="1"/>
  <c r="AM410" i="21"/>
  <c r="AU410" i="21" s="1"/>
  <c r="AM474" i="21"/>
  <c r="AU474" i="21" s="1"/>
  <c r="AM538" i="21"/>
  <c r="AU538" i="21" s="1"/>
  <c r="AM602" i="21"/>
  <c r="AU602" i="21" s="1"/>
  <c r="AM666" i="21"/>
  <c r="AU666" i="21" s="1"/>
  <c r="AM730" i="21"/>
  <c r="AU730" i="21" s="1"/>
  <c r="AM794" i="21"/>
  <c r="AU794" i="21" s="1"/>
  <c r="AM922" i="21"/>
  <c r="AU922" i="21" s="1"/>
  <c r="AM986" i="21"/>
  <c r="AU986" i="21" s="1"/>
  <c r="AM1050" i="21"/>
  <c r="AU1050" i="21" s="1"/>
  <c r="AM1114" i="21"/>
  <c r="AU1114" i="21" s="1"/>
  <c r="AM99" i="21"/>
  <c r="AU99" i="21" s="1"/>
  <c r="AM163" i="21"/>
  <c r="AU163" i="21" s="1"/>
  <c r="AM227" i="21"/>
  <c r="AU227" i="21" s="1"/>
  <c r="AM291" i="21"/>
  <c r="AU291" i="21" s="1"/>
  <c r="AM419" i="21"/>
  <c r="AU419" i="21" s="1"/>
  <c r="AM483" i="21"/>
  <c r="AU483" i="21" s="1"/>
  <c r="AM547" i="21"/>
  <c r="AU547" i="21" s="1"/>
  <c r="AM675" i="21"/>
  <c r="AU675" i="21" s="1"/>
  <c r="AM803" i="21"/>
  <c r="AU803" i="21" s="1"/>
  <c r="AM867" i="21"/>
  <c r="AU867" i="21" s="1"/>
  <c r="AM931" i="21"/>
  <c r="AU931" i="21" s="1"/>
  <c r="AM995" i="21"/>
  <c r="AU995" i="21" s="1"/>
  <c r="AM1059" i="21"/>
  <c r="AU1059" i="21" s="1"/>
  <c r="AM1123" i="21"/>
  <c r="AU1123" i="21" s="1"/>
  <c r="AM116" i="21"/>
  <c r="AU116" i="21" s="1"/>
  <c r="AM180" i="21"/>
  <c r="AU180" i="21" s="1"/>
  <c r="AM244" i="21"/>
  <c r="AU244" i="21" s="1"/>
  <c r="AM308" i="21"/>
  <c r="AU308" i="21" s="1"/>
  <c r="AM372" i="21"/>
  <c r="AU372" i="21" s="1"/>
  <c r="AM436" i="21"/>
  <c r="AU436" i="21" s="1"/>
  <c r="AM500" i="21"/>
  <c r="AU500" i="21" s="1"/>
  <c r="AU564" i="21"/>
  <c r="AM628" i="21"/>
  <c r="AU628" i="21" s="1"/>
  <c r="AM692" i="21"/>
  <c r="AU692" i="21" s="1"/>
  <c r="AM756" i="21"/>
  <c r="AU756" i="21" s="1"/>
  <c r="AM820" i="21"/>
  <c r="AU820" i="21" s="1"/>
  <c r="AM884" i="21"/>
  <c r="AU884" i="21" s="1"/>
  <c r="AU948" i="21"/>
  <c r="AM1012" i="21"/>
  <c r="AU1012" i="21" s="1"/>
  <c r="AM1076" i="21"/>
  <c r="AU1076" i="21" s="1"/>
  <c r="AM1140" i="21"/>
  <c r="AU1140" i="21" s="1"/>
  <c r="AM158" i="21"/>
  <c r="AU158" i="21" s="1"/>
  <c r="AM222" i="21"/>
  <c r="AU222" i="21" s="1"/>
  <c r="AM286" i="21"/>
  <c r="AU286" i="21" s="1"/>
  <c r="AM350" i="21"/>
  <c r="AU350" i="21" s="1"/>
  <c r="AM414" i="21"/>
  <c r="AU414" i="21" s="1"/>
  <c r="AM478" i="21"/>
  <c r="AU478" i="21" s="1"/>
  <c r="AM542" i="21"/>
  <c r="AU542" i="21" s="1"/>
  <c r="AM606" i="21"/>
  <c r="AU606" i="21" s="1"/>
  <c r="AM670" i="21"/>
  <c r="AU670" i="21" s="1"/>
  <c r="AM734" i="21"/>
  <c r="AU734" i="21" s="1"/>
  <c r="AM798" i="21"/>
  <c r="AU798" i="21" s="1"/>
  <c r="AM862" i="21"/>
  <c r="AU862" i="21" s="1"/>
  <c r="AM926" i="21"/>
  <c r="AU926" i="21" s="1"/>
  <c r="AM990" i="21"/>
  <c r="AU990" i="21" s="1"/>
  <c r="AM1062" i="21"/>
  <c r="AU1062" i="21" s="1"/>
  <c r="AM1142" i="21"/>
  <c r="AU1142" i="21" s="1"/>
  <c r="AM55" i="21"/>
  <c r="AU55" i="21" s="1"/>
  <c r="AM183" i="21"/>
  <c r="AU183" i="21" s="1"/>
  <c r="AM247" i="21"/>
  <c r="AU247" i="21" s="1"/>
  <c r="AM311" i="21"/>
  <c r="AU311" i="21" s="1"/>
  <c r="AM375" i="21"/>
  <c r="AU375" i="21" s="1"/>
  <c r="AM439" i="21"/>
  <c r="AU439" i="21" s="1"/>
  <c r="AM503" i="21"/>
  <c r="AU503" i="21" s="1"/>
  <c r="AM567" i="21"/>
  <c r="AU567" i="21" s="1"/>
  <c r="AM631" i="21"/>
  <c r="AU631" i="21" s="1"/>
  <c r="AM695" i="21"/>
  <c r="AU695" i="21" s="1"/>
  <c r="AM759" i="21"/>
  <c r="AU759" i="21" s="1"/>
  <c r="AM823" i="21"/>
  <c r="AU823" i="21" s="1"/>
  <c r="AM951" i="21"/>
  <c r="AU951" i="21" s="1"/>
  <c r="AM1015" i="21"/>
  <c r="AU1015" i="21" s="1"/>
  <c r="AM1079" i="21"/>
  <c r="AU1079" i="21" s="1"/>
  <c r="AM57" i="21"/>
  <c r="AU57" i="21" s="1"/>
  <c r="AM121" i="21"/>
  <c r="AU121" i="21" s="1"/>
  <c r="AM193" i="21"/>
  <c r="AU193" i="21" s="1"/>
  <c r="AM409" i="21"/>
  <c r="AU409" i="21" s="1"/>
  <c r="AM825" i="21"/>
  <c r="AU825" i="21" s="1"/>
  <c r="AM129" i="21"/>
  <c r="AU129" i="21" s="1"/>
  <c r="AM281" i="21"/>
  <c r="AU281" i="21" s="1"/>
  <c r="AU345" i="21"/>
  <c r="AM833" i="21"/>
  <c r="AU833" i="21" s="1"/>
  <c r="AM38" i="21"/>
  <c r="AU38" i="21" s="1"/>
  <c r="AM120" i="21"/>
  <c r="AU120" i="21" s="1"/>
  <c r="AM376" i="21"/>
  <c r="AU376" i="21" s="1"/>
  <c r="AM568" i="21"/>
  <c r="AU568" i="21" s="1"/>
  <c r="AM1080" i="21"/>
  <c r="AU1080" i="21" s="1"/>
  <c r="AM58" i="21"/>
  <c r="AU58" i="21" s="1"/>
  <c r="AM250" i="21"/>
  <c r="AU250" i="21" s="1"/>
  <c r="AM570" i="21"/>
  <c r="AU570" i="21" s="1"/>
  <c r="AM826" i="21"/>
  <c r="AU826" i="21" s="1"/>
  <c r="AM1018" i="21"/>
  <c r="AU1018" i="21" s="1"/>
  <c r="AM131" i="21"/>
  <c r="AU131" i="21" s="1"/>
  <c r="AM259" i="21"/>
  <c r="AU259" i="21" s="1"/>
  <c r="AM451" i="21"/>
  <c r="AU451" i="21" s="1"/>
  <c r="AM771" i="21"/>
  <c r="AU771" i="21" s="1"/>
  <c r="AM1006" i="21"/>
  <c r="AU1006" i="21" s="1"/>
  <c r="AM276" i="21"/>
  <c r="AU276" i="21" s="1"/>
  <c r="AM532" i="21"/>
  <c r="AU532" i="21" s="1"/>
  <c r="AM596" i="21"/>
  <c r="AU596" i="21" s="1"/>
  <c r="AU724" i="21"/>
  <c r="AM980" i="21"/>
  <c r="AU980" i="21" s="1"/>
  <c r="AU1108" i="21"/>
  <c r="AM190" i="21"/>
  <c r="AU190" i="21" s="1"/>
  <c r="AM254" i="21"/>
  <c r="AU254" i="21" s="1"/>
  <c r="AM574" i="21"/>
  <c r="AU574" i="21" s="1"/>
  <c r="AM702" i="21"/>
  <c r="AU702" i="21" s="1"/>
  <c r="AM46" i="21"/>
  <c r="AU46" i="21" s="1"/>
  <c r="AM64" i="21"/>
  <c r="AU64" i="21" s="1"/>
  <c r="AM704" i="21"/>
  <c r="AU704" i="21" s="1"/>
  <c r="AN19" i="21"/>
  <c r="AM19" i="21"/>
  <c r="AU19" i="21" s="1"/>
  <c r="AM200" i="21"/>
  <c r="AU200" i="21" s="1"/>
  <c r="AM43" i="21"/>
  <c r="AU43" i="21" s="1"/>
  <c r="AM78" i="21"/>
  <c r="AU78" i="21" s="1"/>
  <c r="AM96" i="21"/>
  <c r="AU96" i="21" s="1"/>
  <c r="AM224" i="21"/>
  <c r="AU224" i="21" s="1"/>
  <c r="AM352" i="21"/>
  <c r="AU352" i="21" s="1"/>
  <c r="AM480" i="21"/>
  <c r="AU480" i="21" s="1"/>
  <c r="AM608" i="21"/>
  <c r="AU608" i="21" s="1"/>
  <c r="AM736" i="21"/>
  <c r="AU736" i="21" s="1"/>
  <c r="AU800" i="21"/>
  <c r="AM864" i="21"/>
  <c r="AU864" i="21" s="1"/>
  <c r="AM992" i="21"/>
  <c r="AU992" i="21" s="1"/>
  <c r="AM1056" i="21"/>
  <c r="AU1056" i="21" s="1"/>
  <c r="AM1120" i="21"/>
  <c r="AU1120" i="21" s="1"/>
  <c r="AM98" i="21"/>
  <c r="AU98" i="21" s="1"/>
  <c r="AM162" i="21"/>
  <c r="AU162" i="21" s="1"/>
  <c r="AM226" i="21"/>
  <c r="AU226" i="21" s="1"/>
  <c r="AM290" i="21"/>
  <c r="AU290" i="21" s="1"/>
  <c r="AM354" i="21"/>
  <c r="AU354" i="21" s="1"/>
  <c r="AM418" i="21"/>
  <c r="AU418" i="21" s="1"/>
  <c r="AM482" i="21"/>
  <c r="AU482" i="21" s="1"/>
  <c r="AM546" i="21"/>
  <c r="AU546" i="21" s="1"/>
  <c r="AM610" i="21"/>
  <c r="AU610" i="21" s="1"/>
  <c r="AM930" i="21"/>
  <c r="AU930" i="21" s="1"/>
  <c r="AM1058" i="21"/>
  <c r="AU1058" i="21" s="1"/>
  <c r="AM107" i="21"/>
  <c r="AU107" i="21" s="1"/>
  <c r="AM235" i="21"/>
  <c r="AU235" i="21" s="1"/>
  <c r="AM299" i="21"/>
  <c r="AU299" i="21" s="1"/>
  <c r="AM555" i="21"/>
  <c r="AU555" i="21" s="1"/>
  <c r="AM683" i="21"/>
  <c r="AU683" i="21" s="1"/>
  <c r="AM811" i="21"/>
  <c r="AU811" i="21" s="1"/>
  <c r="AM1003" i="21"/>
  <c r="AU1003" i="21" s="1"/>
  <c r="AM1131" i="21"/>
  <c r="AU1131" i="21" s="1"/>
  <c r="AM124" i="21"/>
  <c r="AU124" i="21" s="1"/>
  <c r="AM380" i="21"/>
  <c r="AU380" i="21" s="1"/>
  <c r="AU572" i="21"/>
  <c r="AM764" i="21"/>
  <c r="AU764" i="21" s="1"/>
  <c r="AM892" i="21"/>
  <c r="AU892" i="21" s="1"/>
  <c r="AM956" i="21"/>
  <c r="AU956" i="21" s="1"/>
  <c r="AM1084" i="21"/>
  <c r="AU1084" i="21" s="1"/>
  <c r="AM1148" i="21"/>
  <c r="AU1148" i="21" s="1"/>
  <c r="AM294" i="21"/>
  <c r="AU294" i="21" s="1"/>
  <c r="AM742" i="21"/>
  <c r="AU742" i="21" s="1"/>
  <c r="AM806" i="21"/>
  <c r="AU806" i="21" s="1"/>
  <c r="AM998" i="21"/>
  <c r="AU998" i="21" s="1"/>
  <c r="AM1150" i="21"/>
  <c r="AU1150" i="21" s="1"/>
  <c r="AM63" i="21"/>
  <c r="AU63" i="21" s="1"/>
  <c r="AM127" i="21"/>
  <c r="AU127" i="21" s="1"/>
  <c r="AM191" i="21"/>
  <c r="AU191" i="21" s="1"/>
  <c r="AM255" i="21"/>
  <c r="AU255" i="21" s="1"/>
  <c r="AM383" i="21"/>
  <c r="AU383" i="21" s="1"/>
  <c r="AM447" i="21"/>
  <c r="AU447" i="21" s="1"/>
  <c r="AM511" i="21"/>
  <c r="AU511" i="21" s="1"/>
  <c r="AM575" i="21"/>
  <c r="AU575" i="21" s="1"/>
  <c r="AM639" i="21"/>
  <c r="AU639" i="21" s="1"/>
  <c r="AM703" i="21"/>
  <c r="AU703" i="21" s="1"/>
  <c r="AM767" i="21"/>
  <c r="AU767" i="21" s="1"/>
  <c r="AM831" i="21"/>
  <c r="AU831" i="21" s="1"/>
  <c r="AM895" i="21"/>
  <c r="AU895" i="21" s="1"/>
  <c r="AM959" i="21"/>
  <c r="AU959" i="21" s="1"/>
  <c r="AM1023" i="21"/>
  <c r="AU1023" i="21" s="1"/>
  <c r="AU1087" i="21"/>
  <c r="AM51" i="21"/>
  <c r="AU51" i="21" s="1"/>
  <c r="AM44" i="21"/>
  <c r="AU44" i="21" s="1"/>
  <c r="AN22" i="21"/>
  <c r="AM22" i="21"/>
  <c r="AU22" i="21" s="1"/>
  <c r="AM86" i="21"/>
  <c r="AU86" i="21" s="1"/>
  <c r="AM40" i="21"/>
  <c r="AU40" i="21" s="1"/>
  <c r="AM296" i="21"/>
  <c r="AU296" i="21" s="1"/>
  <c r="AM360" i="21"/>
  <c r="AU360" i="21" s="1"/>
  <c r="AM424" i="21"/>
  <c r="AU424" i="21" s="1"/>
  <c r="AM488" i="21"/>
  <c r="AU488" i="21" s="1"/>
  <c r="AM552" i="21"/>
  <c r="AU552" i="21" s="1"/>
  <c r="AM680" i="21"/>
  <c r="AU680" i="21" s="1"/>
  <c r="AU744" i="21"/>
  <c r="AM808" i="21"/>
  <c r="AU808" i="21" s="1"/>
  <c r="AM872" i="21"/>
  <c r="AU872" i="21" s="1"/>
  <c r="AM936" i="21"/>
  <c r="AU936" i="21" s="1"/>
  <c r="AM1000" i="21"/>
  <c r="AU1000" i="21" s="1"/>
  <c r="AM217" i="21"/>
  <c r="AU217" i="21" s="1"/>
  <c r="AU633" i="21"/>
  <c r="AN13" i="21"/>
  <c r="AM13" i="21"/>
  <c r="AU13" i="21" s="1"/>
  <c r="AM77" i="21"/>
  <c r="AU77" i="21" s="1"/>
  <c r="AM141" i="21"/>
  <c r="AU141" i="21" s="1"/>
  <c r="AM205" i="21"/>
  <c r="AU205" i="21" s="1"/>
  <c r="AM269" i="21"/>
  <c r="AU269" i="21" s="1"/>
  <c r="AM333" i="21"/>
  <c r="AU333" i="21" s="1"/>
  <c r="AM397" i="21"/>
  <c r="AU397" i="21" s="1"/>
  <c r="AM461" i="21"/>
  <c r="AU461" i="21" s="1"/>
  <c r="AM525" i="21"/>
  <c r="AU525" i="21" s="1"/>
  <c r="AM589" i="21"/>
  <c r="AU589" i="21" s="1"/>
  <c r="AM653" i="21"/>
  <c r="AU653" i="21" s="1"/>
  <c r="AM717" i="21"/>
  <c r="AU717" i="21" s="1"/>
  <c r="AM697" i="21"/>
  <c r="AU697" i="21" s="1"/>
  <c r="AM769" i="21"/>
  <c r="AU769" i="21" s="1"/>
  <c r="AM1141" i="21"/>
  <c r="AU1141" i="21" s="1"/>
  <c r="AM1143" i="21"/>
  <c r="AU1143" i="21" s="1"/>
  <c r="AM60" i="21"/>
  <c r="AU60" i="21" s="1"/>
  <c r="AM56" i="21"/>
  <c r="AU56" i="21" s="1"/>
  <c r="AM312" i="21"/>
  <c r="AU312" i="21" s="1"/>
  <c r="AM504" i="21"/>
  <c r="AU504" i="21" s="1"/>
  <c r="AM696" i="21"/>
  <c r="AU696" i="21" s="1"/>
  <c r="AM888" i="21"/>
  <c r="AU888" i="21" s="1"/>
  <c r="AM122" i="21"/>
  <c r="AU122" i="21" s="1"/>
  <c r="AM378" i="21"/>
  <c r="AU378" i="21" s="1"/>
  <c r="AM698" i="21"/>
  <c r="AU698" i="21" s="1"/>
  <c r="AM890" i="21"/>
  <c r="AU890" i="21" s="1"/>
  <c r="AM1146" i="21"/>
  <c r="AU1146" i="21" s="1"/>
  <c r="AM195" i="21"/>
  <c r="AU195" i="21" s="1"/>
  <c r="AM323" i="21"/>
  <c r="AU323" i="21" s="1"/>
  <c r="AM515" i="21"/>
  <c r="AU515" i="21" s="1"/>
  <c r="AM835" i="21"/>
  <c r="AU835" i="21" s="1"/>
  <c r="AM899" i="21"/>
  <c r="AU899" i="21" s="1"/>
  <c r="AM1091" i="21"/>
  <c r="AU1091" i="21" s="1"/>
  <c r="AM404" i="21"/>
  <c r="AU404" i="21" s="1"/>
  <c r="AM788" i="21"/>
  <c r="AU788" i="21" s="1"/>
  <c r="AM638" i="21"/>
  <c r="AU638" i="21" s="1"/>
  <c r="AM192" i="21"/>
  <c r="AU192" i="21" s="1"/>
  <c r="AM384" i="21"/>
  <c r="AU384" i="21" s="1"/>
  <c r="AU512" i="21"/>
  <c r="AM832" i="21"/>
  <c r="AU832" i="21" s="1"/>
  <c r="AM76" i="21"/>
  <c r="AU76" i="21" s="1"/>
  <c r="AN8" i="21"/>
  <c r="AM8" i="21"/>
  <c r="AU8" i="21" s="1"/>
  <c r="AM136" i="21"/>
  <c r="AU136" i="21" s="1"/>
  <c r="AM328" i="21"/>
  <c r="AU328" i="21" s="1"/>
  <c r="AN14" i="21"/>
  <c r="AM14" i="21"/>
  <c r="AU14" i="21" s="1"/>
  <c r="AM32" i="21"/>
  <c r="AU32" i="21" s="1"/>
  <c r="AM160" i="21"/>
  <c r="AU160" i="21" s="1"/>
  <c r="AM544" i="21"/>
  <c r="AU544" i="21" s="1"/>
  <c r="AM672" i="21"/>
  <c r="AU672" i="21" s="1"/>
  <c r="AM928" i="21"/>
  <c r="AU928" i="21" s="1"/>
  <c r="AM674" i="21"/>
  <c r="AU674" i="21" s="1"/>
  <c r="AM738" i="21"/>
  <c r="AU738" i="21" s="1"/>
  <c r="AM866" i="21"/>
  <c r="AU866" i="21" s="1"/>
  <c r="AM994" i="21"/>
  <c r="AU994" i="21" s="1"/>
  <c r="AM1122" i="21"/>
  <c r="AU1122" i="21" s="1"/>
  <c r="AM171" i="21"/>
  <c r="AU171" i="21" s="1"/>
  <c r="AM363" i="21"/>
  <c r="AU363" i="21" s="1"/>
  <c r="AM747" i="21"/>
  <c r="AU747" i="21" s="1"/>
  <c r="AM875" i="21"/>
  <c r="AU875" i="21" s="1"/>
  <c r="AM939" i="21"/>
  <c r="AU939" i="21" s="1"/>
  <c r="AM1067" i="21"/>
  <c r="AU1067" i="21" s="1"/>
  <c r="AM188" i="21"/>
  <c r="AU188" i="21" s="1"/>
  <c r="AM252" i="21"/>
  <c r="AU252" i="21" s="1"/>
  <c r="AM316" i="21"/>
  <c r="AU316" i="21" s="1"/>
  <c r="AM444" i="21"/>
  <c r="AU444" i="21" s="1"/>
  <c r="AM508" i="21"/>
  <c r="AU508" i="21" s="1"/>
  <c r="AM636" i="21"/>
  <c r="AU636" i="21" s="1"/>
  <c r="AM700" i="21"/>
  <c r="AU700" i="21" s="1"/>
  <c r="AM828" i="21"/>
  <c r="AU828" i="21" s="1"/>
  <c r="AM1020" i="21"/>
  <c r="AU1020" i="21" s="1"/>
  <c r="AM166" i="21"/>
  <c r="AU166" i="21" s="1"/>
  <c r="AM230" i="21"/>
  <c r="AU230" i="21" s="1"/>
  <c r="AU358" i="21"/>
  <c r="AM486" i="21"/>
  <c r="AU486" i="21" s="1"/>
  <c r="AM550" i="21"/>
  <c r="AU550" i="21" s="1"/>
  <c r="AM614" i="21"/>
  <c r="AU614" i="21" s="1"/>
  <c r="AM678" i="21"/>
  <c r="AU678" i="21" s="1"/>
  <c r="AM870" i="21"/>
  <c r="AU870" i="21" s="1"/>
  <c r="AM934" i="21"/>
  <c r="AU934" i="21" s="1"/>
  <c r="AM1078" i="21"/>
  <c r="AU1078" i="21" s="1"/>
  <c r="AM319" i="21"/>
  <c r="AU319" i="21" s="1"/>
  <c r="AM75" i="21"/>
  <c r="AU75" i="21" s="1"/>
  <c r="AM59" i="21"/>
  <c r="AU59" i="21" s="1"/>
  <c r="AM52" i="21"/>
  <c r="AU52" i="21" s="1"/>
  <c r="AM30" i="21"/>
  <c r="AU30" i="21" s="1"/>
  <c r="AM94" i="21"/>
  <c r="AU94" i="21" s="1"/>
  <c r="AM48" i="21"/>
  <c r="AU48" i="21" s="1"/>
  <c r="AM112" i="21"/>
  <c r="AU112" i="21" s="1"/>
  <c r="AM176" i="21"/>
  <c r="AU176" i="21" s="1"/>
  <c r="AM240" i="21"/>
  <c r="AU240" i="21" s="1"/>
  <c r="AM304" i="21"/>
  <c r="AU304" i="21" s="1"/>
  <c r="AM368" i="21"/>
  <c r="AU368" i="21" s="1"/>
  <c r="AM432" i="21"/>
  <c r="AU432" i="21" s="1"/>
  <c r="AM560" i="21"/>
  <c r="AU560" i="21" s="1"/>
  <c r="AM624" i="21"/>
  <c r="AU624" i="21" s="1"/>
  <c r="AM688" i="21"/>
  <c r="AU688" i="21" s="1"/>
  <c r="AM752" i="21"/>
  <c r="AU752" i="21" s="1"/>
  <c r="AU816" i="21"/>
  <c r="AM880" i="21"/>
  <c r="AU880" i="21" s="1"/>
  <c r="AM944" i="21"/>
  <c r="AU944" i="21" s="1"/>
  <c r="AM1008" i="21"/>
  <c r="AU1008" i="21" s="1"/>
  <c r="AM1072" i="21"/>
  <c r="AU1072" i="21" s="1"/>
  <c r="AM1136" i="21"/>
  <c r="AU1136" i="21" s="1"/>
  <c r="AM50" i="21"/>
  <c r="AU50" i="21" s="1"/>
  <c r="AM114" i="21"/>
  <c r="AU114" i="21" s="1"/>
  <c r="AM178" i="21"/>
  <c r="AU178" i="21" s="1"/>
  <c r="AM242" i="21"/>
  <c r="AU242" i="21" s="1"/>
  <c r="AM306" i="21"/>
  <c r="AU306" i="21" s="1"/>
  <c r="AM370" i="21"/>
  <c r="AU370" i="21" s="1"/>
  <c r="AM434" i="21"/>
  <c r="AU434" i="21" s="1"/>
  <c r="AM498" i="21"/>
  <c r="AU498" i="21" s="1"/>
  <c r="AM562" i="21"/>
  <c r="AU562" i="21" s="1"/>
  <c r="AM626" i="21"/>
  <c r="AU626" i="21" s="1"/>
  <c r="AM690" i="21"/>
  <c r="AU690" i="21" s="1"/>
  <c r="AM754" i="21"/>
  <c r="AU754" i="21" s="1"/>
  <c r="AM818" i="21"/>
  <c r="AU818" i="21" s="1"/>
  <c r="AM882" i="21"/>
  <c r="AU882" i="21" s="1"/>
  <c r="AM946" i="21"/>
  <c r="AU946" i="21" s="1"/>
  <c r="AM1010" i="21"/>
  <c r="AU1010" i="21" s="1"/>
  <c r="AM1074" i="21"/>
  <c r="AU1074" i="21" s="1"/>
  <c r="AM1138" i="21"/>
  <c r="AU1138" i="21" s="1"/>
  <c r="AM123" i="21"/>
  <c r="AU123" i="21" s="1"/>
  <c r="AM187" i="21"/>
  <c r="AU187" i="21" s="1"/>
  <c r="AM251" i="21"/>
  <c r="AU251" i="21" s="1"/>
  <c r="AM315" i="21"/>
  <c r="AU315" i="21" s="1"/>
  <c r="AM379" i="21"/>
  <c r="AU379" i="21" s="1"/>
  <c r="AM443" i="21"/>
  <c r="AU443" i="21" s="1"/>
  <c r="AM507" i="21"/>
  <c r="AU507" i="21" s="1"/>
  <c r="AM571" i="21"/>
  <c r="AU571" i="21" s="1"/>
  <c r="AM635" i="21"/>
  <c r="AU635" i="21" s="1"/>
  <c r="AM699" i="21"/>
  <c r="AU699" i="21" s="1"/>
  <c r="AM763" i="21"/>
  <c r="AU763" i="21" s="1"/>
  <c r="AM827" i="21"/>
  <c r="AU827" i="21" s="1"/>
  <c r="AM891" i="21"/>
  <c r="AU891" i="21" s="1"/>
  <c r="AM1019" i="21"/>
  <c r="AU1019" i="21" s="1"/>
  <c r="AM1083" i="21"/>
  <c r="AU1083" i="21" s="1"/>
  <c r="AM1147" i="21"/>
  <c r="AU1147" i="21" s="1"/>
  <c r="AM153" i="21"/>
  <c r="AU153" i="21" s="1"/>
  <c r="AM505" i="21"/>
  <c r="AU505" i="21" s="1"/>
  <c r="AU569" i="21"/>
  <c r="AM641" i="21"/>
  <c r="AU641" i="21" s="1"/>
  <c r="AN21" i="21"/>
  <c r="AM21" i="21"/>
  <c r="AU21" i="21" s="1"/>
  <c r="AM85" i="21"/>
  <c r="AU85" i="21" s="1"/>
  <c r="AM149" i="21"/>
  <c r="AU149" i="21" s="1"/>
  <c r="AM277" i="21"/>
  <c r="AU277" i="21" s="1"/>
  <c r="AU341" i="21"/>
  <c r="AM405" i="21"/>
  <c r="AU405" i="21" s="1"/>
  <c r="AM469" i="21"/>
  <c r="AU469" i="21" s="1"/>
  <c r="AM533" i="21"/>
  <c r="AU533" i="21" s="1"/>
  <c r="AM661" i="21"/>
  <c r="AU661" i="21" s="1"/>
  <c r="AM725" i="21"/>
  <c r="AU725" i="21" s="1"/>
  <c r="AM705" i="21"/>
  <c r="AU705" i="21" s="1"/>
  <c r="AM1145" i="21"/>
  <c r="AU1145" i="21" s="1"/>
  <c r="AM821" i="21"/>
  <c r="AU821" i="21" s="1"/>
  <c r="AM885" i="21"/>
  <c r="AU885" i="21" s="1"/>
  <c r="AM1013" i="21"/>
  <c r="AU1013" i="21" s="1"/>
  <c r="AM1077" i="21"/>
  <c r="AU1077" i="21" s="1"/>
  <c r="AM749" i="21"/>
  <c r="AU749" i="21" s="1"/>
  <c r="AU729" i="21"/>
  <c r="AM793" i="21"/>
  <c r="AU793" i="21" s="1"/>
  <c r="AM857" i="21"/>
  <c r="AU857" i="21" s="1"/>
  <c r="AM921" i="21"/>
  <c r="AU921" i="21" s="1"/>
  <c r="AM985" i="21"/>
  <c r="AU985" i="21" s="1"/>
  <c r="AK1049" i="21"/>
  <c r="AL1049" i="21" s="1"/>
  <c r="AU1113" i="21"/>
  <c r="AM789" i="21"/>
  <c r="AU789" i="21" s="1"/>
  <c r="AM853" i="21"/>
  <c r="AU853" i="21" s="1"/>
  <c r="AM917" i="21"/>
  <c r="AU917" i="21" s="1"/>
  <c r="AM1045" i="21"/>
  <c r="AU1045" i="21" s="1"/>
  <c r="AM1109" i="21"/>
  <c r="AU1109" i="21" s="1"/>
  <c r="AM1111" i="21"/>
  <c r="AU1111" i="21" s="1"/>
  <c r="AM450" i="21"/>
  <c r="AU450" i="21" s="1"/>
  <c r="AM514" i="21"/>
  <c r="AU514" i="21" s="1"/>
  <c r="AM578" i="21"/>
  <c r="AU578" i="21" s="1"/>
  <c r="AM642" i="21"/>
  <c r="AU642" i="21" s="1"/>
  <c r="AM706" i="21"/>
  <c r="AU706" i="21" s="1"/>
  <c r="AM770" i="21"/>
  <c r="AU770" i="21" s="1"/>
  <c r="AM834" i="21"/>
  <c r="AU834" i="21" s="1"/>
  <c r="AM898" i="21"/>
  <c r="AU898" i="21" s="1"/>
  <c r="AM962" i="21"/>
  <c r="AU962" i="21" s="1"/>
  <c r="AM1026" i="21"/>
  <c r="AU1026" i="21" s="1"/>
  <c r="AM1090" i="21"/>
  <c r="AU1090" i="21" s="1"/>
  <c r="AN2" i="21"/>
  <c r="AM2" i="21"/>
  <c r="AU2" i="21" s="1"/>
  <c r="AM139" i="21"/>
  <c r="AU139" i="21" s="1"/>
  <c r="AM203" i="21"/>
  <c r="AU203" i="21" s="1"/>
  <c r="AM267" i="21"/>
  <c r="AU267" i="21" s="1"/>
  <c r="AM331" i="21"/>
  <c r="AU331" i="21" s="1"/>
  <c r="AM395" i="21"/>
  <c r="AU395" i="21" s="1"/>
  <c r="AM459" i="21"/>
  <c r="AU459" i="21" s="1"/>
  <c r="AM523" i="21"/>
  <c r="AU523" i="21" s="1"/>
  <c r="AM587" i="21"/>
  <c r="AU587" i="21" s="1"/>
  <c r="AM651" i="21"/>
  <c r="AU651" i="21" s="1"/>
  <c r="AM715" i="21"/>
  <c r="AU715" i="21" s="1"/>
  <c r="AM779" i="21"/>
  <c r="AU779" i="21" s="1"/>
  <c r="AU843" i="21"/>
  <c r="AM907" i="21"/>
  <c r="AU907" i="21" s="1"/>
  <c r="AM971" i="21"/>
  <c r="AU971" i="21" s="1"/>
  <c r="AM1035" i="21"/>
  <c r="AU1035" i="21" s="1"/>
  <c r="AM92" i="21"/>
  <c r="AU92" i="21" s="1"/>
  <c r="AM156" i="21"/>
  <c r="AU156" i="21" s="1"/>
  <c r="AM220" i="21"/>
  <c r="AU220" i="21" s="1"/>
  <c r="AM284" i="21"/>
  <c r="AU284" i="21" s="1"/>
  <c r="AM348" i="21"/>
  <c r="AU348" i="21" s="1"/>
  <c r="AM412" i="21"/>
  <c r="AU412" i="21" s="1"/>
  <c r="AM476" i="21"/>
  <c r="AU476" i="21" s="1"/>
  <c r="AM604" i="21"/>
  <c r="AU604" i="21" s="1"/>
  <c r="AM668" i="21"/>
  <c r="AU668" i="21" s="1"/>
  <c r="AM732" i="21"/>
  <c r="AU732" i="21" s="1"/>
  <c r="AM796" i="21"/>
  <c r="AU796" i="21" s="1"/>
  <c r="AM860" i="21"/>
  <c r="AU860" i="21" s="1"/>
  <c r="AM924" i="21"/>
  <c r="AU924" i="21" s="1"/>
  <c r="AM988" i="21"/>
  <c r="AU988" i="21" s="1"/>
  <c r="AM1052" i="21"/>
  <c r="AU1052" i="21" s="1"/>
  <c r="AM1116" i="21"/>
  <c r="AU1116" i="21" s="1"/>
  <c r="AM134" i="21"/>
  <c r="AU134" i="21" s="1"/>
  <c r="AM198" i="21"/>
  <c r="AU198" i="21" s="1"/>
  <c r="AM262" i="21"/>
  <c r="AU262" i="21" s="1"/>
  <c r="AM390" i="21"/>
  <c r="AU390" i="21" s="1"/>
  <c r="AM454" i="21"/>
  <c r="AU454" i="21" s="1"/>
  <c r="AM518" i="21"/>
  <c r="AU518" i="21" s="1"/>
  <c r="AM582" i="21"/>
  <c r="AU582" i="21" s="1"/>
  <c r="AU646" i="21"/>
  <c r="AM710" i="21"/>
  <c r="AU710" i="21" s="1"/>
  <c r="AM774" i="21"/>
  <c r="AU774" i="21" s="1"/>
  <c r="AM838" i="21"/>
  <c r="AU838" i="21" s="1"/>
  <c r="AM902" i="21"/>
  <c r="AU902" i="21" s="1"/>
  <c r="AM966" i="21"/>
  <c r="AU966" i="21" s="1"/>
  <c r="AU1038" i="21"/>
  <c r="AU1110" i="21"/>
  <c r="AM31" i="21"/>
  <c r="AU31" i="21" s="1"/>
  <c r="AM95" i="21"/>
  <c r="AU95" i="21" s="1"/>
  <c r="AM159" i="21"/>
  <c r="AU159" i="21" s="1"/>
  <c r="AM287" i="21"/>
  <c r="AU287" i="21" s="1"/>
  <c r="AU351" i="21"/>
  <c r="AM415" i="21"/>
  <c r="AU415" i="21" s="1"/>
  <c r="AM479" i="21"/>
  <c r="AU479" i="21" s="1"/>
  <c r="AM543" i="21"/>
  <c r="AU543" i="21" s="1"/>
  <c r="AM607" i="21"/>
  <c r="AU607" i="21" s="1"/>
  <c r="AM671" i="21"/>
  <c r="AU671" i="21" s="1"/>
  <c r="AM735" i="21"/>
  <c r="AU735" i="21" s="1"/>
  <c r="AM799" i="21"/>
  <c r="AU799" i="21" s="1"/>
  <c r="AM863" i="21"/>
  <c r="AU863" i="21" s="1"/>
  <c r="AM927" i="21"/>
  <c r="AU927" i="21" s="1"/>
  <c r="AM991" i="21"/>
  <c r="AU991" i="21" s="1"/>
  <c r="AM1055" i="21"/>
  <c r="AU1055" i="21" s="1"/>
  <c r="AM33" i="21"/>
  <c r="AU33" i="21" s="1"/>
  <c r="AM97" i="21"/>
  <c r="AU97" i="21" s="1"/>
  <c r="AM161" i="21"/>
  <c r="AU161" i="21" s="1"/>
  <c r="AM225" i="21"/>
  <c r="AU225" i="21" s="1"/>
  <c r="AM289" i="21"/>
  <c r="AU289" i="21" s="1"/>
  <c r="AU353" i="21"/>
  <c r="AM417" i="21"/>
  <c r="AU417" i="21" s="1"/>
  <c r="AM481" i="21"/>
  <c r="AU481" i="21" s="1"/>
  <c r="AM545" i="21"/>
  <c r="AU545" i="21" s="1"/>
  <c r="AM609" i="21"/>
  <c r="AU609" i="21" s="1"/>
  <c r="AM673" i="21"/>
  <c r="AU673" i="21" s="1"/>
  <c r="AM53" i="21"/>
  <c r="AU53" i="21" s="1"/>
  <c r="AM117" i="21"/>
  <c r="AU117" i="21" s="1"/>
  <c r="AM181" i="21"/>
  <c r="AU181" i="21" s="1"/>
  <c r="AM245" i="21"/>
  <c r="AU245" i="21" s="1"/>
  <c r="AM309" i="21"/>
  <c r="AU309" i="21" s="1"/>
  <c r="AM373" i="21"/>
  <c r="AU373" i="21" s="1"/>
  <c r="AM437" i="21"/>
  <c r="AU437" i="21" s="1"/>
  <c r="AM501" i="21"/>
  <c r="AU501" i="21" s="1"/>
  <c r="AM565" i="21"/>
  <c r="AU565" i="21" s="1"/>
  <c r="AU629" i="21"/>
  <c r="AM693" i="21"/>
  <c r="AU693" i="21" s="1"/>
  <c r="AM757" i="21"/>
  <c r="AU757" i="21" s="1"/>
  <c r="AM737" i="21"/>
  <c r="AU737" i="21" s="1"/>
  <c r="AM801" i="21"/>
  <c r="AU801" i="21" s="1"/>
  <c r="AM929" i="21"/>
  <c r="AU929" i="21" s="1"/>
  <c r="AM993" i="21"/>
  <c r="AU993" i="21" s="1"/>
  <c r="AU1057" i="21"/>
  <c r="AK1121" i="21"/>
  <c r="AL1121" i="21" s="1"/>
  <c r="AU797" i="21"/>
  <c r="AM861" i="21"/>
  <c r="AU861" i="21" s="1"/>
  <c r="AM925" i="21"/>
  <c r="AU925" i="21" s="1"/>
  <c r="AM989" i="21"/>
  <c r="AU989" i="21" s="1"/>
  <c r="AM1053" i="21"/>
  <c r="AU1053" i="21" s="1"/>
  <c r="AM1117" i="21"/>
  <c r="AU1117" i="21" s="1"/>
  <c r="AM1119" i="21"/>
  <c r="AU1119" i="21" s="1"/>
  <c r="AM904" i="21"/>
  <c r="AU904" i="21" s="1"/>
  <c r="AM968" i="21"/>
  <c r="AU968" i="21" s="1"/>
  <c r="AM1032" i="21"/>
  <c r="AU1032" i="21" s="1"/>
  <c r="AM1096" i="21"/>
  <c r="AU1096" i="21" s="1"/>
  <c r="AN10" i="21"/>
  <c r="AM10" i="21"/>
  <c r="AU10" i="21" s="1"/>
  <c r="AM74" i="21"/>
  <c r="AU74" i="21" s="1"/>
  <c r="AM138" i="21"/>
  <c r="AU138" i="21" s="1"/>
  <c r="AM202" i="21"/>
  <c r="AU202" i="21" s="1"/>
  <c r="AM266" i="21"/>
  <c r="AU266" i="21" s="1"/>
  <c r="AM330" i="21"/>
  <c r="AU330" i="21" s="1"/>
  <c r="AM394" i="21"/>
  <c r="AU394" i="21" s="1"/>
  <c r="AM458" i="21"/>
  <c r="AU458" i="21" s="1"/>
  <c r="AM522" i="21"/>
  <c r="AU522" i="21" s="1"/>
  <c r="AM586" i="21"/>
  <c r="AU586" i="21" s="1"/>
  <c r="AM650" i="21"/>
  <c r="AU650" i="21" s="1"/>
  <c r="AM842" i="21"/>
  <c r="AU842" i="21" s="1"/>
  <c r="AM970" i="21"/>
  <c r="AU970" i="21" s="1"/>
  <c r="AM1034" i="21"/>
  <c r="AU1034" i="21" s="1"/>
  <c r="AM1098" i="21"/>
  <c r="AU1098" i="21" s="1"/>
  <c r="AM83" i="21"/>
  <c r="AU83" i="21" s="1"/>
  <c r="AM147" i="21"/>
  <c r="AU147" i="21" s="1"/>
  <c r="AM211" i="21"/>
  <c r="AU211" i="21" s="1"/>
  <c r="AM275" i="21"/>
  <c r="AU275" i="21" s="1"/>
  <c r="AM339" i="21"/>
  <c r="AU339" i="21" s="1"/>
  <c r="AM403" i="21"/>
  <c r="AU403" i="21" s="1"/>
  <c r="AM467" i="21"/>
  <c r="AU467" i="21" s="1"/>
  <c r="AM531" i="21"/>
  <c r="AU531" i="21" s="1"/>
  <c r="AM595" i="21"/>
  <c r="AU595" i="21" s="1"/>
  <c r="AM659" i="21"/>
  <c r="AU659" i="21" s="1"/>
  <c r="AM723" i="21"/>
  <c r="AU723" i="21" s="1"/>
  <c r="AM787" i="21"/>
  <c r="AU787" i="21" s="1"/>
  <c r="AM851" i="21"/>
  <c r="AU851" i="21" s="1"/>
  <c r="AM915" i="21"/>
  <c r="AU915" i="21" s="1"/>
  <c r="AM979" i="21"/>
  <c r="AU979" i="21" s="1"/>
  <c r="AM1107" i="21"/>
  <c r="AU1107" i="21" s="1"/>
  <c r="AM164" i="21"/>
  <c r="AU164" i="21" s="1"/>
  <c r="AM228" i="21"/>
  <c r="AU228" i="21" s="1"/>
  <c r="AM292" i="21"/>
  <c r="AU292" i="21" s="1"/>
  <c r="AM356" i="21"/>
  <c r="AU356" i="21" s="1"/>
  <c r="AM420" i="21"/>
  <c r="AU420" i="21" s="1"/>
  <c r="AM484" i="21"/>
  <c r="AU484" i="21" s="1"/>
  <c r="AM612" i="21"/>
  <c r="AU612" i="21" s="1"/>
  <c r="AM676" i="21"/>
  <c r="AU676" i="21" s="1"/>
  <c r="AM740" i="21"/>
  <c r="AU740" i="21" s="1"/>
  <c r="AM804" i="21"/>
  <c r="AU804" i="21" s="1"/>
  <c r="AM868" i="21"/>
  <c r="AU868" i="21" s="1"/>
  <c r="AM932" i="21"/>
  <c r="AU932" i="21" s="1"/>
  <c r="AM996" i="21"/>
  <c r="AU996" i="21" s="1"/>
  <c r="AM1060" i="21"/>
  <c r="AU1060" i="21" s="1"/>
  <c r="AM1124" i="21"/>
  <c r="AU1124" i="21" s="1"/>
  <c r="AM142" i="21"/>
  <c r="AU142" i="21" s="1"/>
  <c r="AM206" i="21"/>
  <c r="AU206" i="21" s="1"/>
  <c r="AM270" i="21"/>
  <c r="AU270" i="21" s="1"/>
  <c r="AM334" i="21"/>
  <c r="AU334" i="21" s="1"/>
  <c r="AM398" i="21"/>
  <c r="AU398" i="21" s="1"/>
  <c r="AM462" i="21"/>
  <c r="AU462" i="21" s="1"/>
  <c r="AM526" i="21"/>
  <c r="AU526" i="21" s="1"/>
  <c r="AM590" i="21"/>
  <c r="AU590" i="21" s="1"/>
  <c r="AM654" i="21"/>
  <c r="AU654" i="21" s="1"/>
  <c r="AM718" i="21"/>
  <c r="AU718" i="21" s="1"/>
  <c r="AM782" i="21"/>
  <c r="AU782" i="21" s="1"/>
  <c r="AM846" i="21"/>
  <c r="AU846" i="21" s="1"/>
  <c r="AM974" i="21"/>
  <c r="AU974" i="21" s="1"/>
  <c r="AM1046" i="21"/>
  <c r="AU1046" i="21" s="1"/>
  <c r="AM1118" i="21"/>
  <c r="AU1118" i="21" s="1"/>
  <c r="AM39" i="21"/>
  <c r="AU39" i="21" s="1"/>
  <c r="AM103" i="21"/>
  <c r="AU103" i="21" s="1"/>
  <c r="AM167" i="21"/>
  <c r="AU167" i="21" s="1"/>
  <c r="AM231" i="21"/>
  <c r="AU231" i="21" s="1"/>
  <c r="AM295" i="21"/>
  <c r="AU295" i="21" s="1"/>
  <c r="AM359" i="21"/>
  <c r="AU359" i="21" s="1"/>
  <c r="AM423" i="21"/>
  <c r="AU423" i="21" s="1"/>
  <c r="AM487" i="21"/>
  <c r="AU487" i="21" s="1"/>
  <c r="AM551" i="21"/>
  <c r="AU551" i="21" s="1"/>
  <c r="AM615" i="21"/>
  <c r="AU615" i="21" s="1"/>
  <c r="AM679" i="21"/>
  <c r="AU679" i="21" s="1"/>
  <c r="AU743" i="21"/>
  <c r="AM807" i="21"/>
  <c r="AU807" i="21" s="1"/>
  <c r="AM871" i="21"/>
  <c r="AU871" i="21" s="1"/>
  <c r="AM935" i="21"/>
  <c r="AU935" i="21" s="1"/>
  <c r="AM999" i="21"/>
  <c r="AU999" i="21" s="1"/>
  <c r="AM1063" i="21"/>
  <c r="AU1063" i="21" s="1"/>
  <c r="AM41" i="21"/>
  <c r="AU41" i="21" s="1"/>
  <c r="AM105" i="21"/>
  <c r="AU105" i="21" s="1"/>
  <c r="AM169" i="21"/>
  <c r="AU169" i="21" s="1"/>
  <c r="AM233" i="21"/>
  <c r="AU233" i="21" s="1"/>
  <c r="AM297" i="21"/>
  <c r="AU297" i="21" s="1"/>
  <c r="AM489" i="21"/>
  <c r="AU489" i="21" s="1"/>
  <c r="AM553" i="21"/>
  <c r="AU553" i="21" s="1"/>
  <c r="AM617" i="21"/>
  <c r="AU617" i="21" s="1"/>
  <c r="AM681" i="21"/>
  <c r="AU681" i="21" s="1"/>
  <c r="AM61" i="21"/>
  <c r="AU61" i="21" s="1"/>
  <c r="AM125" i="21"/>
  <c r="AU125" i="21" s="1"/>
  <c r="AM189" i="21"/>
  <c r="AU189" i="21" s="1"/>
  <c r="AM253" i="21"/>
  <c r="AU253" i="21" s="1"/>
  <c r="AM317" i="21"/>
  <c r="AU317" i="21" s="1"/>
  <c r="AM381" i="21"/>
  <c r="AU381" i="21" s="1"/>
  <c r="AM445" i="21"/>
  <c r="AU445" i="21" s="1"/>
  <c r="AU509" i="21"/>
  <c r="AM573" i="21"/>
  <c r="AU573" i="21" s="1"/>
  <c r="AM637" i="21"/>
  <c r="AU637" i="21" s="1"/>
  <c r="AM701" i="21"/>
  <c r="AU701" i="21" s="1"/>
  <c r="AM765" i="21"/>
  <c r="AU765" i="21" s="1"/>
  <c r="AK745" i="21"/>
  <c r="AL745" i="21" s="1"/>
  <c r="AU809" i="21"/>
  <c r="AM873" i="21"/>
  <c r="AU873" i="21" s="1"/>
  <c r="AM937" i="21"/>
  <c r="AU937" i="21" s="1"/>
  <c r="AM1001" i="21"/>
  <c r="AU1001" i="21" s="1"/>
  <c r="AM1065" i="21"/>
  <c r="AU1065" i="21" s="1"/>
  <c r="AM1129" i="21"/>
  <c r="AU1129" i="21" s="1"/>
  <c r="AM805" i="21"/>
  <c r="AU805" i="21" s="1"/>
  <c r="AM869" i="21"/>
  <c r="AU869" i="21" s="1"/>
  <c r="AM933" i="21"/>
  <c r="AU933" i="21" s="1"/>
  <c r="AM997" i="21"/>
  <c r="AU997" i="21" s="1"/>
  <c r="AM1061" i="21"/>
  <c r="AU1061" i="21" s="1"/>
  <c r="AM1125" i="21"/>
  <c r="AU1125" i="21" s="1"/>
  <c r="AM1127" i="21"/>
  <c r="AU1127" i="21" s="1"/>
  <c r="AJ1098" i="21"/>
  <c r="AJ43" i="21"/>
  <c r="AJ91" i="21"/>
  <c r="AJ163" i="21"/>
  <c r="AJ291" i="21"/>
  <c r="AJ347" i="21"/>
  <c r="AJ419" i="21"/>
  <c r="AJ555" i="21"/>
  <c r="AJ667" i="21"/>
  <c r="AJ755" i="21"/>
  <c r="AJ795" i="21"/>
  <c r="AJ875" i="21"/>
  <c r="AJ907" i="21"/>
  <c r="AJ979" i="21"/>
  <c r="AJ1115" i="21"/>
  <c r="AJ60" i="21"/>
  <c r="AJ156" i="21"/>
  <c r="AJ284" i="21"/>
  <c r="AJ452" i="21"/>
  <c r="AJ556" i="21"/>
  <c r="AJ612" i="21"/>
  <c r="AJ676" i="21"/>
  <c r="AJ892" i="21"/>
  <c r="AJ924" i="21"/>
  <c r="AJ1044" i="21"/>
  <c r="AJ37" i="21"/>
  <c r="AJ141" i="21"/>
  <c r="AJ229" i="21"/>
  <c r="AJ277" i="21"/>
  <c r="AJ317" i="21"/>
  <c r="AJ421" i="21"/>
  <c r="AJ493" i="21"/>
  <c r="AJ565" i="21"/>
  <c r="AJ669" i="21"/>
  <c r="AJ789" i="21"/>
  <c r="AJ901" i="21"/>
  <c r="AJ941" i="21"/>
  <c r="AJ30" i="21"/>
  <c r="AJ134" i="21"/>
  <c r="AJ278" i="21"/>
  <c r="AM848" i="21"/>
  <c r="AU848" i="21" s="1"/>
  <c r="AM912" i="21"/>
  <c r="AU912" i="21" s="1"/>
  <c r="AM976" i="21"/>
  <c r="AU976" i="21" s="1"/>
  <c r="AU1040" i="21"/>
  <c r="AU1104" i="21"/>
  <c r="AN18" i="21"/>
  <c r="AM18" i="21"/>
  <c r="AU18" i="21" s="1"/>
  <c r="AM82" i="21"/>
  <c r="AU82" i="21" s="1"/>
  <c r="AM146" i="21"/>
  <c r="AU146" i="21" s="1"/>
  <c r="AM210" i="21"/>
  <c r="AU210" i="21" s="1"/>
  <c r="AM274" i="21"/>
  <c r="AU274" i="21" s="1"/>
  <c r="AU338" i="21"/>
  <c r="AM402" i="21"/>
  <c r="AU402" i="21" s="1"/>
  <c r="AM466" i="21"/>
  <c r="AU466" i="21" s="1"/>
  <c r="AM530" i="21"/>
  <c r="AU530" i="21" s="1"/>
  <c r="AM594" i="21"/>
  <c r="AU594" i="21" s="1"/>
  <c r="AM658" i="21"/>
  <c r="AU658" i="21" s="1"/>
  <c r="AM722" i="21"/>
  <c r="AU722" i="21" s="1"/>
  <c r="AM786" i="21"/>
  <c r="AU786" i="21" s="1"/>
  <c r="AM850" i="21"/>
  <c r="AU850" i="21" s="1"/>
  <c r="AM914" i="21"/>
  <c r="AU914" i="21" s="1"/>
  <c r="AM978" i="21"/>
  <c r="AU978" i="21" s="1"/>
  <c r="AM1042" i="21"/>
  <c r="AU1042" i="21" s="1"/>
  <c r="AM1106" i="21"/>
  <c r="AU1106" i="21" s="1"/>
  <c r="AM91" i="21"/>
  <c r="AU91" i="21" s="1"/>
  <c r="AM155" i="21"/>
  <c r="AU155" i="21" s="1"/>
  <c r="AM219" i="21"/>
  <c r="AU219" i="21" s="1"/>
  <c r="AM283" i="21"/>
  <c r="AU283" i="21" s="1"/>
  <c r="AM347" i="21"/>
  <c r="AU347" i="21" s="1"/>
  <c r="AM411" i="21"/>
  <c r="AU411" i="21" s="1"/>
  <c r="AM475" i="21"/>
  <c r="AU475" i="21" s="1"/>
  <c r="AM539" i="21"/>
  <c r="AU539" i="21" s="1"/>
  <c r="AM603" i="21"/>
  <c r="AU603" i="21" s="1"/>
  <c r="AM667" i="21"/>
  <c r="AU667" i="21" s="1"/>
  <c r="AM731" i="21"/>
  <c r="AU731" i="21" s="1"/>
  <c r="AM795" i="21"/>
  <c r="AU795" i="21" s="1"/>
  <c r="AM923" i="21"/>
  <c r="AU923" i="21" s="1"/>
  <c r="AM987" i="21"/>
  <c r="AU987" i="21" s="1"/>
  <c r="AM1115" i="21"/>
  <c r="AU1115" i="21" s="1"/>
  <c r="AM108" i="21"/>
  <c r="AU108" i="21" s="1"/>
  <c r="AM172" i="21"/>
  <c r="AU172" i="21" s="1"/>
  <c r="AM236" i="21"/>
  <c r="AU236" i="21" s="1"/>
  <c r="AM300" i="21"/>
  <c r="AU300" i="21" s="1"/>
  <c r="AM364" i="21"/>
  <c r="AU364" i="21" s="1"/>
  <c r="AM428" i="21"/>
  <c r="AU428" i="21" s="1"/>
  <c r="AM492" i="21"/>
  <c r="AU492" i="21" s="1"/>
  <c r="AM556" i="21"/>
  <c r="AU556" i="21" s="1"/>
  <c r="AM620" i="21"/>
  <c r="AU620" i="21" s="1"/>
  <c r="AM684" i="21"/>
  <c r="AU684" i="21" s="1"/>
  <c r="AM748" i="21"/>
  <c r="AU748" i="21" s="1"/>
  <c r="AM812" i="21"/>
  <c r="AU812" i="21" s="1"/>
  <c r="AM876" i="21"/>
  <c r="AU876" i="21" s="1"/>
  <c r="AM940" i="21"/>
  <c r="AU940" i="21" s="1"/>
  <c r="AM1004" i="21"/>
  <c r="AU1004" i="21" s="1"/>
  <c r="AM1068" i="21"/>
  <c r="AU1068" i="21" s="1"/>
  <c r="AM1132" i="21"/>
  <c r="AU1132" i="21" s="1"/>
  <c r="AM150" i="21"/>
  <c r="AU150" i="21" s="1"/>
  <c r="AM214" i="21"/>
  <c r="AU214" i="21" s="1"/>
  <c r="AM278" i="21"/>
  <c r="AU278" i="21" s="1"/>
  <c r="AM342" i="21"/>
  <c r="AU342" i="21" s="1"/>
  <c r="AM406" i="21"/>
  <c r="AU406" i="21" s="1"/>
  <c r="AM470" i="21"/>
  <c r="AU470" i="21" s="1"/>
  <c r="AM534" i="21"/>
  <c r="AU534" i="21" s="1"/>
  <c r="AM598" i="21"/>
  <c r="AU598" i="21" s="1"/>
  <c r="AM662" i="21"/>
  <c r="AU662" i="21" s="1"/>
  <c r="AU726" i="21"/>
  <c r="AM790" i="21"/>
  <c r="AU790" i="21" s="1"/>
  <c r="AM854" i="21"/>
  <c r="AU854" i="21" s="1"/>
  <c r="AM918" i="21"/>
  <c r="AU918" i="21" s="1"/>
  <c r="AM982" i="21"/>
  <c r="AU982" i="21" s="1"/>
  <c r="AM1054" i="21"/>
  <c r="AU1054" i="21" s="1"/>
  <c r="AM1126" i="21"/>
  <c r="AU1126" i="21" s="1"/>
  <c r="AM47" i="21"/>
  <c r="AU47" i="21" s="1"/>
  <c r="AM111" i="21"/>
  <c r="AU111" i="21" s="1"/>
  <c r="AM175" i="21"/>
  <c r="AU175" i="21" s="1"/>
  <c r="AM239" i="21"/>
  <c r="AU239" i="21" s="1"/>
  <c r="AM303" i="21"/>
  <c r="AU303" i="21" s="1"/>
  <c r="AM367" i="21"/>
  <c r="AU367" i="21" s="1"/>
  <c r="AM559" i="21"/>
  <c r="AU559" i="21" s="1"/>
  <c r="AM687" i="21"/>
  <c r="AU687" i="21" s="1"/>
  <c r="AM751" i="21"/>
  <c r="AU751" i="21" s="1"/>
  <c r="AM815" i="21"/>
  <c r="AU815" i="21" s="1"/>
  <c r="AM879" i="21"/>
  <c r="AU879" i="21" s="1"/>
  <c r="AM1007" i="21"/>
  <c r="AU1007" i="21" s="1"/>
  <c r="AM1071" i="21"/>
  <c r="AU1071" i="21" s="1"/>
  <c r="AM49" i="21"/>
  <c r="AU49" i="21" s="1"/>
  <c r="AM113" i="21"/>
  <c r="AU113" i="21" s="1"/>
  <c r="AM177" i="21"/>
  <c r="AU177" i="21" s="1"/>
  <c r="AK241" i="21"/>
  <c r="AL241" i="21" s="1"/>
  <c r="AM305" i="21"/>
  <c r="AU305" i="21" s="1"/>
  <c r="AM369" i="21"/>
  <c r="AU369" i="21" s="1"/>
  <c r="AM433" i="21"/>
  <c r="AU433" i="21" s="1"/>
  <c r="AM561" i="21"/>
  <c r="AU561" i="21" s="1"/>
  <c r="AK625" i="21"/>
  <c r="AL625" i="21" s="1"/>
  <c r="AN5" i="21"/>
  <c r="AM5" i="21"/>
  <c r="AU5" i="21" s="1"/>
  <c r="AM69" i="21"/>
  <c r="AU69" i="21" s="1"/>
  <c r="AM133" i="21"/>
  <c r="AU133" i="21" s="1"/>
  <c r="AM197" i="21"/>
  <c r="AU197" i="21" s="1"/>
  <c r="AM325" i="21"/>
  <c r="AU325" i="21" s="1"/>
  <c r="AM389" i="21"/>
  <c r="AU389" i="21" s="1"/>
  <c r="AM453" i="21"/>
  <c r="AU453" i="21" s="1"/>
  <c r="AM517" i="21"/>
  <c r="AU517" i="21" s="1"/>
  <c r="AM581" i="21"/>
  <c r="AU581" i="21" s="1"/>
  <c r="AM645" i="21"/>
  <c r="AU645" i="21" s="1"/>
  <c r="AM709" i="21"/>
  <c r="AU709" i="21" s="1"/>
  <c r="AM689" i="21"/>
  <c r="AU689" i="21" s="1"/>
  <c r="AM753" i="21"/>
  <c r="AU753" i="21" s="1"/>
  <c r="AM817" i="21"/>
  <c r="AU817" i="21" s="1"/>
  <c r="AM881" i="21"/>
  <c r="AU881" i="21" s="1"/>
  <c r="AM1009" i="21"/>
  <c r="AU1009" i="21" s="1"/>
  <c r="AM1073" i="21"/>
  <c r="AU1073" i="21" s="1"/>
  <c r="AM1137" i="21"/>
  <c r="AU1137" i="21" s="1"/>
  <c r="AM813" i="21"/>
  <c r="AU813" i="21" s="1"/>
  <c r="AM877" i="21"/>
  <c r="AU877" i="21" s="1"/>
  <c r="AM941" i="21"/>
  <c r="AU941" i="21" s="1"/>
  <c r="AM1005" i="21"/>
  <c r="AU1005" i="21" s="1"/>
  <c r="AM1069" i="21"/>
  <c r="AU1069" i="21" s="1"/>
  <c r="AM1133" i="21"/>
  <c r="AU1133" i="21" s="1"/>
  <c r="AM1135" i="21"/>
  <c r="AU1135" i="21" s="1"/>
  <c r="AM897" i="21"/>
  <c r="AU897" i="21" s="1"/>
  <c r="AM961" i="21"/>
  <c r="AU961" i="21" s="1"/>
  <c r="AM1025" i="21"/>
  <c r="AU1025" i="21" s="1"/>
  <c r="AU1089" i="21"/>
  <c r="AM1153" i="21"/>
  <c r="AU1153" i="21" s="1"/>
  <c r="AM829" i="21"/>
  <c r="AU829" i="21" s="1"/>
  <c r="AM893" i="21"/>
  <c r="AU893" i="21" s="1"/>
  <c r="AM1021" i="21"/>
  <c r="AU1021" i="21" s="1"/>
  <c r="AK1085" i="21"/>
  <c r="AL1085" i="21" s="1"/>
  <c r="AM1149" i="21"/>
  <c r="AU1149" i="21" s="1"/>
  <c r="AM1151" i="21"/>
  <c r="AU1151" i="21" s="1"/>
  <c r="AM1064" i="21"/>
  <c r="AU1064" i="21" s="1"/>
  <c r="AU1128" i="21"/>
  <c r="AM42" i="21"/>
  <c r="AU42" i="21" s="1"/>
  <c r="AM106" i="21"/>
  <c r="AU106" i="21" s="1"/>
  <c r="AM170" i="21"/>
  <c r="AU170" i="21" s="1"/>
  <c r="AM234" i="21"/>
  <c r="AU234" i="21" s="1"/>
  <c r="AM298" i="21"/>
  <c r="AU298" i="21" s="1"/>
  <c r="AM362" i="21"/>
  <c r="AU362" i="21" s="1"/>
  <c r="AM426" i="21"/>
  <c r="AU426" i="21" s="1"/>
  <c r="AM490" i="21"/>
  <c r="AU490" i="21" s="1"/>
  <c r="AM554" i="21"/>
  <c r="AU554" i="21" s="1"/>
  <c r="AM618" i="21"/>
  <c r="AU618" i="21" s="1"/>
  <c r="AM682" i="21"/>
  <c r="AU682" i="21" s="1"/>
  <c r="AM746" i="21"/>
  <c r="AU746" i="21" s="1"/>
  <c r="AM874" i="21"/>
  <c r="AU874" i="21" s="1"/>
  <c r="AM938" i="21"/>
  <c r="AU938" i="21" s="1"/>
  <c r="AM1002" i="21"/>
  <c r="AU1002" i="21" s="1"/>
  <c r="AM1066" i="21"/>
  <c r="AU1066" i="21" s="1"/>
  <c r="AM1130" i="21"/>
  <c r="AU1130" i="21" s="1"/>
  <c r="AM115" i="21"/>
  <c r="AU115" i="21" s="1"/>
  <c r="AM179" i="21"/>
  <c r="AU179" i="21" s="1"/>
  <c r="AM243" i="21"/>
  <c r="AU243" i="21" s="1"/>
  <c r="AM307" i="21"/>
  <c r="AU307" i="21" s="1"/>
  <c r="AM371" i="21"/>
  <c r="AU371" i="21" s="1"/>
  <c r="AM435" i="21"/>
  <c r="AU435" i="21" s="1"/>
  <c r="AM499" i="21"/>
  <c r="AU499" i="21" s="1"/>
  <c r="AM563" i="21"/>
  <c r="AU563" i="21" s="1"/>
  <c r="AM627" i="21"/>
  <c r="AU627" i="21" s="1"/>
  <c r="AM691" i="21"/>
  <c r="AU691" i="21" s="1"/>
  <c r="AM755" i="21"/>
  <c r="AU755" i="21" s="1"/>
  <c r="AM819" i="21"/>
  <c r="AU819" i="21" s="1"/>
  <c r="AM883" i="21"/>
  <c r="AU883" i="21" s="1"/>
  <c r="AM947" i="21"/>
  <c r="AU947" i="21" s="1"/>
  <c r="AM1011" i="21"/>
  <c r="AU1011" i="21" s="1"/>
  <c r="AM1075" i="21"/>
  <c r="AU1075" i="21" s="1"/>
  <c r="AM1139" i="21"/>
  <c r="AU1139" i="21" s="1"/>
  <c r="AM132" i="21"/>
  <c r="AU132" i="21" s="1"/>
  <c r="AM196" i="21"/>
  <c r="AU196" i="21" s="1"/>
  <c r="AM260" i="21"/>
  <c r="AU260" i="21" s="1"/>
  <c r="AM324" i="21"/>
  <c r="AU324" i="21" s="1"/>
  <c r="AM388" i="21"/>
  <c r="AU388" i="21" s="1"/>
  <c r="AM452" i="21"/>
  <c r="AU452" i="21" s="1"/>
  <c r="AU516" i="21"/>
  <c r="AM580" i="21"/>
  <c r="AU580" i="21" s="1"/>
  <c r="AM644" i="21"/>
  <c r="AU644" i="21" s="1"/>
  <c r="AM708" i="21"/>
  <c r="AU708" i="21" s="1"/>
  <c r="AM772" i="21"/>
  <c r="AU772" i="21" s="1"/>
  <c r="AM836" i="21"/>
  <c r="AU836" i="21" s="1"/>
  <c r="AM900" i="21"/>
  <c r="AU900" i="21" s="1"/>
  <c r="AM964" i="21"/>
  <c r="AU964" i="21" s="1"/>
  <c r="AM1028" i="21"/>
  <c r="AU1028" i="21" s="1"/>
  <c r="AM1092" i="21"/>
  <c r="AU1092" i="21" s="1"/>
  <c r="AM1134" i="21"/>
  <c r="AU1134" i="21" s="1"/>
  <c r="AM174" i="21"/>
  <c r="AU174" i="21" s="1"/>
  <c r="AM238" i="21"/>
  <c r="AU238" i="21" s="1"/>
  <c r="AM302" i="21"/>
  <c r="AU302" i="21" s="1"/>
  <c r="AM366" i="21"/>
  <c r="AU366" i="21" s="1"/>
  <c r="AM430" i="21"/>
  <c r="AU430" i="21" s="1"/>
  <c r="AM494" i="21"/>
  <c r="AU494" i="21" s="1"/>
  <c r="AM558" i="21"/>
  <c r="AU558" i="21" s="1"/>
  <c r="AM622" i="21"/>
  <c r="AU622" i="21" s="1"/>
  <c r="AM686" i="21"/>
  <c r="AU686" i="21" s="1"/>
  <c r="AM750" i="21"/>
  <c r="AU750" i="21" s="1"/>
  <c r="AM814" i="21"/>
  <c r="AU814" i="21" s="1"/>
  <c r="AM878" i="21"/>
  <c r="AU878" i="21" s="1"/>
  <c r="AM942" i="21"/>
  <c r="AU942" i="21" s="1"/>
  <c r="AM1014" i="21"/>
  <c r="AU1014" i="21" s="1"/>
  <c r="AM1086" i="21"/>
  <c r="AU1086" i="21" s="1"/>
  <c r="AN7" i="21"/>
  <c r="AM7" i="21"/>
  <c r="AU7" i="21" s="1"/>
  <c r="AM71" i="21"/>
  <c r="AU71" i="21" s="1"/>
  <c r="AM135" i="21"/>
  <c r="AU135" i="21" s="1"/>
  <c r="AM199" i="21"/>
  <c r="AU199" i="21" s="1"/>
  <c r="AM327" i="21"/>
  <c r="AU327" i="21" s="1"/>
  <c r="AM391" i="21"/>
  <c r="AU391" i="21" s="1"/>
  <c r="AM455" i="21"/>
  <c r="AU455" i="21" s="1"/>
  <c r="AM519" i="21"/>
  <c r="AU519" i="21" s="1"/>
  <c r="AM583" i="21"/>
  <c r="AU583" i="21" s="1"/>
  <c r="AM647" i="21"/>
  <c r="AU647" i="21" s="1"/>
  <c r="AM711" i="21"/>
  <c r="AU711" i="21" s="1"/>
  <c r="AM775" i="21"/>
  <c r="AU775" i="21" s="1"/>
  <c r="AM839" i="21"/>
  <c r="AU839" i="21" s="1"/>
  <c r="AM903" i="21"/>
  <c r="AU903" i="21" s="1"/>
  <c r="AM967" i="21"/>
  <c r="AU967" i="21" s="1"/>
  <c r="AN9" i="21"/>
  <c r="AM9" i="21"/>
  <c r="AU9" i="21" s="1"/>
  <c r="AM73" i="21"/>
  <c r="AU73" i="21" s="1"/>
  <c r="AK137" i="21"/>
  <c r="AL137" i="21" s="1"/>
  <c r="AM201" i="21"/>
  <c r="AU201" i="21" s="1"/>
  <c r="AM265" i="21"/>
  <c r="AU265" i="21" s="1"/>
  <c r="AM329" i="21"/>
  <c r="AU329" i="21" s="1"/>
  <c r="AK393" i="21"/>
  <c r="AL393" i="21" s="1"/>
  <c r="AK457" i="21"/>
  <c r="AL457" i="21" s="1"/>
  <c r="AM585" i="21"/>
  <c r="AU585" i="21" s="1"/>
  <c r="AM649" i="21"/>
  <c r="AU649" i="21" s="1"/>
  <c r="AM29" i="21"/>
  <c r="AU29" i="21" s="1"/>
  <c r="AM93" i="21"/>
  <c r="AU93" i="21" s="1"/>
  <c r="AM157" i="21"/>
  <c r="AU157" i="21" s="1"/>
  <c r="AM221" i="21"/>
  <c r="AU221" i="21" s="1"/>
  <c r="AM285" i="21"/>
  <c r="AU285" i="21" s="1"/>
  <c r="AU349" i="21"/>
  <c r="AM413" i="21"/>
  <c r="AU413" i="21" s="1"/>
  <c r="AM477" i="21"/>
  <c r="AU477" i="21" s="1"/>
  <c r="AM541" i="21"/>
  <c r="AU541" i="21" s="1"/>
  <c r="AM605" i="21"/>
  <c r="AU605" i="21" s="1"/>
  <c r="AM669" i="21"/>
  <c r="AU669" i="21" s="1"/>
  <c r="AM733" i="21"/>
  <c r="AU733" i="21" s="1"/>
  <c r="AM713" i="21"/>
  <c r="AU713" i="21" s="1"/>
  <c r="AK777" i="21"/>
  <c r="AL777" i="21" s="1"/>
  <c r="AK841" i="21"/>
  <c r="AL841" i="21" s="1"/>
  <c r="AK905" i="21"/>
  <c r="AL905" i="21" s="1"/>
  <c r="AK969" i="21"/>
  <c r="AL969" i="21" s="1"/>
  <c r="AM1033" i="21"/>
  <c r="AU1033" i="21" s="1"/>
  <c r="AU1097" i="21"/>
  <c r="AM773" i="21"/>
  <c r="AU773" i="21" s="1"/>
  <c r="AM837" i="21"/>
  <c r="AU837" i="21" s="1"/>
  <c r="AM901" i="21"/>
  <c r="AU901" i="21" s="1"/>
  <c r="AM965" i="21"/>
  <c r="AU965" i="21" s="1"/>
  <c r="AM1029" i="21"/>
  <c r="AU1029" i="21" s="1"/>
  <c r="AU1093" i="21"/>
  <c r="AM1095" i="21"/>
  <c r="AU1095" i="21" s="1"/>
  <c r="AJ61" i="21"/>
  <c r="AJ253" i="21"/>
  <c r="AM140" i="21"/>
  <c r="AU140" i="21" s="1"/>
  <c r="AM268" i="21"/>
  <c r="AU268" i="21" s="1"/>
  <c r="AM332" i="21"/>
  <c r="AU332" i="21" s="1"/>
  <c r="AM396" i="21"/>
  <c r="AU396" i="21" s="1"/>
  <c r="AM460" i="21"/>
  <c r="AU460" i="21" s="1"/>
  <c r="AM524" i="21"/>
  <c r="AU524" i="21" s="1"/>
  <c r="AM588" i="21"/>
  <c r="AU588" i="21" s="1"/>
  <c r="AM652" i="21"/>
  <c r="AU652" i="21" s="1"/>
  <c r="AM716" i="21"/>
  <c r="AU716" i="21" s="1"/>
  <c r="AM780" i="21"/>
  <c r="AU780" i="21" s="1"/>
  <c r="AM844" i="21"/>
  <c r="AU844" i="21" s="1"/>
  <c r="AM908" i="21"/>
  <c r="AU908" i="21" s="1"/>
  <c r="AM972" i="21"/>
  <c r="AU972" i="21" s="1"/>
  <c r="AM1036" i="21"/>
  <c r="AU1036" i="21" s="1"/>
  <c r="AU1100" i="21"/>
  <c r="AM118" i="21"/>
  <c r="AU118" i="21" s="1"/>
  <c r="AM182" i="21"/>
  <c r="AU182" i="21" s="1"/>
  <c r="AM246" i="21"/>
  <c r="AU246" i="21" s="1"/>
  <c r="AM310" i="21"/>
  <c r="AU310" i="21" s="1"/>
  <c r="AM374" i="21"/>
  <c r="AU374" i="21" s="1"/>
  <c r="AM438" i="21"/>
  <c r="AU438" i="21" s="1"/>
  <c r="AM502" i="21"/>
  <c r="AU502" i="21" s="1"/>
  <c r="AM566" i="21"/>
  <c r="AU566" i="21" s="1"/>
  <c r="AM630" i="21"/>
  <c r="AU630" i="21" s="1"/>
  <c r="AM694" i="21"/>
  <c r="AU694" i="21" s="1"/>
  <c r="AM758" i="21"/>
  <c r="AU758" i="21" s="1"/>
  <c r="AM822" i="21"/>
  <c r="AU822" i="21" s="1"/>
  <c r="AM886" i="21"/>
  <c r="AU886" i="21" s="1"/>
  <c r="AM950" i="21"/>
  <c r="AU950" i="21" s="1"/>
  <c r="AM1022" i="21"/>
  <c r="AU1022" i="21" s="1"/>
  <c r="AM1094" i="21"/>
  <c r="AU1094" i="21" s="1"/>
  <c r="AN15" i="21"/>
  <c r="AM15" i="21"/>
  <c r="AU15" i="21" s="1"/>
  <c r="AM79" i="21"/>
  <c r="AU79" i="21" s="1"/>
  <c r="AM143" i="21"/>
  <c r="AU143" i="21" s="1"/>
  <c r="AM207" i="21"/>
  <c r="AU207" i="21" s="1"/>
  <c r="AM271" i="21"/>
  <c r="AU271" i="21" s="1"/>
  <c r="AM335" i="21"/>
  <c r="AU335" i="21" s="1"/>
  <c r="AM399" i="21"/>
  <c r="AU399" i="21" s="1"/>
  <c r="AM463" i="21"/>
  <c r="AU463" i="21" s="1"/>
  <c r="AM527" i="21"/>
  <c r="AU527" i="21" s="1"/>
  <c r="AM591" i="21"/>
  <c r="AU591" i="21" s="1"/>
  <c r="AM655" i="21"/>
  <c r="AU655" i="21" s="1"/>
  <c r="AM719" i="21"/>
  <c r="AU719" i="21" s="1"/>
  <c r="AM783" i="21"/>
  <c r="AU783" i="21" s="1"/>
  <c r="AM847" i="21"/>
  <c r="AU847" i="21" s="1"/>
  <c r="AM911" i="21"/>
  <c r="AU911" i="21" s="1"/>
  <c r="AM975" i="21"/>
  <c r="AU975" i="21" s="1"/>
  <c r="AM1039" i="21"/>
  <c r="AU1039" i="21" s="1"/>
  <c r="AN17" i="21"/>
  <c r="AM17" i="21"/>
  <c r="AU17" i="21" s="1"/>
  <c r="AM81" i="21"/>
  <c r="AU81" i="21" s="1"/>
  <c r="AM145" i="21"/>
  <c r="AU145" i="21" s="1"/>
  <c r="AK209" i="21"/>
  <c r="AL209" i="21" s="1"/>
  <c r="AM273" i="21"/>
  <c r="AU273" i="21" s="1"/>
  <c r="AM337" i="21"/>
  <c r="AU337" i="21" s="1"/>
  <c r="AM401" i="21"/>
  <c r="AU401" i="21" s="1"/>
  <c r="AM465" i="21"/>
  <c r="AU465" i="21" s="1"/>
  <c r="AM529" i="21"/>
  <c r="AU529" i="21" s="1"/>
  <c r="AM593" i="21"/>
  <c r="AU593" i="21" s="1"/>
  <c r="AM657" i="21"/>
  <c r="AU657" i="21" s="1"/>
  <c r="AM37" i="21"/>
  <c r="AU37" i="21" s="1"/>
  <c r="AM101" i="21"/>
  <c r="AU101" i="21" s="1"/>
  <c r="AM165" i="21"/>
  <c r="AU165" i="21" s="1"/>
  <c r="AM229" i="21"/>
  <c r="AU229" i="21" s="1"/>
  <c r="AM293" i="21"/>
  <c r="AU293" i="21" s="1"/>
  <c r="AM357" i="21"/>
  <c r="AU357" i="21" s="1"/>
  <c r="AM421" i="21"/>
  <c r="AU421" i="21" s="1"/>
  <c r="AM485" i="21"/>
  <c r="AU485" i="21" s="1"/>
  <c r="AM613" i="21"/>
  <c r="AU613" i="21" s="1"/>
  <c r="AM677" i="21"/>
  <c r="AU677" i="21" s="1"/>
  <c r="AM741" i="21"/>
  <c r="AU741" i="21" s="1"/>
  <c r="AM721" i="21"/>
  <c r="AU721" i="21" s="1"/>
  <c r="AM785" i="21"/>
  <c r="AU785" i="21" s="1"/>
  <c r="AM849" i="21"/>
  <c r="AU849" i="21" s="1"/>
  <c r="AM977" i="21"/>
  <c r="AU977" i="21" s="1"/>
  <c r="AU1041" i="21"/>
  <c r="AM1105" i="21"/>
  <c r="AU1105" i="21" s="1"/>
  <c r="AM781" i="21"/>
  <c r="AU781" i="21" s="1"/>
  <c r="AM845" i="21"/>
  <c r="AU845" i="21" s="1"/>
  <c r="AM909" i="21"/>
  <c r="AU909" i="21" s="1"/>
  <c r="AM973" i="21"/>
  <c r="AU973" i="21" s="1"/>
  <c r="AU1037" i="21"/>
  <c r="AM1101" i="21"/>
  <c r="AU1101" i="21" s="1"/>
  <c r="AM1103" i="21"/>
  <c r="AU1103" i="21" s="1"/>
  <c r="AM1070" i="21"/>
  <c r="AU1070" i="21" s="1"/>
  <c r="AJ350" i="21"/>
  <c r="AJ510" i="21"/>
  <c r="AJ678" i="21"/>
  <c r="AJ942" i="21"/>
  <c r="AJ135" i="21"/>
  <c r="AJ231" i="21"/>
  <c r="AJ279" i="21"/>
  <c r="AJ415" i="21"/>
  <c r="AJ743" i="21"/>
  <c r="AJ807" i="21"/>
  <c r="AJ951" i="21"/>
  <c r="AJ1039" i="21"/>
  <c r="AJ32" i="21"/>
  <c r="AJ160" i="21"/>
  <c r="AJ296" i="21"/>
  <c r="AJ368" i="21"/>
  <c r="AJ424" i="21"/>
  <c r="AJ656" i="21"/>
  <c r="AJ712" i="21"/>
  <c r="AJ784" i="21"/>
  <c r="AJ968" i="21"/>
  <c r="AJ105" i="21"/>
  <c r="AJ161" i="21"/>
  <c r="AJ225" i="21"/>
  <c r="AJ305" i="21"/>
  <c r="AJ481" i="21"/>
  <c r="AJ601" i="21"/>
  <c r="AJ657" i="21"/>
  <c r="AJ697" i="21"/>
  <c r="AJ809" i="21"/>
  <c r="AJ873" i="21"/>
  <c r="AJ937" i="21"/>
  <c r="AJ1009" i="21"/>
  <c r="AJ1065" i="21"/>
  <c r="AJ90" i="21"/>
  <c r="AJ226" i="21"/>
  <c r="AJ274" i="21"/>
  <c r="AJ306" i="21"/>
  <c r="AJ354" i="21"/>
  <c r="AJ562" i="21"/>
  <c r="AJ610" i="21"/>
  <c r="AJ666" i="21"/>
  <c r="AJ890" i="21"/>
  <c r="AJ946" i="21"/>
  <c r="AJ1018" i="21"/>
  <c r="AJ1090" i="21"/>
  <c r="AJ35" i="21"/>
  <c r="AJ83" i="21"/>
  <c r="AJ155" i="21"/>
  <c r="AJ235" i="21"/>
  <c r="AJ283" i="21"/>
  <c r="AJ403" i="21"/>
  <c r="AJ547" i="21"/>
  <c r="AJ587" i="21"/>
  <c r="AJ659" i="21"/>
  <c r="AJ787" i="21"/>
  <c r="AJ899" i="21"/>
  <c r="AJ132" i="21"/>
  <c r="AJ212" i="21"/>
  <c r="AJ276" i="21"/>
  <c r="AJ308" i="21"/>
  <c r="AJ428" i="21"/>
  <c r="AJ596" i="21"/>
  <c r="AJ668" i="21"/>
  <c r="AJ796" i="21"/>
  <c r="AJ884" i="21"/>
  <c r="AJ916" i="21"/>
  <c r="AJ21" i="21"/>
  <c r="AJ133" i="21"/>
  <c r="AJ309" i="21"/>
  <c r="AJ405" i="21"/>
  <c r="AJ461" i="21"/>
  <c r="AJ613" i="21"/>
  <c r="AJ661" i="21"/>
  <c r="AJ757" i="21"/>
  <c r="AJ869" i="21"/>
  <c r="AJ933" i="21"/>
  <c r="AJ14" i="21"/>
  <c r="AJ222" i="21"/>
  <c r="AJ550" i="21"/>
  <c r="AJ630" i="21"/>
  <c r="AJ670" i="21"/>
  <c r="AJ758" i="21"/>
  <c r="AJ814" i="21"/>
  <c r="AJ1118" i="21"/>
  <c r="AJ159" i="21"/>
  <c r="AJ303" i="21"/>
  <c r="AJ439" i="21"/>
  <c r="AJ543" i="21"/>
  <c r="AJ727" i="21"/>
  <c r="AJ1119" i="21"/>
  <c r="AJ352" i="21"/>
  <c r="AJ568" i="21"/>
  <c r="AJ648" i="21"/>
  <c r="AJ680" i="21"/>
  <c r="AJ736" i="21"/>
  <c r="AJ824" i="21"/>
  <c r="AJ992" i="21"/>
  <c r="AJ1096" i="21"/>
  <c r="L45" i="24"/>
  <c r="J4" i="24"/>
  <c r="J9" i="24"/>
  <c r="J16" i="24"/>
  <c r="J18" i="24"/>
  <c r="J28" i="24"/>
  <c r="J32" i="24"/>
  <c r="J33" i="24"/>
  <c r="J42" i="24"/>
  <c r="I4" i="24"/>
  <c r="I9" i="24"/>
  <c r="I16" i="24"/>
  <c r="I18" i="24"/>
  <c r="I28" i="24"/>
  <c r="I32" i="24"/>
  <c r="I33" i="24"/>
  <c r="I42" i="24"/>
  <c r="J23" i="24"/>
  <c r="AM810" i="21" l="1"/>
  <c r="AU810" i="21" s="1"/>
  <c r="AM623" i="21"/>
  <c r="AU623" i="21" s="1"/>
  <c r="AM616" i="21"/>
  <c r="AU616" i="21" s="1"/>
  <c r="AM320" i="21"/>
  <c r="AU320" i="21" s="1"/>
  <c r="AM100" i="21"/>
  <c r="AU100" i="21" s="1"/>
  <c r="AM72" i="21"/>
  <c r="AU72" i="21" s="1"/>
  <c r="AM540" i="21"/>
  <c r="AU540" i="21" s="1"/>
  <c r="AM168" i="21"/>
  <c r="AU168" i="21" s="1"/>
  <c r="AM495" i="21"/>
  <c r="AU495" i="21" s="1"/>
  <c r="AM802" i="21"/>
  <c r="AU802" i="21" s="1"/>
  <c r="AM104" i="21"/>
  <c r="AU104" i="21" s="1"/>
  <c r="AM4" i="21"/>
  <c r="AU4" i="21" s="1"/>
  <c r="AM597" i="21"/>
  <c r="AU597" i="21" s="1"/>
  <c r="AM65" i="21"/>
  <c r="AU65" i="21" s="1"/>
  <c r="AM336" i="21"/>
  <c r="AU336" i="21" s="1"/>
  <c r="AM496" i="21"/>
  <c r="AU496" i="21" s="1"/>
  <c r="AM865" i="21"/>
  <c r="AU865" i="21" s="1"/>
  <c r="AM422" i="21"/>
  <c r="AU422" i="21" s="1"/>
  <c r="AM957" i="21"/>
  <c r="AU957" i="21" s="1"/>
  <c r="AM1051" i="21"/>
  <c r="AU1051" i="21" s="1"/>
  <c r="AM261" i="21"/>
  <c r="AU261" i="21" s="1"/>
  <c r="AM119" i="21"/>
  <c r="AU119" i="21" s="1"/>
  <c r="AM1099" i="21"/>
  <c r="AU1099" i="21" s="1"/>
  <c r="AM232" i="21"/>
  <c r="AU232" i="21" s="1"/>
  <c r="AM45" i="21"/>
  <c r="AU45" i="21" s="1"/>
  <c r="AM634" i="21"/>
  <c r="AU634" i="21" s="1"/>
  <c r="AM361" i="21"/>
  <c r="AU361" i="21" s="1"/>
  <c r="AM326" i="21"/>
  <c r="AU326" i="21" s="1"/>
  <c r="AM913" i="21"/>
  <c r="AU913" i="21" s="1"/>
  <c r="AM619" i="21"/>
  <c r="AU619" i="21" s="1"/>
  <c r="AM427" i="21"/>
  <c r="AU427" i="21" s="1"/>
  <c r="AM36" i="21"/>
  <c r="AU36" i="21" s="1"/>
  <c r="AM497" i="21"/>
  <c r="AU497" i="21" s="1"/>
  <c r="AM611" i="21"/>
  <c r="AU611" i="21" s="1"/>
  <c r="AM859" i="21"/>
  <c r="AU859" i="21" s="1"/>
  <c r="AM346" i="21"/>
  <c r="AU346" i="21" s="1"/>
  <c r="AM208" i="21"/>
  <c r="AU208" i="21" s="1"/>
  <c r="AM223" i="21"/>
  <c r="AU223" i="21" s="1"/>
  <c r="AM943" i="21"/>
  <c r="AU943" i="21" s="1"/>
  <c r="AM263" i="21"/>
  <c r="AU263" i="21" s="1"/>
  <c r="AM949" i="21"/>
  <c r="AU949" i="21" s="1"/>
  <c r="AM778" i="21"/>
  <c r="AU778" i="21" s="1"/>
  <c r="AM213" i="21"/>
  <c r="AU213" i="21" s="1"/>
  <c r="AM579" i="21"/>
  <c r="AU579" i="21" s="1"/>
  <c r="AM761" i="21"/>
  <c r="AU761" i="21" s="1"/>
  <c r="AM887" i="21"/>
  <c r="AU887" i="21" s="1"/>
  <c r="AM1031" i="21"/>
  <c r="AU1031" i="21" s="1"/>
  <c r="AM416" i="21"/>
  <c r="AU416" i="21" s="1"/>
  <c r="AM521" i="21"/>
  <c r="AU521" i="21" s="1"/>
  <c r="AM981" i="21"/>
  <c r="AU981" i="21" s="1"/>
  <c r="AM1043" i="21"/>
  <c r="AU1043" i="21" s="1"/>
  <c r="AM257" i="21"/>
  <c r="AU257" i="21" s="1"/>
  <c r="AM549" i="21"/>
  <c r="AU549" i="21" s="1"/>
  <c r="AM491" i="21"/>
  <c r="AU491" i="21" s="1"/>
  <c r="AM425" i="21"/>
  <c r="AU425" i="21" s="1"/>
  <c r="AM600" i="21"/>
  <c r="AU600" i="21" s="1"/>
  <c r="AM144" i="21"/>
  <c r="AU144" i="21" s="1"/>
  <c r="AM548" i="21"/>
  <c r="AU548" i="21" s="1"/>
  <c r="AM768" i="21"/>
  <c r="AU768" i="21" s="1"/>
  <c r="AM209" i="21"/>
  <c r="AU209" i="21" s="1"/>
  <c r="AM777" i="21"/>
  <c r="AU777" i="21" s="1"/>
  <c r="AU1049" i="21"/>
  <c r="AM457" i="21"/>
  <c r="AU457" i="21" s="1"/>
  <c r="AM969" i="21"/>
  <c r="AU969" i="21" s="1"/>
  <c r="AM905" i="21"/>
  <c r="AU905" i="21" s="1"/>
  <c r="AM393" i="21"/>
  <c r="AU393" i="21" s="1"/>
  <c r="AM241" i="21"/>
  <c r="AU241" i="21" s="1"/>
  <c r="AU1085" i="21"/>
  <c r="AM137" i="21"/>
  <c r="AU137" i="21" s="1"/>
  <c r="AM1121" i="21"/>
  <c r="AU1121" i="21" s="1"/>
  <c r="AM841" i="21"/>
  <c r="AU841" i="21" s="1"/>
  <c r="AM625" i="21"/>
  <c r="AU625" i="21" s="1"/>
  <c r="AM745" i="21"/>
  <c r="AU745" i="21" s="1"/>
  <c r="K33" i="24"/>
  <c r="L33" i="24" s="1"/>
  <c r="T33" i="24"/>
  <c r="R33" i="24"/>
  <c r="Q33" i="24"/>
  <c r="T32" i="24"/>
  <c r="K32" i="24"/>
  <c r="L32" i="24" s="1"/>
  <c r="R32" i="24"/>
  <c r="Q32" i="24"/>
  <c r="Q18" i="24"/>
  <c r="T18" i="24"/>
  <c r="R18" i="24"/>
  <c r="K18" i="24"/>
  <c r="L18" i="24" s="1"/>
  <c r="M18" i="24" s="1"/>
  <c r="Q42" i="24"/>
  <c r="K42" i="24"/>
  <c r="L42" i="24" s="1"/>
  <c r="T42" i="24"/>
  <c r="R42" i="24"/>
  <c r="Q4" i="24"/>
  <c r="R4" i="24"/>
  <c r="T4" i="24"/>
  <c r="K4" i="24"/>
  <c r="L4" i="24" s="1"/>
  <c r="T23" i="24"/>
  <c r="R23" i="24"/>
  <c r="Q23" i="24"/>
  <c r="Q9" i="24"/>
  <c r="T9" i="24"/>
  <c r="R9" i="24"/>
  <c r="K9" i="24"/>
  <c r="L9" i="24" s="1"/>
  <c r="T16" i="24"/>
  <c r="K16" i="24"/>
  <c r="L16" i="24" s="1"/>
  <c r="Q16" i="24"/>
  <c r="R16" i="24"/>
  <c r="Q28" i="24"/>
  <c r="R28" i="24"/>
  <c r="T28" i="24"/>
  <c r="K28" i="24"/>
  <c r="L28" i="24" s="1"/>
  <c r="V45" i="24"/>
  <c r="U45" i="24"/>
  <c r="K23" i="24"/>
  <c r="L23" i="24" s="1"/>
  <c r="O45" i="24"/>
  <c r="N45" i="24"/>
  <c r="M45" i="24"/>
  <c r="O18" i="24"/>
  <c r="V42" i="24" l="1"/>
  <c r="U42" i="24"/>
  <c r="M42" i="24"/>
  <c r="O42" i="24"/>
  <c r="N42" i="24"/>
  <c r="V4" i="24"/>
  <c r="U4" i="24"/>
  <c r="M4" i="24"/>
  <c r="O4" i="24"/>
  <c r="N4" i="24"/>
  <c r="U9" i="24"/>
  <c r="V9" i="24"/>
  <c r="O9" i="24"/>
  <c r="N9" i="24"/>
  <c r="M9" i="24"/>
  <c r="V32" i="24"/>
  <c r="U32" i="24"/>
  <c r="N32" i="24"/>
  <c r="M32" i="24"/>
  <c r="O32" i="24"/>
  <c r="V33" i="24"/>
  <c r="U33" i="24"/>
  <c r="M33" i="24"/>
  <c r="O33" i="24"/>
  <c r="N33" i="24"/>
  <c r="N23" i="24"/>
  <c r="U23" i="24"/>
  <c r="V23" i="24"/>
  <c r="V18" i="24"/>
  <c r="U18" i="24"/>
  <c r="N18" i="24"/>
  <c r="U16" i="24"/>
  <c r="V16" i="24"/>
  <c r="M16" i="24"/>
  <c r="N16" i="24"/>
  <c r="O16" i="24"/>
  <c r="M28" i="24"/>
  <c r="O28" i="24"/>
  <c r="N28" i="24"/>
  <c r="U28" i="24"/>
  <c r="V28" i="24"/>
  <c r="O23" i="24"/>
  <c r="M23" i="24"/>
  <c r="H54" i="24"/>
  <c r="H53" i="24"/>
  <c r="G49" i="24"/>
  <c r="F49" i="24"/>
  <c r="E3" i="24"/>
  <c r="E5" i="24"/>
  <c r="E6" i="24"/>
  <c r="E7" i="24"/>
  <c r="E8" i="24"/>
  <c r="E10" i="24"/>
  <c r="E11" i="24"/>
  <c r="E12" i="24"/>
  <c r="E13" i="24"/>
  <c r="E14" i="24"/>
  <c r="E15" i="24"/>
  <c r="E17" i="24"/>
  <c r="E19" i="24"/>
  <c r="E20" i="24"/>
  <c r="E21" i="24"/>
  <c r="E22" i="24"/>
  <c r="E24" i="24"/>
  <c r="E25" i="24"/>
  <c r="E26" i="24"/>
  <c r="E27" i="24"/>
  <c r="E29" i="24"/>
  <c r="E30" i="24"/>
  <c r="E31" i="24"/>
  <c r="E34" i="24"/>
  <c r="E35" i="24"/>
  <c r="E36" i="24"/>
  <c r="E37" i="24"/>
  <c r="E38" i="24"/>
  <c r="E39" i="24"/>
  <c r="E40" i="24"/>
  <c r="E41" i="24"/>
  <c r="E43" i="24"/>
  <c r="E44" i="24"/>
  <c r="E46" i="24"/>
  <c r="E47" i="24"/>
  <c r="E48" i="24"/>
  <c r="E2" i="24"/>
  <c r="AD3" i="21"/>
  <c r="AD4" i="21"/>
  <c r="AD5" i="21"/>
  <c r="AD6" i="21"/>
  <c r="AD7" i="21"/>
  <c r="AD8" i="21"/>
  <c r="AD9" i="21"/>
  <c r="AD10" i="21"/>
  <c r="AD11" i="21"/>
  <c r="AD12" i="21"/>
  <c r="AD13" i="21"/>
  <c r="AD14" i="21"/>
  <c r="AD15" i="21"/>
  <c r="AD16" i="21"/>
  <c r="AD17" i="21"/>
  <c r="AD18" i="21"/>
  <c r="AD19" i="21"/>
  <c r="AD20" i="21"/>
  <c r="AD21" i="21"/>
  <c r="AD22" i="21"/>
  <c r="AD23" i="21"/>
  <c r="AD24" i="21"/>
  <c r="AD25" i="21"/>
  <c r="AD26" i="21"/>
  <c r="AD27" i="21"/>
  <c r="AD28" i="21"/>
  <c r="AD29" i="21"/>
  <c r="AD30" i="21"/>
  <c r="AD31" i="21"/>
  <c r="AD32" i="21"/>
  <c r="AD33" i="21"/>
  <c r="AD34" i="21"/>
  <c r="AD35" i="21"/>
  <c r="AD36" i="21"/>
  <c r="AD37" i="21"/>
  <c r="AD38" i="21"/>
  <c r="AD39" i="21"/>
  <c r="AD40" i="21"/>
  <c r="AD41" i="21"/>
  <c r="AD42" i="21"/>
  <c r="AD43" i="21"/>
  <c r="AD44" i="21"/>
  <c r="AD45" i="21"/>
  <c r="AD46" i="21"/>
  <c r="AD47" i="21"/>
  <c r="AD48" i="21"/>
  <c r="AD49" i="21"/>
  <c r="AD50" i="21"/>
  <c r="AD51" i="21"/>
  <c r="AD52" i="21"/>
  <c r="AD53" i="21"/>
  <c r="AD54" i="21"/>
  <c r="AD55" i="21"/>
  <c r="AD56" i="21"/>
  <c r="AD57" i="21"/>
  <c r="AD58" i="21"/>
  <c r="AD59" i="21"/>
  <c r="AD60" i="21"/>
  <c r="AD61" i="21"/>
  <c r="AD62" i="21"/>
  <c r="AD63" i="21"/>
  <c r="AD64" i="21"/>
  <c r="AD65" i="21"/>
  <c r="AD66" i="21"/>
  <c r="AD67" i="21"/>
  <c r="AD68" i="21"/>
  <c r="AD69" i="21"/>
  <c r="AD70" i="21"/>
  <c r="AD71" i="21"/>
  <c r="AD72" i="21"/>
  <c r="AD73" i="21"/>
  <c r="AD74" i="21"/>
  <c r="AD75" i="21"/>
  <c r="AD76" i="21"/>
  <c r="AD77" i="21"/>
  <c r="AD78" i="21"/>
  <c r="AD79" i="21"/>
  <c r="AD80" i="21"/>
  <c r="AD81" i="21"/>
  <c r="AD82" i="21"/>
  <c r="AD83" i="21"/>
  <c r="AD84" i="21"/>
  <c r="AD85" i="21"/>
  <c r="AD86" i="21"/>
  <c r="AD87" i="21"/>
  <c r="AD88" i="21"/>
  <c r="AD89" i="21"/>
  <c r="AD90" i="21"/>
  <c r="AD91" i="21"/>
  <c r="AD92" i="21"/>
  <c r="AD93" i="21"/>
  <c r="AD94" i="21"/>
  <c r="AD95" i="21"/>
  <c r="AD96" i="21"/>
  <c r="AD97" i="21"/>
  <c r="AD98" i="21"/>
  <c r="AD99" i="21"/>
  <c r="AD100" i="21"/>
  <c r="AD101" i="21"/>
  <c r="AD102" i="21"/>
  <c r="AD103" i="21"/>
  <c r="AD104" i="21"/>
  <c r="AD105" i="21"/>
  <c r="AD106" i="21"/>
  <c r="AD107" i="21"/>
  <c r="AD108" i="21"/>
  <c r="AD109" i="21"/>
  <c r="AD110" i="21"/>
  <c r="AD111" i="21"/>
  <c r="AD112" i="21"/>
  <c r="AD113" i="21"/>
  <c r="AD114" i="21"/>
  <c r="AD115" i="21"/>
  <c r="AD116" i="21"/>
  <c r="AD117" i="21"/>
  <c r="AD118" i="21"/>
  <c r="AD119" i="21"/>
  <c r="AD120" i="21"/>
  <c r="AD121" i="21"/>
  <c r="AD122" i="21"/>
  <c r="AD123" i="21"/>
  <c r="AD124" i="21"/>
  <c r="AD125" i="21"/>
  <c r="AD126" i="21"/>
  <c r="AD127" i="21"/>
  <c r="AD128" i="21"/>
  <c r="AD129" i="21"/>
  <c r="AD130" i="21"/>
  <c r="AD131" i="21"/>
  <c r="AD132" i="21"/>
  <c r="AD133" i="21"/>
  <c r="AD134" i="21"/>
  <c r="AD135" i="21"/>
  <c r="AD136" i="21"/>
  <c r="AD137" i="21"/>
  <c r="AD138" i="21"/>
  <c r="AD139" i="21"/>
  <c r="AD140" i="21"/>
  <c r="AD141" i="21"/>
  <c r="AD142" i="21"/>
  <c r="AD143" i="21"/>
  <c r="AD144" i="21"/>
  <c r="AD145" i="21"/>
  <c r="AD146" i="21"/>
  <c r="AD147" i="21"/>
  <c r="AD148" i="21"/>
  <c r="AD149" i="21"/>
  <c r="AD150" i="21"/>
  <c r="AD151" i="21"/>
  <c r="AD152" i="21"/>
  <c r="AD153" i="21"/>
  <c r="AD154" i="21"/>
  <c r="AD155" i="21"/>
  <c r="AD156" i="21"/>
  <c r="AD157" i="21"/>
  <c r="AD158" i="21"/>
  <c r="AD159" i="21"/>
  <c r="AD160" i="21"/>
  <c r="AD161" i="21"/>
  <c r="AD162" i="21"/>
  <c r="AD163" i="21"/>
  <c r="AD164" i="21"/>
  <c r="AD165" i="21"/>
  <c r="AD166" i="21"/>
  <c r="AD167" i="21"/>
  <c r="AD168" i="21"/>
  <c r="AD169" i="21"/>
  <c r="AD170" i="21"/>
  <c r="AD171" i="21"/>
  <c r="AD172" i="21"/>
  <c r="AD173" i="21"/>
  <c r="AD174" i="21"/>
  <c r="AD175" i="21"/>
  <c r="AD176" i="21"/>
  <c r="AD177" i="21"/>
  <c r="AD178" i="21"/>
  <c r="AD179" i="21"/>
  <c r="AD180" i="21"/>
  <c r="AD181" i="21"/>
  <c r="AD182" i="21"/>
  <c r="AD183" i="21"/>
  <c r="AD184" i="21"/>
  <c r="AD185" i="21"/>
  <c r="AD186" i="21"/>
  <c r="AD187" i="21"/>
  <c r="AD188" i="21"/>
  <c r="AD189" i="21"/>
  <c r="AD190" i="21"/>
  <c r="AD191" i="21"/>
  <c r="AD192" i="21"/>
  <c r="AD193" i="21"/>
  <c r="AD194" i="21"/>
  <c r="AD195" i="21"/>
  <c r="AD196" i="21"/>
  <c r="AD197" i="21"/>
  <c r="AD198" i="21"/>
  <c r="AD199" i="21"/>
  <c r="AD200" i="21"/>
  <c r="AD201" i="21"/>
  <c r="AD202" i="21"/>
  <c r="AD203" i="21"/>
  <c r="AD204" i="21"/>
  <c r="AD205" i="21"/>
  <c r="AD206" i="21"/>
  <c r="AD207" i="21"/>
  <c r="AD208" i="21"/>
  <c r="AD209" i="21"/>
  <c r="AD210" i="21"/>
  <c r="AD211" i="21"/>
  <c r="AD212" i="21"/>
  <c r="AD213" i="21"/>
  <c r="AD214" i="21"/>
  <c r="AD215" i="21"/>
  <c r="AD216" i="21"/>
  <c r="AD217" i="21"/>
  <c r="AD218" i="21"/>
  <c r="AD219" i="21"/>
  <c r="AD220" i="21"/>
  <c r="AD221" i="21"/>
  <c r="AD222" i="21"/>
  <c r="AD223" i="21"/>
  <c r="AD224" i="21"/>
  <c r="AD225" i="21"/>
  <c r="AD226" i="21"/>
  <c r="AD227" i="21"/>
  <c r="AD228" i="21"/>
  <c r="AD229" i="21"/>
  <c r="AD230" i="21"/>
  <c r="AD231" i="21"/>
  <c r="AD232" i="21"/>
  <c r="AD233" i="21"/>
  <c r="AD234" i="21"/>
  <c r="AD235" i="21"/>
  <c r="AD236" i="21"/>
  <c r="AD237" i="21"/>
  <c r="AD238" i="21"/>
  <c r="AD239" i="21"/>
  <c r="AD240" i="21"/>
  <c r="AD241" i="21"/>
  <c r="AD242" i="21"/>
  <c r="AD243" i="21"/>
  <c r="AD244" i="21"/>
  <c r="AD245" i="21"/>
  <c r="AD246" i="21"/>
  <c r="AD247" i="21"/>
  <c r="AD248" i="21"/>
  <c r="AD249" i="21"/>
  <c r="AD250" i="21"/>
  <c r="AD251" i="21"/>
  <c r="AD252" i="21"/>
  <c r="AD253" i="21"/>
  <c r="AD254" i="21"/>
  <c r="AD255" i="21"/>
  <c r="AD256" i="21"/>
  <c r="AD257" i="21"/>
  <c r="AD258" i="21"/>
  <c r="AD259" i="21"/>
  <c r="AD260" i="21"/>
  <c r="AD261" i="21"/>
  <c r="AD262" i="21"/>
  <c r="AD263" i="21"/>
  <c r="AD264" i="21"/>
  <c r="AD265" i="21"/>
  <c r="AD266" i="21"/>
  <c r="AD267" i="21"/>
  <c r="AD268" i="21"/>
  <c r="AD269" i="21"/>
  <c r="AD270" i="21"/>
  <c r="AD271" i="21"/>
  <c r="AD272" i="21"/>
  <c r="AD273" i="21"/>
  <c r="AD274" i="21"/>
  <c r="AD275" i="21"/>
  <c r="AD276" i="21"/>
  <c r="AD277" i="21"/>
  <c r="AD278" i="21"/>
  <c r="AD279" i="21"/>
  <c r="AD280" i="21"/>
  <c r="AD281" i="21"/>
  <c r="AD282" i="21"/>
  <c r="AD283" i="21"/>
  <c r="AD284" i="21"/>
  <c r="AD285" i="21"/>
  <c r="AD286" i="21"/>
  <c r="AD287" i="21"/>
  <c r="AD288" i="21"/>
  <c r="AD289" i="21"/>
  <c r="AD290" i="21"/>
  <c r="AD291" i="21"/>
  <c r="AD292" i="21"/>
  <c r="AD293" i="21"/>
  <c r="AD294" i="21"/>
  <c r="AD295" i="21"/>
  <c r="AD296" i="21"/>
  <c r="AD297" i="21"/>
  <c r="AD298" i="21"/>
  <c r="AD299" i="21"/>
  <c r="AD300" i="21"/>
  <c r="AD301" i="21"/>
  <c r="AD302" i="21"/>
  <c r="AD303" i="21"/>
  <c r="AD304" i="21"/>
  <c r="AD305" i="21"/>
  <c r="AD306" i="21"/>
  <c r="AD307" i="21"/>
  <c r="AD308" i="21"/>
  <c r="AD309" i="21"/>
  <c r="AD310" i="21"/>
  <c r="AD311" i="21"/>
  <c r="AD312" i="21"/>
  <c r="AD313" i="21"/>
  <c r="AD314" i="21"/>
  <c r="AD315" i="21"/>
  <c r="AD316" i="21"/>
  <c r="AD317" i="21"/>
  <c r="AD318" i="21"/>
  <c r="AD319" i="21"/>
  <c r="AD320" i="21"/>
  <c r="AD321" i="21"/>
  <c r="AD322" i="21"/>
  <c r="AD323" i="21"/>
  <c r="AD324" i="21"/>
  <c r="AD325" i="21"/>
  <c r="AD326" i="21"/>
  <c r="AD327" i="21"/>
  <c r="AD328" i="21"/>
  <c r="AD329" i="21"/>
  <c r="AD330" i="21"/>
  <c r="AD331" i="21"/>
  <c r="AD332" i="21"/>
  <c r="AD333" i="21"/>
  <c r="AD334" i="21"/>
  <c r="AD335" i="21"/>
  <c r="AD336" i="21"/>
  <c r="AD337" i="21"/>
  <c r="AD338" i="21"/>
  <c r="AD339" i="21"/>
  <c r="AD340" i="21"/>
  <c r="AD341" i="21"/>
  <c r="AD342" i="21"/>
  <c r="AD343" i="21"/>
  <c r="AD344" i="21"/>
  <c r="AD345" i="21"/>
  <c r="AD346" i="21"/>
  <c r="AD347" i="21"/>
  <c r="AD348" i="21"/>
  <c r="AD349" i="21"/>
  <c r="AD350" i="21"/>
  <c r="AD351" i="21"/>
  <c r="AD352" i="21"/>
  <c r="AD353" i="21"/>
  <c r="AD354" i="21"/>
  <c r="AD355" i="21"/>
  <c r="AD356" i="21"/>
  <c r="AD357" i="21"/>
  <c r="AD358" i="21"/>
  <c r="AD359" i="21"/>
  <c r="AD360" i="21"/>
  <c r="AD361" i="21"/>
  <c r="AD362" i="21"/>
  <c r="AD363" i="21"/>
  <c r="AD364" i="21"/>
  <c r="AD365" i="21"/>
  <c r="AD366" i="21"/>
  <c r="AD367" i="21"/>
  <c r="AD368" i="21"/>
  <c r="AD369" i="21"/>
  <c r="AD370" i="21"/>
  <c r="AD371" i="21"/>
  <c r="AD372" i="21"/>
  <c r="AD373" i="21"/>
  <c r="AD374" i="21"/>
  <c r="AD375" i="21"/>
  <c r="AD376" i="21"/>
  <c r="AD377" i="21"/>
  <c r="AD378" i="21"/>
  <c r="AD379" i="21"/>
  <c r="AD380" i="21"/>
  <c r="AD381" i="21"/>
  <c r="AD382" i="21"/>
  <c r="AD383" i="21"/>
  <c r="AD384" i="21"/>
  <c r="AD385" i="21"/>
  <c r="AD386" i="21"/>
  <c r="AD387" i="21"/>
  <c r="AD388" i="21"/>
  <c r="AD389" i="21"/>
  <c r="AD390" i="21"/>
  <c r="AD391" i="21"/>
  <c r="AD392" i="21"/>
  <c r="AD393" i="21"/>
  <c r="AD394" i="21"/>
  <c r="AD395" i="21"/>
  <c r="AD396" i="21"/>
  <c r="AD397" i="21"/>
  <c r="AD398" i="21"/>
  <c r="AD399" i="21"/>
  <c r="AD400" i="21"/>
  <c r="AD401" i="21"/>
  <c r="AD402" i="21"/>
  <c r="AD403" i="21"/>
  <c r="AD404" i="21"/>
  <c r="AD405" i="21"/>
  <c r="AD406" i="21"/>
  <c r="AD407" i="21"/>
  <c r="AD408" i="21"/>
  <c r="AD409" i="21"/>
  <c r="AD410" i="21"/>
  <c r="AD411" i="21"/>
  <c r="AD412" i="21"/>
  <c r="AD413" i="21"/>
  <c r="AD414" i="21"/>
  <c r="AD415" i="21"/>
  <c r="AD416" i="21"/>
  <c r="AD417" i="21"/>
  <c r="AD418" i="21"/>
  <c r="AD419" i="21"/>
  <c r="AD420" i="21"/>
  <c r="AD421" i="21"/>
  <c r="AD422" i="21"/>
  <c r="AD423" i="21"/>
  <c r="AD424" i="21"/>
  <c r="AD425" i="21"/>
  <c r="AD426" i="21"/>
  <c r="AD427" i="21"/>
  <c r="AD428" i="21"/>
  <c r="AD429" i="21"/>
  <c r="AD430" i="21"/>
  <c r="AD431" i="21"/>
  <c r="AD432" i="21"/>
  <c r="AD433" i="21"/>
  <c r="AD434" i="21"/>
  <c r="AD435" i="21"/>
  <c r="AD436" i="21"/>
  <c r="AD437" i="21"/>
  <c r="AD438" i="21"/>
  <c r="AD439" i="21"/>
  <c r="AD440" i="21"/>
  <c r="AD441" i="21"/>
  <c r="AD442" i="21"/>
  <c r="AD443" i="21"/>
  <c r="AD444" i="21"/>
  <c r="AD445" i="21"/>
  <c r="AD446" i="21"/>
  <c r="AD447" i="21"/>
  <c r="AD448" i="21"/>
  <c r="AD449" i="21"/>
  <c r="AD450" i="21"/>
  <c r="AD451" i="21"/>
  <c r="AD452" i="21"/>
  <c r="AD453" i="21"/>
  <c r="AD454" i="21"/>
  <c r="AD455" i="21"/>
  <c r="AD456" i="21"/>
  <c r="AD457" i="21"/>
  <c r="AD458" i="21"/>
  <c r="AD459" i="21"/>
  <c r="AD460" i="21"/>
  <c r="AD461" i="21"/>
  <c r="AD462" i="21"/>
  <c r="AD463" i="21"/>
  <c r="AD464" i="21"/>
  <c r="AD465" i="21"/>
  <c r="AD466" i="21"/>
  <c r="AD467" i="21"/>
  <c r="AD468" i="21"/>
  <c r="AD469" i="21"/>
  <c r="AD470" i="21"/>
  <c r="AD471" i="21"/>
  <c r="AD472" i="21"/>
  <c r="AD473" i="21"/>
  <c r="AD474" i="21"/>
  <c r="AD475" i="21"/>
  <c r="AD476" i="21"/>
  <c r="AD477" i="21"/>
  <c r="AD478" i="21"/>
  <c r="AD479" i="21"/>
  <c r="AD480" i="21"/>
  <c r="AD481" i="21"/>
  <c r="AD482" i="21"/>
  <c r="AD483" i="21"/>
  <c r="AD484" i="21"/>
  <c r="AD485" i="21"/>
  <c r="AD486" i="21"/>
  <c r="AD487" i="21"/>
  <c r="AD488" i="21"/>
  <c r="AD489" i="21"/>
  <c r="AD490" i="21"/>
  <c r="AD491" i="21"/>
  <c r="AD492" i="21"/>
  <c r="AD493" i="21"/>
  <c r="AD494" i="21"/>
  <c r="AD495" i="21"/>
  <c r="AD496" i="21"/>
  <c r="AD497" i="21"/>
  <c r="AD498" i="21"/>
  <c r="AD499" i="21"/>
  <c r="AD500" i="21"/>
  <c r="AD501" i="21"/>
  <c r="AD502" i="21"/>
  <c r="AD503" i="21"/>
  <c r="AD504" i="21"/>
  <c r="AD505" i="21"/>
  <c r="AD506" i="21"/>
  <c r="AD507" i="21"/>
  <c r="AD508" i="21"/>
  <c r="AD509" i="21"/>
  <c r="AD510" i="21"/>
  <c r="AD511" i="21"/>
  <c r="AD512" i="21"/>
  <c r="AD513" i="21"/>
  <c r="AD514" i="21"/>
  <c r="AD515" i="21"/>
  <c r="AD516" i="21"/>
  <c r="AD517" i="21"/>
  <c r="AD518" i="21"/>
  <c r="AD519" i="21"/>
  <c r="AD520" i="21"/>
  <c r="AD521" i="21"/>
  <c r="AD522" i="21"/>
  <c r="AD523" i="21"/>
  <c r="AD524" i="21"/>
  <c r="AD525" i="21"/>
  <c r="AD526" i="21"/>
  <c r="AD527" i="21"/>
  <c r="AD528" i="21"/>
  <c r="AD529" i="21"/>
  <c r="AD530" i="21"/>
  <c r="AD531" i="21"/>
  <c r="AD532" i="21"/>
  <c r="AD533" i="21"/>
  <c r="AD534" i="21"/>
  <c r="AD535" i="21"/>
  <c r="AD536" i="21"/>
  <c r="AD537" i="21"/>
  <c r="AD538" i="21"/>
  <c r="AD539" i="21"/>
  <c r="AD540" i="21"/>
  <c r="AD541" i="21"/>
  <c r="AD542" i="21"/>
  <c r="AD543" i="21"/>
  <c r="AD544" i="21"/>
  <c r="AD545" i="21"/>
  <c r="AD546" i="21"/>
  <c r="AD547" i="21"/>
  <c r="AD548" i="21"/>
  <c r="AD549" i="21"/>
  <c r="AD550" i="21"/>
  <c r="AD551" i="21"/>
  <c r="AD552" i="21"/>
  <c r="AD553" i="21"/>
  <c r="AD554" i="21"/>
  <c r="AD555" i="21"/>
  <c r="AD556" i="21"/>
  <c r="AD557" i="21"/>
  <c r="AD558" i="21"/>
  <c r="AD559" i="21"/>
  <c r="AD560" i="21"/>
  <c r="AD561" i="21"/>
  <c r="AD562" i="21"/>
  <c r="AD563" i="21"/>
  <c r="AD564" i="21"/>
  <c r="AD565" i="21"/>
  <c r="AD566" i="21"/>
  <c r="AD567" i="21"/>
  <c r="AD568" i="21"/>
  <c r="AD569" i="21"/>
  <c r="AD570" i="21"/>
  <c r="AD571" i="21"/>
  <c r="AD572" i="21"/>
  <c r="AD573" i="21"/>
  <c r="AD574" i="21"/>
  <c r="AD575" i="21"/>
  <c r="AD576" i="21"/>
  <c r="AD577" i="21"/>
  <c r="AD578" i="21"/>
  <c r="AD579" i="21"/>
  <c r="AD580" i="21"/>
  <c r="AD581" i="21"/>
  <c r="AD582" i="21"/>
  <c r="AD583" i="21"/>
  <c r="AD584" i="21"/>
  <c r="AD585" i="21"/>
  <c r="AD586" i="21"/>
  <c r="AD587" i="21"/>
  <c r="AD588" i="21"/>
  <c r="AD589" i="21"/>
  <c r="AD590" i="21"/>
  <c r="AD591" i="21"/>
  <c r="AD592" i="21"/>
  <c r="AD593" i="21"/>
  <c r="AD594" i="21"/>
  <c r="AD595" i="21"/>
  <c r="AD596" i="21"/>
  <c r="AD597" i="21"/>
  <c r="AD598" i="21"/>
  <c r="AD599" i="21"/>
  <c r="AD600" i="21"/>
  <c r="AD601" i="21"/>
  <c r="AD602" i="21"/>
  <c r="AD603" i="21"/>
  <c r="AD604" i="21"/>
  <c r="AD605" i="21"/>
  <c r="AD606" i="21"/>
  <c r="AD607" i="21"/>
  <c r="AD608" i="21"/>
  <c r="AD609" i="21"/>
  <c r="AD610" i="21"/>
  <c r="AD611" i="21"/>
  <c r="AD612" i="21"/>
  <c r="AD613" i="21"/>
  <c r="AD614" i="21"/>
  <c r="AD615" i="21"/>
  <c r="AD616" i="21"/>
  <c r="AD617" i="21"/>
  <c r="AD618" i="21"/>
  <c r="AD619" i="21"/>
  <c r="AD620" i="21"/>
  <c r="AD621" i="21"/>
  <c r="AD622" i="21"/>
  <c r="AD623" i="21"/>
  <c r="AD624" i="21"/>
  <c r="AD625" i="21"/>
  <c r="AD626" i="21"/>
  <c r="AD627" i="21"/>
  <c r="AD628" i="21"/>
  <c r="AD629" i="21"/>
  <c r="AD630" i="21"/>
  <c r="AD631" i="21"/>
  <c r="AD632" i="21"/>
  <c r="AD633" i="21"/>
  <c r="AD634" i="21"/>
  <c r="AD635" i="21"/>
  <c r="AD636" i="21"/>
  <c r="AD637" i="21"/>
  <c r="AD638" i="21"/>
  <c r="AD639" i="21"/>
  <c r="AD640" i="21"/>
  <c r="AD641" i="21"/>
  <c r="AD642" i="21"/>
  <c r="AD643" i="21"/>
  <c r="AD644" i="21"/>
  <c r="AD645" i="21"/>
  <c r="AD646" i="21"/>
  <c r="AD647" i="21"/>
  <c r="AD648" i="21"/>
  <c r="AD649" i="21"/>
  <c r="AD650" i="21"/>
  <c r="AD651" i="21"/>
  <c r="AD652" i="21"/>
  <c r="AD653" i="21"/>
  <c r="AD654" i="21"/>
  <c r="AD655" i="21"/>
  <c r="AD656" i="21"/>
  <c r="AD657" i="21"/>
  <c r="AD658" i="21"/>
  <c r="AD659" i="21"/>
  <c r="AD660" i="21"/>
  <c r="AD661" i="21"/>
  <c r="AD662" i="21"/>
  <c r="AD663" i="21"/>
  <c r="AD664" i="21"/>
  <c r="AD665" i="21"/>
  <c r="AD666" i="21"/>
  <c r="AD667" i="21"/>
  <c r="AD668" i="21"/>
  <c r="AD669" i="21"/>
  <c r="AD670" i="21"/>
  <c r="AD671" i="21"/>
  <c r="AD672" i="21"/>
  <c r="AD673" i="21"/>
  <c r="AD674" i="21"/>
  <c r="AD675" i="21"/>
  <c r="AD676" i="21"/>
  <c r="AD677" i="21"/>
  <c r="AD678" i="21"/>
  <c r="AD679" i="21"/>
  <c r="AD680" i="21"/>
  <c r="AD681" i="21"/>
  <c r="AD682" i="21"/>
  <c r="AD683" i="21"/>
  <c r="AD684" i="21"/>
  <c r="AD685" i="21"/>
  <c r="AD686" i="21"/>
  <c r="AD687" i="21"/>
  <c r="AD688" i="21"/>
  <c r="AD689" i="21"/>
  <c r="AD690" i="21"/>
  <c r="AD691" i="21"/>
  <c r="AD692" i="21"/>
  <c r="AD693" i="21"/>
  <c r="AD694" i="21"/>
  <c r="AD695" i="21"/>
  <c r="AD696" i="21"/>
  <c r="AD697" i="21"/>
  <c r="AD698" i="21"/>
  <c r="AD699" i="21"/>
  <c r="AD700" i="21"/>
  <c r="AD701" i="21"/>
  <c r="AD702" i="21"/>
  <c r="AD703" i="21"/>
  <c r="AD704" i="21"/>
  <c r="AD705" i="21"/>
  <c r="AD706" i="21"/>
  <c r="AD707" i="21"/>
  <c r="AD708" i="21"/>
  <c r="AD709" i="21"/>
  <c r="AD710" i="21"/>
  <c r="AD711" i="21"/>
  <c r="AD712" i="21"/>
  <c r="AD713" i="21"/>
  <c r="AD714" i="21"/>
  <c r="AD715" i="21"/>
  <c r="AD716" i="21"/>
  <c r="AD717" i="21"/>
  <c r="AD718" i="21"/>
  <c r="AD719" i="21"/>
  <c r="AD720" i="21"/>
  <c r="AD721" i="21"/>
  <c r="AD722" i="21"/>
  <c r="AD723" i="21"/>
  <c r="AD724" i="21"/>
  <c r="AD725" i="21"/>
  <c r="AD726" i="21"/>
  <c r="AD727" i="21"/>
  <c r="AD728" i="21"/>
  <c r="AD729" i="21"/>
  <c r="AD730" i="21"/>
  <c r="AD731" i="21"/>
  <c r="AD732" i="21"/>
  <c r="AD733" i="21"/>
  <c r="AD734" i="21"/>
  <c r="AD735" i="21"/>
  <c r="AD736" i="21"/>
  <c r="AD737" i="21"/>
  <c r="AD738" i="21"/>
  <c r="AD739" i="21"/>
  <c r="AD740" i="21"/>
  <c r="AD741" i="21"/>
  <c r="AD742" i="21"/>
  <c r="AD743" i="21"/>
  <c r="AD744" i="21"/>
  <c r="AD745" i="21"/>
  <c r="AD746" i="21"/>
  <c r="AD747" i="21"/>
  <c r="AD748" i="21"/>
  <c r="AD749" i="21"/>
  <c r="AD750" i="21"/>
  <c r="AD751" i="21"/>
  <c r="AD752" i="21"/>
  <c r="AD753" i="21"/>
  <c r="AD754" i="21"/>
  <c r="AD755" i="21"/>
  <c r="AD756" i="21"/>
  <c r="AD757" i="21"/>
  <c r="AD758" i="21"/>
  <c r="AD759" i="21"/>
  <c r="AD760" i="21"/>
  <c r="AD761" i="21"/>
  <c r="AD762" i="21"/>
  <c r="AD763" i="21"/>
  <c r="AD764" i="21"/>
  <c r="AD765" i="21"/>
  <c r="AD766" i="21"/>
  <c r="AD767" i="21"/>
  <c r="AD768" i="21"/>
  <c r="AD769" i="21"/>
  <c r="AD770" i="21"/>
  <c r="AD771" i="21"/>
  <c r="AD772" i="21"/>
  <c r="AD773" i="21"/>
  <c r="AD774" i="21"/>
  <c r="AD775" i="21"/>
  <c r="AD776" i="21"/>
  <c r="AD777" i="21"/>
  <c r="AD778" i="21"/>
  <c r="AD779" i="21"/>
  <c r="AD780" i="21"/>
  <c r="AD781" i="21"/>
  <c r="AD782" i="21"/>
  <c r="AD783" i="21"/>
  <c r="AD784" i="21"/>
  <c r="AD785" i="21"/>
  <c r="AD786" i="21"/>
  <c r="AD787" i="21"/>
  <c r="AD788" i="21"/>
  <c r="AD789" i="21"/>
  <c r="AD790" i="21"/>
  <c r="AD791" i="21"/>
  <c r="AD792" i="21"/>
  <c r="AD793" i="21"/>
  <c r="AD794" i="21"/>
  <c r="AD795" i="21"/>
  <c r="AD796" i="21"/>
  <c r="AD797" i="21"/>
  <c r="AD798" i="21"/>
  <c r="AD799" i="21"/>
  <c r="AD800" i="21"/>
  <c r="AD801" i="21"/>
  <c r="AD802" i="21"/>
  <c r="AD803" i="21"/>
  <c r="AD804" i="21"/>
  <c r="AD805" i="21"/>
  <c r="AD806" i="21"/>
  <c r="AD807" i="21"/>
  <c r="AD808" i="21"/>
  <c r="AD809" i="21"/>
  <c r="AD810" i="21"/>
  <c r="AD811" i="21"/>
  <c r="AD812" i="21"/>
  <c r="AD813" i="21"/>
  <c r="AD814" i="21"/>
  <c r="AD815" i="21"/>
  <c r="AD816" i="21"/>
  <c r="AD817" i="21"/>
  <c r="AD818" i="21"/>
  <c r="AD819" i="21"/>
  <c r="AD820" i="21"/>
  <c r="AD821" i="21"/>
  <c r="AD822" i="21"/>
  <c r="AD823" i="21"/>
  <c r="AD824" i="21"/>
  <c r="AD825" i="21"/>
  <c r="AD826" i="21"/>
  <c r="AD827" i="21"/>
  <c r="AD828" i="21"/>
  <c r="AD829" i="21"/>
  <c r="AD830" i="21"/>
  <c r="AD831" i="21"/>
  <c r="AD832" i="21"/>
  <c r="AD833" i="21"/>
  <c r="AD834" i="21"/>
  <c r="AD835" i="21"/>
  <c r="AD836" i="21"/>
  <c r="AD837" i="21"/>
  <c r="AD838" i="21"/>
  <c r="AD839" i="21"/>
  <c r="AD840" i="21"/>
  <c r="AD841" i="21"/>
  <c r="AD842" i="21"/>
  <c r="AD843" i="21"/>
  <c r="AD844" i="21"/>
  <c r="AD845" i="21"/>
  <c r="AD846" i="21"/>
  <c r="AD847" i="21"/>
  <c r="AD848" i="21"/>
  <c r="AD849" i="21"/>
  <c r="AD850" i="21"/>
  <c r="AD851" i="21"/>
  <c r="AD852" i="21"/>
  <c r="AD853" i="21"/>
  <c r="AD854" i="21"/>
  <c r="AD855" i="21"/>
  <c r="AD856" i="21"/>
  <c r="AD857" i="21"/>
  <c r="AD858" i="21"/>
  <c r="AD859" i="21"/>
  <c r="AD860" i="21"/>
  <c r="AD861" i="21"/>
  <c r="AD862" i="21"/>
  <c r="AD863" i="21"/>
  <c r="AD864" i="21"/>
  <c r="AD865" i="21"/>
  <c r="AD866" i="21"/>
  <c r="AD867" i="21"/>
  <c r="AD868" i="21"/>
  <c r="AD869" i="21"/>
  <c r="AD870" i="21"/>
  <c r="AD871" i="21"/>
  <c r="AD872" i="21"/>
  <c r="AD873" i="21"/>
  <c r="AD874" i="21"/>
  <c r="AD875" i="21"/>
  <c r="AD876" i="21"/>
  <c r="AD877" i="21"/>
  <c r="AD878" i="21"/>
  <c r="AD879" i="21"/>
  <c r="AD880" i="21"/>
  <c r="AD881" i="21"/>
  <c r="AD882" i="21"/>
  <c r="AD883" i="21"/>
  <c r="AD884" i="21"/>
  <c r="AD885" i="21"/>
  <c r="AD886" i="21"/>
  <c r="AD887" i="21"/>
  <c r="AD888" i="21"/>
  <c r="AD889" i="21"/>
  <c r="AD890" i="21"/>
  <c r="AD891" i="21"/>
  <c r="AD892" i="21"/>
  <c r="AD893" i="21"/>
  <c r="AD894" i="21"/>
  <c r="AD895" i="21"/>
  <c r="AD896" i="21"/>
  <c r="AD897" i="21"/>
  <c r="AD898" i="21"/>
  <c r="AD899" i="21"/>
  <c r="AD900" i="21"/>
  <c r="AD901" i="21"/>
  <c r="AD902" i="21"/>
  <c r="AD903" i="21"/>
  <c r="AD904" i="21"/>
  <c r="AD905" i="21"/>
  <c r="AD906" i="21"/>
  <c r="AD907" i="21"/>
  <c r="AD908" i="21"/>
  <c r="AD909" i="21"/>
  <c r="AD910" i="21"/>
  <c r="AD911" i="21"/>
  <c r="AD912" i="21"/>
  <c r="AD913" i="21"/>
  <c r="AD914" i="21"/>
  <c r="AD915" i="21"/>
  <c r="AD916" i="21"/>
  <c r="AD917" i="21"/>
  <c r="AD918" i="21"/>
  <c r="AD919" i="21"/>
  <c r="AD920" i="21"/>
  <c r="AD921" i="21"/>
  <c r="AD922" i="21"/>
  <c r="AD923" i="21"/>
  <c r="AD924" i="21"/>
  <c r="AD925" i="21"/>
  <c r="AD926" i="21"/>
  <c r="AD927" i="21"/>
  <c r="AD928" i="21"/>
  <c r="AD929" i="21"/>
  <c r="AD930" i="21"/>
  <c r="AD931" i="21"/>
  <c r="AD932" i="21"/>
  <c r="AD933" i="21"/>
  <c r="AD934" i="21"/>
  <c r="AD935" i="21"/>
  <c r="AD936" i="21"/>
  <c r="AD937" i="21"/>
  <c r="AD938" i="21"/>
  <c r="AD939" i="21"/>
  <c r="AD940" i="21"/>
  <c r="AD941" i="21"/>
  <c r="AD942" i="21"/>
  <c r="AD943" i="21"/>
  <c r="AD944" i="21"/>
  <c r="AD945" i="21"/>
  <c r="AD946" i="21"/>
  <c r="AD947" i="21"/>
  <c r="AD948" i="21"/>
  <c r="AD949" i="21"/>
  <c r="AD950" i="21"/>
  <c r="AD951" i="21"/>
  <c r="AD952" i="21"/>
  <c r="AD953" i="21"/>
  <c r="AD954" i="21"/>
  <c r="AD955" i="21"/>
  <c r="AD956" i="21"/>
  <c r="AD957" i="21"/>
  <c r="AD958" i="21"/>
  <c r="AD959" i="21"/>
  <c r="AD960" i="21"/>
  <c r="AD961" i="21"/>
  <c r="AD962" i="21"/>
  <c r="AD963" i="21"/>
  <c r="AD964" i="21"/>
  <c r="AD965" i="21"/>
  <c r="AD966" i="21"/>
  <c r="AD967" i="21"/>
  <c r="AD968" i="21"/>
  <c r="AD969" i="21"/>
  <c r="AD970" i="21"/>
  <c r="AD971" i="21"/>
  <c r="AD972" i="21"/>
  <c r="AD973" i="21"/>
  <c r="AD974" i="21"/>
  <c r="AD975" i="21"/>
  <c r="AD976" i="21"/>
  <c r="AD977" i="21"/>
  <c r="AD978" i="21"/>
  <c r="AD979" i="21"/>
  <c r="AD980" i="21"/>
  <c r="AD981" i="21"/>
  <c r="AD982" i="21"/>
  <c r="AD983" i="21"/>
  <c r="AD984" i="21"/>
  <c r="AD985" i="21"/>
  <c r="AD986" i="21"/>
  <c r="AD987" i="21"/>
  <c r="AD988" i="21"/>
  <c r="AD989" i="21"/>
  <c r="AD990" i="21"/>
  <c r="AD991" i="21"/>
  <c r="AD992" i="21"/>
  <c r="AD993" i="21"/>
  <c r="AD994" i="21"/>
  <c r="AD995" i="21"/>
  <c r="AD996" i="21"/>
  <c r="AD997" i="21"/>
  <c r="AD998" i="21"/>
  <c r="AD999" i="21"/>
  <c r="AD1000" i="21"/>
  <c r="AD1001" i="21"/>
  <c r="AD1002" i="21"/>
  <c r="AD1003" i="21"/>
  <c r="AD1004" i="21"/>
  <c r="AD1005" i="21"/>
  <c r="AD1006" i="21"/>
  <c r="AD1007" i="21"/>
  <c r="AD1008" i="21"/>
  <c r="AD1009" i="21"/>
  <c r="AD1010" i="21"/>
  <c r="AD1011" i="21"/>
  <c r="AD1012" i="21"/>
  <c r="AD1013" i="21"/>
  <c r="AD1014" i="21"/>
  <c r="AD1015" i="21"/>
  <c r="AD1016" i="21"/>
  <c r="AD1017" i="21"/>
  <c r="AD1018" i="21"/>
  <c r="AD1019" i="21"/>
  <c r="AD1020" i="21"/>
  <c r="AD1021" i="21"/>
  <c r="AD1022" i="21"/>
  <c r="AD1023" i="21"/>
  <c r="AD1024" i="21"/>
  <c r="AD1025" i="21"/>
  <c r="AD1026" i="21"/>
  <c r="AD1027" i="21"/>
  <c r="AD1028" i="21"/>
  <c r="AD1029" i="21"/>
  <c r="AD1030" i="21"/>
  <c r="AD1031" i="21"/>
  <c r="AD1032" i="21"/>
  <c r="AD1033" i="21"/>
  <c r="AD1034" i="21"/>
  <c r="AD1035" i="21"/>
  <c r="AD1036" i="21"/>
  <c r="AD1037" i="21"/>
  <c r="AD1038" i="21"/>
  <c r="AD1039" i="21"/>
  <c r="AD1040" i="21"/>
  <c r="AD1041" i="21"/>
  <c r="AD1042" i="21"/>
  <c r="AD1043" i="21"/>
  <c r="AD1044" i="21"/>
  <c r="AD1045" i="21"/>
  <c r="AD1046" i="21"/>
  <c r="AD1047" i="21"/>
  <c r="AD1048" i="21"/>
  <c r="AD1049" i="21"/>
  <c r="AD1050" i="21"/>
  <c r="AD1051" i="21"/>
  <c r="AD1052" i="21"/>
  <c r="AD1053" i="21"/>
  <c r="AD1054" i="21"/>
  <c r="AD1055" i="21"/>
  <c r="AD1056" i="21"/>
  <c r="AD1057" i="21"/>
  <c r="AD1058" i="21"/>
  <c r="AD1059" i="21"/>
  <c r="AD1060" i="21"/>
  <c r="AD1061" i="21"/>
  <c r="AD1062" i="21"/>
  <c r="AD1063" i="21"/>
  <c r="AD1064" i="21"/>
  <c r="AD1065" i="21"/>
  <c r="AD1066" i="21"/>
  <c r="AD1067" i="21"/>
  <c r="AD1068" i="21"/>
  <c r="AD1069" i="21"/>
  <c r="AD1070" i="21"/>
  <c r="AD1071" i="21"/>
  <c r="AD1072" i="21"/>
  <c r="AD1073" i="21"/>
  <c r="AD1074" i="21"/>
  <c r="AD1075" i="21"/>
  <c r="AD1076" i="21"/>
  <c r="AD1077" i="21"/>
  <c r="AD1078" i="21"/>
  <c r="AD1079" i="21"/>
  <c r="AD1080" i="21"/>
  <c r="AD1081" i="21"/>
  <c r="AD1082" i="21"/>
  <c r="AD1083" i="21"/>
  <c r="AD1084" i="21"/>
  <c r="AD1085" i="21"/>
  <c r="AD1086" i="21"/>
  <c r="AD1087" i="21"/>
  <c r="AD1088" i="21"/>
  <c r="AD1089" i="21"/>
  <c r="AD1090" i="21"/>
  <c r="AD1091" i="21"/>
  <c r="AD1092" i="21"/>
  <c r="AD1093" i="21"/>
  <c r="AD1094" i="21"/>
  <c r="AD1095" i="21"/>
  <c r="AD1096" i="21"/>
  <c r="AD1097" i="21"/>
  <c r="AD1098" i="21"/>
  <c r="AD1099" i="21"/>
  <c r="AD1100" i="21"/>
  <c r="AD1101" i="21"/>
  <c r="AD1102" i="21"/>
  <c r="AD1103" i="21"/>
  <c r="AD1104" i="21"/>
  <c r="AD1105" i="21"/>
  <c r="AD1106" i="21"/>
  <c r="AD1107" i="21"/>
  <c r="AD1108" i="21"/>
  <c r="AD1109" i="21"/>
  <c r="AD1110" i="21"/>
  <c r="AD1111" i="21"/>
  <c r="AD1112" i="21"/>
  <c r="AD1113" i="21"/>
  <c r="AD1114" i="21"/>
  <c r="AD1115" i="21"/>
  <c r="AD1116" i="21"/>
  <c r="AD1117" i="21"/>
  <c r="AD1118" i="21"/>
  <c r="AD1119" i="21"/>
  <c r="AD1120" i="21"/>
  <c r="AD1121" i="21"/>
  <c r="AD1122" i="21"/>
  <c r="AD1123" i="21"/>
  <c r="AD1124" i="21"/>
  <c r="AD1125" i="21"/>
  <c r="AD1126" i="21"/>
  <c r="AD1127" i="21"/>
  <c r="AD1128" i="21"/>
  <c r="AD1129" i="21"/>
  <c r="AD1130" i="21"/>
  <c r="AD1131" i="21"/>
  <c r="AD1132" i="21"/>
  <c r="AD1133" i="21"/>
  <c r="AD1134" i="21"/>
  <c r="AD1135" i="21"/>
  <c r="AD1136" i="21"/>
  <c r="AD1137" i="21"/>
  <c r="AD1138" i="21"/>
  <c r="AD1139" i="21"/>
  <c r="AD1140" i="21"/>
  <c r="AD1141" i="21"/>
  <c r="AD1142" i="21"/>
  <c r="AD1143" i="21"/>
  <c r="AD1144" i="21"/>
  <c r="AD1145" i="21"/>
  <c r="AD1146" i="21"/>
  <c r="AD1147" i="21"/>
  <c r="AD1148" i="21"/>
  <c r="AD1149" i="21"/>
  <c r="AD1150" i="21"/>
  <c r="AD1151" i="21"/>
  <c r="AD1152" i="21"/>
  <c r="AD1153" i="21"/>
  <c r="AD2" i="21"/>
  <c r="AC3" i="21"/>
  <c r="AC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C54" i="21"/>
  <c r="AC55" i="21"/>
  <c r="AC56" i="21"/>
  <c r="AC57" i="21"/>
  <c r="AC58" i="21"/>
  <c r="AC59" i="21"/>
  <c r="AC60" i="21"/>
  <c r="AC61" i="21"/>
  <c r="AC62" i="21"/>
  <c r="AC63" i="21"/>
  <c r="AC64" i="21"/>
  <c r="AC65" i="21"/>
  <c r="AC66" i="21"/>
  <c r="AC67" i="21"/>
  <c r="AC68" i="21"/>
  <c r="AC69" i="21"/>
  <c r="AC70" i="21"/>
  <c r="AC71" i="21"/>
  <c r="AC72" i="21"/>
  <c r="AC73" i="21"/>
  <c r="AC74" i="21"/>
  <c r="AC75" i="21"/>
  <c r="AC76" i="21"/>
  <c r="AC77" i="21"/>
  <c r="AC78" i="21"/>
  <c r="AC79" i="21"/>
  <c r="AC80" i="21"/>
  <c r="AC81" i="21"/>
  <c r="AC82" i="21"/>
  <c r="AC83" i="21"/>
  <c r="AC84" i="21"/>
  <c r="AC85" i="21"/>
  <c r="AC86" i="21"/>
  <c r="AC87" i="21"/>
  <c r="AC88" i="21"/>
  <c r="AC89" i="21"/>
  <c r="AC90" i="21"/>
  <c r="AC91" i="21"/>
  <c r="AC92" i="21"/>
  <c r="AC93" i="21"/>
  <c r="AC94" i="21"/>
  <c r="AC95" i="21"/>
  <c r="AC96" i="21"/>
  <c r="AC97" i="21"/>
  <c r="AC98" i="21"/>
  <c r="AC99" i="21"/>
  <c r="AC100" i="21"/>
  <c r="AC101" i="21"/>
  <c r="AC102" i="21"/>
  <c r="AC103" i="21"/>
  <c r="AC104" i="21"/>
  <c r="AC105" i="21"/>
  <c r="AC106" i="21"/>
  <c r="AC107" i="21"/>
  <c r="AC108" i="21"/>
  <c r="AC109" i="21"/>
  <c r="AC110" i="21"/>
  <c r="AC111" i="21"/>
  <c r="AC112" i="21"/>
  <c r="AC113" i="21"/>
  <c r="AC114" i="21"/>
  <c r="AC115" i="21"/>
  <c r="AC116" i="21"/>
  <c r="AC117" i="21"/>
  <c r="AC118" i="21"/>
  <c r="AC119" i="21"/>
  <c r="AC120" i="21"/>
  <c r="AC121" i="21"/>
  <c r="AC122" i="21"/>
  <c r="AC123" i="21"/>
  <c r="AC124" i="21"/>
  <c r="AC125" i="21"/>
  <c r="AC126" i="21"/>
  <c r="AC127" i="21"/>
  <c r="AC128" i="21"/>
  <c r="AC129" i="21"/>
  <c r="AC130" i="21"/>
  <c r="AC131" i="21"/>
  <c r="AC132" i="21"/>
  <c r="AC133" i="21"/>
  <c r="AC134" i="21"/>
  <c r="AC135" i="21"/>
  <c r="AC136" i="21"/>
  <c r="AC137" i="21"/>
  <c r="AC138" i="21"/>
  <c r="AC139" i="21"/>
  <c r="AC140" i="21"/>
  <c r="AC141" i="21"/>
  <c r="AC142" i="21"/>
  <c r="AC143" i="21"/>
  <c r="AC144" i="21"/>
  <c r="AC145" i="21"/>
  <c r="AC146" i="21"/>
  <c r="AC147" i="21"/>
  <c r="AC148" i="21"/>
  <c r="AC149" i="21"/>
  <c r="AC150" i="21"/>
  <c r="AC151" i="21"/>
  <c r="AC152" i="21"/>
  <c r="AC153" i="21"/>
  <c r="AC154" i="21"/>
  <c r="AC155" i="21"/>
  <c r="AC156" i="21"/>
  <c r="AC157" i="21"/>
  <c r="AC158" i="21"/>
  <c r="AC159" i="21"/>
  <c r="AC160" i="21"/>
  <c r="AC161" i="21"/>
  <c r="AC162" i="21"/>
  <c r="AC163" i="21"/>
  <c r="AC164" i="21"/>
  <c r="AC165" i="21"/>
  <c r="AC166" i="21"/>
  <c r="AC167" i="21"/>
  <c r="AC168" i="21"/>
  <c r="AC169" i="21"/>
  <c r="AC170" i="21"/>
  <c r="AC171" i="21"/>
  <c r="AC172" i="21"/>
  <c r="AC173" i="21"/>
  <c r="AC174" i="21"/>
  <c r="AC175" i="21"/>
  <c r="AC176" i="21"/>
  <c r="AC177" i="21"/>
  <c r="AC178" i="21"/>
  <c r="AC179" i="21"/>
  <c r="AC180" i="21"/>
  <c r="AC181" i="21"/>
  <c r="AC182" i="21"/>
  <c r="AC183" i="21"/>
  <c r="AC184" i="21"/>
  <c r="AC185" i="21"/>
  <c r="AC186" i="21"/>
  <c r="AC187" i="21"/>
  <c r="AC188" i="21"/>
  <c r="AC189" i="21"/>
  <c r="AC190" i="21"/>
  <c r="AC191" i="21"/>
  <c r="AC192" i="21"/>
  <c r="AC193" i="21"/>
  <c r="AC194" i="21"/>
  <c r="AC195" i="21"/>
  <c r="AC196" i="21"/>
  <c r="AC197" i="21"/>
  <c r="AC198" i="21"/>
  <c r="AC199" i="21"/>
  <c r="AC200" i="21"/>
  <c r="AC201" i="21"/>
  <c r="AC202" i="21"/>
  <c r="AC203" i="21"/>
  <c r="AC204" i="21"/>
  <c r="AC205" i="21"/>
  <c r="AC206" i="21"/>
  <c r="AC207" i="21"/>
  <c r="AC208" i="21"/>
  <c r="AC209" i="21"/>
  <c r="AC210" i="21"/>
  <c r="AC211" i="21"/>
  <c r="AC212" i="21"/>
  <c r="AC213" i="21"/>
  <c r="AC214" i="21"/>
  <c r="AC215" i="21"/>
  <c r="AC216" i="21"/>
  <c r="AC217" i="21"/>
  <c r="AC218" i="21"/>
  <c r="AC219" i="21"/>
  <c r="AC220" i="21"/>
  <c r="AC221" i="21"/>
  <c r="AC222" i="21"/>
  <c r="AC223" i="21"/>
  <c r="AC224" i="21"/>
  <c r="AC225" i="21"/>
  <c r="AC226" i="21"/>
  <c r="AC227" i="21"/>
  <c r="AC228" i="21"/>
  <c r="AC229" i="21"/>
  <c r="AC230" i="21"/>
  <c r="AC231" i="21"/>
  <c r="AC232" i="21"/>
  <c r="AC233" i="21"/>
  <c r="AC234" i="21"/>
  <c r="AC235" i="21"/>
  <c r="AC236" i="21"/>
  <c r="AC237" i="21"/>
  <c r="AC238" i="21"/>
  <c r="AC239" i="21"/>
  <c r="AC240" i="21"/>
  <c r="AC241" i="21"/>
  <c r="AC242" i="21"/>
  <c r="AC243" i="21"/>
  <c r="AC244" i="21"/>
  <c r="AC245" i="21"/>
  <c r="AC246" i="21"/>
  <c r="AC247" i="21"/>
  <c r="AC248" i="21"/>
  <c r="AC249" i="21"/>
  <c r="AC250" i="21"/>
  <c r="AC251" i="21"/>
  <c r="AC252" i="21"/>
  <c r="AC253" i="21"/>
  <c r="AC254" i="21"/>
  <c r="AC255" i="21"/>
  <c r="AC256" i="21"/>
  <c r="AC257" i="21"/>
  <c r="AC258" i="21"/>
  <c r="AC259" i="21"/>
  <c r="AC260" i="21"/>
  <c r="AC261" i="21"/>
  <c r="AC262" i="21"/>
  <c r="AC263" i="21"/>
  <c r="AC264" i="21"/>
  <c r="AC265" i="21"/>
  <c r="AC266" i="21"/>
  <c r="AC267" i="21"/>
  <c r="AC268" i="21"/>
  <c r="AC269" i="21"/>
  <c r="AC270" i="21"/>
  <c r="AC271" i="21"/>
  <c r="AC272" i="21"/>
  <c r="AC273" i="21"/>
  <c r="AC274" i="21"/>
  <c r="AC275" i="21"/>
  <c r="AC276" i="21"/>
  <c r="AC277" i="21"/>
  <c r="AC278" i="21"/>
  <c r="AC279" i="21"/>
  <c r="AC280" i="21"/>
  <c r="AC281" i="21"/>
  <c r="AC282" i="21"/>
  <c r="AC283" i="21"/>
  <c r="AC284" i="21"/>
  <c r="AC285" i="21"/>
  <c r="AC286" i="21"/>
  <c r="AC287" i="21"/>
  <c r="AC288" i="21"/>
  <c r="AC289" i="21"/>
  <c r="AC290" i="21"/>
  <c r="AC291" i="21"/>
  <c r="AC292" i="21"/>
  <c r="AC293" i="21"/>
  <c r="AC294" i="21"/>
  <c r="AC295" i="21"/>
  <c r="AC296" i="21"/>
  <c r="AC297" i="21"/>
  <c r="AC298" i="21"/>
  <c r="AC299" i="21"/>
  <c r="AC300" i="21"/>
  <c r="AC301" i="21"/>
  <c r="AC302" i="21"/>
  <c r="AC303" i="21"/>
  <c r="AC304" i="21"/>
  <c r="AC305" i="21"/>
  <c r="AC306" i="21"/>
  <c r="AC307" i="21"/>
  <c r="AC308" i="21"/>
  <c r="AC309" i="21"/>
  <c r="AC310" i="21"/>
  <c r="AC311" i="21"/>
  <c r="AC312" i="21"/>
  <c r="AC313" i="21"/>
  <c r="AC314" i="21"/>
  <c r="AC315" i="21"/>
  <c r="AC316" i="21"/>
  <c r="AC317" i="21"/>
  <c r="AC318" i="21"/>
  <c r="AC319" i="21"/>
  <c r="AC320" i="21"/>
  <c r="AC321" i="21"/>
  <c r="AC322" i="21"/>
  <c r="AC323" i="21"/>
  <c r="AC324" i="21"/>
  <c r="AC325" i="21"/>
  <c r="AC326" i="21"/>
  <c r="AC327" i="21"/>
  <c r="AC328" i="21"/>
  <c r="AC329" i="21"/>
  <c r="AC330" i="21"/>
  <c r="AC331" i="21"/>
  <c r="AC332" i="21"/>
  <c r="AC333" i="21"/>
  <c r="AC334" i="21"/>
  <c r="AC335" i="21"/>
  <c r="AC336" i="21"/>
  <c r="AC337" i="21"/>
  <c r="AC338" i="21"/>
  <c r="AC339" i="21"/>
  <c r="AC340" i="21"/>
  <c r="AC341" i="21"/>
  <c r="AC342" i="21"/>
  <c r="AC343" i="21"/>
  <c r="AC344" i="21"/>
  <c r="AC345" i="21"/>
  <c r="AC346" i="21"/>
  <c r="AC347" i="21"/>
  <c r="AC348" i="21"/>
  <c r="AC349" i="21"/>
  <c r="AC350" i="21"/>
  <c r="AC351" i="21"/>
  <c r="AC352" i="21"/>
  <c r="AC353" i="21"/>
  <c r="AC354" i="21"/>
  <c r="AC355" i="21"/>
  <c r="AC356" i="21"/>
  <c r="AC357" i="21"/>
  <c r="AC358" i="21"/>
  <c r="AC359" i="21"/>
  <c r="AC360" i="21"/>
  <c r="AC361" i="21"/>
  <c r="AC362" i="21"/>
  <c r="AC363" i="21"/>
  <c r="AC364" i="21"/>
  <c r="AC365" i="21"/>
  <c r="AC366" i="21"/>
  <c r="AC367" i="21"/>
  <c r="AC368" i="21"/>
  <c r="AC369" i="21"/>
  <c r="AC370" i="21"/>
  <c r="AC371" i="21"/>
  <c r="AC372" i="21"/>
  <c r="AC373" i="21"/>
  <c r="AC374" i="21"/>
  <c r="AC375" i="21"/>
  <c r="AC376" i="21"/>
  <c r="AC377" i="21"/>
  <c r="AC378" i="21"/>
  <c r="AC379" i="21"/>
  <c r="AC380" i="21"/>
  <c r="AC381" i="21"/>
  <c r="AC382" i="21"/>
  <c r="AC383" i="21"/>
  <c r="AC384" i="21"/>
  <c r="AC385" i="21"/>
  <c r="AC386" i="21"/>
  <c r="AC387" i="21"/>
  <c r="AC388" i="21"/>
  <c r="AC389" i="21"/>
  <c r="AC390" i="21"/>
  <c r="AC391" i="21"/>
  <c r="AC392" i="21"/>
  <c r="AC393" i="21"/>
  <c r="AC394" i="21"/>
  <c r="AC395" i="21"/>
  <c r="AC396" i="21"/>
  <c r="AC397" i="21"/>
  <c r="AC398" i="21"/>
  <c r="AC399" i="21"/>
  <c r="AC400" i="21"/>
  <c r="AC401" i="21"/>
  <c r="AC402" i="21"/>
  <c r="AC403" i="21"/>
  <c r="AC404" i="21"/>
  <c r="AC405" i="21"/>
  <c r="AC406" i="21"/>
  <c r="AC407" i="21"/>
  <c r="AC408" i="21"/>
  <c r="AC409" i="21"/>
  <c r="AC410" i="21"/>
  <c r="AC411" i="21"/>
  <c r="AC412" i="21"/>
  <c r="AC413" i="21"/>
  <c r="AC414" i="21"/>
  <c r="AC415" i="21"/>
  <c r="AC416" i="21"/>
  <c r="AC417" i="21"/>
  <c r="AC418" i="21"/>
  <c r="AC419" i="21"/>
  <c r="AC420" i="21"/>
  <c r="AC421" i="21"/>
  <c r="AC422" i="21"/>
  <c r="AC423" i="21"/>
  <c r="AC424" i="21"/>
  <c r="AC425" i="21"/>
  <c r="AC426" i="21"/>
  <c r="AC427" i="21"/>
  <c r="AC428" i="21"/>
  <c r="AC429" i="21"/>
  <c r="AC430" i="21"/>
  <c r="AC431" i="21"/>
  <c r="AC432" i="21"/>
  <c r="AC433" i="21"/>
  <c r="AC434" i="21"/>
  <c r="AC435" i="21"/>
  <c r="AC436" i="21"/>
  <c r="AC437" i="21"/>
  <c r="AC438" i="21"/>
  <c r="AC439" i="21"/>
  <c r="AC440" i="21"/>
  <c r="AC441" i="21"/>
  <c r="AC442" i="21"/>
  <c r="AC443" i="21"/>
  <c r="AC444" i="21"/>
  <c r="AC445" i="21"/>
  <c r="AC446" i="21"/>
  <c r="AC447" i="21"/>
  <c r="AC448" i="21"/>
  <c r="AC449" i="21"/>
  <c r="AC450" i="21"/>
  <c r="AC451" i="21"/>
  <c r="AC452" i="21"/>
  <c r="AC453" i="21"/>
  <c r="AC454" i="21"/>
  <c r="AC455" i="21"/>
  <c r="AC456" i="21"/>
  <c r="AC457" i="21"/>
  <c r="AC458" i="21"/>
  <c r="AC459" i="21"/>
  <c r="AC460" i="21"/>
  <c r="AC461" i="21"/>
  <c r="AC462" i="21"/>
  <c r="AC463" i="21"/>
  <c r="AC464" i="21"/>
  <c r="AC465" i="21"/>
  <c r="AC466" i="21"/>
  <c r="AC467" i="21"/>
  <c r="AC468" i="21"/>
  <c r="AC469" i="21"/>
  <c r="AC470" i="21"/>
  <c r="AC471" i="21"/>
  <c r="AC472" i="21"/>
  <c r="AC473" i="21"/>
  <c r="AC474" i="21"/>
  <c r="AC475" i="21"/>
  <c r="AC476" i="21"/>
  <c r="AC477" i="21"/>
  <c r="AC478" i="21"/>
  <c r="AC479" i="21"/>
  <c r="AC480" i="21"/>
  <c r="AC481" i="21"/>
  <c r="AC482" i="21"/>
  <c r="AC483" i="21"/>
  <c r="AC484" i="21"/>
  <c r="AC485" i="21"/>
  <c r="AC486" i="21"/>
  <c r="AC487" i="21"/>
  <c r="AC488" i="21"/>
  <c r="AC489" i="21"/>
  <c r="AC490" i="21"/>
  <c r="AC491" i="21"/>
  <c r="AC492" i="21"/>
  <c r="AC493" i="21"/>
  <c r="AC494" i="21"/>
  <c r="AC495" i="21"/>
  <c r="AC496" i="21"/>
  <c r="AC497" i="21"/>
  <c r="AC498" i="21"/>
  <c r="AC499" i="21"/>
  <c r="AC500" i="21"/>
  <c r="AC501" i="21"/>
  <c r="AC502" i="21"/>
  <c r="AC503" i="21"/>
  <c r="AC504" i="21"/>
  <c r="AC505" i="21"/>
  <c r="AC506" i="21"/>
  <c r="AC507" i="21"/>
  <c r="AC508" i="21"/>
  <c r="AC509" i="21"/>
  <c r="AC510" i="21"/>
  <c r="AC511" i="21"/>
  <c r="AC512" i="21"/>
  <c r="AC513" i="21"/>
  <c r="AC514" i="21"/>
  <c r="AC515" i="21"/>
  <c r="AC516" i="21"/>
  <c r="AC517" i="21"/>
  <c r="AC518" i="21"/>
  <c r="AC519" i="21"/>
  <c r="AC520" i="21"/>
  <c r="AC521" i="21"/>
  <c r="AC522" i="21"/>
  <c r="AC523" i="21"/>
  <c r="AC524" i="21"/>
  <c r="AC525" i="21"/>
  <c r="AC526" i="21"/>
  <c r="AC527" i="21"/>
  <c r="AC528" i="21"/>
  <c r="AC529" i="21"/>
  <c r="AC530" i="21"/>
  <c r="AC531" i="21"/>
  <c r="AC532" i="21"/>
  <c r="AC533" i="21"/>
  <c r="AC534" i="21"/>
  <c r="AC535" i="21"/>
  <c r="AC536" i="21"/>
  <c r="AC537" i="21"/>
  <c r="AC538" i="21"/>
  <c r="AC539" i="21"/>
  <c r="AC540" i="21"/>
  <c r="AC541" i="21"/>
  <c r="AC542" i="21"/>
  <c r="AC543" i="21"/>
  <c r="AC544" i="21"/>
  <c r="AC545" i="21"/>
  <c r="AC546" i="21"/>
  <c r="AC547" i="21"/>
  <c r="AC548" i="21"/>
  <c r="AC549" i="21"/>
  <c r="AC550" i="21"/>
  <c r="AC551" i="21"/>
  <c r="AC552" i="21"/>
  <c r="AC553" i="21"/>
  <c r="AC554" i="21"/>
  <c r="AC555" i="21"/>
  <c r="AC556" i="21"/>
  <c r="AC557" i="21"/>
  <c r="AC558" i="21"/>
  <c r="AC559" i="21"/>
  <c r="AC560" i="21"/>
  <c r="AC561" i="21"/>
  <c r="AC562" i="21"/>
  <c r="AC563" i="21"/>
  <c r="AC564" i="21"/>
  <c r="AC565" i="21"/>
  <c r="AC566" i="21"/>
  <c r="AC567" i="21"/>
  <c r="AC568" i="21"/>
  <c r="AC569" i="21"/>
  <c r="AC570" i="21"/>
  <c r="AC571" i="21"/>
  <c r="AC572" i="21"/>
  <c r="AC573" i="21"/>
  <c r="AC574" i="21"/>
  <c r="AC575" i="21"/>
  <c r="AC576" i="21"/>
  <c r="AC577" i="21"/>
  <c r="AC578" i="21"/>
  <c r="AC579" i="21"/>
  <c r="AC580" i="21"/>
  <c r="AC581" i="21"/>
  <c r="AC582" i="21"/>
  <c r="AC583" i="21"/>
  <c r="AC584" i="21"/>
  <c r="AC585" i="21"/>
  <c r="AC586" i="21"/>
  <c r="AC587" i="21"/>
  <c r="AC588" i="21"/>
  <c r="AC589" i="21"/>
  <c r="AC590" i="21"/>
  <c r="AC591" i="21"/>
  <c r="AC592" i="21"/>
  <c r="AC593" i="21"/>
  <c r="AC594" i="21"/>
  <c r="AC595" i="21"/>
  <c r="AC596" i="21"/>
  <c r="AC597" i="21"/>
  <c r="AC598" i="21"/>
  <c r="AC599" i="21"/>
  <c r="AC600" i="21"/>
  <c r="AC601" i="21"/>
  <c r="AC602" i="21"/>
  <c r="AC603" i="21"/>
  <c r="AC604" i="21"/>
  <c r="AC605" i="21"/>
  <c r="AC606" i="21"/>
  <c r="AC607" i="21"/>
  <c r="AC608" i="21"/>
  <c r="AC609" i="21"/>
  <c r="AC610" i="21"/>
  <c r="AC611" i="21"/>
  <c r="AC612" i="21"/>
  <c r="AC613" i="21"/>
  <c r="AC614" i="21"/>
  <c r="AC615" i="21"/>
  <c r="AC616" i="21"/>
  <c r="AC617" i="21"/>
  <c r="AC618" i="21"/>
  <c r="AC619" i="21"/>
  <c r="AC620" i="21"/>
  <c r="AC621" i="21"/>
  <c r="AC622" i="21"/>
  <c r="AC623" i="21"/>
  <c r="AC624" i="21"/>
  <c r="AC625" i="21"/>
  <c r="AC626" i="21"/>
  <c r="AC627" i="21"/>
  <c r="AC628" i="21"/>
  <c r="AC629" i="21"/>
  <c r="AC630" i="21"/>
  <c r="AC631" i="21"/>
  <c r="AC632" i="21"/>
  <c r="AC633" i="21"/>
  <c r="AC634" i="21"/>
  <c r="AC635" i="21"/>
  <c r="AC636" i="21"/>
  <c r="AC637" i="21"/>
  <c r="AC638" i="21"/>
  <c r="AC639" i="21"/>
  <c r="AC640" i="21"/>
  <c r="AC641" i="21"/>
  <c r="AC642" i="21"/>
  <c r="AC643" i="21"/>
  <c r="AC644" i="21"/>
  <c r="AC645" i="21"/>
  <c r="AC646" i="21"/>
  <c r="AC647" i="21"/>
  <c r="AC648" i="21"/>
  <c r="AC649" i="21"/>
  <c r="AC650" i="21"/>
  <c r="AC651" i="21"/>
  <c r="AC652" i="21"/>
  <c r="AC653" i="21"/>
  <c r="AC654" i="21"/>
  <c r="AC655" i="21"/>
  <c r="AC656" i="21"/>
  <c r="AC657" i="21"/>
  <c r="AC658" i="21"/>
  <c r="AC659" i="21"/>
  <c r="AC660" i="21"/>
  <c r="AC661" i="21"/>
  <c r="AC662" i="21"/>
  <c r="AC663" i="21"/>
  <c r="AC664" i="21"/>
  <c r="AC665" i="21"/>
  <c r="AC666" i="21"/>
  <c r="AC667" i="21"/>
  <c r="AC668" i="21"/>
  <c r="AC669" i="21"/>
  <c r="AC670" i="21"/>
  <c r="AC671" i="21"/>
  <c r="AC672" i="21"/>
  <c r="AC673" i="21"/>
  <c r="AC674" i="21"/>
  <c r="AC675" i="21"/>
  <c r="AC676" i="21"/>
  <c r="AC677" i="21"/>
  <c r="AC678" i="21"/>
  <c r="AC679" i="21"/>
  <c r="AC680" i="21"/>
  <c r="AC681" i="21"/>
  <c r="AC682" i="21"/>
  <c r="AC683" i="21"/>
  <c r="AC684" i="21"/>
  <c r="AC685" i="21"/>
  <c r="AC686" i="21"/>
  <c r="AC687" i="21"/>
  <c r="AC688" i="21"/>
  <c r="AC689" i="21"/>
  <c r="AC690" i="21"/>
  <c r="AC691" i="21"/>
  <c r="AC692" i="21"/>
  <c r="AC693" i="21"/>
  <c r="AC694" i="21"/>
  <c r="AC695" i="21"/>
  <c r="AC696" i="21"/>
  <c r="AC697" i="21"/>
  <c r="AC698" i="21"/>
  <c r="AC699" i="21"/>
  <c r="AC700" i="21"/>
  <c r="AC701" i="21"/>
  <c r="AC702" i="21"/>
  <c r="AC703" i="21"/>
  <c r="AC704" i="21"/>
  <c r="AC705" i="21"/>
  <c r="AC706" i="21"/>
  <c r="AC707" i="21"/>
  <c r="AC708" i="21"/>
  <c r="AC709" i="21"/>
  <c r="AC710" i="21"/>
  <c r="AC711" i="21"/>
  <c r="AC712" i="21"/>
  <c r="AC713" i="21"/>
  <c r="AC714" i="21"/>
  <c r="AC715" i="21"/>
  <c r="AC716" i="21"/>
  <c r="AC717" i="21"/>
  <c r="AC718" i="21"/>
  <c r="AC719" i="21"/>
  <c r="AC720" i="21"/>
  <c r="AC721" i="21"/>
  <c r="AC722" i="21"/>
  <c r="AC723" i="21"/>
  <c r="AC724" i="21"/>
  <c r="AC725" i="21"/>
  <c r="AC726" i="21"/>
  <c r="AC727" i="21"/>
  <c r="AC728" i="21"/>
  <c r="AC729" i="21"/>
  <c r="AC730" i="21"/>
  <c r="AC731" i="21"/>
  <c r="AC732" i="21"/>
  <c r="AC733" i="21"/>
  <c r="AC734" i="21"/>
  <c r="AC735" i="21"/>
  <c r="AC736" i="21"/>
  <c r="AC737" i="21"/>
  <c r="AC738" i="21"/>
  <c r="AC739" i="21"/>
  <c r="AC740" i="21"/>
  <c r="AC741" i="21"/>
  <c r="AC742" i="21"/>
  <c r="AC743" i="21"/>
  <c r="AC744" i="21"/>
  <c r="AC745" i="21"/>
  <c r="AC746" i="21"/>
  <c r="AC747" i="21"/>
  <c r="AC748" i="21"/>
  <c r="AC749" i="21"/>
  <c r="AC750" i="21"/>
  <c r="AC751" i="21"/>
  <c r="AC752" i="21"/>
  <c r="AC753" i="21"/>
  <c r="AC754" i="21"/>
  <c r="AC755" i="21"/>
  <c r="AC756" i="21"/>
  <c r="AC757" i="21"/>
  <c r="AC758" i="21"/>
  <c r="AC759" i="21"/>
  <c r="AC760" i="21"/>
  <c r="AC761" i="21"/>
  <c r="AC762" i="21"/>
  <c r="AC763" i="21"/>
  <c r="AC764" i="21"/>
  <c r="AC765" i="21"/>
  <c r="AC766" i="21"/>
  <c r="AC767" i="21"/>
  <c r="AC768" i="21"/>
  <c r="AC769" i="21"/>
  <c r="AC770" i="21"/>
  <c r="AC771" i="21"/>
  <c r="AC772" i="21"/>
  <c r="AC773" i="21"/>
  <c r="AC774" i="21"/>
  <c r="AC775" i="21"/>
  <c r="AC776" i="21"/>
  <c r="AC777" i="21"/>
  <c r="AC778" i="21"/>
  <c r="AC779" i="21"/>
  <c r="AC780" i="21"/>
  <c r="AC781" i="21"/>
  <c r="AC782" i="21"/>
  <c r="AC783" i="21"/>
  <c r="AC784" i="21"/>
  <c r="AC785" i="21"/>
  <c r="AC786" i="21"/>
  <c r="AC787" i="21"/>
  <c r="AC788" i="21"/>
  <c r="AC789" i="21"/>
  <c r="AC790" i="21"/>
  <c r="AC791" i="21"/>
  <c r="AC792" i="21"/>
  <c r="AC793" i="21"/>
  <c r="AC794" i="21"/>
  <c r="AC795" i="21"/>
  <c r="AC796" i="21"/>
  <c r="AC797" i="21"/>
  <c r="AC798" i="21"/>
  <c r="AC799" i="21"/>
  <c r="AC800" i="21"/>
  <c r="AC801" i="21"/>
  <c r="AC802" i="21"/>
  <c r="AC803" i="21"/>
  <c r="AC804" i="21"/>
  <c r="AC805" i="21"/>
  <c r="AC806" i="21"/>
  <c r="AC807" i="21"/>
  <c r="AC808" i="21"/>
  <c r="AC809" i="21"/>
  <c r="AC810" i="21"/>
  <c r="AC811" i="21"/>
  <c r="AC812" i="21"/>
  <c r="AC813" i="21"/>
  <c r="AC814" i="21"/>
  <c r="AC815" i="21"/>
  <c r="AC816" i="21"/>
  <c r="AC817" i="21"/>
  <c r="AC818" i="21"/>
  <c r="AC819" i="21"/>
  <c r="AC820" i="21"/>
  <c r="AC821" i="21"/>
  <c r="AC822" i="21"/>
  <c r="AC823" i="21"/>
  <c r="AC824" i="21"/>
  <c r="AC825" i="21"/>
  <c r="AC826" i="21"/>
  <c r="AC827" i="21"/>
  <c r="AC828" i="21"/>
  <c r="AC829" i="21"/>
  <c r="AC830" i="21"/>
  <c r="AC831" i="21"/>
  <c r="AC832" i="21"/>
  <c r="AC833" i="21"/>
  <c r="AC834" i="21"/>
  <c r="AC835" i="21"/>
  <c r="AC836" i="21"/>
  <c r="AC837" i="21"/>
  <c r="AC838" i="21"/>
  <c r="AC839" i="21"/>
  <c r="AC840" i="21"/>
  <c r="AC841" i="21"/>
  <c r="AC842" i="21"/>
  <c r="AC843" i="21"/>
  <c r="AC844" i="21"/>
  <c r="AC845" i="21"/>
  <c r="AC846" i="21"/>
  <c r="AC847" i="21"/>
  <c r="AC848" i="21"/>
  <c r="AC849" i="21"/>
  <c r="AC850" i="21"/>
  <c r="AC851" i="21"/>
  <c r="AC852" i="21"/>
  <c r="AC853" i="21"/>
  <c r="AC854" i="21"/>
  <c r="AC855" i="21"/>
  <c r="AC856" i="21"/>
  <c r="AC857" i="21"/>
  <c r="AC858" i="21"/>
  <c r="AC859" i="21"/>
  <c r="AC860" i="21"/>
  <c r="AC861" i="21"/>
  <c r="AC862" i="21"/>
  <c r="AC863" i="21"/>
  <c r="AC864" i="21"/>
  <c r="AC865" i="21"/>
  <c r="AC866" i="21"/>
  <c r="AC867" i="21"/>
  <c r="AC868" i="21"/>
  <c r="AC869" i="21"/>
  <c r="AC870" i="21"/>
  <c r="AC871" i="21"/>
  <c r="AC872" i="21"/>
  <c r="AC873" i="21"/>
  <c r="AC874" i="21"/>
  <c r="AC875" i="21"/>
  <c r="AC876" i="21"/>
  <c r="AC877" i="21"/>
  <c r="AC878" i="21"/>
  <c r="AC879" i="21"/>
  <c r="AC880" i="21"/>
  <c r="AC881" i="21"/>
  <c r="AC882" i="21"/>
  <c r="AC883" i="21"/>
  <c r="AC884" i="21"/>
  <c r="AC885" i="21"/>
  <c r="AC886" i="21"/>
  <c r="AC887" i="21"/>
  <c r="AC888" i="21"/>
  <c r="AC889" i="21"/>
  <c r="AC890" i="21"/>
  <c r="AC891" i="21"/>
  <c r="AC892" i="21"/>
  <c r="AC893" i="21"/>
  <c r="AC894" i="21"/>
  <c r="AC895" i="21"/>
  <c r="AC896" i="21"/>
  <c r="AC897" i="21"/>
  <c r="AC898" i="21"/>
  <c r="AC899" i="21"/>
  <c r="AC900" i="21"/>
  <c r="AC901" i="21"/>
  <c r="AC902" i="21"/>
  <c r="AC903" i="21"/>
  <c r="AC904" i="21"/>
  <c r="AC905" i="21"/>
  <c r="AC906" i="21"/>
  <c r="AC907" i="21"/>
  <c r="AC908" i="21"/>
  <c r="AC909" i="21"/>
  <c r="AC910" i="21"/>
  <c r="AC911" i="21"/>
  <c r="AC912" i="21"/>
  <c r="AC913" i="21"/>
  <c r="AC914" i="21"/>
  <c r="AC915" i="21"/>
  <c r="AC916" i="21"/>
  <c r="AC917" i="21"/>
  <c r="AC918" i="21"/>
  <c r="AC919" i="21"/>
  <c r="AC920" i="21"/>
  <c r="AC921" i="21"/>
  <c r="AC922" i="21"/>
  <c r="AC923" i="21"/>
  <c r="AC924" i="21"/>
  <c r="AC925" i="21"/>
  <c r="AC926" i="21"/>
  <c r="AC927" i="21"/>
  <c r="AC928" i="21"/>
  <c r="AC929" i="21"/>
  <c r="AC930" i="21"/>
  <c r="AC931" i="21"/>
  <c r="AC932" i="21"/>
  <c r="AC933" i="21"/>
  <c r="AC934" i="21"/>
  <c r="AC935" i="21"/>
  <c r="AC936" i="21"/>
  <c r="AC937" i="21"/>
  <c r="AC938" i="21"/>
  <c r="AC939" i="21"/>
  <c r="AC940" i="21"/>
  <c r="AC941" i="21"/>
  <c r="AC942" i="21"/>
  <c r="AC943" i="21"/>
  <c r="AC944" i="21"/>
  <c r="AC945" i="21"/>
  <c r="AC946" i="21"/>
  <c r="AC947" i="21"/>
  <c r="AC948" i="21"/>
  <c r="AC949" i="21"/>
  <c r="AC950" i="21"/>
  <c r="AC951" i="21"/>
  <c r="AC952" i="21"/>
  <c r="AC953" i="21"/>
  <c r="AC954" i="21"/>
  <c r="AC955" i="21"/>
  <c r="AC956" i="21"/>
  <c r="AC957" i="21"/>
  <c r="AC958" i="21"/>
  <c r="AC959" i="21"/>
  <c r="AC960" i="21"/>
  <c r="AC961" i="21"/>
  <c r="AC962" i="21"/>
  <c r="AC963" i="21"/>
  <c r="AC964" i="21"/>
  <c r="AC965" i="21"/>
  <c r="AC966" i="21"/>
  <c r="AC967" i="21"/>
  <c r="AC968" i="21"/>
  <c r="AC969" i="21"/>
  <c r="AC970" i="21"/>
  <c r="AC971" i="21"/>
  <c r="AC972" i="21"/>
  <c r="AC973" i="21"/>
  <c r="AC974" i="21"/>
  <c r="AC975" i="21"/>
  <c r="AC976" i="21"/>
  <c r="AC977" i="21"/>
  <c r="AC978" i="21"/>
  <c r="AC979" i="21"/>
  <c r="AC980" i="21"/>
  <c r="AC981" i="21"/>
  <c r="AC982" i="21"/>
  <c r="AC983" i="21"/>
  <c r="AC984" i="21"/>
  <c r="AC985" i="21"/>
  <c r="AC986" i="21"/>
  <c r="AC987" i="21"/>
  <c r="AC988" i="21"/>
  <c r="AC989" i="21"/>
  <c r="AC990" i="21"/>
  <c r="AC991" i="21"/>
  <c r="AC992" i="21"/>
  <c r="AC993" i="21"/>
  <c r="AC994" i="21"/>
  <c r="AC995" i="21"/>
  <c r="AC996" i="21"/>
  <c r="AC997" i="21"/>
  <c r="AC998" i="21"/>
  <c r="AC999" i="21"/>
  <c r="AC1000" i="21"/>
  <c r="AC1001" i="21"/>
  <c r="AC1002" i="21"/>
  <c r="AC1003" i="21"/>
  <c r="AC1004" i="21"/>
  <c r="AC1005" i="21"/>
  <c r="AC1006" i="21"/>
  <c r="AC1007" i="21"/>
  <c r="AC1008" i="21"/>
  <c r="AC1009" i="21"/>
  <c r="AC1010" i="21"/>
  <c r="AC1011" i="21"/>
  <c r="AC1012" i="21"/>
  <c r="AC1013" i="21"/>
  <c r="AC1014" i="21"/>
  <c r="AC1015" i="21"/>
  <c r="AC1016" i="21"/>
  <c r="AC1017" i="21"/>
  <c r="AC1018" i="21"/>
  <c r="AC1019" i="21"/>
  <c r="AC1020" i="21"/>
  <c r="AC1021" i="21"/>
  <c r="AC1022" i="21"/>
  <c r="AC1023" i="21"/>
  <c r="AC1024" i="21"/>
  <c r="AC1025" i="21"/>
  <c r="AC1026" i="21"/>
  <c r="AC1027" i="21"/>
  <c r="AC1028" i="21"/>
  <c r="AC1029" i="21"/>
  <c r="AC1030" i="21"/>
  <c r="AC1031" i="21"/>
  <c r="AC1032" i="21"/>
  <c r="AC1033" i="21"/>
  <c r="AC1034" i="21"/>
  <c r="AC1035" i="21"/>
  <c r="AC1036" i="21"/>
  <c r="AC1037" i="21"/>
  <c r="AC1038" i="21"/>
  <c r="AC1039" i="21"/>
  <c r="AC1040" i="21"/>
  <c r="AC1041" i="21"/>
  <c r="AC1042" i="21"/>
  <c r="AC1043" i="21"/>
  <c r="AC1044" i="21"/>
  <c r="AC1045" i="21"/>
  <c r="AC1046" i="21"/>
  <c r="AC1047" i="21"/>
  <c r="AC1048" i="21"/>
  <c r="AC1049" i="21"/>
  <c r="AC1050" i="21"/>
  <c r="AC1051" i="21"/>
  <c r="AC1052" i="21"/>
  <c r="AC1053" i="21"/>
  <c r="AC1054" i="21"/>
  <c r="AC1055" i="21"/>
  <c r="AC1056" i="21"/>
  <c r="AC1057" i="21"/>
  <c r="AC1058" i="21"/>
  <c r="AC1059" i="21"/>
  <c r="AC1060" i="21"/>
  <c r="AC1061" i="21"/>
  <c r="AC1062" i="21"/>
  <c r="AC1063" i="21"/>
  <c r="AC1064" i="21"/>
  <c r="AC1065" i="21"/>
  <c r="AC1066" i="21"/>
  <c r="AC1067" i="21"/>
  <c r="AC1068" i="21"/>
  <c r="AC1069" i="21"/>
  <c r="AC1070" i="21"/>
  <c r="AC1071" i="21"/>
  <c r="AC1072" i="21"/>
  <c r="AC1073" i="21"/>
  <c r="AC1074" i="21"/>
  <c r="AC1075" i="21"/>
  <c r="AC1076" i="21"/>
  <c r="AC1077" i="21"/>
  <c r="AC1078" i="21"/>
  <c r="AC1079" i="21"/>
  <c r="AC1080" i="21"/>
  <c r="AC1081" i="21"/>
  <c r="AC1082" i="21"/>
  <c r="AC1083" i="21"/>
  <c r="AC1084" i="21"/>
  <c r="AC1085" i="21"/>
  <c r="AC1086" i="21"/>
  <c r="AC1087" i="21"/>
  <c r="AC1088" i="21"/>
  <c r="AC1089" i="21"/>
  <c r="AC1090" i="21"/>
  <c r="AC1091" i="21"/>
  <c r="AC1092" i="21"/>
  <c r="AC1093" i="21"/>
  <c r="AC1094" i="21"/>
  <c r="AC1095" i="21"/>
  <c r="AC1096" i="21"/>
  <c r="AC1097" i="21"/>
  <c r="AC1098" i="21"/>
  <c r="AC1099" i="21"/>
  <c r="AC1100" i="21"/>
  <c r="AC1101" i="21"/>
  <c r="AC1102" i="21"/>
  <c r="AC1103" i="21"/>
  <c r="AC1104" i="21"/>
  <c r="AC1105" i="21"/>
  <c r="AC1106" i="21"/>
  <c r="AC1107" i="21"/>
  <c r="AC1108" i="21"/>
  <c r="AC1109" i="21"/>
  <c r="AC1110" i="21"/>
  <c r="AC1111" i="21"/>
  <c r="AC1112" i="21"/>
  <c r="AC1113" i="21"/>
  <c r="AC1114" i="21"/>
  <c r="AC1115" i="21"/>
  <c r="AC1116" i="21"/>
  <c r="AC1117" i="21"/>
  <c r="AC1118" i="21"/>
  <c r="AC1119" i="21"/>
  <c r="AC1120" i="21"/>
  <c r="AC1121" i="21"/>
  <c r="AC1122" i="21"/>
  <c r="AC1123" i="21"/>
  <c r="AC1124" i="21"/>
  <c r="AC1125" i="21"/>
  <c r="AC1126" i="21"/>
  <c r="AC1127" i="21"/>
  <c r="AC1128" i="21"/>
  <c r="AC1129" i="21"/>
  <c r="AC1130" i="21"/>
  <c r="AC1131" i="21"/>
  <c r="AC1132" i="21"/>
  <c r="AC1133" i="21"/>
  <c r="AC1134" i="21"/>
  <c r="AC1135" i="21"/>
  <c r="AC1136" i="21"/>
  <c r="AC1137" i="21"/>
  <c r="AC1138" i="21"/>
  <c r="AC1139" i="21"/>
  <c r="AC1140" i="21"/>
  <c r="AC1141" i="21"/>
  <c r="AC1142" i="21"/>
  <c r="AC1143" i="21"/>
  <c r="AC1144" i="21"/>
  <c r="AC1145" i="21"/>
  <c r="AC1146" i="21"/>
  <c r="AC1147" i="21"/>
  <c r="AC1148" i="21"/>
  <c r="AC1149" i="21"/>
  <c r="AC1150" i="21"/>
  <c r="AC1151" i="21"/>
  <c r="AC1152" i="21"/>
  <c r="AC1153" i="21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337" i="21"/>
  <c r="AB338" i="21"/>
  <c r="AB339" i="21"/>
  <c r="AB340" i="21"/>
  <c r="AB341" i="21"/>
  <c r="AB342" i="21"/>
  <c r="AB343" i="21"/>
  <c r="AB344" i="21"/>
  <c r="AB345" i="21"/>
  <c r="AB346" i="21"/>
  <c r="AB347" i="21"/>
  <c r="AB348" i="21"/>
  <c r="AB349" i="21"/>
  <c r="AB350" i="21"/>
  <c r="AB351" i="21"/>
  <c r="AB352" i="21"/>
  <c r="AB353" i="21"/>
  <c r="AB354" i="21"/>
  <c r="AB355" i="21"/>
  <c r="AB356" i="21"/>
  <c r="AB357" i="21"/>
  <c r="AB358" i="21"/>
  <c r="AB359" i="21"/>
  <c r="AB360" i="21"/>
  <c r="AB361" i="21"/>
  <c r="AB362" i="21"/>
  <c r="AB363" i="21"/>
  <c r="AB364" i="21"/>
  <c r="AB365" i="21"/>
  <c r="AB366" i="21"/>
  <c r="AB367" i="21"/>
  <c r="AB368" i="21"/>
  <c r="AB369" i="21"/>
  <c r="AB370" i="21"/>
  <c r="AB371" i="21"/>
  <c r="AB372" i="21"/>
  <c r="AB373" i="21"/>
  <c r="AB374" i="21"/>
  <c r="AB375" i="21"/>
  <c r="AB376" i="21"/>
  <c r="AB377" i="21"/>
  <c r="AB378" i="21"/>
  <c r="AB379" i="21"/>
  <c r="AB380" i="21"/>
  <c r="AB381" i="21"/>
  <c r="AB382" i="21"/>
  <c r="AB383" i="21"/>
  <c r="AB384" i="21"/>
  <c r="AB385" i="21"/>
  <c r="AB386" i="21"/>
  <c r="AB387" i="21"/>
  <c r="AB388" i="21"/>
  <c r="AB389" i="21"/>
  <c r="AB390" i="21"/>
  <c r="AB391" i="21"/>
  <c r="AB392" i="21"/>
  <c r="AB393" i="21"/>
  <c r="AB394" i="21"/>
  <c r="AB395" i="21"/>
  <c r="AB396" i="21"/>
  <c r="AB397" i="21"/>
  <c r="AB398" i="21"/>
  <c r="AB399" i="21"/>
  <c r="AB400" i="21"/>
  <c r="AB401" i="21"/>
  <c r="AB402" i="21"/>
  <c r="AB403" i="21"/>
  <c r="AB404" i="21"/>
  <c r="AB405" i="21"/>
  <c r="AB406" i="21"/>
  <c r="AB407" i="21"/>
  <c r="AB408" i="21"/>
  <c r="AB409" i="21"/>
  <c r="AB410" i="21"/>
  <c r="AB411" i="21"/>
  <c r="AB412" i="21"/>
  <c r="AB413" i="21"/>
  <c r="AB414" i="21"/>
  <c r="AB415" i="21"/>
  <c r="AB416" i="21"/>
  <c r="AB417" i="21"/>
  <c r="AB418" i="21"/>
  <c r="AB419" i="21"/>
  <c r="AB420" i="21"/>
  <c r="AB421" i="21"/>
  <c r="AB422" i="21"/>
  <c r="AB423" i="21"/>
  <c r="AB424" i="21"/>
  <c r="AB425" i="21"/>
  <c r="AB426" i="21"/>
  <c r="AB427" i="21"/>
  <c r="AB428" i="21"/>
  <c r="AB429" i="21"/>
  <c r="AB430" i="21"/>
  <c r="AB431" i="21"/>
  <c r="AB432" i="21"/>
  <c r="AB433" i="21"/>
  <c r="AB434" i="21"/>
  <c r="AB435" i="21"/>
  <c r="AB436" i="21"/>
  <c r="AB437" i="21"/>
  <c r="AB438" i="21"/>
  <c r="AB439" i="21"/>
  <c r="AB440" i="21"/>
  <c r="AB441" i="21"/>
  <c r="AB442" i="21"/>
  <c r="AB443" i="21"/>
  <c r="AB444" i="21"/>
  <c r="AB445" i="21"/>
  <c r="AB446" i="21"/>
  <c r="AB447" i="21"/>
  <c r="AB448" i="21"/>
  <c r="AB449" i="21"/>
  <c r="AB450" i="21"/>
  <c r="AB451" i="21"/>
  <c r="AB452" i="21"/>
  <c r="AB453" i="21"/>
  <c r="AB454" i="21"/>
  <c r="AB455" i="21"/>
  <c r="AB456" i="21"/>
  <c r="AB457" i="21"/>
  <c r="AB458" i="21"/>
  <c r="AB459" i="21"/>
  <c r="AB460" i="21"/>
  <c r="AB461" i="21"/>
  <c r="AB462" i="21"/>
  <c r="AB463" i="21"/>
  <c r="AB464" i="21"/>
  <c r="AB465" i="21"/>
  <c r="AB466" i="21"/>
  <c r="AB467" i="21"/>
  <c r="AB468" i="21"/>
  <c r="AB469" i="21"/>
  <c r="AB470" i="21"/>
  <c r="AB471" i="21"/>
  <c r="AB472" i="21"/>
  <c r="AB473" i="21"/>
  <c r="AB474" i="21"/>
  <c r="AB475" i="21"/>
  <c r="AB476" i="21"/>
  <c r="AB477" i="21"/>
  <c r="AB478" i="21"/>
  <c r="AB479" i="21"/>
  <c r="AB480" i="21"/>
  <c r="AB481" i="21"/>
  <c r="AB482" i="21"/>
  <c r="AB483" i="21"/>
  <c r="AB484" i="21"/>
  <c r="AB485" i="21"/>
  <c r="AB486" i="21"/>
  <c r="AB487" i="21"/>
  <c r="AB488" i="21"/>
  <c r="AB489" i="21"/>
  <c r="AB490" i="21"/>
  <c r="AB491" i="21"/>
  <c r="AB492" i="21"/>
  <c r="AB493" i="21"/>
  <c r="AB494" i="21"/>
  <c r="AB495" i="21"/>
  <c r="AB496" i="21"/>
  <c r="AB497" i="21"/>
  <c r="AB498" i="21"/>
  <c r="AB499" i="21"/>
  <c r="AB500" i="21"/>
  <c r="AB501" i="21"/>
  <c r="AB502" i="21"/>
  <c r="AB503" i="21"/>
  <c r="AB504" i="21"/>
  <c r="AB505" i="21"/>
  <c r="AB506" i="21"/>
  <c r="AB507" i="21"/>
  <c r="AB508" i="21"/>
  <c r="AB509" i="21"/>
  <c r="AB510" i="21"/>
  <c r="AB511" i="21"/>
  <c r="AB512" i="21"/>
  <c r="AB513" i="21"/>
  <c r="AB514" i="21"/>
  <c r="AB515" i="21"/>
  <c r="AB516" i="21"/>
  <c r="AB517" i="21"/>
  <c r="AB518" i="21"/>
  <c r="AB519" i="21"/>
  <c r="AB520" i="21"/>
  <c r="AB521" i="21"/>
  <c r="AB522" i="21"/>
  <c r="AB523" i="21"/>
  <c r="AB524" i="21"/>
  <c r="AB525" i="21"/>
  <c r="AB526" i="21"/>
  <c r="AB527" i="21"/>
  <c r="AB528" i="21"/>
  <c r="AB529" i="21"/>
  <c r="AB530" i="21"/>
  <c r="AB531" i="21"/>
  <c r="AB532" i="21"/>
  <c r="AB533" i="21"/>
  <c r="AB534" i="21"/>
  <c r="AB535" i="21"/>
  <c r="AB536" i="21"/>
  <c r="AB537" i="21"/>
  <c r="AB538" i="21"/>
  <c r="AB539" i="21"/>
  <c r="AB540" i="21"/>
  <c r="AB541" i="21"/>
  <c r="AB542" i="21"/>
  <c r="AB543" i="21"/>
  <c r="AB544" i="21"/>
  <c r="AB545" i="21"/>
  <c r="AB546" i="21"/>
  <c r="AB547" i="21"/>
  <c r="AB548" i="21"/>
  <c r="AB549" i="21"/>
  <c r="AB550" i="21"/>
  <c r="AB551" i="21"/>
  <c r="AB552" i="21"/>
  <c r="AB553" i="21"/>
  <c r="AB554" i="21"/>
  <c r="AB555" i="21"/>
  <c r="AB556" i="21"/>
  <c r="AB557" i="21"/>
  <c r="AB558" i="21"/>
  <c r="AB559" i="21"/>
  <c r="AB560" i="21"/>
  <c r="AB561" i="21"/>
  <c r="AB562" i="21"/>
  <c r="AB563" i="21"/>
  <c r="AB564" i="21"/>
  <c r="AB565" i="21"/>
  <c r="AB566" i="21"/>
  <c r="AB567" i="21"/>
  <c r="AB568" i="21"/>
  <c r="AB569" i="21"/>
  <c r="AB570" i="21"/>
  <c r="AB571" i="21"/>
  <c r="AB572" i="21"/>
  <c r="AB573" i="21"/>
  <c r="AB574" i="21"/>
  <c r="AB575" i="21"/>
  <c r="AB576" i="21"/>
  <c r="AB577" i="21"/>
  <c r="AB578" i="21"/>
  <c r="AB579" i="21"/>
  <c r="AB580" i="21"/>
  <c r="AB581" i="21"/>
  <c r="AB582" i="21"/>
  <c r="AB583" i="21"/>
  <c r="AB584" i="21"/>
  <c r="AB585" i="21"/>
  <c r="AB586" i="21"/>
  <c r="AB587" i="21"/>
  <c r="AB588" i="21"/>
  <c r="AB589" i="21"/>
  <c r="AB590" i="21"/>
  <c r="AB591" i="21"/>
  <c r="AB592" i="21"/>
  <c r="AB593" i="21"/>
  <c r="AB594" i="21"/>
  <c r="AB595" i="21"/>
  <c r="AB596" i="21"/>
  <c r="AB597" i="21"/>
  <c r="AB598" i="21"/>
  <c r="AB599" i="21"/>
  <c r="AB600" i="21"/>
  <c r="AB601" i="21"/>
  <c r="AB602" i="21"/>
  <c r="AB603" i="21"/>
  <c r="AB604" i="21"/>
  <c r="AB605" i="21"/>
  <c r="AB606" i="21"/>
  <c r="AB607" i="21"/>
  <c r="AB608" i="21"/>
  <c r="AB609" i="21"/>
  <c r="AB610" i="21"/>
  <c r="AB611" i="21"/>
  <c r="AB612" i="21"/>
  <c r="AB613" i="21"/>
  <c r="AB614" i="21"/>
  <c r="AB615" i="21"/>
  <c r="AB616" i="21"/>
  <c r="AB617" i="21"/>
  <c r="AB618" i="21"/>
  <c r="AB619" i="21"/>
  <c r="AB620" i="21"/>
  <c r="AB621" i="21"/>
  <c r="AB622" i="21"/>
  <c r="AB623" i="21"/>
  <c r="AB624" i="21"/>
  <c r="AB625" i="21"/>
  <c r="AB626" i="21"/>
  <c r="AB627" i="21"/>
  <c r="AB628" i="21"/>
  <c r="AB629" i="21"/>
  <c r="AB630" i="21"/>
  <c r="AB631" i="21"/>
  <c r="AB632" i="21"/>
  <c r="AB633" i="21"/>
  <c r="AB634" i="21"/>
  <c r="AB635" i="21"/>
  <c r="AB636" i="21"/>
  <c r="AB637" i="21"/>
  <c r="AB638" i="21"/>
  <c r="AB639" i="21"/>
  <c r="AB640" i="21"/>
  <c r="AB641" i="21"/>
  <c r="AB642" i="21"/>
  <c r="AB643" i="21"/>
  <c r="AB644" i="21"/>
  <c r="AB645" i="21"/>
  <c r="AB646" i="21"/>
  <c r="AB647" i="21"/>
  <c r="AB648" i="21"/>
  <c r="AB649" i="21"/>
  <c r="AB650" i="21"/>
  <c r="AB651" i="21"/>
  <c r="AB652" i="21"/>
  <c r="AB653" i="21"/>
  <c r="AB654" i="21"/>
  <c r="AB655" i="21"/>
  <c r="AB656" i="21"/>
  <c r="AB657" i="21"/>
  <c r="AB658" i="21"/>
  <c r="AB659" i="21"/>
  <c r="AB660" i="21"/>
  <c r="AB661" i="21"/>
  <c r="AB662" i="21"/>
  <c r="AB663" i="21"/>
  <c r="AB664" i="21"/>
  <c r="AB665" i="21"/>
  <c r="AB666" i="21"/>
  <c r="AB667" i="21"/>
  <c r="AB668" i="21"/>
  <c r="AB669" i="21"/>
  <c r="AB670" i="21"/>
  <c r="AB671" i="21"/>
  <c r="AB672" i="21"/>
  <c r="AB673" i="21"/>
  <c r="AB674" i="21"/>
  <c r="AB675" i="21"/>
  <c r="AB676" i="21"/>
  <c r="AB677" i="21"/>
  <c r="AB678" i="21"/>
  <c r="AB679" i="21"/>
  <c r="AB680" i="21"/>
  <c r="AB681" i="21"/>
  <c r="AB682" i="21"/>
  <c r="AB683" i="21"/>
  <c r="AB684" i="21"/>
  <c r="AB685" i="21"/>
  <c r="AB686" i="21"/>
  <c r="AB687" i="21"/>
  <c r="AB688" i="21"/>
  <c r="AB689" i="21"/>
  <c r="AB690" i="21"/>
  <c r="AB691" i="21"/>
  <c r="AB692" i="21"/>
  <c r="AB693" i="21"/>
  <c r="AB694" i="21"/>
  <c r="AB695" i="21"/>
  <c r="AB696" i="21"/>
  <c r="AB697" i="21"/>
  <c r="AB698" i="21"/>
  <c r="AB699" i="21"/>
  <c r="AB700" i="21"/>
  <c r="AB701" i="21"/>
  <c r="AB702" i="21"/>
  <c r="AB703" i="21"/>
  <c r="AB704" i="21"/>
  <c r="AB705" i="21"/>
  <c r="AB706" i="21"/>
  <c r="AB707" i="21"/>
  <c r="AB708" i="21"/>
  <c r="AB709" i="21"/>
  <c r="AB710" i="21"/>
  <c r="AB711" i="21"/>
  <c r="AB712" i="21"/>
  <c r="AB713" i="21"/>
  <c r="AB714" i="21"/>
  <c r="AB715" i="21"/>
  <c r="AB716" i="21"/>
  <c r="AB717" i="21"/>
  <c r="AB718" i="21"/>
  <c r="AB719" i="21"/>
  <c r="AB720" i="21"/>
  <c r="AB721" i="21"/>
  <c r="AB722" i="21"/>
  <c r="AB723" i="21"/>
  <c r="AB724" i="21"/>
  <c r="AB725" i="21"/>
  <c r="AB726" i="21"/>
  <c r="AB727" i="21"/>
  <c r="AB728" i="21"/>
  <c r="AB729" i="21"/>
  <c r="AB730" i="21"/>
  <c r="AB731" i="21"/>
  <c r="AB732" i="21"/>
  <c r="AB733" i="21"/>
  <c r="AB734" i="21"/>
  <c r="AB735" i="21"/>
  <c r="AB736" i="21"/>
  <c r="AB737" i="21"/>
  <c r="AB738" i="21"/>
  <c r="AB739" i="21"/>
  <c r="AB740" i="21"/>
  <c r="AB741" i="21"/>
  <c r="AB742" i="21"/>
  <c r="AB743" i="21"/>
  <c r="AB744" i="21"/>
  <c r="AB745" i="21"/>
  <c r="AB746" i="21"/>
  <c r="AB747" i="21"/>
  <c r="AB748" i="21"/>
  <c r="AB749" i="21"/>
  <c r="AB750" i="21"/>
  <c r="AB751" i="21"/>
  <c r="AB752" i="21"/>
  <c r="AB753" i="21"/>
  <c r="AB754" i="21"/>
  <c r="AB755" i="21"/>
  <c r="AB756" i="21"/>
  <c r="AB757" i="21"/>
  <c r="AB758" i="21"/>
  <c r="AB759" i="21"/>
  <c r="AB760" i="21"/>
  <c r="AB761" i="21"/>
  <c r="AB762" i="21"/>
  <c r="AB763" i="21"/>
  <c r="AB764" i="21"/>
  <c r="AB765" i="21"/>
  <c r="AB766" i="21"/>
  <c r="AB767" i="21"/>
  <c r="AB768" i="21"/>
  <c r="AB769" i="21"/>
  <c r="AB770" i="21"/>
  <c r="AB771" i="21"/>
  <c r="AB772" i="21"/>
  <c r="AB773" i="21"/>
  <c r="AB774" i="21"/>
  <c r="AB775" i="21"/>
  <c r="AB776" i="21"/>
  <c r="AB777" i="21"/>
  <c r="AB778" i="21"/>
  <c r="AB779" i="21"/>
  <c r="AB780" i="21"/>
  <c r="AB781" i="21"/>
  <c r="AB782" i="21"/>
  <c r="AB783" i="21"/>
  <c r="AB784" i="21"/>
  <c r="AB785" i="21"/>
  <c r="AB786" i="21"/>
  <c r="AB787" i="21"/>
  <c r="AB788" i="21"/>
  <c r="AB789" i="21"/>
  <c r="AB790" i="21"/>
  <c r="AB791" i="21"/>
  <c r="AB792" i="21"/>
  <c r="AB793" i="21"/>
  <c r="AB794" i="21"/>
  <c r="AB795" i="21"/>
  <c r="AB796" i="21"/>
  <c r="AB797" i="21"/>
  <c r="AB798" i="21"/>
  <c r="AB799" i="21"/>
  <c r="AB800" i="21"/>
  <c r="AB801" i="21"/>
  <c r="AB802" i="21"/>
  <c r="AB803" i="21"/>
  <c r="AB804" i="21"/>
  <c r="AB805" i="21"/>
  <c r="AB806" i="21"/>
  <c r="AB807" i="21"/>
  <c r="AB808" i="21"/>
  <c r="AB809" i="21"/>
  <c r="AB810" i="21"/>
  <c r="AB811" i="21"/>
  <c r="AB812" i="21"/>
  <c r="AB813" i="21"/>
  <c r="AB814" i="21"/>
  <c r="AB815" i="21"/>
  <c r="AB816" i="21"/>
  <c r="AB817" i="21"/>
  <c r="AB818" i="21"/>
  <c r="AB819" i="21"/>
  <c r="AB820" i="21"/>
  <c r="AB821" i="21"/>
  <c r="AB822" i="21"/>
  <c r="AB823" i="21"/>
  <c r="AB824" i="21"/>
  <c r="AB825" i="21"/>
  <c r="AB826" i="21"/>
  <c r="AB827" i="21"/>
  <c r="AB828" i="21"/>
  <c r="AB829" i="21"/>
  <c r="AB830" i="21"/>
  <c r="AB831" i="21"/>
  <c r="AB832" i="21"/>
  <c r="AB833" i="21"/>
  <c r="AB834" i="21"/>
  <c r="AB835" i="21"/>
  <c r="AB836" i="21"/>
  <c r="AB837" i="21"/>
  <c r="AB838" i="21"/>
  <c r="AB839" i="21"/>
  <c r="AB840" i="21"/>
  <c r="AB841" i="21"/>
  <c r="AB842" i="21"/>
  <c r="AB843" i="21"/>
  <c r="AB844" i="21"/>
  <c r="AB845" i="21"/>
  <c r="AB846" i="21"/>
  <c r="AB847" i="21"/>
  <c r="AB848" i="21"/>
  <c r="AB849" i="21"/>
  <c r="AB850" i="21"/>
  <c r="AB851" i="21"/>
  <c r="AB852" i="21"/>
  <c r="AB853" i="21"/>
  <c r="AB854" i="21"/>
  <c r="AB855" i="21"/>
  <c r="AB856" i="21"/>
  <c r="AB857" i="21"/>
  <c r="AB858" i="21"/>
  <c r="AB859" i="21"/>
  <c r="AB860" i="21"/>
  <c r="AB861" i="21"/>
  <c r="AB862" i="21"/>
  <c r="AB863" i="21"/>
  <c r="AB864" i="21"/>
  <c r="AB865" i="21"/>
  <c r="AB866" i="21"/>
  <c r="AB867" i="21"/>
  <c r="AB868" i="21"/>
  <c r="AB869" i="21"/>
  <c r="AB870" i="21"/>
  <c r="AB871" i="21"/>
  <c r="AB872" i="21"/>
  <c r="AB873" i="21"/>
  <c r="AB874" i="21"/>
  <c r="AB875" i="21"/>
  <c r="AB876" i="21"/>
  <c r="AB877" i="21"/>
  <c r="AB878" i="21"/>
  <c r="AB879" i="21"/>
  <c r="AB880" i="21"/>
  <c r="AB881" i="21"/>
  <c r="AB882" i="21"/>
  <c r="AB883" i="21"/>
  <c r="AB884" i="21"/>
  <c r="AB885" i="21"/>
  <c r="AB886" i="21"/>
  <c r="AB887" i="21"/>
  <c r="AB888" i="21"/>
  <c r="AB889" i="21"/>
  <c r="AB890" i="21"/>
  <c r="AB891" i="21"/>
  <c r="AB892" i="21"/>
  <c r="AB893" i="21"/>
  <c r="AB894" i="21"/>
  <c r="AB895" i="21"/>
  <c r="AB896" i="21"/>
  <c r="AB897" i="21"/>
  <c r="AB898" i="21"/>
  <c r="AB899" i="21"/>
  <c r="AB900" i="21"/>
  <c r="AB901" i="21"/>
  <c r="AB902" i="21"/>
  <c r="AB903" i="21"/>
  <c r="AB904" i="21"/>
  <c r="AB905" i="21"/>
  <c r="AB906" i="21"/>
  <c r="AB907" i="21"/>
  <c r="AB908" i="21"/>
  <c r="AB909" i="21"/>
  <c r="AB910" i="21"/>
  <c r="AB911" i="21"/>
  <c r="AB912" i="21"/>
  <c r="AB913" i="21"/>
  <c r="AB914" i="21"/>
  <c r="AB915" i="21"/>
  <c r="AB916" i="21"/>
  <c r="AB917" i="21"/>
  <c r="AB918" i="21"/>
  <c r="AB919" i="21"/>
  <c r="AB920" i="21"/>
  <c r="AB921" i="21"/>
  <c r="AB922" i="21"/>
  <c r="AB923" i="21"/>
  <c r="AB924" i="21"/>
  <c r="AB925" i="21"/>
  <c r="AB926" i="21"/>
  <c r="AB927" i="21"/>
  <c r="AB928" i="21"/>
  <c r="AB929" i="21"/>
  <c r="AB930" i="21"/>
  <c r="AB931" i="21"/>
  <c r="AB932" i="21"/>
  <c r="AB933" i="21"/>
  <c r="AB934" i="21"/>
  <c r="AB935" i="21"/>
  <c r="AB936" i="21"/>
  <c r="AB937" i="21"/>
  <c r="AB938" i="21"/>
  <c r="AB939" i="21"/>
  <c r="AB940" i="21"/>
  <c r="AB941" i="21"/>
  <c r="AB942" i="21"/>
  <c r="AB943" i="21"/>
  <c r="AB944" i="21"/>
  <c r="AB945" i="21"/>
  <c r="AB946" i="21"/>
  <c r="AB947" i="21"/>
  <c r="AB948" i="21"/>
  <c r="AB949" i="21"/>
  <c r="AB950" i="21"/>
  <c r="AB951" i="21"/>
  <c r="AB952" i="21"/>
  <c r="AB953" i="21"/>
  <c r="AB954" i="21"/>
  <c r="AB955" i="21"/>
  <c r="AB956" i="21"/>
  <c r="AB957" i="21"/>
  <c r="AB958" i="21"/>
  <c r="AB959" i="21"/>
  <c r="AB960" i="21"/>
  <c r="AB961" i="21"/>
  <c r="AB962" i="21"/>
  <c r="AB963" i="21"/>
  <c r="AB964" i="21"/>
  <c r="AB965" i="21"/>
  <c r="AB966" i="21"/>
  <c r="AB967" i="21"/>
  <c r="AB968" i="21"/>
  <c r="AB969" i="21"/>
  <c r="AB970" i="21"/>
  <c r="AB971" i="21"/>
  <c r="AB972" i="21"/>
  <c r="AB973" i="21"/>
  <c r="AB974" i="21"/>
  <c r="AB975" i="21"/>
  <c r="AB976" i="21"/>
  <c r="AB977" i="21"/>
  <c r="AB978" i="21"/>
  <c r="AB979" i="21"/>
  <c r="AB980" i="21"/>
  <c r="AB981" i="21"/>
  <c r="AB982" i="21"/>
  <c r="AB983" i="21"/>
  <c r="AB984" i="21"/>
  <c r="AB985" i="21"/>
  <c r="AB986" i="21"/>
  <c r="AB987" i="21"/>
  <c r="AB988" i="21"/>
  <c r="AB989" i="21"/>
  <c r="AB990" i="21"/>
  <c r="AB991" i="21"/>
  <c r="AB992" i="21"/>
  <c r="AB993" i="21"/>
  <c r="AB994" i="21"/>
  <c r="AB995" i="21"/>
  <c r="AB996" i="21"/>
  <c r="AB997" i="21"/>
  <c r="AB998" i="21"/>
  <c r="AB999" i="21"/>
  <c r="AB1000" i="21"/>
  <c r="AB1001" i="21"/>
  <c r="AB1002" i="21"/>
  <c r="AB1003" i="21"/>
  <c r="AB1004" i="21"/>
  <c r="AB1005" i="21"/>
  <c r="AB1006" i="21"/>
  <c r="AB1007" i="21"/>
  <c r="AB1008" i="21"/>
  <c r="AB1009" i="21"/>
  <c r="AB1010" i="21"/>
  <c r="AB1011" i="21"/>
  <c r="AB1012" i="21"/>
  <c r="AB1013" i="21"/>
  <c r="AB1014" i="21"/>
  <c r="AB1015" i="21"/>
  <c r="AB1016" i="21"/>
  <c r="AB1017" i="21"/>
  <c r="AB1018" i="21"/>
  <c r="AB1019" i="21"/>
  <c r="AB1020" i="21"/>
  <c r="AB1021" i="21"/>
  <c r="AB1022" i="21"/>
  <c r="AB1023" i="21"/>
  <c r="AB1024" i="21"/>
  <c r="AB1025" i="21"/>
  <c r="AB1026" i="21"/>
  <c r="AB1027" i="21"/>
  <c r="AB1028" i="21"/>
  <c r="AB1029" i="21"/>
  <c r="AB1030" i="21"/>
  <c r="AB1031" i="21"/>
  <c r="AB1032" i="21"/>
  <c r="AB1033" i="21"/>
  <c r="AB1034" i="21"/>
  <c r="AB1035" i="21"/>
  <c r="AB1036" i="21"/>
  <c r="AB1037" i="21"/>
  <c r="AB1038" i="21"/>
  <c r="AB1039" i="21"/>
  <c r="AB1040" i="21"/>
  <c r="AB1041" i="21"/>
  <c r="AB1042" i="21"/>
  <c r="AB1043" i="21"/>
  <c r="AB1044" i="21"/>
  <c r="AB1045" i="21"/>
  <c r="AB1046" i="21"/>
  <c r="AB1047" i="21"/>
  <c r="AB1048" i="21"/>
  <c r="AB1049" i="21"/>
  <c r="AB1050" i="21"/>
  <c r="AB1051" i="21"/>
  <c r="AB1052" i="21"/>
  <c r="AB1053" i="21"/>
  <c r="AB1054" i="21"/>
  <c r="AB1055" i="21"/>
  <c r="AB1056" i="21"/>
  <c r="AB1057" i="21"/>
  <c r="AB1058" i="21"/>
  <c r="AB1059" i="21"/>
  <c r="AB1060" i="21"/>
  <c r="AB1061" i="21"/>
  <c r="AB1062" i="21"/>
  <c r="AB1063" i="21"/>
  <c r="AB1064" i="21"/>
  <c r="AB1065" i="21"/>
  <c r="AB1066" i="21"/>
  <c r="AB1067" i="21"/>
  <c r="AB1068" i="21"/>
  <c r="AB1069" i="21"/>
  <c r="AB1070" i="21"/>
  <c r="AB1071" i="21"/>
  <c r="AB1072" i="21"/>
  <c r="AB1073" i="21"/>
  <c r="AB1074" i="21"/>
  <c r="AB1075" i="21"/>
  <c r="AB1076" i="21"/>
  <c r="AB1077" i="21"/>
  <c r="AB1078" i="21"/>
  <c r="AB1079" i="21"/>
  <c r="AB1080" i="21"/>
  <c r="AB1081" i="21"/>
  <c r="AB1082" i="21"/>
  <c r="AB1083" i="21"/>
  <c r="AB1084" i="21"/>
  <c r="AB1085" i="21"/>
  <c r="AB1086" i="21"/>
  <c r="AB1087" i="21"/>
  <c r="AB1088" i="21"/>
  <c r="AB1089" i="21"/>
  <c r="AB1090" i="21"/>
  <c r="AB1091" i="21"/>
  <c r="AB1092" i="21"/>
  <c r="AB1093" i="21"/>
  <c r="AB1094" i="21"/>
  <c r="AB1095" i="21"/>
  <c r="AB1096" i="21"/>
  <c r="AB1097" i="21"/>
  <c r="AB1098" i="21"/>
  <c r="AB1099" i="21"/>
  <c r="AB1100" i="21"/>
  <c r="AB1101" i="21"/>
  <c r="AB1102" i="21"/>
  <c r="AB1103" i="21"/>
  <c r="AB1104" i="21"/>
  <c r="AB1105" i="21"/>
  <c r="AB1106" i="21"/>
  <c r="AB1107" i="21"/>
  <c r="AB1108" i="21"/>
  <c r="AB1109" i="21"/>
  <c r="AB1110" i="21"/>
  <c r="AB1111" i="21"/>
  <c r="AB1112" i="21"/>
  <c r="AB1113" i="21"/>
  <c r="AB1114" i="21"/>
  <c r="AB1115" i="21"/>
  <c r="AB1116" i="21"/>
  <c r="AB1117" i="21"/>
  <c r="AB1118" i="21"/>
  <c r="AB1119" i="21"/>
  <c r="AB1120" i="21"/>
  <c r="AB1121" i="21"/>
  <c r="AB1122" i="21"/>
  <c r="AB1123" i="21"/>
  <c r="AB1124" i="21"/>
  <c r="AB1125" i="21"/>
  <c r="AB1126" i="21"/>
  <c r="AB1127" i="21"/>
  <c r="AB1128" i="21"/>
  <c r="AB1129" i="21"/>
  <c r="AB1130" i="21"/>
  <c r="AB1131" i="21"/>
  <c r="AB1132" i="21"/>
  <c r="AB1133" i="21"/>
  <c r="AB1134" i="21"/>
  <c r="AB1135" i="21"/>
  <c r="AB1136" i="21"/>
  <c r="AB1137" i="21"/>
  <c r="AB1138" i="21"/>
  <c r="AB1139" i="21"/>
  <c r="AB1140" i="21"/>
  <c r="AB1141" i="21"/>
  <c r="AB1142" i="21"/>
  <c r="AB1143" i="21"/>
  <c r="AB1144" i="21"/>
  <c r="AB1145" i="21"/>
  <c r="AB1146" i="21"/>
  <c r="AB1147" i="21"/>
  <c r="AB1148" i="21"/>
  <c r="AB1149" i="21"/>
  <c r="AB1150" i="21"/>
  <c r="AB1151" i="21"/>
  <c r="AB1152" i="21"/>
  <c r="AB1153" i="21"/>
  <c r="AC2" i="21"/>
  <c r="AB2" i="21"/>
  <c r="E1180" i="8"/>
  <c r="E1179" i="8"/>
  <c r="E1178" i="8"/>
  <c r="E1177" i="8"/>
  <c r="E1176" i="8"/>
  <c r="E1175" i="8"/>
  <c r="E1174" i="8"/>
  <c r="E1173" i="8"/>
  <c r="E1172" i="8"/>
  <c r="E1171" i="8"/>
  <c r="E1170" i="8"/>
  <c r="E1169" i="8"/>
  <c r="E1168" i="8"/>
  <c r="E1167" i="8"/>
  <c r="E1166" i="8"/>
  <c r="E1165" i="8"/>
  <c r="E1164" i="8"/>
  <c r="E1163" i="8"/>
  <c r="E1162" i="8"/>
  <c r="E1161" i="8"/>
  <c r="E1160" i="8"/>
  <c r="E1159" i="8"/>
  <c r="E1158" i="8"/>
  <c r="E1157" i="8"/>
  <c r="C1157" i="8"/>
  <c r="E1156" i="8"/>
  <c r="E1155" i="8"/>
  <c r="E1154" i="8"/>
  <c r="E1153" i="8"/>
  <c r="E1152" i="8"/>
  <c r="E1151" i="8"/>
  <c r="E1150" i="8"/>
  <c r="E1149" i="8"/>
  <c r="E1148" i="8"/>
  <c r="E1147" i="8"/>
  <c r="E1146" i="8"/>
  <c r="E1145" i="8"/>
  <c r="E1144" i="8"/>
  <c r="E1143" i="8"/>
  <c r="E1142" i="8"/>
  <c r="E1141" i="8"/>
  <c r="E1140" i="8"/>
  <c r="E1139" i="8"/>
  <c r="E1138" i="8"/>
  <c r="E1137" i="8"/>
  <c r="E1136" i="8"/>
  <c r="E1135" i="8"/>
  <c r="E1134" i="8"/>
  <c r="E1133" i="8"/>
  <c r="C1133" i="8"/>
  <c r="B1133" i="8"/>
  <c r="E1132" i="8"/>
  <c r="E1131" i="8"/>
  <c r="E1130" i="8"/>
  <c r="E1129" i="8"/>
  <c r="E1128" i="8"/>
  <c r="E1127" i="8"/>
  <c r="E1126" i="8"/>
  <c r="E1125" i="8"/>
  <c r="E1124" i="8"/>
  <c r="E1123" i="8"/>
  <c r="E1122" i="8"/>
  <c r="E1121" i="8"/>
  <c r="E1120" i="8"/>
  <c r="E1119" i="8"/>
  <c r="E1118" i="8"/>
  <c r="E1117" i="8"/>
  <c r="E1116" i="8"/>
  <c r="E1115" i="8"/>
  <c r="E1114" i="8"/>
  <c r="E1113" i="8"/>
  <c r="E1112" i="8"/>
  <c r="E1111" i="8"/>
  <c r="E1110" i="8"/>
  <c r="E1109" i="8"/>
  <c r="C1109" i="8"/>
  <c r="B1109" i="8"/>
  <c r="E1108" i="8"/>
  <c r="E1107" i="8"/>
  <c r="E1106" i="8"/>
  <c r="E1105" i="8"/>
  <c r="E1104" i="8"/>
  <c r="E1103" i="8"/>
  <c r="E1102" i="8"/>
  <c r="E1101" i="8"/>
  <c r="E1100" i="8"/>
  <c r="E1099" i="8"/>
  <c r="E1098" i="8"/>
  <c r="E1097" i="8"/>
  <c r="E1096" i="8"/>
  <c r="E1095" i="8"/>
  <c r="E1094" i="8"/>
  <c r="E1093" i="8"/>
  <c r="E1092" i="8"/>
  <c r="E1091" i="8"/>
  <c r="E1090" i="8"/>
  <c r="E1089" i="8"/>
  <c r="E1088" i="8"/>
  <c r="E1087" i="8"/>
  <c r="E1086" i="8"/>
  <c r="E1085" i="8"/>
  <c r="C1085" i="8"/>
  <c r="B1085" i="8"/>
  <c r="E1084" i="8"/>
  <c r="E1083" i="8"/>
  <c r="E1082" i="8"/>
  <c r="E1081" i="8"/>
  <c r="E1080" i="8"/>
  <c r="E1079" i="8"/>
  <c r="E1078" i="8"/>
  <c r="E1077" i="8"/>
  <c r="E1076" i="8"/>
  <c r="E1075" i="8"/>
  <c r="E1074" i="8"/>
  <c r="E1073" i="8"/>
  <c r="E1072" i="8"/>
  <c r="E1071" i="8"/>
  <c r="E1070" i="8"/>
  <c r="E1069" i="8"/>
  <c r="E1068" i="8"/>
  <c r="E1067" i="8"/>
  <c r="E1066" i="8"/>
  <c r="E1065" i="8"/>
  <c r="E1064" i="8"/>
  <c r="E1063" i="8"/>
  <c r="E1062" i="8"/>
  <c r="E1061" i="8"/>
  <c r="C1061" i="8"/>
  <c r="B1061" i="8"/>
  <c r="E1060" i="8"/>
  <c r="E1059" i="8"/>
  <c r="E1058" i="8"/>
  <c r="E1057" i="8"/>
  <c r="E1056" i="8"/>
  <c r="E1055" i="8"/>
  <c r="E1054" i="8"/>
  <c r="E1053" i="8"/>
  <c r="E1052" i="8"/>
  <c r="E1051" i="8"/>
  <c r="E1050" i="8"/>
  <c r="E1049" i="8"/>
  <c r="E1048" i="8"/>
  <c r="E1047" i="8"/>
  <c r="E1046" i="8"/>
  <c r="E1045" i="8"/>
  <c r="E1044" i="8"/>
  <c r="E1043" i="8"/>
  <c r="E1042" i="8"/>
  <c r="E1041" i="8"/>
  <c r="E1040" i="8"/>
  <c r="E1039" i="8"/>
  <c r="E1038" i="8"/>
  <c r="E1037" i="8"/>
  <c r="C1037" i="8"/>
  <c r="B1037" i="8"/>
  <c r="E1036" i="8"/>
  <c r="E1035" i="8"/>
  <c r="E1034" i="8"/>
  <c r="E1033" i="8"/>
  <c r="E1032" i="8"/>
  <c r="E1031" i="8"/>
  <c r="E1030" i="8"/>
  <c r="E1029" i="8"/>
  <c r="E1028" i="8"/>
  <c r="E1027" i="8"/>
  <c r="E1026" i="8"/>
  <c r="E1025" i="8"/>
  <c r="E1024" i="8"/>
  <c r="E1023" i="8"/>
  <c r="E1022" i="8"/>
  <c r="E1021" i="8"/>
  <c r="E1020" i="8"/>
  <c r="E1019" i="8"/>
  <c r="E1018" i="8"/>
  <c r="E1017" i="8"/>
  <c r="E1016" i="8"/>
  <c r="E1015" i="8"/>
  <c r="E1014" i="8"/>
  <c r="E1013" i="8"/>
  <c r="C1013" i="8"/>
  <c r="B1013" i="8"/>
  <c r="E1012" i="8"/>
  <c r="E1011" i="8"/>
  <c r="E1010" i="8"/>
  <c r="E1009" i="8"/>
  <c r="E1008" i="8"/>
  <c r="E1007" i="8"/>
  <c r="E1006" i="8"/>
  <c r="E1005" i="8"/>
  <c r="E1004" i="8"/>
  <c r="E1003" i="8"/>
  <c r="E1002" i="8"/>
  <c r="E1001" i="8"/>
  <c r="E1000" i="8"/>
  <c r="E999" i="8"/>
  <c r="E998" i="8"/>
  <c r="E997" i="8"/>
  <c r="E996" i="8"/>
  <c r="E995" i="8"/>
  <c r="E994" i="8"/>
  <c r="E993" i="8"/>
  <c r="E992" i="8"/>
  <c r="E991" i="8"/>
  <c r="E990" i="8"/>
  <c r="E989" i="8"/>
  <c r="C989" i="8"/>
  <c r="B989" i="8"/>
  <c r="E988" i="8"/>
  <c r="E987" i="8"/>
  <c r="E986" i="8"/>
  <c r="E985" i="8"/>
  <c r="E984" i="8"/>
  <c r="E983" i="8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C965" i="8"/>
  <c r="B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E944" i="8"/>
  <c r="E943" i="8"/>
  <c r="E942" i="8"/>
  <c r="E941" i="8"/>
  <c r="C941" i="8"/>
  <c r="B941" i="8"/>
  <c r="E940" i="8"/>
  <c r="E939" i="8"/>
  <c r="E938" i="8"/>
  <c r="E937" i="8"/>
  <c r="E936" i="8"/>
  <c r="E935" i="8"/>
  <c r="E934" i="8"/>
  <c r="E933" i="8"/>
  <c r="E932" i="8"/>
  <c r="E931" i="8"/>
  <c r="E930" i="8"/>
  <c r="E929" i="8"/>
  <c r="E928" i="8"/>
  <c r="E927" i="8"/>
  <c r="E926" i="8"/>
  <c r="E925" i="8"/>
  <c r="E924" i="8"/>
  <c r="E923" i="8"/>
  <c r="E922" i="8"/>
  <c r="E921" i="8"/>
  <c r="E920" i="8"/>
  <c r="E919" i="8"/>
  <c r="E918" i="8"/>
  <c r="E917" i="8"/>
  <c r="C917" i="8"/>
  <c r="B917" i="8"/>
  <c r="E916" i="8"/>
  <c r="E915" i="8"/>
  <c r="E914" i="8"/>
  <c r="E913" i="8"/>
  <c r="E912" i="8"/>
  <c r="E911" i="8"/>
  <c r="E910" i="8"/>
  <c r="E909" i="8"/>
  <c r="E908" i="8"/>
  <c r="E907" i="8"/>
  <c r="E906" i="8"/>
  <c r="E905" i="8"/>
  <c r="E904" i="8"/>
  <c r="E903" i="8"/>
  <c r="E902" i="8"/>
  <c r="E901" i="8"/>
  <c r="E900" i="8"/>
  <c r="E899" i="8"/>
  <c r="E898" i="8"/>
  <c r="E897" i="8"/>
  <c r="E896" i="8"/>
  <c r="E895" i="8"/>
  <c r="E894" i="8"/>
  <c r="E893" i="8"/>
  <c r="C893" i="8"/>
  <c r="B893" i="8"/>
  <c r="E892" i="8"/>
  <c r="E891" i="8"/>
  <c r="E890" i="8"/>
  <c r="E889" i="8"/>
  <c r="E888" i="8"/>
  <c r="E887" i="8"/>
  <c r="E886" i="8"/>
  <c r="E885" i="8"/>
  <c r="E884" i="8"/>
  <c r="E883" i="8"/>
  <c r="E882" i="8"/>
  <c r="E881" i="8"/>
  <c r="E880" i="8"/>
  <c r="E879" i="8"/>
  <c r="E878" i="8"/>
  <c r="E877" i="8"/>
  <c r="E876" i="8"/>
  <c r="E875" i="8"/>
  <c r="E874" i="8"/>
  <c r="E873" i="8"/>
  <c r="E872" i="8"/>
  <c r="E871" i="8"/>
  <c r="E870" i="8"/>
  <c r="E869" i="8"/>
  <c r="C869" i="8"/>
  <c r="B869" i="8"/>
  <c r="E868" i="8"/>
  <c r="E867" i="8"/>
  <c r="E866" i="8"/>
  <c r="E865" i="8"/>
  <c r="E864" i="8"/>
  <c r="E863" i="8"/>
  <c r="E862" i="8"/>
  <c r="E861" i="8"/>
  <c r="E860" i="8"/>
  <c r="E859" i="8"/>
  <c r="E858" i="8"/>
  <c r="E857" i="8"/>
  <c r="E856" i="8"/>
  <c r="E855" i="8"/>
  <c r="E854" i="8"/>
  <c r="E853" i="8"/>
  <c r="E852" i="8"/>
  <c r="E851" i="8"/>
  <c r="E850" i="8"/>
  <c r="E849" i="8"/>
  <c r="E848" i="8"/>
  <c r="E847" i="8"/>
  <c r="E846" i="8"/>
  <c r="E845" i="8"/>
  <c r="C845" i="8"/>
  <c r="B845" i="8"/>
  <c r="E844" i="8"/>
  <c r="E843" i="8"/>
  <c r="E842" i="8"/>
  <c r="E841" i="8"/>
  <c r="E840" i="8"/>
  <c r="E839" i="8"/>
  <c r="E838" i="8"/>
  <c r="E837" i="8"/>
  <c r="E836" i="8"/>
  <c r="E835" i="8"/>
  <c r="E834" i="8"/>
  <c r="E833" i="8"/>
  <c r="E832" i="8"/>
  <c r="E831" i="8"/>
  <c r="E830" i="8"/>
  <c r="E829" i="8"/>
  <c r="E828" i="8"/>
  <c r="E827" i="8"/>
  <c r="E826" i="8"/>
  <c r="E825" i="8"/>
  <c r="E824" i="8"/>
  <c r="E823" i="8"/>
  <c r="E822" i="8"/>
  <c r="E821" i="8"/>
  <c r="C821" i="8"/>
  <c r="B821" i="8"/>
  <c r="E820" i="8"/>
  <c r="E819" i="8"/>
  <c r="E818" i="8"/>
  <c r="E817" i="8"/>
  <c r="E816" i="8"/>
  <c r="E815" i="8"/>
  <c r="E814" i="8"/>
  <c r="E813" i="8"/>
  <c r="E812" i="8"/>
  <c r="E811" i="8"/>
  <c r="E810" i="8"/>
  <c r="E809" i="8"/>
  <c r="E808" i="8"/>
  <c r="E807" i="8"/>
  <c r="E806" i="8"/>
  <c r="E805" i="8"/>
  <c r="E804" i="8"/>
  <c r="E803" i="8"/>
  <c r="E802" i="8"/>
  <c r="E801" i="8"/>
  <c r="E800" i="8"/>
  <c r="E799" i="8"/>
  <c r="E798" i="8"/>
  <c r="E797" i="8"/>
  <c r="C797" i="8"/>
  <c r="B797" i="8"/>
  <c r="E796" i="8"/>
  <c r="E795" i="8"/>
  <c r="E794" i="8"/>
  <c r="E793" i="8"/>
  <c r="E792" i="8"/>
  <c r="E791" i="8"/>
  <c r="E790" i="8"/>
  <c r="E789" i="8"/>
  <c r="E788" i="8"/>
  <c r="E787" i="8"/>
  <c r="E786" i="8"/>
  <c r="E785" i="8"/>
  <c r="E784" i="8"/>
  <c r="E783" i="8"/>
  <c r="E782" i="8"/>
  <c r="E781" i="8"/>
  <c r="E780" i="8"/>
  <c r="E779" i="8"/>
  <c r="E778" i="8"/>
  <c r="E777" i="8"/>
  <c r="E776" i="8"/>
  <c r="E775" i="8"/>
  <c r="E774" i="8"/>
  <c r="E773" i="8"/>
  <c r="C773" i="8"/>
  <c r="B773" i="8"/>
  <c r="E772" i="8"/>
  <c r="E771" i="8"/>
  <c r="E770" i="8"/>
  <c r="E769" i="8"/>
  <c r="E768" i="8"/>
  <c r="E767" i="8"/>
  <c r="E766" i="8"/>
  <c r="E765" i="8"/>
  <c r="E764" i="8"/>
  <c r="E763" i="8"/>
  <c r="E762" i="8"/>
  <c r="E761" i="8"/>
  <c r="E760" i="8"/>
  <c r="E759" i="8"/>
  <c r="E758" i="8"/>
  <c r="E757" i="8"/>
  <c r="E756" i="8"/>
  <c r="E755" i="8"/>
  <c r="E754" i="8"/>
  <c r="E753" i="8"/>
  <c r="E752" i="8"/>
  <c r="E751" i="8"/>
  <c r="E750" i="8"/>
  <c r="E749" i="8"/>
  <c r="C749" i="8"/>
  <c r="B749" i="8"/>
  <c r="E748" i="8"/>
  <c r="E747" i="8"/>
  <c r="E746" i="8"/>
  <c r="E745" i="8"/>
  <c r="E744" i="8"/>
  <c r="E743" i="8"/>
  <c r="E742" i="8"/>
  <c r="E741" i="8"/>
  <c r="E740" i="8"/>
  <c r="E739" i="8"/>
  <c r="E738" i="8"/>
  <c r="E737" i="8"/>
  <c r="E736" i="8"/>
  <c r="E735" i="8"/>
  <c r="E734" i="8"/>
  <c r="E733" i="8"/>
  <c r="E732" i="8"/>
  <c r="E731" i="8"/>
  <c r="E730" i="8"/>
  <c r="E729" i="8"/>
  <c r="E728" i="8"/>
  <c r="E727" i="8"/>
  <c r="E726" i="8"/>
  <c r="E725" i="8"/>
  <c r="C725" i="8"/>
  <c r="B725" i="8"/>
  <c r="E724" i="8"/>
  <c r="E723" i="8"/>
  <c r="E722" i="8"/>
  <c r="E721" i="8"/>
  <c r="E720" i="8"/>
  <c r="E719" i="8"/>
  <c r="E718" i="8"/>
  <c r="E717" i="8"/>
  <c r="E716" i="8"/>
  <c r="E715" i="8"/>
  <c r="E714" i="8"/>
  <c r="E713" i="8"/>
  <c r="E712" i="8"/>
  <c r="E711" i="8"/>
  <c r="E710" i="8"/>
  <c r="E709" i="8"/>
  <c r="E708" i="8"/>
  <c r="E707" i="8"/>
  <c r="E706" i="8"/>
  <c r="E705" i="8"/>
  <c r="E704" i="8"/>
  <c r="E703" i="8"/>
  <c r="E702" i="8"/>
  <c r="E701" i="8"/>
  <c r="C701" i="8"/>
  <c r="B701" i="8"/>
  <c r="E700" i="8"/>
  <c r="E699" i="8"/>
  <c r="E698" i="8"/>
  <c r="E697" i="8"/>
  <c r="E696" i="8"/>
  <c r="E695" i="8"/>
  <c r="E694" i="8"/>
  <c r="E693" i="8"/>
  <c r="E692" i="8"/>
  <c r="E691" i="8"/>
  <c r="E690" i="8"/>
  <c r="E689" i="8"/>
  <c r="E688" i="8"/>
  <c r="E687" i="8"/>
  <c r="E686" i="8"/>
  <c r="E685" i="8"/>
  <c r="E684" i="8"/>
  <c r="E683" i="8"/>
  <c r="E682" i="8"/>
  <c r="E681" i="8"/>
  <c r="E680" i="8"/>
  <c r="E679" i="8"/>
  <c r="E678" i="8"/>
  <c r="E677" i="8"/>
  <c r="C677" i="8"/>
  <c r="B677" i="8"/>
  <c r="E676" i="8"/>
  <c r="E675" i="8"/>
  <c r="E674" i="8"/>
  <c r="E673" i="8"/>
  <c r="E672" i="8"/>
  <c r="E671" i="8"/>
  <c r="E670" i="8"/>
  <c r="E669" i="8"/>
  <c r="E668" i="8"/>
  <c r="E667" i="8"/>
  <c r="E666" i="8"/>
  <c r="E665" i="8"/>
  <c r="E664" i="8"/>
  <c r="E663" i="8"/>
  <c r="E662" i="8"/>
  <c r="E661" i="8"/>
  <c r="E660" i="8"/>
  <c r="E659" i="8"/>
  <c r="E658" i="8"/>
  <c r="E657" i="8"/>
  <c r="E656" i="8"/>
  <c r="E655" i="8"/>
  <c r="E654" i="8"/>
  <c r="E653" i="8"/>
  <c r="C653" i="8"/>
  <c r="B653" i="8"/>
  <c r="E652" i="8"/>
  <c r="E651" i="8"/>
  <c r="E650" i="8"/>
  <c r="E649" i="8"/>
  <c r="E648" i="8"/>
  <c r="E647" i="8"/>
  <c r="E646" i="8"/>
  <c r="E645" i="8"/>
  <c r="E644" i="8"/>
  <c r="E643" i="8"/>
  <c r="E642" i="8"/>
  <c r="E641" i="8"/>
  <c r="E640" i="8"/>
  <c r="E639" i="8"/>
  <c r="E638" i="8"/>
  <c r="E637" i="8"/>
  <c r="E636" i="8"/>
  <c r="E635" i="8"/>
  <c r="E634" i="8"/>
  <c r="E633" i="8"/>
  <c r="E632" i="8"/>
  <c r="E631" i="8"/>
  <c r="E630" i="8"/>
  <c r="E629" i="8"/>
  <c r="C629" i="8"/>
  <c r="B629" i="8"/>
  <c r="E628" i="8"/>
  <c r="E627" i="8"/>
  <c r="E626" i="8"/>
  <c r="E625" i="8"/>
  <c r="E624" i="8"/>
  <c r="E623" i="8"/>
  <c r="E622" i="8"/>
  <c r="E621" i="8"/>
  <c r="E620" i="8"/>
  <c r="E619" i="8"/>
  <c r="E618" i="8"/>
  <c r="E617" i="8"/>
  <c r="E616" i="8"/>
  <c r="E615" i="8"/>
  <c r="E614" i="8"/>
  <c r="E613" i="8"/>
  <c r="E612" i="8"/>
  <c r="E611" i="8"/>
  <c r="E610" i="8"/>
  <c r="E609" i="8"/>
  <c r="E608" i="8"/>
  <c r="E607" i="8"/>
  <c r="E606" i="8"/>
  <c r="E605" i="8"/>
  <c r="C605" i="8"/>
  <c r="B605" i="8"/>
  <c r="E604" i="8"/>
  <c r="E603" i="8"/>
  <c r="E602" i="8"/>
  <c r="E601" i="8"/>
  <c r="E600" i="8"/>
  <c r="E599" i="8"/>
  <c r="E598" i="8"/>
  <c r="E597" i="8"/>
  <c r="E596" i="8"/>
  <c r="E595" i="8"/>
  <c r="E594" i="8"/>
  <c r="E593" i="8"/>
  <c r="E592" i="8"/>
  <c r="E591" i="8"/>
  <c r="E590" i="8"/>
  <c r="E589" i="8"/>
  <c r="E588" i="8"/>
  <c r="E587" i="8"/>
  <c r="E586" i="8"/>
  <c r="E585" i="8"/>
  <c r="E584" i="8"/>
  <c r="E583" i="8"/>
  <c r="E582" i="8"/>
  <c r="E581" i="8"/>
  <c r="C581" i="8"/>
  <c r="B581" i="8"/>
  <c r="E580" i="8"/>
  <c r="E579" i="8"/>
  <c r="E578" i="8"/>
  <c r="E577" i="8"/>
  <c r="E576" i="8"/>
  <c r="E575" i="8"/>
  <c r="E574" i="8"/>
  <c r="E573" i="8"/>
  <c r="E572" i="8"/>
  <c r="E571" i="8"/>
  <c r="E570" i="8"/>
  <c r="E569" i="8"/>
  <c r="E568" i="8"/>
  <c r="E567" i="8"/>
  <c r="E566" i="8"/>
  <c r="E565" i="8"/>
  <c r="E564" i="8"/>
  <c r="E563" i="8"/>
  <c r="E562" i="8"/>
  <c r="E561" i="8"/>
  <c r="E560" i="8"/>
  <c r="E559" i="8"/>
  <c r="E558" i="8"/>
  <c r="E557" i="8"/>
  <c r="C557" i="8"/>
  <c r="B557" i="8"/>
  <c r="E556" i="8"/>
  <c r="E555" i="8"/>
  <c r="E554" i="8"/>
  <c r="E553" i="8"/>
  <c r="E552" i="8"/>
  <c r="E551" i="8"/>
  <c r="E550" i="8"/>
  <c r="E549" i="8"/>
  <c r="E548" i="8"/>
  <c r="E547" i="8"/>
  <c r="E546" i="8"/>
  <c r="E545" i="8"/>
  <c r="E544" i="8"/>
  <c r="E543" i="8"/>
  <c r="E542" i="8"/>
  <c r="E541" i="8"/>
  <c r="E540" i="8"/>
  <c r="E539" i="8"/>
  <c r="E538" i="8"/>
  <c r="E537" i="8"/>
  <c r="E536" i="8"/>
  <c r="E535" i="8"/>
  <c r="E534" i="8"/>
  <c r="E533" i="8"/>
  <c r="C533" i="8"/>
  <c r="B533" i="8"/>
  <c r="E532" i="8"/>
  <c r="E531" i="8"/>
  <c r="E530" i="8"/>
  <c r="E529" i="8"/>
  <c r="E528" i="8"/>
  <c r="E527" i="8"/>
  <c r="E526" i="8"/>
  <c r="E525" i="8"/>
  <c r="E524" i="8"/>
  <c r="E523" i="8"/>
  <c r="E522" i="8"/>
  <c r="E521" i="8"/>
  <c r="E520" i="8"/>
  <c r="E519" i="8"/>
  <c r="E518" i="8"/>
  <c r="E517" i="8"/>
  <c r="E516" i="8"/>
  <c r="E515" i="8"/>
  <c r="E514" i="8"/>
  <c r="E513" i="8"/>
  <c r="E512" i="8"/>
  <c r="E511" i="8"/>
  <c r="E510" i="8"/>
  <c r="E509" i="8"/>
  <c r="C509" i="8"/>
  <c r="B509" i="8"/>
  <c r="E508" i="8"/>
  <c r="E507" i="8"/>
  <c r="E506" i="8"/>
  <c r="E505" i="8"/>
  <c r="E504" i="8"/>
  <c r="E503" i="8"/>
  <c r="E502" i="8"/>
  <c r="E501" i="8"/>
  <c r="E500" i="8"/>
  <c r="E499" i="8"/>
  <c r="E498" i="8"/>
  <c r="E497" i="8"/>
  <c r="E496" i="8"/>
  <c r="E495" i="8"/>
  <c r="E494" i="8"/>
  <c r="E493" i="8"/>
  <c r="E492" i="8"/>
  <c r="E491" i="8"/>
  <c r="E490" i="8"/>
  <c r="E489" i="8"/>
  <c r="E488" i="8"/>
  <c r="E487" i="8"/>
  <c r="E486" i="8"/>
  <c r="E485" i="8"/>
  <c r="C485" i="8"/>
  <c r="B485" i="8"/>
  <c r="E484" i="8"/>
  <c r="E483" i="8"/>
  <c r="E482" i="8"/>
  <c r="E481" i="8"/>
  <c r="E480" i="8"/>
  <c r="E479" i="8"/>
  <c r="E478" i="8"/>
  <c r="E477" i="8"/>
  <c r="E476" i="8"/>
  <c r="E475" i="8"/>
  <c r="E474" i="8"/>
  <c r="E473" i="8"/>
  <c r="E472" i="8"/>
  <c r="E471" i="8"/>
  <c r="E470" i="8"/>
  <c r="E469" i="8"/>
  <c r="E468" i="8"/>
  <c r="E467" i="8"/>
  <c r="E466" i="8"/>
  <c r="E465" i="8"/>
  <c r="E464" i="8"/>
  <c r="E463" i="8"/>
  <c r="E462" i="8"/>
  <c r="E461" i="8"/>
  <c r="C461" i="8"/>
  <c r="B461" i="8"/>
  <c r="E460" i="8"/>
  <c r="E459" i="8"/>
  <c r="E458" i="8"/>
  <c r="E457" i="8"/>
  <c r="E456" i="8"/>
  <c r="E455" i="8"/>
  <c r="E454" i="8"/>
  <c r="E453" i="8"/>
  <c r="E452" i="8"/>
  <c r="E451" i="8"/>
  <c r="E450" i="8"/>
  <c r="E449" i="8"/>
  <c r="E448" i="8"/>
  <c r="E447" i="8"/>
  <c r="E446" i="8"/>
  <c r="E445" i="8"/>
  <c r="E444" i="8"/>
  <c r="E443" i="8"/>
  <c r="E442" i="8"/>
  <c r="E441" i="8"/>
  <c r="E440" i="8"/>
  <c r="E439" i="8"/>
  <c r="E438" i="8"/>
  <c r="E437" i="8"/>
  <c r="C437" i="8"/>
  <c r="B437" i="8"/>
  <c r="E436" i="8"/>
  <c r="E435" i="8"/>
  <c r="E434" i="8"/>
  <c r="E433" i="8"/>
  <c r="E432" i="8"/>
  <c r="E431" i="8"/>
  <c r="E430" i="8"/>
  <c r="E429" i="8"/>
  <c r="E428" i="8"/>
  <c r="E427" i="8"/>
  <c r="E426" i="8"/>
  <c r="E425" i="8"/>
  <c r="E424" i="8"/>
  <c r="E423" i="8"/>
  <c r="E422" i="8"/>
  <c r="E421" i="8"/>
  <c r="E420" i="8"/>
  <c r="E419" i="8"/>
  <c r="E418" i="8"/>
  <c r="E417" i="8"/>
  <c r="E416" i="8"/>
  <c r="E415" i="8"/>
  <c r="E414" i="8"/>
  <c r="E413" i="8"/>
  <c r="C413" i="8"/>
  <c r="B413" i="8"/>
  <c r="E412" i="8"/>
  <c r="E411" i="8"/>
  <c r="E410" i="8"/>
  <c r="E409" i="8"/>
  <c r="E408" i="8"/>
  <c r="E407" i="8"/>
  <c r="E406" i="8"/>
  <c r="E405" i="8"/>
  <c r="E404" i="8"/>
  <c r="E403" i="8"/>
  <c r="E402" i="8"/>
  <c r="E401" i="8"/>
  <c r="E400" i="8"/>
  <c r="E399" i="8"/>
  <c r="E398" i="8"/>
  <c r="E397" i="8"/>
  <c r="E396" i="8"/>
  <c r="E395" i="8"/>
  <c r="E394" i="8"/>
  <c r="E393" i="8"/>
  <c r="E392" i="8"/>
  <c r="E391" i="8"/>
  <c r="E390" i="8"/>
  <c r="E389" i="8"/>
  <c r="C389" i="8"/>
  <c r="B389" i="8"/>
  <c r="E388" i="8"/>
  <c r="E387" i="8"/>
  <c r="E386" i="8"/>
  <c r="E385" i="8"/>
  <c r="E384" i="8"/>
  <c r="E383" i="8"/>
  <c r="E382" i="8"/>
  <c r="E381" i="8"/>
  <c r="E380" i="8"/>
  <c r="E379" i="8"/>
  <c r="E378" i="8"/>
  <c r="E377" i="8"/>
  <c r="E376" i="8"/>
  <c r="E375" i="8"/>
  <c r="E374" i="8"/>
  <c r="E373" i="8"/>
  <c r="E372" i="8"/>
  <c r="E371" i="8"/>
  <c r="E370" i="8"/>
  <c r="E369" i="8"/>
  <c r="E368" i="8"/>
  <c r="E367" i="8"/>
  <c r="E366" i="8"/>
  <c r="E365" i="8"/>
  <c r="C365" i="8"/>
  <c r="B365" i="8"/>
  <c r="E364" i="8"/>
  <c r="E363" i="8"/>
  <c r="E362" i="8"/>
  <c r="E361" i="8"/>
  <c r="E360" i="8"/>
  <c r="E359" i="8"/>
  <c r="E358" i="8"/>
  <c r="E357" i="8"/>
  <c r="E356" i="8"/>
  <c r="E355" i="8"/>
  <c r="E354" i="8"/>
  <c r="E353" i="8"/>
  <c r="E352" i="8"/>
  <c r="E351" i="8"/>
  <c r="E350" i="8"/>
  <c r="E349" i="8"/>
  <c r="E348" i="8"/>
  <c r="E347" i="8"/>
  <c r="E346" i="8"/>
  <c r="E345" i="8"/>
  <c r="E344" i="8"/>
  <c r="E343" i="8"/>
  <c r="E342" i="8"/>
  <c r="E341" i="8"/>
  <c r="C341" i="8"/>
  <c r="B341" i="8"/>
  <c r="E340" i="8"/>
  <c r="E339" i="8"/>
  <c r="E338" i="8"/>
  <c r="E337" i="8"/>
  <c r="E336" i="8"/>
  <c r="E335" i="8"/>
  <c r="E334" i="8"/>
  <c r="E333" i="8"/>
  <c r="E332" i="8"/>
  <c r="E331" i="8"/>
  <c r="E330" i="8"/>
  <c r="E329" i="8"/>
  <c r="E328" i="8"/>
  <c r="E327" i="8"/>
  <c r="E326" i="8"/>
  <c r="E325" i="8"/>
  <c r="E324" i="8"/>
  <c r="E323" i="8"/>
  <c r="E322" i="8"/>
  <c r="E321" i="8"/>
  <c r="E320" i="8"/>
  <c r="E319" i="8"/>
  <c r="E318" i="8"/>
  <c r="E317" i="8"/>
  <c r="C317" i="8"/>
  <c r="B317" i="8"/>
  <c r="E316" i="8"/>
  <c r="E315" i="8"/>
  <c r="E314" i="8"/>
  <c r="E313" i="8"/>
  <c r="E312" i="8"/>
  <c r="E311" i="8"/>
  <c r="E310" i="8"/>
  <c r="E309" i="8"/>
  <c r="E308" i="8"/>
  <c r="E307" i="8"/>
  <c r="E306" i="8"/>
  <c r="E305" i="8"/>
  <c r="E304" i="8"/>
  <c r="E303" i="8"/>
  <c r="E302" i="8"/>
  <c r="E301" i="8"/>
  <c r="E300" i="8"/>
  <c r="E299" i="8"/>
  <c r="E298" i="8"/>
  <c r="E297" i="8"/>
  <c r="E296" i="8"/>
  <c r="E295" i="8"/>
  <c r="E294" i="8"/>
  <c r="E293" i="8"/>
  <c r="C293" i="8"/>
  <c r="B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C269" i="8"/>
  <c r="B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C245" i="8"/>
  <c r="B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C221" i="8"/>
  <c r="B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C197" i="8"/>
  <c r="B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C173" i="8"/>
  <c r="B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C149" i="8"/>
  <c r="B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C125" i="8"/>
  <c r="B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C101" i="8"/>
  <c r="B101" i="8"/>
  <c r="E100" i="8"/>
  <c r="D100" i="8"/>
  <c r="D124" i="8" s="1"/>
  <c r="D148" i="8" s="1"/>
  <c r="D172" i="8" s="1"/>
  <c r="D196" i="8" s="1"/>
  <c r="D220" i="8" s="1"/>
  <c r="D244" i="8" s="1"/>
  <c r="D268" i="8" s="1"/>
  <c r="D292" i="8" s="1"/>
  <c r="D316" i="8" s="1"/>
  <c r="D340" i="8" s="1"/>
  <c r="D364" i="8" s="1"/>
  <c r="D388" i="8" s="1"/>
  <c r="D412" i="8" s="1"/>
  <c r="D436" i="8" s="1"/>
  <c r="D460" i="8" s="1"/>
  <c r="D484" i="8" s="1"/>
  <c r="D508" i="8" s="1"/>
  <c r="D532" i="8" s="1"/>
  <c r="D556" i="8" s="1"/>
  <c r="D580" i="8" s="1"/>
  <c r="D604" i="8" s="1"/>
  <c r="D628" i="8" s="1"/>
  <c r="D652" i="8" s="1"/>
  <c r="D676" i="8" s="1"/>
  <c r="D700" i="8" s="1"/>
  <c r="D724" i="8" s="1"/>
  <c r="D748" i="8" s="1"/>
  <c r="D772" i="8" s="1"/>
  <c r="D796" i="8" s="1"/>
  <c r="D820" i="8" s="1"/>
  <c r="D844" i="8" s="1"/>
  <c r="D868" i="8" s="1"/>
  <c r="D892" i="8" s="1"/>
  <c r="D916" i="8" s="1"/>
  <c r="D940" i="8" s="1"/>
  <c r="D964" i="8" s="1"/>
  <c r="D988" i="8" s="1"/>
  <c r="D1012" i="8" s="1"/>
  <c r="D1036" i="8" s="1"/>
  <c r="D1060" i="8" s="1"/>
  <c r="D1084" i="8" s="1"/>
  <c r="D1108" i="8" s="1"/>
  <c r="D1132" i="8" s="1"/>
  <c r="D1156" i="8" s="1"/>
  <c r="D1180" i="8" s="1"/>
  <c r="E99" i="8"/>
  <c r="E98" i="8"/>
  <c r="E97" i="8"/>
  <c r="E96" i="8"/>
  <c r="D96" i="8"/>
  <c r="D120" i="8" s="1"/>
  <c r="D144" i="8" s="1"/>
  <c r="D168" i="8" s="1"/>
  <c r="D192" i="8" s="1"/>
  <c r="D216" i="8" s="1"/>
  <c r="D240" i="8" s="1"/>
  <c r="D264" i="8" s="1"/>
  <c r="D288" i="8" s="1"/>
  <c r="D312" i="8" s="1"/>
  <c r="D336" i="8" s="1"/>
  <c r="D360" i="8" s="1"/>
  <c r="D384" i="8" s="1"/>
  <c r="D408" i="8" s="1"/>
  <c r="D432" i="8" s="1"/>
  <c r="D456" i="8" s="1"/>
  <c r="D480" i="8" s="1"/>
  <c r="D504" i="8" s="1"/>
  <c r="D528" i="8" s="1"/>
  <c r="D552" i="8" s="1"/>
  <c r="D576" i="8" s="1"/>
  <c r="D600" i="8" s="1"/>
  <c r="D624" i="8" s="1"/>
  <c r="D648" i="8" s="1"/>
  <c r="D672" i="8" s="1"/>
  <c r="D696" i="8" s="1"/>
  <c r="D720" i="8" s="1"/>
  <c r="D744" i="8" s="1"/>
  <c r="D768" i="8" s="1"/>
  <c r="D792" i="8" s="1"/>
  <c r="D816" i="8" s="1"/>
  <c r="D840" i="8" s="1"/>
  <c r="D864" i="8" s="1"/>
  <c r="D888" i="8" s="1"/>
  <c r="D912" i="8" s="1"/>
  <c r="D936" i="8" s="1"/>
  <c r="D960" i="8" s="1"/>
  <c r="D984" i="8" s="1"/>
  <c r="D1008" i="8" s="1"/>
  <c r="D1032" i="8" s="1"/>
  <c r="D1056" i="8" s="1"/>
  <c r="D1080" i="8" s="1"/>
  <c r="D1104" i="8" s="1"/>
  <c r="D1128" i="8" s="1"/>
  <c r="D1152" i="8" s="1"/>
  <c r="D1176" i="8" s="1"/>
  <c r="E95" i="8"/>
  <c r="E94" i="8"/>
  <c r="E93" i="8"/>
  <c r="E92" i="8"/>
  <c r="D92" i="8"/>
  <c r="D116" i="8" s="1"/>
  <c r="D140" i="8" s="1"/>
  <c r="D164" i="8" s="1"/>
  <c r="D188" i="8" s="1"/>
  <c r="D212" i="8" s="1"/>
  <c r="D236" i="8" s="1"/>
  <c r="D260" i="8" s="1"/>
  <c r="D284" i="8" s="1"/>
  <c r="D308" i="8" s="1"/>
  <c r="D332" i="8" s="1"/>
  <c r="D356" i="8" s="1"/>
  <c r="D380" i="8" s="1"/>
  <c r="D404" i="8" s="1"/>
  <c r="D428" i="8" s="1"/>
  <c r="D452" i="8" s="1"/>
  <c r="D476" i="8" s="1"/>
  <c r="D500" i="8" s="1"/>
  <c r="D524" i="8" s="1"/>
  <c r="D548" i="8" s="1"/>
  <c r="D572" i="8" s="1"/>
  <c r="D596" i="8" s="1"/>
  <c r="D620" i="8" s="1"/>
  <c r="D644" i="8" s="1"/>
  <c r="D668" i="8" s="1"/>
  <c r="D692" i="8" s="1"/>
  <c r="D716" i="8" s="1"/>
  <c r="D740" i="8" s="1"/>
  <c r="D764" i="8" s="1"/>
  <c r="D788" i="8" s="1"/>
  <c r="D812" i="8" s="1"/>
  <c r="D836" i="8" s="1"/>
  <c r="D860" i="8" s="1"/>
  <c r="D884" i="8" s="1"/>
  <c r="D908" i="8" s="1"/>
  <c r="D932" i="8" s="1"/>
  <c r="D956" i="8" s="1"/>
  <c r="D980" i="8" s="1"/>
  <c r="D1004" i="8" s="1"/>
  <c r="D1028" i="8" s="1"/>
  <c r="D1052" i="8" s="1"/>
  <c r="D1076" i="8" s="1"/>
  <c r="D1100" i="8" s="1"/>
  <c r="D1124" i="8" s="1"/>
  <c r="D1148" i="8" s="1"/>
  <c r="D1172" i="8" s="1"/>
  <c r="E91" i="8"/>
  <c r="E90" i="8"/>
  <c r="E89" i="8"/>
  <c r="E88" i="8"/>
  <c r="D88" i="8"/>
  <c r="D112" i="8" s="1"/>
  <c r="D136" i="8" s="1"/>
  <c r="D160" i="8" s="1"/>
  <c r="D184" i="8" s="1"/>
  <c r="D208" i="8" s="1"/>
  <c r="D232" i="8" s="1"/>
  <c r="D256" i="8" s="1"/>
  <c r="D280" i="8" s="1"/>
  <c r="D304" i="8" s="1"/>
  <c r="D328" i="8" s="1"/>
  <c r="D352" i="8" s="1"/>
  <c r="D376" i="8" s="1"/>
  <c r="D400" i="8" s="1"/>
  <c r="D424" i="8" s="1"/>
  <c r="D448" i="8" s="1"/>
  <c r="D472" i="8" s="1"/>
  <c r="D496" i="8" s="1"/>
  <c r="D520" i="8" s="1"/>
  <c r="D544" i="8" s="1"/>
  <c r="D568" i="8" s="1"/>
  <c r="D592" i="8" s="1"/>
  <c r="D616" i="8" s="1"/>
  <c r="D640" i="8" s="1"/>
  <c r="D664" i="8" s="1"/>
  <c r="D688" i="8" s="1"/>
  <c r="D712" i="8" s="1"/>
  <c r="D736" i="8" s="1"/>
  <c r="D760" i="8" s="1"/>
  <c r="D784" i="8" s="1"/>
  <c r="D808" i="8" s="1"/>
  <c r="D832" i="8" s="1"/>
  <c r="D856" i="8" s="1"/>
  <c r="D880" i="8" s="1"/>
  <c r="D904" i="8" s="1"/>
  <c r="D928" i="8" s="1"/>
  <c r="D952" i="8" s="1"/>
  <c r="D976" i="8" s="1"/>
  <c r="D1000" i="8" s="1"/>
  <c r="D1024" i="8" s="1"/>
  <c r="D1048" i="8" s="1"/>
  <c r="D1072" i="8" s="1"/>
  <c r="D1096" i="8" s="1"/>
  <c r="D1120" i="8" s="1"/>
  <c r="D1144" i="8" s="1"/>
  <c r="D1168" i="8" s="1"/>
  <c r="E87" i="8"/>
  <c r="E86" i="8"/>
  <c r="E85" i="8"/>
  <c r="E84" i="8"/>
  <c r="D84" i="8"/>
  <c r="D108" i="8" s="1"/>
  <c r="D132" i="8" s="1"/>
  <c r="D156" i="8" s="1"/>
  <c r="D180" i="8" s="1"/>
  <c r="D204" i="8" s="1"/>
  <c r="D228" i="8" s="1"/>
  <c r="D252" i="8" s="1"/>
  <c r="D276" i="8" s="1"/>
  <c r="D300" i="8" s="1"/>
  <c r="D324" i="8" s="1"/>
  <c r="D348" i="8" s="1"/>
  <c r="D372" i="8" s="1"/>
  <c r="D396" i="8" s="1"/>
  <c r="D420" i="8" s="1"/>
  <c r="D444" i="8" s="1"/>
  <c r="D468" i="8" s="1"/>
  <c r="D492" i="8" s="1"/>
  <c r="D516" i="8" s="1"/>
  <c r="D540" i="8" s="1"/>
  <c r="D564" i="8" s="1"/>
  <c r="D588" i="8" s="1"/>
  <c r="D612" i="8" s="1"/>
  <c r="D636" i="8" s="1"/>
  <c r="D660" i="8" s="1"/>
  <c r="D684" i="8" s="1"/>
  <c r="D708" i="8" s="1"/>
  <c r="D732" i="8" s="1"/>
  <c r="D756" i="8" s="1"/>
  <c r="D780" i="8" s="1"/>
  <c r="D804" i="8" s="1"/>
  <c r="D828" i="8" s="1"/>
  <c r="D852" i="8" s="1"/>
  <c r="D876" i="8" s="1"/>
  <c r="D900" i="8" s="1"/>
  <c r="D924" i="8" s="1"/>
  <c r="D948" i="8" s="1"/>
  <c r="D972" i="8" s="1"/>
  <c r="D996" i="8" s="1"/>
  <c r="D1020" i="8" s="1"/>
  <c r="D1044" i="8" s="1"/>
  <c r="D1068" i="8" s="1"/>
  <c r="D1092" i="8" s="1"/>
  <c r="D1116" i="8" s="1"/>
  <c r="D1140" i="8" s="1"/>
  <c r="D1164" i="8" s="1"/>
  <c r="E83" i="8"/>
  <c r="E82" i="8"/>
  <c r="E81" i="8"/>
  <c r="E80" i="8"/>
  <c r="D80" i="8"/>
  <c r="D104" i="8" s="1"/>
  <c r="D128" i="8" s="1"/>
  <c r="D152" i="8" s="1"/>
  <c r="D176" i="8" s="1"/>
  <c r="D200" i="8" s="1"/>
  <c r="D224" i="8" s="1"/>
  <c r="D248" i="8" s="1"/>
  <c r="D272" i="8" s="1"/>
  <c r="D296" i="8" s="1"/>
  <c r="D320" i="8" s="1"/>
  <c r="D344" i="8" s="1"/>
  <c r="D368" i="8" s="1"/>
  <c r="D392" i="8" s="1"/>
  <c r="D416" i="8" s="1"/>
  <c r="D440" i="8" s="1"/>
  <c r="D464" i="8" s="1"/>
  <c r="D488" i="8" s="1"/>
  <c r="D512" i="8" s="1"/>
  <c r="D536" i="8" s="1"/>
  <c r="D560" i="8" s="1"/>
  <c r="D584" i="8" s="1"/>
  <c r="D608" i="8" s="1"/>
  <c r="D632" i="8" s="1"/>
  <c r="D656" i="8" s="1"/>
  <c r="D680" i="8" s="1"/>
  <c r="D704" i="8" s="1"/>
  <c r="D728" i="8" s="1"/>
  <c r="D752" i="8" s="1"/>
  <c r="D776" i="8" s="1"/>
  <c r="D800" i="8" s="1"/>
  <c r="D824" i="8" s="1"/>
  <c r="D848" i="8" s="1"/>
  <c r="D872" i="8" s="1"/>
  <c r="D896" i="8" s="1"/>
  <c r="D920" i="8" s="1"/>
  <c r="D944" i="8" s="1"/>
  <c r="D968" i="8" s="1"/>
  <c r="D992" i="8" s="1"/>
  <c r="D1016" i="8" s="1"/>
  <c r="D1040" i="8" s="1"/>
  <c r="D1064" i="8" s="1"/>
  <c r="D1088" i="8" s="1"/>
  <c r="D1112" i="8" s="1"/>
  <c r="D1136" i="8" s="1"/>
  <c r="D1160" i="8" s="1"/>
  <c r="E79" i="8"/>
  <c r="E78" i="8"/>
  <c r="E77" i="8"/>
  <c r="C77" i="8"/>
  <c r="B77" i="8"/>
  <c r="E76" i="8"/>
  <c r="D76" i="8"/>
  <c r="E75" i="8"/>
  <c r="E74" i="8"/>
  <c r="E73" i="8"/>
  <c r="D73" i="8"/>
  <c r="D97" i="8" s="1"/>
  <c r="D121" i="8" s="1"/>
  <c r="D145" i="8" s="1"/>
  <c r="D169" i="8" s="1"/>
  <c r="D193" i="8" s="1"/>
  <c r="D217" i="8" s="1"/>
  <c r="D241" i="8" s="1"/>
  <c r="D265" i="8" s="1"/>
  <c r="D289" i="8" s="1"/>
  <c r="D313" i="8" s="1"/>
  <c r="D337" i="8" s="1"/>
  <c r="D361" i="8" s="1"/>
  <c r="D385" i="8" s="1"/>
  <c r="D409" i="8" s="1"/>
  <c r="D433" i="8" s="1"/>
  <c r="D457" i="8" s="1"/>
  <c r="D481" i="8" s="1"/>
  <c r="D505" i="8" s="1"/>
  <c r="D529" i="8" s="1"/>
  <c r="D553" i="8" s="1"/>
  <c r="D577" i="8" s="1"/>
  <c r="D601" i="8" s="1"/>
  <c r="D625" i="8" s="1"/>
  <c r="D649" i="8" s="1"/>
  <c r="D673" i="8" s="1"/>
  <c r="D697" i="8" s="1"/>
  <c r="D721" i="8" s="1"/>
  <c r="D745" i="8" s="1"/>
  <c r="D769" i="8" s="1"/>
  <c r="D793" i="8" s="1"/>
  <c r="D817" i="8" s="1"/>
  <c r="D841" i="8" s="1"/>
  <c r="D865" i="8" s="1"/>
  <c r="D889" i="8" s="1"/>
  <c r="D913" i="8" s="1"/>
  <c r="D937" i="8" s="1"/>
  <c r="D961" i="8" s="1"/>
  <c r="D985" i="8" s="1"/>
  <c r="D1009" i="8" s="1"/>
  <c r="D1033" i="8" s="1"/>
  <c r="D1057" i="8" s="1"/>
  <c r="D1081" i="8" s="1"/>
  <c r="D1105" i="8" s="1"/>
  <c r="D1129" i="8" s="1"/>
  <c r="D1153" i="8" s="1"/>
  <c r="D1177" i="8" s="1"/>
  <c r="E72" i="8"/>
  <c r="D72" i="8"/>
  <c r="E71" i="8"/>
  <c r="E70" i="8"/>
  <c r="E69" i="8"/>
  <c r="D69" i="8"/>
  <c r="D93" i="8" s="1"/>
  <c r="D117" i="8" s="1"/>
  <c r="D141" i="8" s="1"/>
  <c r="D165" i="8" s="1"/>
  <c r="D189" i="8" s="1"/>
  <c r="D213" i="8" s="1"/>
  <c r="D237" i="8" s="1"/>
  <c r="D261" i="8" s="1"/>
  <c r="D285" i="8" s="1"/>
  <c r="D309" i="8" s="1"/>
  <c r="D333" i="8" s="1"/>
  <c r="D357" i="8" s="1"/>
  <c r="D381" i="8" s="1"/>
  <c r="D405" i="8" s="1"/>
  <c r="D429" i="8" s="1"/>
  <c r="D453" i="8" s="1"/>
  <c r="D477" i="8" s="1"/>
  <c r="D501" i="8" s="1"/>
  <c r="D525" i="8" s="1"/>
  <c r="D549" i="8" s="1"/>
  <c r="D573" i="8" s="1"/>
  <c r="D597" i="8" s="1"/>
  <c r="D621" i="8" s="1"/>
  <c r="D645" i="8" s="1"/>
  <c r="D669" i="8" s="1"/>
  <c r="D693" i="8" s="1"/>
  <c r="D717" i="8" s="1"/>
  <c r="D741" i="8" s="1"/>
  <c r="D765" i="8" s="1"/>
  <c r="D789" i="8" s="1"/>
  <c r="D813" i="8" s="1"/>
  <c r="D837" i="8" s="1"/>
  <c r="D861" i="8" s="1"/>
  <c r="D885" i="8" s="1"/>
  <c r="D909" i="8" s="1"/>
  <c r="D933" i="8" s="1"/>
  <c r="D957" i="8" s="1"/>
  <c r="D981" i="8" s="1"/>
  <c r="D1005" i="8" s="1"/>
  <c r="D1029" i="8" s="1"/>
  <c r="D1053" i="8" s="1"/>
  <c r="D1077" i="8" s="1"/>
  <c r="D1101" i="8" s="1"/>
  <c r="D1125" i="8" s="1"/>
  <c r="D1149" i="8" s="1"/>
  <c r="D1173" i="8" s="1"/>
  <c r="E68" i="8"/>
  <c r="D68" i="8"/>
  <c r="E67" i="8"/>
  <c r="E66" i="8"/>
  <c r="E65" i="8"/>
  <c r="D65" i="8"/>
  <c r="D89" i="8" s="1"/>
  <c r="D113" i="8" s="1"/>
  <c r="D137" i="8" s="1"/>
  <c r="D161" i="8" s="1"/>
  <c r="D185" i="8" s="1"/>
  <c r="D209" i="8" s="1"/>
  <c r="D233" i="8" s="1"/>
  <c r="D257" i="8" s="1"/>
  <c r="D281" i="8" s="1"/>
  <c r="D305" i="8" s="1"/>
  <c r="D329" i="8" s="1"/>
  <c r="D353" i="8" s="1"/>
  <c r="D377" i="8" s="1"/>
  <c r="D401" i="8" s="1"/>
  <c r="D425" i="8" s="1"/>
  <c r="D449" i="8" s="1"/>
  <c r="D473" i="8" s="1"/>
  <c r="D497" i="8" s="1"/>
  <c r="D521" i="8" s="1"/>
  <c r="D545" i="8" s="1"/>
  <c r="D569" i="8" s="1"/>
  <c r="D593" i="8" s="1"/>
  <c r="D617" i="8" s="1"/>
  <c r="D641" i="8" s="1"/>
  <c r="D665" i="8" s="1"/>
  <c r="D689" i="8" s="1"/>
  <c r="D713" i="8" s="1"/>
  <c r="D737" i="8" s="1"/>
  <c r="D761" i="8" s="1"/>
  <c r="D785" i="8" s="1"/>
  <c r="D809" i="8" s="1"/>
  <c r="D833" i="8" s="1"/>
  <c r="D857" i="8" s="1"/>
  <c r="D881" i="8" s="1"/>
  <c r="D905" i="8" s="1"/>
  <c r="D929" i="8" s="1"/>
  <c r="D953" i="8" s="1"/>
  <c r="D977" i="8" s="1"/>
  <c r="D1001" i="8" s="1"/>
  <c r="D1025" i="8" s="1"/>
  <c r="D1049" i="8" s="1"/>
  <c r="D1073" i="8" s="1"/>
  <c r="D1097" i="8" s="1"/>
  <c r="D1121" i="8" s="1"/>
  <c r="D1145" i="8" s="1"/>
  <c r="D1169" i="8" s="1"/>
  <c r="E64" i="8"/>
  <c r="D64" i="8"/>
  <c r="E63" i="8"/>
  <c r="E62" i="8"/>
  <c r="E61" i="8"/>
  <c r="D61" i="8"/>
  <c r="D85" i="8" s="1"/>
  <c r="D109" i="8" s="1"/>
  <c r="D133" i="8" s="1"/>
  <c r="D157" i="8" s="1"/>
  <c r="D181" i="8" s="1"/>
  <c r="D205" i="8" s="1"/>
  <c r="D229" i="8" s="1"/>
  <c r="D253" i="8" s="1"/>
  <c r="D277" i="8" s="1"/>
  <c r="D301" i="8" s="1"/>
  <c r="D325" i="8" s="1"/>
  <c r="D349" i="8" s="1"/>
  <c r="D373" i="8" s="1"/>
  <c r="D397" i="8" s="1"/>
  <c r="D421" i="8" s="1"/>
  <c r="D445" i="8" s="1"/>
  <c r="D469" i="8" s="1"/>
  <c r="D493" i="8" s="1"/>
  <c r="D517" i="8" s="1"/>
  <c r="D541" i="8" s="1"/>
  <c r="D565" i="8" s="1"/>
  <c r="D589" i="8" s="1"/>
  <c r="D613" i="8" s="1"/>
  <c r="D637" i="8" s="1"/>
  <c r="D661" i="8" s="1"/>
  <c r="D685" i="8" s="1"/>
  <c r="D709" i="8" s="1"/>
  <c r="D733" i="8" s="1"/>
  <c r="D757" i="8" s="1"/>
  <c r="D781" i="8" s="1"/>
  <c r="D805" i="8" s="1"/>
  <c r="D829" i="8" s="1"/>
  <c r="D853" i="8" s="1"/>
  <c r="D877" i="8" s="1"/>
  <c r="D901" i="8" s="1"/>
  <c r="D925" i="8" s="1"/>
  <c r="D949" i="8" s="1"/>
  <c r="D973" i="8" s="1"/>
  <c r="D997" i="8" s="1"/>
  <c r="D1021" i="8" s="1"/>
  <c r="D1045" i="8" s="1"/>
  <c r="D1069" i="8" s="1"/>
  <c r="D1093" i="8" s="1"/>
  <c r="D1117" i="8" s="1"/>
  <c r="D1141" i="8" s="1"/>
  <c r="D1165" i="8" s="1"/>
  <c r="E60" i="8"/>
  <c r="D60" i="8"/>
  <c r="E59" i="8"/>
  <c r="E58" i="8"/>
  <c r="E57" i="8"/>
  <c r="D57" i="8"/>
  <c r="D81" i="8" s="1"/>
  <c r="D105" i="8" s="1"/>
  <c r="D129" i="8" s="1"/>
  <c r="D153" i="8" s="1"/>
  <c r="D177" i="8" s="1"/>
  <c r="D201" i="8" s="1"/>
  <c r="D225" i="8" s="1"/>
  <c r="D249" i="8" s="1"/>
  <c r="D273" i="8" s="1"/>
  <c r="D297" i="8" s="1"/>
  <c r="D321" i="8" s="1"/>
  <c r="D345" i="8" s="1"/>
  <c r="D369" i="8" s="1"/>
  <c r="D393" i="8" s="1"/>
  <c r="D417" i="8" s="1"/>
  <c r="D441" i="8" s="1"/>
  <c r="D465" i="8" s="1"/>
  <c r="D489" i="8" s="1"/>
  <c r="D513" i="8" s="1"/>
  <c r="D537" i="8" s="1"/>
  <c r="D561" i="8" s="1"/>
  <c r="D585" i="8" s="1"/>
  <c r="D609" i="8" s="1"/>
  <c r="D633" i="8" s="1"/>
  <c r="D657" i="8" s="1"/>
  <c r="D681" i="8" s="1"/>
  <c r="D705" i="8" s="1"/>
  <c r="D729" i="8" s="1"/>
  <c r="D753" i="8" s="1"/>
  <c r="D777" i="8" s="1"/>
  <c r="D801" i="8" s="1"/>
  <c r="D825" i="8" s="1"/>
  <c r="D849" i="8" s="1"/>
  <c r="D873" i="8" s="1"/>
  <c r="D897" i="8" s="1"/>
  <c r="D921" i="8" s="1"/>
  <c r="D945" i="8" s="1"/>
  <c r="D969" i="8" s="1"/>
  <c r="D993" i="8" s="1"/>
  <c r="D1017" i="8" s="1"/>
  <c r="D1041" i="8" s="1"/>
  <c r="D1065" i="8" s="1"/>
  <c r="D1089" i="8" s="1"/>
  <c r="D1113" i="8" s="1"/>
  <c r="D1137" i="8" s="1"/>
  <c r="D1161" i="8" s="1"/>
  <c r="E56" i="8"/>
  <c r="D56" i="8"/>
  <c r="E55" i="8"/>
  <c r="E54" i="8"/>
  <c r="E53" i="8"/>
  <c r="D53" i="8"/>
  <c r="D77" i="8" s="1"/>
  <c r="D101" i="8" s="1"/>
  <c r="D125" i="8" s="1"/>
  <c r="D149" i="8" s="1"/>
  <c r="D173" i="8" s="1"/>
  <c r="D197" i="8" s="1"/>
  <c r="D221" i="8" s="1"/>
  <c r="D245" i="8" s="1"/>
  <c r="D269" i="8" s="1"/>
  <c r="D293" i="8" s="1"/>
  <c r="D317" i="8" s="1"/>
  <c r="D341" i="8" s="1"/>
  <c r="D365" i="8" s="1"/>
  <c r="D389" i="8" s="1"/>
  <c r="D413" i="8" s="1"/>
  <c r="D437" i="8" s="1"/>
  <c r="D461" i="8" s="1"/>
  <c r="D485" i="8" s="1"/>
  <c r="D509" i="8" s="1"/>
  <c r="D533" i="8" s="1"/>
  <c r="D557" i="8" s="1"/>
  <c r="D581" i="8" s="1"/>
  <c r="D605" i="8" s="1"/>
  <c r="D629" i="8" s="1"/>
  <c r="D653" i="8" s="1"/>
  <c r="D677" i="8" s="1"/>
  <c r="D701" i="8" s="1"/>
  <c r="D725" i="8" s="1"/>
  <c r="D749" i="8" s="1"/>
  <c r="D773" i="8" s="1"/>
  <c r="D797" i="8" s="1"/>
  <c r="D821" i="8" s="1"/>
  <c r="D845" i="8" s="1"/>
  <c r="D869" i="8" s="1"/>
  <c r="D893" i="8" s="1"/>
  <c r="D917" i="8" s="1"/>
  <c r="D941" i="8" s="1"/>
  <c r="D965" i="8" s="1"/>
  <c r="D989" i="8" s="1"/>
  <c r="D1013" i="8" s="1"/>
  <c r="D1037" i="8" s="1"/>
  <c r="D1061" i="8" s="1"/>
  <c r="D1085" i="8" s="1"/>
  <c r="D1109" i="8" s="1"/>
  <c r="D1133" i="8" s="1"/>
  <c r="D1157" i="8" s="1"/>
  <c r="C53" i="8"/>
  <c r="B53" i="8"/>
  <c r="E52" i="8"/>
  <c r="D52" i="8"/>
  <c r="E51" i="8"/>
  <c r="D51" i="8"/>
  <c r="D75" i="8" s="1"/>
  <c r="D99" i="8" s="1"/>
  <c r="D123" i="8" s="1"/>
  <c r="D147" i="8" s="1"/>
  <c r="D171" i="8" s="1"/>
  <c r="D195" i="8" s="1"/>
  <c r="D219" i="8" s="1"/>
  <c r="D243" i="8" s="1"/>
  <c r="D267" i="8" s="1"/>
  <c r="D291" i="8" s="1"/>
  <c r="D315" i="8" s="1"/>
  <c r="D339" i="8" s="1"/>
  <c r="D363" i="8" s="1"/>
  <c r="D387" i="8" s="1"/>
  <c r="D411" i="8" s="1"/>
  <c r="D435" i="8" s="1"/>
  <c r="D459" i="8" s="1"/>
  <c r="D483" i="8" s="1"/>
  <c r="D507" i="8" s="1"/>
  <c r="D531" i="8" s="1"/>
  <c r="D555" i="8" s="1"/>
  <c r="D579" i="8" s="1"/>
  <c r="D603" i="8" s="1"/>
  <c r="D627" i="8" s="1"/>
  <c r="D651" i="8" s="1"/>
  <c r="D675" i="8" s="1"/>
  <c r="D699" i="8" s="1"/>
  <c r="D723" i="8" s="1"/>
  <c r="D747" i="8" s="1"/>
  <c r="D771" i="8" s="1"/>
  <c r="D795" i="8" s="1"/>
  <c r="D819" i="8" s="1"/>
  <c r="D843" i="8" s="1"/>
  <c r="D867" i="8" s="1"/>
  <c r="D891" i="8" s="1"/>
  <c r="D915" i="8" s="1"/>
  <c r="D939" i="8" s="1"/>
  <c r="D963" i="8" s="1"/>
  <c r="D987" i="8" s="1"/>
  <c r="D1011" i="8" s="1"/>
  <c r="D1035" i="8" s="1"/>
  <c r="D1059" i="8" s="1"/>
  <c r="D1083" i="8" s="1"/>
  <c r="D1107" i="8" s="1"/>
  <c r="D1131" i="8" s="1"/>
  <c r="D1155" i="8" s="1"/>
  <c r="D1179" i="8" s="1"/>
  <c r="E50" i="8"/>
  <c r="D50" i="8"/>
  <c r="D74" i="8" s="1"/>
  <c r="D98" i="8" s="1"/>
  <c r="D122" i="8" s="1"/>
  <c r="D146" i="8" s="1"/>
  <c r="D170" i="8" s="1"/>
  <c r="D194" i="8" s="1"/>
  <c r="D218" i="8" s="1"/>
  <c r="D242" i="8" s="1"/>
  <c r="D266" i="8" s="1"/>
  <c r="D290" i="8" s="1"/>
  <c r="D314" i="8" s="1"/>
  <c r="D338" i="8" s="1"/>
  <c r="D362" i="8" s="1"/>
  <c r="D386" i="8" s="1"/>
  <c r="D410" i="8" s="1"/>
  <c r="D434" i="8" s="1"/>
  <c r="D458" i="8" s="1"/>
  <c r="D482" i="8" s="1"/>
  <c r="D506" i="8" s="1"/>
  <c r="D530" i="8" s="1"/>
  <c r="D554" i="8" s="1"/>
  <c r="D578" i="8" s="1"/>
  <c r="D602" i="8" s="1"/>
  <c r="D626" i="8" s="1"/>
  <c r="D650" i="8" s="1"/>
  <c r="D674" i="8" s="1"/>
  <c r="D698" i="8" s="1"/>
  <c r="D722" i="8" s="1"/>
  <c r="D746" i="8" s="1"/>
  <c r="D770" i="8" s="1"/>
  <c r="D794" i="8" s="1"/>
  <c r="D818" i="8" s="1"/>
  <c r="D842" i="8" s="1"/>
  <c r="D866" i="8" s="1"/>
  <c r="D890" i="8" s="1"/>
  <c r="D914" i="8" s="1"/>
  <c r="D938" i="8" s="1"/>
  <c r="D962" i="8" s="1"/>
  <c r="D986" i="8" s="1"/>
  <c r="D1010" i="8" s="1"/>
  <c r="D1034" i="8" s="1"/>
  <c r="D1058" i="8" s="1"/>
  <c r="D1082" i="8" s="1"/>
  <c r="D1106" i="8" s="1"/>
  <c r="D1130" i="8" s="1"/>
  <c r="D1154" i="8" s="1"/>
  <c r="D1178" i="8" s="1"/>
  <c r="E49" i="8"/>
  <c r="D49" i="8"/>
  <c r="E48" i="8"/>
  <c r="D48" i="8"/>
  <c r="E47" i="8"/>
  <c r="D47" i="8"/>
  <c r="D71" i="8" s="1"/>
  <c r="D95" i="8" s="1"/>
  <c r="D119" i="8" s="1"/>
  <c r="D143" i="8" s="1"/>
  <c r="D167" i="8" s="1"/>
  <c r="D191" i="8" s="1"/>
  <c r="D215" i="8" s="1"/>
  <c r="D239" i="8" s="1"/>
  <c r="D263" i="8" s="1"/>
  <c r="D287" i="8" s="1"/>
  <c r="D311" i="8" s="1"/>
  <c r="D335" i="8" s="1"/>
  <c r="D359" i="8" s="1"/>
  <c r="D383" i="8" s="1"/>
  <c r="D407" i="8" s="1"/>
  <c r="D431" i="8" s="1"/>
  <c r="D455" i="8" s="1"/>
  <c r="D479" i="8" s="1"/>
  <c r="D503" i="8" s="1"/>
  <c r="D527" i="8" s="1"/>
  <c r="D551" i="8" s="1"/>
  <c r="D575" i="8" s="1"/>
  <c r="D599" i="8" s="1"/>
  <c r="D623" i="8" s="1"/>
  <c r="D647" i="8" s="1"/>
  <c r="D671" i="8" s="1"/>
  <c r="D695" i="8" s="1"/>
  <c r="D719" i="8" s="1"/>
  <c r="D743" i="8" s="1"/>
  <c r="D767" i="8" s="1"/>
  <c r="D791" i="8" s="1"/>
  <c r="D815" i="8" s="1"/>
  <c r="D839" i="8" s="1"/>
  <c r="D863" i="8" s="1"/>
  <c r="D887" i="8" s="1"/>
  <c r="D911" i="8" s="1"/>
  <c r="D935" i="8" s="1"/>
  <c r="D959" i="8" s="1"/>
  <c r="D983" i="8" s="1"/>
  <c r="D1007" i="8" s="1"/>
  <c r="D1031" i="8" s="1"/>
  <c r="D1055" i="8" s="1"/>
  <c r="D1079" i="8" s="1"/>
  <c r="D1103" i="8" s="1"/>
  <c r="D1127" i="8" s="1"/>
  <c r="D1151" i="8" s="1"/>
  <c r="D1175" i="8" s="1"/>
  <c r="E46" i="8"/>
  <c r="D46" i="8"/>
  <c r="D70" i="8" s="1"/>
  <c r="D94" i="8" s="1"/>
  <c r="D118" i="8" s="1"/>
  <c r="D142" i="8" s="1"/>
  <c r="D166" i="8" s="1"/>
  <c r="D190" i="8" s="1"/>
  <c r="D214" i="8" s="1"/>
  <c r="D238" i="8" s="1"/>
  <c r="D262" i="8" s="1"/>
  <c r="D286" i="8" s="1"/>
  <c r="D310" i="8" s="1"/>
  <c r="D334" i="8" s="1"/>
  <c r="D358" i="8" s="1"/>
  <c r="D382" i="8" s="1"/>
  <c r="D406" i="8" s="1"/>
  <c r="D430" i="8" s="1"/>
  <c r="D454" i="8" s="1"/>
  <c r="D478" i="8" s="1"/>
  <c r="D502" i="8" s="1"/>
  <c r="D526" i="8" s="1"/>
  <c r="D550" i="8" s="1"/>
  <c r="D574" i="8" s="1"/>
  <c r="D598" i="8" s="1"/>
  <c r="D622" i="8" s="1"/>
  <c r="D646" i="8" s="1"/>
  <c r="D670" i="8" s="1"/>
  <c r="D694" i="8" s="1"/>
  <c r="D718" i="8" s="1"/>
  <c r="D742" i="8" s="1"/>
  <c r="D766" i="8" s="1"/>
  <c r="D790" i="8" s="1"/>
  <c r="D814" i="8" s="1"/>
  <c r="D838" i="8" s="1"/>
  <c r="D862" i="8" s="1"/>
  <c r="D886" i="8" s="1"/>
  <c r="D910" i="8" s="1"/>
  <c r="D934" i="8" s="1"/>
  <c r="D958" i="8" s="1"/>
  <c r="D982" i="8" s="1"/>
  <c r="D1006" i="8" s="1"/>
  <c r="D1030" i="8" s="1"/>
  <c r="D1054" i="8" s="1"/>
  <c r="D1078" i="8" s="1"/>
  <c r="D1102" i="8" s="1"/>
  <c r="D1126" i="8" s="1"/>
  <c r="D1150" i="8" s="1"/>
  <c r="D1174" i="8" s="1"/>
  <c r="E45" i="8"/>
  <c r="D45" i="8"/>
  <c r="E44" i="8"/>
  <c r="D44" i="8"/>
  <c r="E43" i="8"/>
  <c r="D43" i="8"/>
  <c r="D67" i="8" s="1"/>
  <c r="D91" i="8" s="1"/>
  <c r="D115" i="8" s="1"/>
  <c r="D139" i="8" s="1"/>
  <c r="D163" i="8" s="1"/>
  <c r="D187" i="8" s="1"/>
  <c r="D211" i="8" s="1"/>
  <c r="D235" i="8" s="1"/>
  <c r="D259" i="8" s="1"/>
  <c r="D283" i="8" s="1"/>
  <c r="D307" i="8" s="1"/>
  <c r="D331" i="8" s="1"/>
  <c r="D355" i="8" s="1"/>
  <c r="D379" i="8" s="1"/>
  <c r="D403" i="8" s="1"/>
  <c r="D427" i="8" s="1"/>
  <c r="D451" i="8" s="1"/>
  <c r="D475" i="8" s="1"/>
  <c r="D499" i="8" s="1"/>
  <c r="D523" i="8" s="1"/>
  <c r="D547" i="8" s="1"/>
  <c r="D571" i="8" s="1"/>
  <c r="D595" i="8" s="1"/>
  <c r="D619" i="8" s="1"/>
  <c r="D643" i="8" s="1"/>
  <c r="D667" i="8" s="1"/>
  <c r="D691" i="8" s="1"/>
  <c r="D715" i="8" s="1"/>
  <c r="D739" i="8" s="1"/>
  <c r="D763" i="8" s="1"/>
  <c r="D787" i="8" s="1"/>
  <c r="D811" i="8" s="1"/>
  <c r="D835" i="8" s="1"/>
  <c r="D859" i="8" s="1"/>
  <c r="D883" i="8" s="1"/>
  <c r="D907" i="8" s="1"/>
  <c r="D931" i="8" s="1"/>
  <c r="D955" i="8" s="1"/>
  <c r="D979" i="8" s="1"/>
  <c r="D1003" i="8" s="1"/>
  <c r="D1027" i="8" s="1"/>
  <c r="D1051" i="8" s="1"/>
  <c r="D1075" i="8" s="1"/>
  <c r="D1099" i="8" s="1"/>
  <c r="D1123" i="8" s="1"/>
  <c r="D1147" i="8" s="1"/>
  <c r="D1171" i="8" s="1"/>
  <c r="E42" i="8"/>
  <c r="D42" i="8"/>
  <c r="D66" i="8" s="1"/>
  <c r="D90" i="8" s="1"/>
  <c r="D114" i="8" s="1"/>
  <c r="D138" i="8" s="1"/>
  <c r="D162" i="8" s="1"/>
  <c r="D186" i="8" s="1"/>
  <c r="D210" i="8" s="1"/>
  <c r="D234" i="8" s="1"/>
  <c r="D258" i="8" s="1"/>
  <c r="D282" i="8" s="1"/>
  <c r="D306" i="8" s="1"/>
  <c r="D330" i="8" s="1"/>
  <c r="D354" i="8" s="1"/>
  <c r="D378" i="8" s="1"/>
  <c r="D402" i="8" s="1"/>
  <c r="D426" i="8" s="1"/>
  <c r="D450" i="8" s="1"/>
  <c r="D474" i="8" s="1"/>
  <c r="D498" i="8" s="1"/>
  <c r="D522" i="8" s="1"/>
  <c r="D546" i="8" s="1"/>
  <c r="D570" i="8" s="1"/>
  <c r="D594" i="8" s="1"/>
  <c r="D618" i="8" s="1"/>
  <c r="D642" i="8" s="1"/>
  <c r="D666" i="8" s="1"/>
  <c r="D690" i="8" s="1"/>
  <c r="D714" i="8" s="1"/>
  <c r="D738" i="8" s="1"/>
  <c r="D762" i="8" s="1"/>
  <c r="D786" i="8" s="1"/>
  <c r="D810" i="8" s="1"/>
  <c r="D834" i="8" s="1"/>
  <c r="D858" i="8" s="1"/>
  <c r="D882" i="8" s="1"/>
  <c r="D906" i="8" s="1"/>
  <c r="D930" i="8" s="1"/>
  <c r="D954" i="8" s="1"/>
  <c r="D978" i="8" s="1"/>
  <c r="D1002" i="8" s="1"/>
  <c r="D1026" i="8" s="1"/>
  <c r="D1050" i="8" s="1"/>
  <c r="D1074" i="8" s="1"/>
  <c r="D1098" i="8" s="1"/>
  <c r="D1122" i="8" s="1"/>
  <c r="D1146" i="8" s="1"/>
  <c r="D1170" i="8" s="1"/>
  <c r="E41" i="8"/>
  <c r="D41" i="8"/>
  <c r="E40" i="8"/>
  <c r="D40" i="8"/>
  <c r="E39" i="8"/>
  <c r="D39" i="8"/>
  <c r="D63" i="8" s="1"/>
  <c r="D87" i="8" s="1"/>
  <c r="D111" i="8" s="1"/>
  <c r="D135" i="8" s="1"/>
  <c r="D159" i="8" s="1"/>
  <c r="D183" i="8" s="1"/>
  <c r="D207" i="8" s="1"/>
  <c r="D231" i="8" s="1"/>
  <c r="D255" i="8" s="1"/>
  <c r="D279" i="8" s="1"/>
  <c r="D303" i="8" s="1"/>
  <c r="D327" i="8" s="1"/>
  <c r="D351" i="8" s="1"/>
  <c r="D375" i="8" s="1"/>
  <c r="D399" i="8" s="1"/>
  <c r="D423" i="8" s="1"/>
  <c r="D447" i="8" s="1"/>
  <c r="D471" i="8" s="1"/>
  <c r="D495" i="8" s="1"/>
  <c r="D519" i="8" s="1"/>
  <c r="D543" i="8" s="1"/>
  <c r="D567" i="8" s="1"/>
  <c r="D591" i="8" s="1"/>
  <c r="D615" i="8" s="1"/>
  <c r="D639" i="8" s="1"/>
  <c r="D663" i="8" s="1"/>
  <c r="D687" i="8" s="1"/>
  <c r="D711" i="8" s="1"/>
  <c r="D735" i="8" s="1"/>
  <c r="D759" i="8" s="1"/>
  <c r="D783" i="8" s="1"/>
  <c r="D807" i="8" s="1"/>
  <c r="D831" i="8" s="1"/>
  <c r="D855" i="8" s="1"/>
  <c r="D879" i="8" s="1"/>
  <c r="D903" i="8" s="1"/>
  <c r="D927" i="8" s="1"/>
  <c r="D951" i="8" s="1"/>
  <c r="D975" i="8" s="1"/>
  <c r="D999" i="8" s="1"/>
  <c r="D1023" i="8" s="1"/>
  <c r="D1047" i="8" s="1"/>
  <c r="D1071" i="8" s="1"/>
  <c r="D1095" i="8" s="1"/>
  <c r="D1119" i="8" s="1"/>
  <c r="D1143" i="8" s="1"/>
  <c r="D1167" i="8" s="1"/>
  <c r="E38" i="8"/>
  <c r="D38" i="8"/>
  <c r="D62" i="8" s="1"/>
  <c r="D86" i="8" s="1"/>
  <c r="D110" i="8" s="1"/>
  <c r="D134" i="8" s="1"/>
  <c r="D158" i="8" s="1"/>
  <c r="D182" i="8" s="1"/>
  <c r="D206" i="8" s="1"/>
  <c r="D230" i="8" s="1"/>
  <c r="D254" i="8" s="1"/>
  <c r="D278" i="8" s="1"/>
  <c r="D302" i="8" s="1"/>
  <c r="D326" i="8" s="1"/>
  <c r="D350" i="8" s="1"/>
  <c r="D374" i="8" s="1"/>
  <c r="D398" i="8" s="1"/>
  <c r="D422" i="8" s="1"/>
  <c r="D446" i="8" s="1"/>
  <c r="D470" i="8" s="1"/>
  <c r="D494" i="8" s="1"/>
  <c r="D518" i="8" s="1"/>
  <c r="D542" i="8" s="1"/>
  <c r="D566" i="8" s="1"/>
  <c r="D590" i="8" s="1"/>
  <c r="D614" i="8" s="1"/>
  <c r="D638" i="8" s="1"/>
  <c r="D662" i="8" s="1"/>
  <c r="D686" i="8" s="1"/>
  <c r="D710" i="8" s="1"/>
  <c r="D734" i="8" s="1"/>
  <c r="D758" i="8" s="1"/>
  <c r="D782" i="8" s="1"/>
  <c r="D806" i="8" s="1"/>
  <c r="D830" i="8" s="1"/>
  <c r="D854" i="8" s="1"/>
  <c r="D878" i="8" s="1"/>
  <c r="D902" i="8" s="1"/>
  <c r="D926" i="8" s="1"/>
  <c r="D950" i="8" s="1"/>
  <c r="D974" i="8" s="1"/>
  <c r="D998" i="8" s="1"/>
  <c r="D1022" i="8" s="1"/>
  <c r="D1046" i="8" s="1"/>
  <c r="D1070" i="8" s="1"/>
  <c r="D1094" i="8" s="1"/>
  <c r="D1118" i="8" s="1"/>
  <c r="D1142" i="8" s="1"/>
  <c r="D1166" i="8" s="1"/>
  <c r="E37" i="8"/>
  <c r="D37" i="8"/>
  <c r="E36" i="8"/>
  <c r="D36" i="8"/>
  <c r="E35" i="8"/>
  <c r="D35" i="8"/>
  <c r="D59" i="8" s="1"/>
  <c r="D83" i="8" s="1"/>
  <c r="D107" i="8" s="1"/>
  <c r="D131" i="8" s="1"/>
  <c r="D155" i="8" s="1"/>
  <c r="D179" i="8" s="1"/>
  <c r="D203" i="8" s="1"/>
  <c r="D227" i="8" s="1"/>
  <c r="D251" i="8" s="1"/>
  <c r="D275" i="8" s="1"/>
  <c r="D299" i="8" s="1"/>
  <c r="D323" i="8" s="1"/>
  <c r="D347" i="8" s="1"/>
  <c r="D371" i="8" s="1"/>
  <c r="D395" i="8" s="1"/>
  <c r="D419" i="8" s="1"/>
  <c r="D443" i="8" s="1"/>
  <c r="D467" i="8" s="1"/>
  <c r="D491" i="8" s="1"/>
  <c r="D515" i="8" s="1"/>
  <c r="D539" i="8" s="1"/>
  <c r="D563" i="8" s="1"/>
  <c r="D587" i="8" s="1"/>
  <c r="D611" i="8" s="1"/>
  <c r="D635" i="8" s="1"/>
  <c r="D659" i="8" s="1"/>
  <c r="D683" i="8" s="1"/>
  <c r="D707" i="8" s="1"/>
  <c r="D731" i="8" s="1"/>
  <c r="D755" i="8" s="1"/>
  <c r="D779" i="8" s="1"/>
  <c r="D803" i="8" s="1"/>
  <c r="D827" i="8" s="1"/>
  <c r="D851" i="8" s="1"/>
  <c r="D875" i="8" s="1"/>
  <c r="D899" i="8" s="1"/>
  <c r="D923" i="8" s="1"/>
  <c r="D947" i="8" s="1"/>
  <c r="D971" i="8" s="1"/>
  <c r="D995" i="8" s="1"/>
  <c r="D1019" i="8" s="1"/>
  <c r="D1043" i="8" s="1"/>
  <c r="D1067" i="8" s="1"/>
  <c r="D1091" i="8" s="1"/>
  <c r="D1115" i="8" s="1"/>
  <c r="D1139" i="8" s="1"/>
  <c r="D1163" i="8" s="1"/>
  <c r="E34" i="8"/>
  <c r="D34" i="8"/>
  <c r="D58" i="8" s="1"/>
  <c r="D82" i="8" s="1"/>
  <c r="D106" i="8" s="1"/>
  <c r="D130" i="8" s="1"/>
  <c r="D154" i="8" s="1"/>
  <c r="D178" i="8" s="1"/>
  <c r="D202" i="8" s="1"/>
  <c r="D226" i="8" s="1"/>
  <c r="D250" i="8" s="1"/>
  <c r="D274" i="8" s="1"/>
  <c r="D298" i="8" s="1"/>
  <c r="D322" i="8" s="1"/>
  <c r="D346" i="8" s="1"/>
  <c r="D370" i="8" s="1"/>
  <c r="D394" i="8" s="1"/>
  <c r="D418" i="8" s="1"/>
  <c r="D442" i="8" s="1"/>
  <c r="D466" i="8" s="1"/>
  <c r="D490" i="8" s="1"/>
  <c r="D514" i="8" s="1"/>
  <c r="D538" i="8" s="1"/>
  <c r="D562" i="8" s="1"/>
  <c r="D586" i="8" s="1"/>
  <c r="D610" i="8" s="1"/>
  <c r="D634" i="8" s="1"/>
  <c r="D658" i="8" s="1"/>
  <c r="D682" i="8" s="1"/>
  <c r="D706" i="8" s="1"/>
  <c r="D730" i="8" s="1"/>
  <c r="D754" i="8" s="1"/>
  <c r="D778" i="8" s="1"/>
  <c r="D802" i="8" s="1"/>
  <c r="D826" i="8" s="1"/>
  <c r="D850" i="8" s="1"/>
  <c r="D874" i="8" s="1"/>
  <c r="D898" i="8" s="1"/>
  <c r="D922" i="8" s="1"/>
  <c r="D946" i="8" s="1"/>
  <c r="D970" i="8" s="1"/>
  <c r="D994" i="8" s="1"/>
  <c r="D1018" i="8" s="1"/>
  <c r="D1042" i="8" s="1"/>
  <c r="D1066" i="8" s="1"/>
  <c r="D1090" i="8" s="1"/>
  <c r="D1114" i="8" s="1"/>
  <c r="D1138" i="8" s="1"/>
  <c r="D1162" i="8" s="1"/>
  <c r="E33" i="8"/>
  <c r="D33" i="8"/>
  <c r="E32" i="8"/>
  <c r="D32" i="8"/>
  <c r="E31" i="8"/>
  <c r="D31" i="8"/>
  <c r="D55" i="8" s="1"/>
  <c r="D79" i="8" s="1"/>
  <c r="D103" i="8" s="1"/>
  <c r="D127" i="8" s="1"/>
  <c r="D151" i="8" s="1"/>
  <c r="D175" i="8" s="1"/>
  <c r="D199" i="8" s="1"/>
  <c r="D223" i="8" s="1"/>
  <c r="D247" i="8" s="1"/>
  <c r="D271" i="8" s="1"/>
  <c r="D295" i="8" s="1"/>
  <c r="D319" i="8" s="1"/>
  <c r="D343" i="8" s="1"/>
  <c r="D367" i="8" s="1"/>
  <c r="D391" i="8" s="1"/>
  <c r="D415" i="8" s="1"/>
  <c r="D439" i="8" s="1"/>
  <c r="D463" i="8" s="1"/>
  <c r="D487" i="8" s="1"/>
  <c r="D511" i="8" s="1"/>
  <c r="D535" i="8" s="1"/>
  <c r="D559" i="8" s="1"/>
  <c r="D583" i="8" s="1"/>
  <c r="D607" i="8" s="1"/>
  <c r="D631" i="8" s="1"/>
  <c r="D655" i="8" s="1"/>
  <c r="D679" i="8" s="1"/>
  <c r="D703" i="8" s="1"/>
  <c r="D727" i="8" s="1"/>
  <c r="D751" i="8" s="1"/>
  <c r="D775" i="8" s="1"/>
  <c r="D799" i="8" s="1"/>
  <c r="D823" i="8" s="1"/>
  <c r="D847" i="8" s="1"/>
  <c r="D871" i="8" s="1"/>
  <c r="D895" i="8" s="1"/>
  <c r="D919" i="8" s="1"/>
  <c r="D943" i="8" s="1"/>
  <c r="D967" i="8" s="1"/>
  <c r="D991" i="8" s="1"/>
  <c r="D1015" i="8" s="1"/>
  <c r="D1039" i="8" s="1"/>
  <c r="D1063" i="8" s="1"/>
  <c r="D1087" i="8" s="1"/>
  <c r="D1111" i="8" s="1"/>
  <c r="D1135" i="8" s="1"/>
  <c r="D1159" i="8" s="1"/>
  <c r="E30" i="8"/>
  <c r="D30" i="8"/>
  <c r="D54" i="8" s="1"/>
  <c r="D78" i="8" s="1"/>
  <c r="D102" i="8" s="1"/>
  <c r="D126" i="8" s="1"/>
  <c r="D150" i="8" s="1"/>
  <c r="D174" i="8" s="1"/>
  <c r="D198" i="8" s="1"/>
  <c r="D222" i="8" s="1"/>
  <c r="D246" i="8" s="1"/>
  <c r="D270" i="8" s="1"/>
  <c r="D294" i="8" s="1"/>
  <c r="D318" i="8" s="1"/>
  <c r="D342" i="8" s="1"/>
  <c r="D366" i="8" s="1"/>
  <c r="D390" i="8" s="1"/>
  <c r="D414" i="8" s="1"/>
  <c r="D438" i="8" s="1"/>
  <c r="D462" i="8" s="1"/>
  <c r="D486" i="8" s="1"/>
  <c r="D510" i="8" s="1"/>
  <c r="D534" i="8" s="1"/>
  <c r="D558" i="8" s="1"/>
  <c r="D582" i="8" s="1"/>
  <c r="D606" i="8" s="1"/>
  <c r="D630" i="8" s="1"/>
  <c r="D654" i="8" s="1"/>
  <c r="D678" i="8" s="1"/>
  <c r="D702" i="8" s="1"/>
  <c r="D726" i="8" s="1"/>
  <c r="D750" i="8" s="1"/>
  <c r="D774" i="8" s="1"/>
  <c r="D798" i="8" s="1"/>
  <c r="D822" i="8" s="1"/>
  <c r="D846" i="8" s="1"/>
  <c r="D870" i="8" s="1"/>
  <c r="D894" i="8" s="1"/>
  <c r="D918" i="8" s="1"/>
  <c r="D942" i="8" s="1"/>
  <c r="D966" i="8" s="1"/>
  <c r="D990" i="8" s="1"/>
  <c r="D1014" i="8" s="1"/>
  <c r="D1038" i="8" s="1"/>
  <c r="D1062" i="8" s="1"/>
  <c r="D1086" i="8" s="1"/>
  <c r="D1110" i="8" s="1"/>
  <c r="D1134" i="8" s="1"/>
  <c r="D1158" i="8" s="1"/>
  <c r="E29" i="8"/>
  <c r="D29" i="8"/>
  <c r="C29" i="8"/>
  <c r="B29" i="8"/>
  <c r="E65" i="15"/>
  <c r="D65" i="15"/>
  <c r="D30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C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C1134" i="9"/>
  <c r="B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C1110" i="9"/>
  <c r="B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C1086" i="9"/>
  <c r="B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C1062" i="9"/>
  <c r="B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C1038" i="9"/>
  <c r="B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C1014" i="9"/>
  <c r="B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C990" i="9"/>
  <c r="B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C966" i="9"/>
  <c r="B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C942" i="9"/>
  <c r="B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C918" i="9"/>
  <c r="B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C894" i="9"/>
  <c r="B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C870" i="9"/>
  <c r="B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C846" i="9"/>
  <c r="B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C822" i="9"/>
  <c r="B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C798" i="9"/>
  <c r="B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C774" i="9"/>
  <c r="B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C750" i="9"/>
  <c r="B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C726" i="9"/>
  <c r="B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C702" i="9"/>
  <c r="B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C678" i="9"/>
  <c r="B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C654" i="9"/>
  <c r="B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C630" i="9"/>
  <c r="B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C606" i="9"/>
  <c r="B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C582" i="9"/>
  <c r="B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C558" i="9"/>
  <c r="B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C534" i="9"/>
  <c r="B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C510" i="9"/>
  <c r="B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C486" i="9"/>
  <c r="B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C462" i="9"/>
  <c r="B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C438" i="9"/>
  <c r="B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C414" i="9"/>
  <c r="B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C390" i="9"/>
  <c r="B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C366" i="9"/>
  <c r="B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C342" i="9"/>
  <c r="B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C318" i="9"/>
  <c r="B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C294" i="9"/>
  <c r="B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C270" i="9"/>
  <c r="B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C246" i="9"/>
  <c r="B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C222" i="9"/>
  <c r="B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C198" i="9"/>
  <c r="B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C174" i="9"/>
  <c r="B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C150" i="9"/>
  <c r="B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C126" i="9"/>
  <c r="B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C102" i="9"/>
  <c r="B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C78" i="9"/>
  <c r="B78" i="9"/>
  <c r="E77" i="9"/>
  <c r="E76" i="9"/>
  <c r="D76" i="9"/>
  <c r="D100" i="9" s="1"/>
  <c r="D124" i="9" s="1"/>
  <c r="D148" i="9" s="1"/>
  <c r="D172" i="9" s="1"/>
  <c r="D196" i="9" s="1"/>
  <c r="D220" i="9" s="1"/>
  <c r="D244" i="9" s="1"/>
  <c r="D268" i="9" s="1"/>
  <c r="D292" i="9" s="1"/>
  <c r="D316" i="9" s="1"/>
  <c r="D340" i="9" s="1"/>
  <c r="D364" i="9" s="1"/>
  <c r="D388" i="9" s="1"/>
  <c r="D412" i="9" s="1"/>
  <c r="D436" i="9" s="1"/>
  <c r="D460" i="9" s="1"/>
  <c r="D484" i="9" s="1"/>
  <c r="D508" i="9" s="1"/>
  <c r="D532" i="9" s="1"/>
  <c r="D556" i="9" s="1"/>
  <c r="D580" i="9" s="1"/>
  <c r="D604" i="9" s="1"/>
  <c r="D628" i="9" s="1"/>
  <c r="D652" i="9" s="1"/>
  <c r="D676" i="9" s="1"/>
  <c r="D700" i="9" s="1"/>
  <c r="D724" i="9" s="1"/>
  <c r="D748" i="9" s="1"/>
  <c r="D772" i="9" s="1"/>
  <c r="D796" i="9" s="1"/>
  <c r="D820" i="9" s="1"/>
  <c r="D844" i="9" s="1"/>
  <c r="D868" i="9" s="1"/>
  <c r="D892" i="9" s="1"/>
  <c r="D916" i="9" s="1"/>
  <c r="D940" i="9" s="1"/>
  <c r="D964" i="9" s="1"/>
  <c r="D988" i="9" s="1"/>
  <c r="D1012" i="9" s="1"/>
  <c r="D1036" i="9" s="1"/>
  <c r="D1060" i="9" s="1"/>
  <c r="D1084" i="9" s="1"/>
  <c r="D1108" i="9" s="1"/>
  <c r="D1132" i="9" s="1"/>
  <c r="D1156" i="9" s="1"/>
  <c r="D1180" i="9" s="1"/>
  <c r="E75" i="9"/>
  <c r="E74" i="9"/>
  <c r="D74" i="9"/>
  <c r="D98" i="9" s="1"/>
  <c r="D122" i="9" s="1"/>
  <c r="D146" i="9" s="1"/>
  <c r="D170" i="9" s="1"/>
  <c r="D194" i="9" s="1"/>
  <c r="D218" i="9" s="1"/>
  <c r="D242" i="9" s="1"/>
  <c r="D266" i="9" s="1"/>
  <c r="D290" i="9" s="1"/>
  <c r="D314" i="9" s="1"/>
  <c r="D338" i="9" s="1"/>
  <c r="D362" i="9" s="1"/>
  <c r="D386" i="9" s="1"/>
  <c r="D410" i="9" s="1"/>
  <c r="D434" i="9" s="1"/>
  <c r="D458" i="9" s="1"/>
  <c r="D482" i="9" s="1"/>
  <c r="D506" i="9" s="1"/>
  <c r="D530" i="9" s="1"/>
  <c r="D554" i="9" s="1"/>
  <c r="D578" i="9" s="1"/>
  <c r="D602" i="9" s="1"/>
  <c r="D626" i="9" s="1"/>
  <c r="D650" i="9" s="1"/>
  <c r="D674" i="9" s="1"/>
  <c r="D698" i="9" s="1"/>
  <c r="D722" i="9" s="1"/>
  <c r="D746" i="9" s="1"/>
  <c r="D770" i="9" s="1"/>
  <c r="D794" i="9" s="1"/>
  <c r="D818" i="9" s="1"/>
  <c r="D842" i="9" s="1"/>
  <c r="D866" i="9" s="1"/>
  <c r="D890" i="9" s="1"/>
  <c r="D914" i="9" s="1"/>
  <c r="D938" i="9" s="1"/>
  <c r="D962" i="9" s="1"/>
  <c r="D986" i="9" s="1"/>
  <c r="D1010" i="9" s="1"/>
  <c r="D1034" i="9" s="1"/>
  <c r="D1058" i="9" s="1"/>
  <c r="D1082" i="9" s="1"/>
  <c r="D1106" i="9" s="1"/>
  <c r="D1130" i="9" s="1"/>
  <c r="D1154" i="9" s="1"/>
  <c r="D1178" i="9" s="1"/>
  <c r="E73" i="9"/>
  <c r="E72" i="9"/>
  <c r="D72" i="9"/>
  <c r="D96" i="9" s="1"/>
  <c r="D120" i="9" s="1"/>
  <c r="D144" i="9" s="1"/>
  <c r="D168" i="9" s="1"/>
  <c r="D192" i="9" s="1"/>
  <c r="D216" i="9" s="1"/>
  <c r="D240" i="9" s="1"/>
  <c r="D264" i="9" s="1"/>
  <c r="D288" i="9" s="1"/>
  <c r="D312" i="9" s="1"/>
  <c r="D336" i="9" s="1"/>
  <c r="D360" i="9" s="1"/>
  <c r="D384" i="9" s="1"/>
  <c r="D408" i="9" s="1"/>
  <c r="D432" i="9" s="1"/>
  <c r="D456" i="9" s="1"/>
  <c r="D480" i="9" s="1"/>
  <c r="D504" i="9" s="1"/>
  <c r="D528" i="9" s="1"/>
  <c r="D552" i="9" s="1"/>
  <c r="D576" i="9" s="1"/>
  <c r="D600" i="9" s="1"/>
  <c r="D624" i="9" s="1"/>
  <c r="D648" i="9" s="1"/>
  <c r="D672" i="9" s="1"/>
  <c r="D696" i="9" s="1"/>
  <c r="D720" i="9" s="1"/>
  <c r="D744" i="9" s="1"/>
  <c r="D768" i="9" s="1"/>
  <c r="D792" i="9" s="1"/>
  <c r="D816" i="9" s="1"/>
  <c r="D840" i="9" s="1"/>
  <c r="D864" i="9" s="1"/>
  <c r="D888" i="9" s="1"/>
  <c r="D912" i="9" s="1"/>
  <c r="D936" i="9" s="1"/>
  <c r="D960" i="9" s="1"/>
  <c r="D984" i="9" s="1"/>
  <c r="D1008" i="9" s="1"/>
  <c r="D1032" i="9" s="1"/>
  <c r="D1056" i="9" s="1"/>
  <c r="D1080" i="9" s="1"/>
  <c r="D1104" i="9" s="1"/>
  <c r="D1128" i="9" s="1"/>
  <c r="D1152" i="9" s="1"/>
  <c r="D1176" i="9" s="1"/>
  <c r="E71" i="9"/>
  <c r="E70" i="9"/>
  <c r="D70" i="9"/>
  <c r="D94" i="9" s="1"/>
  <c r="D118" i="9" s="1"/>
  <c r="D142" i="9" s="1"/>
  <c r="D166" i="9" s="1"/>
  <c r="D190" i="9" s="1"/>
  <c r="D214" i="9" s="1"/>
  <c r="D238" i="9" s="1"/>
  <c r="D262" i="9" s="1"/>
  <c r="D286" i="9" s="1"/>
  <c r="D310" i="9" s="1"/>
  <c r="D334" i="9" s="1"/>
  <c r="D358" i="9" s="1"/>
  <c r="D382" i="9" s="1"/>
  <c r="D406" i="9" s="1"/>
  <c r="D430" i="9" s="1"/>
  <c r="D454" i="9" s="1"/>
  <c r="D478" i="9" s="1"/>
  <c r="D502" i="9" s="1"/>
  <c r="D526" i="9" s="1"/>
  <c r="D550" i="9" s="1"/>
  <c r="D574" i="9" s="1"/>
  <c r="D598" i="9" s="1"/>
  <c r="D622" i="9" s="1"/>
  <c r="D646" i="9" s="1"/>
  <c r="D670" i="9" s="1"/>
  <c r="D694" i="9" s="1"/>
  <c r="D718" i="9" s="1"/>
  <c r="D742" i="9" s="1"/>
  <c r="D766" i="9" s="1"/>
  <c r="D790" i="9" s="1"/>
  <c r="D814" i="9" s="1"/>
  <c r="D838" i="9" s="1"/>
  <c r="D862" i="9" s="1"/>
  <c r="D886" i="9" s="1"/>
  <c r="D910" i="9" s="1"/>
  <c r="D934" i="9" s="1"/>
  <c r="D958" i="9" s="1"/>
  <c r="D982" i="9" s="1"/>
  <c r="D1006" i="9" s="1"/>
  <c r="D1030" i="9" s="1"/>
  <c r="D1054" i="9" s="1"/>
  <c r="D1078" i="9" s="1"/>
  <c r="D1102" i="9" s="1"/>
  <c r="D1126" i="9" s="1"/>
  <c r="D1150" i="9" s="1"/>
  <c r="D1174" i="9" s="1"/>
  <c r="E69" i="9"/>
  <c r="E68" i="9"/>
  <c r="D68" i="9"/>
  <c r="D92" i="9" s="1"/>
  <c r="D116" i="9" s="1"/>
  <c r="D140" i="9" s="1"/>
  <c r="D164" i="9" s="1"/>
  <c r="D188" i="9" s="1"/>
  <c r="D212" i="9" s="1"/>
  <c r="D236" i="9" s="1"/>
  <c r="D260" i="9" s="1"/>
  <c r="D284" i="9" s="1"/>
  <c r="D308" i="9" s="1"/>
  <c r="D332" i="9" s="1"/>
  <c r="D356" i="9" s="1"/>
  <c r="D380" i="9" s="1"/>
  <c r="D404" i="9" s="1"/>
  <c r="D428" i="9" s="1"/>
  <c r="D452" i="9" s="1"/>
  <c r="D476" i="9" s="1"/>
  <c r="D500" i="9" s="1"/>
  <c r="D524" i="9" s="1"/>
  <c r="D548" i="9" s="1"/>
  <c r="D572" i="9" s="1"/>
  <c r="D596" i="9" s="1"/>
  <c r="D620" i="9" s="1"/>
  <c r="D644" i="9" s="1"/>
  <c r="D668" i="9" s="1"/>
  <c r="D692" i="9" s="1"/>
  <c r="D716" i="9" s="1"/>
  <c r="D740" i="9" s="1"/>
  <c r="D764" i="9" s="1"/>
  <c r="D788" i="9" s="1"/>
  <c r="D812" i="9" s="1"/>
  <c r="D836" i="9" s="1"/>
  <c r="D860" i="9" s="1"/>
  <c r="D884" i="9" s="1"/>
  <c r="D908" i="9" s="1"/>
  <c r="D932" i="9" s="1"/>
  <c r="D956" i="9" s="1"/>
  <c r="D980" i="9" s="1"/>
  <c r="D1004" i="9" s="1"/>
  <c r="D1028" i="9" s="1"/>
  <c r="D1052" i="9" s="1"/>
  <c r="D1076" i="9" s="1"/>
  <c r="D1100" i="9" s="1"/>
  <c r="D1124" i="9" s="1"/>
  <c r="D1148" i="9" s="1"/>
  <c r="D1172" i="9" s="1"/>
  <c r="E67" i="9"/>
  <c r="E66" i="9"/>
  <c r="D66" i="9"/>
  <c r="D90" i="9" s="1"/>
  <c r="D114" i="9" s="1"/>
  <c r="D138" i="9" s="1"/>
  <c r="D162" i="9" s="1"/>
  <c r="D186" i="9" s="1"/>
  <c r="D210" i="9" s="1"/>
  <c r="D234" i="9" s="1"/>
  <c r="D258" i="9" s="1"/>
  <c r="D282" i="9" s="1"/>
  <c r="D306" i="9" s="1"/>
  <c r="D330" i="9" s="1"/>
  <c r="D354" i="9" s="1"/>
  <c r="D378" i="9" s="1"/>
  <c r="D402" i="9" s="1"/>
  <c r="D426" i="9" s="1"/>
  <c r="D450" i="9" s="1"/>
  <c r="D474" i="9" s="1"/>
  <c r="D498" i="9" s="1"/>
  <c r="D522" i="9" s="1"/>
  <c r="D546" i="9" s="1"/>
  <c r="D570" i="9" s="1"/>
  <c r="D594" i="9" s="1"/>
  <c r="D618" i="9" s="1"/>
  <c r="D642" i="9" s="1"/>
  <c r="D666" i="9" s="1"/>
  <c r="D690" i="9" s="1"/>
  <c r="D714" i="9" s="1"/>
  <c r="D738" i="9" s="1"/>
  <c r="D762" i="9" s="1"/>
  <c r="D786" i="9" s="1"/>
  <c r="D810" i="9" s="1"/>
  <c r="D834" i="9" s="1"/>
  <c r="D858" i="9" s="1"/>
  <c r="D882" i="9" s="1"/>
  <c r="D906" i="9" s="1"/>
  <c r="D930" i="9" s="1"/>
  <c r="D954" i="9" s="1"/>
  <c r="D978" i="9" s="1"/>
  <c r="D1002" i="9" s="1"/>
  <c r="D1026" i="9" s="1"/>
  <c r="D1050" i="9" s="1"/>
  <c r="D1074" i="9" s="1"/>
  <c r="D1098" i="9" s="1"/>
  <c r="D1122" i="9" s="1"/>
  <c r="D1146" i="9" s="1"/>
  <c r="D1170" i="9" s="1"/>
  <c r="E65" i="9"/>
  <c r="E64" i="9"/>
  <c r="D64" i="9"/>
  <c r="D88" i="9" s="1"/>
  <c r="D112" i="9" s="1"/>
  <c r="D136" i="9" s="1"/>
  <c r="D160" i="9" s="1"/>
  <c r="D184" i="9" s="1"/>
  <c r="D208" i="9" s="1"/>
  <c r="D232" i="9" s="1"/>
  <c r="D256" i="9" s="1"/>
  <c r="D280" i="9" s="1"/>
  <c r="D304" i="9" s="1"/>
  <c r="D328" i="9" s="1"/>
  <c r="D352" i="9" s="1"/>
  <c r="D376" i="9" s="1"/>
  <c r="D400" i="9" s="1"/>
  <c r="D424" i="9" s="1"/>
  <c r="D448" i="9" s="1"/>
  <c r="D472" i="9" s="1"/>
  <c r="D496" i="9" s="1"/>
  <c r="D520" i="9" s="1"/>
  <c r="D544" i="9" s="1"/>
  <c r="D568" i="9" s="1"/>
  <c r="D592" i="9" s="1"/>
  <c r="D616" i="9" s="1"/>
  <c r="D640" i="9" s="1"/>
  <c r="D664" i="9" s="1"/>
  <c r="D688" i="9" s="1"/>
  <c r="D712" i="9" s="1"/>
  <c r="D736" i="9" s="1"/>
  <c r="D760" i="9" s="1"/>
  <c r="D784" i="9" s="1"/>
  <c r="D808" i="9" s="1"/>
  <c r="D832" i="9" s="1"/>
  <c r="D856" i="9" s="1"/>
  <c r="D880" i="9" s="1"/>
  <c r="D904" i="9" s="1"/>
  <c r="D928" i="9" s="1"/>
  <c r="D952" i="9" s="1"/>
  <c r="D976" i="9" s="1"/>
  <c r="D1000" i="9" s="1"/>
  <c r="D1024" i="9" s="1"/>
  <c r="D1048" i="9" s="1"/>
  <c r="D1072" i="9" s="1"/>
  <c r="D1096" i="9" s="1"/>
  <c r="D1120" i="9" s="1"/>
  <c r="D1144" i="9" s="1"/>
  <c r="D1168" i="9" s="1"/>
  <c r="E63" i="9"/>
  <c r="E62" i="9"/>
  <c r="D62" i="9"/>
  <c r="D86" i="9" s="1"/>
  <c r="D110" i="9" s="1"/>
  <c r="D134" i="9" s="1"/>
  <c r="D158" i="9" s="1"/>
  <c r="D182" i="9" s="1"/>
  <c r="D206" i="9" s="1"/>
  <c r="D230" i="9" s="1"/>
  <c r="D254" i="9" s="1"/>
  <c r="D278" i="9" s="1"/>
  <c r="D302" i="9" s="1"/>
  <c r="D326" i="9" s="1"/>
  <c r="D350" i="9" s="1"/>
  <c r="D374" i="9" s="1"/>
  <c r="D398" i="9" s="1"/>
  <c r="D422" i="9" s="1"/>
  <c r="D446" i="9" s="1"/>
  <c r="D470" i="9" s="1"/>
  <c r="D494" i="9" s="1"/>
  <c r="D518" i="9" s="1"/>
  <c r="D542" i="9" s="1"/>
  <c r="D566" i="9" s="1"/>
  <c r="D590" i="9" s="1"/>
  <c r="D614" i="9" s="1"/>
  <c r="D638" i="9" s="1"/>
  <c r="D662" i="9" s="1"/>
  <c r="D686" i="9" s="1"/>
  <c r="D710" i="9" s="1"/>
  <c r="D734" i="9" s="1"/>
  <c r="D758" i="9" s="1"/>
  <c r="D782" i="9" s="1"/>
  <c r="D806" i="9" s="1"/>
  <c r="D830" i="9" s="1"/>
  <c r="D854" i="9" s="1"/>
  <c r="D878" i="9" s="1"/>
  <c r="D902" i="9" s="1"/>
  <c r="D926" i="9" s="1"/>
  <c r="D950" i="9" s="1"/>
  <c r="D974" i="9" s="1"/>
  <c r="D998" i="9" s="1"/>
  <c r="D1022" i="9" s="1"/>
  <c r="D1046" i="9" s="1"/>
  <c r="D1070" i="9" s="1"/>
  <c r="D1094" i="9" s="1"/>
  <c r="D1118" i="9" s="1"/>
  <c r="D1142" i="9" s="1"/>
  <c r="D1166" i="9" s="1"/>
  <c r="E61" i="9"/>
  <c r="E60" i="9"/>
  <c r="D60" i="9"/>
  <c r="D84" i="9" s="1"/>
  <c r="D108" i="9" s="1"/>
  <c r="D132" i="9" s="1"/>
  <c r="D156" i="9" s="1"/>
  <c r="D180" i="9" s="1"/>
  <c r="D204" i="9" s="1"/>
  <c r="D228" i="9" s="1"/>
  <c r="D252" i="9" s="1"/>
  <c r="D276" i="9" s="1"/>
  <c r="D300" i="9" s="1"/>
  <c r="D324" i="9" s="1"/>
  <c r="D348" i="9" s="1"/>
  <c r="D372" i="9" s="1"/>
  <c r="D396" i="9" s="1"/>
  <c r="D420" i="9" s="1"/>
  <c r="D444" i="9" s="1"/>
  <c r="D468" i="9" s="1"/>
  <c r="D492" i="9" s="1"/>
  <c r="D516" i="9" s="1"/>
  <c r="D540" i="9" s="1"/>
  <c r="D564" i="9" s="1"/>
  <c r="D588" i="9" s="1"/>
  <c r="D612" i="9" s="1"/>
  <c r="D636" i="9" s="1"/>
  <c r="D660" i="9" s="1"/>
  <c r="D684" i="9" s="1"/>
  <c r="D708" i="9" s="1"/>
  <c r="D732" i="9" s="1"/>
  <c r="D756" i="9" s="1"/>
  <c r="D780" i="9" s="1"/>
  <c r="D804" i="9" s="1"/>
  <c r="D828" i="9" s="1"/>
  <c r="D852" i="9" s="1"/>
  <c r="D876" i="9" s="1"/>
  <c r="D900" i="9" s="1"/>
  <c r="D924" i="9" s="1"/>
  <c r="D948" i="9" s="1"/>
  <c r="D972" i="9" s="1"/>
  <c r="D996" i="9" s="1"/>
  <c r="D1020" i="9" s="1"/>
  <c r="D1044" i="9" s="1"/>
  <c r="D1068" i="9" s="1"/>
  <c r="D1092" i="9" s="1"/>
  <c r="D1116" i="9" s="1"/>
  <c r="D1140" i="9" s="1"/>
  <c r="D1164" i="9" s="1"/>
  <c r="E59" i="9"/>
  <c r="E58" i="9"/>
  <c r="D58" i="9"/>
  <c r="D82" i="9" s="1"/>
  <c r="D106" i="9" s="1"/>
  <c r="D130" i="9" s="1"/>
  <c r="D154" i="9" s="1"/>
  <c r="D178" i="9" s="1"/>
  <c r="D202" i="9" s="1"/>
  <c r="D226" i="9" s="1"/>
  <c r="D250" i="9" s="1"/>
  <c r="D274" i="9" s="1"/>
  <c r="D298" i="9" s="1"/>
  <c r="D322" i="9" s="1"/>
  <c r="D346" i="9" s="1"/>
  <c r="D370" i="9" s="1"/>
  <c r="D394" i="9" s="1"/>
  <c r="D418" i="9" s="1"/>
  <c r="D442" i="9" s="1"/>
  <c r="D466" i="9" s="1"/>
  <c r="D490" i="9" s="1"/>
  <c r="D514" i="9" s="1"/>
  <c r="D538" i="9" s="1"/>
  <c r="D562" i="9" s="1"/>
  <c r="D586" i="9" s="1"/>
  <c r="D610" i="9" s="1"/>
  <c r="D634" i="9" s="1"/>
  <c r="D658" i="9" s="1"/>
  <c r="D682" i="9" s="1"/>
  <c r="D706" i="9" s="1"/>
  <c r="D730" i="9" s="1"/>
  <c r="D754" i="9" s="1"/>
  <c r="D778" i="9" s="1"/>
  <c r="D802" i="9" s="1"/>
  <c r="D826" i="9" s="1"/>
  <c r="D850" i="9" s="1"/>
  <c r="D874" i="9" s="1"/>
  <c r="D898" i="9" s="1"/>
  <c r="D922" i="9" s="1"/>
  <c r="D946" i="9" s="1"/>
  <c r="D970" i="9" s="1"/>
  <c r="D994" i="9" s="1"/>
  <c r="D1018" i="9" s="1"/>
  <c r="D1042" i="9" s="1"/>
  <c r="D1066" i="9" s="1"/>
  <c r="D1090" i="9" s="1"/>
  <c r="D1114" i="9" s="1"/>
  <c r="D1138" i="9" s="1"/>
  <c r="D1162" i="9" s="1"/>
  <c r="E57" i="9"/>
  <c r="E56" i="9"/>
  <c r="D56" i="9"/>
  <c r="D80" i="9" s="1"/>
  <c r="D104" i="9" s="1"/>
  <c r="D128" i="9" s="1"/>
  <c r="D152" i="9" s="1"/>
  <c r="D176" i="9" s="1"/>
  <c r="D200" i="9" s="1"/>
  <c r="D224" i="9" s="1"/>
  <c r="D248" i="9" s="1"/>
  <c r="D272" i="9" s="1"/>
  <c r="D296" i="9" s="1"/>
  <c r="D320" i="9" s="1"/>
  <c r="D344" i="9" s="1"/>
  <c r="D368" i="9" s="1"/>
  <c r="D392" i="9" s="1"/>
  <c r="D416" i="9" s="1"/>
  <c r="D440" i="9" s="1"/>
  <c r="D464" i="9" s="1"/>
  <c r="D488" i="9" s="1"/>
  <c r="D512" i="9" s="1"/>
  <c r="D536" i="9" s="1"/>
  <c r="D560" i="9" s="1"/>
  <c r="D584" i="9" s="1"/>
  <c r="D608" i="9" s="1"/>
  <c r="D632" i="9" s="1"/>
  <c r="D656" i="9" s="1"/>
  <c r="D680" i="9" s="1"/>
  <c r="D704" i="9" s="1"/>
  <c r="D728" i="9" s="1"/>
  <c r="D752" i="9" s="1"/>
  <c r="D776" i="9" s="1"/>
  <c r="D800" i="9" s="1"/>
  <c r="D824" i="9" s="1"/>
  <c r="D848" i="9" s="1"/>
  <c r="D872" i="9" s="1"/>
  <c r="D896" i="9" s="1"/>
  <c r="D920" i="9" s="1"/>
  <c r="D944" i="9" s="1"/>
  <c r="D968" i="9" s="1"/>
  <c r="D992" i="9" s="1"/>
  <c r="D1016" i="9" s="1"/>
  <c r="D1040" i="9" s="1"/>
  <c r="D1064" i="9" s="1"/>
  <c r="D1088" i="9" s="1"/>
  <c r="D1112" i="9" s="1"/>
  <c r="D1136" i="9" s="1"/>
  <c r="D1160" i="9" s="1"/>
  <c r="E55" i="9"/>
  <c r="E54" i="9"/>
  <c r="D54" i="9"/>
  <c r="D78" i="9" s="1"/>
  <c r="D102" i="9" s="1"/>
  <c r="D126" i="9" s="1"/>
  <c r="D150" i="9" s="1"/>
  <c r="D174" i="9" s="1"/>
  <c r="D198" i="9" s="1"/>
  <c r="D222" i="9" s="1"/>
  <c r="D246" i="9" s="1"/>
  <c r="D270" i="9" s="1"/>
  <c r="D294" i="9" s="1"/>
  <c r="D318" i="9" s="1"/>
  <c r="D342" i="9" s="1"/>
  <c r="D366" i="9" s="1"/>
  <c r="D390" i="9" s="1"/>
  <c r="D414" i="9" s="1"/>
  <c r="D438" i="9" s="1"/>
  <c r="D462" i="9" s="1"/>
  <c r="D486" i="9" s="1"/>
  <c r="D510" i="9" s="1"/>
  <c r="D534" i="9" s="1"/>
  <c r="D558" i="9" s="1"/>
  <c r="D582" i="9" s="1"/>
  <c r="D606" i="9" s="1"/>
  <c r="D630" i="9" s="1"/>
  <c r="D654" i="9" s="1"/>
  <c r="D678" i="9" s="1"/>
  <c r="D702" i="9" s="1"/>
  <c r="D726" i="9" s="1"/>
  <c r="D750" i="9" s="1"/>
  <c r="D774" i="9" s="1"/>
  <c r="D798" i="9" s="1"/>
  <c r="D822" i="9" s="1"/>
  <c r="D846" i="9" s="1"/>
  <c r="D870" i="9" s="1"/>
  <c r="D894" i="9" s="1"/>
  <c r="D918" i="9" s="1"/>
  <c r="D942" i="9" s="1"/>
  <c r="D966" i="9" s="1"/>
  <c r="D990" i="9" s="1"/>
  <c r="D1014" i="9" s="1"/>
  <c r="D1038" i="9" s="1"/>
  <c r="D1062" i="9" s="1"/>
  <c r="D1086" i="9" s="1"/>
  <c r="D1110" i="9" s="1"/>
  <c r="D1134" i="9" s="1"/>
  <c r="D1158" i="9" s="1"/>
  <c r="C54" i="9"/>
  <c r="B54" i="9"/>
  <c r="E53" i="9"/>
  <c r="D53" i="9"/>
  <c r="D77" i="9" s="1"/>
  <c r="D101" i="9" s="1"/>
  <c r="D125" i="9" s="1"/>
  <c r="D149" i="9" s="1"/>
  <c r="D173" i="9" s="1"/>
  <c r="D197" i="9" s="1"/>
  <c r="D221" i="9" s="1"/>
  <c r="D245" i="9" s="1"/>
  <c r="D269" i="9" s="1"/>
  <c r="D293" i="9" s="1"/>
  <c r="D317" i="9" s="1"/>
  <c r="D341" i="9" s="1"/>
  <c r="D365" i="9" s="1"/>
  <c r="D389" i="9" s="1"/>
  <c r="D413" i="9" s="1"/>
  <c r="D437" i="9" s="1"/>
  <c r="D461" i="9" s="1"/>
  <c r="D485" i="9" s="1"/>
  <c r="D509" i="9" s="1"/>
  <c r="D533" i="9" s="1"/>
  <c r="D557" i="9" s="1"/>
  <c r="D581" i="9" s="1"/>
  <c r="D605" i="9" s="1"/>
  <c r="D629" i="9" s="1"/>
  <c r="D653" i="9" s="1"/>
  <c r="D677" i="9" s="1"/>
  <c r="D701" i="9" s="1"/>
  <c r="D725" i="9" s="1"/>
  <c r="D749" i="9" s="1"/>
  <c r="D773" i="9" s="1"/>
  <c r="D797" i="9" s="1"/>
  <c r="D821" i="9" s="1"/>
  <c r="D845" i="9" s="1"/>
  <c r="D869" i="9" s="1"/>
  <c r="D893" i="9" s="1"/>
  <c r="D917" i="9" s="1"/>
  <c r="D941" i="9" s="1"/>
  <c r="D965" i="9" s="1"/>
  <c r="D989" i="9" s="1"/>
  <c r="D1013" i="9" s="1"/>
  <c r="D1037" i="9" s="1"/>
  <c r="D1061" i="9" s="1"/>
  <c r="D1085" i="9" s="1"/>
  <c r="D1109" i="9" s="1"/>
  <c r="D1133" i="9" s="1"/>
  <c r="D1157" i="9" s="1"/>
  <c r="D1181" i="9" s="1"/>
  <c r="E52" i="9"/>
  <c r="D52" i="9"/>
  <c r="E51" i="9"/>
  <c r="D51" i="9"/>
  <c r="D75" i="9" s="1"/>
  <c r="D99" i="9" s="1"/>
  <c r="D123" i="9" s="1"/>
  <c r="D147" i="9" s="1"/>
  <c r="D171" i="9" s="1"/>
  <c r="D195" i="9" s="1"/>
  <c r="D219" i="9" s="1"/>
  <c r="D243" i="9" s="1"/>
  <c r="D267" i="9" s="1"/>
  <c r="D291" i="9" s="1"/>
  <c r="D315" i="9" s="1"/>
  <c r="D339" i="9" s="1"/>
  <c r="D363" i="9" s="1"/>
  <c r="D387" i="9" s="1"/>
  <c r="D411" i="9" s="1"/>
  <c r="D435" i="9" s="1"/>
  <c r="D459" i="9" s="1"/>
  <c r="D483" i="9" s="1"/>
  <c r="D507" i="9" s="1"/>
  <c r="D531" i="9" s="1"/>
  <c r="D555" i="9" s="1"/>
  <c r="D579" i="9" s="1"/>
  <c r="D603" i="9" s="1"/>
  <c r="D627" i="9" s="1"/>
  <c r="D651" i="9" s="1"/>
  <c r="D675" i="9" s="1"/>
  <c r="D699" i="9" s="1"/>
  <c r="D723" i="9" s="1"/>
  <c r="D747" i="9" s="1"/>
  <c r="D771" i="9" s="1"/>
  <c r="D795" i="9" s="1"/>
  <c r="D819" i="9" s="1"/>
  <c r="D843" i="9" s="1"/>
  <c r="D867" i="9" s="1"/>
  <c r="D891" i="9" s="1"/>
  <c r="D915" i="9" s="1"/>
  <c r="D939" i="9" s="1"/>
  <c r="D963" i="9" s="1"/>
  <c r="D987" i="9" s="1"/>
  <c r="D1011" i="9" s="1"/>
  <c r="D1035" i="9" s="1"/>
  <c r="D1059" i="9" s="1"/>
  <c r="D1083" i="9" s="1"/>
  <c r="D1107" i="9" s="1"/>
  <c r="D1131" i="9" s="1"/>
  <c r="D1155" i="9" s="1"/>
  <c r="D1179" i="9" s="1"/>
  <c r="E50" i="9"/>
  <c r="D50" i="9"/>
  <c r="E49" i="9"/>
  <c r="D49" i="9"/>
  <c r="D73" i="9" s="1"/>
  <c r="D97" i="9" s="1"/>
  <c r="D121" i="9" s="1"/>
  <c r="D145" i="9" s="1"/>
  <c r="D169" i="9" s="1"/>
  <c r="D193" i="9" s="1"/>
  <c r="D217" i="9" s="1"/>
  <c r="D241" i="9" s="1"/>
  <c r="D265" i="9" s="1"/>
  <c r="D289" i="9" s="1"/>
  <c r="D313" i="9" s="1"/>
  <c r="D337" i="9" s="1"/>
  <c r="D361" i="9" s="1"/>
  <c r="D385" i="9" s="1"/>
  <c r="D409" i="9" s="1"/>
  <c r="D433" i="9" s="1"/>
  <c r="D457" i="9" s="1"/>
  <c r="D481" i="9" s="1"/>
  <c r="D505" i="9" s="1"/>
  <c r="D529" i="9" s="1"/>
  <c r="D553" i="9" s="1"/>
  <c r="D577" i="9" s="1"/>
  <c r="D601" i="9" s="1"/>
  <c r="D625" i="9" s="1"/>
  <c r="D649" i="9" s="1"/>
  <c r="D673" i="9" s="1"/>
  <c r="D697" i="9" s="1"/>
  <c r="D721" i="9" s="1"/>
  <c r="D745" i="9" s="1"/>
  <c r="D769" i="9" s="1"/>
  <c r="D793" i="9" s="1"/>
  <c r="D817" i="9" s="1"/>
  <c r="D841" i="9" s="1"/>
  <c r="D865" i="9" s="1"/>
  <c r="D889" i="9" s="1"/>
  <c r="D913" i="9" s="1"/>
  <c r="D937" i="9" s="1"/>
  <c r="D961" i="9" s="1"/>
  <c r="D985" i="9" s="1"/>
  <c r="D1009" i="9" s="1"/>
  <c r="D1033" i="9" s="1"/>
  <c r="D1057" i="9" s="1"/>
  <c r="D1081" i="9" s="1"/>
  <c r="D1105" i="9" s="1"/>
  <c r="D1129" i="9" s="1"/>
  <c r="D1153" i="9" s="1"/>
  <c r="D1177" i="9" s="1"/>
  <c r="E48" i="9"/>
  <c r="D48" i="9"/>
  <c r="E47" i="9"/>
  <c r="D47" i="9"/>
  <c r="D71" i="9" s="1"/>
  <c r="D95" i="9" s="1"/>
  <c r="D119" i="9" s="1"/>
  <c r="D143" i="9" s="1"/>
  <c r="D167" i="9" s="1"/>
  <c r="D191" i="9" s="1"/>
  <c r="D215" i="9" s="1"/>
  <c r="D239" i="9" s="1"/>
  <c r="D263" i="9" s="1"/>
  <c r="D287" i="9" s="1"/>
  <c r="D311" i="9" s="1"/>
  <c r="D335" i="9" s="1"/>
  <c r="D359" i="9" s="1"/>
  <c r="D383" i="9" s="1"/>
  <c r="D407" i="9" s="1"/>
  <c r="D431" i="9" s="1"/>
  <c r="D455" i="9" s="1"/>
  <c r="D479" i="9" s="1"/>
  <c r="D503" i="9" s="1"/>
  <c r="D527" i="9" s="1"/>
  <c r="D551" i="9" s="1"/>
  <c r="D575" i="9" s="1"/>
  <c r="D599" i="9" s="1"/>
  <c r="D623" i="9" s="1"/>
  <c r="D647" i="9" s="1"/>
  <c r="D671" i="9" s="1"/>
  <c r="D695" i="9" s="1"/>
  <c r="D719" i="9" s="1"/>
  <c r="D743" i="9" s="1"/>
  <c r="D767" i="9" s="1"/>
  <c r="D791" i="9" s="1"/>
  <c r="D815" i="9" s="1"/>
  <c r="D839" i="9" s="1"/>
  <c r="D863" i="9" s="1"/>
  <c r="D887" i="9" s="1"/>
  <c r="D911" i="9" s="1"/>
  <c r="D935" i="9" s="1"/>
  <c r="D959" i="9" s="1"/>
  <c r="D983" i="9" s="1"/>
  <c r="D1007" i="9" s="1"/>
  <c r="D1031" i="9" s="1"/>
  <c r="D1055" i="9" s="1"/>
  <c r="D1079" i="9" s="1"/>
  <c r="D1103" i="9" s="1"/>
  <c r="D1127" i="9" s="1"/>
  <c r="D1151" i="9" s="1"/>
  <c r="D1175" i="9" s="1"/>
  <c r="E46" i="9"/>
  <c r="D46" i="9"/>
  <c r="E45" i="9"/>
  <c r="D45" i="9"/>
  <c r="D69" i="9" s="1"/>
  <c r="D93" i="9" s="1"/>
  <c r="D117" i="9" s="1"/>
  <c r="D141" i="9" s="1"/>
  <c r="D165" i="9" s="1"/>
  <c r="D189" i="9" s="1"/>
  <c r="D213" i="9" s="1"/>
  <c r="D237" i="9" s="1"/>
  <c r="D261" i="9" s="1"/>
  <c r="D285" i="9" s="1"/>
  <c r="D309" i="9" s="1"/>
  <c r="D333" i="9" s="1"/>
  <c r="D357" i="9" s="1"/>
  <c r="D381" i="9" s="1"/>
  <c r="D405" i="9" s="1"/>
  <c r="D429" i="9" s="1"/>
  <c r="D453" i="9" s="1"/>
  <c r="D477" i="9" s="1"/>
  <c r="D501" i="9" s="1"/>
  <c r="D525" i="9" s="1"/>
  <c r="D549" i="9" s="1"/>
  <c r="D573" i="9" s="1"/>
  <c r="D597" i="9" s="1"/>
  <c r="D621" i="9" s="1"/>
  <c r="D645" i="9" s="1"/>
  <c r="D669" i="9" s="1"/>
  <c r="D693" i="9" s="1"/>
  <c r="D717" i="9" s="1"/>
  <c r="D741" i="9" s="1"/>
  <c r="D765" i="9" s="1"/>
  <c r="D789" i="9" s="1"/>
  <c r="D813" i="9" s="1"/>
  <c r="D837" i="9" s="1"/>
  <c r="D861" i="9" s="1"/>
  <c r="D885" i="9" s="1"/>
  <c r="D909" i="9" s="1"/>
  <c r="D933" i="9" s="1"/>
  <c r="D957" i="9" s="1"/>
  <c r="D981" i="9" s="1"/>
  <c r="D1005" i="9" s="1"/>
  <c r="D1029" i="9" s="1"/>
  <c r="D1053" i="9" s="1"/>
  <c r="D1077" i="9" s="1"/>
  <c r="D1101" i="9" s="1"/>
  <c r="D1125" i="9" s="1"/>
  <c r="D1149" i="9" s="1"/>
  <c r="D1173" i="9" s="1"/>
  <c r="E44" i="9"/>
  <c r="D44" i="9"/>
  <c r="E43" i="9"/>
  <c r="D43" i="9"/>
  <c r="D67" i="9" s="1"/>
  <c r="D91" i="9" s="1"/>
  <c r="D115" i="9" s="1"/>
  <c r="D139" i="9" s="1"/>
  <c r="D163" i="9" s="1"/>
  <c r="D187" i="9" s="1"/>
  <c r="D211" i="9" s="1"/>
  <c r="D235" i="9" s="1"/>
  <c r="D259" i="9" s="1"/>
  <c r="D283" i="9" s="1"/>
  <c r="D307" i="9" s="1"/>
  <c r="D331" i="9" s="1"/>
  <c r="D355" i="9" s="1"/>
  <c r="D379" i="9" s="1"/>
  <c r="D403" i="9" s="1"/>
  <c r="D427" i="9" s="1"/>
  <c r="D451" i="9" s="1"/>
  <c r="D475" i="9" s="1"/>
  <c r="D499" i="9" s="1"/>
  <c r="D523" i="9" s="1"/>
  <c r="D547" i="9" s="1"/>
  <c r="D571" i="9" s="1"/>
  <c r="D595" i="9" s="1"/>
  <c r="D619" i="9" s="1"/>
  <c r="D643" i="9" s="1"/>
  <c r="D667" i="9" s="1"/>
  <c r="D691" i="9" s="1"/>
  <c r="D715" i="9" s="1"/>
  <c r="D739" i="9" s="1"/>
  <c r="D763" i="9" s="1"/>
  <c r="D787" i="9" s="1"/>
  <c r="D811" i="9" s="1"/>
  <c r="D835" i="9" s="1"/>
  <c r="D859" i="9" s="1"/>
  <c r="D883" i="9" s="1"/>
  <c r="D907" i="9" s="1"/>
  <c r="D931" i="9" s="1"/>
  <c r="D955" i="9" s="1"/>
  <c r="D979" i="9" s="1"/>
  <c r="D1003" i="9" s="1"/>
  <c r="D1027" i="9" s="1"/>
  <c r="D1051" i="9" s="1"/>
  <c r="D1075" i="9" s="1"/>
  <c r="D1099" i="9" s="1"/>
  <c r="D1123" i="9" s="1"/>
  <c r="D1147" i="9" s="1"/>
  <c r="D1171" i="9" s="1"/>
  <c r="E42" i="9"/>
  <c r="D42" i="9"/>
  <c r="E41" i="9"/>
  <c r="D41" i="9"/>
  <c r="D65" i="9" s="1"/>
  <c r="D89" i="9" s="1"/>
  <c r="D113" i="9" s="1"/>
  <c r="D137" i="9" s="1"/>
  <c r="D161" i="9" s="1"/>
  <c r="D185" i="9" s="1"/>
  <c r="D209" i="9" s="1"/>
  <c r="D233" i="9" s="1"/>
  <c r="D257" i="9" s="1"/>
  <c r="D281" i="9" s="1"/>
  <c r="D305" i="9" s="1"/>
  <c r="D329" i="9" s="1"/>
  <c r="D353" i="9" s="1"/>
  <c r="D377" i="9" s="1"/>
  <c r="D401" i="9" s="1"/>
  <c r="D425" i="9" s="1"/>
  <c r="D449" i="9" s="1"/>
  <c r="D473" i="9" s="1"/>
  <c r="D497" i="9" s="1"/>
  <c r="D521" i="9" s="1"/>
  <c r="D545" i="9" s="1"/>
  <c r="D569" i="9" s="1"/>
  <c r="D593" i="9" s="1"/>
  <c r="D617" i="9" s="1"/>
  <c r="D641" i="9" s="1"/>
  <c r="D665" i="9" s="1"/>
  <c r="D689" i="9" s="1"/>
  <c r="D713" i="9" s="1"/>
  <c r="D737" i="9" s="1"/>
  <c r="D761" i="9" s="1"/>
  <c r="D785" i="9" s="1"/>
  <c r="D809" i="9" s="1"/>
  <c r="D833" i="9" s="1"/>
  <c r="D857" i="9" s="1"/>
  <c r="D881" i="9" s="1"/>
  <c r="D905" i="9" s="1"/>
  <c r="D929" i="9" s="1"/>
  <c r="D953" i="9" s="1"/>
  <c r="D977" i="9" s="1"/>
  <c r="D1001" i="9" s="1"/>
  <c r="D1025" i="9" s="1"/>
  <c r="D1049" i="9" s="1"/>
  <c r="D1073" i="9" s="1"/>
  <c r="D1097" i="9" s="1"/>
  <c r="D1121" i="9" s="1"/>
  <c r="D1145" i="9" s="1"/>
  <c r="D1169" i="9" s="1"/>
  <c r="E40" i="9"/>
  <c r="D40" i="9"/>
  <c r="E39" i="9"/>
  <c r="D39" i="9"/>
  <c r="D63" i="9" s="1"/>
  <c r="D87" i="9" s="1"/>
  <c r="D111" i="9" s="1"/>
  <c r="D135" i="9" s="1"/>
  <c r="D159" i="9" s="1"/>
  <c r="D183" i="9" s="1"/>
  <c r="D207" i="9" s="1"/>
  <c r="D231" i="9" s="1"/>
  <c r="D255" i="9" s="1"/>
  <c r="D279" i="9" s="1"/>
  <c r="D303" i="9" s="1"/>
  <c r="D327" i="9" s="1"/>
  <c r="D351" i="9" s="1"/>
  <c r="D375" i="9" s="1"/>
  <c r="D399" i="9" s="1"/>
  <c r="D423" i="9" s="1"/>
  <c r="D447" i="9" s="1"/>
  <c r="D471" i="9" s="1"/>
  <c r="D495" i="9" s="1"/>
  <c r="D519" i="9" s="1"/>
  <c r="D543" i="9" s="1"/>
  <c r="D567" i="9" s="1"/>
  <c r="D591" i="9" s="1"/>
  <c r="D615" i="9" s="1"/>
  <c r="D639" i="9" s="1"/>
  <c r="D663" i="9" s="1"/>
  <c r="D687" i="9" s="1"/>
  <c r="D711" i="9" s="1"/>
  <c r="D735" i="9" s="1"/>
  <c r="D759" i="9" s="1"/>
  <c r="D783" i="9" s="1"/>
  <c r="D807" i="9" s="1"/>
  <c r="D831" i="9" s="1"/>
  <c r="D855" i="9" s="1"/>
  <c r="D879" i="9" s="1"/>
  <c r="D903" i="9" s="1"/>
  <c r="D927" i="9" s="1"/>
  <c r="D951" i="9" s="1"/>
  <c r="D975" i="9" s="1"/>
  <c r="D999" i="9" s="1"/>
  <c r="D1023" i="9" s="1"/>
  <c r="D1047" i="9" s="1"/>
  <c r="D1071" i="9" s="1"/>
  <c r="D1095" i="9" s="1"/>
  <c r="D1119" i="9" s="1"/>
  <c r="D1143" i="9" s="1"/>
  <c r="D1167" i="9" s="1"/>
  <c r="E38" i="9"/>
  <c r="D38" i="9"/>
  <c r="E37" i="9"/>
  <c r="D37" i="9"/>
  <c r="D61" i="9" s="1"/>
  <c r="D85" i="9" s="1"/>
  <c r="D109" i="9" s="1"/>
  <c r="D133" i="9" s="1"/>
  <c r="D157" i="9" s="1"/>
  <c r="D181" i="9" s="1"/>
  <c r="D205" i="9" s="1"/>
  <c r="D229" i="9" s="1"/>
  <c r="D253" i="9" s="1"/>
  <c r="D277" i="9" s="1"/>
  <c r="D301" i="9" s="1"/>
  <c r="D325" i="9" s="1"/>
  <c r="D349" i="9" s="1"/>
  <c r="D373" i="9" s="1"/>
  <c r="D397" i="9" s="1"/>
  <c r="D421" i="9" s="1"/>
  <c r="D445" i="9" s="1"/>
  <c r="D469" i="9" s="1"/>
  <c r="D493" i="9" s="1"/>
  <c r="D517" i="9" s="1"/>
  <c r="D541" i="9" s="1"/>
  <c r="D565" i="9" s="1"/>
  <c r="D589" i="9" s="1"/>
  <c r="D613" i="9" s="1"/>
  <c r="D637" i="9" s="1"/>
  <c r="D661" i="9" s="1"/>
  <c r="D685" i="9" s="1"/>
  <c r="D709" i="9" s="1"/>
  <c r="D733" i="9" s="1"/>
  <c r="D757" i="9" s="1"/>
  <c r="D781" i="9" s="1"/>
  <c r="D805" i="9" s="1"/>
  <c r="D829" i="9" s="1"/>
  <c r="D853" i="9" s="1"/>
  <c r="D877" i="9" s="1"/>
  <c r="D901" i="9" s="1"/>
  <c r="D925" i="9" s="1"/>
  <c r="D949" i="9" s="1"/>
  <c r="D973" i="9" s="1"/>
  <c r="D997" i="9" s="1"/>
  <c r="D1021" i="9" s="1"/>
  <c r="D1045" i="9" s="1"/>
  <c r="D1069" i="9" s="1"/>
  <c r="D1093" i="9" s="1"/>
  <c r="D1117" i="9" s="1"/>
  <c r="D1141" i="9" s="1"/>
  <c r="D1165" i="9" s="1"/>
  <c r="E36" i="9"/>
  <c r="D36" i="9"/>
  <c r="E35" i="9"/>
  <c r="D35" i="9"/>
  <c r="D59" i="9" s="1"/>
  <c r="D83" i="9" s="1"/>
  <c r="D107" i="9" s="1"/>
  <c r="D131" i="9" s="1"/>
  <c r="D155" i="9" s="1"/>
  <c r="D179" i="9" s="1"/>
  <c r="D203" i="9" s="1"/>
  <c r="D227" i="9" s="1"/>
  <c r="D251" i="9" s="1"/>
  <c r="D275" i="9" s="1"/>
  <c r="D299" i="9" s="1"/>
  <c r="D323" i="9" s="1"/>
  <c r="D347" i="9" s="1"/>
  <c r="D371" i="9" s="1"/>
  <c r="D395" i="9" s="1"/>
  <c r="D419" i="9" s="1"/>
  <c r="D443" i="9" s="1"/>
  <c r="D467" i="9" s="1"/>
  <c r="D491" i="9" s="1"/>
  <c r="D515" i="9" s="1"/>
  <c r="D539" i="9" s="1"/>
  <c r="D563" i="9" s="1"/>
  <c r="D587" i="9" s="1"/>
  <c r="D611" i="9" s="1"/>
  <c r="D635" i="9" s="1"/>
  <c r="D659" i="9" s="1"/>
  <c r="D683" i="9" s="1"/>
  <c r="D707" i="9" s="1"/>
  <c r="D731" i="9" s="1"/>
  <c r="D755" i="9" s="1"/>
  <c r="D779" i="9" s="1"/>
  <c r="D803" i="9" s="1"/>
  <c r="D827" i="9" s="1"/>
  <c r="D851" i="9" s="1"/>
  <c r="D875" i="9" s="1"/>
  <c r="D899" i="9" s="1"/>
  <c r="D923" i="9" s="1"/>
  <c r="D947" i="9" s="1"/>
  <c r="D971" i="9" s="1"/>
  <c r="D995" i="9" s="1"/>
  <c r="D1019" i="9" s="1"/>
  <c r="D1043" i="9" s="1"/>
  <c r="D1067" i="9" s="1"/>
  <c r="D1091" i="9" s="1"/>
  <c r="D1115" i="9" s="1"/>
  <c r="D1139" i="9" s="1"/>
  <c r="D1163" i="9" s="1"/>
  <c r="E34" i="9"/>
  <c r="D34" i="9"/>
  <c r="E33" i="9"/>
  <c r="D33" i="9"/>
  <c r="D57" i="9" s="1"/>
  <c r="D81" i="9" s="1"/>
  <c r="D105" i="9" s="1"/>
  <c r="D129" i="9" s="1"/>
  <c r="D153" i="9" s="1"/>
  <c r="D177" i="9" s="1"/>
  <c r="D201" i="9" s="1"/>
  <c r="D225" i="9" s="1"/>
  <c r="D249" i="9" s="1"/>
  <c r="D273" i="9" s="1"/>
  <c r="D297" i="9" s="1"/>
  <c r="D321" i="9" s="1"/>
  <c r="D345" i="9" s="1"/>
  <c r="D369" i="9" s="1"/>
  <c r="D393" i="9" s="1"/>
  <c r="D417" i="9" s="1"/>
  <c r="D441" i="9" s="1"/>
  <c r="D465" i="9" s="1"/>
  <c r="D489" i="9" s="1"/>
  <c r="D513" i="9" s="1"/>
  <c r="D537" i="9" s="1"/>
  <c r="D561" i="9" s="1"/>
  <c r="D585" i="9" s="1"/>
  <c r="D609" i="9" s="1"/>
  <c r="D633" i="9" s="1"/>
  <c r="D657" i="9" s="1"/>
  <c r="D681" i="9" s="1"/>
  <c r="D705" i="9" s="1"/>
  <c r="D729" i="9" s="1"/>
  <c r="D753" i="9" s="1"/>
  <c r="D777" i="9" s="1"/>
  <c r="D801" i="9" s="1"/>
  <c r="D825" i="9" s="1"/>
  <c r="D849" i="9" s="1"/>
  <c r="D873" i="9" s="1"/>
  <c r="D897" i="9" s="1"/>
  <c r="D921" i="9" s="1"/>
  <c r="D945" i="9" s="1"/>
  <c r="D969" i="9" s="1"/>
  <c r="D993" i="9" s="1"/>
  <c r="D1017" i="9" s="1"/>
  <c r="D1041" i="9" s="1"/>
  <c r="D1065" i="9" s="1"/>
  <c r="D1089" i="9" s="1"/>
  <c r="D1113" i="9" s="1"/>
  <c r="D1137" i="9" s="1"/>
  <c r="D1161" i="9" s="1"/>
  <c r="E32" i="9"/>
  <c r="D32" i="9"/>
  <c r="E31" i="9"/>
  <c r="D31" i="9"/>
  <c r="D55" i="9" s="1"/>
  <c r="D79" i="9" s="1"/>
  <c r="D103" i="9" s="1"/>
  <c r="D127" i="9" s="1"/>
  <c r="D151" i="9" s="1"/>
  <c r="D175" i="9" s="1"/>
  <c r="D199" i="9" s="1"/>
  <c r="D223" i="9" s="1"/>
  <c r="D247" i="9" s="1"/>
  <c r="D271" i="9" s="1"/>
  <c r="D295" i="9" s="1"/>
  <c r="D319" i="9" s="1"/>
  <c r="D343" i="9" s="1"/>
  <c r="D367" i="9" s="1"/>
  <c r="D391" i="9" s="1"/>
  <c r="D415" i="9" s="1"/>
  <c r="D439" i="9" s="1"/>
  <c r="D463" i="9" s="1"/>
  <c r="D487" i="9" s="1"/>
  <c r="D511" i="9" s="1"/>
  <c r="D535" i="9" s="1"/>
  <c r="D559" i="9" s="1"/>
  <c r="D583" i="9" s="1"/>
  <c r="D607" i="9" s="1"/>
  <c r="D631" i="9" s="1"/>
  <c r="D655" i="9" s="1"/>
  <c r="D679" i="9" s="1"/>
  <c r="D703" i="9" s="1"/>
  <c r="D727" i="9" s="1"/>
  <c r="D751" i="9" s="1"/>
  <c r="D775" i="9" s="1"/>
  <c r="D799" i="9" s="1"/>
  <c r="D823" i="9" s="1"/>
  <c r="D847" i="9" s="1"/>
  <c r="D871" i="9" s="1"/>
  <c r="D895" i="9" s="1"/>
  <c r="D919" i="9" s="1"/>
  <c r="D943" i="9" s="1"/>
  <c r="D967" i="9" s="1"/>
  <c r="D991" i="9" s="1"/>
  <c r="D1015" i="9" s="1"/>
  <c r="D1039" i="9" s="1"/>
  <c r="D1063" i="9" s="1"/>
  <c r="D1087" i="9" s="1"/>
  <c r="D1111" i="9" s="1"/>
  <c r="D1135" i="9" s="1"/>
  <c r="D1159" i="9" s="1"/>
  <c r="E30" i="9"/>
  <c r="C30" i="9"/>
  <c r="B30" i="9"/>
  <c r="E1181" i="10"/>
  <c r="E1180" i="10"/>
  <c r="E1179" i="10"/>
  <c r="E1178" i="10"/>
  <c r="E1177" i="10"/>
  <c r="E1176" i="10"/>
  <c r="E1175" i="10"/>
  <c r="E1174" i="10"/>
  <c r="E1173" i="10"/>
  <c r="E1172" i="10"/>
  <c r="E1171" i="10"/>
  <c r="E1170" i="10"/>
  <c r="E1169" i="10"/>
  <c r="E1168" i="10"/>
  <c r="E1167" i="10"/>
  <c r="E1166" i="10"/>
  <c r="E1165" i="10"/>
  <c r="E1164" i="10"/>
  <c r="E1163" i="10"/>
  <c r="E1162" i="10"/>
  <c r="E1161" i="10"/>
  <c r="E1160" i="10"/>
  <c r="E1159" i="10"/>
  <c r="E1158" i="10"/>
  <c r="C1158" i="10"/>
  <c r="E1157" i="10"/>
  <c r="E1156" i="10"/>
  <c r="E1155" i="10"/>
  <c r="E1154" i="10"/>
  <c r="E1153" i="10"/>
  <c r="E1152" i="10"/>
  <c r="E1151" i="10"/>
  <c r="E1150" i="10"/>
  <c r="E1149" i="10"/>
  <c r="E1148" i="10"/>
  <c r="E1147" i="10"/>
  <c r="E1146" i="10"/>
  <c r="E1145" i="10"/>
  <c r="E1144" i="10"/>
  <c r="E1143" i="10"/>
  <c r="E1142" i="10"/>
  <c r="E1141" i="10"/>
  <c r="E1140" i="10"/>
  <c r="E1139" i="10"/>
  <c r="E1138" i="10"/>
  <c r="E1137" i="10"/>
  <c r="E1136" i="10"/>
  <c r="E1135" i="10"/>
  <c r="E1134" i="10"/>
  <c r="C1134" i="10"/>
  <c r="B1134" i="10"/>
  <c r="E1133" i="10"/>
  <c r="E1132" i="10"/>
  <c r="E1131" i="10"/>
  <c r="E1130" i="10"/>
  <c r="E1129" i="10"/>
  <c r="E1128" i="10"/>
  <c r="E1127" i="10"/>
  <c r="E1126" i="10"/>
  <c r="E1125" i="10"/>
  <c r="E1124" i="10"/>
  <c r="E1123" i="10"/>
  <c r="E1122" i="10"/>
  <c r="E1121" i="10"/>
  <c r="E1120" i="10"/>
  <c r="E1119" i="10"/>
  <c r="E1118" i="10"/>
  <c r="E1117" i="10"/>
  <c r="E1116" i="10"/>
  <c r="E1115" i="10"/>
  <c r="E1114" i="10"/>
  <c r="E1113" i="10"/>
  <c r="E1112" i="10"/>
  <c r="E1111" i="10"/>
  <c r="E1110" i="10"/>
  <c r="C1110" i="10"/>
  <c r="B1110" i="10"/>
  <c r="E1109" i="10"/>
  <c r="E1108" i="10"/>
  <c r="E1107" i="10"/>
  <c r="E1106" i="10"/>
  <c r="E1105" i="10"/>
  <c r="E1104" i="10"/>
  <c r="E1103" i="10"/>
  <c r="E1102" i="10"/>
  <c r="E1101" i="10"/>
  <c r="E1100" i="10"/>
  <c r="E1099" i="10"/>
  <c r="E1098" i="10"/>
  <c r="E1097" i="10"/>
  <c r="E1096" i="10"/>
  <c r="E1095" i="10"/>
  <c r="E1094" i="10"/>
  <c r="E1093" i="10"/>
  <c r="E1092" i="10"/>
  <c r="E1091" i="10"/>
  <c r="E1090" i="10"/>
  <c r="E1089" i="10"/>
  <c r="E1088" i="10"/>
  <c r="E1087" i="10"/>
  <c r="E1086" i="10"/>
  <c r="C1086" i="10"/>
  <c r="B1086" i="10"/>
  <c r="E1085" i="10"/>
  <c r="E1084" i="10"/>
  <c r="E1083" i="10"/>
  <c r="E1082" i="10"/>
  <c r="E1081" i="10"/>
  <c r="E1080" i="10"/>
  <c r="E1079" i="10"/>
  <c r="E1078" i="10"/>
  <c r="E1077" i="10"/>
  <c r="E1076" i="10"/>
  <c r="E1075" i="10"/>
  <c r="E1074" i="10"/>
  <c r="E1073" i="10"/>
  <c r="E1072" i="10"/>
  <c r="E1071" i="10"/>
  <c r="E1070" i="10"/>
  <c r="E1069" i="10"/>
  <c r="E1068" i="10"/>
  <c r="E1067" i="10"/>
  <c r="E1066" i="10"/>
  <c r="E1065" i="10"/>
  <c r="E1064" i="10"/>
  <c r="E1063" i="10"/>
  <c r="E1062" i="10"/>
  <c r="C1062" i="10"/>
  <c r="B1062" i="10"/>
  <c r="E1061" i="10"/>
  <c r="E1060" i="10"/>
  <c r="E1059" i="10"/>
  <c r="E1058" i="10"/>
  <c r="E1057" i="10"/>
  <c r="E1056" i="10"/>
  <c r="E1055" i="10"/>
  <c r="E1054" i="10"/>
  <c r="E1053" i="10"/>
  <c r="E1052" i="10"/>
  <c r="E1051" i="10"/>
  <c r="E1050" i="10"/>
  <c r="E1049" i="10"/>
  <c r="E1048" i="10"/>
  <c r="E1047" i="10"/>
  <c r="E1046" i="10"/>
  <c r="E1045" i="10"/>
  <c r="E1044" i="10"/>
  <c r="E1043" i="10"/>
  <c r="E1042" i="10"/>
  <c r="E1041" i="10"/>
  <c r="E1040" i="10"/>
  <c r="E1039" i="10"/>
  <c r="E1038" i="10"/>
  <c r="C1038" i="10"/>
  <c r="B1038" i="10"/>
  <c r="E1037" i="10"/>
  <c r="E1036" i="10"/>
  <c r="E1035" i="10"/>
  <c r="E1034" i="10"/>
  <c r="E1033" i="10"/>
  <c r="E1032" i="10"/>
  <c r="E1031" i="10"/>
  <c r="E1030" i="10"/>
  <c r="E1029" i="10"/>
  <c r="E1028" i="10"/>
  <c r="E1027" i="10"/>
  <c r="E1026" i="10"/>
  <c r="E1025" i="10"/>
  <c r="E1024" i="10"/>
  <c r="E1023" i="10"/>
  <c r="E1022" i="10"/>
  <c r="E1021" i="10"/>
  <c r="E1020" i="10"/>
  <c r="E1019" i="10"/>
  <c r="E1018" i="10"/>
  <c r="E1017" i="10"/>
  <c r="E1016" i="10"/>
  <c r="E1015" i="10"/>
  <c r="E1014" i="10"/>
  <c r="C1014" i="10"/>
  <c r="B1014" i="10"/>
  <c r="E1013" i="10"/>
  <c r="E1012" i="10"/>
  <c r="E1011" i="10"/>
  <c r="E1010" i="10"/>
  <c r="E1009" i="10"/>
  <c r="E1008" i="10"/>
  <c r="E1007" i="10"/>
  <c r="E1006" i="10"/>
  <c r="E1005" i="10"/>
  <c r="E1004" i="10"/>
  <c r="E1003" i="10"/>
  <c r="E1002" i="10"/>
  <c r="E1001" i="10"/>
  <c r="E1000" i="10"/>
  <c r="E999" i="10"/>
  <c r="E998" i="10"/>
  <c r="E997" i="10"/>
  <c r="E996" i="10"/>
  <c r="E995" i="10"/>
  <c r="E994" i="10"/>
  <c r="E993" i="10"/>
  <c r="E992" i="10"/>
  <c r="E991" i="10"/>
  <c r="E990" i="10"/>
  <c r="C990" i="10"/>
  <c r="B990" i="10"/>
  <c r="E989" i="10"/>
  <c r="E988" i="10"/>
  <c r="E987" i="10"/>
  <c r="E986" i="10"/>
  <c r="E985" i="10"/>
  <c r="E984" i="10"/>
  <c r="E983" i="10"/>
  <c r="E982" i="10"/>
  <c r="E981" i="10"/>
  <c r="E980" i="10"/>
  <c r="E979" i="10"/>
  <c r="E978" i="10"/>
  <c r="E977" i="10"/>
  <c r="E976" i="10"/>
  <c r="E975" i="10"/>
  <c r="E974" i="10"/>
  <c r="E973" i="10"/>
  <c r="E972" i="10"/>
  <c r="E971" i="10"/>
  <c r="E970" i="10"/>
  <c r="E969" i="10"/>
  <c r="E968" i="10"/>
  <c r="E967" i="10"/>
  <c r="E966" i="10"/>
  <c r="C966" i="10"/>
  <c r="B966" i="10"/>
  <c r="E965" i="10"/>
  <c r="E964" i="10"/>
  <c r="E963" i="10"/>
  <c r="E962" i="10"/>
  <c r="E961" i="10"/>
  <c r="E960" i="10"/>
  <c r="E959" i="10"/>
  <c r="E958" i="10"/>
  <c r="E957" i="10"/>
  <c r="E956" i="10"/>
  <c r="E955" i="10"/>
  <c r="E954" i="10"/>
  <c r="E953" i="10"/>
  <c r="E952" i="10"/>
  <c r="E951" i="10"/>
  <c r="E950" i="10"/>
  <c r="E949" i="10"/>
  <c r="E948" i="10"/>
  <c r="E947" i="10"/>
  <c r="E946" i="10"/>
  <c r="E945" i="10"/>
  <c r="E944" i="10"/>
  <c r="E943" i="10"/>
  <c r="E942" i="10"/>
  <c r="C942" i="10"/>
  <c r="B942" i="10"/>
  <c r="E941" i="10"/>
  <c r="E940" i="10"/>
  <c r="E939" i="10"/>
  <c r="E938" i="10"/>
  <c r="E937" i="10"/>
  <c r="E936" i="10"/>
  <c r="E935" i="10"/>
  <c r="E934" i="10"/>
  <c r="E933" i="10"/>
  <c r="E932" i="10"/>
  <c r="E931" i="10"/>
  <c r="E930" i="10"/>
  <c r="E929" i="10"/>
  <c r="E928" i="10"/>
  <c r="E927" i="10"/>
  <c r="E926" i="10"/>
  <c r="E925" i="10"/>
  <c r="E924" i="10"/>
  <c r="E923" i="10"/>
  <c r="E922" i="10"/>
  <c r="E921" i="10"/>
  <c r="E920" i="10"/>
  <c r="E919" i="10"/>
  <c r="E918" i="10"/>
  <c r="C918" i="10"/>
  <c r="B918" i="10"/>
  <c r="E917" i="10"/>
  <c r="E916" i="10"/>
  <c r="E915" i="10"/>
  <c r="E914" i="10"/>
  <c r="E913" i="10"/>
  <c r="E912" i="10"/>
  <c r="E911" i="10"/>
  <c r="E910" i="10"/>
  <c r="E909" i="10"/>
  <c r="E908" i="10"/>
  <c r="E907" i="10"/>
  <c r="E906" i="10"/>
  <c r="E905" i="10"/>
  <c r="E904" i="10"/>
  <c r="E903" i="10"/>
  <c r="E902" i="10"/>
  <c r="E901" i="10"/>
  <c r="E900" i="10"/>
  <c r="E899" i="10"/>
  <c r="E898" i="10"/>
  <c r="E897" i="10"/>
  <c r="E896" i="10"/>
  <c r="E895" i="10"/>
  <c r="E894" i="10"/>
  <c r="C894" i="10"/>
  <c r="B894" i="10"/>
  <c r="E893" i="10"/>
  <c r="E892" i="10"/>
  <c r="E891" i="10"/>
  <c r="E890" i="10"/>
  <c r="E889" i="10"/>
  <c r="E888" i="10"/>
  <c r="E887" i="10"/>
  <c r="E886" i="10"/>
  <c r="E885" i="10"/>
  <c r="E884" i="10"/>
  <c r="E883" i="10"/>
  <c r="E882" i="10"/>
  <c r="E881" i="10"/>
  <c r="E880" i="10"/>
  <c r="E879" i="10"/>
  <c r="E878" i="10"/>
  <c r="E877" i="10"/>
  <c r="E876" i="10"/>
  <c r="E875" i="10"/>
  <c r="E874" i="10"/>
  <c r="E873" i="10"/>
  <c r="E872" i="10"/>
  <c r="E871" i="10"/>
  <c r="E870" i="10"/>
  <c r="C870" i="10"/>
  <c r="B870" i="10"/>
  <c r="E869" i="10"/>
  <c r="E868" i="10"/>
  <c r="E867" i="10"/>
  <c r="E866" i="10"/>
  <c r="E865" i="10"/>
  <c r="E864" i="10"/>
  <c r="E863" i="10"/>
  <c r="E862" i="10"/>
  <c r="E861" i="10"/>
  <c r="E860" i="10"/>
  <c r="E859" i="10"/>
  <c r="E858" i="10"/>
  <c r="E857" i="10"/>
  <c r="E856" i="10"/>
  <c r="E855" i="10"/>
  <c r="E854" i="10"/>
  <c r="E853" i="10"/>
  <c r="E852" i="10"/>
  <c r="E851" i="10"/>
  <c r="E850" i="10"/>
  <c r="E849" i="10"/>
  <c r="E848" i="10"/>
  <c r="E847" i="10"/>
  <c r="E846" i="10"/>
  <c r="C846" i="10"/>
  <c r="B846" i="10"/>
  <c r="E845" i="10"/>
  <c r="E844" i="10"/>
  <c r="E843" i="10"/>
  <c r="E842" i="10"/>
  <c r="E841" i="10"/>
  <c r="E840" i="10"/>
  <c r="E839" i="10"/>
  <c r="E838" i="10"/>
  <c r="E837" i="10"/>
  <c r="E836" i="10"/>
  <c r="E835" i="10"/>
  <c r="E834" i="10"/>
  <c r="E833" i="10"/>
  <c r="E832" i="10"/>
  <c r="E831" i="10"/>
  <c r="E830" i="10"/>
  <c r="E829" i="10"/>
  <c r="E828" i="10"/>
  <c r="E827" i="10"/>
  <c r="E826" i="10"/>
  <c r="E825" i="10"/>
  <c r="E824" i="10"/>
  <c r="E823" i="10"/>
  <c r="E822" i="10"/>
  <c r="C822" i="10"/>
  <c r="B822" i="10"/>
  <c r="E821" i="10"/>
  <c r="E820" i="10"/>
  <c r="E819" i="10"/>
  <c r="E818" i="10"/>
  <c r="E817" i="10"/>
  <c r="E816" i="10"/>
  <c r="E815" i="10"/>
  <c r="E814" i="10"/>
  <c r="E813" i="10"/>
  <c r="E812" i="10"/>
  <c r="E811" i="10"/>
  <c r="E810" i="10"/>
  <c r="E809" i="10"/>
  <c r="E808" i="10"/>
  <c r="E807" i="10"/>
  <c r="E806" i="10"/>
  <c r="E805" i="10"/>
  <c r="E804" i="10"/>
  <c r="E803" i="10"/>
  <c r="E802" i="10"/>
  <c r="E801" i="10"/>
  <c r="E800" i="10"/>
  <c r="E799" i="10"/>
  <c r="E798" i="10"/>
  <c r="C798" i="10"/>
  <c r="B798" i="10"/>
  <c r="E797" i="10"/>
  <c r="E796" i="10"/>
  <c r="E795" i="10"/>
  <c r="E794" i="10"/>
  <c r="E793" i="10"/>
  <c r="E792" i="10"/>
  <c r="E791" i="10"/>
  <c r="E790" i="10"/>
  <c r="E789" i="10"/>
  <c r="E788" i="10"/>
  <c r="E787" i="10"/>
  <c r="E786" i="10"/>
  <c r="E785" i="10"/>
  <c r="E784" i="10"/>
  <c r="E783" i="10"/>
  <c r="E782" i="10"/>
  <c r="E781" i="10"/>
  <c r="E780" i="10"/>
  <c r="E779" i="10"/>
  <c r="E778" i="10"/>
  <c r="E777" i="10"/>
  <c r="E776" i="10"/>
  <c r="E775" i="10"/>
  <c r="E774" i="10"/>
  <c r="C774" i="10"/>
  <c r="B774" i="10"/>
  <c r="E773" i="10"/>
  <c r="E772" i="10"/>
  <c r="E771" i="10"/>
  <c r="E770" i="10"/>
  <c r="E769" i="10"/>
  <c r="E768" i="10"/>
  <c r="E767" i="10"/>
  <c r="E766" i="10"/>
  <c r="E765" i="10"/>
  <c r="E764" i="10"/>
  <c r="E763" i="10"/>
  <c r="E762" i="10"/>
  <c r="E761" i="10"/>
  <c r="E760" i="10"/>
  <c r="E759" i="10"/>
  <c r="E758" i="10"/>
  <c r="E757" i="10"/>
  <c r="E756" i="10"/>
  <c r="E755" i="10"/>
  <c r="E754" i="10"/>
  <c r="E753" i="10"/>
  <c r="E752" i="10"/>
  <c r="E751" i="10"/>
  <c r="E750" i="10"/>
  <c r="C750" i="10"/>
  <c r="B750" i="10"/>
  <c r="E749" i="10"/>
  <c r="E748" i="10"/>
  <c r="E747" i="10"/>
  <c r="E746" i="10"/>
  <c r="E745" i="10"/>
  <c r="E744" i="10"/>
  <c r="E743" i="10"/>
  <c r="E742" i="10"/>
  <c r="E741" i="10"/>
  <c r="E740" i="10"/>
  <c r="E739" i="10"/>
  <c r="E738" i="10"/>
  <c r="E737" i="10"/>
  <c r="E736" i="10"/>
  <c r="E735" i="10"/>
  <c r="E734" i="10"/>
  <c r="E733" i="10"/>
  <c r="E732" i="10"/>
  <c r="E731" i="10"/>
  <c r="E730" i="10"/>
  <c r="E729" i="10"/>
  <c r="E728" i="10"/>
  <c r="E727" i="10"/>
  <c r="E726" i="10"/>
  <c r="C726" i="10"/>
  <c r="B726" i="10"/>
  <c r="E725" i="10"/>
  <c r="E724" i="10"/>
  <c r="E723" i="10"/>
  <c r="E722" i="10"/>
  <c r="E721" i="10"/>
  <c r="E720" i="10"/>
  <c r="E719" i="10"/>
  <c r="E718" i="10"/>
  <c r="E717" i="10"/>
  <c r="E716" i="10"/>
  <c r="E715" i="10"/>
  <c r="E714" i="10"/>
  <c r="E713" i="10"/>
  <c r="E712" i="10"/>
  <c r="E711" i="10"/>
  <c r="E710" i="10"/>
  <c r="E709" i="10"/>
  <c r="E708" i="10"/>
  <c r="E707" i="10"/>
  <c r="E706" i="10"/>
  <c r="E705" i="10"/>
  <c r="E704" i="10"/>
  <c r="E703" i="10"/>
  <c r="E702" i="10"/>
  <c r="C702" i="10"/>
  <c r="B702" i="10"/>
  <c r="E701" i="10"/>
  <c r="E700" i="10"/>
  <c r="E699" i="10"/>
  <c r="E698" i="10"/>
  <c r="E697" i="10"/>
  <c r="E696" i="10"/>
  <c r="E695" i="10"/>
  <c r="E694" i="10"/>
  <c r="E693" i="10"/>
  <c r="E692" i="10"/>
  <c r="E691" i="10"/>
  <c r="E690" i="10"/>
  <c r="E689" i="10"/>
  <c r="E688" i="10"/>
  <c r="E687" i="10"/>
  <c r="E686" i="10"/>
  <c r="E685" i="10"/>
  <c r="E684" i="10"/>
  <c r="E683" i="10"/>
  <c r="E682" i="10"/>
  <c r="E681" i="10"/>
  <c r="E680" i="10"/>
  <c r="E679" i="10"/>
  <c r="E678" i="10"/>
  <c r="C678" i="10"/>
  <c r="B678" i="10"/>
  <c r="E677" i="10"/>
  <c r="E676" i="10"/>
  <c r="E675" i="10"/>
  <c r="E674" i="10"/>
  <c r="E673" i="10"/>
  <c r="E672" i="10"/>
  <c r="E671" i="10"/>
  <c r="E670" i="10"/>
  <c r="E669" i="10"/>
  <c r="E668" i="10"/>
  <c r="E667" i="10"/>
  <c r="E666" i="10"/>
  <c r="E665" i="10"/>
  <c r="E664" i="10"/>
  <c r="E663" i="10"/>
  <c r="E662" i="10"/>
  <c r="E661" i="10"/>
  <c r="E660" i="10"/>
  <c r="E659" i="10"/>
  <c r="E658" i="10"/>
  <c r="E657" i="10"/>
  <c r="E656" i="10"/>
  <c r="E655" i="10"/>
  <c r="E654" i="10"/>
  <c r="C654" i="10"/>
  <c r="B654" i="10"/>
  <c r="E653" i="10"/>
  <c r="E652" i="10"/>
  <c r="E651" i="10"/>
  <c r="E650" i="10"/>
  <c r="E649" i="10"/>
  <c r="E648" i="10"/>
  <c r="E647" i="10"/>
  <c r="E646" i="10"/>
  <c r="E645" i="10"/>
  <c r="E644" i="10"/>
  <c r="E643" i="10"/>
  <c r="E642" i="10"/>
  <c r="E641" i="10"/>
  <c r="E640" i="10"/>
  <c r="E639" i="10"/>
  <c r="E638" i="10"/>
  <c r="E637" i="10"/>
  <c r="E636" i="10"/>
  <c r="E635" i="10"/>
  <c r="E634" i="10"/>
  <c r="E633" i="10"/>
  <c r="E632" i="10"/>
  <c r="E631" i="10"/>
  <c r="E630" i="10"/>
  <c r="C630" i="10"/>
  <c r="B630" i="10"/>
  <c r="E629" i="10"/>
  <c r="E628" i="10"/>
  <c r="E627" i="10"/>
  <c r="E626" i="10"/>
  <c r="E625" i="10"/>
  <c r="E624" i="10"/>
  <c r="E623" i="10"/>
  <c r="E622" i="10"/>
  <c r="E621" i="10"/>
  <c r="E620" i="10"/>
  <c r="E619" i="10"/>
  <c r="E618" i="10"/>
  <c r="E617" i="10"/>
  <c r="E616" i="10"/>
  <c r="E615" i="10"/>
  <c r="E614" i="10"/>
  <c r="E613" i="10"/>
  <c r="E612" i="10"/>
  <c r="E611" i="10"/>
  <c r="E610" i="10"/>
  <c r="E609" i="10"/>
  <c r="E608" i="10"/>
  <c r="E607" i="10"/>
  <c r="E606" i="10"/>
  <c r="C606" i="10"/>
  <c r="B606" i="10"/>
  <c r="E605" i="10"/>
  <c r="E604" i="10"/>
  <c r="E603" i="10"/>
  <c r="E602" i="10"/>
  <c r="E601" i="10"/>
  <c r="E600" i="10"/>
  <c r="E599" i="10"/>
  <c r="E598" i="10"/>
  <c r="E597" i="10"/>
  <c r="E596" i="10"/>
  <c r="E595" i="10"/>
  <c r="E594" i="10"/>
  <c r="E593" i="10"/>
  <c r="E592" i="10"/>
  <c r="E591" i="10"/>
  <c r="E590" i="10"/>
  <c r="E589" i="10"/>
  <c r="E588" i="10"/>
  <c r="E587" i="10"/>
  <c r="E586" i="10"/>
  <c r="E585" i="10"/>
  <c r="E584" i="10"/>
  <c r="E583" i="10"/>
  <c r="E582" i="10"/>
  <c r="C582" i="10"/>
  <c r="B582" i="10"/>
  <c r="E581" i="10"/>
  <c r="E580" i="10"/>
  <c r="E579" i="10"/>
  <c r="E578" i="10"/>
  <c r="E577" i="10"/>
  <c r="E576" i="10"/>
  <c r="E575" i="10"/>
  <c r="E574" i="10"/>
  <c r="E573" i="10"/>
  <c r="E572" i="10"/>
  <c r="E571" i="10"/>
  <c r="E570" i="10"/>
  <c r="E569" i="10"/>
  <c r="E568" i="10"/>
  <c r="E567" i="10"/>
  <c r="E566" i="10"/>
  <c r="E565" i="10"/>
  <c r="E564" i="10"/>
  <c r="E563" i="10"/>
  <c r="E562" i="10"/>
  <c r="E561" i="10"/>
  <c r="E560" i="10"/>
  <c r="E559" i="10"/>
  <c r="E558" i="10"/>
  <c r="C558" i="10"/>
  <c r="B558" i="10"/>
  <c r="E557" i="10"/>
  <c r="E556" i="10"/>
  <c r="E555" i="10"/>
  <c r="E554" i="10"/>
  <c r="E553" i="10"/>
  <c r="E552" i="10"/>
  <c r="E551" i="10"/>
  <c r="E550" i="10"/>
  <c r="E549" i="10"/>
  <c r="E548" i="10"/>
  <c r="E547" i="10"/>
  <c r="E546" i="10"/>
  <c r="E545" i="10"/>
  <c r="E544" i="10"/>
  <c r="E543" i="10"/>
  <c r="E542" i="10"/>
  <c r="E541" i="10"/>
  <c r="E540" i="10"/>
  <c r="E539" i="10"/>
  <c r="E538" i="10"/>
  <c r="E537" i="10"/>
  <c r="E536" i="10"/>
  <c r="E535" i="10"/>
  <c r="E534" i="10"/>
  <c r="C534" i="10"/>
  <c r="B534" i="10"/>
  <c r="E533" i="10"/>
  <c r="E532" i="10"/>
  <c r="E531" i="10"/>
  <c r="E530" i="10"/>
  <c r="E529" i="10"/>
  <c r="E528" i="10"/>
  <c r="E527" i="10"/>
  <c r="E526" i="10"/>
  <c r="E525" i="10"/>
  <c r="E524" i="10"/>
  <c r="E523" i="10"/>
  <c r="E522" i="10"/>
  <c r="E521" i="10"/>
  <c r="E520" i="10"/>
  <c r="E519" i="10"/>
  <c r="E518" i="10"/>
  <c r="E517" i="10"/>
  <c r="E516" i="10"/>
  <c r="E515" i="10"/>
  <c r="E514" i="10"/>
  <c r="E513" i="10"/>
  <c r="E512" i="10"/>
  <c r="E511" i="10"/>
  <c r="E510" i="10"/>
  <c r="C510" i="10"/>
  <c r="B510" i="10"/>
  <c r="E509" i="10"/>
  <c r="E508" i="10"/>
  <c r="E507" i="10"/>
  <c r="E506" i="10"/>
  <c r="E505" i="10"/>
  <c r="E504" i="10"/>
  <c r="E503" i="10"/>
  <c r="E502" i="10"/>
  <c r="E501" i="10"/>
  <c r="E500" i="10"/>
  <c r="E499" i="10"/>
  <c r="E498" i="10"/>
  <c r="E497" i="10"/>
  <c r="E496" i="10"/>
  <c r="E495" i="10"/>
  <c r="E494" i="10"/>
  <c r="E493" i="10"/>
  <c r="E492" i="10"/>
  <c r="E491" i="10"/>
  <c r="E490" i="10"/>
  <c r="E489" i="10"/>
  <c r="E488" i="10"/>
  <c r="E487" i="10"/>
  <c r="E486" i="10"/>
  <c r="C486" i="10"/>
  <c r="B486" i="10"/>
  <c r="E485" i="10"/>
  <c r="E484" i="10"/>
  <c r="E483" i="10"/>
  <c r="E482" i="10"/>
  <c r="E481" i="10"/>
  <c r="E480" i="10"/>
  <c r="E479" i="10"/>
  <c r="E478" i="10"/>
  <c r="E477" i="10"/>
  <c r="E476" i="10"/>
  <c r="E475" i="10"/>
  <c r="E474" i="10"/>
  <c r="E473" i="10"/>
  <c r="E472" i="10"/>
  <c r="E471" i="10"/>
  <c r="E470" i="10"/>
  <c r="E469" i="10"/>
  <c r="E468" i="10"/>
  <c r="E467" i="10"/>
  <c r="E466" i="10"/>
  <c r="E465" i="10"/>
  <c r="E464" i="10"/>
  <c r="E463" i="10"/>
  <c r="E462" i="10"/>
  <c r="C462" i="10"/>
  <c r="B462" i="10"/>
  <c r="E461" i="10"/>
  <c r="E460" i="10"/>
  <c r="E459" i="10"/>
  <c r="E458" i="10"/>
  <c r="E457" i="10"/>
  <c r="E456" i="10"/>
  <c r="E455" i="10"/>
  <c r="E454" i="10"/>
  <c r="E453" i="10"/>
  <c r="E452" i="10"/>
  <c r="E451" i="10"/>
  <c r="E450" i="10"/>
  <c r="E449" i="10"/>
  <c r="E448" i="10"/>
  <c r="E447" i="10"/>
  <c r="E446" i="10"/>
  <c r="E445" i="10"/>
  <c r="E444" i="10"/>
  <c r="E443" i="10"/>
  <c r="E442" i="10"/>
  <c r="E441" i="10"/>
  <c r="E440" i="10"/>
  <c r="E439" i="10"/>
  <c r="E438" i="10"/>
  <c r="C438" i="10"/>
  <c r="B438" i="10"/>
  <c r="E437" i="10"/>
  <c r="E436" i="10"/>
  <c r="E435" i="10"/>
  <c r="E434" i="10"/>
  <c r="E433" i="10"/>
  <c r="E432" i="10"/>
  <c r="E431" i="10"/>
  <c r="E430" i="10"/>
  <c r="E429" i="10"/>
  <c r="E428" i="10"/>
  <c r="E427" i="10"/>
  <c r="E426" i="10"/>
  <c r="E425" i="10"/>
  <c r="E424" i="10"/>
  <c r="E423" i="10"/>
  <c r="E422" i="10"/>
  <c r="E421" i="10"/>
  <c r="E420" i="10"/>
  <c r="E419" i="10"/>
  <c r="E418" i="10"/>
  <c r="E417" i="10"/>
  <c r="E416" i="10"/>
  <c r="E415" i="10"/>
  <c r="E414" i="10"/>
  <c r="C414" i="10"/>
  <c r="B414" i="10"/>
  <c r="E413" i="10"/>
  <c r="E412" i="10"/>
  <c r="E411" i="10"/>
  <c r="E410" i="10"/>
  <c r="E409" i="10"/>
  <c r="E408" i="10"/>
  <c r="E407" i="10"/>
  <c r="E406" i="10"/>
  <c r="E405" i="10"/>
  <c r="E404" i="10"/>
  <c r="E403" i="10"/>
  <c r="E402" i="10"/>
  <c r="E401" i="10"/>
  <c r="E400" i="10"/>
  <c r="E399" i="10"/>
  <c r="E398" i="10"/>
  <c r="E397" i="10"/>
  <c r="E396" i="10"/>
  <c r="E395" i="10"/>
  <c r="E394" i="10"/>
  <c r="E393" i="10"/>
  <c r="E392" i="10"/>
  <c r="E391" i="10"/>
  <c r="E390" i="10"/>
  <c r="C390" i="10"/>
  <c r="B390" i="10"/>
  <c r="E389" i="10"/>
  <c r="E388" i="10"/>
  <c r="E387" i="10"/>
  <c r="E386" i="10"/>
  <c r="E385" i="10"/>
  <c r="E384" i="10"/>
  <c r="E383" i="10"/>
  <c r="E382" i="10"/>
  <c r="E381" i="10"/>
  <c r="E380" i="10"/>
  <c r="E379" i="10"/>
  <c r="E378" i="10"/>
  <c r="E377" i="10"/>
  <c r="E376" i="10"/>
  <c r="E375" i="10"/>
  <c r="E374" i="10"/>
  <c r="E373" i="10"/>
  <c r="E372" i="10"/>
  <c r="E371" i="10"/>
  <c r="E370" i="10"/>
  <c r="E369" i="10"/>
  <c r="E368" i="10"/>
  <c r="E367" i="10"/>
  <c r="E366" i="10"/>
  <c r="C366" i="10"/>
  <c r="B366" i="10"/>
  <c r="E365" i="10"/>
  <c r="E364" i="10"/>
  <c r="E363" i="10"/>
  <c r="E362" i="10"/>
  <c r="E361" i="10"/>
  <c r="E360" i="10"/>
  <c r="E359" i="10"/>
  <c r="E358" i="10"/>
  <c r="E357" i="10"/>
  <c r="E356" i="10"/>
  <c r="E355" i="10"/>
  <c r="E354" i="10"/>
  <c r="E353" i="10"/>
  <c r="E352" i="10"/>
  <c r="E351" i="10"/>
  <c r="E350" i="10"/>
  <c r="E349" i="10"/>
  <c r="E348" i="10"/>
  <c r="E347" i="10"/>
  <c r="E346" i="10"/>
  <c r="E345" i="10"/>
  <c r="E344" i="10"/>
  <c r="E343" i="10"/>
  <c r="E342" i="10"/>
  <c r="C342" i="10"/>
  <c r="B342" i="10"/>
  <c r="E341" i="10"/>
  <c r="E340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C318" i="10"/>
  <c r="B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C294" i="10"/>
  <c r="B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C270" i="10"/>
  <c r="B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C246" i="10"/>
  <c r="B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C222" i="10"/>
  <c r="B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C198" i="10"/>
  <c r="B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C174" i="10"/>
  <c r="B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C150" i="10"/>
  <c r="B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C126" i="10"/>
  <c r="B126" i="10"/>
  <c r="E125" i="10"/>
  <c r="E124" i="10"/>
  <c r="E123" i="10"/>
  <c r="D123" i="10"/>
  <c r="D147" i="10" s="1"/>
  <c r="D171" i="10" s="1"/>
  <c r="D195" i="10" s="1"/>
  <c r="D219" i="10" s="1"/>
  <c r="D243" i="10" s="1"/>
  <c r="D267" i="10" s="1"/>
  <c r="D291" i="10" s="1"/>
  <c r="D315" i="10" s="1"/>
  <c r="D339" i="10" s="1"/>
  <c r="D363" i="10" s="1"/>
  <c r="D387" i="10" s="1"/>
  <c r="D411" i="10" s="1"/>
  <c r="D435" i="10" s="1"/>
  <c r="D459" i="10" s="1"/>
  <c r="D483" i="10" s="1"/>
  <c r="D507" i="10" s="1"/>
  <c r="D531" i="10" s="1"/>
  <c r="D555" i="10" s="1"/>
  <c r="D579" i="10" s="1"/>
  <c r="D603" i="10" s="1"/>
  <c r="D627" i="10" s="1"/>
  <c r="D651" i="10" s="1"/>
  <c r="D675" i="10" s="1"/>
  <c r="D699" i="10" s="1"/>
  <c r="D723" i="10" s="1"/>
  <c r="D747" i="10" s="1"/>
  <c r="D771" i="10" s="1"/>
  <c r="D795" i="10" s="1"/>
  <c r="D819" i="10" s="1"/>
  <c r="D843" i="10" s="1"/>
  <c r="D867" i="10" s="1"/>
  <c r="D891" i="10" s="1"/>
  <c r="D915" i="10" s="1"/>
  <c r="D939" i="10" s="1"/>
  <c r="D963" i="10" s="1"/>
  <c r="D987" i="10" s="1"/>
  <c r="D1011" i="10" s="1"/>
  <c r="D1035" i="10" s="1"/>
  <c r="D1059" i="10" s="1"/>
  <c r="D1083" i="10" s="1"/>
  <c r="D1107" i="10" s="1"/>
  <c r="D1131" i="10" s="1"/>
  <c r="D1155" i="10" s="1"/>
  <c r="D1179" i="10" s="1"/>
  <c r="E122" i="10"/>
  <c r="E121" i="10"/>
  <c r="E120" i="10"/>
  <c r="E119" i="10"/>
  <c r="D119" i="10"/>
  <c r="D143" i="10" s="1"/>
  <c r="D167" i="10" s="1"/>
  <c r="D191" i="10" s="1"/>
  <c r="D215" i="10" s="1"/>
  <c r="D239" i="10" s="1"/>
  <c r="D263" i="10" s="1"/>
  <c r="D287" i="10" s="1"/>
  <c r="D311" i="10" s="1"/>
  <c r="D335" i="10" s="1"/>
  <c r="D359" i="10" s="1"/>
  <c r="D383" i="10" s="1"/>
  <c r="D407" i="10" s="1"/>
  <c r="D431" i="10" s="1"/>
  <c r="D455" i="10" s="1"/>
  <c r="D479" i="10" s="1"/>
  <c r="D503" i="10" s="1"/>
  <c r="D527" i="10" s="1"/>
  <c r="D551" i="10" s="1"/>
  <c r="D575" i="10" s="1"/>
  <c r="D599" i="10" s="1"/>
  <c r="D623" i="10" s="1"/>
  <c r="D647" i="10" s="1"/>
  <c r="D671" i="10" s="1"/>
  <c r="D695" i="10" s="1"/>
  <c r="D719" i="10" s="1"/>
  <c r="D743" i="10" s="1"/>
  <c r="D767" i="10" s="1"/>
  <c r="D791" i="10" s="1"/>
  <c r="D815" i="10" s="1"/>
  <c r="D839" i="10" s="1"/>
  <c r="D863" i="10" s="1"/>
  <c r="D887" i="10" s="1"/>
  <c r="D911" i="10" s="1"/>
  <c r="D935" i="10" s="1"/>
  <c r="D959" i="10" s="1"/>
  <c r="D983" i="10" s="1"/>
  <c r="D1007" i="10" s="1"/>
  <c r="D1031" i="10" s="1"/>
  <c r="D1055" i="10" s="1"/>
  <c r="D1079" i="10" s="1"/>
  <c r="D1103" i="10" s="1"/>
  <c r="D1127" i="10" s="1"/>
  <c r="D1151" i="10" s="1"/>
  <c r="D1175" i="10" s="1"/>
  <c r="E118" i="10"/>
  <c r="E117" i="10"/>
  <c r="E116" i="10"/>
  <c r="E115" i="10"/>
  <c r="D115" i="10"/>
  <c r="D139" i="10" s="1"/>
  <c r="D163" i="10" s="1"/>
  <c r="D187" i="10" s="1"/>
  <c r="D211" i="10" s="1"/>
  <c r="D235" i="10" s="1"/>
  <c r="D259" i="10" s="1"/>
  <c r="D283" i="10" s="1"/>
  <c r="D307" i="10" s="1"/>
  <c r="D331" i="10" s="1"/>
  <c r="D355" i="10" s="1"/>
  <c r="D379" i="10" s="1"/>
  <c r="D403" i="10" s="1"/>
  <c r="D427" i="10" s="1"/>
  <c r="D451" i="10" s="1"/>
  <c r="D475" i="10" s="1"/>
  <c r="D499" i="10" s="1"/>
  <c r="D523" i="10" s="1"/>
  <c r="D547" i="10" s="1"/>
  <c r="D571" i="10" s="1"/>
  <c r="D595" i="10" s="1"/>
  <c r="D619" i="10" s="1"/>
  <c r="D643" i="10" s="1"/>
  <c r="D667" i="10" s="1"/>
  <c r="D691" i="10" s="1"/>
  <c r="D715" i="10" s="1"/>
  <c r="D739" i="10" s="1"/>
  <c r="D763" i="10" s="1"/>
  <c r="D787" i="10" s="1"/>
  <c r="D811" i="10" s="1"/>
  <c r="D835" i="10" s="1"/>
  <c r="D859" i="10" s="1"/>
  <c r="D883" i="10" s="1"/>
  <c r="D907" i="10" s="1"/>
  <c r="D931" i="10" s="1"/>
  <c r="D955" i="10" s="1"/>
  <c r="D979" i="10" s="1"/>
  <c r="D1003" i="10" s="1"/>
  <c r="D1027" i="10" s="1"/>
  <c r="D1051" i="10" s="1"/>
  <c r="D1075" i="10" s="1"/>
  <c r="D1099" i="10" s="1"/>
  <c r="D1123" i="10" s="1"/>
  <c r="D1147" i="10" s="1"/>
  <c r="D1171" i="10" s="1"/>
  <c r="E114" i="10"/>
  <c r="E113" i="10"/>
  <c r="E112" i="10"/>
  <c r="E111" i="10"/>
  <c r="D111" i="10"/>
  <c r="D135" i="10" s="1"/>
  <c r="D159" i="10" s="1"/>
  <c r="D183" i="10" s="1"/>
  <c r="D207" i="10" s="1"/>
  <c r="D231" i="10" s="1"/>
  <c r="D255" i="10" s="1"/>
  <c r="D279" i="10" s="1"/>
  <c r="D303" i="10" s="1"/>
  <c r="D327" i="10" s="1"/>
  <c r="D351" i="10" s="1"/>
  <c r="D375" i="10" s="1"/>
  <c r="D399" i="10" s="1"/>
  <c r="D423" i="10" s="1"/>
  <c r="D447" i="10" s="1"/>
  <c r="D471" i="10" s="1"/>
  <c r="D495" i="10" s="1"/>
  <c r="D519" i="10" s="1"/>
  <c r="D543" i="10" s="1"/>
  <c r="D567" i="10" s="1"/>
  <c r="D591" i="10" s="1"/>
  <c r="D615" i="10" s="1"/>
  <c r="D639" i="10" s="1"/>
  <c r="D663" i="10" s="1"/>
  <c r="D687" i="10" s="1"/>
  <c r="D711" i="10" s="1"/>
  <c r="D735" i="10" s="1"/>
  <c r="D759" i="10" s="1"/>
  <c r="D783" i="10" s="1"/>
  <c r="D807" i="10" s="1"/>
  <c r="D831" i="10" s="1"/>
  <c r="D855" i="10" s="1"/>
  <c r="D879" i="10" s="1"/>
  <c r="D903" i="10" s="1"/>
  <c r="D927" i="10" s="1"/>
  <c r="D951" i="10" s="1"/>
  <c r="D975" i="10" s="1"/>
  <c r="D999" i="10" s="1"/>
  <c r="D1023" i="10" s="1"/>
  <c r="D1047" i="10" s="1"/>
  <c r="D1071" i="10" s="1"/>
  <c r="D1095" i="10" s="1"/>
  <c r="D1119" i="10" s="1"/>
  <c r="D1143" i="10" s="1"/>
  <c r="D1167" i="10" s="1"/>
  <c r="E110" i="10"/>
  <c r="E109" i="10"/>
  <c r="E108" i="10"/>
  <c r="E107" i="10"/>
  <c r="D107" i="10"/>
  <c r="D131" i="10" s="1"/>
  <c r="D155" i="10" s="1"/>
  <c r="D179" i="10" s="1"/>
  <c r="D203" i="10" s="1"/>
  <c r="D227" i="10" s="1"/>
  <c r="D251" i="10" s="1"/>
  <c r="D275" i="10" s="1"/>
  <c r="D299" i="10" s="1"/>
  <c r="D323" i="10" s="1"/>
  <c r="D347" i="10" s="1"/>
  <c r="D371" i="10" s="1"/>
  <c r="D395" i="10" s="1"/>
  <c r="D419" i="10" s="1"/>
  <c r="D443" i="10" s="1"/>
  <c r="D467" i="10" s="1"/>
  <c r="D491" i="10" s="1"/>
  <c r="D515" i="10" s="1"/>
  <c r="D539" i="10" s="1"/>
  <c r="D563" i="10" s="1"/>
  <c r="D587" i="10" s="1"/>
  <c r="D611" i="10" s="1"/>
  <c r="D635" i="10" s="1"/>
  <c r="D659" i="10" s="1"/>
  <c r="D683" i="10" s="1"/>
  <c r="D707" i="10" s="1"/>
  <c r="D731" i="10" s="1"/>
  <c r="D755" i="10" s="1"/>
  <c r="D779" i="10" s="1"/>
  <c r="D803" i="10" s="1"/>
  <c r="D827" i="10" s="1"/>
  <c r="D851" i="10" s="1"/>
  <c r="D875" i="10" s="1"/>
  <c r="D899" i="10" s="1"/>
  <c r="D923" i="10" s="1"/>
  <c r="D947" i="10" s="1"/>
  <c r="D971" i="10" s="1"/>
  <c r="D995" i="10" s="1"/>
  <c r="D1019" i="10" s="1"/>
  <c r="D1043" i="10" s="1"/>
  <c r="D1067" i="10" s="1"/>
  <c r="D1091" i="10" s="1"/>
  <c r="D1115" i="10" s="1"/>
  <c r="D1139" i="10" s="1"/>
  <c r="D1163" i="10" s="1"/>
  <c r="E106" i="10"/>
  <c r="E105" i="10"/>
  <c r="E104" i="10"/>
  <c r="E103" i="10"/>
  <c r="D103" i="10"/>
  <c r="D127" i="10" s="1"/>
  <c r="D151" i="10" s="1"/>
  <c r="D175" i="10" s="1"/>
  <c r="D199" i="10" s="1"/>
  <c r="D223" i="10" s="1"/>
  <c r="D247" i="10" s="1"/>
  <c r="D271" i="10" s="1"/>
  <c r="D295" i="10" s="1"/>
  <c r="D319" i="10" s="1"/>
  <c r="D343" i="10" s="1"/>
  <c r="D367" i="10" s="1"/>
  <c r="D391" i="10" s="1"/>
  <c r="D415" i="10" s="1"/>
  <c r="D439" i="10" s="1"/>
  <c r="D463" i="10" s="1"/>
  <c r="D487" i="10" s="1"/>
  <c r="D511" i="10" s="1"/>
  <c r="D535" i="10" s="1"/>
  <c r="D559" i="10" s="1"/>
  <c r="D583" i="10" s="1"/>
  <c r="D607" i="10" s="1"/>
  <c r="D631" i="10" s="1"/>
  <c r="D655" i="10" s="1"/>
  <c r="D679" i="10" s="1"/>
  <c r="D703" i="10" s="1"/>
  <c r="D727" i="10" s="1"/>
  <c r="D751" i="10" s="1"/>
  <c r="D775" i="10" s="1"/>
  <c r="D799" i="10" s="1"/>
  <c r="D823" i="10" s="1"/>
  <c r="D847" i="10" s="1"/>
  <c r="D871" i="10" s="1"/>
  <c r="D895" i="10" s="1"/>
  <c r="D919" i="10" s="1"/>
  <c r="D943" i="10" s="1"/>
  <c r="D967" i="10" s="1"/>
  <c r="D991" i="10" s="1"/>
  <c r="D1015" i="10" s="1"/>
  <c r="D1039" i="10" s="1"/>
  <c r="D1063" i="10" s="1"/>
  <c r="D1087" i="10" s="1"/>
  <c r="D1111" i="10" s="1"/>
  <c r="D1135" i="10" s="1"/>
  <c r="D1159" i="10" s="1"/>
  <c r="E102" i="10"/>
  <c r="C102" i="10"/>
  <c r="B102" i="10"/>
  <c r="E101" i="10"/>
  <c r="E100" i="10"/>
  <c r="D100" i="10"/>
  <c r="D124" i="10" s="1"/>
  <c r="D148" i="10" s="1"/>
  <c r="D172" i="10" s="1"/>
  <c r="D196" i="10" s="1"/>
  <c r="D220" i="10" s="1"/>
  <c r="D244" i="10" s="1"/>
  <c r="D268" i="10" s="1"/>
  <c r="D292" i="10" s="1"/>
  <c r="D316" i="10" s="1"/>
  <c r="D340" i="10" s="1"/>
  <c r="D364" i="10" s="1"/>
  <c r="D388" i="10" s="1"/>
  <c r="D412" i="10" s="1"/>
  <c r="D436" i="10" s="1"/>
  <c r="D460" i="10" s="1"/>
  <c r="D484" i="10" s="1"/>
  <c r="D508" i="10" s="1"/>
  <c r="D532" i="10" s="1"/>
  <c r="D556" i="10" s="1"/>
  <c r="D580" i="10" s="1"/>
  <c r="D604" i="10" s="1"/>
  <c r="D628" i="10" s="1"/>
  <c r="D652" i="10" s="1"/>
  <c r="D676" i="10" s="1"/>
  <c r="D700" i="10" s="1"/>
  <c r="D724" i="10" s="1"/>
  <c r="D748" i="10" s="1"/>
  <c r="D772" i="10" s="1"/>
  <c r="D796" i="10" s="1"/>
  <c r="D820" i="10" s="1"/>
  <c r="D844" i="10" s="1"/>
  <c r="D868" i="10" s="1"/>
  <c r="D892" i="10" s="1"/>
  <c r="D916" i="10" s="1"/>
  <c r="D940" i="10" s="1"/>
  <c r="D964" i="10" s="1"/>
  <c r="D988" i="10" s="1"/>
  <c r="D1012" i="10" s="1"/>
  <c r="D1036" i="10" s="1"/>
  <c r="D1060" i="10" s="1"/>
  <c r="D1084" i="10" s="1"/>
  <c r="D1108" i="10" s="1"/>
  <c r="D1132" i="10" s="1"/>
  <c r="D1156" i="10" s="1"/>
  <c r="D1180" i="10" s="1"/>
  <c r="E99" i="10"/>
  <c r="D99" i="10"/>
  <c r="E98" i="10"/>
  <c r="E97" i="10"/>
  <c r="E96" i="10"/>
  <c r="D96" i="10"/>
  <c r="D120" i="10" s="1"/>
  <c r="D144" i="10" s="1"/>
  <c r="D168" i="10" s="1"/>
  <c r="D192" i="10" s="1"/>
  <c r="D216" i="10" s="1"/>
  <c r="D240" i="10" s="1"/>
  <c r="D264" i="10" s="1"/>
  <c r="D288" i="10" s="1"/>
  <c r="D312" i="10" s="1"/>
  <c r="D336" i="10" s="1"/>
  <c r="D360" i="10" s="1"/>
  <c r="D384" i="10" s="1"/>
  <c r="D408" i="10" s="1"/>
  <c r="D432" i="10" s="1"/>
  <c r="D456" i="10" s="1"/>
  <c r="D480" i="10" s="1"/>
  <c r="D504" i="10" s="1"/>
  <c r="D528" i="10" s="1"/>
  <c r="D552" i="10" s="1"/>
  <c r="D576" i="10" s="1"/>
  <c r="D600" i="10" s="1"/>
  <c r="D624" i="10" s="1"/>
  <c r="D648" i="10" s="1"/>
  <c r="D672" i="10" s="1"/>
  <c r="D696" i="10" s="1"/>
  <c r="D720" i="10" s="1"/>
  <c r="D744" i="10" s="1"/>
  <c r="D768" i="10" s="1"/>
  <c r="D792" i="10" s="1"/>
  <c r="D816" i="10" s="1"/>
  <c r="D840" i="10" s="1"/>
  <c r="D864" i="10" s="1"/>
  <c r="D888" i="10" s="1"/>
  <c r="D912" i="10" s="1"/>
  <c r="D936" i="10" s="1"/>
  <c r="D960" i="10" s="1"/>
  <c r="D984" i="10" s="1"/>
  <c r="D1008" i="10" s="1"/>
  <c r="D1032" i="10" s="1"/>
  <c r="D1056" i="10" s="1"/>
  <c r="D1080" i="10" s="1"/>
  <c r="D1104" i="10" s="1"/>
  <c r="D1128" i="10" s="1"/>
  <c r="D1152" i="10" s="1"/>
  <c r="D1176" i="10" s="1"/>
  <c r="E95" i="10"/>
  <c r="D95" i="10"/>
  <c r="E94" i="10"/>
  <c r="E93" i="10"/>
  <c r="E92" i="10"/>
  <c r="D92" i="10"/>
  <c r="D116" i="10" s="1"/>
  <c r="D140" i="10" s="1"/>
  <c r="D164" i="10" s="1"/>
  <c r="D188" i="10" s="1"/>
  <c r="D212" i="10" s="1"/>
  <c r="D236" i="10" s="1"/>
  <c r="D260" i="10" s="1"/>
  <c r="D284" i="10" s="1"/>
  <c r="D308" i="10" s="1"/>
  <c r="D332" i="10" s="1"/>
  <c r="D356" i="10" s="1"/>
  <c r="D380" i="10" s="1"/>
  <c r="D404" i="10" s="1"/>
  <c r="D428" i="10" s="1"/>
  <c r="D452" i="10" s="1"/>
  <c r="D476" i="10" s="1"/>
  <c r="D500" i="10" s="1"/>
  <c r="D524" i="10" s="1"/>
  <c r="D548" i="10" s="1"/>
  <c r="D572" i="10" s="1"/>
  <c r="D596" i="10" s="1"/>
  <c r="D620" i="10" s="1"/>
  <c r="D644" i="10" s="1"/>
  <c r="D668" i="10" s="1"/>
  <c r="D692" i="10" s="1"/>
  <c r="D716" i="10" s="1"/>
  <c r="D740" i="10" s="1"/>
  <c r="D764" i="10" s="1"/>
  <c r="D788" i="10" s="1"/>
  <c r="D812" i="10" s="1"/>
  <c r="D836" i="10" s="1"/>
  <c r="D860" i="10" s="1"/>
  <c r="D884" i="10" s="1"/>
  <c r="D908" i="10" s="1"/>
  <c r="D932" i="10" s="1"/>
  <c r="D956" i="10" s="1"/>
  <c r="D980" i="10" s="1"/>
  <c r="D1004" i="10" s="1"/>
  <c r="D1028" i="10" s="1"/>
  <c r="D1052" i="10" s="1"/>
  <c r="D1076" i="10" s="1"/>
  <c r="D1100" i="10" s="1"/>
  <c r="D1124" i="10" s="1"/>
  <c r="D1148" i="10" s="1"/>
  <c r="D1172" i="10" s="1"/>
  <c r="E91" i="10"/>
  <c r="D91" i="10"/>
  <c r="E90" i="10"/>
  <c r="E89" i="10"/>
  <c r="E88" i="10"/>
  <c r="D88" i="10"/>
  <c r="D112" i="10" s="1"/>
  <c r="D136" i="10" s="1"/>
  <c r="D160" i="10" s="1"/>
  <c r="D184" i="10" s="1"/>
  <c r="D208" i="10" s="1"/>
  <c r="D232" i="10" s="1"/>
  <c r="D256" i="10" s="1"/>
  <c r="D280" i="10" s="1"/>
  <c r="D304" i="10" s="1"/>
  <c r="D328" i="10" s="1"/>
  <c r="D352" i="10" s="1"/>
  <c r="D376" i="10" s="1"/>
  <c r="D400" i="10" s="1"/>
  <c r="D424" i="10" s="1"/>
  <c r="D448" i="10" s="1"/>
  <c r="D472" i="10" s="1"/>
  <c r="D496" i="10" s="1"/>
  <c r="D520" i="10" s="1"/>
  <c r="D544" i="10" s="1"/>
  <c r="D568" i="10" s="1"/>
  <c r="D592" i="10" s="1"/>
  <c r="D616" i="10" s="1"/>
  <c r="D640" i="10" s="1"/>
  <c r="D664" i="10" s="1"/>
  <c r="D688" i="10" s="1"/>
  <c r="D712" i="10" s="1"/>
  <c r="D736" i="10" s="1"/>
  <c r="D760" i="10" s="1"/>
  <c r="D784" i="10" s="1"/>
  <c r="D808" i="10" s="1"/>
  <c r="D832" i="10" s="1"/>
  <c r="D856" i="10" s="1"/>
  <c r="D880" i="10" s="1"/>
  <c r="D904" i="10" s="1"/>
  <c r="D928" i="10" s="1"/>
  <c r="D952" i="10" s="1"/>
  <c r="D976" i="10" s="1"/>
  <c r="D1000" i="10" s="1"/>
  <c r="D1024" i="10" s="1"/>
  <c r="D1048" i="10" s="1"/>
  <c r="D1072" i="10" s="1"/>
  <c r="D1096" i="10" s="1"/>
  <c r="D1120" i="10" s="1"/>
  <c r="D1144" i="10" s="1"/>
  <c r="D1168" i="10" s="1"/>
  <c r="E87" i="10"/>
  <c r="D87" i="10"/>
  <c r="E86" i="10"/>
  <c r="E85" i="10"/>
  <c r="E84" i="10"/>
  <c r="D84" i="10"/>
  <c r="D108" i="10" s="1"/>
  <c r="D132" i="10" s="1"/>
  <c r="D156" i="10" s="1"/>
  <c r="D180" i="10" s="1"/>
  <c r="D204" i="10" s="1"/>
  <c r="D228" i="10" s="1"/>
  <c r="D252" i="10" s="1"/>
  <c r="D276" i="10" s="1"/>
  <c r="D300" i="10" s="1"/>
  <c r="D324" i="10" s="1"/>
  <c r="D348" i="10" s="1"/>
  <c r="D372" i="10" s="1"/>
  <c r="D396" i="10" s="1"/>
  <c r="D420" i="10" s="1"/>
  <c r="D444" i="10" s="1"/>
  <c r="D468" i="10" s="1"/>
  <c r="D492" i="10" s="1"/>
  <c r="D516" i="10" s="1"/>
  <c r="D540" i="10" s="1"/>
  <c r="D564" i="10" s="1"/>
  <c r="D588" i="10" s="1"/>
  <c r="D612" i="10" s="1"/>
  <c r="D636" i="10" s="1"/>
  <c r="D660" i="10" s="1"/>
  <c r="D684" i="10" s="1"/>
  <c r="D708" i="10" s="1"/>
  <c r="D732" i="10" s="1"/>
  <c r="D756" i="10" s="1"/>
  <c r="D780" i="10" s="1"/>
  <c r="D804" i="10" s="1"/>
  <c r="D828" i="10" s="1"/>
  <c r="D852" i="10" s="1"/>
  <c r="D876" i="10" s="1"/>
  <c r="D900" i="10" s="1"/>
  <c r="D924" i="10" s="1"/>
  <c r="D948" i="10" s="1"/>
  <c r="D972" i="10" s="1"/>
  <c r="D996" i="10" s="1"/>
  <c r="D1020" i="10" s="1"/>
  <c r="D1044" i="10" s="1"/>
  <c r="D1068" i="10" s="1"/>
  <c r="D1092" i="10" s="1"/>
  <c r="D1116" i="10" s="1"/>
  <c r="D1140" i="10" s="1"/>
  <c r="D1164" i="10" s="1"/>
  <c r="E83" i="10"/>
  <c r="D83" i="10"/>
  <c r="E82" i="10"/>
  <c r="E81" i="10"/>
  <c r="E80" i="10"/>
  <c r="D80" i="10"/>
  <c r="D104" i="10" s="1"/>
  <c r="D128" i="10" s="1"/>
  <c r="D152" i="10" s="1"/>
  <c r="D176" i="10" s="1"/>
  <c r="D200" i="10" s="1"/>
  <c r="D224" i="10" s="1"/>
  <c r="D248" i="10" s="1"/>
  <c r="D272" i="10" s="1"/>
  <c r="D296" i="10" s="1"/>
  <c r="D320" i="10" s="1"/>
  <c r="D344" i="10" s="1"/>
  <c r="D368" i="10" s="1"/>
  <c r="D392" i="10" s="1"/>
  <c r="D416" i="10" s="1"/>
  <c r="D440" i="10" s="1"/>
  <c r="D464" i="10" s="1"/>
  <c r="D488" i="10" s="1"/>
  <c r="D512" i="10" s="1"/>
  <c r="D536" i="10" s="1"/>
  <c r="D560" i="10" s="1"/>
  <c r="D584" i="10" s="1"/>
  <c r="D608" i="10" s="1"/>
  <c r="D632" i="10" s="1"/>
  <c r="D656" i="10" s="1"/>
  <c r="D680" i="10" s="1"/>
  <c r="D704" i="10" s="1"/>
  <c r="D728" i="10" s="1"/>
  <c r="D752" i="10" s="1"/>
  <c r="D776" i="10" s="1"/>
  <c r="D800" i="10" s="1"/>
  <c r="D824" i="10" s="1"/>
  <c r="D848" i="10" s="1"/>
  <c r="D872" i="10" s="1"/>
  <c r="D896" i="10" s="1"/>
  <c r="D920" i="10" s="1"/>
  <c r="D944" i="10" s="1"/>
  <c r="D968" i="10" s="1"/>
  <c r="D992" i="10" s="1"/>
  <c r="D1016" i="10" s="1"/>
  <c r="D1040" i="10" s="1"/>
  <c r="D1064" i="10" s="1"/>
  <c r="D1088" i="10" s="1"/>
  <c r="D1112" i="10" s="1"/>
  <c r="D1136" i="10" s="1"/>
  <c r="D1160" i="10" s="1"/>
  <c r="E79" i="10"/>
  <c r="D79" i="10"/>
  <c r="E78" i="10"/>
  <c r="C78" i="10"/>
  <c r="B78" i="10"/>
  <c r="E77" i="10"/>
  <c r="D77" i="10"/>
  <c r="D101" i="10" s="1"/>
  <c r="D125" i="10" s="1"/>
  <c r="D149" i="10" s="1"/>
  <c r="D173" i="10" s="1"/>
  <c r="D197" i="10" s="1"/>
  <c r="D221" i="10" s="1"/>
  <c r="D245" i="10" s="1"/>
  <c r="D269" i="10" s="1"/>
  <c r="D293" i="10" s="1"/>
  <c r="D317" i="10" s="1"/>
  <c r="D341" i="10" s="1"/>
  <c r="D365" i="10" s="1"/>
  <c r="D389" i="10" s="1"/>
  <c r="D413" i="10" s="1"/>
  <c r="D437" i="10" s="1"/>
  <c r="D461" i="10" s="1"/>
  <c r="D485" i="10" s="1"/>
  <c r="D509" i="10" s="1"/>
  <c r="D533" i="10" s="1"/>
  <c r="D557" i="10" s="1"/>
  <c r="D581" i="10" s="1"/>
  <c r="D605" i="10" s="1"/>
  <c r="D629" i="10" s="1"/>
  <c r="D653" i="10" s="1"/>
  <c r="D677" i="10" s="1"/>
  <c r="D701" i="10" s="1"/>
  <c r="D725" i="10" s="1"/>
  <c r="D749" i="10" s="1"/>
  <c r="D773" i="10" s="1"/>
  <c r="D797" i="10" s="1"/>
  <c r="D821" i="10" s="1"/>
  <c r="D845" i="10" s="1"/>
  <c r="D869" i="10" s="1"/>
  <c r="D893" i="10" s="1"/>
  <c r="D917" i="10" s="1"/>
  <c r="D941" i="10" s="1"/>
  <c r="D965" i="10" s="1"/>
  <c r="D989" i="10" s="1"/>
  <c r="D1013" i="10" s="1"/>
  <c r="D1037" i="10" s="1"/>
  <c r="D1061" i="10" s="1"/>
  <c r="D1085" i="10" s="1"/>
  <c r="D1109" i="10" s="1"/>
  <c r="D1133" i="10" s="1"/>
  <c r="D1157" i="10" s="1"/>
  <c r="D1181" i="10" s="1"/>
  <c r="E76" i="10"/>
  <c r="D76" i="10"/>
  <c r="E75" i="10"/>
  <c r="D75" i="10"/>
  <c r="E74" i="10"/>
  <c r="E73" i="10"/>
  <c r="D73" i="10"/>
  <c r="D97" i="10" s="1"/>
  <c r="D121" i="10" s="1"/>
  <c r="D145" i="10" s="1"/>
  <c r="D169" i="10" s="1"/>
  <c r="D193" i="10" s="1"/>
  <c r="D217" i="10" s="1"/>
  <c r="D241" i="10" s="1"/>
  <c r="D265" i="10" s="1"/>
  <c r="D289" i="10" s="1"/>
  <c r="D313" i="10" s="1"/>
  <c r="D337" i="10" s="1"/>
  <c r="D361" i="10" s="1"/>
  <c r="D385" i="10" s="1"/>
  <c r="D409" i="10" s="1"/>
  <c r="D433" i="10" s="1"/>
  <c r="D457" i="10" s="1"/>
  <c r="D481" i="10" s="1"/>
  <c r="D505" i="10" s="1"/>
  <c r="D529" i="10" s="1"/>
  <c r="D553" i="10" s="1"/>
  <c r="D577" i="10" s="1"/>
  <c r="D601" i="10" s="1"/>
  <c r="D625" i="10" s="1"/>
  <c r="D649" i="10" s="1"/>
  <c r="D673" i="10" s="1"/>
  <c r="D697" i="10" s="1"/>
  <c r="D721" i="10" s="1"/>
  <c r="D745" i="10" s="1"/>
  <c r="D769" i="10" s="1"/>
  <c r="D793" i="10" s="1"/>
  <c r="D817" i="10" s="1"/>
  <c r="D841" i="10" s="1"/>
  <c r="D865" i="10" s="1"/>
  <c r="D889" i="10" s="1"/>
  <c r="D913" i="10" s="1"/>
  <c r="D937" i="10" s="1"/>
  <c r="D961" i="10" s="1"/>
  <c r="D985" i="10" s="1"/>
  <c r="D1009" i="10" s="1"/>
  <c r="D1033" i="10" s="1"/>
  <c r="D1057" i="10" s="1"/>
  <c r="D1081" i="10" s="1"/>
  <c r="D1105" i="10" s="1"/>
  <c r="D1129" i="10" s="1"/>
  <c r="D1153" i="10" s="1"/>
  <c r="D1177" i="10" s="1"/>
  <c r="E72" i="10"/>
  <c r="D72" i="10"/>
  <c r="E71" i="10"/>
  <c r="D71" i="10"/>
  <c r="E70" i="10"/>
  <c r="E69" i="10"/>
  <c r="D69" i="10"/>
  <c r="D93" i="10" s="1"/>
  <c r="D117" i="10" s="1"/>
  <c r="D141" i="10" s="1"/>
  <c r="D165" i="10" s="1"/>
  <c r="D189" i="10" s="1"/>
  <c r="D213" i="10" s="1"/>
  <c r="D237" i="10" s="1"/>
  <c r="D261" i="10" s="1"/>
  <c r="D285" i="10" s="1"/>
  <c r="D309" i="10" s="1"/>
  <c r="D333" i="10" s="1"/>
  <c r="D357" i="10" s="1"/>
  <c r="D381" i="10" s="1"/>
  <c r="D405" i="10" s="1"/>
  <c r="D429" i="10" s="1"/>
  <c r="D453" i="10" s="1"/>
  <c r="D477" i="10" s="1"/>
  <c r="D501" i="10" s="1"/>
  <c r="D525" i="10" s="1"/>
  <c r="D549" i="10" s="1"/>
  <c r="D573" i="10" s="1"/>
  <c r="D597" i="10" s="1"/>
  <c r="D621" i="10" s="1"/>
  <c r="D645" i="10" s="1"/>
  <c r="D669" i="10" s="1"/>
  <c r="D693" i="10" s="1"/>
  <c r="D717" i="10" s="1"/>
  <c r="D741" i="10" s="1"/>
  <c r="D765" i="10" s="1"/>
  <c r="D789" i="10" s="1"/>
  <c r="D813" i="10" s="1"/>
  <c r="D837" i="10" s="1"/>
  <c r="D861" i="10" s="1"/>
  <c r="D885" i="10" s="1"/>
  <c r="D909" i="10" s="1"/>
  <c r="D933" i="10" s="1"/>
  <c r="D957" i="10" s="1"/>
  <c r="D981" i="10" s="1"/>
  <c r="D1005" i="10" s="1"/>
  <c r="D1029" i="10" s="1"/>
  <c r="D1053" i="10" s="1"/>
  <c r="D1077" i="10" s="1"/>
  <c r="D1101" i="10" s="1"/>
  <c r="D1125" i="10" s="1"/>
  <c r="D1149" i="10" s="1"/>
  <c r="D1173" i="10" s="1"/>
  <c r="E68" i="10"/>
  <c r="D68" i="10"/>
  <c r="E67" i="10"/>
  <c r="D67" i="10"/>
  <c r="E66" i="10"/>
  <c r="E65" i="10"/>
  <c r="D65" i="10"/>
  <c r="D89" i="10" s="1"/>
  <c r="D113" i="10" s="1"/>
  <c r="D137" i="10" s="1"/>
  <c r="D161" i="10" s="1"/>
  <c r="D185" i="10" s="1"/>
  <c r="D209" i="10" s="1"/>
  <c r="D233" i="10" s="1"/>
  <c r="D257" i="10" s="1"/>
  <c r="D281" i="10" s="1"/>
  <c r="D305" i="10" s="1"/>
  <c r="D329" i="10" s="1"/>
  <c r="D353" i="10" s="1"/>
  <c r="D377" i="10" s="1"/>
  <c r="D401" i="10" s="1"/>
  <c r="D425" i="10" s="1"/>
  <c r="D449" i="10" s="1"/>
  <c r="D473" i="10" s="1"/>
  <c r="D497" i="10" s="1"/>
  <c r="D521" i="10" s="1"/>
  <c r="D545" i="10" s="1"/>
  <c r="D569" i="10" s="1"/>
  <c r="D593" i="10" s="1"/>
  <c r="D617" i="10" s="1"/>
  <c r="D641" i="10" s="1"/>
  <c r="D665" i="10" s="1"/>
  <c r="D689" i="10" s="1"/>
  <c r="D713" i="10" s="1"/>
  <c r="D737" i="10" s="1"/>
  <c r="D761" i="10" s="1"/>
  <c r="D785" i="10" s="1"/>
  <c r="D809" i="10" s="1"/>
  <c r="D833" i="10" s="1"/>
  <c r="D857" i="10" s="1"/>
  <c r="D881" i="10" s="1"/>
  <c r="D905" i="10" s="1"/>
  <c r="D929" i="10" s="1"/>
  <c r="D953" i="10" s="1"/>
  <c r="D977" i="10" s="1"/>
  <c r="D1001" i="10" s="1"/>
  <c r="D1025" i="10" s="1"/>
  <c r="D1049" i="10" s="1"/>
  <c r="D1073" i="10" s="1"/>
  <c r="D1097" i="10" s="1"/>
  <c r="D1121" i="10" s="1"/>
  <c r="D1145" i="10" s="1"/>
  <c r="D1169" i="10" s="1"/>
  <c r="E64" i="10"/>
  <c r="D64" i="10"/>
  <c r="E63" i="10"/>
  <c r="D63" i="10"/>
  <c r="E62" i="10"/>
  <c r="E61" i="10"/>
  <c r="D61" i="10"/>
  <c r="D85" i="10" s="1"/>
  <c r="D109" i="10" s="1"/>
  <c r="D133" i="10" s="1"/>
  <c r="D157" i="10" s="1"/>
  <c r="D181" i="10" s="1"/>
  <c r="D205" i="10" s="1"/>
  <c r="D229" i="10" s="1"/>
  <c r="D253" i="10" s="1"/>
  <c r="D277" i="10" s="1"/>
  <c r="D301" i="10" s="1"/>
  <c r="D325" i="10" s="1"/>
  <c r="D349" i="10" s="1"/>
  <c r="D373" i="10" s="1"/>
  <c r="D397" i="10" s="1"/>
  <c r="D421" i="10" s="1"/>
  <c r="D445" i="10" s="1"/>
  <c r="D469" i="10" s="1"/>
  <c r="D493" i="10" s="1"/>
  <c r="D517" i="10" s="1"/>
  <c r="D541" i="10" s="1"/>
  <c r="D565" i="10" s="1"/>
  <c r="D589" i="10" s="1"/>
  <c r="D613" i="10" s="1"/>
  <c r="D637" i="10" s="1"/>
  <c r="D661" i="10" s="1"/>
  <c r="D685" i="10" s="1"/>
  <c r="D709" i="10" s="1"/>
  <c r="D733" i="10" s="1"/>
  <c r="D757" i="10" s="1"/>
  <c r="D781" i="10" s="1"/>
  <c r="D805" i="10" s="1"/>
  <c r="D829" i="10" s="1"/>
  <c r="D853" i="10" s="1"/>
  <c r="D877" i="10" s="1"/>
  <c r="D901" i="10" s="1"/>
  <c r="D925" i="10" s="1"/>
  <c r="D949" i="10" s="1"/>
  <c r="D973" i="10" s="1"/>
  <c r="D997" i="10" s="1"/>
  <c r="D1021" i="10" s="1"/>
  <c r="D1045" i="10" s="1"/>
  <c r="D1069" i="10" s="1"/>
  <c r="D1093" i="10" s="1"/>
  <c r="D1117" i="10" s="1"/>
  <c r="D1141" i="10" s="1"/>
  <c r="D1165" i="10" s="1"/>
  <c r="E60" i="10"/>
  <c r="D60" i="10"/>
  <c r="E59" i="10"/>
  <c r="D59" i="10"/>
  <c r="E58" i="10"/>
  <c r="E57" i="10"/>
  <c r="D57" i="10"/>
  <c r="D81" i="10" s="1"/>
  <c r="D105" i="10" s="1"/>
  <c r="D129" i="10" s="1"/>
  <c r="D153" i="10" s="1"/>
  <c r="D177" i="10" s="1"/>
  <c r="D201" i="10" s="1"/>
  <c r="D225" i="10" s="1"/>
  <c r="D249" i="10" s="1"/>
  <c r="D273" i="10" s="1"/>
  <c r="D297" i="10" s="1"/>
  <c r="D321" i="10" s="1"/>
  <c r="D345" i="10" s="1"/>
  <c r="D369" i="10" s="1"/>
  <c r="D393" i="10" s="1"/>
  <c r="D417" i="10" s="1"/>
  <c r="D441" i="10" s="1"/>
  <c r="D465" i="10" s="1"/>
  <c r="D489" i="10" s="1"/>
  <c r="D513" i="10" s="1"/>
  <c r="D537" i="10" s="1"/>
  <c r="D561" i="10" s="1"/>
  <c r="D585" i="10" s="1"/>
  <c r="D609" i="10" s="1"/>
  <c r="D633" i="10" s="1"/>
  <c r="D657" i="10" s="1"/>
  <c r="D681" i="10" s="1"/>
  <c r="D705" i="10" s="1"/>
  <c r="D729" i="10" s="1"/>
  <c r="D753" i="10" s="1"/>
  <c r="D777" i="10" s="1"/>
  <c r="D801" i="10" s="1"/>
  <c r="D825" i="10" s="1"/>
  <c r="D849" i="10" s="1"/>
  <c r="D873" i="10" s="1"/>
  <c r="D897" i="10" s="1"/>
  <c r="D921" i="10" s="1"/>
  <c r="D945" i="10" s="1"/>
  <c r="D969" i="10" s="1"/>
  <c r="D993" i="10" s="1"/>
  <c r="D1017" i="10" s="1"/>
  <c r="D1041" i="10" s="1"/>
  <c r="D1065" i="10" s="1"/>
  <c r="D1089" i="10" s="1"/>
  <c r="D1113" i="10" s="1"/>
  <c r="D1137" i="10" s="1"/>
  <c r="D1161" i="10" s="1"/>
  <c r="E56" i="10"/>
  <c r="D56" i="10"/>
  <c r="E55" i="10"/>
  <c r="D55" i="10"/>
  <c r="E54" i="10"/>
  <c r="C54" i="10"/>
  <c r="B54" i="10"/>
  <c r="E53" i="10"/>
  <c r="D53" i="10"/>
  <c r="E52" i="10"/>
  <c r="D52" i="10"/>
  <c r="E51" i="10"/>
  <c r="D51" i="10"/>
  <c r="E50" i="10"/>
  <c r="D50" i="10"/>
  <c r="D74" i="10" s="1"/>
  <c r="D98" i="10" s="1"/>
  <c r="D122" i="10" s="1"/>
  <c r="D146" i="10" s="1"/>
  <c r="D170" i="10" s="1"/>
  <c r="D194" i="10" s="1"/>
  <c r="D218" i="10" s="1"/>
  <c r="D242" i="10" s="1"/>
  <c r="D266" i="10" s="1"/>
  <c r="D290" i="10" s="1"/>
  <c r="D314" i="10" s="1"/>
  <c r="D338" i="10" s="1"/>
  <c r="D362" i="10" s="1"/>
  <c r="D386" i="10" s="1"/>
  <c r="D410" i="10" s="1"/>
  <c r="D434" i="10" s="1"/>
  <c r="D458" i="10" s="1"/>
  <c r="D482" i="10" s="1"/>
  <c r="D506" i="10" s="1"/>
  <c r="D530" i="10" s="1"/>
  <c r="D554" i="10" s="1"/>
  <c r="D578" i="10" s="1"/>
  <c r="D602" i="10" s="1"/>
  <c r="D626" i="10" s="1"/>
  <c r="D650" i="10" s="1"/>
  <c r="D674" i="10" s="1"/>
  <c r="D698" i="10" s="1"/>
  <c r="D722" i="10" s="1"/>
  <c r="D746" i="10" s="1"/>
  <c r="D770" i="10" s="1"/>
  <c r="D794" i="10" s="1"/>
  <c r="D818" i="10" s="1"/>
  <c r="D842" i="10" s="1"/>
  <c r="D866" i="10" s="1"/>
  <c r="D890" i="10" s="1"/>
  <c r="D914" i="10" s="1"/>
  <c r="D938" i="10" s="1"/>
  <c r="D962" i="10" s="1"/>
  <c r="D986" i="10" s="1"/>
  <c r="D1010" i="10" s="1"/>
  <c r="D1034" i="10" s="1"/>
  <c r="D1058" i="10" s="1"/>
  <c r="D1082" i="10" s="1"/>
  <c r="D1106" i="10" s="1"/>
  <c r="D1130" i="10" s="1"/>
  <c r="D1154" i="10" s="1"/>
  <c r="D1178" i="10" s="1"/>
  <c r="E49" i="10"/>
  <c r="D49" i="10"/>
  <c r="E48" i="10"/>
  <c r="D48" i="10"/>
  <c r="E47" i="10"/>
  <c r="D47" i="10"/>
  <c r="E46" i="10"/>
  <c r="D46" i="10"/>
  <c r="D70" i="10" s="1"/>
  <c r="D94" i="10" s="1"/>
  <c r="D118" i="10" s="1"/>
  <c r="D142" i="10" s="1"/>
  <c r="D166" i="10" s="1"/>
  <c r="D190" i="10" s="1"/>
  <c r="D214" i="10" s="1"/>
  <c r="D238" i="10" s="1"/>
  <c r="D262" i="10" s="1"/>
  <c r="D286" i="10" s="1"/>
  <c r="D310" i="10" s="1"/>
  <c r="D334" i="10" s="1"/>
  <c r="D358" i="10" s="1"/>
  <c r="D382" i="10" s="1"/>
  <c r="D406" i="10" s="1"/>
  <c r="D430" i="10" s="1"/>
  <c r="D454" i="10" s="1"/>
  <c r="D478" i="10" s="1"/>
  <c r="D502" i="10" s="1"/>
  <c r="D526" i="10" s="1"/>
  <c r="D550" i="10" s="1"/>
  <c r="D574" i="10" s="1"/>
  <c r="D598" i="10" s="1"/>
  <c r="D622" i="10" s="1"/>
  <c r="D646" i="10" s="1"/>
  <c r="D670" i="10" s="1"/>
  <c r="D694" i="10" s="1"/>
  <c r="D718" i="10" s="1"/>
  <c r="D742" i="10" s="1"/>
  <c r="D766" i="10" s="1"/>
  <c r="D790" i="10" s="1"/>
  <c r="D814" i="10" s="1"/>
  <c r="D838" i="10" s="1"/>
  <c r="D862" i="10" s="1"/>
  <c r="D886" i="10" s="1"/>
  <c r="D910" i="10" s="1"/>
  <c r="D934" i="10" s="1"/>
  <c r="D958" i="10" s="1"/>
  <c r="D982" i="10" s="1"/>
  <c r="D1006" i="10" s="1"/>
  <c r="D1030" i="10" s="1"/>
  <c r="D1054" i="10" s="1"/>
  <c r="D1078" i="10" s="1"/>
  <c r="D1102" i="10" s="1"/>
  <c r="D1126" i="10" s="1"/>
  <c r="D1150" i="10" s="1"/>
  <c r="D1174" i="10" s="1"/>
  <c r="E45" i="10"/>
  <c r="D45" i="10"/>
  <c r="E44" i="10"/>
  <c r="D44" i="10"/>
  <c r="E43" i="10"/>
  <c r="D43" i="10"/>
  <c r="E42" i="10"/>
  <c r="D42" i="10"/>
  <c r="D66" i="10" s="1"/>
  <c r="D90" i="10" s="1"/>
  <c r="D114" i="10" s="1"/>
  <c r="D138" i="10" s="1"/>
  <c r="D162" i="10" s="1"/>
  <c r="D186" i="10" s="1"/>
  <c r="D210" i="10" s="1"/>
  <c r="D234" i="10" s="1"/>
  <c r="D258" i="10" s="1"/>
  <c r="D282" i="10" s="1"/>
  <c r="D306" i="10" s="1"/>
  <c r="D330" i="10" s="1"/>
  <c r="D354" i="10" s="1"/>
  <c r="D378" i="10" s="1"/>
  <c r="D402" i="10" s="1"/>
  <c r="D426" i="10" s="1"/>
  <c r="D450" i="10" s="1"/>
  <c r="D474" i="10" s="1"/>
  <c r="D498" i="10" s="1"/>
  <c r="D522" i="10" s="1"/>
  <c r="D546" i="10" s="1"/>
  <c r="D570" i="10" s="1"/>
  <c r="D594" i="10" s="1"/>
  <c r="D618" i="10" s="1"/>
  <c r="D642" i="10" s="1"/>
  <c r="D666" i="10" s="1"/>
  <c r="D690" i="10" s="1"/>
  <c r="D714" i="10" s="1"/>
  <c r="D738" i="10" s="1"/>
  <c r="D762" i="10" s="1"/>
  <c r="D786" i="10" s="1"/>
  <c r="D810" i="10" s="1"/>
  <c r="D834" i="10" s="1"/>
  <c r="D858" i="10" s="1"/>
  <c r="D882" i="10" s="1"/>
  <c r="D906" i="10" s="1"/>
  <c r="D930" i="10" s="1"/>
  <c r="D954" i="10" s="1"/>
  <c r="D978" i="10" s="1"/>
  <c r="D1002" i="10" s="1"/>
  <c r="D1026" i="10" s="1"/>
  <c r="D1050" i="10" s="1"/>
  <c r="D1074" i="10" s="1"/>
  <c r="D1098" i="10" s="1"/>
  <c r="D1122" i="10" s="1"/>
  <c r="D1146" i="10" s="1"/>
  <c r="D1170" i="10" s="1"/>
  <c r="E41" i="10"/>
  <c r="D41" i="10"/>
  <c r="E40" i="10"/>
  <c r="D40" i="10"/>
  <c r="E39" i="10"/>
  <c r="D39" i="10"/>
  <c r="E38" i="10"/>
  <c r="D38" i="10"/>
  <c r="D62" i="10" s="1"/>
  <c r="D86" i="10" s="1"/>
  <c r="D110" i="10" s="1"/>
  <c r="D134" i="10" s="1"/>
  <c r="D158" i="10" s="1"/>
  <c r="D182" i="10" s="1"/>
  <c r="D206" i="10" s="1"/>
  <c r="D230" i="10" s="1"/>
  <c r="D254" i="10" s="1"/>
  <c r="D278" i="10" s="1"/>
  <c r="D302" i="10" s="1"/>
  <c r="D326" i="10" s="1"/>
  <c r="D350" i="10" s="1"/>
  <c r="D374" i="10" s="1"/>
  <c r="D398" i="10" s="1"/>
  <c r="D422" i="10" s="1"/>
  <c r="D446" i="10" s="1"/>
  <c r="D470" i="10" s="1"/>
  <c r="D494" i="10" s="1"/>
  <c r="D518" i="10" s="1"/>
  <c r="D542" i="10" s="1"/>
  <c r="D566" i="10" s="1"/>
  <c r="D590" i="10" s="1"/>
  <c r="D614" i="10" s="1"/>
  <c r="D638" i="10" s="1"/>
  <c r="D662" i="10" s="1"/>
  <c r="D686" i="10" s="1"/>
  <c r="D710" i="10" s="1"/>
  <c r="D734" i="10" s="1"/>
  <c r="D758" i="10" s="1"/>
  <c r="D782" i="10" s="1"/>
  <c r="D806" i="10" s="1"/>
  <c r="D830" i="10" s="1"/>
  <c r="D854" i="10" s="1"/>
  <c r="D878" i="10" s="1"/>
  <c r="D902" i="10" s="1"/>
  <c r="D926" i="10" s="1"/>
  <c r="D950" i="10" s="1"/>
  <c r="D974" i="10" s="1"/>
  <c r="D998" i="10" s="1"/>
  <c r="D1022" i="10" s="1"/>
  <c r="D1046" i="10" s="1"/>
  <c r="D1070" i="10" s="1"/>
  <c r="D1094" i="10" s="1"/>
  <c r="D1118" i="10" s="1"/>
  <c r="D1142" i="10" s="1"/>
  <c r="D1166" i="10" s="1"/>
  <c r="E37" i="10"/>
  <c r="D37" i="10"/>
  <c r="E36" i="10"/>
  <c r="D36" i="10"/>
  <c r="E35" i="10"/>
  <c r="D35" i="10"/>
  <c r="E34" i="10"/>
  <c r="D34" i="10"/>
  <c r="D58" i="10" s="1"/>
  <c r="D82" i="10" s="1"/>
  <c r="D106" i="10" s="1"/>
  <c r="D130" i="10" s="1"/>
  <c r="D154" i="10" s="1"/>
  <c r="D178" i="10" s="1"/>
  <c r="D202" i="10" s="1"/>
  <c r="D226" i="10" s="1"/>
  <c r="D250" i="10" s="1"/>
  <c r="D274" i="10" s="1"/>
  <c r="D298" i="10" s="1"/>
  <c r="D322" i="10" s="1"/>
  <c r="D346" i="10" s="1"/>
  <c r="D370" i="10" s="1"/>
  <c r="D394" i="10" s="1"/>
  <c r="D418" i="10" s="1"/>
  <c r="D442" i="10" s="1"/>
  <c r="D466" i="10" s="1"/>
  <c r="D490" i="10" s="1"/>
  <c r="D514" i="10" s="1"/>
  <c r="D538" i="10" s="1"/>
  <c r="D562" i="10" s="1"/>
  <c r="D586" i="10" s="1"/>
  <c r="D610" i="10" s="1"/>
  <c r="D634" i="10" s="1"/>
  <c r="D658" i="10" s="1"/>
  <c r="D682" i="10" s="1"/>
  <c r="D706" i="10" s="1"/>
  <c r="D730" i="10" s="1"/>
  <c r="D754" i="10" s="1"/>
  <c r="D778" i="10" s="1"/>
  <c r="D802" i="10" s="1"/>
  <c r="D826" i="10" s="1"/>
  <c r="D850" i="10" s="1"/>
  <c r="D874" i="10" s="1"/>
  <c r="D898" i="10" s="1"/>
  <c r="D922" i="10" s="1"/>
  <c r="D946" i="10" s="1"/>
  <c r="D970" i="10" s="1"/>
  <c r="D994" i="10" s="1"/>
  <c r="D1018" i="10" s="1"/>
  <c r="D1042" i="10" s="1"/>
  <c r="D1066" i="10" s="1"/>
  <c r="D1090" i="10" s="1"/>
  <c r="D1114" i="10" s="1"/>
  <c r="D1138" i="10" s="1"/>
  <c r="D1162" i="10" s="1"/>
  <c r="E33" i="10"/>
  <c r="D33" i="10"/>
  <c r="E32" i="10"/>
  <c r="D32" i="10"/>
  <c r="E31" i="10"/>
  <c r="D31" i="10"/>
  <c r="E30" i="10"/>
  <c r="D30" i="10"/>
  <c r="D54" i="10" s="1"/>
  <c r="D78" i="10" s="1"/>
  <c r="D102" i="10" s="1"/>
  <c r="D126" i="10" s="1"/>
  <c r="D150" i="10" s="1"/>
  <c r="D174" i="10" s="1"/>
  <c r="D198" i="10" s="1"/>
  <c r="D222" i="10" s="1"/>
  <c r="D246" i="10" s="1"/>
  <c r="D270" i="10" s="1"/>
  <c r="D294" i="10" s="1"/>
  <c r="D318" i="10" s="1"/>
  <c r="D342" i="10" s="1"/>
  <c r="D366" i="10" s="1"/>
  <c r="D390" i="10" s="1"/>
  <c r="D414" i="10" s="1"/>
  <c r="D438" i="10" s="1"/>
  <c r="D462" i="10" s="1"/>
  <c r="D486" i="10" s="1"/>
  <c r="D510" i="10" s="1"/>
  <c r="D534" i="10" s="1"/>
  <c r="D558" i="10" s="1"/>
  <c r="D582" i="10" s="1"/>
  <c r="D606" i="10" s="1"/>
  <c r="D630" i="10" s="1"/>
  <c r="D654" i="10" s="1"/>
  <c r="D678" i="10" s="1"/>
  <c r="D702" i="10" s="1"/>
  <c r="D726" i="10" s="1"/>
  <c r="D750" i="10" s="1"/>
  <c r="D774" i="10" s="1"/>
  <c r="D798" i="10" s="1"/>
  <c r="D822" i="10" s="1"/>
  <c r="D846" i="10" s="1"/>
  <c r="D870" i="10" s="1"/>
  <c r="D894" i="10" s="1"/>
  <c r="D918" i="10" s="1"/>
  <c r="D942" i="10" s="1"/>
  <c r="D966" i="10" s="1"/>
  <c r="D990" i="10" s="1"/>
  <c r="D1014" i="10" s="1"/>
  <c r="D1038" i="10" s="1"/>
  <c r="D1062" i="10" s="1"/>
  <c r="D1086" i="10" s="1"/>
  <c r="D1110" i="10" s="1"/>
  <c r="D1134" i="10" s="1"/>
  <c r="D1158" i="10" s="1"/>
  <c r="C30" i="10"/>
  <c r="B30" i="10"/>
  <c r="E1181" i="11"/>
  <c r="E1180" i="11"/>
  <c r="E1179" i="11"/>
  <c r="E1178" i="11"/>
  <c r="E1177" i="11"/>
  <c r="E1176" i="11"/>
  <c r="E1175" i="11"/>
  <c r="E1174" i="11"/>
  <c r="E1173" i="11"/>
  <c r="E1172" i="11"/>
  <c r="E1171" i="11"/>
  <c r="E1170" i="11"/>
  <c r="E1169" i="11"/>
  <c r="E1168" i="11"/>
  <c r="E1167" i="11"/>
  <c r="E1166" i="11"/>
  <c r="E1165" i="11"/>
  <c r="E1164" i="11"/>
  <c r="E1163" i="11"/>
  <c r="E1162" i="11"/>
  <c r="E1161" i="11"/>
  <c r="E1160" i="11"/>
  <c r="E1159" i="11"/>
  <c r="E1158" i="11"/>
  <c r="C1158" i="11"/>
  <c r="E1157" i="11"/>
  <c r="E1156" i="11"/>
  <c r="E1155" i="11"/>
  <c r="E1154" i="11"/>
  <c r="E1153" i="11"/>
  <c r="E1152" i="11"/>
  <c r="E1151" i="11"/>
  <c r="E1150" i="11"/>
  <c r="E1149" i="11"/>
  <c r="E1148" i="11"/>
  <c r="E1147" i="11"/>
  <c r="E1146" i="11"/>
  <c r="E1145" i="11"/>
  <c r="E1144" i="11"/>
  <c r="E1143" i="11"/>
  <c r="E1142" i="11"/>
  <c r="E1141" i="11"/>
  <c r="E1140" i="11"/>
  <c r="E1139" i="11"/>
  <c r="E1138" i="11"/>
  <c r="E1137" i="11"/>
  <c r="E1136" i="11"/>
  <c r="E1135" i="11"/>
  <c r="E1134" i="11"/>
  <c r="C1134" i="11"/>
  <c r="B1134" i="11"/>
  <c r="E1133" i="11"/>
  <c r="E1132" i="11"/>
  <c r="E1131" i="11"/>
  <c r="E1130" i="11"/>
  <c r="E1129" i="11"/>
  <c r="E1128" i="11"/>
  <c r="E1127" i="11"/>
  <c r="E1126" i="11"/>
  <c r="E1125" i="11"/>
  <c r="E1124" i="11"/>
  <c r="E1123" i="11"/>
  <c r="E1122" i="11"/>
  <c r="E1121" i="11"/>
  <c r="E1120" i="11"/>
  <c r="E1119" i="11"/>
  <c r="E1118" i="11"/>
  <c r="E1117" i="11"/>
  <c r="E1116" i="11"/>
  <c r="E1115" i="11"/>
  <c r="E1114" i="11"/>
  <c r="E1113" i="11"/>
  <c r="E1112" i="11"/>
  <c r="E1111" i="11"/>
  <c r="E1110" i="11"/>
  <c r="C1110" i="11"/>
  <c r="B1110" i="11"/>
  <c r="E1109" i="11"/>
  <c r="E1108" i="11"/>
  <c r="E1107" i="11"/>
  <c r="E1106" i="11"/>
  <c r="E1105" i="11"/>
  <c r="E1104" i="11"/>
  <c r="E1103" i="11"/>
  <c r="E1102" i="11"/>
  <c r="E1101" i="11"/>
  <c r="E1100" i="11"/>
  <c r="E1099" i="11"/>
  <c r="E1098" i="11"/>
  <c r="E1097" i="11"/>
  <c r="E1096" i="11"/>
  <c r="E1095" i="11"/>
  <c r="E1094" i="11"/>
  <c r="E1093" i="11"/>
  <c r="E1092" i="11"/>
  <c r="E1091" i="11"/>
  <c r="E1090" i="11"/>
  <c r="E1089" i="11"/>
  <c r="E1088" i="11"/>
  <c r="E1087" i="11"/>
  <c r="E1086" i="11"/>
  <c r="C1086" i="11"/>
  <c r="B1086" i="11"/>
  <c r="E1085" i="11"/>
  <c r="E1084" i="11"/>
  <c r="E1083" i="11"/>
  <c r="E1082" i="11"/>
  <c r="E1081" i="11"/>
  <c r="E1080" i="11"/>
  <c r="E1079" i="11"/>
  <c r="E1078" i="11"/>
  <c r="E1077" i="11"/>
  <c r="E1076" i="11"/>
  <c r="E1075" i="11"/>
  <c r="E1074" i="11"/>
  <c r="E1073" i="11"/>
  <c r="E1072" i="11"/>
  <c r="E1071" i="11"/>
  <c r="E1070" i="11"/>
  <c r="E1069" i="11"/>
  <c r="E1068" i="11"/>
  <c r="E1067" i="11"/>
  <c r="E1066" i="11"/>
  <c r="E1065" i="11"/>
  <c r="E1064" i="11"/>
  <c r="E1063" i="11"/>
  <c r="E1062" i="11"/>
  <c r="C1062" i="11"/>
  <c r="B1062" i="11"/>
  <c r="E1061" i="11"/>
  <c r="E1060" i="11"/>
  <c r="E1059" i="11"/>
  <c r="E1058" i="11"/>
  <c r="E1057" i="11"/>
  <c r="E1056" i="11"/>
  <c r="E1055" i="11"/>
  <c r="E1054" i="11"/>
  <c r="E1053" i="11"/>
  <c r="E1052" i="11"/>
  <c r="E1051" i="11"/>
  <c r="E1050" i="11"/>
  <c r="E1049" i="11"/>
  <c r="E1048" i="11"/>
  <c r="E1047" i="11"/>
  <c r="E1046" i="11"/>
  <c r="E1045" i="11"/>
  <c r="E1044" i="11"/>
  <c r="E1043" i="11"/>
  <c r="E1042" i="11"/>
  <c r="E1041" i="11"/>
  <c r="E1040" i="11"/>
  <c r="E1039" i="11"/>
  <c r="E1038" i="11"/>
  <c r="C1038" i="11"/>
  <c r="B1038" i="11"/>
  <c r="E1037" i="11"/>
  <c r="E1036" i="11"/>
  <c r="E1035" i="11"/>
  <c r="E1034" i="11"/>
  <c r="E1033" i="11"/>
  <c r="E1032" i="11"/>
  <c r="E1031" i="11"/>
  <c r="E1030" i="11"/>
  <c r="E1029" i="11"/>
  <c r="E1028" i="11"/>
  <c r="E1027" i="11"/>
  <c r="E1026" i="11"/>
  <c r="E1025" i="11"/>
  <c r="E1024" i="11"/>
  <c r="E1023" i="11"/>
  <c r="E1022" i="11"/>
  <c r="E1021" i="11"/>
  <c r="E1020" i="11"/>
  <c r="E1019" i="11"/>
  <c r="E1018" i="11"/>
  <c r="E1017" i="11"/>
  <c r="E1016" i="11"/>
  <c r="E1015" i="11"/>
  <c r="E1014" i="11"/>
  <c r="C1014" i="11"/>
  <c r="B1014" i="11"/>
  <c r="E1013" i="11"/>
  <c r="E1012" i="11"/>
  <c r="E1011" i="11"/>
  <c r="E1010" i="11"/>
  <c r="E1009" i="11"/>
  <c r="E1008" i="11"/>
  <c r="E1007" i="11"/>
  <c r="E1006" i="11"/>
  <c r="E1005" i="11"/>
  <c r="E1004" i="11"/>
  <c r="E1003" i="11"/>
  <c r="E1002" i="11"/>
  <c r="E1001" i="11"/>
  <c r="E1000" i="11"/>
  <c r="E999" i="11"/>
  <c r="E998" i="11"/>
  <c r="E997" i="11"/>
  <c r="E996" i="11"/>
  <c r="E995" i="11"/>
  <c r="E994" i="11"/>
  <c r="E993" i="11"/>
  <c r="E992" i="11"/>
  <c r="E991" i="11"/>
  <c r="E990" i="11"/>
  <c r="C990" i="11"/>
  <c r="B990" i="11"/>
  <c r="E989" i="11"/>
  <c r="E988" i="11"/>
  <c r="E987" i="11"/>
  <c r="E986" i="11"/>
  <c r="E985" i="11"/>
  <c r="E984" i="11"/>
  <c r="E983" i="11"/>
  <c r="E982" i="11"/>
  <c r="E981" i="11"/>
  <c r="E980" i="11"/>
  <c r="E979" i="11"/>
  <c r="E978" i="11"/>
  <c r="E977" i="11"/>
  <c r="E976" i="11"/>
  <c r="E975" i="11"/>
  <c r="E974" i="11"/>
  <c r="E973" i="11"/>
  <c r="E972" i="11"/>
  <c r="E971" i="11"/>
  <c r="E970" i="11"/>
  <c r="E969" i="11"/>
  <c r="E968" i="11"/>
  <c r="E967" i="11"/>
  <c r="E966" i="11"/>
  <c r="C966" i="11"/>
  <c r="B966" i="11"/>
  <c r="E965" i="11"/>
  <c r="E964" i="11"/>
  <c r="E963" i="11"/>
  <c r="E962" i="11"/>
  <c r="E961" i="11"/>
  <c r="E960" i="11"/>
  <c r="E959" i="11"/>
  <c r="E958" i="11"/>
  <c r="E957" i="11"/>
  <c r="E956" i="11"/>
  <c r="E955" i="11"/>
  <c r="E954" i="11"/>
  <c r="E953" i="11"/>
  <c r="E952" i="11"/>
  <c r="E951" i="11"/>
  <c r="E950" i="11"/>
  <c r="E949" i="11"/>
  <c r="E948" i="11"/>
  <c r="E947" i="11"/>
  <c r="E946" i="11"/>
  <c r="E945" i="11"/>
  <c r="E944" i="11"/>
  <c r="E943" i="11"/>
  <c r="E942" i="11"/>
  <c r="C942" i="11"/>
  <c r="B942" i="11"/>
  <c r="E941" i="11"/>
  <c r="E940" i="11"/>
  <c r="E939" i="11"/>
  <c r="E938" i="11"/>
  <c r="E937" i="11"/>
  <c r="E936" i="11"/>
  <c r="E935" i="11"/>
  <c r="E934" i="11"/>
  <c r="E933" i="11"/>
  <c r="E932" i="11"/>
  <c r="E931" i="11"/>
  <c r="E930" i="11"/>
  <c r="E929" i="11"/>
  <c r="E928" i="11"/>
  <c r="E927" i="11"/>
  <c r="E926" i="11"/>
  <c r="E925" i="11"/>
  <c r="E924" i="11"/>
  <c r="E923" i="11"/>
  <c r="E922" i="11"/>
  <c r="E921" i="11"/>
  <c r="E920" i="11"/>
  <c r="E919" i="11"/>
  <c r="E918" i="11"/>
  <c r="C918" i="11"/>
  <c r="B918" i="11"/>
  <c r="E917" i="11"/>
  <c r="E916" i="11"/>
  <c r="E915" i="11"/>
  <c r="E914" i="11"/>
  <c r="E913" i="11"/>
  <c r="E912" i="11"/>
  <c r="E911" i="11"/>
  <c r="E910" i="11"/>
  <c r="E909" i="11"/>
  <c r="E908" i="11"/>
  <c r="E907" i="11"/>
  <c r="E906" i="11"/>
  <c r="E905" i="11"/>
  <c r="E904" i="11"/>
  <c r="E903" i="11"/>
  <c r="E902" i="11"/>
  <c r="E901" i="11"/>
  <c r="E900" i="11"/>
  <c r="E899" i="11"/>
  <c r="E898" i="11"/>
  <c r="E897" i="11"/>
  <c r="E896" i="11"/>
  <c r="E895" i="11"/>
  <c r="E894" i="11"/>
  <c r="C894" i="11"/>
  <c r="B894" i="11"/>
  <c r="E893" i="11"/>
  <c r="E892" i="11"/>
  <c r="E891" i="11"/>
  <c r="E890" i="11"/>
  <c r="E889" i="11"/>
  <c r="E888" i="11"/>
  <c r="E887" i="11"/>
  <c r="E886" i="11"/>
  <c r="E885" i="11"/>
  <c r="E884" i="11"/>
  <c r="E883" i="11"/>
  <c r="E882" i="11"/>
  <c r="E881" i="11"/>
  <c r="E880" i="11"/>
  <c r="E879" i="11"/>
  <c r="E878" i="11"/>
  <c r="E877" i="11"/>
  <c r="E876" i="11"/>
  <c r="E875" i="11"/>
  <c r="E874" i="11"/>
  <c r="E873" i="11"/>
  <c r="E872" i="11"/>
  <c r="E871" i="11"/>
  <c r="E870" i="11"/>
  <c r="C870" i="11"/>
  <c r="B870" i="11"/>
  <c r="E869" i="11"/>
  <c r="E868" i="11"/>
  <c r="E867" i="11"/>
  <c r="E866" i="11"/>
  <c r="E865" i="11"/>
  <c r="E864" i="11"/>
  <c r="E863" i="11"/>
  <c r="E862" i="11"/>
  <c r="E861" i="11"/>
  <c r="E860" i="11"/>
  <c r="E859" i="11"/>
  <c r="E858" i="11"/>
  <c r="E857" i="11"/>
  <c r="E856" i="11"/>
  <c r="E855" i="11"/>
  <c r="E854" i="11"/>
  <c r="E853" i="11"/>
  <c r="E852" i="11"/>
  <c r="E851" i="11"/>
  <c r="E850" i="11"/>
  <c r="E849" i="11"/>
  <c r="E848" i="11"/>
  <c r="E847" i="11"/>
  <c r="E846" i="11"/>
  <c r="C846" i="11"/>
  <c r="B846" i="11"/>
  <c r="E845" i="11"/>
  <c r="E844" i="11"/>
  <c r="E843" i="11"/>
  <c r="E842" i="11"/>
  <c r="E841" i="11"/>
  <c r="E840" i="11"/>
  <c r="E839" i="11"/>
  <c r="E838" i="11"/>
  <c r="E837" i="11"/>
  <c r="E836" i="11"/>
  <c r="E835" i="11"/>
  <c r="E834" i="11"/>
  <c r="E833" i="11"/>
  <c r="E832" i="11"/>
  <c r="E831" i="11"/>
  <c r="E830" i="11"/>
  <c r="E829" i="11"/>
  <c r="E828" i="11"/>
  <c r="E827" i="11"/>
  <c r="E826" i="11"/>
  <c r="E825" i="11"/>
  <c r="E824" i="11"/>
  <c r="E823" i="11"/>
  <c r="E822" i="11"/>
  <c r="C822" i="11"/>
  <c r="B822" i="11"/>
  <c r="E821" i="11"/>
  <c r="E820" i="11"/>
  <c r="E819" i="11"/>
  <c r="E818" i="11"/>
  <c r="E817" i="11"/>
  <c r="E816" i="11"/>
  <c r="E815" i="11"/>
  <c r="E814" i="11"/>
  <c r="E813" i="11"/>
  <c r="E812" i="11"/>
  <c r="E811" i="11"/>
  <c r="E810" i="11"/>
  <c r="E809" i="11"/>
  <c r="E808" i="11"/>
  <c r="E807" i="11"/>
  <c r="E806" i="11"/>
  <c r="E805" i="11"/>
  <c r="E804" i="11"/>
  <c r="E803" i="11"/>
  <c r="E802" i="11"/>
  <c r="E801" i="11"/>
  <c r="E800" i="11"/>
  <c r="E799" i="11"/>
  <c r="E798" i="11"/>
  <c r="C798" i="11"/>
  <c r="B798" i="11"/>
  <c r="E797" i="11"/>
  <c r="E796" i="11"/>
  <c r="E795" i="11"/>
  <c r="E794" i="11"/>
  <c r="E793" i="11"/>
  <c r="E792" i="11"/>
  <c r="E791" i="11"/>
  <c r="E790" i="11"/>
  <c r="E789" i="11"/>
  <c r="E788" i="11"/>
  <c r="E787" i="11"/>
  <c r="E786" i="11"/>
  <c r="E785" i="11"/>
  <c r="E784" i="11"/>
  <c r="E783" i="11"/>
  <c r="E782" i="11"/>
  <c r="E781" i="11"/>
  <c r="E780" i="11"/>
  <c r="E779" i="11"/>
  <c r="E778" i="11"/>
  <c r="E777" i="11"/>
  <c r="E776" i="11"/>
  <c r="E775" i="11"/>
  <c r="E774" i="11"/>
  <c r="C774" i="11"/>
  <c r="B774" i="11"/>
  <c r="E773" i="11"/>
  <c r="E772" i="11"/>
  <c r="E771" i="11"/>
  <c r="E770" i="11"/>
  <c r="E769" i="11"/>
  <c r="E768" i="11"/>
  <c r="E767" i="11"/>
  <c r="E766" i="11"/>
  <c r="E765" i="11"/>
  <c r="E764" i="11"/>
  <c r="E763" i="11"/>
  <c r="E762" i="11"/>
  <c r="E761" i="11"/>
  <c r="E760" i="11"/>
  <c r="E759" i="11"/>
  <c r="E758" i="11"/>
  <c r="E757" i="11"/>
  <c r="E756" i="11"/>
  <c r="E755" i="11"/>
  <c r="E754" i="11"/>
  <c r="E753" i="11"/>
  <c r="E752" i="11"/>
  <c r="E751" i="11"/>
  <c r="E750" i="11"/>
  <c r="C750" i="11"/>
  <c r="B750" i="11"/>
  <c r="E749" i="11"/>
  <c r="E748" i="11"/>
  <c r="E747" i="11"/>
  <c r="E746" i="11"/>
  <c r="E745" i="11"/>
  <c r="E744" i="11"/>
  <c r="E743" i="11"/>
  <c r="E742" i="11"/>
  <c r="E741" i="11"/>
  <c r="E740" i="11"/>
  <c r="E739" i="11"/>
  <c r="E738" i="11"/>
  <c r="E737" i="11"/>
  <c r="E736" i="11"/>
  <c r="E735" i="11"/>
  <c r="E734" i="11"/>
  <c r="E733" i="11"/>
  <c r="E732" i="11"/>
  <c r="E731" i="11"/>
  <c r="E730" i="11"/>
  <c r="E729" i="11"/>
  <c r="E728" i="11"/>
  <c r="E727" i="11"/>
  <c r="E726" i="11"/>
  <c r="C726" i="11"/>
  <c r="B726" i="11"/>
  <c r="E725" i="11"/>
  <c r="E724" i="11"/>
  <c r="E723" i="11"/>
  <c r="E722" i="11"/>
  <c r="E721" i="11"/>
  <c r="E720" i="11"/>
  <c r="E719" i="11"/>
  <c r="E718" i="11"/>
  <c r="E717" i="11"/>
  <c r="E716" i="11"/>
  <c r="E715" i="11"/>
  <c r="E714" i="11"/>
  <c r="E713" i="11"/>
  <c r="E712" i="11"/>
  <c r="E711" i="11"/>
  <c r="E710" i="11"/>
  <c r="E709" i="11"/>
  <c r="E708" i="11"/>
  <c r="E707" i="11"/>
  <c r="E706" i="11"/>
  <c r="E705" i="11"/>
  <c r="E704" i="11"/>
  <c r="E703" i="11"/>
  <c r="E702" i="11"/>
  <c r="C702" i="11"/>
  <c r="B702" i="11"/>
  <c r="E701" i="11"/>
  <c r="E700" i="11"/>
  <c r="E699" i="11"/>
  <c r="E698" i="11"/>
  <c r="E697" i="11"/>
  <c r="E696" i="11"/>
  <c r="E695" i="11"/>
  <c r="E694" i="11"/>
  <c r="E693" i="11"/>
  <c r="E692" i="11"/>
  <c r="E691" i="11"/>
  <c r="E690" i="11"/>
  <c r="E689" i="11"/>
  <c r="E688" i="11"/>
  <c r="E687" i="11"/>
  <c r="E686" i="11"/>
  <c r="E685" i="11"/>
  <c r="E684" i="11"/>
  <c r="E683" i="11"/>
  <c r="E682" i="11"/>
  <c r="E681" i="11"/>
  <c r="E680" i="11"/>
  <c r="E679" i="11"/>
  <c r="E678" i="11"/>
  <c r="C678" i="11"/>
  <c r="B678" i="11"/>
  <c r="E677" i="11"/>
  <c r="E676" i="11"/>
  <c r="E675" i="11"/>
  <c r="E674" i="11"/>
  <c r="E673" i="11"/>
  <c r="E672" i="11"/>
  <c r="E671" i="11"/>
  <c r="E670" i="11"/>
  <c r="E669" i="11"/>
  <c r="E668" i="11"/>
  <c r="E667" i="11"/>
  <c r="E666" i="11"/>
  <c r="E665" i="11"/>
  <c r="E664" i="11"/>
  <c r="E663" i="11"/>
  <c r="E662" i="11"/>
  <c r="E661" i="11"/>
  <c r="E660" i="11"/>
  <c r="E659" i="11"/>
  <c r="E658" i="11"/>
  <c r="E657" i="11"/>
  <c r="E656" i="11"/>
  <c r="E655" i="11"/>
  <c r="E654" i="11"/>
  <c r="C654" i="11"/>
  <c r="B654" i="11"/>
  <c r="E653" i="11"/>
  <c r="E652" i="11"/>
  <c r="E651" i="11"/>
  <c r="E650" i="11"/>
  <c r="E649" i="11"/>
  <c r="E648" i="11"/>
  <c r="E647" i="11"/>
  <c r="E646" i="11"/>
  <c r="E645" i="11"/>
  <c r="E644" i="11"/>
  <c r="E643" i="11"/>
  <c r="E642" i="11"/>
  <c r="E641" i="11"/>
  <c r="E640" i="11"/>
  <c r="E639" i="11"/>
  <c r="E638" i="11"/>
  <c r="E637" i="11"/>
  <c r="E636" i="11"/>
  <c r="E635" i="11"/>
  <c r="E634" i="11"/>
  <c r="E633" i="11"/>
  <c r="E632" i="11"/>
  <c r="E631" i="11"/>
  <c r="E630" i="11"/>
  <c r="C630" i="11"/>
  <c r="B630" i="11"/>
  <c r="E629" i="11"/>
  <c r="E628" i="11"/>
  <c r="E627" i="11"/>
  <c r="E626" i="11"/>
  <c r="E625" i="11"/>
  <c r="E624" i="11"/>
  <c r="E623" i="11"/>
  <c r="E622" i="11"/>
  <c r="E621" i="11"/>
  <c r="E620" i="11"/>
  <c r="E619" i="11"/>
  <c r="E618" i="11"/>
  <c r="E617" i="11"/>
  <c r="E616" i="11"/>
  <c r="E615" i="11"/>
  <c r="E614" i="11"/>
  <c r="E613" i="11"/>
  <c r="E612" i="11"/>
  <c r="E611" i="11"/>
  <c r="E610" i="11"/>
  <c r="E609" i="11"/>
  <c r="E608" i="11"/>
  <c r="E607" i="11"/>
  <c r="E606" i="11"/>
  <c r="C606" i="11"/>
  <c r="B606" i="11"/>
  <c r="E605" i="11"/>
  <c r="E604" i="11"/>
  <c r="E603" i="11"/>
  <c r="E602" i="11"/>
  <c r="E601" i="11"/>
  <c r="E600" i="11"/>
  <c r="E599" i="11"/>
  <c r="E598" i="11"/>
  <c r="E597" i="11"/>
  <c r="E596" i="11"/>
  <c r="E595" i="11"/>
  <c r="E594" i="11"/>
  <c r="E593" i="11"/>
  <c r="E592" i="11"/>
  <c r="E591" i="11"/>
  <c r="E590" i="11"/>
  <c r="E589" i="11"/>
  <c r="E588" i="11"/>
  <c r="E587" i="11"/>
  <c r="E586" i="11"/>
  <c r="E585" i="11"/>
  <c r="E584" i="11"/>
  <c r="E583" i="11"/>
  <c r="E582" i="11"/>
  <c r="C582" i="11"/>
  <c r="B582" i="11"/>
  <c r="E581" i="11"/>
  <c r="E580" i="11"/>
  <c r="E579" i="11"/>
  <c r="E578" i="11"/>
  <c r="E577" i="11"/>
  <c r="E576" i="11"/>
  <c r="E575" i="11"/>
  <c r="E574" i="11"/>
  <c r="E573" i="11"/>
  <c r="E572" i="11"/>
  <c r="E571" i="11"/>
  <c r="E570" i="11"/>
  <c r="E569" i="11"/>
  <c r="E568" i="11"/>
  <c r="E567" i="11"/>
  <c r="E566" i="11"/>
  <c r="E565" i="11"/>
  <c r="E564" i="11"/>
  <c r="E563" i="11"/>
  <c r="E562" i="11"/>
  <c r="E561" i="11"/>
  <c r="E560" i="11"/>
  <c r="E559" i="11"/>
  <c r="E558" i="11"/>
  <c r="C558" i="11"/>
  <c r="B558" i="11"/>
  <c r="E557" i="11"/>
  <c r="E556" i="11"/>
  <c r="E555" i="11"/>
  <c r="E554" i="11"/>
  <c r="E553" i="11"/>
  <c r="E552" i="11"/>
  <c r="E551" i="11"/>
  <c r="E550" i="11"/>
  <c r="E549" i="11"/>
  <c r="E548" i="11"/>
  <c r="E547" i="11"/>
  <c r="E546" i="11"/>
  <c r="E545" i="11"/>
  <c r="E544" i="11"/>
  <c r="E543" i="11"/>
  <c r="E542" i="11"/>
  <c r="E541" i="11"/>
  <c r="E540" i="11"/>
  <c r="E539" i="11"/>
  <c r="E538" i="11"/>
  <c r="E537" i="11"/>
  <c r="E536" i="11"/>
  <c r="E535" i="11"/>
  <c r="E534" i="11"/>
  <c r="C534" i="11"/>
  <c r="B534" i="11"/>
  <c r="E533" i="11"/>
  <c r="E532" i="11"/>
  <c r="E531" i="11"/>
  <c r="E530" i="11"/>
  <c r="E529" i="11"/>
  <c r="E528" i="11"/>
  <c r="E527" i="11"/>
  <c r="E526" i="11"/>
  <c r="E525" i="11"/>
  <c r="E524" i="11"/>
  <c r="E523" i="11"/>
  <c r="E522" i="11"/>
  <c r="E521" i="11"/>
  <c r="E520" i="11"/>
  <c r="E519" i="11"/>
  <c r="E518" i="11"/>
  <c r="E517" i="11"/>
  <c r="E516" i="11"/>
  <c r="E515" i="11"/>
  <c r="E514" i="11"/>
  <c r="E513" i="11"/>
  <c r="E512" i="11"/>
  <c r="E511" i="11"/>
  <c r="E510" i="11"/>
  <c r="C510" i="11"/>
  <c r="B510" i="11"/>
  <c r="E509" i="11"/>
  <c r="E508" i="11"/>
  <c r="E507" i="11"/>
  <c r="E506" i="11"/>
  <c r="E505" i="11"/>
  <c r="E504" i="11"/>
  <c r="E503" i="11"/>
  <c r="E502" i="11"/>
  <c r="E501" i="11"/>
  <c r="E500" i="11"/>
  <c r="E499" i="11"/>
  <c r="E498" i="11"/>
  <c r="E497" i="11"/>
  <c r="E496" i="11"/>
  <c r="E495" i="11"/>
  <c r="E494" i="11"/>
  <c r="E493" i="11"/>
  <c r="E492" i="11"/>
  <c r="E491" i="11"/>
  <c r="E490" i="11"/>
  <c r="E489" i="11"/>
  <c r="E488" i="11"/>
  <c r="E487" i="11"/>
  <c r="E486" i="11"/>
  <c r="C486" i="11"/>
  <c r="B486" i="11"/>
  <c r="E485" i="11"/>
  <c r="E484" i="11"/>
  <c r="E483" i="11"/>
  <c r="E482" i="11"/>
  <c r="E481" i="11"/>
  <c r="E480" i="11"/>
  <c r="E479" i="11"/>
  <c r="E478" i="11"/>
  <c r="E477" i="11"/>
  <c r="E476" i="11"/>
  <c r="E475" i="11"/>
  <c r="E474" i="11"/>
  <c r="E473" i="11"/>
  <c r="E472" i="11"/>
  <c r="E471" i="11"/>
  <c r="E470" i="11"/>
  <c r="E469" i="11"/>
  <c r="E468" i="11"/>
  <c r="E467" i="11"/>
  <c r="E466" i="11"/>
  <c r="E465" i="11"/>
  <c r="E464" i="11"/>
  <c r="E463" i="11"/>
  <c r="E462" i="11"/>
  <c r="C462" i="11"/>
  <c r="B462" i="11"/>
  <c r="E461" i="11"/>
  <c r="E460" i="11"/>
  <c r="E459" i="11"/>
  <c r="E458" i="11"/>
  <c r="E457" i="11"/>
  <c r="E456" i="11"/>
  <c r="E455" i="11"/>
  <c r="E454" i="11"/>
  <c r="E453" i="11"/>
  <c r="E452" i="11"/>
  <c r="E451" i="11"/>
  <c r="E450" i="11"/>
  <c r="E449" i="11"/>
  <c r="E448" i="11"/>
  <c r="E447" i="11"/>
  <c r="E446" i="11"/>
  <c r="E445" i="11"/>
  <c r="E444" i="11"/>
  <c r="E443" i="11"/>
  <c r="E442" i="11"/>
  <c r="E441" i="11"/>
  <c r="E440" i="11"/>
  <c r="E439" i="11"/>
  <c r="E438" i="11"/>
  <c r="C438" i="11"/>
  <c r="B438" i="11"/>
  <c r="E437" i="11"/>
  <c r="E436" i="11"/>
  <c r="E435" i="11"/>
  <c r="E434" i="11"/>
  <c r="E433" i="11"/>
  <c r="E432" i="11"/>
  <c r="E431" i="11"/>
  <c r="E430" i="11"/>
  <c r="E429" i="11"/>
  <c r="E428" i="11"/>
  <c r="E427" i="11"/>
  <c r="E426" i="11"/>
  <c r="E425" i="11"/>
  <c r="E424" i="11"/>
  <c r="E423" i="11"/>
  <c r="E422" i="11"/>
  <c r="E421" i="11"/>
  <c r="E420" i="11"/>
  <c r="E419" i="11"/>
  <c r="E418" i="11"/>
  <c r="E417" i="11"/>
  <c r="E416" i="11"/>
  <c r="E415" i="11"/>
  <c r="E414" i="11"/>
  <c r="C414" i="11"/>
  <c r="B414" i="11"/>
  <c r="E413" i="11"/>
  <c r="E412" i="11"/>
  <c r="E411" i="11"/>
  <c r="E410" i="11"/>
  <c r="E409" i="11"/>
  <c r="E408" i="11"/>
  <c r="E407" i="11"/>
  <c r="E406" i="11"/>
  <c r="E405" i="11"/>
  <c r="E404" i="11"/>
  <c r="E403" i="11"/>
  <c r="E402" i="11"/>
  <c r="E401" i="11"/>
  <c r="E400" i="11"/>
  <c r="E399" i="11"/>
  <c r="E398" i="11"/>
  <c r="E397" i="11"/>
  <c r="E396" i="11"/>
  <c r="E395" i="11"/>
  <c r="E394" i="11"/>
  <c r="E393" i="11"/>
  <c r="E392" i="11"/>
  <c r="E391" i="11"/>
  <c r="E390" i="11"/>
  <c r="C390" i="11"/>
  <c r="B390" i="11"/>
  <c r="E389" i="11"/>
  <c r="E388" i="11"/>
  <c r="E387" i="11"/>
  <c r="E386" i="11"/>
  <c r="E385" i="11"/>
  <c r="E384" i="11"/>
  <c r="E383" i="11"/>
  <c r="E382" i="11"/>
  <c r="E381" i="11"/>
  <c r="E380" i="11"/>
  <c r="E379" i="11"/>
  <c r="E378" i="11"/>
  <c r="E377" i="11"/>
  <c r="E376" i="11"/>
  <c r="E375" i="11"/>
  <c r="E374" i="11"/>
  <c r="E373" i="11"/>
  <c r="E372" i="11"/>
  <c r="E371" i="11"/>
  <c r="E370" i="11"/>
  <c r="E369" i="11"/>
  <c r="E368" i="11"/>
  <c r="E367" i="11"/>
  <c r="E366" i="11"/>
  <c r="C366" i="11"/>
  <c r="B366" i="11"/>
  <c r="E365" i="11"/>
  <c r="E364" i="11"/>
  <c r="E363" i="11"/>
  <c r="E362" i="11"/>
  <c r="E361" i="11"/>
  <c r="E360" i="11"/>
  <c r="E359" i="11"/>
  <c r="E358" i="11"/>
  <c r="E357" i="11"/>
  <c r="E356" i="11"/>
  <c r="E355" i="11"/>
  <c r="E354" i="11"/>
  <c r="E353" i="11"/>
  <c r="E352" i="11"/>
  <c r="E351" i="11"/>
  <c r="E350" i="11"/>
  <c r="E349" i="11"/>
  <c r="E348" i="11"/>
  <c r="E347" i="11"/>
  <c r="E346" i="11"/>
  <c r="E345" i="11"/>
  <c r="E344" i="11"/>
  <c r="E343" i="11"/>
  <c r="E342" i="11"/>
  <c r="C342" i="11"/>
  <c r="B342" i="11"/>
  <c r="E341" i="11"/>
  <c r="E340" i="11"/>
  <c r="E339" i="11"/>
  <c r="E338" i="11"/>
  <c r="E337" i="11"/>
  <c r="E336" i="11"/>
  <c r="E335" i="11"/>
  <c r="E334" i="11"/>
  <c r="E333" i="11"/>
  <c r="E332" i="11"/>
  <c r="E331" i="11"/>
  <c r="E330" i="11"/>
  <c r="E329" i="11"/>
  <c r="E328" i="11"/>
  <c r="E327" i="11"/>
  <c r="E326" i="11"/>
  <c r="E325" i="11"/>
  <c r="E324" i="11"/>
  <c r="E323" i="11"/>
  <c r="E322" i="11"/>
  <c r="E321" i="11"/>
  <c r="E320" i="11"/>
  <c r="E319" i="11"/>
  <c r="E318" i="11"/>
  <c r="C318" i="11"/>
  <c r="B318" i="11"/>
  <c r="E317" i="11"/>
  <c r="E316" i="11"/>
  <c r="E315" i="11"/>
  <c r="E314" i="11"/>
  <c r="E313" i="11"/>
  <c r="E312" i="11"/>
  <c r="E311" i="11"/>
  <c r="E310" i="11"/>
  <c r="E309" i="11"/>
  <c r="E308" i="11"/>
  <c r="E307" i="11"/>
  <c r="E306" i="11"/>
  <c r="E305" i="11"/>
  <c r="E304" i="11"/>
  <c r="E303" i="11"/>
  <c r="E302" i="11"/>
  <c r="E301" i="11"/>
  <c r="E300" i="11"/>
  <c r="E299" i="11"/>
  <c r="E298" i="11"/>
  <c r="E297" i="11"/>
  <c r="E296" i="11"/>
  <c r="E295" i="11"/>
  <c r="E294" i="11"/>
  <c r="C294" i="11"/>
  <c r="B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C270" i="11"/>
  <c r="B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C246" i="11"/>
  <c r="B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C222" i="11"/>
  <c r="B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C198" i="11"/>
  <c r="B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E178" i="11"/>
  <c r="E177" i="11"/>
  <c r="E176" i="11"/>
  <c r="E175" i="11"/>
  <c r="E174" i="11"/>
  <c r="C174" i="11"/>
  <c r="B174" i="11"/>
  <c r="E173" i="11"/>
  <c r="E172" i="11"/>
  <c r="E171" i="11"/>
  <c r="E170" i="11"/>
  <c r="E169" i="11"/>
  <c r="E168" i="11"/>
  <c r="E167" i="11"/>
  <c r="E166" i="11"/>
  <c r="E165" i="11"/>
  <c r="E164" i="11"/>
  <c r="E163" i="11"/>
  <c r="E162" i="11"/>
  <c r="E161" i="11"/>
  <c r="E160" i="11"/>
  <c r="E159" i="11"/>
  <c r="E158" i="11"/>
  <c r="E157" i="11"/>
  <c r="E156" i="11"/>
  <c r="E155" i="11"/>
  <c r="E154" i="11"/>
  <c r="E153" i="11"/>
  <c r="E152" i="11"/>
  <c r="E151" i="11"/>
  <c r="E150" i="11"/>
  <c r="C150" i="11"/>
  <c r="B150" i="11"/>
  <c r="E149" i="11"/>
  <c r="E148" i="11"/>
  <c r="E147" i="11"/>
  <c r="E146" i="11"/>
  <c r="E145" i="11"/>
  <c r="E144" i="11"/>
  <c r="E143" i="11"/>
  <c r="E142" i="11"/>
  <c r="E141" i="11"/>
  <c r="E140" i="11"/>
  <c r="E139" i="11"/>
  <c r="E138" i="11"/>
  <c r="E137" i="11"/>
  <c r="E136" i="11"/>
  <c r="E135" i="11"/>
  <c r="E134" i="11"/>
  <c r="E133" i="11"/>
  <c r="E132" i="11"/>
  <c r="E131" i="11"/>
  <c r="E130" i="11"/>
  <c r="E129" i="11"/>
  <c r="E128" i="11"/>
  <c r="E127" i="11"/>
  <c r="E126" i="11"/>
  <c r="C126" i="11"/>
  <c r="B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C102" i="11"/>
  <c r="B102" i="11"/>
  <c r="E101" i="11"/>
  <c r="E100" i="11"/>
  <c r="E99" i="11"/>
  <c r="E98" i="11"/>
  <c r="E97" i="1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8" i="11"/>
  <c r="C78" i="11"/>
  <c r="B78" i="11"/>
  <c r="E77" i="11"/>
  <c r="E76" i="11"/>
  <c r="D76" i="11"/>
  <c r="D100" i="11" s="1"/>
  <c r="D124" i="11" s="1"/>
  <c r="D148" i="11" s="1"/>
  <c r="D172" i="11" s="1"/>
  <c r="D196" i="11" s="1"/>
  <c r="D220" i="11" s="1"/>
  <c r="D244" i="11" s="1"/>
  <c r="D268" i="11" s="1"/>
  <c r="D292" i="11" s="1"/>
  <c r="D316" i="11" s="1"/>
  <c r="D340" i="11" s="1"/>
  <c r="D364" i="11" s="1"/>
  <c r="D388" i="11" s="1"/>
  <c r="D412" i="11" s="1"/>
  <c r="D436" i="11" s="1"/>
  <c r="D460" i="11" s="1"/>
  <c r="D484" i="11" s="1"/>
  <c r="D508" i="11" s="1"/>
  <c r="D532" i="11" s="1"/>
  <c r="D556" i="11" s="1"/>
  <c r="D580" i="11" s="1"/>
  <c r="D604" i="11" s="1"/>
  <c r="D628" i="11" s="1"/>
  <c r="D652" i="11" s="1"/>
  <c r="D676" i="11" s="1"/>
  <c r="D700" i="11" s="1"/>
  <c r="D724" i="11" s="1"/>
  <c r="D748" i="11" s="1"/>
  <c r="D772" i="11" s="1"/>
  <c r="D796" i="11" s="1"/>
  <c r="D820" i="11" s="1"/>
  <c r="D844" i="11" s="1"/>
  <c r="D868" i="11" s="1"/>
  <c r="D892" i="11" s="1"/>
  <c r="D916" i="11" s="1"/>
  <c r="D940" i="11" s="1"/>
  <c r="D964" i="11" s="1"/>
  <c r="D988" i="11" s="1"/>
  <c r="D1012" i="11" s="1"/>
  <c r="D1036" i="11" s="1"/>
  <c r="D1060" i="11" s="1"/>
  <c r="D1084" i="11" s="1"/>
  <c r="D1108" i="11" s="1"/>
  <c r="D1132" i="11" s="1"/>
  <c r="D1156" i="11" s="1"/>
  <c r="D1180" i="11" s="1"/>
  <c r="E75" i="11"/>
  <c r="E74" i="11"/>
  <c r="E73" i="11"/>
  <c r="E72" i="11"/>
  <c r="D72" i="11"/>
  <c r="D96" i="11" s="1"/>
  <c r="D120" i="11" s="1"/>
  <c r="D144" i="11" s="1"/>
  <c r="D168" i="11" s="1"/>
  <c r="D192" i="11" s="1"/>
  <c r="D216" i="11" s="1"/>
  <c r="D240" i="11" s="1"/>
  <c r="D264" i="11" s="1"/>
  <c r="D288" i="11" s="1"/>
  <c r="D312" i="11" s="1"/>
  <c r="D336" i="11" s="1"/>
  <c r="D360" i="11" s="1"/>
  <c r="D384" i="11" s="1"/>
  <c r="D408" i="11" s="1"/>
  <c r="D432" i="11" s="1"/>
  <c r="D456" i="11" s="1"/>
  <c r="D480" i="11" s="1"/>
  <c r="D504" i="11" s="1"/>
  <c r="D528" i="11" s="1"/>
  <c r="D552" i="11" s="1"/>
  <c r="D576" i="11" s="1"/>
  <c r="D600" i="11" s="1"/>
  <c r="D624" i="11" s="1"/>
  <c r="D648" i="11" s="1"/>
  <c r="D672" i="11" s="1"/>
  <c r="D696" i="11" s="1"/>
  <c r="D720" i="11" s="1"/>
  <c r="D744" i="11" s="1"/>
  <c r="D768" i="11" s="1"/>
  <c r="D792" i="11" s="1"/>
  <c r="D816" i="11" s="1"/>
  <c r="D840" i="11" s="1"/>
  <c r="D864" i="11" s="1"/>
  <c r="D888" i="11" s="1"/>
  <c r="D912" i="11" s="1"/>
  <c r="D936" i="11" s="1"/>
  <c r="D960" i="11" s="1"/>
  <c r="D984" i="11" s="1"/>
  <c r="D1008" i="11" s="1"/>
  <c r="D1032" i="11" s="1"/>
  <c r="D1056" i="11" s="1"/>
  <c r="D1080" i="11" s="1"/>
  <c r="D1104" i="11" s="1"/>
  <c r="D1128" i="11" s="1"/>
  <c r="D1152" i="11" s="1"/>
  <c r="D1176" i="11" s="1"/>
  <c r="E71" i="11"/>
  <c r="E70" i="11"/>
  <c r="E69" i="11"/>
  <c r="E68" i="11"/>
  <c r="D68" i="11"/>
  <c r="D92" i="11" s="1"/>
  <c r="D116" i="11" s="1"/>
  <c r="D140" i="11" s="1"/>
  <c r="D164" i="11" s="1"/>
  <c r="D188" i="11" s="1"/>
  <c r="D212" i="11" s="1"/>
  <c r="D236" i="11" s="1"/>
  <c r="D260" i="11" s="1"/>
  <c r="D284" i="11" s="1"/>
  <c r="D308" i="11" s="1"/>
  <c r="D332" i="11" s="1"/>
  <c r="D356" i="11" s="1"/>
  <c r="D380" i="11" s="1"/>
  <c r="D404" i="11" s="1"/>
  <c r="D428" i="11" s="1"/>
  <c r="D452" i="11" s="1"/>
  <c r="D476" i="11" s="1"/>
  <c r="D500" i="11" s="1"/>
  <c r="D524" i="11" s="1"/>
  <c r="D548" i="11" s="1"/>
  <c r="D572" i="11" s="1"/>
  <c r="D596" i="11" s="1"/>
  <c r="D620" i="11" s="1"/>
  <c r="D644" i="11" s="1"/>
  <c r="D668" i="11" s="1"/>
  <c r="D692" i="11" s="1"/>
  <c r="D716" i="11" s="1"/>
  <c r="D740" i="11" s="1"/>
  <c r="D764" i="11" s="1"/>
  <c r="D788" i="11" s="1"/>
  <c r="D812" i="11" s="1"/>
  <c r="D836" i="11" s="1"/>
  <c r="D860" i="11" s="1"/>
  <c r="D884" i="11" s="1"/>
  <c r="D908" i="11" s="1"/>
  <c r="D932" i="11" s="1"/>
  <c r="D956" i="11" s="1"/>
  <c r="D980" i="11" s="1"/>
  <c r="D1004" i="11" s="1"/>
  <c r="D1028" i="11" s="1"/>
  <c r="D1052" i="11" s="1"/>
  <c r="D1076" i="11" s="1"/>
  <c r="D1100" i="11" s="1"/>
  <c r="D1124" i="11" s="1"/>
  <c r="D1148" i="11" s="1"/>
  <c r="D1172" i="11" s="1"/>
  <c r="E67" i="11"/>
  <c r="E66" i="11"/>
  <c r="E65" i="11"/>
  <c r="E64" i="11"/>
  <c r="D64" i="11"/>
  <c r="D88" i="11" s="1"/>
  <c r="D112" i="11" s="1"/>
  <c r="D136" i="11" s="1"/>
  <c r="D160" i="11" s="1"/>
  <c r="D184" i="11" s="1"/>
  <c r="D208" i="11" s="1"/>
  <c r="D232" i="11" s="1"/>
  <c r="D256" i="11" s="1"/>
  <c r="D280" i="11" s="1"/>
  <c r="D304" i="11" s="1"/>
  <c r="D328" i="11" s="1"/>
  <c r="D352" i="11" s="1"/>
  <c r="D376" i="11" s="1"/>
  <c r="D400" i="11" s="1"/>
  <c r="D424" i="11" s="1"/>
  <c r="D448" i="11" s="1"/>
  <c r="D472" i="11" s="1"/>
  <c r="D496" i="11" s="1"/>
  <c r="D520" i="11" s="1"/>
  <c r="D544" i="11" s="1"/>
  <c r="D568" i="11" s="1"/>
  <c r="D592" i="11" s="1"/>
  <c r="D616" i="11" s="1"/>
  <c r="D640" i="11" s="1"/>
  <c r="D664" i="11" s="1"/>
  <c r="D688" i="11" s="1"/>
  <c r="D712" i="11" s="1"/>
  <c r="D736" i="11" s="1"/>
  <c r="D760" i="11" s="1"/>
  <c r="D784" i="11" s="1"/>
  <c r="D808" i="11" s="1"/>
  <c r="D832" i="11" s="1"/>
  <c r="D856" i="11" s="1"/>
  <c r="D880" i="11" s="1"/>
  <c r="D904" i="11" s="1"/>
  <c r="D928" i="11" s="1"/>
  <c r="D952" i="11" s="1"/>
  <c r="D976" i="11" s="1"/>
  <c r="D1000" i="11" s="1"/>
  <c r="D1024" i="11" s="1"/>
  <c r="D1048" i="11" s="1"/>
  <c r="D1072" i="11" s="1"/>
  <c r="D1096" i="11" s="1"/>
  <c r="D1120" i="11" s="1"/>
  <c r="D1144" i="11" s="1"/>
  <c r="D1168" i="11" s="1"/>
  <c r="E63" i="11"/>
  <c r="E62" i="11"/>
  <c r="E61" i="11"/>
  <c r="E60" i="11"/>
  <c r="D60" i="11"/>
  <c r="D84" i="11" s="1"/>
  <c r="D108" i="11" s="1"/>
  <c r="D132" i="11" s="1"/>
  <c r="D156" i="11" s="1"/>
  <c r="D180" i="11" s="1"/>
  <c r="D204" i="11" s="1"/>
  <c r="D228" i="11" s="1"/>
  <c r="D252" i="11" s="1"/>
  <c r="D276" i="11" s="1"/>
  <c r="D300" i="11" s="1"/>
  <c r="D324" i="11" s="1"/>
  <c r="D348" i="11" s="1"/>
  <c r="D372" i="11" s="1"/>
  <c r="D396" i="11" s="1"/>
  <c r="D420" i="11" s="1"/>
  <c r="D444" i="11" s="1"/>
  <c r="D468" i="11" s="1"/>
  <c r="D492" i="11" s="1"/>
  <c r="D516" i="11" s="1"/>
  <c r="D540" i="11" s="1"/>
  <c r="D564" i="11" s="1"/>
  <c r="D588" i="11" s="1"/>
  <c r="D612" i="11" s="1"/>
  <c r="D636" i="11" s="1"/>
  <c r="D660" i="11" s="1"/>
  <c r="D684" i="11" s="1"/>
  <c r="D708" i="11" s="1"/>
  <c r="D732" i="11" s="1"/>
  <c r="D756" i="11" s="1"/>
  <c r="D780" i="11" s="1"/>
  <c r="D804" i="11" s="1"/>
  <c r="D828" i="11" s="1"/>
  <c r="D852" i="11" s="1"/>
  <c r="D876" i="11" s="1"/>
  <c r="D900" i="11" s="1"/>
  <c r="D924" i="11" s="1"/>
  <c r="D948" i="11" s="1"/>
  <c r="D972" i="11" s="1"/>
  <c r="D996" i="11" s="1"/>
  <c r="D1020" i="11" s="1"/>
  <c r="D1044" i="11" s="1"/>
  <c r="D1068" i="11" s="1"/>
  <c r="D1092" i="11" s="1"/>
  <c r="D1116" i="11" s="1"/>
  <c r="D1140" i="11" s="1"/>
  <c r="D1164" i="11" s="1"/>
  <c r="E59" i="11"/>
  <c r="E58" i="11"/>
  <c r="E57" i="11"/>
  <c r="E56" i="11"/>
  <c r="D56" i="11"/>
  <c r="D80" i="11" s="1"/>
  <c r="D104" i="11" s="1"/>
  <c r="D128" i="11" s="1"/>
  <c r="D152" i="11" s="1"/>
  <c r="D176" i="11" s="1"/>
  <c r="D200" i="11" s="1"/>
  <c r="D224" i="11" s="1"/>
  <c r="D248" i="11" s="1"/>
  <c r="D272" i="11" s="1"/>
  <c r="D296" i="11" s="1"/>
  <c r="D320" i="11" s="1"/>
  <c r="D344" i="11" s="1"/>
  <c r="D368" i="11" s="1"/>
  <c r="D392" i="11" s="1"/>
  <c r="D416" i="11" s="1"/>
  <c r="D440" i="11" s="1"/>
  <c r="D464" i="11" s="1"/>
  <c r="D488" i="11" s="1"/>
  <c r="D512" i="11" s="1"/>
  <c r="D536" i="11" s="1"/>
  <c r="D560" i="11" s="1"/>
  <c r="D584" i="11" s="1"/>
  <c r="D608" i="11" s="1"/>
  <c r="D632" i="11" s="1"/>
  <c r="D656" i="11" s="1"/>
  <c r="D680" i="11" s="1"/>
  <c r="D704" i="11" s="1"/>
  <c r="D728" i="11" s="1"/>
  <c r="D752" i="11" s="1"/>
  <c r="D776" i="11" s="1"/>
  <c r="D800" i="11" s="1"/>
  <c r="D824" i="11" s="1"/>
  <c r="D848" i="11" s="1"/>
  <c r="D872" i="11" s="1"/>
  <c r="D896" i="11" s="1"/>
  <c r="D920" i="11" s="1"/>
  <c r="D944" i="11" s="1"/>
  <c r="D968" i="11" s="1"/>
  <c r="D992" i="11" s="1"/>
  <c r="D1016" i="11" s="1"/>
  <c r="D1040" i="11" s="1"/>
  <c r="D1064" i="11" s="1"/>
  <c r="D1088" i="11" s="1"/>
  <c r="D1112" i="11" s="1"/>
  <c r="D1136" i="11" s="1"/>
  <c r="D1160" i="11" s="1"/>
  <c r="E55" i="11"/>
  <c r="E54" i="11"/>
  <c r="C54" i="11"/>
  <c r="B54" i="11"/>
  <c r="E53" i="11"/>
  <c r="D53" i="11"/>
  <c r="D77" i="11" s="1"/>
  <c r="D101" i="11" s="1"/>
  <c r="D125" i="11" s="1"/>
  <c r="D149" i="11" s="1"/>
  <c r="D173" i="11" s="1"/>
  <c r="D197" i="11" s="1"/>
  <c r="D221" i="11" s="1"/>
  <c r="D245" i="11" s="1"/>
  <c r="D269" i="11" s="1"/>
  <c r="D293" i="11" s="1"/>
  <c r="D317" i="11" s="1"/>
  <c r="D341" i="11" s="1"/>
  <c r="D365" i="11" s="1"/>
  <c r="D389" i="11" s="1"/>
  <c r="D413" i="11" s="1"/>
  <c r="D437" i="11" s="1"/>
  <c r="D461" i="11" s="1"/>
  <c r="D485" i="11" s="1"/>
  <c r="D509" i="11" s="1"/>
  <c r="D533" i="11" s="1"/>
  <c r="D557" i="11" s="1"/>
  <c r="D581" i="11" s="1"/>
  <c r="D605" i="11" s="1"/>
  <c r="D629" i="11" s="1"/>
  <c r="D653" i="11" s="1"/>
  <c r="D677" i="11" s="1"/>
  <c r="D701" i="11" s="1"/>
  <c r="D725" i="11" s="1"/>
  <c r="D749" i="11" s="1"/>
  <c r="D773" i="11" s="1"/>
  <c r="D797" i="11" s="1"/>
  <c r="D821" i="11" s="1"/>
  <c r="D845" i="11" s="1"/>
  <c r="D869" i="11" s="1"/>
  <c r="D893" i="11" s="1"/>
  <c r="D917" i="11" s="1"/>
  <c r="D941" i="11" s="1"/>
  <c r="D965" i="11" s="1"/>
  <c r="D989" i="11" s="1"/>
  <c r="D1013" i="11" s="1"/>
  <c r="D1037" i="11" s="1"/>
  <c r="D1061" i="11" s="1"/>
  <c r="D1085" i="11" s="1"/>
  <c r="D1109" i="11" s="1"/>
  <c r="D1133" i="11" s="1"/>
  <c r="D1157" i="11" s="1"/>
  <c r="D1181" i="11" s="1"/>
  <c r="E52" i="11"/>
  <c r="D52" i="11"/>
  <c r="E51" i="11"/>
  <c r="D51" i="11"/>
  <c r="D75" i="11" s="1"/>
  <c r="D99" i="11" s="1"/>
  <c r="D123" i="11" s="1"/>
  <c r="D147" i="11" s="1"/>
  <c r="D171" i="11" s="1"/>
  <c r="D195" i="11" s="1"/>
  <c r="D219" i="11" s="1"/>
  <c r="D243" i="11" s="1"/>
  <c r="D267" i="11" s="1"/>
  <c r="D291" i="11" s="1"/>
  <c r="D315" i="11" s="1"/>
  <c r="D339" i="11" s="1"/>
  <c r="D363" i="11" s="1"/>
  <c r="D387" i="11" s="1"/>
  <c r="D411" i="11" s="1"/>
  <c r="D435" i="11" s="1"/>
  <c r="D459" i="11" s="1"/>
  <c r="D483" i="11" s="1"/>
  <c r="D507" i="11" s="1"/>
  <c r="D531" i="11" s="1"/>
  <c r="D555" i="11" s="1"/>
  <c r="D579" i="11" s="1"/>
  <c r="D603" i="11" s="1"/>
  <c r="D627" i="11" s="1"/>
  <c r="D651" i="11" s="1"/>
  <c r="D675" i="11" s="1"/>
  <c r="D699" i="11" s="1"/>
  <c r="D723" i="11" s="1"/>
  <c r="D747" i="11" s="1"/>
  <c r="D771" i="11" s="1"/>
  <c r="D795" i="11" s="1"/>
  <c r="D819" i="11" s="1"/>
  <c r="D843" i="11" s="1"/>
  <c r="D867" i="11" s="1"/>
  <c r="D891" i="11" s="1"/>
  <c r="D915" i="11" s="1"/>
  <c r="D939" i="11" s="1"/>
  <c r="D963" i="11" s="1"/>
  <c r="D987" i="11" s="1"/>
  <c r="D1011" i="11" s="1"/>
  <c r="D1035" i="11" s="1"/>
  <c r="D1059" i="11" s="1"/>
  <c r="D1083" i="11" s="1"/>
  <c r="D1107" i="11" s="1"/>
  <c r="D1131" i="11" s="1"/>
  <c r="D1155" i="11" s="1"/>
  <c r="D1179" i="11" s="1"/>
  <c r="E50" i="11"/>
  <c r="D50" i="11"/>
  <c r="D74" i="11" s="1"/>
  <c r="D98" i="11" s="1"/>
  <c r="D122" i="11" s="1"/>
  <c r="D146" i="11" s="1"/>
  <c r="D170" i="11" s="1"/>
  <c r="D194" i="11" s="1"/>
  <c r="D218" i="11" s="1"/>
  <c r="D242" i="11" s="1"/>
  <c r="D266" i="11" s="1"/>
  <c r="D290" i="11" s="1"/>
  <c r="D314" i="11" s="1"/>
  <c r="D338" i="11" s="1"/>
  <c r="D362" i="11" s="1"/>
  <c r="D386" i="11" s="1"/>
  <c r="D410" i="11" s="1"/>
  <c r="D434" i="11" s="1"/>
  <c r="D458" i="11" s="1"/>
  <c r="D482" i="11" s="1"/>
  <c r="D506" i="11" s="1"/>
  <c r="D530" i="11" s="1"/>
  <c r="D554" i="11" s="1"/>
  <c r="D578" i="11" s="1"/>
  <c r="D602" i="11" s="1"/>
  <c r="D626" i="11" s="1"/>
  <c r="D650" i="11" s="1"/>
  <c r="D674" i="11" s="1"/>
  <c r="D698" i="11" s="1"/>
  <c r="D722" i="11" s="1"/>
  <c r="D746" i="11" s="1"/>
  <c r="D770" i="11" s="1"/>
  <c r="D794" i="11" s="1"/>
  <c r="D818" i="11" s="1"/>
  <c r="D842" i="11" s="1"/>
  <c r="D866" i="11" s="1"/>
  <c r="D890" i="11" s="1"/>
  <c r="D914" i="11" s="1"/>
  <c r="D938" i="11" s="1"/>
  <c r="D962" i="11" s="1"/>
  <c r="D986" i="11" s="1"/>
  <c r="D1010" i="11" s="1"/>
  <c r="D1034" i="11" s="1"/>
  <c r="D1058" i="11" s="1"/>
  <c r="D1082" i="11" s="1"/>
  <c r="D1106" i="11" s="1"/>
  <c r="D1130" i="11" s="1"/>
  <c r="D1154" i="11" s="1"/>
  <c r="D1178" i="11" s="1"/>
  <c r="E49" i="11"/>
  <c r="D49" i="11"/>
  <c r="D73" i="11" s="1"/>
  <c r="D97" i="11" s="1"/>
  <c r="D121" i="11" s="1"/>
  <c r="D145" i="11" s="1"/>
  <c r="D169" i="11" s="1"/>
  <c r="D193" i="11" s="1"/>
  <c r="D217" i="11" s="1"/>
  <c r="D241" i="11" s="1"/>
  <c r="D265" i="11" s="1"/>
  <c r="D289" i="11" s="1"/>
  <c r="D313" i="11" s="1"/>
  <c r="D337" i="11" s="1"/>
  <c r="D361" i="11" s="1"/>
  <c r="D385" i="11" s="1"/>
  <c r="D409" i="11" s="1"/>
  <c r="D433" i="11" s="1"/>
  <c r="D457" i="11" s="1"/>
  <c r="D481" i="11" s="1"/>
  <c r="D505" i="11" s="1"/>
  <c r="D529" i="11" s="1"/>
  <c r="D553" i="11" s="1"/>
  <c r="D577" i="11" s="1"/>
  <c r="D601" i="11" s="1"/>
  <c r="D625" i="11" s="1"/>
  <c r="D649" i="11" s="1"/>
  <c r="D673" i="11" s="1"/>
  <c r="D697" i="11" s="1"/>
  <c r="D721" i="11" s="1"/>
  <c r="D745" i="11" s="1"/>
  <c r="D769" i="11" s="1"/>
  <c r="D793" i="11" s="1"/>
  <c r="D817" i="11" s="1"/>
  <c r="D841" i="11" s="1"/>
  <c r="D865" i="11" s="1"/>
  <c r="D889" i="11" s="1"/>
  <c r="D913" i="11" s="1"/>
  <c r="D937" i="11" s="1"/>
  <c r="D961" i="11" s="1"/>
  <c r="D985" i="11" s="1"/>
  <c r="D1009" i="11" s="1"/>
  <c r="D1033" i="11" s="1"/>
  <c r="D1057" i="11" s="1"/>
  <c r="D1081" i="11" s="1"/>
  <c r="D1105" i="11" s="1"/>
  <c r="D1129" i="11" s="1"/>
  <c r="D1153" i="11" s="1"/>
  <c r="D1177" i="11" s="1"/>
  <c r="E48" i="11"/>
  <c r="D48" i="11"/>
  <c r="E47" i="11"/>
  <c r="D47" i="11"/>
  <c r="D71" i="11" s="1"/>
  <c r="D95" i="11" s="1"/>
  <c r="D119" i="11" s="1"/>
  <c r="D143" i="11" s="1"/>
  <c r="D167" i="11" s="1"/>
  <c r="D191" i="11" s="1"/>
  <c r="D215" i="11" s="1"/>
  <c r="D239" i="11" s="1"/>
  <c r="D263" i="11" s="1"/>
  <c r="D287" i="11" s="1"/>
  <c r="D311" i="11" s="1"/>
  <c r="D335" i="11" s="1"/>
  <c r="D359" i="11" s="1"/>
  <c r="D383" i="11" s="1"/>
  <c r="D407" i="11" s="1"/>
  <c r="D431" i="11" s="1"/>
  <c r="D455" i="11" s="1"/>
  <c r="D479" i="11" s="1"/>
  <c r="D503" i="11" s="1"/>
  <c r="D527" i="11" s="1"/>
  <c r="D551" i="11" s="1"/>
  <c r="D575" i="11" s="1"/>
  <c r="D599" i="11" s="1"/>
  <c r="D623" i="11" s="1"/>
  <c r="D647" i="11" s="1"/>
  <c r="D671" i="11" s="1"/>
  <c r="D695" i="11" s="1"/>
  <c r="D719" i="11" s="1"/>
  <c r="D743" i="11" s="1"/>
  <c r="D767" i="11" s="1"/>
  <c r="D791" i="11" s="1"/>
  <c r="D815" i="11" s="1"/>
  <c r="D839" i="11" s="1"/>
  <c r="D863" i="11" s="1"/>
  <c r="D887" i="11" s="1"/>
  <c r="D911" i="11" s="1"/>
  <c r="D935" i="11" s="1"/>
  <c r="D959" i="11" s="1"/>
  <c r="D983" i="11" s="1"/>
  <c r="D1007" i="11" s="1"/>
  <c r="D1031" i="11" s="1"/>
  <c r="D1055" i="11" s="1"/>
  <c r="D1079" i="11" s="1"/>
  <c r="D1103" i="11" s="1"/>
  <c r="D1127" i="11" s="1"/>
  <c r="D1151" i="11" s="1"/>
  <c r="D1175" i="11" s="1"/>
  <c r="E46" i="11"/>
  <c r="D46" i="11"/>
  <c r="D70" i="11" s="1"/>
  <c r="D94" i="11" s="1"/>
  <c r="D118" i="11" s="1"/>
  <c r="D142" i="11" s="1"/>
  <c r="D166" i="11" s="1"/>
  <c r="D190" i="11" s="1"/>
  <c r="D214" i="11" s="1"/>
  <c r="D238" i="11" s="1"/>
  <c r="D262" i="11" s="1"/>
  <c r="D286" i="11" s="1"/>
  <c r="D310" i="11" s="1"/>
  <c r="D334" i="11" s="1"/>
  <c r="D358" i="11" s="1"/>
  <c r="D382" i="11" s="1"/>
  <c r="D406" i="11" s="1"/>
  <c r="D430" i="11" s="1"/>
  <c r="D454" i="11" s="1"/>
  <c r="D478" i="11" s="1"/>
  <c r="D502" i="11" s="1"/>
  <c r="D526" i="11" s="1"/>
  <c r="D550" i="11" s="1"/>
  <c r="D574" i="11" s="1"/>
  <c r="D598" i="11" s="1"/>
  <c r="D622" i="11" s="1"/>
  <c r="D646" i="11" s="1"/>
  <c r="D670" i="11" s="1"/>
  <c r="D694" i="11" s="1"/>
  <c r="D718" i="11" s="1"/>
  <c r="D742" i="11" s="1"/>
  <c r="D766" i="11" s="1"/>
  <c r="D790" i="11" s="1"/>
  <c r="D814" i="11" s="1"/>
  <c r="D838" i="11" s="1"/>
  <c r="D862" i="11" s="1"/>
  <c r="D886" i="11" s="1"/>
  <c r="D910" i="11" s="1"/>
  <c r="D934" i="11" s="1"/>
  <c r="D958" i="11" s="1"/>
  <c r="D982" i="11" s="1"/>
  <c r="D1006" i="11" s="1"/>
  <c r="D1030" i="11" s="1"/>
  <c r="D1054" i="11" s="1"/>
  <c r="D1078" i="11" s="1"/>
  <c r="D1102" i="11" s="1"/>
  <c r="D1126" i="11" s="1"/>
  <c r="D1150" i="11" s="1"/>
  <c r="D1174" i="11" s="1"/>
  <c r="E45" i="11"/>
  <c r="D45" i="11"/>
  <c r="D69" i="11" s="1"/>
  <c r="D93" i="11" s="1"/>
  <c r="D117" i="11" s="1"/>
  <c r="D141" i="11" s="1"/>
  <c r="D165" i="11" s="1"/>
  <c r="D189" i="11" s="1"/>
  <c r="D213" i="11" s="1"/>
  <c r="D237" i="11" s="1"/>
  <c r="D261" i="11" s="1"/>
  <c r="D285" i="11" s="1"/>
  <c r="D309" i="11" s="1"/>
  <c r="D333" i="11" s="1"/>
  <c r="D357" i="11" s="1"/>
  <c r="D381" i="11" s="1"/>
  <c r="D405" i="11" s="1"/>
  <c r="D429" i="11" s="1"/>
  <c r="D453" i="11" s="1"/>
  <c r="D477" i="11" s="1"/>
  <c r="D501" i="11" s="1"/>
  <c r="D525" i="11" s="1"/>
  <c r="D549" i="11" s="1"/>
  <c r="D573" i="11" s="1"/>
  <c r="D597" i="11" s="1"/>
  <c r="D621" i="11" s="1"/>
  <c r="D645" i="11" s="1"/>
  <c r="D669" i="11" s="1"/>
  <c r="D693" i="11" s="1"/>
  <c r="D717" i="11" s="1"/>
  <c r="D741" i="11" s="1"/>
  <c r="D765" i="11" s="1"/>
  <c r="D789" i="11" s="1"/>
  <c r="D813" i="11" s="1"/>
  <c r="D837" i="11" s="1"/>
  <c r="D861" i="11" s="1"/>
  <c r="D885" i="11" s="1"/>
  <c r="D909" i="11" s="1"/>
  <c r="D933" i="11" s="1"/>
  <c r="D957" i="11" s="1"/>
  <c r="D981" i="11" s="1"/>
  <c r="D1005" i="11" s="1"/>
  <c r="D1029" i="11" s="1"/>
  <c r="D1053" i="11" s="1"/>
  <c r="D1077" i="11" s="1"/>
  <c r="D1101" i="11" s="1"/>
  <c r="D1125" i="11" s="1"/>
  <c r="D1149" i="11" s="1"/>
  <c r="D1173" i="11" s="1"/>
  <c r="E44" i="11"/>
  <c r="D44" i="11"/>
  <c r="E43" i="11"/>
  <c r="D43" i="11"/>
  <c r="D67" i="11" s="1"/>
  <c r="D91" i="11" s="1"/>
  <c r="D115" i="11" s="1"/>
  <c r="D139" i="11" s="1"/>
  <c r="D163" i="11" s="1"/>
  <c r="D187" i="11" s="1"/>
  <c r="D211" i="11" s="1"/>
  <c r="D235" i="11" s="1"/>
  <c r="D259" i="11" s="1"/>
  <c r="D283" i="11" s="1"/>
  <c r="D307" i="11" s="1"/>
  <c r="D331" i="11" s="1"/>
  <c r="D355" i="11" s="1"/>
  <c r="D379" i="11" s="1"/>
  <c r="D403" i="11" s="1"/>
  <c r="D427" i="11" s="1"/>
  <c r="D451" i="11" s="1"/>
  <c r="D475" i="11" s="1"/>
  <c r="D499" i="11" s="1"/>
  <c r="D523" i="11" s="1"/>
  <c r="D547" i="11" s="1"/>
  <c r="D571" i="11" s="1"/>
  <c r="D595" i="11" s="1"/>
  <c r="D619" i="11" s="1"/>
  <c r="D643" i="11" s="1"/>
  <c r="D667" i="11" s="1"/>
  <c r="D691" i="11" s="1"/>
  <c r="D715" i="11" s="1"/>
  <c r="D739" i="11" s="1"/>
  <c r="D763" i="11" s="1"/>
  <c r="D787" i="11" s="1"/>
  <c r="D811" i="11" s="1"/>
  <c r="D835" i="11" s="1"/>
  <c r="D859" i="11" s="1"/>
  <c r="D883" i="11" s="1"/>
  <c r="D907" i="11" s="1"/>
  <c r="D931" i="11" s="1"/>
  <c r="D955" i="11" s="1"/>
  <c r="D979" i="11" s="1"/>
  <c r="D1003" i="11" s="1"/>
  <c r="D1027" i="11" s="1"/>
  <c r="D1051" i="11" s="1"/>
  <c r="D1075" i="11" s="1"/>
  <c r="D1099" i="11" s="1"/>
  <c r="D1123" i="11" s="1"/>
  <c r="D1147" i="11" s="1"/>
  <c r="D1171" i="11" s="1"/>
  <c r="E42" i="11"/>
  <c r="D42" i="11"/>
  <c r="D66" i="11" s="1"/>
  <c r="D90" i="11" s="1"/>
  <c r="D114" i="11" s="1"/>
  <c r="D138" i="11" s="1"/>
  <c r="D162" i="11" s="1"/>
  <c r="D186" i="11" s="1"/>
  <c r="D210" i="11" s="1"/>
  <c r="D234" i="11" s="1"/>
  <c r="D258" i="11" s="1"/>
  <c r="D282" i="11" s="1"/>
  <c r="D306" i="11" s="1"/>
  <c r="D330" i="11" s="1"/>
  <c r="D354" i="11" s="1"/>
  <c r="D378" i="11" s="1"/>
  <c r="D402" i="11" s="1"/>
  <c r="D426" i="11" s="1"/>
  <c r="D450" i="11" s="1"/>
  <c r="D474" i="11" s="1"/>
  <c r="D498" i="11" s="1"/>
  <c r="D522" i="11" s="1"/>
  <c r="D546" i="11" s="1"/>
  <c r="D570" i="11" s="1"/>
  <c r="D594" i="11" s="1"/>
  <c r="D618" i="11" s="1"/>
  <c r="D642" i="11" s="1"/>
  <c r="D666" i="11" s="1"/>
  <c r="D690" i="11" s="1"/>
  <c r="D714" i="11" s="1"/>
  <c r="D738" i="11" s="1"/>
  <c r="D762" i="11" s="1"/>
  <c r="D786" i="11" s="1"/>
  <c r="D810" i="11" s="1"/>
  <c r="D834" i="11" s="1"/>
  <c r="D858" i="11" s="1"/>
  <c r="D882" i="11" s="1"/>
  <c r="D906" i="11" s="1"/>
  <c r="D930" i="11" s="1"/>
  <c r="D954" i="11" s="1"/>
  <c r="D978" i="11" s="1"/>
  <c r="D1002" i="11" s="1"/>
  <c r="D1026" i="11" s="1"/>
  <c r="D1050" i="11" s="1"/>
  <c r="D1074" i="11" s="1"/>
  <c r="D1098" i="11" s="1"/>
  <c r="D1122" i="11" s="1"/>
  <c r="D1146" i="11" s="1"/>
  <c r="D1170" i="11" s="1"/>
  <c r="E41" i="11"/>
  <c r="D41" i="11"/>
  <c r="D65" i="11" s="1"/>
  <c r="D89" i="11" s="1"/>
  <c r="D113" i="11" s="1"/>
  <c r="D137" i="11" s="1"/>
  <c r="D161" i="11" s="1"/>
  <c r="D185" i="11" s="1"/>
  <c r="D209" i="11" s="1"/>
  <c r="D233" i="11" s="1"/>
  <c r="D257" i="11" s="1"/>
  <c r="D281" i="11" s="1"/>
  <c r="D305" i="11" s="1"/>
  <c r="D329" i="11" s="1"/>
  <c r="D353" i="11" s="1"/>
  <c r="D377" i="11" s="1"/>
  <c r="D401" i="11" s="1"/>
  <c r="D425" i="11" s="1"/>
  <c r="D449" i="11" s="1"/>
  <c r="D473" i="11" s="1"/>
  <c r="D497" i="11" s="1"/>
  <c r="D521" i="11" s="1"/>
  <c r="D545" i="11" s="1"/>
  <c r="D569" i="11" s="1"/>
  <c r="D593" i="11" s="1"/>
  <c r="D617" i="11" s="1"/>
  <c r="D641" i="11" s="1"/>
  <c r="D665" i="11" s="1"/>
  <c r="D689" i="11" s="1"/>
  <c r="D713" i="11" s="1"/>
  <c r="D737" i="11" s="1"/>
  <c r="D761" i="11" s="1"/>
  <c r="D785" i="11" s="1"/>
  <c r="D809" i="11" s="1"/>
  <c r="D833" i="11" s="1"/>
  <c r="D857" i="11" s="1"/>
  <c r="D881" i="11" s="1"/>
  <c r="D905" i="11" s="1"/>
  <c r="D929" i="11" s="1"/>
  <c r="D953" i="11" s="1"/>
  <c r="D977" i="11" s="1"/>
  <c r="D1001" i="11" s="1"/>
  <c r="D1025" i="11" s="1"/>
  <c r="D1049" i="11" s="1"/>
  <c r="D1073" i="11" s="1"/>
  <c r="D1097" i="11" s="1"/>
  <c r="D1121" i="11" s="1"/>
  <c r="D1145" i="11" s="1"/>
  <c r="D1169" i="11" s="1"/>
  <c r="E40" i="11"/>
  <c r="D40" i="11"/>
  <c r="E39" i="11"/>
  <c r="D39" i="11"/>
  <c r="D63" i="11" s="1"/>
  <c r="D87" i="11" s="1"/>
  <c r="D111" i="11" s="1"/>
  <c r="D135" i="11" s="1"/>
  <c r="D159" i="11" s="1"/>
  <c r="D183" i="11" s="1"/>
  <c r="D207" i="11" s="1"/>
  <c r="D231" i="11" s="1"/>
  <c r="D255" i="11" s="1"/>
  <c r="D279" i="11" s="1"/>
  <c r="D303" i="11" s="1"/>
  <c r="D327" i="11" s="1"/>
  <c r="D351" i="11" s="1"/>
  <c r="D375" i="11" s="1"/>
  <c r="D399" i="11" s="1"/>
  <c r="D423" i="11" s="1"/>
  <c r="D447" i="11" s="1"/>
  <c r="D471" i="11" s="1"/>
  <c r="D495" i="11" s="1"/>
  <c r="D519" i="11" s="1"/>
  <c r="D543" i="11" s="1"/>
  <c r="D567" i="11" s="1"/>
  <c r="D591" i="11" s="1"/>
  <c r="D615" i="11" s="1"/>
  <c r="D639" i="11" s="1"/>
  <c r="D663" i="11" s="1"/>
  <c r="D687" i="11" s="1"/>
  <c r="D711" i="11" s="1"/>
  <c r="D735" i="11" s="1"/>
  <c r="D759" i="11" s="1"/>
  <c r="D783" i="11" s="1"/>
  <c r="D807" i="11" s="1"/>
  <c r="D831" i="11" s="1"/>
  <c r="D855" i="11" s="1"/>
  <c r="D879" i="11" s="1"/>
  <c r="D903" i="11" s="1"/>
  <c r="D927" i="11" s="1"/>
  <c r="D951" i="11" s="1"/>
  <c r="D975" i="11" s="1"/>
  <c r="D999" i="11" s="1"/>
  <c r="D1023" i="11" s="1"/>
  <c r="D1047" i="11" s="1"/>
  <c r="D1071" i="11" s="1"/>
  <c r="D1095" i="11" s="1"/>
  <c r="D1119" i="11" s="1"/>
  <c r="D1143" i="11" s="1"/>
  <c r="D1167" i="11" s="1"/>
  <c r="E38" i="11"/>
  <c r="D38" i="11"/>
  <c r="D62" i="11" s="1"/>
  <c r="D86" i="11" s="1"/>
  <c r="D110" i="11" s="1"/>
  <c r="D134" i="11" s="1"/>
  <c r="D158" i="11" s="1"/>
  <c r="D182" i="11" s="1"/>
  <c r="D206" i="11" s="1"/>
  <c r="D230" i="11" s="1"/>
  <c r="D254" i="11" s="1"/>
  <c r="D278" i="11" s="1"/>
  <c r="D302" i="11" s="1"/>
  <c r="D326" i="11" s="1"/>
  <c r="D350" i="11" s="1"/>
  <c r="D374" i="11" s="1"/>
  <c r="D398" i="11" s="1"/>
  <c r="D422" i="11" s="1"/>
  <c r="D446" i="11" s="1"/>
  <c r="D470" i="11" s="1"/>
  <c r="D494" i="11" s="1"/>
  <c r="D518" i="11" s="1"/>
  <c r="D542" i="11" s="1"/>
  <c r="D566" i="11" s="1"/>
  <c r="D590" i="11" s="1"/>
  <c r="D614" i="11" s="1"/>
  <c r="D638" i="11" s="1"/>
  <c r="D662" i="11" s="1"/>
  <c r="D686" i="11" s="1"/>
  <c r="D710" i="11" s="1"/>
  <c r="D734" i="11" s="1"/>
  <c r="D758" i="11" s="1"/>
  <c r="D782" i="11" s="1"/>
  <c r="D806" i="11" s="1"/>
  <c r="D830" i="11" s="1"/>
  <c r="D854" i="11" s="1"/>
  <c r="D878" i="11" s="1"/>
  <c r="D902" i="11" s="1"/>
  <c r="D926" i="11" s="1"/>
  <c r="D950" i="11" s="1"/>
  <c r="D974" i="11" s="1"/>
  <c r="D998" i="11" s="1"/>
  <c r="D1022" i="11" s="1"/>
  <c r="D1046" i="11" s="1"/>
  <c r="D1070" i="11" s="1"/>
  <c r="D1094" i="11" s="1"/>
  <c r="D1118" i="11" s="1"/>
  <c r="D1142" i="11" s="1"/>
  <c r="D1166" i="11" s="1"/>
  <c r="E37" i="11"/>
  <c r="D37" i="11"/>
  <c r="D61" i="11" s="1"/>
  <c r="D85" i="11" s="1"/>
  <c r="D109" i="11" s="1"/>
  <c r="D133" i="11" s="1"/>
  <c r="D157" i="11" s="1"/>
  <c r="D181" i="11" s="1"/>
  <c r="D205" i="11" s="1"/>
  <c r="D229" i="11" s="1"/>
  <c r="D253" i="11" s="1"/>
  <c r="D277" i="11" s="1"/>
  <c r="D301" i="11" s="1"/>
  <c r="D325" i="11" s="1"/>
  <c r="D349" i="11" s="1"/>
  <c r="D373" i="11" s="1"/>
  <c r="D397" i="11" s="1"/>
  <c r="D421" i="11" s="1"/>
  <c r="D445" i="11" s="1"/>
  <c r="D469" i="11" s="1"/>
  <c r="D493" i="11" s="1"/>
  <c r="D517" i="11" s="1"/>
  <c r="D541" i="11" s="1"/>
  <c r="D565" i="11" s="1"/>
  <c r="D589" i="11" s="1"/>
  <c r="D613" i="11" s="1"/>
  <c r="D637" i="11" s="1"/>
  <c r="D661" i="11" s="1"/>
  <c r="D685" i="11" s="1"/>
  <c r="D709" i="11" s="1"/>
  <c r="D733" i="11" s="1"/>
  <c r="D757" i="11" s="1"/>
  <c r="D781" i="11" s="1"/>
  <c r="D805" i="11" s="1"/>
  <c r="D829" i="11" s="1"/>
  <c r="D853" i="11" s="1"/>
  <c r="D877" i="11" s="1"/>
  <c r="D901" i="11" s="1"/>
  <c r="D925" i="11" s="1"/>
  <c r="D949" i="11" s="1"/>
  <c r="D973" i="11" s="1"/>
  <c r="D997" i="11" s="1"/>
  <c r="D1021" i="11" s="1"/>
  <c r="D1045" i="11" s="1"/>
  <c r="D1069" i="11" s="1"/>
  <c r="D1093" i="11" s="1"/>
  <c r="D1117" i="11" s="1"/>
  <c r="D1141" i="11" s="1"/>
  <c r="D1165" i="11" s="1"/>
  <c r="E36" i="11"/>
  <c r="D36" i="11"/>
  <c r="E35" i="11"/>
  <c r="D35" i="11"/>
  <c r="D59" i="11" s="1"/>
  <c r="D83" i="11" s="1"/>
  <c r="D107" i="11" s="1"/>
  <c r="D131" i="11" s="1"/>
  <c r="D155" i="11" s="1"/>
  <c r="D179" i="11" s="1"/>
  <c r="D203" i="11" s="1"/>
  <c r="D227" i="11" s="1"/>
  <c r="D251" i="11" s="1"/>
  <c r="D275" i="11" s="1"/>
  <c r="D299" i="11" s="1"/>
  <c r="D323" i="11" s="1"/>
  <c r="D347" i="11" s="1"/>
  <c r="D371" i="11" s="1"/>
  <c r="D395" i="11" s="1"/>
  <c r="D419" i="11" s="1"/>
  <c r="D443" i="11" s="1"/>
  <c r="D467" i="11" s="1"/>
  <c r="D491" i="11" s="1"/>
  <c r="D515" i="11" s="1"/>
  <c r="D539" i="11" s="1"/>
  <c r="D563" i="11" s="1"/>
  <c r="D587" i="11" s="1"/>
  <c r="D611" i="11" s="1"/>
  <c r="D635" i="11" s="1"/>
  <c r="D659" i="11" s="1"/>
  <c r="D683" i="11" s="1"/>
  <c r="D707" i="11" s="1"/>
  <c r="D731" i="11" s="1"/>
  <c r="D755" i="11" s="1"/>
  <c r="D779" i="11" s="1"/>
  <c r="D803" i="11" s="1"/>
  <c r="D827" i="11" s="1"/>
  <c r="D851" i="11" s="1"/>
  <c r="D875" i="11" s="1"/>
  <c r="D899" i="11" s="1"/>
  <c r="D923" i="11" s="1"/>
  <c r="D947" i="11" s="1"/>
  <c r="D971" i="11" s="1"/>
  <c r="D995" i="11" s="1"/>
  <c r="D1019" i="11" s="1"/>
  <c r="D1043" i="11" s="1"/>
  <c r="D1067" i="11" s="1"/>
  <c r="D1091" i="11" s="1"/>
  <c r="D1115" i="11" s="1"/>
  <c r="D1139" i="11" s="1"/>
  <c r="D1163" i="11" s="1"/>
  <c r="E34" i="11"/>
  <c r="D34" i="11"/>
  <c r="D58" i="11" s="1"/>
  <c r="D82" i="11" s="1"/>
  <c r="D106" i="11" s="1"/>
  <c r="D130" i="11" s="1"/>
  <c r="D154" i="11" s="1"/>
  <c r="D178" i="11" s="1"/>
  <c r="D202" i="11" s="1"/>
  <c r="D226" i="11" s="1"/>
  <c r="D250" i="11" s="1"/>
  <c r="D274" i="11" s="1"/>
  <c r="D298" i="11" s="1"/>
  <c r="D322" i="11" s="1"/>
  <c r="D346" i="11" s="1"/>
  <c r="D370" i="11" s="1"/>
  <c r="D394" i="11" s="1"/>
  <c r="D418" i="11" s="1"/>
  <c r="D442" i="11" s="1"/>
  <c r="D466" i="11" s="1"/>
  <c r="D490" i="11" s="1"/>
  <c r="D514" i="11" s="1"/>
  <c r="D538" i="11" s="1"/>
  <c r="D562" i="11" s="1"/>
  <c r="D586" i="11" s="1"/>
  <c r="D610" i="11" s="1"/>
  <c r="D634" i="11" s="1"/>
  <c r="D658" i="11" s="1"/>
  <c r="D682" i="11" s="1"/>
  <c r="D706" i="11" s="1"/>
  <c r="D730" i="11" s="1"/>
  <c r="D754" i="11" s="1"/>
  <c r="D778" i="11" s="1"/>
  <c r="D802" i="11" s="1"/>
  <c r="D826" i="11" s="1"/>
  <c r="D850" i="11" s="1"/>
  <c r="D874" i="11" s="1"/>
  <c r="D898" i="11" s="1"/>
  <c r="D922" i="11" s="1"/>
  <c r="D946" i="11" s="1"/>
  <c r="D970" i="11" s="1"/>
  <c r="D994" i="11" s="1"/>
  <c r="D1018" i="11" s="1"/>
  <c r="D1042" i="11" s="1"/>
  <c r="D1066" i="11" s="1"/>
  <c r="D1090" i="11" s="1"/>
  <c r="D1114" i="11" s="1"/>
  <c r="D1138" i="11" s="1"/>
  <c r="D1162" i="11" s="1"/>
  <c r="E33" i="11"/>
  <c r="D33" i="11"/>
  <c r="D57" i="11" s="1"/>
  <c r="D81" i="11" s="1"/>
  <c r="D105" i="11" s="1"/>
  <c r="D129" i="11" s="1"/>
  <c r="D153" i="11" s="1"/>
  <c r="D177" i="11" s="1"/>
  <c r="D201" i="11" s="1"/>
  <c r="D225" i="11" s="1"/>
  <c r="D249" i="11" s="1"/>
  <c r="D273" i="11" s="1"/>
  <c r="D297" i="11" s="1"/>
  <c r="D321" i="11" s="1"/>
  <c r="D345" i="11" s="1"/>
  <c r="D369" i="11" s="1"/>
  <c r="D393" i="11" s="1"/>
  <c r="D417" i="11" s="1"/>
  <c r="D441" i="11" s="1"/>
  <c r="D465" i="11" s="1"/>
  <c r="D489" i="11" s="1"/>
  <c r="D513" i="11" s="1"/>
  <c r="D537" i="11" s="1"/>
  <c r="D561" i="11" s="1"/>
  <c r="D585" i="11" s="1"/>
  <c r="D609" i="11" s="1"/>
  <c r="D633" i="11" s="1"/>
  <c r="D657" i="11" s="1"/>
  <c r="D681" i="11" s="1"/>
  <c r="D705" i="11" s="1"/>
  <c r="D729" i="11" s="1"/>
  <c r="D753" i="11" s="1"/>
  <c r="D777" i="11" s="1"/>
  <c r="D801" i="11" s="1"/>
  <c r="D825" i="11" s="1"/>
  <c r="D849" i="11" s="1"/>
  <c r="D873" i="11" s="1"/>
  <c r="D897" i="11" s="1"/>
  <c r="D921" i="11" s="1"/>
  <c r="D945" i="11" s="1"/>
  <c r="D969" i="11" s="1"/>
  <c r="D993" i="11" s="1"/>
  <c r="D1017" i="11" s="1"/>
  <c r="D1041" i="11" s="1"/>
  <c r="D1065" i="11" s="1"/>
  <c r="D1089" i="11" s="1"/>
  <c r="D1113" i="11" s="1"/>
  <c r="D1137" i="11" s="1"/>
  <c r="D1161" i="11" s="1"/>
  <c r="E32" i="11"/>
  <c r="D32" i="11"/>
  <c r="E31" i="11"/>
  <c r="D31" i="11"/>
  <c r="D55" i="11" s="1"/>
  <c r="D79" i="11" s="1"/>
  <c r="D103" i="11" s="1"/>
  <c r="D127" i="11" s="1"/>
  <c r="D151" i="11" s="1"/>
  <c r="D175" i="11" s="1"/>
  <c r="D199" i="11" s="1"/>
  <c r="D223" i="11" s="1"/>
  <c r="D247" i="11" s="1"/>
  <c r="D271" i="11" s="1"/>
  <c r="D295" i="11" s="1"/>
  <c r="D319" i="11" s="1"/>
  <c r="D343" i="11" s="1"/>
  <c r="D367" i="11" s="1"/>
  <c r="D391" i="11" s="1"/>
  <c r="D415" i="11" s="1"/>
  <c r="D439" i="11" s="1"/>
  <c r="D463" i="11" s="1"/>
  <c r="D487" i="11" s="1"/>
  <c r="D511" i="11" s="1"/>
  <c r="D535" i="11" s="1"/>
  <c r="D559" i="11" s="1"/>
  <c r="D583" i="11" s="1"/>
  <c r="D607" i="11" s="1"/>
  <c r="D631" i="11" s="1"/>
  <c r="D655" i="11" s="1"/>
  <c r="D679" i="11" s="1"/>
  <c r="D703" i="11" s="1"/>
  <c r="D727" i="11" s="1"/>
  <c r="D751" i="11" s="1"/>
  <c r="D775" i="11" s="1"/>
  <c r="D799" i="11" s="1"/>
  <c r="D823" i="11" s="1"/>
  <c r="D847" i="11" s="1"/>
  <c r="D871" i="11" s="1"/>
  <c r="D895" i="11" s="1"/>
  <c r="D919" i="11" s="1"/>
  <c r="D943" i="11" s="1"/>
  <c r="D967" i="11" s="1"/>
  <c r="D991" i="11" s="1"/>
  <c r="D1015" i="11" s="1"/>
  <c r="D1039" i="11" s="1"/>
  <c r="D1063" i="11" s="1"/>
  <c r="D1087" i="11" s="1"/>
  <c r="D1111" i="11" s="1"/>
  <c r="D1135" i="11" s="1"/>
  <c r="D1159" i="11" s="1"/>
  <c r="E30" i="11"/>
  <c r="D30" i="11"/>
  <c r="D54" i="11" s="1"/>
  <c r="D78" i="11" s="1"/>
  <c r="D102" i="11" s="1"/>
  <c r="D126" i="11" s="1"/>
  <c r="D150" i="11" s="1"/>
  <c r="D174" i="11" s="1"/>
  <c r="D198" i="11" s="1"/>
  <c r="D222" i="11" s="1"/>
  <c r="D246" i="11" s="1"/>
  <c r="D270" i="11" s="1"/>
  <c r="D294" i="11" s="1"/>
  <c r="D318" i="11" s="1"/>
  <c r="D342" i="11" s="1"/>
  <c r="D366" i="11" s="1"/>
  <c r="D390" i="11" s="1"/>
  <c r="D414" i="11" s="1"/>
  <c r="D438" i="11" s="1"/>
  <c r="D462" i="11" s="1"/>
  <c r="D486" i="11" s="1"/>
  <c r="D510" i="11" s="1"/>
  <c r="D534" i="11" s="1"/>
  <c r="D558" i="11" s="1"/>
  <c r="D582" i="11" s="1"/>
  <c r="D606" i="11" s="1"/>
  <c r="D630" i="11" s="1"/>
  <c r="D654" i="11" s="1"/>
  <c r="D678" i="11" s="1"/>
  <c r="D702" i="11" s="1"/>
  <c r="D726" i="11" s="1"/>
  <c r="D750" i="11" s="1"/>
  <c r="D774" i="11" s="1"/>
  <c r="D798" i="11" s="1"/>
  <c r="D822" i="11" s="1"/>
  <c r="D846" i="11" s="1"/>
  <c r="D870" i="11" s="1"/>
  <c r="D894" i="11" s="1"/>
  <c r="D918" i="11" s="1"/>
  <c r="D942" i="11" s="1"/>
  <c r="D966" i="11" s="1"/>
  <c r="D990" i="11" s="1"/>
  <c r="D1014" i="11" s="1"/>
  <c r="D1038" i="11" s="1"/>
  <c r="D1062" i="11" s="1"/>
  <c r="D1086" i="11" s="1"/>
  <c r="D1110" i="11" s="1"/>
  <c r="D1134" i="11" s="1"/>
  <c r="D1158" i="11" s="1"/>
  <c r="C30" i="11"/>
  <c r="B30" i="11"/>
  <c r="E1181" i="12"/>
  <c r="E1180" i="12"/>
  <c r="E1179" i="12"/>
  <c r="E1178" i="12"/>
  <c r="E1177" i="12"/>
  <c r="E1176" i="12"/>
  <c r="E1175" i="12"/>
  <c r="E1174" i="12"/>
  <c r="E1173" i="12"/>
  <c r="E1172" i="12"/>
  <c r="E1171" i="12"/>
  <c r="E1170" i="12"/>
  <c r="E1169" i="12"/>
  <c r="E1168" i="12"/>
  <c r="E1167" i="12"/>
  <c r="E1166" i="12"/>
  <c r="E1165" i="12"/>
  <c r="E1164" i="12"/>
  <c r="E1163" i="12"/>
  <c r="E1162" i="12"/>
  <c r="E1161" i="12"/>
  <c r="E1160" i="12"/>
  <c r="E1159" i="12"/>
  <c r="E1158" i="12"/>
  <c r="C1158" i="12"/>
  <c r="E1157" i="12"/>
  <c r="E1156" i="12"/>
  <c r="E1155" i="12"/>
  <c r="E1154" i="12"/>
  <c r="E1153" i="12"/>
  <c r="E1152" i="12"/>
  <c r="E1151" i="12"/>
  <c r="E1150" i="12"/>
  <c r="E1149" i="12"/>
  <c r="E1148" i="12"/>
  <c r="E1147" i="12"/>
  <c r="E1146" i="12"/>
  <c r="E1145" i="12"/>
  <c r="E1144" i="12"/>
  <c r="E1143" i="12"/>
  <c r="E1142" i="12"/>
  <c r="E1141" i="12"/>
  <c r="E1140" i="12"/>
  <c r="E1139" i="12"/>
  <c r="E1138" i="12"/>
  <c r="E1137" i="12"/>
  <c r="E1136" i="12"/>
  <c r="E1135" i="12"/>
  <c r="E1134" i="12"/>
  <c r="C1134" i="12"/>
  <c r="B1134" i="12"/>
  <c r="E1133" i="12"/>
  <c r="E1132" i="12"/>
  <c r="E1131" i="12"/>
  <c r="E1130" i="12"/>
  <c r="E1129" i="12"/>
  <c r="E1128" i="12"/>
  <c r="E1127" i="12"/>
  <c r="E1126" i="12"/>
  <c r="E1125" i="12"/>
  <c r="E1124" i="12"/>
  <c r="E1123" i="12"/>
  <c r="E1122" i="12"/>
  <c r="E1121" i="12"/>
  <c r="E1120" i="12"/>
  <c r="E1119" i="12"/>
  <c r="E1118" i="12"/>
  <c r="E1117" i="12"/>
  <c r="E1116" i="12"/>
  <c r="E1115" i="12"/>
  <c r="E1114" i="12"/>
  <c r="E1113" i="12"/>
  <c r="E1112" i="12"/>
  <c r="E1111" i="12"/>
  <c r="E1110" i="12"/>
  <c r="C1110" i="12"/>
  <c r="B1110" i="12"/>
  <c r="E1109" i="12"/>
  <c r="E1108" i="12"/>
  <c r="E1107" i="12"/>
  <c r="E1106" i="12"/>
  <c r="E1105" i="12"/>
  <c r="E1104" i="12"/>
  <c r="E1103" i="12"/>
  <c r="E1102" i="12"/>
  <c r="E1101" i="12"/>
  <c r="E1100" i="12"/>
  <c r="E1099" i="12"/>
  <c r="E1098" i="12"/>
  <c r="E1097" i="12"/>
  <c r="E1096" i="12"/>
  <c r="E1095" i="12"/>
  <c r="E1094" i="12"/>
  <c r="E1093" i="12"/>
  <c r="E1092" i="12"/>
  <c r="E1091" i="12"/>
  <c r="E1090" i="12"/>
  <c r="E1089" i="12"/>
  <c r="E1088" i="12"/>
  <c r="E1087" i="12"/>
  <c r="E1086" i="12"/>
  <c r="C1086" i="12"/>
  <c r="B1086" i="12"/>
  <c r="E1085" i="12"/>
  <c r="E1084" i="12"/>
  <c r="E1083" i="12"/>
  <c r="E1082" i="12"/>
  <c r="E1081" i="12"/>
  <c r="E1080" i="12"/>
  <c r="E1079" i="12"/>
  <c r="E1078" i="12"/>
  <c r="E1077" i="12"/>
  <c r="E1076" i="12"/>
  <c r="E1075" i="12"/>
  <c r="E1074" i="12"/>
  <c r="E1073" i="12"/>
  <c r="E1072" i="12"/>
  <c r="E1071" i="12"/>
  <c r="E1070" i="12"/>
  <c r="E1069" i="12"/>
  <c r="E1068" i="12"/>
  <c r="E1067" i="12"/>
  <c r="E1066" i="12"/>
  <c r="E1065" i="12"/>
  <c r="E1064" i="12"/>
  <c r="E1063" i="12"/>
  <c r="E1062" i="12"/>
  <c r="C1062" i="12"/>
  <c r="B1062" i="12"/>
  <c r="E1061" i="12"/>
  <c r="E1060" i="12"/>
  <c r="E1059" i="12"/>
  <c r="E1058" i="12"/>
  <c r="E1057" i="12"/>
  <c r="E1056" i="12"/>
  <c r="E1055" i="12"/>
  <c r="E1054" i="12"/>
  <c r="E1053" i="12"/>
  <c r="E1052" i="12"/>
  <c r="E1051" i="12"/>
  <c r="E1050" i="12"/>
  <c r="E1049" i="12"/>
  <c r="E1048" i="12"/>
  <c r="E1047" i="12"/>
  <c r="E1046" i="12"/>
  <c r="E1045" i="12"/>
  <c r="E1044" i="12"/>
  <c r="E1043" i="12"/>
  <c r="E1042" i="12"/>
  <c r="E1041" i="12"/>
  <c r="E1040" i="12"/>
  <c r="E1039" i="12"/>
  <c r="E1038" i="12"/>
  <c r="C1038" i="12"/>
  <c r="B1038" i="12"/>
  <c r="E1037" i="12"/>
  <c r="E1036" i="12"/>
  <c r="E1035" i="12"/>
  <c r="E1034" i="12"/>
  <c r="E1033" i="12"/>
  <c r="E1032" i="12"/>
  <c r="E1031" i="12"/>
  <c r="E1030" i="12"/>
  <c r="E1029" i="12"/>
  <c r="E1028" i="12"/>
  <c r="E1027" i="12"/>
  <c r="E1026" i="12"/>
  <c r="E1025" i="12"/>
  <c r="E1024" i="12"/>
  <c r="E1023" i="12"/>
  <c r="E1022" i="12"/>
  <c r="E1021" i="12"/>
  <c r="E1020" i="12"/>
  <c r="E1019" i="12"/>
  <c r="E1018" i="12"/>
  <c r="E1017" i="12"/>
  <c r="E1016" i="12"/>
  <c r="E1015" i="12"/>
  <c r="E1014" i="12"/>
  <c r="C1014" i="12"/>
  <c r="B1014" i="12"/>
  <c r="E1013" i="12"/>
  <c r="E1012" i="12"/>
  <c r="E1011" i="12"/>
  <c r="E1010" i="12"/>
  <c r="E1009" i="12"/>
  <c r="E1008" i="12"/>
  <c r="E1007" i="12"/>
  <c r="E1006" i="12"/>
  <c r="E1005" i="12"/>
  <c r="E1004" i="12"/>
  <c r="E1003" i="12"/>
  <c r="E1002" i="12"/>
  <c r="E1001" i="12"/>
  <c r="E1000" i="12"/>
  <c r="E999" i="12"/>
  <c r="E998" i="12"/>
  <c r="E997" i="12"/>
  <c r="E996" i="12"/>
  <c r="E995" i="12"/>
  <c r="E994" i="12"/>
  <c r="E993" i="12"/>
  <c r="E992" i="12"/>
  <c r="E991" i="12"/>
  <c r="E990" i="12"/>
  <c r="C990" i="12"/>
  <c r="B990" i="12"/>
  <c r="E989" i="12"/>
  <c r="E988" i="12"/>
  <c r="E987" i="12"/>
  <c r="E986" i="12"/>
  <c r="E985" i="12"/>
  <c r="E984" i="12"/>
  <c r="E983" i="12"/>
  <c r="E982" i="12"/>
  <c r="E981" i="12"/>
  <c r="E980" i="12"/>
  <c r="E979" i="12"/>
  <c r="E978" i="12"/>
  <c r="E977" i="12"/>
  <c r="E976" i="12"/>
  <c r="E975" i="12"/>
  <c r="E974" i="12"/>
  <c r="E973" i="12"/>
  <c r="E972" i="12"/>
  <c r="E971" i="12"/>
  <c r="E970" i="12"/>
  <c r="E969" i="12"/>
  <c r="E968" i="12"/>
  <c r="E967" i="12"/>
  <c r="E966" i="12"/>
  <c r="C966" i="12"/>
  <c r="B966" i="12"/>
  <c r="E965" i="12"/>
  <c r="E964" i="12"/>
  <c r="E963" i="12"/>
  <c r="E962" i="12"/>
  <c r="E961" i="12"/>
  <c r="E960" i="12"/>
  <c r="E959" i="12"/>
  <c r="E958" i="12"/>
  <c r="E957" i="12"/>
  <c r="E956" i="12"/>
  <c r="E955" i="12"/>
  <c r="E954" i="12"/>
  <c r="E953" i="12"/>
  <c r="E952" i="12"/>
  <c r="E951" i="12"/>
  <c r="E950" i="12"/>
  <c r="E949" i="12"/>
  <c r="E948" i="12"/>
  <c r="E947" i="12"/>
  <c r="E946" i="12"/>
  <c r="E945" i="12"/>
  <c r="E944" i="12"/>
  <c r="E943" i="12"/>
  <c r="E942" i="12"/>
  <c r="C942" i="12"/>
  <c r="B942" i="12"/>
  <c r="E941" i="12"/>
  <c r="E940" i="12"/>
  <c r="E939" i="12"/>
  <c r="E938" i="12"/>
  <c r="E937" i="12"/>
  <c r="E936" i="12"/>
  <c r="E935" i="12"/>
  <c r="E934" i="12"/>
  <c r="E933" i="12"/>
  <c r="E932" i="12"/>
  <c r="E931" i="12"/>
  <c r="E930" i="12"/>
  <c r="E929" i="12"/>
  <c r="E928" i="12"/>
  <c r="E927" i="12"/>
  <c r="E926" i="12"/>
  <c r="E925" i="12"/>
  <c r="E924" i="12"/>
  <c r="E923" i="12"/>
  <c r="E922" i="12"/>
  <c r="E921" i="12"/>
  <c r="E920" i="12"/>
  <c r="E919" i="12"/>
  <c r="E918" i="12"/>
  <c r="C918" i="12"/>
  <c r="B918" i="12"/>
  <c r="E917" i="12"/>
  <c r="E916" i="12"/>
  <c r="E915" i="12"/>
  <c r="E914" i="12"/>
  <c r="E913" i="12"/>
  <c r="E912" i="12"/>
  <c r="E911" i="12"/>
  <c r="E910" i="12"/>
  <c r="E909" i="12"/>
  <c r="E908" i="12"/>
  <c r="E907" i="12"/>
  <c r="E906" i="12"/>
  <c r="E905" i="12"/>
  <c r="E904" i="12"/>
  <c r="E903" i="12"/>
  <c r="E902" i="12"/>
  <c r="E901" i="12"/>
  <c r="E900" i="12"/>
  <c r="E899" i="12"/>
  <c r="E898" i="12"/>
  <c r="E897" i="12"/>
  <c r="E896" i="12"/>
  <c r="E895" i="12"/>
  <c r="E894" i="12"/>
  <c r="C894" i="12"/>
  <c r="B894" i="12"/>
  <c r="E893" i="12"/>
  <c r="E892" i="12"/>
  <c r="E891" i="12"/>
  <c r="E890" i="12"/>
  <c r="E889" i="12"/>
  <c r="E888" i="12"/>
  <c r="E887" i="12"/>
  <c r="E886" i="12"/>
  <c r="E885" i="12"/>
  <c r="E884" i="12"/>
  <c r="E883" i="12"/>
  <c r="E882" i="12"/>
  <c r="E881" i="12"/>
  <c r="E880" i="12"/>
  <c r="E879" i="12"/>
  <c r="E878" i="12"/>
  <c r="E877" i="12"/>
  <c r="E876" i="12"/>
  <c r="E875" i="12"/>
  <c r="E874" i="12"/>
  <c r="E873" i="12"/>
  <c r="E872" i="12"/>
  <c r="E871" i="12"/>
  <c r="E870" i="12"/>
  <c r="C870" i="12"/>
  <c r="B870" i="12"/>
  <c r="E869" i="12"/>
  <c r="E868" i="12"/>
  <c r="E867" i="12"/>
  <c r="E866" i="12"/>
  <c r="E865" i="12"/>
  <c r="E864" i="12"/>
  <c r="E863" i="12"/>
  <c r="E862" i="12"/>
  <c r="E861" i="12"/>
  <c r="E860" i="12"/>
  <c r="E859" i="12"/>
  <c r="E858" i="12"/>
  <c r="E857" i="12"/>
  <c r="E856" i="12"/>
  <c r="E855" i="12"/>
  <c r="E854" i="12"/>
  <c r="E853" i="12"/>
  <c r="E852" i="12"/>
  <c r="E851" i="12"/>
  <c r="E850" i="12"/>
  <c r="E849" i="12"/>
  <c r="E848" i="12"/>
  <c r="E847" i="12"/>
  <c r="E846" i="12"/>
  <c r="C846" i="12"/>
  <c r="B846" i="12"/>
  <c r="E845" i="12"/>
  <c r="E844" i="12"/>
  <c r="E843" i="12"/>
  <c r="E842" i="12"/>
  <c r="E841" i="12"/>
  <c r="E840" i="12"/>
  <c r="E839" i="12"/>
  <c r="E838" i="12"/>
  <c r="E837" i="12"/>
  <c r="E836" i="12"/>
  <c r="E835" i="12"/>
  <c r="E834" i="12"/>
  <c r="E833" i="12"/>
  <c r="E832" i="12"/>
  <c r="E831" i="12"/>
  <c r="E830" i="12"/>
  <c r="E829" i="12"/>
  <c r="E828" i="12"/>
  <c r="E827" i="12"/>
  <c r="E826" i="12"/>
  <c r="E825" i="12"/>
  <c r="E824" i="12"/>
  <c r="E823" i="12"/>
  <c r="E822" i="12"/>
  <c r="C822" i="12"/>
  <c r="B822" i="12"/>
  <c r="E821" i="12"/>
  <c r="E820" i="12"/>
  <c r="E819" i="12"/>
  <c r="E818" i="12"/>
  <c r="E817" i="12"/>
  <c r="E816" i="12"/>
  <c r="E815" i="12"/>
  <c r="E814" i="12"/>
  <c r="E813" i="12"/>
  <c r="E812" i="12"/>
  <c r="E811" i="12"/>
  <c r="E810" i="12"/>
  <c r="E809" i="12"/>
  <c r="E808" i="12"/>
  <c r="E807" i="12"/>
  <c r="E806" i="12"/>
  <c r="E805" i="12"/>
  <c r="E804" i="12"/>
  <c r="E803" i="12"/>
  <c r="E802" i="12"/>
  <c r="E801" i="12"/>
  <c r="E800" i="12"/>
  <c r="E799" i="12"/>
  <c r="E798" i="12"/>
  <c r="C798" i="12"/>
  <c r="B798" i="12"/>
  <c r="E797" i="12"/>
  <c r="E796" i="12"/>
  <c r="E795" i="12"/>
  <c r="E794" i="12"/>
  <c r="E793" i="12"/>
  <c r="E792" i="12"/>
  <c r="E791" i="12"/>
  <c r="E790" i="12"/>
  <c r="E789" i="12"/>
  <c r="E788" i="12"/>
  <c r="E787" i="12"/>
  <c r="E786" i="12"/>
  <c r="E785" i="12"/>
  <c r="E784" i="12"/>
  <c r="E783" i="12"/>
  <c r="E782" i="12"/>
  <c r="E781" i="12"/>
  <c r="E780" i="12"/>
  <c r="E779" i="12"/>
  <c r="E778" i="12"/>
  <c r="E777" i="12"/>
  <c r="E776" i="12"/>
  <c r="E775" i="12"/>
  <c r="E774" i="12"/>
  <c r="C774" i="12"/>
  <c r="B774" i="12"/>
  <c r="E773" i="12"/>
  <c r="E772" i="12"/>
  <c r="E771" i="12"/>
  <c r="E770" i="12"/>
  <c r="E769" i="12"/>
  <c r="E768" i="12"/>
  <c r="E767" i="12"/>
  <c r="E766" i="12"/>
  <c r="E765" i="12"/>
  <c r="E764" i="12"/>
  <c r="E763" i="12"/>
  <c r="E762" i="12"/>
  <c r="E761" i="12"/>
  <c r="E760" i="12"/>
  <c r="E759" i="12"/>
  <c r="E758" i="12"/>
  <c r="E757" i="12"/>
  <c r="E756" i="12"/>
  <c r="E755" i="12"/>
  <c r="E754" i="12"/>
  <c r="E753" i="12"/>
  <c r="E752" i="12"/>
  <c r="E751" i="12"/>
  <c r="E750" i="12"/>
  <c r="C750" i="12"/>
  <c r="B750" i="12"/>
  <c r="E749" i="12"/>
  <c r="E748" i="12"/>
  <c r="E747" i="12"/>
  <c r="E746" i="12"/>
  <c r="E745" i="12"/>
  <c r="E744" i="12"/>
  <c r="E743" i="12"/>
  <c r="E742" i="12"/>
  <c r="E741" i="12"/>
  <c r="E740" i="12"/>
  <c r="E739" i="12"/>
  <c r="E738" i="12"/>
  <c r="E737" i="12"/>
  <c r="E736" i="12"/>
  <c r="E735" i="12"/>
  <c r="E734" i="12"/>
  <c r="E733" i="12"/>
  <c r="E732" i="12"/>
  <c r="E731" i="12"/>
  <c r="E730" i="12"/>
  <c r="E729" i="12"/>
  <c r="E728" i="12"/>
  <c r="E727" i="12"/>
  <c r="E726" i="12"/>
  <c r="C726" i="12"/>
  <c r="B726" i="12"/>
  <c r="E725" i="12"/>
  <c r="E724" i="12"/>
  <c r="E723" i="12"/>
  <c r="E722" i="12"/>
  <c r="E721" i="12"/>
  <c r="E720" i="12"/>
  <c r="E719" i="12"/>
  <c r="E718" i="12"/>
  <c r="E717" i="12"/>
  <c r="E716" i="12"/>
  <c r="E715" i="12"/>
  <c r="E714" i="12"/>
  <c r="E713" i="12"/>
  <c r="E712" i="12"/>
  <c r="E711" i="12"/>
  <c r="E710" i="12"/>
  <c r="E709" i="12"/>
  <c r="E708" i="12"/>
  <c r="E707" i="12"/>
  <c r="E706" i="12"/>
  <c r="E705" i="12"/>
  <c r="E704" i="12"/>
  <c r="E703" i="12"/>
  <c r="E702" i="12"/>
  <c r="C702" i="12"/>
  <c r="B702" i="12"/>
  <c r="E701" i="12"/>
  <c r="E700" i="12"/>
  <c r="E699" i="12"/>
  <c r="E698" i="12"/>
  <c r="E697" i="12"/>
  <c r="E696" i="12"/>
  <c r="E695" i="12"/>
  <c r="E694" i="12"/>
  <c r="E693" i="12"/>
  <c r="E692" i="12"/>
  <c r="E691" i="12"/>
  <c r="E690" i="12"/>
  <c r="E689" i="12"/>
  <c r="E688" i="12"/>
  <c r="E687" i="12"/>
  <c r="E686" i="12"/>
  <c r="E685" i="12"/>
  <c r="E684" i="12"/>
  <c r="E683" i="12"/>
  <c r="E682" i="12"/>
  <c r="E681" i="12"/>
  <c r="E680" i="12"/>
  <c r="E679" i="12"/>
  <c r="E678" i="12"/>
  <c r="C678" i="12"/>
  <c r="B678" i="12"/>
  <c r="E677" i="12"/>
  <c r="E676" i="12"/>
  <c r="E675" i="12"/>
  <c r="E674" i="12"/>
  <c r="E673" i="12"/>
  <c r="E672" i="12"/>
  <c r="E671" i="12"/>
  <c r="E670" i="12"/>
  <c r="E669" i="12"/>
  <c r="E668" i="12"/>
  <c r="E667" i="12"/>
  <c r="E666" i="12"/>
  <c r="E665" i="12"/>
  <c r="E664" i="12"/>
  <c r="E663" i="12"/>
  <c r="E662" i="12"/>
  <c r="E661" i="12"/>
  <c r="E660" i="12"/>
  <c r="E659" i="12"/>
  <c r="E658" i="12"/>
  <c r="E657" i="12"/>
  <c r="E656" i="12"/>
  <c r="E655" i="12"/>
  <c r="E654" i="12"/>
  <c r="C654" i="12"/>
  <c r="B654" i="12"/>
  <c r="E653" i="12"/>
  <c r="E652" i="12"/>
  <c r="E651" i="12"/>
  <c r="E650" i="12"/>
  <c r="E649" i="12"/>
  <c r="E648" i="12"/>
  <c r="E647" i="12"/>
  <c r="E646" i="12"/>
  <c r="E645" i="12"/>
  <c r="E644" i="12"/>
  <c r="E643" i="12"/>
  <c r="E642" i="12"/>
  <c r="E641" i="12"/>
  <c r="E640" i="12"/>
  <c r="E639" i="12"/>
  <c r="E638" i="12"/>
  <c r="E637" i="12"/>
  <c r="E636" i="12"/>
  <c r="E635" i="12"/>
  <c r="E634" i="12"/>
  <c r="E633" i="12"/>
  <c r="E632" i="12"/>
  <c r="E631" i="12"/>
  <c r="E630" i="12"/>
  <c r="C630" i="12"/>
  <c r="B630" i="12"/>
  <c r="E629" i="12"/>
  <c r="E628" i="12"/>
  <c r="E627" i="12"/>
  <c r="E626" i="12"/>
  <c r="E625" i="12"/>
  <c r="E624" i="12"/>
  <c r="E623" i="12"/>
  <c r="E622" i="12"/>
  <c r="E621" i="12"/>
  <c r="E620" i="12"/>
  <c r="E619" i="12"/>
  <c r="E618" i="12"/>
  <c r="E617" i="12"/>
  <c r="E616" i="12"/>
  <c r="E615" i="12"/>
  <c r="E614" i="12"/>
  <c r="E613" i="12"/>
  <c r="E612" i="12"/>
  <c r="E611" i="12"/>
  <c r="E610" i="12"/>
  <c r="E609" i="12"/>
  <c r="E608" i="12"/>
  <c r="E607" i="12"/>
  <c r="E606" i="12"/>
  <c r="C606" i="12"/>
  <c r="B606" i="12"/>
  <c r="E605" i="12"/>
  <c r="E604" i="12"/>
  <c r="E603" i="12"/>
  <c r="E602" i="12"/>
  <c r="E601" i="12"/>
  <c r="E600" i="12"/>
  <c r="E599" i="12"/>
  <c r="E598" i="12"/>
  <c r="E597" i="12"/>
  <c r="E596" i="12"/>
  <c r="E595" i="12"/>
  <c r="E594" i="12"/>
  <c r="E593" i="12"/>
  <c r="E592" i="12"/>
  <c r="E591" i="12"/>
  <c r="E590" i="12"/>
  <c r="E589" i="12"/>
  <c r="E588" i="12"/>
  <c r="E587" i="12"/>
  <c r="E586" i="12"/>
  <c r="E585" i="12"/>
  <c r="E584" i="12"/>
  <c r="E583" i="12"/>
  <c r="E582" i="12"/>
  <c r="C582" i="12"/>
  <c r="B582" i="12"/>
  <c r="E581" i="12"/>
  <c r="E580" i="12"/>
  <c r="E579" i="12"/>
  <c r="E578" i="12"/>
  <c r="E577" i="12"/>
  <c r="E576" i="12"/>
  <c r="E575" i="12"/>
  <c r="E574" i="12"/>
  <c r="E573" i="12"/>
  <c r="E572" i="12"/>
  <c r="E571" i="12"/>
  <c r="E570" i="12"/>
  <c r="E569" i="12"/>
  <c r="E568" i="12"/>
  <c r="E567" i="12"/>
  <c r="E566" i="12"/>
  <c r="E565" i="12"/>
  <c r="E564" i="12"/>
  <c r="E563" i="12"/>
  <c r="E562" i="12"/>
  <c r="E561" i="12"/>
  <c r="E560" i="12"/>
  <c r="E559" i="12"/>
  <c r="E558" i="12"/>
  <c r="C558" i="12"/>
  <c r="B558" i="12"/>
  <c r="E557" i="12"/>
  <c r="E556" i="12"/>
  <c r="E555" i="12"/>
  <c r="E554" i="12"/>
  <c r="E553" i="12"/>
  <c r="E552" i="12"/>
  <c r="E551" i="12"/>
  <c r="E550" i="12"/>
  <c r="E549" i="12"/>
  <c r="E548" i="12"/>
  <c r="E547" i="12"/>
  <c r="E546" i="12"/>
  <c r="E545" i="12"/>
  <c r="E544" i="12"/>
  <c r="E543" i="12"/>
  <c r="E542" i="12"/>
  <c r="E541" i="12"/>
  <c r="E540" i="12"/>
  <c r="E539" i="12"/>
  <c r="E538" i="12"/>
  <c r="E537" i="12"/>
  <c r="E536" i="12"/>
  <c r="E535" i="12"/>
  <c r="E534" i="12"/>
  <c r="C534" i="12"/>
  <c r="B534" i="12"/>
  <c r="E533" i="12"/>
  <c r="E532" i="12"/>
  <c r="E531" i="12"/>
  <c r="E530" i="12"/>
  <c r="E529" i="12"/>
  <c r="E528" i="12"/>
  <c r="E527" i="12"/>
  <c r="E526" i="12"/>
  <c r="E525" i="12"/>
  <c r="E524" i="12"/>
  <c r="E523" i="12"/>
  <c r="E522" i="12"/>
  <c r="E521" i="12"/>
  <c r="E520" i="12"/>
  <c r="E519" i="12"/>
  <c r="E518" i="12"/>
  <c r="E517" i="12"/>
  <c r="E516" i="12"/>
  <c r="E515" i="12"/>
  <c r="E514" i="12"/>
  <c r="E513" i="12"/>
  <c r="E512" i="12"/>
  <c r="E511" i="12"/>
  <c r="E510" i="12"/>
  <c r="C510" i="12"/>
  <c r="B510" i="12"/>
  <c r="E509" i="12"/>
  <c r="E508" i="12"/>
  <c r="E507" i="12"/>
  <c r="E506" i="12"/>
  <c r="E505" i="12"/>
  <c r="E504" i="12"/>
  <c r="E503" i="12"/>
  <c r="E502" i="12"/>
  <c r="E501" i="12"/>
  <c r="E500" i="12"/>
  <c r="E499" i="12"/>
  <c r="E498" i="12"/>
  <c r="E497" i="12"/>
  <c r="E496" i="12"/>
  <c r="E495" i="12"/>
  <c r="E494" i="12"/>
  <c r="E493" i="12"/>
  <c r="E492" i="12"/>
  <c r="E491" i="12"/>
  <c r="E490" i="12"/>
  <c r="E489" i="12"/>
  <c r="E488" i="12"/>
  <c r="E487" i="12"/>
  <c r="E486" i="12"/>
  <c r="C486" i="12"/>
  <c r="B486" i="12"/>
  <c r="E485" i="12"/>
  <c r="E484" i="12"/>
  <c r="E483" i="12"/>
  <c r="E482" i="12"/>
  <c r="E481" i="12"/>
  <c r="E480" i="12"/>
  <c r="E479" i="12"/>
  <c r="E478" i="12"/>
  <c r="E477" i="12"/>
  <c r="E476" i="12"/>
  <c r="E475" i="12"/>
  <c r="E474" i="12"/>
  <c r="E473" i="12"/>
  <c r="E472" i="12"/>
  <c r="E471" i="12"/>
  <c r="E470" i="12"/>
  <c r="E469" i="12"/>
  <c r="E468" i="12"/>
  <c r="E467" i="12"/>
  <c r="E466" i="12"/>
  <c r="E465" i="12"/>
  <c r="E464" i="12"/>
  <c r="E463" i="12"/>
  <c r="E462" i="12"/>
  <c r="C462" i="12"/>
  <c r="B462" i="12"/>
  <c r="E461" i="12"/>
  <c r="E460" i="12"/>
  <c r="E459" i="12"/>
  <c r="E458" i="12"/>
  <c r="E457" i="12"/>
  <c r="E456" i="12"/>
  <c r="E455" i="12"/>
  <c r="E454" i="12"/>
  <c r="E453" i="12"/>
  <c r="E452" i="12"/>
  <c r="E451" i="12"/>
  <c r="E450" i="12"/>
  <c r="E449" i="12"/>
  <c r="E448" i="12"/>
  <c r="E447" i="12"/>
  <c r="E446" i="12"/>
  <c r="E445" i="12"/>
  <c r="E444" i="12"/>
  <c r="E443" i="12"/>
  <c r="E442" i="12"/>
  <c r="E441" i="12"/>
  <c r="E440" i="12"/>
  <c r="E439" i="12"/>
  <c r="E438" i="12"/>
  <c r="C438" i="12"/>
  <c r="B438" i="12"/>
  <c r="E437" i="12"/>
  <c r="E436" i="12"/>
  <c r="E435" i="12"/>
  <c r="E434" i="12"/>
  <c r="E433" i="12"/>
  <c r="E432" i="12"/>
  <c r="E431" i="12"/>
  <c r="E430" i="12"/>
  <c r="E429" i="12"/>
  <c r="E428" i="12"/>
  <c r="E427" i="12"/>
  <c r="E426" i="12"/>
  <c r="E425" i="12"/>
  <c r="E424" i="12"/>
  <c r="E423" i="12"/>
  <c r="E422" i="12"/>
  <c r="E421" i="12"/>
  <c r="E420" i="12"/>
  <c r="E419" i="12"/>
  <c r="E418" i="12"/>
  <c r="E417" i="12"/>
  <c r="E416" i="12"/>
  <c r="E415" i="12"/>
  <c r="E414" i="12"/>
  <c r="C414" i="12"/>
  <c r="B414" i="12"/>
  <c r="E413" i="12"/>
  <c r="E412" i="12"/>
  <c r="E411" i="12"/>
  <c r="E410" i="12"/>
  <c r="E409" i="12"/>
  <c r="E408" i="12"/>
  <c r="E407" i="12"/>
  <c r="E406" i="12"/>
  <c r="E405" i="12"/>
  <c r="E404" i="12"/>
  <c r="E403" i="12"/>
  <c r="E402" i="12"/>
  <c r="E401" i="12"/>
  <c r="E400" i="12"/>
  <c r="E399" i="12"/>
  <c r="E398" i="12"/>
  <c r="E397" i="12"/>
  <c r="E396" i="12"/>
  <c r="E395" i="12"/>
  <c r="E394" i="12"/>
  <c r="E393" i="12"/>
  <c r="E392" i="12"/>
  <c r="E391" i="12"/>
  <c r="E390" i="12"/>
  <c r="C390" i="12"/>
  <c r="B390" i="12"/>
  <c r="E389" i="12"/>
  <c r="E388" i="12"/>
  <c r="E387" i="12"/>
  <c r="E386" i="12"/>
  <c r="E385" i="12"/>
  <c r="E384" i="12"/>
  <c r="E383" i="12"/>
  <c r="E382" i="12"/>
  <c r="E381" i="12"/>
  <c r="E380" i="12"/>
  <c r="E379" i="12"/>
  <c r="E378" i="12"/>
  <c r="E377" i="12"/>
  <c r="E376" i="12"/>
  <c r="E375" i="12"/>
  <c r="E374" i="12"/>
  <c r="E373" i="12"/>
  <c r="E372" i="12"/>
  <c r="E371" i="12"/>
  <c r="E370" i="12"/>
  <c r="E369" i="12"/>
  <c r="E368" i="12"/>
  <c r="E367" i="12"/>
  <c r="E366" i="12"/>
  <c r="C366" i="12"/>
  <c r="B366" i="12"/>
  <c r="E365" i="12"/>
  <c r="E364" i="12"/>
  <c r="E363" i="12"/>
  <c r="E362" i="12"/>
  <c r="E361" i="12"/>
  <c r="E360" i="12"/>
  <c r="E359" i="12"/>
  <c r="E358" i="12"/>
  <c r="E357" i="12"/>
  <c r="E356" i="12"/>
  <c r="E355" i="12"/>
  <c r="E354" i="12"/>
  <c r="E353" i="12"/>
  <c r="E352" i="12"/>
  <c r="E351" i="12"/>
  <c r="E350" i="12"/>
  <c r="E349" i="12"/>
  <c r="E348" i="12"/>
  <c r="E347" i="12"/>
  <c r="E346" i="12"/>
  <c r="E345" i="12"/>
  <c r="E344" i="12"/>
  <c r="E343" i="12"/>
  <c r="E342" i="12"/>
  <c r="C342" i="12"/>
  <c r="B342" i="12"/>
  <c r="E341" i="12"/>
  <c r="E340" i="12"/>
  <c r="E339" i="12"/>
  <c r="E338" i="12"/>
  <c r="E337" i="12"/>
  <c r="E336" i="12"/>
  <c r="E335" i="12"/>
  <c r="E334" i="12"/>
  <c r="E333" i="12"/>
  <c r="E332" i="12"/>
  <c r="E331" i="12"/>
  <c r="E330" i="12"/>
  <c r="E329" i="12"/>
  <c r="E328" i="12"/>
  <c r="E327" i="12"/>
  <c r="E326" i="12"/>
  <c r="E325" i="12"/>
  <c r="E324" i="12"/>
  <c r="E323" i="12"/>
  <c r="E322" i="12"/>
  <c r="E321" i="12"/>
  <c r="E320" i="12"/>
  <c r="E319" i="12"/>
  <c r="E318" i="12"/>
  <c r="C318" i="12"/>
  <c r="B318" i="12"/>
  <c r="E317" i="12"/>
  <c r="E316" i="12"/>
  <c r="E315" i="12"/>
  <c r="E314" i="12"/>
  <c r="E313" i="12"/>
  <c r="E312" i="12"/>
  <c r="E311" i="12"/>
  <c r="E310" i="12"/>
  <c r="E309" i="12"/>
  <c r="E308" i="12"/>
  <c r="E307" i="12"/>
  <c r="E306" i="12"/>
  <c r="E305" i="12"/>
  <c r="E304" i="12"/>
  <c r="E303" i="12"/>
  <c r="E302" i="12"/>
  <c r="E301" i="12"/>
  <c r="E300" i="12"/>
  <c r="E299" i="12"/>
  <c r="E298" i="12"/>
  <c r="E297" i="12"/>
  <c r="E296" i="12"/>
  <c r="E295" i="12"/>
  <c r="E294" i="12"/>
  <c r="C294" i="12"/>
  <c r="B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C270" i="12"/>
  <c r="B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C246" i="12"/>
  <c r="B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C222" i="12"/>
  <c r="B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C198" i="12"/>
  <c r="B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C174" i="12"/>
  <c r="B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C150" i="12"/>
  <c r="B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C126" i="12"/>
  <c r="B126" i="12"/>
  <c r="E125" i="12"/>
  <c r="E124" i="12"/>
  <c r="E123" i="12"/>
  <c r="E122" i="12"/>
  <c r="E121" i="12"/>
  <c r="E120" i="12"/>
  <c r="E119" i="12"/>
  <c r="E118" i="12"/>
  <c r="D118" i="12"/>
  <c r="D142" i="12" s="1"/>
  <c r="D166" i="12" s="1"/>
  <c r="D190" i="12" s="1"/>
  <c r="D214" i="12" s="1"/>
  <c r="D238" i="12" s="1"/>
  <c r="D262" i="12" s="1"/>
  <c r="D286" i="12" s="1"/>
  <c r="D310" i="12" s="1"/>
  <c r="D334" i="12" s="1"/>
  <c r="D358" i="12" s="1"/>
  <c r="D382" i="12" s="1"/>
  <c r="D406" i="12" s="1"/>
  <c r="D430" i="12" s="1"/>
  <c r="D454" i="12" s="1"/>
  <c r="D478" i="12" s="1"/>
  <c r="D502" i="12" s="1"/>
  <c r="D526" i="12" s="1"/>
  <c r="D550" i="12" s="1"/>
  <c r="D574" i="12" s="1"/>
  <c r="D598" i="12" s="1"/>
  <c r="D622" i="12" s="1"/>
  <c r="D646" i="12" s="1"/>
  <c r="D670" i="12" s="1"/>
  <c r="D694" i="12" s="1"/>
  <c r="D718" i="12" s="1"/>
  <c r="D742" i="12" s="1"/>
  <c r="D766" i="12" s="1"/>
  <c r="D790" i="12" s="1"/>
  <c r="D814" i="12" s="1"/>
  <c r="D838" i="12" s="1"/>
  <c r="D862" i="12" s="1"/>
  <c r="D886" i="12" s="1"/>
  <c r="D910" i="12" s="1"/>
  <c r="D934" i="12" s="1"/>
  <c r="D958" i="12" s="1"/>
  <c r="D982" i="12" s="1"/>
  <c r="D1006" i="12" s="1"/>
  <c r="D1030" i="12" s="1"/>
  <c r="D1054" i="12" s="1"/>
  <c r="D1078" i="12" s="1"/>
  <c r="D1102" i="12" s="1"/>
  <c r="D1126" i="12" s="1"/>
  <c r="D1150" i="12" s="1"/>
  <c r="D1174" i="12" s="1"/>
  <c r="E117" i="12"/>
  <c r="E116" i="12"/>
  <c r="E115" i="12"/>
  <c r="E114" i="12"/>
  <c r="E113" i="12"/>
  <c r="D113" i="12"/>
  <c r="D137" i="12" s="1"/>
  <c r="D161" i="12" s="1"/>
  <c r="D185" i="12" s="1"/>
  <c r="D209" i="12" s="1"/>
  <c r="D233" i="12" s="1"/>
  <c r="D257" i="12" s="1"/>
  <c r="D281" i="12" s="1"/>
  <c r="D305" i="12" s="1"/>
  <c r="D329" i="12" s="1"/>
  <c r="D353" i="12" s="1"/>
  <c r="D377" i="12" s="1"/>
  <c r="D401" i="12" s="1"/>
  <c r="D425" i="12" s="1"/>
  <c r="D449" i="12" s="1"/>
  <c r="D473" i="12" s="1"/>
  <c r="D497" i="12" s="1"/>
  <c r="D521" i="12" s="1"/>
  <c r="D545" i="12" s="1"/>
  <c r="D569" i="12" s="1"/>
  <c r="D593" i="12" s="1"/>
  <c r="D617" i="12" s="1"/>
  <c r="D641" i="12" s="1"/>
  <c r="D665" i="12" s="1"/>
  <c r="D689" i="12" s="1"/>
  <c r="D713" i="12" s="1"/>
  <c r="D737" i="12" s="1"/>
  <c r="D761" i="12" s="1"/>
  <c r="D785" i="12" s="1"/>
  <c r="D809" i="12" s="1"/>
  <c r="D833" i="12" s="1"/>
  <c r="D857" i="12" s="1"/>
  <c r="D881" i="12" s="1"/>
  <c r="D905" i="12" s="1"/>
  <c r="D929" i="12" s="1"/>
  <c r="D953" i="12" s="1"/>
  <c r="D977" i="12" s="1"/>
  <c r="D1001" i="12" s="1"/>
  <c r="D1025" i="12" s="1"/>
  <c r="D1049" i="12" s="1"/>
  <c r="D1073" i="12" s="1"/>
  <c r="D1097" i="12" s="1"/>
  <c r="D1121" i="12" s="1"/>
  <c r="D1145" i="12" s="1"/>
  <c r="D1169" i="12" s="1"/>
  <c r="E112" i="12"/>
  <c r="E111" i="12"/>
  <c r="E110" i="12"/>
  <c r="D110" i="12"/>
  <c r="D134" i="12" s="1"/>
  <c r="D158" i="12" s="1"/>
  <c r="D182" i="12" s="1"/>
  <c r="D206" i="12" s="1"/>
  <c r="D230" i="12" s="1"/>
  <c r="D254" i="12" s="1"/>
  <c r="D278" i="12" s="1"/>
  <c r="D302" i="12" s="1"/>
  <c r="D326" i="12" s="1"/>
  <c r="D350" i="12" s="1"/>
  <c r="D374" i="12" s="1"/>
  <c r="D398" i="12" s="1"/>
  <c r="D422" i="12" s="1"/>
  <c r="D446" i="12" s="1"/>
  <c r="D470" i="12" s="1"/>
  <c r="D494" i="12" s="1"/>
  <c r="D518" i="12" s="1"/>
  <c r="D542" i="12" s="1"/>
  <c r="D566" i="12" s="1"/>
  <c r="D590" i="12" s="1"/>
  <c r="D614" i="12" s="1"/>
  <c r="D638" i="12" s="1"/>
  <c r="D662" i="12" s="1"/>
  <c r="D686" i="12" s="1"/>
  <c r="D710" i="12" s="1"/>
  <c r="D734" i="12" s="1"/>
  <c r="D758" i="12" s="1"/>
  <c r="D782" i="12" s="1"/>
  <c r="D806" i="12" s="1"/>
  <c r="D830" i="12" s="1"/>
  <c r="D854" i="12" s="1"/>
  <c r="D878" i="12" s="1"/>
  <c r="D902" i="12" s="1"/>
  <c r="D926" i="12" s="1"/>
  <c r="D950" i="12" s="1"/>
  <c r="D974" i="12" s="1"/>
  <c r="D998" i="12" s="1"/>
  <c r="D1022" i="12" s="1"/>
  <c r="D1046" i="12" s="1"/>
  <c r="D1070" i="12" s="1"/>
  <c r="D1094" i="12" s="1"/>
  <c r="D1118" i="12" s="1"/>
  <c r="D1142" i="12" s="1"/>
  <c r="D1166" i="12" s="1"/>
  <c r="E109" i="12"/>
  <c r="E108" i="12"/>
  <c r="E107" i="12"/>
  <c r="E106" i="12"/>
  <c r="E105" i="12"/>
  <c r="E104" i="12"/>
  <c r="E103" i="12"/>
  <c r="E102" i="12"/>
  <c r="D102" i="12"/>
  <c r="D126" i="12" s="1"/>
  <c r="D150" i="12" s="1"/>
  <c r="D174" i="12" s="1"/>
  <c r="D198" i="12" s="1"/>
  <c r="D222" i="12" s="1"/>
  <c r="D246" i="12" s="1"/>
  <c r="D270" i="12" s="1"/>
  <c r="D294" i="12" s="1"/>
  <c r="D318" i="12" s="1"/>
  <c r="D342" i="12" s="1"/>
  <c r="D366" i="12" s="1"/>
  <c r="D390" i="12" s="1"/>
  <c r="D414" i="12" s="1"/>
  <c r="D438" i="12" s="1"/>
  <c r="D462" i="12" s="1"/>
  <c r="D486" i="12" s="1"/>
  <c r="D510" i="12" s="1"/>
  <c r="D534" i="12" s="1"/>
  <c r="D558" i="12" s="1"/>
  <c r="D582" i="12" s="1"/>
  <c r="D606" i="12" s="1"/>
  <c r="D630" i="12" s="1"/>
  <c r="D654" i="12" s="1"/>
  <c r="D678" i="12" s="1"/>
  <c r="D702" i="12" s="1"/>
  <c r="D726" i="12" s="1"/>
  <c r="D750" i="12" s="1"/>
  <c r="D774" i="12" s="1"/>
  <c r="D798" i="12" s="1"/>
  <c r="D822" i="12" s="1"/>
  <c r="D846" i="12" s="1"/>
  <c r="D870" i="12" s="1"/>
  <c r="D894" i="12" s="1"/>
  <c r="D918" i="12" s="1"/>
  <c r="D942" i="12" s="1"/>
  <c r="D966" i="12" s="1"/>
  <c r="D990" i="12" s="1"/>
  <c r="D1014" i="12" s="1"/>
  <c r="D1038" i="12" s="1"/>
  <c r="D1062" i="12" s="1"/>
  <c r="D1086" i="12" s="1"/>
  <c r="D1110" i="12" s="1"/>
  <c r="D1134" i="12" s="1"/>
  <c r="D1158" i="12" s="1"/>
  <c r="C102" i="12"/>
  <c r="B102" i="12"/>
  <c r="E101" i="12"/>
  <c r="E100" i="12"/>
  <c r="E99" i="12"/>
  <c r="E98" i="12"/>
  <c r="D98" i="12"/>
  <c r="D122" i="12" s="1"/>
  <c r="D146" i="12" s="1"/>
  <c r="D170" i="12" s="1"/>
  <c r="D194" i="12" s="1"/>
  <c r="D218" i="12" s="1"/>
  <c r="D242" i="12" s="1"/>
  <c r="D266" i="12" s="1"/>
  <c r="D290" i="12" s="1"/>
  <c r="D314" i="12" s="1"/>
  <c r="D338" i="12" s="1"/>
  <c r="D362" i="12" s="1"/>
  <c r="D386" i="12" s="1"/>
  <c r="D410" i="12" s="1"/>
  <c r="D434" i="12" s="1"/>
  <c r="D458" i="12" s="1"/>
  <c r="D482" i="12" s="1"/>
  <c r="D506" i="12" s="1"/>
  <c r="D530" i="12" s="1"/>
  <c r="D554" i="12" s="1"/>
  <c r="D578" i="12" s="1"/>
  <c r="D602" i="12" s="1"/>
  <c r="D626" i="12" s="1"/>
  <c r="D650" i="12" s="1"/>
  <c r="D674" i="12" s="1"/>
  <c r="D698" i="12" s="1"/>
  <c r="D722" i="12" s="1"/>
  <c r="D746" i="12" s="1"/>
  <c r="D770" i="12" s="1"/>
  <c r="D794" i="12" s="1"/>
  <c r="D818" i="12" s="1"/>
  <c r="D842" i="12" s="1"/>
  <c r="D866" i="12" s="1"/>
  <c r="D890" i="12" s="1"/>
  <c r="D914" i="12" s="1"/>
  <c r="D938" i="12" s="1"/>
  <c r="D962" i="12" s="1"/>
  <c r="D986" i="12" s="1"/>
  <c r="D1010" i="12" s="1"/>
  <c r="D1034" i="12" s="1"/>
  <c r="D1058" i="12" s="1"/>
  <c r="D1082" i="12" s="1"/>
  <c r="D1106" i="12" s="1"/>
  <c r="D1130" i="12" s="1"/>
  <c r="D1154" i="12" s="1"/>
  <c r="D1178" i="12" s="1"/>
  <c r="E97" i="12"/>
  <c r="E96" i="12"/>
  <c r="E95" i="12"/>
  <c r="E94" i="12"/>
  <c r="D94" i="12"/>
  <c r="E93" i="12"/>
  <c r="E92" i="12"/>
  <c r="E91" i="12"/>
  <c r="E90" i="12"/>
  <c r="D90" i="12"/>
  <c r="D114" i="12" s="1"/>
  <c r="D138" i="12" s="1"/>
  <c r="D162" i="12" s="1"/>
  <c r="D186" i="12" s="1"/>
  <c r="D210" i="12" s="1"/>
  <c r="D234" i="12" s="1"/>
  <c r="D258" i="12" s="1"/>
  <c r="D282" i="12" s="1"/>
  <c r="D306" i="12" s="1"/>
  <c r="D330" i="12" s="1"/>
  <c r="D354" i="12" s="1"/>
  <c r="D378" i="12" s="1"/>
  <c r="D402" i="12" s="1"/>
  <c r="D426" i="12" s="1"/>
  <c r="D450" i="12" s="1"/>
  <c r="D474" i="12" s="1"/>
  <c r="D498" i="12" s="1"/>
  <c r="D522" i="12" s="1"/>
  <c r="D546" i="12" s="1"/>
  <c r="D570" i="12" s="1"/>
  <c r="D594" i="12" s="1"/>
  <c r="D618" i="12" s="1"/>
  <c r="D642" i="12" s="1"/>
  <c r="D666" i="12" s="1"/>
  <c r="D690" i="12" s="1"/>
  <c r="D714" i="12" s="1"/>
  <c r="D738" i="12" s="1"/>
  <c r="D762" i="12" s="1"/>
  <c r="D786" i="12" s="1"/>
  <c r="D810" i="12" s="1"/>
  <c r="D834" i="12" s="1"/>
  <c r="D858" i="12" s="1"/>
  <c r="D882" i="12" s="1"/>
  <c r="D906" i="12" s="1"/>
  <c r="D930" i="12" s="1"/>
  <c r="D954" i="12" s="1"/>
  <c r="D978" i="12" s="1"/>
  <c r="D1002" i="12" s="1"/>
  <c r="D1026" i="12" s="1"/>
  <c r="D1050" i="12" s="1"/>
  <c r="D1074" i="12" s="1"/>
  <c r="D1098" i="12" s="1"/>
  <c r="D1122" i="12" s="1"/>
  <c r="D1146" i="12" s="1"/>
  <c r="D1170" i="12" s="1"/>
  <c r="E89" i="12"/>
  <c r="E88" i="12"/>
  <c r="E87" i="12"/>
  <c r="D87" i="12"/>
  <c r="D111" i="12" s="1"/>
  <c r="D135" i="12" s="1"/>
  <c r="D159" i="12" s="1"/>
  <c r="D183" i="12" s="1"/>
  <c r="D207" i="12" s="1"/>
  <c r="D231" i="12" s="1"/>
  <c r="D255" i="12" s="1"/>
  <c r="D279" i="12" s="1"/>
  <c r="D303" i="12" s="1"/>
  <c r="D327" i="12" s="1"/>
  <c r="D351" i="12" s="1"/>
  <c r="D375" i="12" s="1"/>
  <c r="D399" i="12" s="1"/>
  <c r="D423" i="12" s="1"/>
  <c r="D447" i="12" s="1"/>
  <c r="D471" i="12" s="1"/>
  <c r="D495" i="12" s="1"/>
  <c r="D519" i="12" s="1"/>
  <c r="D543" i="12" s="1"/>
  <c r="D567" i="12" s="1"/>
  <c r="D591" i="12" s="1"/>
  <c r="D615" i="12" s="1"/>
  <c r="D639" i="12" s="1"/>
  <c r="D663" i="12" s="1"/>
  <c r="D687" i="12" s="1"/>
  <c r="D711" i="12" s="1"/>
  <c r="D735" i="12" s="1"/>
  <c r="D759" i="12" s="1"/>
  <c r="D783" i="12" s="1"/>
  <c r="D807" i="12" s="1"/>
  <c r="D831" i="12" s="1"/>
  <c r="D855" i="12" s="1"/>
  <c r="D879" i="12" s="1"/>
  <c r="D903" i="12" s="1"/>
  <c r="D927" i="12" s="1"/>
  <c r="D951" i="12" s="1"/>
  <c r="D975" i="12" s="1"/>
  <c r="D999" i="12" s="1"/>
  <c r="D1023" i="12" s="1"/>
  <c r="D1047" i="12" s="1"/>
  <c r="D1071" i="12" s="1"/>
  <c r="D1095" i="12" s="1"/>
  <c r="D1119" i="12" s="1"/>
  <c r="D1143" i="12" s="1"/>
  <c r="D1167" i="12" s="1"/>
  <c r="E86" i="12"/>
  <c r="D86" i="12"/>
  <c r="E85" i="12"/>
  <c r="E84" i="12"/>
  <c r="E83" i="12"/>
  <c r="E82" i="12"/>
  <c r="D82" i="12"/>
  <c r="D106" i="12" s="1"/>
  <c r="D130" i="12" s="1"/>
  <c r="D154" i="12" s="1"/>
  <c r="D178" i="12" s="1"/>
  <c r="D202" i="12" s="1"/>
  <c r="D226" i="12" s="1"/>
  <c r="D250" i="12" s="1"/>
  <c r="D274" i="12" s="1"/>
  <c r="D298" i="12" s="1"/>
  <c r="D322" i="12" s="1"/>
  <c r="D346" i="12" s="1"/>
  <c r="D370" i="12" s="1"/>
  <c r="D394" i="12" s="1"/>
  <c r="D418" i="12" s="1"/>
  <c r="D442" i="12" s="1"/>
  <c r="D466" i="12" s="1"/>
  <c r="D490" i="12" s="1"/>
  <c r="D514" i="12" s="1"/>
  <c r="D538" i="12" s="1"/>
  <c r="D562" i="12" s="1"/>
  <c r="D586" i="12" s="1"/>
  <c r="D610" i="12" s="1"/>
  <c r="D634" i="12" s="1"/>
  <c r="D658" i="12" s="1"/>
  <c r="D682" i="12" s="1"/>
  <c r="D706" i="12" s="1"/>
  <c r="D730" i="12" s="1"/>
  <c r="D754" i="12" s="1"/>
  <c r="D778" i="12" s="1"/>
  <c r="D802" i="12" s="1"/>
  <c r="D826" i="12" s="1"/>
  <c r="D850" i="12" s="1"/>
  <c r="D874" i="12" s="1"/>
  <c r="D898" i="12" s="1"/>
  <c r="D922" i="12" s="1"/>
  <c r="D946" i="12" s="1"/>
  <c r="D970" i="12" s="1"/>
  <c r="D994" i="12" s="1"/>
  <c r="D1018" i="12" s="1"/>
  <c r="D1042" i="12" s="1"/>
  <c r="D1066" i="12" s="1"/>
  <c r="D1090" i="12" s="1"/>
  <c r="D1114" i="12" s="1"/>
  <c r="D1138" i="12" s="1"/>
  <c r="D1162" i="12" s="1"/>
  <c r="E81" i="12"/>
  <c r="E80" i="12"/>
  <c r="E79" i="12"/>
  <c r="E78" i="12"/>
  <c r="D78" i="12"/>
  <c r="C78" i="12"/>
  <c r="B78" i="12"/>
  <c r="E77" i="12"/>
  <c r="E76" i="12"/>
  <c r="E75" i="12"/>
  <c r="D75" i="12"/>
  <c r="D99" i="12" s="1"/>
  <c r="D123" i="12" s="1"/>
  <c r="D147" i="12" s="1"/>
  <c r="D171" i="12" s="1"/>
  <c r="D195" i="12" s="1"/>
  <c r="D219" i="12" s="1"/>
  <c r="D243" i="12" s="1"/>
  <c r="D267" i="12" s="1"/>
  <c r="D291" i="12" s="1"/>
  <c r="D315" i="12" s="1"/>
  <c r="D339" i="12" s="1"/>
  <c r="D363" i="12" s="1"/>
  <c r="D387" i="12" s="1"/>
  <c r="D411" i="12" s="1"/>
  <c r="D435" i="12" s="1"/>
  <c r="D459" i="12" s="1"/>
  <c r="D483" i="12" s="1"/>
  <c r="D507" i="12" s="1"/>
  <c r="D531" i="12" s="1"/>
  <c r="D555" i="12" s="1"/>
  <c r="D579" i="12" s="1"/>
  <c r="D603" i="12" s="1"/>
  <c r="D627" i="12" s="1"/>
  <c r="D651" i="12" s="1"/>
  <c r="D675" i="12" s="1"/>
  <c r="D699" i="12" s="1"/>
  <c r="D723" i="12" s="1"/>
  <c r="D747" i="12" s="1"/>
  <c r="D771" i="12" s="1"/>
  <c r="D795" i="12" s="1"/>
  <c r="D819" i="12" s="1"/>
  <c r="D843" i="12" s="1"/>
  <c r="D867" i="12" s="1"/>
  <c r="D891" i="12" s="1"/>
  <c r="D915" i="12" s="1"/>
  <c r="D939" i="12" s="1"/>
  <c r="D963" i="12" s="1"/>
  <c r="D987" i="12" s="1"/>
  <c r="D1011" i="12" s="1"/>
  <c r="D1035" i="12" s="1"/>
  <c r="D1059" i="12" s="1"/>
  <c r="D1083" i="12" s="1"/>
  <c r="D1107" i="12" s="1"/>
  <c r="D1131" i="12" s="1"/>
  <c r="D1155" i="12" s="1"/>
  <c r="D1179" i="12" s="1"/>
  <c r="E74" i="12"/>
  <c r="D74" i="12"/>
  <c r="E73" i="12"/>
  <c r="E72" i="12"/>
  <c r="E71" i="12"/>
  <c r="D71" i="12"/>
  <c r="D95" i="12" s="1"/>
  <c r="D119" i="12" s="1"/>
  <c r="D143" i="12" s="1"/>
  <c r="D167" i="12" s="1"/>
  <c r="D191" i="12" s="1"/>
  <c r="D215" i="12" s="1"/>
  <c r="D239" i="12" s="1"/>
  <c r="D263" i="12" s="1"/>
  <c r="D287" i="12" s="1"/>
  <c r="D311" i="12" s="1"/>
  <c r="D335" i="12" s="1"/>
  <c r="D359" i="12" s="1"/>
  <c r="D383" i="12" s="1"/>
  <c r="D407" i="12" s="1"/>
  <c r="D431" i="12" s="1"/>
  <c r="D455" i="12" s="1"/>
  <c r="D479" i="12" s="1"/>
  <c r="D503" i="12" s="1"/>
  <c r="D527" i="12" s="1"/>
  <c r="D551" i="12" s="1"/>
  <c r="D575" i="12" s="1"/>
  <c r="D599" i="12" s="1"/>
  <c r="D623" i="12" s="1"/>
  <c r="D647" i="12" s="1"/>
  <c r="D671" i="12" s="1"/>
  <c r="D695" i="12" s="1"/>
  <c r="D719" i="12" s="1"/>
  <c r="D743" i="12" s="1"/>
  <c r="D767" i="12" s="1"/>
  <c r="D791" i="12" s="1"/>
  <c r="D815" i="12" s="1"/>
  <c r="D839" i="12" s="1"/>
  <c r="D863" i="12" s="1"/>
  <c r="D887" i="12" s="1"/>
  <c r="D911" i="12" s="1"/>
  <c r="D935" i="12" s="1"/>
  <c r="D959" i="12" s="1"/>
  <c r="D983" i="12" s="1"/>
  <c r="D1007" i="12" s="1"/>
  <c r="D1031" i="12" s="1"/>
  <c r="D1055" i="12" s="1"/>
  <c r="D1079" i="12" s="1"/>
  <c r="D1103" i="12" s="1"/>
  <c r="D1127" i="12" s="1"/>
  <c r="D1151" i="12" s="1"/>
  <c r="D1175" i="12" s="1"/>
  <c r="E70" i="12"/>
  <c r="D70" i="12"/>
  <c r="E69" i="12"/>
  <c r="E68" i="12"/>
  <c r="D68" i="12"/>
  <c r="D92" i="12" s="1"/>
  <c r="D116" i="12" s="1"/>
  <c r="D140" i="12" s="1"/>
  <c r="D164" i="12" s="1"/>
  <c r="D188" i="12" s="1"/>
  <c r="D212" i="12" s="1"/>
  <c r="D236" i="12" s="1"/>
  <c r="D260" i="12" s="1"/>
  <c r="D284" i="12" s="1"/>
  <c r="D308" i="12" s="1"/>
  <c r="D332" i="12" s="1"/>
  <c r="D356" i="12" s="1"/>
  <c r="D380" i="12" s="1"/>
  <c r="D404" i="12" s="1"/>
  <c r="D428" i="12" s="1"/>
  <c r="D452" i="12" s="1"/>
  <c r="D476" i="12" s="1"/>
  <c r="D500" i="12" s="1"/>
  <c r="D524" i="12" s="1"/>
  <c r="D548" i="12" s="1"/>
  <c r="D572" i="12" s="1"/>
  <c r="D596" i="12" s="1"/>
  <c r="D620" i="12" s="1"/>
  <c r="D644" i="12" s="1"/>
  <c r="D668" i="12" s="1"/>
  <c r="D692" i="12" s="1"/>
  <c r="D716" i="12" s="1"/>
  <c r="D740" i="12" s="1"/>
  <c r="D764" i="12" s="1"/>
  <c r="D788" i="12" s="1"/>
  <c r="D812" i="12" s="1"/>
  <c r="D836" i="12" s="1"/>
  <c r="D860" i="12" s="1"/>
  <c r="D884" i="12" s="1"/>
  <c r="D908" i="12" s="1"/>
  <c r="D932" i="12" s="1"/>
  <c r="D956" i="12" s="1"/>
  <c r="D980" i="12" s="1"/>
  <c r="D1004" i="12" s="1"/>
  <c r="D1028" i="12" s="1"/>
  <c r="D1052" i="12" s="1"/>
  <c r="D1076" i="12" s="1"/>
  <c r="D1100" i="12" s="1"/>
  <c r="D1124" i="12" s="1"/>
  <c r="D1148" i="12" s="1"/>
  <c r="D1172" i="12" s="1"/>
  <c r="E67" i="12"/>
  <c r="D67" i="12"/>
  <c r="D91" i="12" s="1"/>
  <c r="D115" i="12" s="1"/>
  <c r="D139" i="12" s="1"/>
  <c r="D163" i="12" s="1"/>
  <c r="D187" i="12" s="1"/>
  <c r="D211" i="12" s="1"/>
  <c r="D235" i="12" s="1"/>
  <c r="D259" i="12" s="1"/>
  <c r="D283" i="12" s="1"/>
  <c r="D307" i="12" s="1"/>
  <c r="D331" i="12" s="1"/>
  <c r="D355" i="12" s="1"/>
  <c r="D379" i="12" s="1"/>
  <c r="D403" i="12" s="1"/>
  <c r="D427" i="12" s="1"/>
  <c r="D451" i="12" s="1"/>
  <c r="D475" i="12" s="1"/>
  <c r="D499" i="12" s="1"/>
  <c r="D523" i="12" s="1"/>
  <c r="D547" i="12" s="1"/>
  <c r="D571" i="12" s="1"/>
  <c r="D595" i="12" s="1"/>
  <c r="D619" i="12" s="1"/>
  <c r="D643" i="12" s="1"/>
  <c r="D667" i="12" s="1"/>
  <c r="D691" i="12" s="1"/>
  <c r="D715" i="12" s="1"/>
  <c r="D739" i="12" s="1"/>
  <c r="D763" i="12" s="1"/>
  <c r="D787" i="12" s="1"/>
  <c r="D811" i="12" s="1"/>
  <c r="D835" i="12" s="1"/>
  <c r="D859" i="12" s="1"/>
  <c r="D883" i="12" s="1"/>
  <c r="D907" i="12" s="1"/>
  <c r="D931" i="12" s="1"/>
  <c r="D955" i="12" s="1"/>
  <c r="D979" i="12" s="1"/>
  <c r="D1003" i="12" s="1"/>
  <c r="D1027" i="12" s="1"/>
  <c r="D1051" i="12" s="1"/>
  <c r="D1075" i="12" s="1"/>
  <c r="D1099" i="12" s="1"/>
  <c r="D1123" i="12" s="1"/>
  <c r="D1147" i="12" s="1"/>
  <c r="D1171" i="12" s="1"/>
  <c r="E66" i="12"/>
  <c r="D66" i="12"/>
  <c r="E65" i="12"/>
  <c r="E64" i="12"/>
  <c r="E63" i="12"/>
  <c r="D63" i="12"/>
  <c r="E62" i="12"/>
  <c r="D62" i="12"/>
  <c r="E61" i="12"/>
  <c r="E60" i="12"/>
  <c r="E59" i="12"/>
  <c r="D59" i="12"/>
  <c r="D83" i="12" s="1"/>
  <c r="D107" i="12" s="1"/>
  <c r="D131" i="12" s="1"/>
  <c r="D155" i="12" s="1"/>
  <c r="D179" i="12" s="1"/>
  <c r="D203" i="12" s="1"/>
  <c r="D227" i="12" s="1"/>
  <c r="D251" i="12" s="1"/>
  <c r="D275" i="12" s="1"/>
  <c r="D299" i="12" s="1"/>
  <c r="D323" i="12" s="1"/>
  <c r="D347" i="12" s="1"/>
  <c r="D371" i="12" s="1"/>
  <c r="D395" i="12" s="1"/>
  <c r="D419" i="12" s="1"/>
  <c r="D443" i="12" s="1"/>
  <c r="D467" i="12" s="1"/>
  <c r="D491" i="12" s="1"/>
  <c r="D515" i="12" s="1"/>
  <c r="D539" i="12" s="1"/>
  <c r="D563" i="12" s="1"/>
  <c r="D587" i="12" s="1"/>
  <c r="D611" i="12" s="1"/>
  <c r="D635" i="12" s="1"/>
  <c r="D659" i="12" s="1"/>
  <c r="D683" i="12" s="1"/>
  <c r="D707" i="12" s="1"/>
  <c r="D731" i="12" s="1"/>
  <c r="D755" i="12" s="1"/>
  <c r="D779" i="12" s="1"/>
  <c r="D803" i="12" s="1"/>
  <c r="D827" i="12" s="1"/>
  <c r="D851" i="12" s="1"/>
  <c r="D875" i="12" s="1"/>
  <c r="D899" i="12" s="1"/>
  <c r="D923" i="12" s="1"/>
  <c r="D947" i="12" s="1"/>
  <c r="D971" i="12" s="1"/>
  <c r="D995" i="12" s="1"/>
  <c r="D1019" i="12" s="1"/>
  <c r="D1043" i="12" s="1"/>
  <c r="D1067" i="12" s="1"/>
  <c r="D1091" i="12" s="1"/>
  <c r="D1115" i="12" s="1"/>
  <c r="D1139" i="12" s="1"/>
  <c r="D1163" i="12" s="1"/>
  <c r="E58" i="12"/>
  <c r="D58" i="12"/>
  <c r="E57" i="12"/>
  <c r="E56" i="12"/>
  <c r="E55" i="12"/>
  <c r="D55" i="12"/>
  <c r="D79" i="12" s="1"/>
  <c r="D103" i="12" s="1"/>
  <c r="D127" i="12" s="1"/>
  <c r="D151" i="12" s="1"/>
  <c r="D175" i="12" s="1"/>
  <c r="D199" i="12" s="1"/>
  <c r="D223" i="12" s="1"/>
  <c r="D247" i="12" s="1"/>
  <c r="D271" i="12" s="1"/>
  <c r="D295" i="12" s="1"/>
  <c r="D319" i="12" s="1"/>
  <c r="D343" i="12" s="1"/>
  <c r="D367" i="12" s="1"/>
  <c r="D391" i="12" s="1"/>
  <c r="D415" i="12" s="1"/>
  <c r="D439" i="12" s="1"/>
  <c r="D463" i="12" s="1"/>
  <c r="D487" i="12" s="1"/>
  <c r="D511" i="12" s="1"/>
  <c r="D535" i="12" s="1"/>
  <c r="D559" i="12" s="1"/>
  <c r="D583" i="12" s="1"/>
  <c r="D607" i="12" s="1"/>
  <c r="D631" i="12" s="1"/>
  <c r="D655" i="12" s="1"/>
  <c r="D679" i="12" s="1"/>
  <c r="D703" i="12" s="1"/>
  <c r="D727" i="12" s="1"/>
  <c r="D751" i="12" s="1"/>
  <c r="D775" i="12" s="1"/>
  <c r="D799" i="12" s="1"/>
  <c r="D823" i="12" s="1"/>
  <c r="D847" i="12" s="1"/>
  <c r="D871" i="12" s="1"/>
  <c r="D895" i="12" s="1"/>
  <c r="D919" i="12" s="1"/>
  <c r="D943" i="12" s="1"/>
  <c r="D967" i="12" s="1"/>
  <c r="D991" i="12" s="1"/>
  <c r="D1015" i="12" s="1"/>
  <c r="D1039" i="12" s="1"/>
  <c r="D1063" i="12" s="1"/>
  <c r="D1087" i="12" s="1"/>
  <c r="D1111" i="12" s="1"/>
  <c r="D1135" i="12" s="1"/>
  <c r="D1159" i="12" s="1"/>
  <c r="E54" i="12"/>
  <c r="D54" i="12"/>
  <c r="C54" i="12"/>
  <c r="B54" i="12"/>
  <c r="E53" i="12"/>
  <c r="D53" i="12"/>
  <c r="D77" i="12" s="1"/>
  <c r="D101" i="12" s="1"/>
  <c r="D125" i="12" s="1"/>
  <c r="D149" i="12" s="1"/>
  <c r="D173" i="12" s="1"/>
  <c r="D197" i="12" s="1"/>
  <c r="D221" i="12" s="1"/>
  <c r="D245" i="12" s="1"/>
  <c r="D269" i="12" s="1"/>
  <c r="D293" i="12" s="1"/>
  <c r="D317" i="12" s="1"/>
  <c r="D341" i="12" s="1"/>
  <c r="D365" i="12" s="1"/>
  <c r="D389" i="12" s="1"/>
  <c r="D413" i="12" s="1"/>
  <c r="D437" i="12" s="1"/>
  <c r="D461" i="12" s="1"/>
  <c r="D485" i="12" s="1"/>
  <c r="D509" i="12" s="1"/>
  <c r="D533" i="12" s="1"/>
  <c r="D557" i="12" s="1"/>
  <c r="D581" i="12" s="1"/>
  <c r="D605" i="12" s="1"/>
  <c r="D629" i="12" s="1"/>
  <c r="D653" i="12" s="1"/>
  <c r="D677" i="12" s="1"/>
  <c r="D701" i="12" s="1"/>
  <c r="D725" i="12" s="1"/>
  <c r="D749" i="12" s="1"/>
  <c r="D773" i="12" s="1"/>
  <c r="D797" i="12" s="1"/>
  <c r="D821" i="12" s="1"/>
  <c r="D845" i="12" s="1"/>
  <c r="D869" i="12" s="1"/>
  <c r="D893" i="12" s="1"/>
  <c r="D917" i="12" s="1"/>
  <c r="D941" i="12" s="1"/>
  <c r="D965" i="12" s="1"/>
  <c r="D989" i="12" s="1"/>
  <c r="D1013" i="12" s="1"/>
  <c r="D1037" i="12" s="1"/>
  <c r="D1061" i="12" s="1"/>
  <c r="D1085" i="12" s="1"/>
  <c r="D1109" i="12" s="1"/>
  <c r="D1133" i="12" s="1"/>
  <c r="D1157" i="12" s="1"/>
  <c r="D1181" i="12" s="1"/>
  <c r="E52" i="12"/>
  <c r="D52" i="12"/>
  <c r="D76" i="12" s="1"/>
  <c r="D100" i="12" s="1"/>
  <c r="D124" i="12" s="1"/>
  <c r="D148" i="12" s="1"/>
  <c r="D172" i="12" s="1"/>
  <c r="D196" i="12" s="1"/>
  <c r="D220" i="12" s="1"/>
  <c r="D244" i="12" s="1"/>
  <c r="D268" i="12" s="1"/>
  <c r="D292" i="12" s="1"/>
  <c r="D316" i="12" s="1"/>
  <c r="D340" i="12" s="1"/>
  <c r="D364" i="12" s="1"/>
  <c r="D388" i="12" s="1"/>
  <c r="D412" i="12" s="1"/>
  <c r="D436" i="12" s="1"/>
  <c r="D460" i="12" s="1"/>
  <c r="D484" i="12" s="1"/>
  <c r="D508" i="12" s="1"/>
  <c r="D532" i="12" s="1"/>
  <c r="D556" i="12" s="1"/>
  <c r="D580" i="12" s="1"/>
  <c r="D604" i="12" s="1"/>
  <c r="D628" i="12" s="1"/>
  <c r="D652" i="12" s="1"/>
  <c r="D676" i="12" s="1"/>
  <c r="D700" i="12" s="1"/>
  <c r="D724" i="12" s="1"/>
  <c r="D748" i="12" s="1"/>
  <c r="D772" i="12" s="1"/>
  <c r="D796" i="12" s="1"/>
  <c r="D820" i="12" s="1"/>
  <c r="D844" i="12" s="1"/>
  <c r="D868" i="12" s="1"/>
  <c r="D892" i="12" s="1"/>
  <c r="D916" i="12" s="1"/>
  <c r="D940" i="12" s="1"/>
  <c r="D964" i="12" s="1"/>
  <c r="D988" i="12" s="1"/>
  <c r="D1012" i="12" s="1"/>
  <c r="D1036" i="12" s="1"/>
  <c r="D1060" i="12" s="1"/>
  <c r="D1084" i="12" s="1"/>
  <c r="D1108" i="12" s="1"/>
  <c r="D1132" i="12" s="1"/>
  <c r="D1156" i="12" s="1"/>
  <c r="D1180" i="12" s="1"/>
  <c r="E51" i="12"/>
  <c r="D51" i="12"/>
  <c r="E50" i="12"/>
  <c r="D50" i="12"/>
  <c r="E49" i="12"/>
  <c r="D49" i="12"/>
  <c r="D73" i="12" s="1"/>
  <c r="D97" i="12" s="1"/>
  <c r="D121" i="12" s="1"/>
  <c r="D145" i="12" s="1"/>
  <c r="D169" i="12" s="1"/>
  <c r="D193" i="12" s="1"/>
  <c r="D217" i="12" s="1"/>
  <c r="D241" i="12" s="1"/>
  <c r="D265" i="12" s="1"/>
  <c r="D289" i="12" s="1"/>
  <c r="D313" i="12" s="1"/>
  <c r="D337" i="12" s="1"/>
  <c r="D361" i="12" s="1"/>
  <c r="D385" i="12" s="1"/>
  <c r="D409" i="12" s="1"/>
  <c r="D433" i="12" s="1"/>
  <c r="D457" i="12" s="1"/>
  <c r="D481" i="12" s="1"/>
  <c r="D505" i="12" s="1"/>
  <c r="D529" i="12" s="1"/>
  <c r="D553" i="12" s="1"/>
  <c r="D577" i="12" s="1"/>
  <c r="D601" i="12" s="1"/>
  <c r="D625" i="12" s="1"/>
  <c r="D649" i="12" s="1"/>
  <c r="D673" i="12" s="1"/>
  <c r="D697" i="12" s="1"/>
  <c r="D721" i="12" s="1"/>
  <c r="D745" i="12" s="1"/>
  <c r="D769" i="12" s="1"/>
  <c r="D793" i="12" s="1"/>
  <c r="D817" i="12" s="1"/>
  <c r="D841" i="12" s="1"/>
  <c r="D865" i="12" s="1"/>
  <c r="D889" i="12" s="1"/>
  <c r="D913" i="12" s="1"/>
  <c r="D937" i="12" s="1"/>
  <c r="D961" i="12" s="1"/>
  <c r="D985" i="12" s="1"/>
  <c r="D1009" i="12" s="1"/>
  <c r="D1033" i="12" s="1"/>
  <c r="D1057" i="12" s="1"/>
  <c r="D1081" i="12" s="1"/>
  <c r="D1105" i="12" s="1"/>
  <c r="D1129" i="12" s="1"/>
  <c r="D1153" i="12" s="1"/>
  <c r="D1177" i="12" s="1"/>
  <c r="E48" i="12"/>
  <c r="D48" i="12"/>
  <c r="D72" i="12" s="1"/>
  <c r="D96" i="12" s="1"/>
  <c r="D120" i="12" s="1"/>
  <c r="D144" i="12" s="1"/>
  <c r="D168" i="12" s="1"/>
  <c r="D192" i="12" s="1"/>
  <c r="D216" i="12" s="1"/>
  <c r="D240" i="12" s="1"/>
  <c r="D264" i="12" s="1"/>
  <c r="D288" i="12" s="1"/>
  <c r="D312" i="12" s="1"/>
  <c r="D336" i="12" s="1"/>
  <c r="D360" i="12" s="1"/>
  <c r="D384" i="12" s="1"/>
  <c r="D408" i="12" s="1"/>
  <c r="D432" i="12" s="1"/>
  <c r="D456" i="12" s="1"/>
  <c r="D480" i="12" s="1"/>
  <c r="D504" i="12" s="1"/>
  <c r="D528" i="12" s="1"/>
  <c r="D552" i="12" s="1"/>
  <c r="D576" i="12" s="1"/>
  <c r="D600" i="12" s="1"/>
  <c r="D624" i="12" s="1"/>
  <c r="D648" i="12" s="1"/>
  <c r="D672" i="12" s="1"/>
  <c r="D696" i="12" s="1"/>
  <c r="D720" i="12" s="1"/>
  <c r="D744" i="12" s="1"/>
  <c r="D768" i="12" s="1"/>
  <c r="D792" i="12" s="1"/>
  <c r="D816" i="12" s="1"/>
  <c r="D840" i="12" s="1"/>
  <c r="D864" i="12" s="1"/>
  <c r="D888" i="12" s="1"/>
  <c r="D912" i="12" s="1"/>
  <c r="D936" i="12" s="1"/>
  <c r="D960" i="12" s="1"/>
  <c r="D984" i="12" s="1"/>
  <c r="D1008" i="12" s="1"/>
  <c r="D1032" i="12" s="1"/>
  <c r="D1056" i="12" s="1"/>
  <c r="D1080" i="12" s="1"/>
  <c r="D1104" i="12" s="1"/>
  <c r="D1128" i="12" s="1"/>
  <c r="D1152" i="12" s="1"/>
  <c r="D1176" i="12" s="1"/>
  <c r="E47" i="12"/>
  <c r="D47" i="12"/>
  <c r="E46" i="12"/>
  <c r="D46" i="12"/>
  <c r="E45" i="12"/>
  <c r="D45" i="12"/>
  <c r="D69" i="12" s="1"/>
  <c r="D93" i="12" s="1"/>
  <c r="D117" i="12" s="1"/>
  <c r="D141" i="12" s="1"/>
  <c r="D165" i="12" s="1"/>
  <c r="D189" i="12" s="1"/>
  <c r="D213" i="12" s="1"/>
  <c r="D237" i="12" s="1"/>
  <c r="D261" i="12" s="1"/>
  <c r="D285" i="12" s="1"/>
  <c r="D309" i="12" s="1"/>
  <c r="D333" i="12" s="1"/>
  <c r="D357" i="12" s="1"/>
  <c r="D381" i="12" s="1"/>
  <c r="D405" i="12" s="1"/>
  <c r="D429" i="12" s="1"/>
  <c r="D453" i="12" s="1"/>
  <c r="D477" i="12" s="1"/>
  <c r="D501" i="12" s="1"/>
  <c r="D525" i="12" s="1"/>
  <c r="D549" i="12" s="1"/>
  <c r="D573" i="12" s="1"/>
  <c r="D597" i="12" s="1"/>
  <c r="D621" i="12" s="1"/>
  <c r="D645" i="12" s="1"/>
  <c r="D669" i="12" s="1"/>
  <c r="D693" i="12" s="1"/>
  <c r="D717" i="12" s="1"/>
  <c r="D741" i="12" s="1"/>
  <c r="D765" i="12" s="1"/>
  <c r="D789" i="12" s="1"/>
  <c r="D813" i="12" s="1"/>
  <c r="D837" i="12" s="1"/>
  <c r="D861" i="12" s="1"/>
  <c r="D885" i="12" s="1"/>
  <c r="D909" i="12" s="1"/>
  <c r="D933" i="12" s="1"/>
  <c r="D957" i="12" s="1"/>
  <c r="D981" i="12" s="1"/>
  <c r="D1005" i="12" s="1"/>
  <c r="D1029" i="12" s="1"/>
  <c r="D1053" i="12" s="1"/>
  <c r="D1077" i="12" s="1"/>
  <c r="D1101" i="12" s="1"/>
  <c r="D1125" i="12" s="1"/>
  <c r="D1149" i="12" s="1"/>
  <c r="D1173" i="12" s="1"/>
  <c r="E44" i="12"/>
  <c r="D44" i="12"/>
  <c r="E43" i="12"/>
  <c r="D43" i="12"/>
  <c r="E42" i="12"/>
  <c r="D42" i="12"/>
  <c r="E41" i="12"/>
  <c r="D41" i="12"/>
  <c r="D65" i="12" s="1"/>
  <c r="D89" i="12" s="1"/>
  <c r="E40" i="12"/>
  <c r="D40" i="12"/>
  <c r="D64" i="12" s="1"/>
  <c r="D88" i="12" s="1"/>
  <c r="D112" i="12" s="1"/>
  <c r="D136" i="12" s="1"/>
  <c r="D160" i="12" s="1"/>
  <c r="D184" i="12" s="1"/>
  <c r="D208" i="12" s="1"/>
  <c r="D232" i="12" s="1"/>
  <c r="D256" i="12" s="1"/>
  <c r="D280" i="12" s="1"/>
  <c r="D304" i="12" s="1"/>
  <c r="D328" i="12" s="1"/>
  <c r="D352" i="12" s="1"/>
  <c r="D376" i="12" s="1"/>
  <c r="D400" i="12" s="1"/>
  <c r="D424" i="12" s="1"/>
  <c r="D448" i="12" s="1"/>
  <c r="D472" i="12" s="1"/>
  <c r="D496" i="12" s="1"/>
  <c r="D520" i="12" s="1"/>
  <c r="D544" i="12" s="1"/>
  <c r="D568" i="12" s="1"/>
  <c r="D592" i="12" s="1"/>
  <c r="D616" i="12" s="1"/>
  <c r="D640" i="12" s="1"/>
  <c r="D664" i="12" s="1"/>
  <c r="D688" i="12" s="1"/>
  <c r="D712" i="12" s="1"/>
  <c r="D736" i="12" s="1"/>
  <c r="D760" i="12" s="1"/>
  <c r="D784" i="12" s="1"/>
  <c r="D808" i="12" s="1"/>
  <c r="D832" i="12" s="1"/>
  <c r="D856" i="12" s="1"/>
  <c r="D880" i="12" s="1"/>
  <c r="D904" i="12" s="1"/>
  <c r="D928" i="12" s="1"/>
  <c r="D952" i="12" s="1"/>
  <c r="D976" i="12" s="1"/>
  <c r="D1000" i="12" s="1"/>
  <c r="D1024" i="12" s="1"/>
  <c r="D1048" i="12" s="1"/>
  <c r="D1072" i="12" s="1"/>
  <c r="D1096" i="12" s="1"/>
  <c r="D1120" i="12" s="1"/>
  <c r="D1144" i="12" s="1"/>
  <c r="D1168" i="12" s="1"/>
  <c r="E39" i="12"/>
  <c r="D39" i="12"/>
  <c r="E38" i="12"/>
  <c r="D38" i="12"/>
  <c r="E37" i="12"/>
  <c r="D37" i="12"/>
  <c r="D61" i="12" s="1"/>
  <c r="D85" i="12" s="1"/>
  <c r="D109" i="12" s="1"/>
  <c r="D133" i="12" s="1"/>
  <c r="D157" i="12" s="1"/>
  <c r="D181" i="12" s="1"/>
  <c r="D205" i="12" s="1"/>
  <c r="D229" i="12" s="1"/>
  <c r="D253" i="12" s="1"/>
  <c r="D277" i="12" s="1"/>
  <c r="D301" i="12" s="1"/>
  <c r="D325" i="12" s="1"/>
  <c r="D349" i="12" s="1"/>
  <c r="D373" i="12" s="1"/>
  <c r="D397" i="12" s="1"/>
  <c r="D421" i="12" s="1"/>
  <c r="D445" i="12" s="1"/>
  <c r="D469" i="12" s="1"/>
  <c r="D493" i="12" s="1"/>
  <c r="D517" i="12" s="1"/>
  <c r="D541" i="12" s="1"/>
  <c r="D565" i="12" s="1"/>
  <c r="D589" i="12" s="1"/>
  <c r="D613" i="12" s="1"/>
  <c r="D637" i="12" s="1"/>
  <c r="D661" i="12" s="1"/>
  <c r="D685" i="12" s="1"/>
  <c r="D709" i="12" s="1"/>
  <c r="D733" i="12" s="1"/>
  <c r="D757" i="12" s="1"/>
  <c r="D781" i="12" s="1"/>
  <c r="D805" i="12" s="1"/>
  <c r="D829" i="12" s="1"/>
  <c r="D853" i="12" s="1"/>
  <c r="D877" i="12" s="1"/>
  <c r="D901" i="12" s="1"/>
  <c r="D925" i="12" s="1"/>
  <c r="D949" i="12" s="1"/>
  <c r="D973" i="12" s="1"/>
  <c r="D997" i="12" s="1"/>
  <c r="D1021" i="12" s="1"/>
  <c r="D1045" i="12" s="1"/>
  <c r="D1069" i="12" s="1"/>
  <c r="D1093" i="12" s="1"/>
  <c r="D1117" i="12" s="1"/>
  <c r="D1141" i="12" s="1"/>
  <c r="D1165" i="12" s="1"/>
  <c r="E36" i="12"/>
  <c r="D36" i="12"/>
  <c r="D60" i="12" s="1"/>
  <c r="D84" i="12" s="1"/>
  <c r="D108" i="12" s="1"/>
  <c r="D132" i="12" s="1"/>
  <c r="D156" i="12" s="1"/>
  <c r="D180" i="12" s="1"/>
  <c r="D204" i="12" s="1"/>
  <c r="D228" i="12" s="1"/>
  <c r="D252" i="12" s="1"/>
  <c r="D276" i="12" s="1"/>
  <c r="D300" i="12" s="1"/>
  <c r="D324" i="12" s="1"/>
  <c r="D348" i="12" s="1"/>
  <c r="D372" i="12" s="1"/>
  <c r="D396" i="12" s="1"/>
  <c r="D420" i="12" s="1"/>
  <c r="D444" i="12" s="1"/>
  <c r="D468" i="12" s="1"/>
  <c r="D492" i="12" s="1"/>
  <c r="D516" i="12" s="1"/>
  <c r="D540" i="12" s="1"/>
  <c r="D564" i="12" s="1"/>
  <c r="D588" i="12" s="1"/>
  <c r="D612" i="12" s="1"/>
  <c r="D636" i="12" s="1"/>
  <c r="D660" i="12" s="1"/>
  <c r="D684" i="12" s="1"/>
  <c r="D708" i="12" s="1"/>
  <c r="D732" i="12" s="1"/>
  <c r="D756" i="12" s="1"/>
  <c r="D780" i="12" s="1"/>
  <c r="D804" i="12" s="1"/>
  <c r="D828" i="12" s="1"/>
  <c r="D852" i="12" s="1"/>
  <c r="D876" i="12" s="1"/>
  <c r="D900" i="12" s="1"/>
  <c r="D924" i="12" s="1"/>
  <c r="D948" i="12" s="1"/>
  <c r="D972" i="12" s="1"/>
  <c r="D996" i="12" s="1"/>
  <c r="D1020" i="12" s="1"/>
  <c r="D1044" i="12" s="1"/>
  <c r="D1068" i="12" s="1"/>
  <c r="D1092" i="12" s="1"/>
  <c r="D1116" i="12" s="1"/>
  <c r="D1140" i="12" s="1"/>
  <c r="D1164" i="12" s="1"/>
  <c r="E35" i="12"/>
  <c r="D35" i="12"/>
  <c r="E34" i="12"/>
  <c r="D34" i="12"/>
  <c r="E33" i="12"/>
  <c r="D33" i="12"/>
  <c r="D57" i="12" s="1"/>
  <c r="D81" i="12" s="1"/>
  <c r="D105" i="12" s="1"/>
  <c r="D129" i="12" s="1"/>
  <c r="D153" i="12" s="1"/>
  <c r="D177" i="12" s="1"/>
  <c r="D201" i="12" s="1"/>
  <c r="D225" i="12" s="1"/>
  <c r="D249" i="12" s="1"/>
  <c r="D273" i="12" s="1"/>
  <c r="D297" i="12" s="1"/>
  <c r="D321" i="12" s="1"/>
  <c r="D345" i="12" s="1"/>
  <c r="D369" i="12" s="1"/>
  <c r="D393" i="12" s="1"/>
  <c r="D417" i="12" s="1"/>
  <c r="D441" i="12" s="1"/>
  <c r="D465" i="12" s="1"/>
  <c r="D489" i="12" s="1"/>
  <c r="D513" i="12" s="1"/>
  <c r="D537" i="12" s="1"/>
  <c r="D561" i="12" s="1"/>
  <c r="D585" i="12" s="1"/>
  <c r="D609" i="12" s="1"/>
  <c r="D633" i="12" s="1"/>
  <c r="D657" i="12" s="1"/>
  <c r="D681" i="12" s="1"/>
  <c r="D705" i="12" s="1"/>
  <c r="D729" i="12" s="1"/>
  <c r="D753" i="12" s="1"/>
  <c r="D777" i="12" s="1"/>
  <c r="D801" i="12" s="1"/>
  <c r="D825" i="12" s="1"/>
  <c r="D849" i="12" s="1"/>
  <c r="D873" i="12" s="1"/>
  <c r="D897" i="12" s="1"/>
  <c r="D921" i="12" s="1"/>
  <c r="D945" i="12" s="1"/>
  <c r="D969" i="12" s="1"/>
  <c r="D993" i="12" s="1"/>
  <c r="D1017" i="12" s="1"/>
  <c r="D1041" i="12" s="1"/>
  <c r="D1065" i="12" s="1"/>
  <c r="D1089" i="12" s="1"/>
  <c r="D1113" i="12" s="1"/>
  <c r="D1137" i="12" s="1"/>
  <c r="D1161" i="12" s="1"/>
  <c r="E32" i="12"/>
  <c r="D32" i="12"/>
  <c r="D56" i="12" s="1"/>
  <c r="D80" i="12" s="1"/>
  <c r="D104" i="12" s="1"/>
  <c r="D128" i="12" s="1"/>
  <c r="D152" i="12" s="1"/>
  <c r="D176" i="12" s="1"/>
  <c r="D200" i="12" s="1"/>
  <c r="D224" i="12" s="1"/>
  <c r="D248" i="12" s="1"/>
  <c r="D272" i="12" s="1"/>
  <c r="D296" i="12" s="1"/>
  <c r="D320" i="12" s="1"/>
  <c r="D344" i="12" s="1"/>
  <c r="D368" i="12" s="1"/>
  <c r="D392" i="12" s="1"/>
  <c r="D416" i="12" s="1"/>
  <c r="D440" i="12" s="1"/>
  <c r="D464" i="12" s="1"/>
  <c r="D488" i="12" s="1"/>
  <c r="D512" i="12" s="1"/>
  <c r="D536" i="12" s="1"/>
  <c r="D560" i="12" s="1"/>
  <c r="D584" i="12" s="1"/>
  <c r="D608" i="12" s="1"/>
  <c r="D632" i="12" s="1"/>
  <c r="D656" i="12" s="1"/>
  <c r="D680" i="12" s="1"/>
  <c r="D704" i="12" s="1"/>
  <c r="D728" i="12" s="1"/>
  <c r="D752" i="12" s="1"/>
  <c r="D776" i="12" s="1"/>
  <c r="D800" i="12" s="1"/>
  <c r="D824" i="12" s="1"/>
  <c r="D848" i="12" s="1"/>
  <c r="D872" i="12" s="1"/>
  <c r="D896" i="12" s="1"/>
  <c r="D920" i="12" s="1"/>
  <c r="D944" i="12" s="1"/>
  <c r="D968" i="12" s="1"/>
  <c r="D992" i="12" s="1"/>
  <c r="D1016" i="12" s="1"/>
  <c r="D1040" i="12" s="1"/>
  <c r="D1064" i="12" s="1"/>
  <c r="D1088" i="12" s="1"/>
  <c r="D1112" i="12" s="1"/>
  <c r="D1136" i="12" s="1"/>
  <c r="D1160" i="12" s="1"/>
  <c r="E31" i="12"/>
  <c r="D31" i="12"/>
  <c r="E30" i="12"/>
  <c r="D30" i="12"/>
  <c r="C30" i="12"/>
  <c r="B30" i="12"/>
  <c r="E1181" i="13"/>
  <c r="E1180" i="13"/>
  <c r="E1179" i="13"/>
  <c r="E1178" i="13"/>
  <c r="E1177" i="13"/>
  <c r="E1176" i="13"/>
  <c r="E1175" i="13"/>
  <c r="E1174" i="13"/>
  <c r="E1173" i="13"/>
  <c r="E1172" i="13"/>
  <c r="E1171" i="13"/>
  <c r="E1170" i="13"/>
  <c r="E1169" i="13"/>
  <c r="E1168" i="13"/>
  <c r="E1167" i="13"/>
  <c r="E1166" i="13"/>
  <c r="E1165" i="13"/>
  <c r="E1164" i="13"/>
  <c r="E1163" i="13"/>
  <c r="E1162" i="13"/>
  <c r="E1161" i="13"/>
  <c r="E1160" i="13"/>
  <c r="E1159" i="13"/>
  <c r="E1158" i="13"/>
  <c r="C1158" i="13"/>
  <c r="E1157" i="13"/>
  <c r="E1156" i="13"/>
  <c r="E1155" i="13"/>
  <c r="E1154" i="13"/>
  <c r="E1153" i="13"/>
  <c r="E1152" i="13"/>
  <c r="E1151" i="13"/>
  <c r="E1150" i="13"/>
  <c r="E1149" i="13"/>
  <c r="E1148" i="13"/>
  <c r="E1147" i="13"/>
  <c r="E1146" i="13"/>
  <c r="E1145" i="13"/>
  <c r="E1144" i="13"/>
  <c r="E1143" i="13"/>
  <c r="E1142" i="13"/>
  <c r="E1141" i="13"/>
  <c r="E1140" i="13"/>
  <c r="E1139" i="13"/>
  <c r="E1138" i="13"/>
  <c r="E1137" i="13"/>
  <c r="E1136" i="13"/>
  <c r="E1135" i="13"/>
  <c r="E1134" i="13"/>
  <c r="C1134" i="13"/>
  <c r="B1134" i="13"/>
  <c r="E1133" i="13"/>
  <c r="E1132" i="13"/>
  <c r="E1131" i="13"/>
  <c r="E1130" i="13"/>
  <c r="E1129" i="13"/>
  <c r="E1128" i="13"/>
  <c r="E1127" i="13"/>
  <c r="E1126" i="13"/>
  <c r="E1125" i="13"/>
  <c r="E1124" i="13"/>
  <c r="E1123" i="13"/>
  <c r="E1122" i="13"/>
  <c r="E1121" i="13"/>
  <c r="E1120" i="13"/>
  <c r="E1119" i="13"/>
  <c r="E1118" i="13"/>
  <c r="E1117" i="13"/>
  <c r="E1116" i="13"/>
  <c r="E1115" i="13"/>
  <c r="E1114" i="13"/>
  <c r="E1113" i="13"/>
  <c r="E1112" i="13"/>
  <c r="E1111" i="13"/>
  <c r="E1110" i="13"/>
  <c r="C1110" i="13"/>
  <c r="B1110" i="13"/>
  <c r="E1109" i="13"/>
  <c r="E1108" i="13"/>
  <c r="E1107" i="13"/>
  <c r="E1106" i="13"/>
  <c r="E1105" i="13"/>
  <c r="E1104" i="13"/>
  <c r="E1103" i="13"/>
  <c r="E1102" i="13"/>
  <c r="E1101" i="13"/>
  <c r="E1100" i="13"/>
  <c r="E1099" i="13"/>
  <c r="E1098" i="13"/>
  <c r="E1097" i="13"/>
  <c r="E1096" i="13"/>
  <c r="E1095" i="13"/>
  <c r="E1094" i="13"/>
  <c r="E1093" i="13"/>
  <c r="E1092" i="13"/>
  <c r="E1091" i="13"/>
  <c r="E1090" i="13"/>
  <c r="E1089" i="13"/>
  <c r="E1088" i="13"/>
  <c r="E1087" i="13"/>
  <c r="E1086" i="13"/>
  <c r="C1086" i="13"/>
  <c r="B1086" i="13"/>
  <c r="E1085" i="13"/>
  <c r="E1084" i="13"/>
  <c r="E1083" i="13"/>
  <c r="E1082" i="13"/>
  <c r="E1081" i="13"/>
  <c r="E1080" i="13"/>
  <c r="E1079" i="13"/>
  <c r="E1078" i="13"/>
  <c r="E1077" i="13"/>
  <c r="E1076" i="13"/>
  <c r="E1075" i="13"/>
  <c r="E1074" i="13"/>
  <c r="E1073" i="13"/>
  <c r="E1072" i="13"/>
  <c r="E1071" i="13"/>
  <c r="E1070" i="13"/>
  <c r="E1069" i="13"/>
  <c r="E1068" i="13"/>
  <c r="E1067" i="13"/>
  <c r="E1066" i="13"/>
  <c r="E1065" i="13"/>
  <c r="E1064" i="13"/>
  <c r="E1063" i="13"/>
  <c r="E1062" i="13"/>
  <c r="C1062" i="13"/>
  <c r="B1062" i="13"/>
  <c r="E1061" i="13"/>
  <c r="E1060" i="13"/>
  <c r="E1059" i="13"/>
  <c r="E1058" i="13"/>
  <c r="E1057" i="13"/>
  <c r="E1056" i="13"/>
  <c r="E1055" i="13"/>
  <c r="E1054" i="13"/>
  <c r="E1053" i="13"/>
  <c r="E1052" i="13"/>
  <c r="E1051" i="13"/>
  <c r="E1050" i="13"/>
  <c r="E1049" i="13"/>
  <c r="E1048" i="13"/>
  <c r="E1047" i="13"/>
  <c r="E1046" i="13"/>
  <c r="E1045" i="13"/>
  <c r="E1044" i="13"/>
  <c r="E1043" i="13"/>
  <c r="E1042" i="13"/>
  <c r="E1041" i="13"/>
  <c r="E1040" i="13"/>
  <c r="E1039" i="13"/>
  <c r="E1038" i="13"/>
  <c r="C1038" i="13"/>
  <c r="B1038" i="13"/>
  <c r="E1037" i="13"/>
  <c r="E1036" i="13"/>
  <c r="E1035" i="13"/>
  <c r="E1034" i="13"/>
  <c r="E1033" i="13"/>
  <c r="E1032" i="13"/>
  <c r="E1031" i="13"/>
  <c r="E1030" i="13"/>
  <c r="E1029" i="13"/>
  <c r="E1028" i="13"/>
  <c r="E1027" i="13"/>
  <c r="E1026" i="13"/>
  <c r="E1025" i="13"/>
  <c r="E1024" i="13"/>
  <c r="E1023" i="13"/>
  <c r="E1022" i="13"/>
  <c r="E1021" i="13"/>
  <c r="E1020" i="13"/>
  <c r="E1019" i="13"/>
  <c r="E1018" i="13"/>
  <c r="E1017" i="13"/>
  <c r="E1016" i="13"/>
  <c r="E1015" i="13"/>
  <c r="E1014" i="13"/>
  <c r="C1014" i="13"/>
  <c r="B1014" i="13"/>
  <c r="E1013" i="13"/>
  <c r="E1012" i="13"/>
  <c r="E1011" i="13"/>
  <c r="E1010" i="13"/>
  <c r="E1009" i="13"/>
  <c r="E1008" i="13"/>
  <c r="E1007" i="13"/>
  <c r="E1006" i="13"/>
  <c r="E1005" i="13"/>
  <c r="E1004" i="13"/>
  <c r="E1003" i="13"/>
  <c r="E1002" i="13"/>
  <c r="E1001" i="13"/>
  <c r="E1000" i="13"/>
  <c r="E999" i="13"/>
  <c r="E998" i="13"/>
  <c r="E997" i="13"/>
  <c r="E996" i="13"/>
  <c r="E995" i="13"/>
  <c r="E994" i="13"/>
  <c r="E993" i="13"/>
  <c r="E992" i="13"/>
  <c r="E991" i="13"/>
  <c r="E990" i="13"/>
  <c r="C990" i="13"/>
  <c r="B990" i="13"/>
  <c r="E989" i="13"/>
  <c r="E988" i="13"/>
  <c r="E987" i="13"/>
  <c r="E986" i="13"/>
  <c r="E985" i="13"/>
  <c r="E984" i="13"/>
  <c r="E983" i="13"/>
  <c r="E982" i="13"/>
  <c r="E981" i="13"/>
  <c r="E980" i="13"/>
  <c r="E979" i="13"/>
  <c r="E978" i="13"/>
  <c r="E977" i="13"/>
  <c r="E976" i="13"/>
  <c r="E975" i="13"/>
  <c r="E974" i="13"/>
  <c r="E973" i="13"/>
  <c r="E972" i="13"/>
  <c r="E971" i="13"/>
  <c r="E970" i="13"/>
  <c r="E969" i="13"/>
  <c r="E968" i="13"/>
  <c r="E967" i="13"/>
  <c r="E966" i="13"/>
  <c r="C966" i="13"/>
  <c r="B966" i="13"/>
  <c r="E965" i="13"/>
  <c r="E964" i="13"/>
  <c r="E963" i="13"/>
  <c r="E962" i="13"/>
  <c r="E961" i="13"/>
  <c r="E960" i="13"/>
  <c r="E959" i="13"/>
  <c r="E958" i="13"/>
  <c r="E957" i="13"/>
  <c r="E956" i="13"/>
  <c r="E955" i="13"/>
  <c r="E954" i="13"/>
  <c r="E953" i="13"/>
  <c r="E952" i="13"/>
  <c r="E951" i="13"/>
  <c r="E950" i="13"/>
  <c r="E949" i="13"/>
  <c r="E948" i="13"/>
  <c r="E947" i="13"/>
  <c r="E946" i="13"/>
  <c r="E945" i="13"/>
  <c r="E944" i="13"/>
  <c r="E943" i="13"/>
  <c r="E942" i="13"/>
  <c r="C942" i="13"/>
  <c r="B942" i="13"/>
  <c r="E941" i="13"/>
  <c r="E940" i="13"/>
  <c r="E939" i="13"/>
  <c r="E938" i="13"/>
  <c r="E937" i="13"/>
  <c r="E936" i="13"/>
  <c r="E935" i="13"/>
  <c r="E934" i="13"/>
  <c r="E933" i="13"/>
  <c r="E932" i="13"/>
  <c r="E931" i="13"/>
  <c r="E930" i="13"/>
  <c r="E929" i="13"/>
  <c r="E928" i="13"/>
  <c r="E927" i="13"/>
  <c r="E926" i="13"/>
  <c r="E925" i="13"/>
  <c r="E924" i="13"/>
  <c r="E923" i="13"/>
  <c r="E922" i="13"/>
  <c r="E921" i="13"/>
  <c r="E920" i="13"/>
  <c r="E919" i="13"/>
  <c r="E918" i="13"/>
  <c r="C918" i="13"/>
  <c r="B918" i="13"/>
  <c r="E917" i="13"/>
  <c r="E916" i="13"/>
  <c r="E915" i="13"/>
  <c r="E914" i="13"/>
  <c r="E913" i="13"/>
  <c r="E912" i="13"/>
  <c r="E911" i="13"/>
  <c r="E910" i="13"/>
  <c r="E909" i="13"/>
  <c r="E908" i="13"/>
  <c r="E907" i="13"/>
  <c r="E906" i="13"/>
  <c r="E905" i="13"/>
  <c r="E904" i="13"/>
  <c r="E903" i="13"/>
  <c r="E902" i="13"/>
  <c r="E901" i="13"/>
  <c r="E900" i="13"/>
  <c r="E899" i="13"/>
  <c r="E898" i="13"/>
  <c r="E897" i="13"/>
  <c r="E896" i="13"/>
  <c r="E895" i="13"/>
  <c r="E894" i="13"/>
  <c r="C894" i="13"/>
  <c r="B894" i="13"/>
  <c r="E893" i="13"/>
  <c r="E892" i="13"/>
  <c r="E891" i="13"/>
  <c r="E890" i="13"/>
  <c r="E889" i="13"/>
  <c r="E888" i="13"/>
  <c r="E887" i="13"/>
  <c r="E886" i="13"/>
  <c r="E885" i="13"/>
  <c r="E884" i="13"/>
  <c r="E883" i="13"/>
  <c r="E882" i="13"/>
  <c r="E881" i="13"/>
  <c r="E880" i="13"/>
  <c r="E879" i="13"/>
  <c r="E878" i="13"/>
  <c r="E877" i="13"/>
  <c r="E876" i="13"/>
  <c r="E875" i="13"/>
  <c r="E874" i="13"/>
  <c r="E873" i="13"/>
  <c r="E872" i="13"/>
  <c r="E871" i="13"/>
  <c r="E870" i="13"/>
  <c r="C870" i="13"/>
  <c r="B870" i="13"/>
  <c r="E869" i="13"/>
  <c r="E868" i="13"/>
  <c r="E867" i="13"/>
  <c r="E866" i="13"/>
  <c r="E865" i="13"/>
  <c r="E864" i="13"/>
  <c r="E863" i="13"/>
  <c r="E862" i="13"/>
  <c r="E861" i="13"/>
  <c r="E860" i="13"/>
  <c r="E859" i="13"/>
  <c r="E858" i="13"/>
  <c r="E857" i="13"/>
  <c r="E856" i="13"/>
  <c r="E855" i="13"/>
  <c r="E854" i="13"/>
  <c r="E853" i="13"/>
  <c r="E852" i="13"/>
  <c r="E851" i="13"/>
  <c r="E850" i="13"/>
  <c r="E849" i="13"/>
  <c r="E848" i="13"/>
  <c r="E847" i="13"/>
  <c r="E846" i="13"/>
  <c r="C846" i="13"/>
  <c r="B846" i="13"/>
  <c r="E845" i="13"/>
  <c r="E844" i="13"/>
  <c r="E843" i="13"/>
  <c r="E842" i="13"/>
  <c r="E841" i="13"/>
  <c r="E840" i="13"/>
  <c r="E839" i="13"/>
  <c r="E838" i="13"/>
  <c r="E837" i="13"/>
  <c r="E836" i="13"/>
  <c r="E835" i="13"/>
  <c r="E834" i="13"/>
  <c r="E833" i="13"/>
  <c r="E832" i="13"/>
  <c r="E831" i="13"/>
  <c r="E830" i="13"/>
  <c r="E829" i="13"/>
  <c r="E828" i="13"/>
  <c r="E827" i="13"/>
  <c r="E826" i="13"/>
  <c r="E825" i="13"/>
  <c r="E824" i="13"/>
  <c r="E823" i="13"/>
  <c r="E822" i="13"/>
  <c r="C822" i="13"/>
  <c r="B822" i="13"/>
  <c r="E821" i="13"/>
  <c r="E820" i="13"/>
  <c r="E819" i="13"/>
  <c r="E818" i="13"/>
  <c r="E817" i="13"/>
  <c r="E816" i="13"/>
  <c r="E815" i="13"/>
  <c r="E814" i="13"/>
  <c r="E813" i="13"/>
  <c r="E812" i="13"/>
  <c r="E811" i="13"/>
  <c r="E810" i="13"/>
  <c r="E809" i="13"/>
  <c r="E808" i="13"/>
  <c r="E807" i="13"/>
  <c r="E806" i="13"/>
  <c r="E805" i="13"/>
  <c r="E804" i="13"/>
  <c r="E803" i="13"/>
  <c r="E802" i="13"/>
  <c r="E801" i="13"/>
  <c r="E800" i="13"/>
  <c r="E799" i="13"/>
  <c r="E798" i="13"/>
  <c r="C798" i="13"/>
  <c r="B798" i="13"/>
  <c r="E797" i="13"/>
  <c r="E796" i="13"/>
  <c r="E795" i="13"/>
  <c r="E794" i="13"/>
  <c r="E793" i="13"/>
  <c r="E792" i="13"/>
  <c r="E791" i="13"/>
  <c r="E790" i="13"/>
  <c r="E789" i="13"/>
  <c r="E788" i="13"/>
  <c r="E787" i="13"/>
  <c r="E786" i="13"/>
  <c r="E785" i="13"/>
  <c r="E784" i="13"/>
  <c r="E783" i="13"/>
  <c r="E782" i="13"/>
  <c r="E781" i="13"/>
  <c r="E780" i="13"/>
  <c r="E779" i="13"/>
  <c r="E778" i="13"/>
  <c r="E777" i="13"/>
  <c r="E776" i="13"/>
  <c r="E775" i="13"/>
  <c r="E774" i="13"/>
  <c r="C774" i="13"/>
  <c r="B774" i="13"/>
  <c r="E773" i="13"/>
  <c r="E772" i="13"/>
  <c r="E771" i="13"/>
  <c r="E770" i="13"/>
  <c r="E769" i="13"/>
  <c r="E768" i="13"/>
  <c r="E767" i="13"/>
  <c r="E766" i="13"/>
  <c r="E765" i="13"/>
  <c r="E764" i="13"/>
  <c r="E763" i="13"/>
  <c r="E762" i="13"/>
  <c r="E761" i="13"/>
  <c r="E760" i="13"/>
  <c r="E759" i="13"/>
  <c r="E758" i="13"/>
  <c r="E757" i="13"/>
  <c r="E756" i="13"/>
  <c r="E755" i="13"/>
  <c r="E754" i="13"/>
  <c r="E753" i="13"/>
  <c r="E752" i="13"/>
  <c r="E751" i="13"/>
  <c r="E750" i="13"/>
  <c r="C750" i="13"/>
  <c r="B750" i="13"/>
  <c r="E749" i="13"/>
  <c r="E748" i="13"/>
  <c r="E747" i="13"/>
  <c r="E746" i="13"/>
  <c r="E745" i="13"/>
  <c r="E744" i="13"/>
  <c r="E743" i="13"/>
  <c r="E742" i="13"/>
  <c r="E741" i="13"/>
  <c r="E740" i="13"/>
  <c r="E739" i="13"/>
  <c r="E738" i="13"/>
  <c r="E737" i="13"/>
  <c r="E736" i="13"/>
  <c r="E735" i="13"/>
  <c r="E734" i="13"/>
  <c r="E733" i="13"/>
  <c r="E732" i="13"/>
  <c r="E731" i="13"/>
  <c r="E730" i="13"/>
  <c r="E729" i="13"/>
  <c r="E728" i="13"/>
  <c r="E727" i="13"/>
  <c r="E726" i="13"/>
  <c r="C726" i="13"/>
  <c r="B726" i="13"/>
  <c r="E725" i="13"/>
  <c r="E724" i="13"/>
  <c r="E723" i="13"/>
  <c r="E722" i="13"/>
  <c r="E721" i="13"/>
  <c r="E720" i="13"/>
  <c r="E719" i="13"/>
  <c r="E718" i="13"/>
  <c r="E717" i="13"/>
  <c r="E716" i="13"/>
  <c r="E715" i="13"/>
  <c r="E714" i="13"/>
  <c r="E713" i="13"/>
  <c r="E712" i="13"/>
  <c r="E711" i="13"/>
  <c r="E710" i="13"/>
  <c r="E709" i="13"/>
  <c r="E708" i="13"/>
  <c r="E707" i="13"/>
  <c r="E706" i="13"/>
  <c r="E705" i="13"/>
  <c r="E704" i="13"/>
  <c r="E703" i="13"/>
  <c r="E702" i="13"/>
  <c r="C702" i="13"/>
  <c r="B702" i="13"/>
  <c r="E701" i="13"/>
  <c r="E700" i="13"/>
  <c r="E699" i="13"/>
  <c r="E698" i="13"/>
  <c r="E697" i="13"/>
  <c r="E696" i="13"/>
  <c r="E695" i="13"/>
  <c r="E694" i="13"/>
  <c r="E693" i="13"/>
  <c r="E692" i="13"/>
  <c r="E691" i="13"/>
  <c r="E690" i="13"/>
  <c r="E689" i="13"/>
  <c r="E688" i="13"/>
  <c r="E687" i="13"/>
  <c r="E686" i="13"/>
  <c r="E685" i="13"/>
  <c r="E684" i="13"/>
  <c r="E683" i="13"/>
  <c r="E682" i="13"/>
  <c r="E681" i="13"/>
  <c r="E680" i="13"/>
  <c r="E679" i="13"/>
  <c r="E678" i="13"/>
  <c r="C678" i="13"/>
  <c r="B678" i="13"/>
  <c r="E677" i="13"/>
  <c r="E676" i="13"/>
  <c r="E675" i="13"/>
  <c r="E674" i="13"/>
  <c r="E673" i="13"/>
  <c r="E672" i="13"/>
  <c r="E671" i="13"/>
  <c r="E670" i="13"/>
  <c r="E669" i="13"/>
  <c r="E668" i="13"/>
  <c r="E667" i="13"/>
  <c r="E666" i="13"/>
  <c r="E665" i="13"/>
  <c r="E664" i="13"/>
  <c r="E663" i="13"/>
  <c r="E662" i="13"/>
  <c r="E661" i="13"/>
  <c r="E660" i="13"/>
  <c r="E659" i="13"/>
  <c r="E658" i="13"/>
  <c r="E657" i="13"/>
  <c r="E656" i="13"/>
  <c r="E655" i="13"/>
  <c r="E654" i="13"/>
  <c r="C654" i="13"/>
  <c r="B654" i="13"/>
  <c r="E653" i="13"/>
  <c r="E652" i="13"/>
  <c r="E651" i="13"/>
  <c r="E650" i="13"/>
  <c r="E649" i="13"/>
  <c r="E648" i="13"/>
  <c r="E647" i="13"/>
  <c r="E646" i="13"/>
  <c r="E645" i="13"/>
  <c r="E644" i="13"/>
  <c r="E643" i="13"/>
  <c r="E642" i="13"/>
  <c r="E641" i="13"/>
  <c r="E640" i="13"/>
  <c r="E639" i="13"/>
  <c r="E638" i="13"/>
  <c r="E637" i="13"/>
  <c r="E636" i="13"/>
  <c r="E635" i="13"/>
  <c r="E634" i="13"/>
  <c r="E633" i="13"/>
  <c r="E632" i="13"/>
  <c r="E631" i="13"/>
  <c r="E630" i="13"/>
  <c r="C630" i="13"/>
  <c r="B630" i="13"/>
  <c r="E629" i="13"/>
  <c r="E628" i="13"/>
  <c r="E627" i="13"/>
  <c r="E626" i="13"/>
  <c r="E625" i="13"/>
  <c r="E624" i="13"/>
  <c r="E623" i="13"/>
  <c r="E622" i="13"/>
  <c r="E621" i="13"/>
  <c r="E620" i="13"/>
  <c r="E619" i="13"/>
  <c r="E618" i="13"/>
  <c r="E617" i="13"/>
  <c r="E616" i="13"/>
  <c r="E615" i="13"/>
  <c r="E614" i="13"/>
  <c r="E613" i="13"/>
  <c r="E612" i="13"/>
  <c r="E611" i="13"/>
  <c r="E610" i="13"/>
  <c r="E609" i="13"/>
  <c r="E608" i="13"/>
  <c r="E607" i="13"/>
  <c r="E606" i="13"/>
  <c r="C606" i="13"/>
  <c r="B606" i="13"/>
  <c r="E605" i="13"/>
  <c r="E604" i="13"/>
  <c r="E603" i="13"/>
  <c r="E602" i="13"/>
  <c r="E601" i="13"/>
  <c r="E600" i="13"/>
  <c r="E599" i="13"/>
  <c r="E598" i="13"/>
  <c r="E597" i="13"/>
  <c r="E596" i="13"/>
  <c r="E595" i="13"/>
  <c r="E594" i="13"/>
  <c r="E593" i="13"/>
  <c r="E592" i="13"/>
  <c r="E591" i="13"/>
  <c r="E590" i="13"/>
  <c r="E589" i="13"/>
  <c r="E588" i="13"/>
  <c r="E587" i="13"/>
  <c r="E586" i="13"/>
  <c r="E585" i="13"/>
  <c r="E584" i="13"/>
  <c r="E583" i="13"/>
  <c r="E582" i="13"/>
  <c r="C582" i="13"/>
  <c r="B582" i="13"/>
  <c r="E581" i="13"/>
  <c r="E580" i="13"/>
  <c r="E579" i="13"/>
  <c r="E578" i="13"/>
  <c r="E577" i="13"/>
  <c r="E576" i="13"/>
  <c r="E575" i="13"/>
  <c r="E574" i="13"/>
  <c r="E573" i="13"/>
  <c r="E572" i="13"/>
  <c r="E571" i="13"/>
  <c r="E570" i="13"/>
  <c r="E569" i="13"/>
  <c r="E568" i="13"/>
  <c r="E567" i="13"/>
  <c r="E566" i="13"/>
  <c r="E565" i="13"/>
  <c r="E564" i="13"/>
  <c r="E563" i="13"/>
  <c r="E562" i="13"/>
  <c r="E561" i="13"/>
  <c r="E560" i="13"/>
  <c r="E559" i="13"/>
  <c r="E558" i="13"/>
  <c r="C558" i="13"/>
  <c r="B558" i="13"/>
  <c r="E557" i="13"/>
  <c r="E556" i="13"/>
  <c r="E555" i="13"/>
  <c r="E554" i="13"/>
  <c r="E553" i="13"/>
  <c r="E552" i="13"/>
  <c r="E551" i="13"/>
  <c r="E550" i="13"/>
  <c r="E549" i="13"/>
  <c r="E548" i="13"/>
  <c r="E547" i="13"/>
  <c r="E546" i="13"/>
  <c r="E545" i="13"/>
  <c r="E544" i="13"/>
  <c r="E543" i="13"/>
  <c r="E542" i="13"/>
  <c r="E541" i="13"/>
  <c r="E540" i="13"/>
  <c r="E539" i="13"/>
  <c r="E538" i="13"/>
  <c r="E537" i="13"/>
  <c r="E536" i="13"/>
  <c r="E535" i="13"/>
  <c r="E534" i="13"/>
  <c r="C534" i="13"/>
  <c r="B534" i="13"/>
  <c r="E533" i="13"/>
  <c r="E532" i="13"/>
  <c r="E531" i="13"/>
  <c r="E530" i="13"/>
  <c r="E529" i="13"/>
  <c r="E528" i="13"/>
  <c r="E527" i="13"/>
  <c r="E526" i="13"/>
  <c r="E525" i="13"/>
  <c r="E524" i="13"/>
  <c r="E523" i="13"/>
  <c r="E522" i="13"/>
  <c r="E521" i="13"/>
  <c r="E520" i="13"/>
  <c r="E519" i="13"/>
  <c r="E518" i="13"/>
  <c r="E517" i="13"/>
  <c r="E516" i="13"/>
  <c r="E515" i="13"/>
  <c r="E514" i="13"/>
  <c r="E513" i="13"/>
  <c r="E512" i="13"/>
  <c r="E511" i="13"/>
  <c r="E510" i="13"/>
  <c r="C510" i="13"/>
  <c r="B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C486" i="13"/>
  <c r="B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C462" i="13"/>
  <c r="B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C438" i="13"/>
  <c r="B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C414" i="13"/>
  <c r="B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C390" i="13"/>
  <c r="B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C366" i="13"/>
  <c r="B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C342" i="13"/>
  <c r="B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C318" i="13"/>
  <c r="B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C294" i="13"/>
  <c r="B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C270" i="13"/>
  <c r="B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C246" i="13"/>
  <c r="B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C222" i="13"/>
  <c r="B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C198" i="13"/>
  <c r="B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C174" i="13"/>
  <c r="B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C150" i="13"/>
  <c r="B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C126" i="13"/>
  <c r="B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D102" i="13"/>
  <c r="D126" i="13" s="1"/>
  <c r="D150" i="13" s="1"/>
  <c r="D174" i="13" s="1"/>
  <c r="D198" i="13" s="1"/>
  <c r="D222" i="13" s="1"/>
  <c r="D246" i="13" s="1"/>
  <c r="D270" i="13" s="1"/>
  <c r="D294" i="13" s="1"/>
  <c r="D318" i="13" s="1"/>
  <c r="D342" i="13" s="1"/>
  <c r="D366" i="13" s="1"/>
  <c r="D390" i="13" s="1"/>
  <c r="D414" i="13" s="1"/>
  <c r="D438" i="13" s="1"/>
  <c r="D462" i="13" s="1"/>
  <c r="D486" i="13" s="1"/>
  <c r="D510" i="13" s="1"/>
  <c r="D534" i="13" s="1"/>
  <c r="D558" i="13" s="1"/>
  <c r="D582" i="13" s="1"/>
  <c r="D606" i="13" s="1"/>
  <c r="D630" i="13" s="1"/>
  <c r="D654" i="13" s="1"/>
  <c r="D678" i="13" s="1"/>
  <c r="D702" i="13" s="1"/>
  <c r="D726" i="13" s="1"/>
  <c r="D750" i="13" s="1"/>
  <c r="D774" i="13" s="1"/>
  <c r="D798" i="13" s="1"/>
  <c r="D822" i="13" s="1"/>
  <c r="D846" i="13" s="1"/>
  <c r="D870" i="13" s="1"/>
  <c r="D894" i="13" s="1"/>
  <c r="D918" i="13" s="1"/>
  <c r="D942" i="13" s="1"/>
  <c r="D966" i="13" s="1"/>
  <c r="D990" i="13" s="1"/>
  <c r="D1014" i="13" s="1"/>
  <c r="D1038" i="13" s="1"/>
  <c r="D1062" i="13" s="1"/>
  <c r="D1086" i="13" s="1"/>
  <c r="D1110" i="13" s="1"/>
  <c r="D1134" i="13" s="1"/>
  <c r="D1158" i="13" s="1"/>
  <c r="C102" i="13"/>
  <c r="B102" i="13"/>
  <c r="E101" i="13"/>
  <c r="E100" i="13"/>
  <c r="E99" i="13"/>
  <c r="D99" i="13"/>
  <c r="D123" i="13" s="1"/>
  <c r="D147" i="13" s="1"/>
  <c r="D171" i="13" s="1"/>
  <c r="D195" i="13" s="1"/>
  <c r="D219" i="13" s="1"/>
  <c r="D243" i="13" s="1"/>
  <c r="D267" i="13" s="1"/>
  <c r="D291" i="13" s="1"/>
  <c r="D315" i="13" s="1"/>
  <c r="D339" i="13" s="1"/>
  <c r="D363" i="13" s="1"/>
  <c r="D387" i="13" s="1"/>
  <c r="D411" i="13" s="1"/>
  <c r="D435" i="13" s="1"/>
  <c r="D459" i="13" s="1"/>
  <c r="D483" i="13" s="1"/>
  <c r="D507" i="13" s="1"/>
  <c r="D531" i="13" s="1"/>
  <c r="D555" i="13" s="1"/>
  <c r="D579" i="13" s="1"/>
  <c r="D603" i="13" s="1"/>
  <c r="D627" i="13" s="1"/>
  <c r="D651" i="13" s="1"/>
  <c r="D675" i="13" s="1"/>
  <c r="D699" i="13" s="1"/>
  <c r="D723" i="13" s="1"/>
  <c r="D747" i="13" s="1"/>
  <c r="D771" i="13" s="1"/>
  <c r="D795" i="13" s="1"/>
  <c r="D819" i="13" s="1"/>
  <c r="D843" i="13" s="1"/>
  <c r="D867" i="13" s="1"/>
  <c r="D891" i="13" s="1"/>
  <c r="D915" i="13" s="1"/>
  <c r="D939" i="13" s="1"/>
  <c r="D963" i="13" s="1"/>
  <c r="D987" i="13" s="1"/>
  <c r="D1011" i="13" s="1"/>
  <c r="D1035" i="13" s="1"/>
  <c r="D1059" i="13" s="1"/>
  <c r="D1083" i="13" s="1"/>
  <c r="D1107" i="13" s="1"/>
  <c r="D1131" i="13" s="1"/>
  <c r="D1155" i="13" s="1"/>
  <c r="D1179" i="13" s="1"/>
  <c r="E98" i="13"/>
  <c r="D98" i="13"/>
  <c r="D122" i="13" s="1"/>
  <c r="D146" i="13" s="1"/>
  <c r="D170" i="13" s="1"/>
  <c r="D194" i="13" s="1"/>
  <c r="D218" i="13" s="1"/>
  <c r="D242" i="13" s="1"/>
  <c r="D266" i="13" s="1"/>
  <c r="D290" i="13" s="1"/>
  <c r="D314" i="13" s="1"/>
  <c r="D338" i="13" s="1"/>
  <c r="D362" i="13" s="1"/>
  <c r="D386" i="13" s="1"/>
  <c r="D410" i="13" s="1"/>
  <c r="D434" i="13" s="1"/>
  <c r="D458" i="13" s="1"/>
  <c r="D482" i="13" s="1"/>
  <c r="D506" i="13" s="1"/>
  <c r="D530" i="13" s="1"/>
  <c r="D554" i="13" s="1"/>
  <c r="D578" i="13" s="1"/>
  <c r="D602" i="13" s="1"/>
  <c r="D626" i="13" s="1"/>
  <c r="D650" i="13" s="1"/>
  <c r="D674" i="13" s="1"/>
  <c r="D698" i="13" s="1"/>
  <c r="D722" i="13" s="1"/>
  <c r="D746" i="13" s="1"/>
  <c r="D770" i="13" s="1"/>
  <c r="D794" i="13" s="1"/>
  <c r="D818" i="13" s="1"/>
  <c r="D842" i="13" s="1"/>
  <c r="D866" i="13" s="1"/>
  <c r="D890" i="13" s="1"/>
  <c r="D914" i="13" s="1"/>
  <c r="D938" i="13" s="1"/>
  <c r="D962" i="13" s="1"/>
  <c r="D986" i="13" s="1"/>
  <c r="D1010" i="13" s="1"/>
  <c r="D1034" i="13" s="1"/>
  <c r="D1058" i="13" s="1"/>
  <c r="D1082" i="13" s="1"/>
  <c r="D1106" i="13" s="1"/>
  <c r="D1130" i="13" s="1"/>
  <c r="D1154" i="13" s="1"/>
  <c r="D1178" i="13" s="1"/>
  <c r="E97" i="13"/>
  <c r="E96" i="13"/>
  <c r="E95" i="13"/>
  <c r="D95" i="13"/>
  <c r="D119" i="13" s="1"/>
  <c r="D143" i="13" s="1"/>
  <c r="D167" i="13" s="1"/>
  <c r="D191" i="13" s="1"/>
  <c r="D215" i="13" s="1"/>
  <c r="D239" i="13" s="1"/>
  <c r="D263" i="13" s="1"/>
  <c r="D287" i="13" s="1"/>
  <c r="D311" i="13" s="1"/>
  <c r="D335" i="13" s="1"/>
  <c r="D359" i="13" s="1"/>
  <c r="D383" i="13" s="1"/>
  <c r="D407" i="13" s="1"/>
  <c r="D431" i="13" s="1"/>
  <c r="D455" i="13" s="1"/>
  <c r="D479" i="13" s="1"/>
  <c r="D503" i="13" s="1"/>
  <c r="D527" i="13" s="1"/>
  <c r="D551" i="13" s="1"/>
  <c r="D575" i="13" s="1"/>
  <c r="D599" i="13" s="1"/>
  <c r="D623" i="13" s="1"/>
  <c r="D647" i="13" s="1"/>
  <c r="D671" i="13" s="1"/>
  <c r="D695" i="13" s="1"/>
  <c r="D719" i="13" s="1"/>
  <c r="D743" i="13" s="1"/>
  <c r="D767" i="13" s="1"/>
  <c r="D791" i="13" s="1"/>
  <c r="D815" i="13" s="1"/>
  <c r="D839" i="13" s="1"/>
  <c r="D863" i="13" s="1"/>
  <c r="D887" i="13" s="1"/>
  <c r="D911" i="13" s="1"/>
  <c r="D935" i="13" s="1"/>
  <c r="D959" i="13" s="1"/>
  <c r="D983" i="13" s="1"/>
  <c r="D1007" i="13" s="1"/>
  <c r="D1031" i="13" s="1"/>
  <c r="D1055" i="13" s="1"/>
  <c r="D1079" i="13" s="1"/>
  <c r="D1103" i="13" s="1"/>
  <c r="D1127" i="13" s="1"/>
  <c r="D1151" i="13" s="1"/>
  <c r="D1175" i="13" s="1"/>
  <c r="E94" i="13"/>
  <c r="D94" i="13"/>
  <c r="D118" i="13" s="1"/>
  <c r="D142" i="13" s="1"/>
  <c r="D166" i="13" s="1"/>
  <c r="D190" i="13" s="1"/>
  <c r="D214" i="13" s="1"/>
  <c r="D238" i="13" s="1"/>
  <c r="D262" i="13" s="1"/>
  <c r="D286" i="13" s="1"/>
  <c r="D310" i="13" s="1"/>
  <c r="D334" i="13" s="1"/>
  <c r="D358" i="13" s="1"/>
  <c r="D382" i="13" s="1"/>
  <c r="D406" i="13" s="1"/>
  <c r="D430" i="13" s="1"/>
  <c r="D454" i="13" s="1"/>
  <c r="D478" i="13" s="1"/>
  <c r="D502" i="13" s="1"/>
  <c r="D526" i="13" s="1"/>
  <c r="D550" i="13" s="1"/>
  <c r="D574" i="13" s="1"/>
  <c r="D598" i="13" s="1"/>
  <c r="D622" i="13" s="1"/>
  <c r="D646" i="13" s="1"/>
  <c r="D670" i="13" s="1"/>
  <c r="D694" i="13" s="1"/>
  <c r="D718" i="13" s="1"/>
  <c r="D742" i="13" s="1"/>
  <c r="D766" i="13" s="1"/>
  <c r="D790" i="13" s="1"/>
  <c r="D814" i="13" s="1"/>
  <c r="D838" i="13" s="1"/>
  <c r="D862" i="13" s="1"/>
  <c r="D886" i="13" s="1"/>
  <c r="D910" i="13" s="1"/>
  <c r="D934" i="13" s="1"/>
  <c r="D958" i="13" s="1"/>
  <c r="D982" i="13" s="1"/>
  <c r="D1006" i="13" s="1"/>
  <c r="D1030" i="13" s="1"/>
  <c r="D1054" i="13" s="1"/>
  <c r="D1078" i="13" s="1"/>
  <c r="D1102" i="13" s="1"/>
  <c r="D1126" i="13" s="1"/>
  <c r="D1150" i="13" s="1"/>
  <c r="D1174" i="13" s="1"/>
  <c r="E93" i="13"/>
  <c r="E92" i="13"/>
  <c r="E91" i="13"/>
  <c r="D91" i="13"/>
  <c r="D115" i="13" s="1"/>
  <c r="D139" i="13" s="1"/>
  <c r="D163" i="13" s="1"/>
  <c r="D187" i="13" s="1"/>
  <c r="D211" i="13" s="1"/>
  <c r="D235" i="13" s="1"/>
  <c r="D259" i="13" s="1"/>
  <c r="D283" i="13" s="1"/>
  <c r="D307" i="13" s="1"/>
  <c r="D331" i="13" s="1"/>
  <c r="D355" i="13" s="1"/>
  <c r="D379" i="13" s="1"/>
  <c r="D403" i="13" s="1"/>
  <c r="D427" i="13" s="1"/>
  <c r="D451" i="13" s="1"/>
  <c r="D475" i="13" s="1"/>
  <c r="D499" i="13" s="1"/>
  <c r="D523" i="13" s="1"/>
  <c r="D547" i="13" s="1"/>
  <c r="D571" i="13" s="1"/>
  <c r="D595" i="13" s="1"/>
  <c r="D619" i="13" s="1"/>
  <c r="D643" i="13" s="1"/>
  <c r="D667" i="13" s="1"/>
  <c r="D691" i="13" s="1"/>
  <c r="D715" i="13" s="1"/>
  <c r="D739" i="13" s="1"/>
  <c r="D763" i="13" s="1"/>
  <c r="D787" i="13" s="1"/>
  <c r="D811" i="13" s="1"/>
  <c r="D835" i="13" s="1"/>
  <c r="D859" i="13" s="1"/>
  <c r="D883" i="13" s="1"/>
  <c r="D907" i="13" s="1"/>
  <c r="D931" i="13" s="1"/>
  <c r="D955" i="13" s="1"/>
  <c r="D979" i="13" s="1"/>
  <c r="D1003" i="13" s="1"/>
  <c r="D1027" i="13" s="1"/>
  <c r="D1051" i="13" s="1"/>
  <c r="D1075" i="13" s="1"/>
  <c r="D1099" i="13" s="1"/>
  <c r="D1123" i="13" s="1"/>
  <c r="D1147" i="13" s="1"/>
  <c r="D1171" i="13" s="1"/>
  <c r="E90" i="13"/>
  <c r="D90" i="13"/>
  <c r="D114" i="13" s="1"/>
  <c r="D138" i="13" s="1"/>
  <c r="D162" i="13" s="1"/>
  <c r="D186" i="13" s="1"/>
  <c r="D210" i="13" s="1"/>
  <c r="D234" i="13" s="1"/>
  <c r="D258" i="13" s="1"/>
  <c r="D282" i="13" s="1"/>
  <c r="D306" i="13" s="1"/>
  <c r="D330" i="13" s="1"/>
  <c r="D354" i="13" s="1"/>
  <c r="D378" i="13" s="1"/>
  <c r="D402" i="13" s="1"/>
  <c r="D426" i="13" s="1"/>
  <c r="D450" i="13" s="1"/>
  <c r="D474" i="13" s="1"/>
  <c r="D498" i="13" s="1"/>
  <c r="D522" i="13" s="1"/>
  <c r="D546" i="13" s="1"/>
  <c r="D570" i="13" s="1"/>
  <c r="D594" i="13" s="1"/>
  <c r="D618" i="13" s="1"/>
  <c r="D642" i="13" s="1"/>
  <c r="D666" i="13" s="1"/>
  <c r="D690" i="13" s="1"/>
  <c r="D714" i="13" s="1"/>
  <c r="D738" i="13" s="1"/>
  <c r="D762" i="13" s="1"/>
  <c r="D786" i="13" s="1"/>
  <c r="D810" i="13" s="1"/>
  <c r="D834" i="13" s="1"/>
  <c r="D858" i="13" s="1"/>
  <c r="D882" i="13" s="1"/>
  <c r="D906" i="13" s="1"/>
  <c r="D930" i="13" s="1"/>
  <c r="D954" i="13" s="1"/>
  <c r="D978" i="13" s="1"/>
  <c r="D1002" i="13" s="1"/>
  <c r="D1026" i="13" s="1"/>
  <c r="D1050" i="13" s="1"/>
  <c r="D1074" i="13" s="1"/>
  <c r="D1098" i="13" s="1"/>
  <c r="D1122" i="13" s="1"/>
  <c r="D1146" i="13" s="1"/>
  <c r="D1170" i="13" s="1"/>
  <c r="E89" i="13"/>
  <c r="E88" i="13"/>
  <c r="E87" i="13"/>
  <c r="D87" i="13"/>
  <c r="D111" i="13" s="1"/>
  <c r="D135" i="13" s="1"/>
  <c r="D159" i="13" s="1"/>
  <c r="D183" i="13" s="1"/>
  <c r="D207" i="13" s="1"/>
  <c r="D231" i="13" s="1"/>
  <c r="D255" i="13" s="1"/>
  <c r="D279" i="13" s="1"/>
  <c r="D303" i="13" s="1"/>
  <c r="D327" i="13" s="1"/>
  <c r="D351" i="13" s="1"/>
  <c r="D375" i="13" s="1"/>
  <c r="D399" i="13" s="1"/>
  <c r="D423" i="13" s="1"/>
  <c r="D447" i="13" s="1"/>
  <c r="D471" i="13" s="1"/>
  <c r="D495" i="13" s="1"/>
  <c r="D519" i="13" s="1"/>
  <c r="D543" i="13" s="1"/>
  <c r="D567" i="13" s="1"/>
  <c r="D591" i="13" s="1"/>
  <c r="D615" i="13" s="1"/>
  <c r="D639" i="13" s="1"/>
  <c r="D663" i="13" s="1"/>
  <c r="D687" i="13" s="1"/>
  <c r="D711" i="13" s="1"/>
  <c r="D735" i="13" s="1"/>
  <c r="D759" i="13" s="1"/>
  <c r="D783" i="13" s="1"/>
  <c r="D807" i="13" s="1"/>
  <c r="D831" i="13" s="1"/>
  <c r="D855" i="13" s="1"/>
  <c r="D879" i="13" s="1"/>
  <c r="D903" i="13" s="1"/>
  <c r="D927" i="13" s="1"/>
  <c r="D951" i="13" s="1"/>
  <c r="D975" i="13" s="1"/>
  <c r="D999" i="13" s="1"/>
  <c r="D1023" i="13" s="1"/>
  <c r="D1047" i="13" s="1"/>
  <c r="D1071" i="13" s="1"/>
  <c r="D1095" i="13" s="1"/>
  <c r="D1119" i="13" s="1"/>
  <c r="D1143" i="13" s="1"/>
  <c r="D1167" i="13" s="1"/>
  <c r="E86" i="13"/>
  <c r="D86" i="13"/>
  <c r="D110" i="13" s="1"/>
  <c r="D134" i="13" s="1"/>
  <c r="D158" i="13" s="1"/>
  <c r="D182" i="13" s="1"/>
  <c r="D206" i="13" s="1"/>
  <c r="D230" i="13" s="1"/>
  <c r="D254" i="13" s="1"/>
  <c r="D278" i="13" s="1"/>
  <c r="D302" i="13" s="1"/>
  <c r="D326" i="13" s="1"/>
  <c r="D350" i="13" s="1"/>
  <c r="D374" i="13" s="1"/>
  <c r="D398" i="13" s="1"/>
  <c r="D422" i="13" s="1"/>
  <c r="D446" i="13" s="1"/>
  <c r="D470" i="13" s="1"/>
  <c r="D494" i="13" s="1"/>
  <c r="D518" i="13" s="1"/>
  <c r="D542" i="13" s="1"/>
  <c r="D566" i="13" s="1"/>
  <c r="D590" i="13" s="1"/>
  <c r="D614" i="13" s="1"/>
  <c r="D638" i="13" s="1"/>
  <c r="D662" i="13" s="1"/>
  <c r="D686" i="13" s="1"/>
  <c r="D710" i="13" s="1"/>
  <c r="D734" i="13" s="1"/>
  <c r="D758" i="13" s="1"/>
  <c r="D782" i="13" s="1"/>
  <c r="D806" i="13" s="1"/>
  <c r="D830" i="13" s="1"/>
  <c r="D854" i="13" s="1"/>
  <c r="D878" i="13" s="1"/>
  <c r="D902" i="13" s="1"/>
  <c r="D926" i="13" s="1"/>
  <c r="D950" i="13" s="1"/>
  <c r="D974" i="13" s="1"/>
  <c r="D998" i="13" s="1"/>
  <c r="D1022" i="13" s="1"/>
  <c r="D1046" i="13" s="1"/>
  <c r="D1070" i="13" s="1"/>
  <c r="D1094" i="13" s="1"/>
  <c r="D1118" i="13" s="1"/>
  <c r="D1142" i="13" s="1"/>
  <c r="D1166" i="13" s="1"/>
  <c r="E85" i="13"/>
  <c r="E84" i="13"/>
  <c r="E83" i="13"/>
  <c r="D83" i="13"/>
  <c r="D107" i="13" s="1"/>
  <c r="D131" i="13" s="1"/>
  <c r="D155" i="13" s="1"/>
  <c r="D179" i="13" s="1"/>
  <c r="D203" i="13" s="1"/>
  <c r="D227" i="13" s="1"/>
  <c r="D251" i="13" s="1"/>
  <c r="D275" i="13" s="1"/>
  <c r="D299" i="13" s="1"/>
  <c r="D323" i="13" s="1"/>
  <c r="D347" i="13" s="1"/>
  <c r="D371" i="13" s="1"/>
  <c r="D395" i="13" s="1"/>
  <c r="D419" i="13" s="1"/>
  <c r="D443" i="13" s="1"/>
  <c r="D467" i="13" s="1"/>
  <c r="D491" i="13" s="1"/>
  <c r="D515" i="13" s="1"/>
  <c r="D539" i="13" s="1"/>
  <c r="D563" i="13" s="1"/>
  <c r="D587" i="13" s="1"/>
  <c r="D611" i="13" s="1"/>
  <c r="D635" i="13" s="1"/>
  <c r="D659" i="13" s="1"/>
  <c r="D683" i="13" s="1"/>
  <c r="D707" i="13" s="1"/>
  <c r="D731" i="13" s="1"/>
  <c r="D755" i="13" s="1"/>
  <c r="D779" i="13" s="1"/>
  <c r="D803" i="13" s="1"/>
  <c r="D827" i="13" s="1"/>
  <c r="D851" i="13" s="1"/>
  <c r="D875" i="13" s="1"/>
  <c r="D899" i="13" s="1"/>
  <c r="D923" i="13" s="1"/>
  <c r="D947" i="13" s="1"/>
  <c r="D971" i="13" s="1"/>
  <c r="D995" i="13" s="1"/>
  <c r="D1019" i="13" s="1"/>
  <c r="D1043" i="13" s="1"/>
  <c r="D1067" i="13" s="1"/>
  <c r="D1091" i="13" s="1"/>
  <c r="D1115" i="13" s="1"/>
  <c r="D1139" i="13" s="1"/>
  <c r="D1163" i="13" s="1"/>
  <c r="E82" i="13"/>
  <c r="D82" i="13"/>
  <c r="D106" i="13" s="1"/>
  <c r="D130" i="13" s="1"/>
  <c r="D154" i="13" s="1"/>
  <c r="D178" i="13" s="1"/>
  <c r="D202" i="13" s="1"/>
  <c r="D226" i="13" s="1"/>
  <c r="D250" i="13" s="1"/>
  <c r="D274" i="13" s="1"/>
  <c r="D298" i="13" s="1"/>
  <c r="D322" i="13" s="1"/>
  <c r="D346" i="13" s="1"/>
  <c r="D370" i="13" s="1"/>
  <c r="D394" i="13" s="1"/>
  <c r="D418" i="13" s="1"/>
  <c r="D442" i="13" s="1"/>
  <c r="D466" i="13" s="1"/>
  <c r="D490" i="13" s="1"/>
  <c r="D514" i="13" s="1"/>
  <c r="D538" i="13" s="1"/>
  <c r="D562" i="13" s="1"/>
  <c r="D586" i="13" s="1"/>
  <c r="D610" i="13" s="1"/>
  <c r="D634" i="13" s="1"/>
  <c r="D658" i="13" s="1"/>
  <c r="D682" i="13" s="1"/>
  <c r="D706" i="13" s="1"/>
  <c r="D730" i="13" s="1"/>
  <c r="D754" i="13" s="1"/>
  <c r="D778" i="13" s="1"/>
  <c r="D802" i="13" s="1"/>
  <c r="D826" i="13" s="1"/>
  <c r="D850" i="13" s="1"/>
  <c r="D874" i="13" s="1"/>
  <c r="D898" i="13" s="1"/>
  <c r="D922" i="13" s="1"/>
  <c r="D946" i="13" s="1"/>
  <c r="D970" i="13" s="1"/>
  <c r="D994" i="13" s="1"/>
  <c r="D1018" i="13" s="1"/>
  <c r="D1042" i="13" s="1"/>
  <c r="D1066" i="13" s="1"/>
  <c r="D1090" i="13" s="1"/>
  <c r="D1114" i="13" s="1"/>
  <c r="D1138" i="13" s="1"/>
  <c r="D1162" i="13" s="1"/>
  <c r="E81" i="13"/>
  <c r="E80" i="13"/>
  <c r="E79" i="13"/>
  <c r="D79" i="13"/>
  <c r="D103" i="13" s="1"/>
  <c r="D127" i="13" s="1"/>
  <c r="D151" i="13" s="1"/>
  <c r="D175" i="13" s="1"/>
  <c r="D199" i="13" s="1"/>
  <c r="D223" i="13" s="1"/>
  <c r="D247" i="13" s="1"/>
  <c r="D271" i="13" s="1"/>
  <c r="D295" i="13" s="1"/>
  <c r="D319" i="13" s="1"/>
  <c r="D343" i="13" s="1"/>
  <c r="D367" i="13" s="1"/>
  <c r="D391" i="13" s="1"/>
  <c r="D415" i="13" s="1"/>
  <c r="D439" i="13" s="1"/>
  <c r="D463" i="13" s="1"/>
  <c r="D487" i="13" s="1"/>
  <c r="D511" i="13" s="1"/>
  <c r="D535" i="13" s="1"/>
  <c r="D559" i="13" s="1"/>
  <c r="D583" i="13" s="1"/>
  <c r="D607" i="13" s="1"/>
  <c r="D631" i="13" s="1"/>
  <c r="D655" i="13" s="1"/>
  <c r="D679" i="13" s="1"/>
  <c r="D703" i="13" s="1"/>
  <c r="D727" i="13" s="1"/>
  <c r="D751" i="13" s="1"/>
  <c r="D775" i="13" s="1"/>
  <c r="D799" i="13" s="1"/>
  <c r="D823" i="13" s="1"/>
  <c r="D847" i="13" s="1"/>
  <c r="D871" i="13" s="1"/>
  <c r="D895" i="13" s="1"/>
  <c r="D919" i="13" s="1"/>
  <c r="D943" i="13" s="1"/>
  <c r="D967" i="13" s="1"/>
  <c r="D991" i="13" s="1"/>
  <c r="D1015" i="13" s="1"/>
  <c r="D1039" i="13" s="1"/>
  <c r="D1063" i="13" s="1"/>
  <c r="D1087" i="13" s="1"/>
  <c r="D1111" i="13" s="1"/>
  <c r="D1135" i="13" s="1"/>
  <c r="D1159" i="13" s="1"/>
  <c r="E78" i="13"/>
  <c r="D78" i="13"/>
  <c r="C78" i="13"/>
  <c r="B78" i="13"/>
  <c r="E77" i="13"/>
  <c r="E76" i="13"/>
  <c r="D76" i="13"/>
  <c r="D100" i="13" s="1"/>
  <c r="D124" i="13" s="1"/>
  <c r="D148" i="13" s="1"/>
  <c r="D172" i="13" s="1"/>
  <c r="D196" i="13" s="1"/>
  <c r="D220" i="13" s="1"/>
  <c r="D244" i="13" s="1"/>
  <c r="D268" i="13" s="1"/>
  <c r="D292" i="13" s="1"/>
  <c r="D316" i="13" s="1"/>
  <c r="D340" i="13" s="1"/>
  <c r="D364" i="13" s="1"/>
  <c r="D388" i="13" s="1"/>
  <c r="D412" i="13" s="1"/>
  <c r="D436" i="13" s="1"/>
  <c r="D460" i="13" s="1"/>
  <c r="D484" i="13" s="1"/>
  <c r="D508" i="13" s="1"/>
  <c r="D532" i="13" s="1"/>
  <c r="D556" i="13" s="1"/>
  <c r="D580" i="13" s="1"/>
  <c r="D604" i="13" s="1"/>
  <c r="D628" i="13" s="1"/>
  <c r="D652" i="13" s="1"/>
  <c r="D676" i="13" s="1"/>
  <c r="D700" i="13" s="1"/>
  <c r="D724" i="13" s="1"/>
  <c r="D748" i="13" s="1"/>
  <c r="D772" i="13" s="1"/>
  <c r="D796" i="13" s="1"/>
  <c r="D820" i="13" s="1"/>
  <c r="D844" i="13" s="1"/>
  <c r="D868" i="13" s="1"/>
  <c r="D892" i="13" s="1"/>
  <c r="D916" i="13" s="1"/>
  <c r="D940" i="13" s="1"/>
  <c r="D964" i="13" s="1"/>
  <c r="D988" i="13" s="1"/>
  <c r="D1012" i="13" s="1"/>
  <c r="D1036" i="13" s="1"/>
  <c r="D1060" i="13" s="1"/>
  <c r="D1084" i="13" s="1"/>
  <c r="D1108" i="13" s="1"/>
  <c r="D1132" i="13" s="1"/>
  <c r="D1156" i="13" s="1"/>
  <c r="D1180" i="13" s="1"/>
  <c r="E75" i="13"/>
  <c r="D75" i="13"/>
  <c r="E74" i="13"/>
  <c r="D74" i="13"/>
  <c r="E73" i="13"/>
  <c r="E72" i="13"/>
  <c r="D72" i="13"/>
  <c r="D96" i="13" s="1"/>
  <c r="D120" i="13" s="1"/>
  <c r="D144" i="13" s="1"/>
  <c r="D168" i="13" s="1"/>
  <c r="D192" i="13" s="1"/>
  <c r="D216" i="13" s="1"/>
  <c r="D240" i="13" s="1"/>
  <c r="D264" i="13" s="1"/>
  <c r="D288" i="13" s="1"/>
  <c r="D312" i="13" s="1"/>
  <c r="D336" i="13" s="1"/>
  <c r="D360" i="13" s="1"/>
  <c r="D384" i="13" s="1"/>
  <c r="D408" i="13" s="1"/>
  <c r="D432" i="13" s="1"/>
  <c r="D456" i="13" s="1"/>
  <c r="D480" i="13" s="1"/>
  <c r="D504" i="13" s="1"/>
  <c r="D528" i="13" s="1"/>
  <c r="D552" i="13" s="1"/>
  <c r="D576" i="13" s="1"/>
  <c r="D600" i="13" s="1"/>
  <c r="D624" i="13" s="1"/>
  <c r="D648" i="13" s="1"/>
  <c r="D672" i="13" s="1"/>
  <c r="D696" i="13" s="1"/>
  <c r="D720" i="13" s="1"/>
  <c r="D744" i="13" s="1"/>
  <c r="D768" i="13" s="1"/>
  <c r="D792" i="13" s="1"/>
  <c r="D816" i="13" s="1"/>
  <c r="D840" i="13" s="1"/>
  <c r="D864" i="13" s="1"/>
  <c r="D888" i="13" s="1"/>
  <c r="D912" i="13" s="1"/>
  <c r="D936" i="13" s="1"/>
  <c r="D960" i="13" s="1"/>
  <c r="D984" i="13" s="1"/>
  <c r="D1008" i="13" s="1"/>
  <c r="D1032" i="13" s="1"/>
  <c r="D1056" i="13" s="1"/>
  <c r="D1080" i="13" s="1"/>
  <c r="D1104" i="13" s="1"/>
  <c r="D1128" i="13" s="1"/>
  <c r="D1152" i="13" s="1"/>
  <c r="D1176" i="13" s="1"/>
  <c r="E71" i="13"/>
  <c r="D71" i="13"/>
  <c r="E70" i="13"/>
  <c r="D70" i="13"/>
  <c r="E69" i="13"/>
  <c r="E68" i="13"/>
  <c r="D68" i="13"/>
  <c r="D92" i="13" s="1"/>
  <c r="D116" i="13" s="1"/>
  <c r="D140" i="13" s="1"/>
  <c r="D164" i="13" s="1"/>
  <c r="D188" i="13" s="1"/>
  <c r="D212" i="13" s="1"/>
  <c r="D236" i="13" s="1"/>
  <c r="D260" i="13" s="1"/>
  <c r="D284" i="13" s="1"/>
  <c r="D308" i="13" s="1"/>
  <c r="D332" i="13" s="1"/>
  <c r="D356" i="13" s="1"/>
  <c r="D380" i="13" s="1"/>
  <c r="D404" i="13" s="1"/>
  <c r="D428" i="13" s="1"/>
  <c r="D452" i="13" s="1"/>
  <c r="D476" i="13" s="1"/>
  <c r="D500" i="13" s="1"/>
  <c r="D524" i="13" s="1"/>
  <c r="D548" i="13" s="1"/>
  <c r="D572" i="13" s="1"/>
  <c r="D596" i="13" s="1"/>
  <c r="D620" i="13" s="1"/>
  <c r="D644" i="13" s="1"/>
  <c r="D668" i="13" s="1"/>
  <c r="D692" i="13" s="1"/>
  <c r="D716" i="13" s="1"/>
  <c r="D740" i="13" s="1"/>
  <c r="D764" i="13" s="1"/>
  <c r="D788" i="13" s="1"/>
  <c r="D812" i="13" s="1"/>
  <c r="D836" i="13" s="1"/>
  <c r="D860" i="13" s="1"/>
  <c r="D884" i="13" s="1"/>
  <c r="D908" i="13" s="1"/>
  <c r="D932" i="13" s="1"/>
  <c r="D956" i="13" s="1"/>
  <c r="D980" i="13" s="1"/>
  <c r="D1004" i="13" s="1"/>
  <c r="D1028" i="13" s="1"/>
  <c r="D1052" i="13" s="1"/>
  <c r="D1076" i="13" s="1"/>
  <c r="D1100" i="13" s="1"/>
  <c r="D1124" i="13" s="1"/>
  <c r="D1148" i="13" s="1"/>
  <c r="D1172" i="13" s="1"/>
  <c r="E67" i="13"/>
  <c r="D67" i="13"/>
  <c r="E66" i="13"/>
  <c r="D66" i="13"/>
  <c r="E65" i="13"/>
  <c r="E64" i="13"/>
  <c r="D64" i="13"/>
  <c r="D88" i="13" s="1"/>
  <c r="D112" i="13" s="1"/>
  <c r="D136" i="13" s="1"/>
  <c r="D160" i="13" s="1"/>
  <c r="D184" i="13" s="1"/>
  <c r="D208" i="13" s="1"/>
  <c r="D232" i="13" s="1"/>
  <c r="D256" i="13" s="1"/>
  <c r="D280" i="13" s="1"/>
  <c r="D304" i="13" s="1"/>
  <c r="D328" i="13" s="1"/>
  <c r="D352" i="13" s="1"/>
  <c r="D376" i="13" s="1"/>
  <c r="D400" i="13" s="1"/>
  <c r="D424" i="13" s="1"/>
  <c r="D448" i="13" s="1"/>
  <c r="D472" i="13" s="1"/>
  <c r="D496" i="13" s="1"/>
  <c r="D520" i="13" s="1"/>
  <c r="D544" i="13" s="1"/>
  <c r="D568" i="13" s="1"/>
  <c r="D592" i="13" s="1"/>
  <c r="D616" i="13" s="1"/>
  <c r="D640" i="13" s="1"/>
  <c r="D664" i="13" s="1"/>
  <c r="D688" i="13" s="1"/>
  <c r="D712" i="13" s="1"/>
  <c r="D736" i="13" s="1"/>
  <c r="D760" i="13" s="1"/>
  <c r="D784" i="13" s="1"/>
  <c r="D808" i="13" s="1"/>
  <c r="D832" i="13" s="1"/>
  <c r="D856" i="13" s="1"/>
  <c r="D880" i="13" s="1"/>
  <c r="D904" i="13" s="1"/>
  <c r="D928" i="13" s="1"/>
  <c r="D952" i="13" s="1"/>
  <c r="D976" i="13" s="1"/>
  <c r="D1000" i="13" s="1"/>
  <c r="D1024" i="13" s="1"/>
  <c r="D1048" i="13" s="1"/>
  <c r="D1072" i="13" s="1"/>
  <c r="D1096" i="13" s="1"/>
  <c r="D1120" i="13" s="1"/>
  <c r="D1144" i="13" s="1"/>
  <c r="D1168" i="13" s="1"/>
  <c r="E63" i="13"/>
  <c r="D63" i="13"/>
  <c r="E62" i="13"/>
  <c r="D62" i="13"/>
  <c r="E61" i="13"/>
  <c r="E60" i="13"/>
  <c r="D60" i="13"/>
  <c r="D84" i="13" s="1"/>
  <c r="D108" i="13" s="1"/>
  <c r="D132" i="13" s="1"/>
  <c r="D156" i="13" s="1"/>
  <c r="D180" i="13" s="1"/>
  <c r="D204" i="13" s="1"/>
  <c r="D228" i="13" s="1"/>
  <c r="D252" i="13" s="1"/>
  <c r="D276" i="13" s="1"/>
  <c r="D300" i="13" s="1"/>
  <c r="D324" i="13" s="1"/>
  <c r="D348" i="13" s="1"/>
  <c r="D372" i="13" s="1"/>
  <c r="D396" i="13" s="1"/>
  <c r="D420" i="13" s="1"/>
  <c r="D444" i="13" s="1"/>
  <c r="D468" i="13" s="1"/>
  <c r="D492" i="13" s="1"/>
  <c r="D516" i="13" s="1"/>
  <c r="D540" i="13" s="1"/>
  <c r="D564" i="13" s="1"/>
  <c r="D588" i="13" s="1"/>
  <c r="D612" i="13" s="1"/>
  <c r="D636" i="13" s="1"/>
  <c r="D660" i="13" s="1"/>
  <c r="D684" i="13" s="1"/>
  <c r="D708" i="13" s="1"/>
  <c r="D732" i="13" s="1"/>
  <c r="D756" i="13" s="1"/>
  <c r="D780" i="13" s="1"/>
  <c r="D804" i="13" s="1"/>
  <c r="D828" i="13" s="1"/>
  <c r="D852" i="13" s="1"/>
  <c r="D876" i="13" s="1"/>
  <c r="D900" i="13" s="1"/>
  <c r="D924" i="13" s="1"/>
  <c r="D948" i="13" s="1"/>
  <c r="D972" i="13" s="1"/>
  <c r="D996" i="13" s="1"/>
  <c r="D1020" i="13" s="1"/>
  <c r="D1044" i="13" s="1"/>
  <c r="D1068" i="13" s="1"/>
  <c r="D1092" i="13" s="1"/>
  <c r="D1116" i="13" s="1"/>
  <c r="D1140" i="13" s="1"/>
  <c r="D1164" i="13" s="1"/>
  <c r="E59" i="13"/>
  <c r="D59" i="13"/>
  <c r="E58" i="13"/>
  <c r="D58" i="13"/>
  <c r="E57" i="13"/>
  <c r="E56" i="13"/>
  <c r="D56" i="13"/>
  <c r="D80" i="13" s="1"/>
  <c r="D104" i="13" s="1"/>
  <c r="D128" i="13" s="1"/>
  <c r="D152" i="13" s="1"/>
  <c r="D176" i="13" s="1"/>
  <c r="D200" i="13" s="1"/>
  <c r="D224" i="13" s="1"/>
  <c r="D248" i="13" s="1"/>
  <c r="D272" i="13" s="1"/>
  <c r="D296" i="13" s="1"/>
  <c r="D320" i="13" s="1"/>
  <c r="D344" i="13" s="1"/>
  <c r="D368" i="13" s="1"/>
  <c r="D392" i="13" s="1"/>
  <c r="D416" i="13" s="1"/>
  <c r="D440" i="13" s="1"/>
  <c r="D464" i="13" s="1"/>
  <c r="D488" i="13" s="1"/>
  <c r="D512" i="13" s="1"/>
  <c r="D536" i="13" s="1"/>
  <c r="D560" i="13" s="1"/>
  <c r="D584" i="13" s="1"/>
  <c r="D608" i="13" s="1"/>
  <c r="D632" i="13" s="1"/>
  <c r="D656" i="13" s="1"/>
  <c r="D680" i="13" s="1"/>
  <c r="D704" i="13" s="1"/>
  <c r="D728" i="13" s="1"/>
  <c r="D752" i="13" s="1"/>
  <c r="D776" i="13" s="1"/>
  <c r="D800" i="13" s="1"/>
  <c r="D824" i="13" s="1"/>
  <c r="D848" i="13" s="1"/>
  <c r="D872" i="13" s="1"/>
  <c r="D896" i="13" s="1"/>
  <c r="D920" i="13" s="1"/>
  <c r="D944" i="13" s="1"/>
  <c r="D968" i="13" s="1"/>
  <c r="D992" i="13" s="1"/>
  <c r="D1016" i="13" s="1"/>
  <c r="D1040" i="13" s="1"/>
  <c r="D1064" i="13" s="1"/>
  <c r="D1088" i="13" s="1"/>
  <c r="D1112" i="13" s="1"/>
  <c r="D1136" i="13" s="1"/>
  <c r="D1160" i="13" s="1"/>
  <c r="E55" i="13"/>
  <c r="D55" i="13"/>
  <c r="E54" i="13"/>
  <c r="D54" i="13"/>
  <c r="C54" i="13"/>
  <c r="B54" i="13"/>
  <c r="E53" i="13"/>
  <c r="D53" i="13"/>
  <c r="D77" i="13" s="1"/>
  <c r="D101" i="13" s="1"/>
  <c r="D125" i="13" s="1"/>
  <c r="D149" i="13" s="1"/>
  <c r="D173" i="13" s="1"/>
  <c r="D197" i="13" s="1"/>
  <c r="D221" i="13" s="1"/>
  <c r="D245" i="13" s="1"/>
  <c r="D269" i="13" s="1"/>
  <c r="D293" i="13" s="1"/>
  <c r="D317" i="13" s="1"/>
  <c r="D341" i="13" s="1"/>
  <c r="D365" i="13" s="1"/>
  <c r="D389" i="13" s="1"/>
  <c r="D413" i="13" s="1"/>
  <c r="D437" i="13" s="1"/>
  <c r="D461" i="13" s="1"/>
  <c r="D485" i="13" s="1"/>
  <c r="D509" i="13" s="1"/>
  <c r="D533" i="13" s="1"/>
  <c r="D557" i="13" s="1"/>
  <c r="D581" i="13" s="1"/>
  <c r="D605" i="13" s="1"/>
  <c r="D629" i="13" s="1"/>
  <c r="D653" i="13" s="1"/>
  <c r="D677" i="13" s="1"/>
  <c r="D701" i="13" s="1"/>
  <c r="D725" i="13" s="1"/>
  <c r="D749" i="13" s="1"/>
  <c r="D773" i="13" s="1"/>
  <c r="D797" i="13" s="1"/>
  <c r="D821" i="13" s="1"/>
  <c r="D845" i="13" s="1"/>
  <c r="D869" i="13" s="1"/>
  <c r="D893" i="13" s="1"/>
  <c r="D917" i="13" s="1"/>
  <c r="D941" i="13" s="1"/>
  <c r="D965" i="13" s="1"/>
  <c r="D989" i="13" s="1"/>
  <c r="D1013" i="13" s="1"/>
  <c r="D1037" i="13" s="1"/>
  <c r="D1061" i="13" s="1"/>
  <c r="D1085" i="13" s="1"/>
  <c r="D1109" i="13" s="1"/>
  <c r="D1133" i="13" s="1"/>
  <c r="D1157" i="13" s="1"/>
  <c r="D1181" i="13" s="1"/>
  <c r="E52" i="13"/>
  <c r="D52" i="13"/>
  <c r="E51" i="13"/>
  <c r="D51" i="13"/>
  <c r="E50" i="13"/>
  <c r="D50" i="13"/>
  <c r="E49" i="13"/>
  <c r="D49" i="13"/>
  <c r="D73" i="13" s="1"/>
  <c r="D97" i="13" s="1"/>
  <c r="D121" i="13" s="1"/>
  <c r="D145" i="13" s="1"/>
  <c r="D169" i="13" s="1"/>
  <c r="D193" i="13" s="1"/>
  <c r="D217" i="13" s="1"/>
  <c r="D241" i="13" s="1"/>
  <c r="D265" i="13" s="1"/>
  <c r="D289" i="13" s="1"/>
  <c r="D313" i="13" s="1"/>
  <c r="D337" i="13" s="1"/>
  <c r="D361" i="13" s="1"/>
  <c r="D385" i="13" s="1"/>
  <c r="D409" i="13" s="1"/>
  <c r="D433" i="13" s="1"/>
  <c r="D457" i="13" s="1"/>
  <c r="D481" i="13" s="1"/>
  <c r="D505" i="13" s="1"/>
  <c r="D529" i="13" s="1"/>
  <c r="D553" i="13" s="1"/>
  <c r="D577" i="13" s="1"/>
  <c r="D601" i="13" s="1"/>
  <c r="D625" i="13" s="1"/>
  <c r="D649" i="13" s="1"/>
  <c r="D673" i="13" s="1"/>
  <c r="D697" i="13" s="1"/>
  <c r="D721" i="13" s="1"/>
  <c r="D745" i="13" s="1"/>
  <c r="D769" i="13" s="1"/>
  <c r="D793" i="13" s="1"/>
  <c r="D817" i="13" s="1"/>
  <c r="D841" i="13" s="1"/>
  <c r="D865" i="13" s="1"/>
  <c r="D889" i="13" s="1"/>
  <c r="D913" i="13" s="1"/>
  <c r="D937" i="13" s="1"/>
  <c r="D961" i="13" s="1"/>
  <c r="D985" i="13" s="1"/>
  <c r="D1009" i="13" s="1"/>
  <c r="D1033" i="13" s="1"/>
  <c r="D1057" i="13" s="1"/>
  <c r="D1081" i="13" s="1"/>
  <c r="D1105" i="13" s="1"/>
  <c r="D1129" i="13" s="1"/>
  <c r="D1153" i="13" s="1"/>
  <c r="D1177" i="13" s="1"/>
  <c r="E48" i="13"/>
  <c r="D48" i="13"/>
  <c r="E47" i="13"/>
  <c r="D47" i="13"/>
  <c r="E46" i="13"/>
  <c r="D46" i="13"/>
  <c r="E45" i="13"/>
  <c r="D45" i="13"/>
  <c r="D69" i="13" s="1"/>
  <c r="D93" i="13" s="1"/>
  <c r="D117" i="13" s="1"/>
  <c r="D141" i="13" s="1"/>
  <c r="D165" i="13" s="1"/>
  <c r="D189" i="13" s="1"/>
  <c r="D213" i="13" s="1"/>
  <c r="D237" i="13" s="1"/>
  <c r="D261" i="13" s="1"/>
  <c r="D285" i="13" s="1"/>
  <c r="D309" i="13" s="1"/>
  <c r="D333" i="13" s="1"/>
  <c r="D357" i="13" s="1"/>
  <c r="D381" i="13" s="1"/>
  <c r="D405" i="13" s="1"/>
  <c r="D429" i="13" s="1"/>
  <c r="D453" i="13" s="1"/>
  <c r="D477" i="13" s="1"/>
  <c r="D501" i="13" s="1"/>
  <c r="D525" i="13" s="1"/>
  <c r="D549" i="13" s="1"/>
  <c r="D573" i="13" s="1"/>
  <c r="D597" i="13" s="1"/>
  <c r="D621" i="13" s="1"/>
  <c r="D645" i="13" s="1"/>
  <c r="D669" i="13" s="1"/>
  <c r="D693" i="13" s="1"/>
  <c r="D717" i="13" s="1"/>
  <c r="D741" i="13" s="1"/>
  <c r="D765" i="13" s="1"/>
  <c r="D789" i="13" s="1"/>
  <c r="D813" i="13" s="1"/>
  <c r="D837" i="13" s="1"/>
  <c r="D861" i="13" s="1"/>
  <c r="D885" i="13" s="1"/>
  <c r="D909" i="13" s="1"/>
  <c r="D933" i="13" s="1"/>
  <c r="D957" i="13" s="1"/>
  <c r="D981" i="13" s="1"/>
  <c r="D1005" i="13" s="1"/>
  <c r="D1029" i="13" s="1"/>
  <c r="D1053" i="13" s="1"/>
  <c r="D1077" i="13" s="1"/>
  <c r="D1101" i="13" s="1"/>
  <c r="D1125" i="13" s="1"/>
  <c r="D1149" i="13" s="1"/>
  <c r="D1173" i="13" s="1"/>
  <c r="E44" i="13"/>
  <c r="D44" i="13"/>
  <c r="E43" i="13"/>
  <c r="D43" i="13"/>
  <c r="E42" i="13"/>
  <c r="D42" i="13"/>
  <c r="E41" i="13"/>
  <c r="D41" i="13"/>
  <c r="D65" i="13" s="1"/>
  <c r="D89" i="13" s="1"/>
  <c r="D113" i="13" s="1"/>
  <c r="D137" i="13" s="1"/>
  <c r="D161" i="13" s="1"/>
  <c r="D185" i="13" s="1"/>
  <c r="D209" i="13" s="1"/>
  <c r="D233" i="13" s="1"/>
  <c r="D257" i="13" s="1"/>
  <c r="D281" i="13" s="1"/>
  <c r="D305" i="13" s="1"/>
  <c r="D329" i="13" s="1"/>
  <c r="D353" i="13" s="1"/>
  <c r="D377" i="13" s="1"/>
  <c r="D401" i="13" s="1"/>
  <c r="D425" i="13" s="1"/>
  <c r="D449" i="13" s="1"/>
  <c r="D473" i="13" s="1"/>
  <c r="D497" i="13" s="1"/>
  <c r="D521" i="13" s="1"/>
  <c r="D545" i="13" s="1"/>
  <c r="D569" i="13" s="1"/>
  <c r="D593" i="13" s="1"/>
  <c r="D617" i="13" s="1"/>
  <c r="D641" i="13" s="1"/>
  <c r="D665" i="13" s="1"/>
  <c r="D689" i="13" s="1"/>
  <c r="D713" i="13" s="1"/>
  <c r="D737" i="13" s="1"/>
  <c r="D761" i="13" s="1"/>
  <c r="D785" i="13" s="1"/>
  <c r="D809" i="13" s="1"/>
  <c r="D833" i="13" s="1"/>
  <c r="D857" i="13" s="1"/>
  <c r="D881" i="13" s="1"/>
  <c r="D905" i="13" s="1"/>
  <c r="D929" i="13" s="1"/>
  <c r="D953" i="13" s="1"/>
  <c r="D977" i="13" s="1"/>
  <c r="D1001" i="13" s="1"/>
  <c r="D1025" i="13" s="1"/>
  <c r="D1049" i="13" s="1"/>
  <c r="D1073" i="13" s="1"/>
  <c r="D1097" i="13" s="1"/>
  <c r="D1121" i="13" s="1"/>
  <c r="D1145" i="13" s="1"/>
  <c r="D1169" i="13" s="1"/>
  <c r="E40" i="13"/>
  <c r="D40" i="13"/>
  <c r="E39" i="13"/>
  <c r="D39" i="13"/>
  <c r="E38" i="13"/>
  <c r="D38" i="13"/>
  <c r="E37" i="13"/>
  <c r="D37" i="13"/>
  <c r="D61" i="13" s="1"/>
  <c r="D85" i="13" s="1"/>
  <c r="D109" i="13" s="1"/>
  <c r="D133" i="13" s="1"/>
  <c r="D157" i="13" s="1"/>
  <c r="D181" i="13" s="1"/>
  <c r="D205" i="13" s="1"/>
  <c r="D229" i="13" s="1"/>
  <c r="D253" i="13" s="1"/>
  <c r="D277" i="13" s="1"/>
  <c r="D301" i="13" s="1"/>
  <c r="D325" i="13" s="1"/>
  <c r="D349" i="13" s="1"/>
  <c r="D373" i="13" s="1"/>
  <c r="D397" i="13" s="1"/>
  <c r="D421" i="13" s="1"/>
  <c r="D445" i="13" s="1"/>
  <c r="D469" i="13" s="1"/>
  <c r="D493" i="13" s="1"/>
  <c r="D517" i="13" s="1"/>
  <c r="D541" i="13" s="1"/>
  <c r="D565" i="13" s="1"/>
  <c r="D589" i="13" s="1"/>
  <c r="D613" i="13" s="1"/>
  <c r="D637" i="13" s="1"/>
  <c r="D661" i="13" s="1"/>
  <c r="D685" i="13" s="1"/>
  <c r="D709" i="13" s="1"/>
  <c r="D733" i="13" s="1"/>
  <c r="D757" i="13" s="1"/>
  <c r="D781" i="13" s="1"/>
  <c r="D805" i="13" s="1"/>
  <c r="D829" i="13" s="1"/>
  <c r="D853" i="13" s="1"/>
  <c r="D877" i="13" s="1"/>
  <c r="D901" i="13" s="1"/>
  <c r="D925" i="13" s="1"/>
  <c r="D949" i="13" s="1"/>
  <c r="D973" i="13" s="1"/>
  <c r="D997" i="13" s="1"/>
  <c r="D1021" i="13" s="1"/>
  <c r="D1045" i="13" s="1"/>
  <c r="D1069" i="13" s="1"/>
  <c r="D1093" i="13" s="1"/>
  <c r="D1117" i="13" s="1"/>
  <c r="D1141" i="13" s="1"/>
  <c r="D1165" i="13" s="1"/>
  <c r="E36" i="13"/>
  <c r="D36" i="13"/>
  <c r="E35" i="13"/>
  <c r="D35" i="13"/>
  <c r="E34" i="13"/>
  <c r="D34" i="13"/>
  <c r="E33" i="13"/>
  <c r="D33" i="13"/>
  <c r="D57" i="13" s="1"/>
  <c r="D81" i="13" s="1"/>
  <c r="D105" i="13" s="1"/>
  <c r="D129" i="13" s="1"/>
  <c r="D153" i="13" s="1"/>
  <c r="D177" i="13" s="1"/>
  <c r="D201" i="13" s="1"/>
  <c r="D225" i="13" s="1"/>
  <c r="D249" i="13" s="1"/>
  <c r="D273" i="13" s="1"/>
  <c r="D297" i="13" s="1"/>
  <c r="D321" i="13" s="1"/>
  <c r="D345" i="13" s="1"/>
  <c r="D369" i="13" s="1"/>
  <c r="D393" i="13" s="1"/>
  <c r="D417" i="13" s="1"/>
  <c r="D441" i="13" s="1"/>
  <c r="D465" i="13" s="1"/>
  <c r="D489" i="13" s="1"/>
  <c r="D513" i="13" s="1"/>
  <c r="D537" i="13" s="1"/>
  <c r="D561" i="13" s="1"/>
  <c r="D585" i="13" s="1"/>
  <c r="D609" i="13" s="1"/>
  <c r="D633" i="13" s="1"/>
  <c r="D657" i="13" s="1"/>
  <c r="D681" i="13" s="1"/>
  <c r="D705" i="13" s="1"/>
  <c r="D729" i="13" s="1"/>
  <c r="D753" i="13" s="1"/>
  <c r="D777" i="13" s="1"/>
  <c r="D801" i="13" s="1"/>
  <c r="D825" i="13" s="1"/>
  <c r="D849" i="13" s="1"/>
  <c r="D873" i="13" s="1"/>
  <c r="D897" i="13" s="1"/>
  <c r="D921" i="13" s="1"/>
  <c r="D945" i="13" s="1"/>
  <c r="D969" i="13" s="1"/>
  <c r="D993" i="13" s="1"/>
  <c r="D1017" i="13" s="1"/>
  <c r="D1041" i="13" s="1"/>
  <c r="D1065" i="13" s="1"/>
  <c r="D1089" i="13" s="1"/>
  <c r="D1113" i="13" s="1"/>
  <c r="D1137" i="13" s="1"/>
  <c r="D1161" i="13" s="1"/>
  <c r="E32" i="13"/>
  <c r="D32" i="13"/>
  <c r="E31" i="13"/>
  <c r="D31" i="13"/>
  <c r="E30" i="13"/>
  <c r="D30" i="13"/>
  <c r="C30" i="13"/>
  <c r="B30" i="13"/>
  <c r="E1181" i="14"/>
  <c r="E1180" i="14"/>
  <c r="E1179" i="14"/>
  <c r="E1178" i="14"/>
  <c r="E1177" i="14"/>
  <c r="E1176" i="14"/>
  <c r="E1175" i="14"/>
  <c r="E1174" i="14"/>
  <c r="E1173" i="14"/>
  <c r="E1172" i="14"/>
  <c r="E1171" i="14"/>
  <c r="E1170" i="14"/>
  <c r="E1169" i="14"/>
  <c r="E1168" i="14"/>
  <c r="E1167" i="14"/>
  <c r="E1166" i="14"/>
  <c r="E1165" i="14"/>
  <c r="E1164" i="14"/>
  <c r="E1163" i="14"/>
  <c r="E1162" i="14"/>
  <c r="E1161" i="14"/>
  <c r="E1160" i="14"/>
  <c r="E1159" i="14"/>
  <c r="E1158" i="14"/>
  <c r="C1158" i="14"/>
  <c r="E1157" i="14"/>
  <c r="E1156" i="14"/>
  <c r="E1155" i="14"/>
  <c r="E1154" i="14"/>
  <c r="E1153" i="14"/>
  <c r="E1152" i="14"/>
  <c r="E1151" i="14"/>
  <c r="E1150" i="14"/>
  <c r="E1149" i="14"/>
  <c r="E1148" i="14"/>
  <c r="E1147" i="14"/>
  <c r="E1146" i="14"/>
  <c r="E1145" i="14"/>
  <c r="E1144" i="14"/>
  <c r="E1143" i="14"/>
  <c r="E1142" i="14"/>
  <c r="E1141" i="14"/>
  <c r="E1140" i="14"/>
  <c r="E1139" i="14"/>
  <c r="E1138" i="14"/>
  <c r="E1137" i="14"/>
  <c r="E1136" i="14"/>
  <c r="E1135" i="14"/>
  <c r="E1134" i="14"/>
  <c r="C1134" i="14"/>
  <c r="B1134" i="14"/>
  <c r="E1133" i="14"/>
  <c r="E1132" i="14"/>
  <c r="E1131" i="14"/>
  <c r="E1130" i="14"/>
  <c r="E1129" i="14"/>
  <c r="E1128" i="14"/>
  <c r="E1127" i="14"/>
  <c r="E1126" i="14"/>
  <c r="E1125" i="14"/>
  <c r="E1124" i="14"/>
  <c r="E1123" i="14"/>
  <c r="E1122" i="14"/>
  <c r="E1121" i="14"/>
  <c r="E1120" i="14"/>
  <c r="E1119" i="14"/>
  <c r="E1118" i="14"/>
  <c r="E1117" i="14"/>
  <c r="E1116" i="14"/>
  <c r="E1115" i="14"/>
  <c r="E1114" i="14"/>
  <c r="E1113" i="14"/>
  <c r="E1112" i="14"/>
  <c r="E1111" i="14"/>
  <c r="E1110" i="14"/>
  <c r="C1110" i="14"/>
  <c r="B1110" i="14"/>
  <c r="E1109" i="14"/>
  <c r="E1108" i="14"/>
  <c r="E1107" i="14"/>
  <c r="E1106" i="14"/>
  <c r="E1105" i="14"/>
  <c r="E1104" i="14"/>
  <c r="E1103" i="14"/>
  <c r="E1102" i="14"/>
  <c r="E1101" i="14"/>
  <c r="E1100" i="14"/>
  <c r="E1099" i="14"/>
  <c r="E1098" i="14"/>
  <c r="E1097" i="14"/>
  <c r="E1096" i="14"/>
  <c r="E1095" i="14"/>
  <c r="E1094" i="14"/>
  <c r="E1093" i="14"/>
  <c r="E1092" i="14"/>
  <c r="E1091" i="14"/>
  <c r="E1090" i="14"/>
  <c r="E1089" i="14"/>
  <c r="E1088" i="14"/>
  <c r="E1087" i="14"/>
  <c r="E1086" i="14"/>
  <c r="C1086" i="14"/>
  <c r="B1086" i="14"/>
  <c r="E1085" i="14"/>
  <c r="E1084" i="14"/>
  <c r="E1083" i="14"/>
  <c r="E1082" i="14"/>
  <c r="E1081" i="14"/>
  <c r="E1080" i="14"/>
  <c r="E1079" i="14"/>
  <c r="E1078" i="14"/>
  <c r="E1077" i="14"/>
  <c r="E1076" i="14"/>
  <c r="E1075" i="14"/>
  <c r="E1074" i="14"/>
  <c r="E1073" i="14"/>
  <c r="E1072" i="14"/>
  <c r="E1071" i="14"/>
  <c r="E1070" i="14"/>
  <c r="E1069" i="14"/>
  <c r="E1068" i="14"/>
  <c r="E1067" i="14"/>
  <c r="E1066" i="14"/>
  <c r="E1065" i="14"/>
  <c r="E1064" i="14"/>
  <c r="E1063" i="14"/>
  <c r="E1062" i="14"/>
  <c r="C1062" i="14"/>
  <c r="B1062" i="14"/>
  <c r="E1061" i="14"/>
  <c r="E1060" i="14"/>
  <c r="E1059" i="14"/>
  <c r="E1058" i="14"/>
  <c r="E1057" i="14"/>
  <c r="E1056" i="14"/>
  <c r="E1055" i="14"/>
  <c r="E1054" i="14"/>
  <c r="E1053" i="14"/>
  <c r="E1052" i="14"/>
  <c r="E1051" i="14"/>
  <c r="E1050" i="14"/>
  <c r="E1049" i="14"/>
  <c r="E1048" i="14"/>
  <c r="E1047" i="14"/>
  <c r="E1046" i="14"/>
  <c r="E1045" i="14"/>
  <c r="E1044" i="14"/>
  <c r="E1043" i="14"/>
  <c r="E1042" i="14"/>
  <c r="E1041" i="14"/>
  <c r="E1040" i="14"/>
  <c r="E1039" i="14"/>
  <c r="E1038" i="14"/>
  <c r="C1038" i="14"/>
  <c r="B1038" i="14"/>
  <c r="E1037" i="14"/>
  <c r="E1036" i="14"/>
  <c r="E1035" i="14"/>
  <c r="E1034" i="14"/>
  <c r="E1033" i="14"/>
  <c r="E1032" i="14"/>
  <c r="E1031" i="14"/>
  <c r="E1030" i="14"/>
  <c r="E1029" i="14"/>
  <c r="E1028" i="14"/>
  <c r="E1027" i="14"/>
  <c r="E1026" i="14"/>
  <c r="E1025" i="14"/>
  <c r="E1024" i="14"/>
  <c r="E1023" i="14"/>
  <c r="E1022" i="14"/>
  <c r="E1021" i="14"/>
  <c r="E1020" i="14"/>
  <c r="E1019" i="14"/>
  <c r="E1018" i="14"/>
  <c r="E1017" i="14"/>
  <c r="E1016" i="14"/>
  <c r="E1015" i="14"/>
  <c r="E1014" i="14"/>
  <c r="C1014" i="14"/>
  <c r="B1014" i="14"/>
  <c r="E1013" i="14"/>
  <c r="E1012" i="14"/>
  <c r="E1011" i="14"/>
  <c r="E1010" i="14"/>
  <c r="E1009" i="14"/>
  <c r="E1008" i="14"/>
  <c r="E1007" i="14"/>
  <c r="E1006" i="14"/>
  <c r="E1005" i="14"/>
  <c r="E1004" i="14"/>
  <c r="E1003" i="14"/>
  <c r="E1002" i="14"/>
  <c r="E1001" i="14"/>
  <c r="E1000" i="14"/>
  <c r="E999" i="14"/>
  <c r="E998" i="14"/>
  <c r="E997" i="14"/>
  <c r="E996" i="14"/>
  <c r="E995" i="14"/>
  <c r="E994" i="14"/>
  <c r="E993" i="14"/>
  <c r="E992" i="14"/>
  <c r="E991" i="14"/>
  <c r="E990" i="14"/>
  <c r="C990" i="14"/>
  <c r="B990" i="14"/>
  <c r="E989" i="14"/>
  <c r="E988" i="14"/>
  <c r="E987" i="14"/>
  <c r="E986" i="14"/>
  <c r="E985" i="14"/>
  <c r="E984" i="14"/>
  <c r="E983" i="14"/>
  <c r="E982" i="14"/>
  <c r="E981" i="14"/>
  <c r="E980" i="14"/>
  <c r="E979" i="14"/>
  <c r="E978" i="14"/>
  <c r="E977" i="14"/>
  <c r="E976" i="14"/>
  <c r="E975" i="14"/>
  <c r="E974" i="14"/>
  <c r="E973" i="14"/>
  <c r="E972" i="14"/>
  <c r="E971" i="14"/>
  <c r="E970" i="14"/>
  <c r="E969" i="14"/>
  <c r="E968" i="14"/>
  <c r="E967" i="14"/>
  <c r="E966" i="14"/>
  <c r="C966" i="14"/>
  <c r="B966" i="14"/>
  <c r="E965" i="14"/>
  <c r="E964" i="14"/>
  <c r="E963" i="14"/>
  <c r="E962" i="14"/>
  <c r="E961" i="14"/>
  <c r="E960" i="14"/>
  <c r="E959" i="14"/>
  <c r="E958" i="14"/>
  <c r="E957" i="14"/>
  <c r="E956" i="14"/>
  <c r="E955" i="14"/>
  <c r="E954" i="14"/>
  <c r="E953" i="14"/>
  <c r="E952" i="14"/>
  <c r="E951" i="14"/>
  <c r="E950" i="14"/>
  <c r="E949" i="14"/>
  <c r="E948" i="14"/>
  <c r="E947" i="14"/>
  <c r="E946" i="14"/>
  <c r="E945" i="14"/>
  <c r="E944" i="14"/>
  <c r="E943" i="14"/>
  <c r="E942" i="14"/>
  <c r="C942" i="14"/>
  <c r="B942" i="14"/>
  <c r="E941" i="14"/>
  <c r="E940" i="14"/>
  <c r="E939" i="14"/>
  <c r="E938" i="14"/>
  <c r="E937" i="14"/>
  <c r="E936" i="14"/>
  <c r="E935" i="14"/>
  <c r="E934" i="14"/>
  <c r="E933" i="14"/>
  <c r="E932" i="14"/>
  <c r="E931" i="14"/>
  <c r="E930" i="14"/>
  <c r="E929" i="14"/>
  <c r="E928" i="14"/>
  <c r="E927" i="14"/>
  <c r="E926" i="14"/>
  <c r="E925" i="14"/>
  <c r="E924" i="14"/>
  <c r="E923" i="14"/>
  <c r="E922" i="14"/>
  <c r="E921" i="14"/>
  <c r="E920" i="14"/>
  <c r="E919" i="14"/>
  <c r="E918" i="14"/>
  <c r="C918" i="14"/>
  <c r="B918" i="14"/>
  <c r="E917" i="14"/>
  <c r="E916" i="14"/>
  <c r="E915" i="14"/>
  <c r="E914" i="14"/>
  <c r="E913" i="14"/>
  <c r="E912" i="14"/>
  <c r="E911" i="14"/>
  <c r="E910" i="14"/>
  <c r="E909" i="14"/>
  <c r="E908" i="14"/>
  <c r="E907" i="14"/>
  <c r="E906" i="14"/>
  <c r="E905" i="14"/>
  <c r="E904" i="14"/>
  <c r="E903" i="14"/>
  <c r="E902" i="14"/>
  <c r="E901" i="14"/>
  <c r="E900" i="14"/>
  <c r="E899" i="14"/>
  <c r="E898" i="14"/>
  <c r="E897" i="14"/>
  <c r="E896" i="14"/>
  <c r="E895" i="14"/>
  <c r="E894" i="14"/>
  <c r="C894" i="14"/>
  <c r="B894" i="14"/>
  <c r="E893" i="14"/>
  <c r="E892" i="14"/>
  <c r="E891" i="14"/>
  <c r="E890" i="14"/>
  <c r="E889" i="14"/>
  <c r="E888" i="14"/>
  <c r="E887" i="14"/>
  <c r="E886" i="14"/>
  <c r="E885" i="14"/>
  <c r="E884" i="14"/>
  <c r="E883" i="14"/>
  <c r="E882" i="14"/>
  <c r="E881" i="14"/>
  <c r="E880" i="14"/>
  <c r="E879" i="14"/>
  <c r="E878" i="14"/>
  <c r="E877" i="14"/>
  <c r="E876" i="14"/>
  <c r="E875" i="14"/>
  <c r="E874" i="14"/>
  <c r="E873" i="14"/>
  <c r="E872" i="14"/>
  <c r="E871" i="14"/>
  <c r="E870" i="14"/>
  <c r="C870" i="14"/>
  <c r="B870" i="14"/>
  <c r="E869" i="14"/>
  <c r="E868" i="14"/>
  <c r="E867" i="14"/>
  <c r="E866" i="14"/>
  <c r="E865" i="14"/>
  <c r="E864" i="14"/>
  <c r="E863" i="14"/>
  <c r="E862" i="14"/>
  <c r="E861" i="14"/>
  <c r="E860" i="14"/>
  <c r="E859" i="14"/>
  <c r="E858" i="14"/>
  <c r="E857" i="14"/>
  <c r="E856" i="14"/>
  <c r="E855" i="14"/>
  <c r="E854" i="14"/>
  <c r="E853" i="14"/>
  <c r="E852" i="14"/>
  <c r="E851" i="14"/>
  <c r="E850" i="14"/>
  <c r="E849" i="14"/>
  <c r="E848" i="14"/>
  <c r="E847" i="14"/>
  <c r="E846" i="14"/>
  <c r="C846" i="14"/>
  <c r="B846" i="14"/>
  <c r="E845" i="14"/>
  <c r="E844" i="14"/>
  <c r="E843" i="14"/>
  <c r="E842" i="14"/>
  <c r="E841" i="14"/>
  <c r="E840" i="14"/>
  <c r="E839" i="14"/>
  <c r="E838" i="14"/>
  <c r="E837" i="14"/>
  <c r="E836" i="14"/>
  <c r="E835" i="14"/>
  <c r="E834" i="14"/>
  <c r="E833" i="14"/>
  <c r="E832" i="14"/>
  <c r="E831" i="14"/>
  <c r="E830" i="14"/>
  <c r="E829" i="14"/>
  <c r="E828" i="14"/>
  <c r="E827" i="14"/>
  <c r="E826" i="14"/>
  <c r="E825" i="14"/>
  <c r="E824" i="14"/>
  <c r="E823" i="14"/>
  <c r="E822" i="14"/>
  <c r="C822" i="14"/>
  <c r="B822" i="14"/>
  <c r="E821" i="14"/>
  <c r="E820" i="14"/>
  <c r="E819" i="14"/>
  <c r="E818" i="14"/>
  <c r="E817" i="14"/>
  <c r="E816" i="14"/>
  <c r="E815" i="14"/>
  <c r="E814" i="14"/>
  <c r="E813" i="14"/>
  <c r="E812" i="14"/>
  <c r="E811" i="14"/>
  <c r="E810" i="14"/>
  <c r="E809" i="14"/>
  <c r="E808" i="14"/>
  <c r="E807" i="14"/>
  <c r="E806" i="14"/>
  <c r="E805" i="14"/>
  <c r="E804" i="14"/>
  <c r="E803" i="14"/>
  <c r="E802" i="14"/>
  <c r="E801" i="14"/>
  <c r="E800" i="14"/>
  <c r="E799" i="14"/>
  <c r="E798" i="14"/>
  <c r="C798" i="14"/>
  <c r="B798" i="14"/>
  <c r="E797" i="14"/>
  <c r="E796" i="14"/>
  <c r="E795" i="14"/>
  <c r="E794" i="14"/>
  <c r="E793" i="14"/>
  <c r="E792" i="14"/>
  <c r="E791" i="14"/>
  <c r="E790" i="14"/>
  <c r="E789" i="14"/>
  <c r="E788" i="14"/>
  <c r="E787" i="14"/>
  <c r="E786" i="14"/>
  <c r="E785" i="14"/>
  <c r="E784" i="14"/>
  <c r="E783" i="14"/>
  <c r="E782" i="14"/>
  <c r="E781" i="14"/>
  <c r="E780" i="14"/>
  <c r="E779" i="14"/>
  <c r="E778" i="14"/>
  <c r="E777" i="14"/>
  <c r="E776" i="14"/>
  <c r="E775" i="14"/>
  <c r="E774" i="14"/>
  <c r="C774" i="14"/>
  <c r="B774" i="14"/>
  <c r="E773" i="14"/>
  <c r="E772" i="14"/>
  <c r="E771" i="14"/>
  <c r="E770" i="14"/>
  <c r="E769" i="14"/>
  <c r="E768" i="14"/>
  <c r="E767" i="14"/>
  <c r="E766" i="14"/>
  <c r="E765" i="14"/>
  <c r="E764" i="14"/>
  <c r="E763" i="14"/>
  <c r="E762" i="14"/>
  <c r="E761" i="14"/>
  <c r="E760" i="14"/>
  <c r="E759" i="14"/>
  <c r="E758" i="14"/>
  <c r="E757" i="14"/>
  <c r="E756" i="14"/>
  <c r="E755" i="14"/>
  <c r="E754" i="14"/>
  <c r="E753" i="14"/>
  <c r="E752" i="14"/>
  <c r="E751" i="14"/>
  <c r="E750" i="14"/>
  <c r="C750" i="14"/>
  <c r="B750" i="14"/>
  <c r="E749" i="14"/>
  <c r="E748" i="14"/>
  <c r="E747" i="14"/>
  <c r="E746" i="14"/>
  <c r="E745" i="14"/>
  <c r="E744" i="14"/>
  <c r="E743" i="14"/>
  <c r="E742" i="14"/>
  <c r="E741" i="14"/>
  <c r="E740" i="14"/>
  <c r="E739" i="14"/>
  <c r="E738" i="14"/>
  <c r="E737" i="14"/>
  <c r="E736" i="14"/>
  <c r="E735" i="14"/>
  <c r="E734" i="14"/>
  <c r="E733" i="14"/>
  <c r="E732" i="14"/>
  <c r="E731" i="14"/>
  <c r="E730" i="14"/>
  <c r="E729" i="14"/>
  <c r="E728" i="14"/>
  <c r="E727" i="14"/>
  <c r="E726" i="14"/>
  <c r="C726" i="14"/>
  <c r="B726" i="14"/>
  <c r="E725" i="14"/>
  <c r="E724" i="14"/>
  <c r="E723" i="14"/>
  <c r="E722" i="14"/>
  <c r="E721" i="14"/>
  <c r="E720" i="14"/>
  <c r="E719" i="14"/>
  <c r="E718" i="14"/>
  <c r="E717" i="14"/>
  <c r="E716" i="14"/>
  <c r="E715" i="14"/>
  <c r="E714" i="14"/>
  <c r="E713" i="14"/>
  <c r="E712" i="14"/>
  <c r="E711" i="14"/>
  <c r="E710" i="14"/>
  <c r="E709" i="14"/>
  <c r="E708" i="14"/>
  <c r="E707" i="14"/>
  <c r="E706" i="14"/>
  <c r="E705" i="14"/>
  <c r="E704" i="14"/>
  <c r="E703" i="14"/>
  <c r="E702" i="14"/>
  <c r="C702" i="14"/>
  <c r="B702" i="14"/>
  <c r="E701" i="14"/>
  <c r="E700" i="14"/>
  <c r="E699" i="14"/>
  <c r="E698" i="14"/>
  <c r="E697" i="14"/>
  <c r="E696" i="14"/>
  <c r="E695" i="14"/>
  <c r="E694" i="14"/>
  <c r="E693" i="14"/>
  <c r="E692" i="14"/>
  <c r="E691" i="14"/>
  <c r="E690" i="14"/>
  <c r="E689" i="14"/>
  <c r="E688" i="14"/>
  <c r="E687" i="14"/>
  <c r="E686" i="14"/>
  <c r="E685" i="14"/>
  <c r="E684" i="14"/>
  <c r="E683" i="14"/>
  <c r="E682" i="14"/>
  <c r="E681" i="14"/>
  <c r="E680" i="14"/>
  <c r="E679" i="14"/>
  <c r="E678" i="14"/>
  <c r="C678" i="14"/>
  <c r="B678" i="14"/>
  <c r="E677" i="14"/>
  <c r="E676" i="14"/>
  <c r="E675" i="14"/>
  <c r="E674" i="14"/>
  <c r="E673" i="14"/>
  <c r="E672" i="14"/>
  <c r="E671" i="14"/>
  <c r="E670" i="14"/>
  <c r="E669" i="14"/>
  <c r="E668" i="14"/>
  <c r="E667" i="14"/>
  <c r="E666" i="14"/>
  <c r="E665" i="14"/>
  <c r="E664" i="14"/>
  <c r="E663" i="14"/>
  <c r="E662" i="14"/>
  <c r="E661" i="14"/>
  <c r="E660" i="14"/>
  <c r="E659" i="14"/>
  <c r="E658" i="14"/>
  <c r="E657" i="14"/>
  <c r="E656" i="14"/>
  <c r="E655" i="14"/>
  <c r="E654" i="14"/>
  <c r="C654" i="14"/>
  <c r="B654" i="14"/>
  <c r="E653" i="14"/>
  <c r="E652" i="14"/>
  <c r="E651" i="14"/>
  <c r="E650" i="14"/>
  <c r="E649" i="14"/>
  <c r="E648" i="14"/>
  <c r="E647" i="14"/>
  <c r="E646" i="14"/>
  <c r="E645" i="14"/>
  <c r="E644" i="14"/>
  <c r="E643" i="14"/>
  <c r="E642" i="14"/>
  <c r="E641" i="14"/>
  <c r="E640" i="14"/>
  <c r="E639" i="14"/>
  <c r="E638" i="14"/>
  <c r="E637" i="14"/>
  <c r="E636" i="14"/>
  <c r="E635" i="14"/>
  <c r="E634" i="14"/>
  <c r="E633" i="14"/>
  <c r="E632" i="14"/>
  <c r="E631" i="14"/>
  <c r="E630" i="14"/>
  <c r="C630" i="14"/>
  <c r="B630" i="14"/>
  <c r="E629" i="14"/>
  <c r="E628" i="14"/>
  <c r="E627" i="14"/>
  <c r="E626" i="14"/>
  <c r="E625" i="14"/>
  <c r="E624" i="14"/>
  <c r="E623" i="14"/>
  <c r="E622" i="14"/>
  <c r="E621" i="14"/>
  <c r="E620" i="14"/>
  <c r="E619" i="14"/>
  <c r="E618" i="14"/>
  <c r="E617" i="14"/>
  <c r="E616" i="14"/>
  <c r="E615" i="14"/>
  <c r="E614" i="14"/>
  <c r="E613" i="14"/>
  <c r="E612" i="14"/>
  <c r="E611" i="14"/>
  <c r="E610" i="14"/>
  <c r="E609" i="14"/>
  <c r="E608" i="14"/>
  <c r="E607" i="14"/>
  <c r="E606" i="14"/>
  <c r="C606" i="14"/>
  <c r="B606" i="14"/>
  <c r="E605" i="14"/>
  <c r="E604" i="14"/>
  <c r="E603" i="14"/>
  <c r="E602" i="14"/>
  <c r="E601" i="14"/>
  <c r="E600" i="14"/>
  <c r="E599" i="14"/>
  <c r="E598" i="14"/>
  <c r="E597" i="14"/>
  <c r="E596" i="14"/>
  <c r="E595" i="14"/>
  <c r="E594" i="14"/>
  <c r="E593" i="14"/>
  <c r="E592" i="14"/>
  <c r="E591" i="14"/>
  <c r="E590" i="14"/>
  <c r="E589" i="14"/>
  <c r="E588" i="14"/>
  <c r="E587" i="14"/>
  <c r="E586" i="14"/>
  <c r="E585" i="14"/>
  <c r="E584" i="14"/>
  <c r="E583" i="14"/>
  <c r="E582" i="14"/>
  <c r="C582" i="14"/>
  <c r="B582" i="14"/>
  <c r="E581" i="14"/>
  <c r="E580" i="14"/>
  <c r="E579" i="14"/>
  <c r="E578" i="14"/>
  <c r="E577" i="14"/>
  <c r="E576" i="14"/>
  <c r="E575" i="14"/>
  <c r="E574" i="14"/>
  <c r="E573" i="14"/>
  <c r="E572" i="14"/>
  <c r="E571" i="14"/>
  <c r="E570" i="14"/>
  <c r="E569" i="14"/>
  <c r="E568" i="14"/>
  <c r="E567" i="14"/>
  <c r="E566" i="14"/>
  <c r="E565" i="14"/>
  <c r="E564" i="14"/>
  <c r="E563" i="14"/>
  <c r="E562" i="14"/>
  <c r="E561" i="14"/>
  <c r="E560" i="14"/>
  <c r="E559" i="14"/>
  <c r="E558" i="14"/>
  <c r="C558" i="14"/>
  <c r="B558" i="14"/>
  <c r="E557" i="14"/>
  <c r="E556" i="14"/>
  <c r="E555" i="14"/>
  <c r="E554" i="14"/>
  <c r="E553" i="14"/>
  <c r="E552" i="14"/>
  <c r="E551" i="14"/>
  <c r="E550" i="14"/>
  <c r="E549" i="14"/>
  <c r="E548" i="14"/>
  <c r="E547" i="14"/>
  <c r="E546" i="14"/>
  <c r="E545" i="14"/>
  <c r="E544" i="14"/>
  <c r="E543" i="14"/>
  <c r="E542" i="14"/>
  <c r="E541" i="14"/>
  <c r="E540" i="14"/>
  <c r="E539" i="14"/>
  <c r="E538" i="14"/>
  <c r="E537" i="14"/>
  <c r="E536" i="14"/>
  <c r="E535" i="14"/>
  <c r="E534" i="14"/>
  <c r="C534" i="14"/>
  <c r="B534" i="14"/>
  <c r="E533" i="14"/>
  <c r="E532" i="14"/>
  <c r="E531" i="14"/>
  <c r="E530" i="14"/>
  <c r="E529" i="14"/>
  <c r="E528" i="14"/>
  <c r="E527" i="14"/>
  <c r="E526" i="14"/>
  <c r="E525" i="14"/>
  <c r="E524" i="14"/>
  <c r="E523" i="14"/>
  <c r="E522" i="14"/>
  <c r="E521" i="14"/>
  <c r="E520" i="14"/>
  <c r="E519" i="14"/>
  <c r="E518" i="14"/>
  <c r="E517" i="14"/>
  <c r="E516" i="14"/>
  <c r="E515" i="14"/>
  <c r="E514" i="14"/>
  <c r="E513" i="14"/>
  <c r="E512" i="14"/>
  <c r="E511" i="14"/>
  <c r="E510" i="14"/>
  <c r="C510" i="14"/>
  <c r="B510" i="14"/>
  <c r="E509" i="14"/>
  <c r="E508" i="14"/>
  <c r="E507" i="14"/>
  <c r="E506" i="14"/>
  <c r="E505" i="14"/>
  <c r="E504" i="14"/>
  <c r="E503" i="14"/>
  <c r="E502" i="14"/>
  <c r="E501" i="14"/>
  <c r="E500" i="14"/>
  <c r="E499" i="14"/>
  <c r="E498" i="14"/>
  <c r="E497" i="14"/>
  <c r="E496" i="14"/>
  <c r="E495" i="14"/>
  <c r="E494" i="14"/>
  <c r="E493" i="14"/>
  <c r="E492" i="14"/>
  <c r="E491" i="14"/>
  <c r="E490" i="14"/>
  <c r="E489" i="14"/>
  <c r="E488" i="14"/>
  <c r="E487" i="14"/>
  <c r="E486" i="14"/>
  <c r="C486" i="14"/>
  <c r="B486" i="14"/>
  <c r="E485" i="14"/>
  <c r="E484" i="14"/>
  <c r="E483" i="14"/>
  <c r="E482" i="14"/>
  <c r="E481" i="14"/>
  <c r="E480" i="14"/>
  <c r="E479" i="14"/>
  <c r="E478" i="14"/>
  <c r="E477" i="14"/>
  <c r="E476" i="14"/>
  <c r="E475" i="14"/>
  <c r="E474" i="14"/>
  <c r="E473" i="14"/>
  <c r="E472" i="14"/>
  <c r="E471" i="14"/>
  <c r="E470" i="14"/>
  <c r="E469" i="14"/>
  <c r="E468" i="14"/>
  <c r="E467" i="14"/>
  <c r="E466" i="14"/>
  <c r="E465" i="14"/>
  <c r="E464" i="14"/>
  <c r="E463" i="14"/>
  <c r="E462" i="14"/>
  <c r="C462" i="14"/>
  <c r="B462" i="14"/>
  <c r="E461" i="14"/>
  <c r="E460" i="14"/>
  <c r="E459" i="14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C438" i="14"/>
  <c r="B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C414" i="14"/>
  <c r="B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C390" i="14"/>
  <c r="B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C366" i="14"/>
  <c r="B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C342" i="14"/>
  <c r="B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C318" i="14"/>
  <c r="B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C294" i="14"/>
  <c r="B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C270" i="14"/>
  <c r="B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C246" i="14"/>
  <c r="B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C222" i="14"/>
  <c r="B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C198" i="14"/>
  <c r="B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C174" i="14"/>
  <c r="B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C150" i="14"/>
  <c r="B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C126" i="14"/>
  <c r="B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C102" i="14"/>
  <c r="B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C78" i="14"/>
  <c r="B78" i="14"/>
  <c r="E77" i="14"/>
  <c r="D77" i="14"/>
  <c r="D101" i="14" s="1"/>
  <c r="D125" i="14" s="1"/>
  <c r="D149" i="14" s="1"/>
  <c r="D173" i="14" s="1"/>
  <c r="D197" i="14" s="1"/>
  <c r="D221" i="14" s="1"/>
  <c r="D245" i="14" s="1"/>
  <c r="D269" i="14" s="1"/>
  <c r="D293" i="14" s="1"/>
  <c r="D317" i="14" s="1"/>
  <c r="D341" i="14" s="1"/>
  <c r="D365" i="14" s="1"/>
  <c r="D389" i="14" s="1"/>
  <c r="D413" i="14" s="1"/>
  <c r="D437" i="14" s="1"/>
  <c r="D461" i="14" s="1"/>
  <c r="D485" i="14" s="1"/>
  <c r="D509" i="14" s="1"/>
  <c r="D533" i="14" s="1"/>
  <c r="D557" i="14" s="1"/>
  <c r="D581" i="14" s="1"/>
  <c r="D605" i="14" s="1"/>
  <c r="D629" i="14" s="1"/>
  <c r="D653" i="14" s="1"/>
  <c r="D677" i="14" s="1"/>
  <c r="D701" i="14" s="1"/>
  <c r="D725" i="14" s="1"/>
  <c r="D749" i="14" s="1"/>
  <c r="D773" i="14" s="1"/>
  <c r="D797" i="14" s="1"/>
  <c r="D821" i="14" s="1"/>
  <c r="D845" i="14" s="1"/>
  <c r="D869" i="14" s="1"/>
  <c r="D893" i="14" s="1"/>
  <c r="D917" i="14" s="1"/>
  <c r="D941" i="14" s="1"/>
  <c r="D965" i="14" s="1"/>
  <c r="D989" i="14" s="1"/>
  <c r="D1013" i="14" s="1"/>
  <c r="D1037" i="14" s="1"/>
  <c r="D1061" i="14" s="1"/>
  <c r="D1085" i="14" s="1"/>
  <c r="D1109" i="14" s="1"/>
  <c r="D1133" i="14" s="1"/>
  <c r="D1157" i="14" s="1"/>
  <c r="D1181" i="14" s="1"/>
  <c r="E76" i="14"/>
  <c r="E75" i="14"/>
  <c r="D75" i="14"/>
  <c r="D99" i="14" s="1"/>
  <c r="D123" i="14" s="1"/>
  <c r="D147" i="14" s="1"/>
  <c r="D171" i="14" s="1"/>
  <c r="D195" i="14" s="1"/>
  <c r="D219" i="14" s="1"/>
  <c r="D243" i="14" s="1"/>
  <c r="D267" i="14" s="1"/>
  <c r="D291" i="14" s="1"/>
  <c r="D315" i="14" s="1"/>
  <c r="D339" i="14" s="1"/>
  <c r="D363" i="14" s="1"/>
  <c r="D387" i="14" s="1"/>
  <c r="D411" i="14" s="1"/>
  <c r="D435" i="14" s="1"/>
  <c r="D459" i="14" s="1"/>
  <c r="D483" i="14" s="1"/>
  <c r="D507" i="14" s="1"/>
  <c r="D531" i="14" s="1"/>
  <c r="D555" i="14" s="1"/>
  <c r="D579" i="14" s="1"/>
  <c r="D603" i="14" s="1"/>
  <c r="D627" i="14" s="1"/>
  <c r="D651" i="14" s="1"/>
  <c r="D675" i="14" s="1"/>
  <c r="D699" i="14" s="1"/>
  <c r="D723" i="14" s="1"/>
  <c r="D747" i="14" s="1"/>
  <c r="D771" i="14" s="1"/>
  <c r="D795" i="14" s="1"/>
  <c r="D819" i="14" s="1"/>
  <c r="D843" i="14" s="1"/>
  <c r="D867" i="14" s="1"/>
  <c r="D891" i="14" s="1"/>
  <c r="D915" i="14" s="1"/>
  <c r="D939" i="14" s="1"/>
  <c r="D963" i="14" s="1"/>
  <c r="D987" i="14" s="1"/>
  <c r="D1011" i="14" s="1"/>
  <c r="D1035" i="14" s="1"/>
  <c r="D1059" i="14" s="1"/>
  <c r="D1083" i="14" s="1"/>
  <c r="D1107" i="14" s="1"/>
  <c r="D1131" i="14" s="1"/>
  <c r="D1155" i="14" s="1"/>
  <c r="D1179" i="14" s="1"/>
  <c r="E74" i="14"/>
  <c r="E73" i="14"/>
  <c r="D73" i="14"/>
  <c r="D97" i="14" s="1"/>
  <c r="D121" i="14" s="1"/>
  <c r="D145" i="14" s="1"/>
  <c r="D169" i="14" s="1"/>
  <c r="D193" i="14" s="1"/>
  <c r="D217" i="14" s="1"/>
  <c r="D241" i="14" s="1"/>
  <c r="D265" i="14" s="1"/>
  <c r="D289" i="14" s="1"/>
  <c r="D313" i="14" s="1"/>
  <c r="D337" i="14" s="1"/>
  <c r="D361" i="14" s="1"/>
  <c r="D385" i="14" s="1"/>
  <c r="D409" i="14" s="1"/>
  <c r="D433" i="14" s="1"/>
  <c r="D457" i="14" s="1"/>
  <c r="D481" i="14" s="1"/>
  <c r="D505" i="14" s="1"/>
  <c r="D529" i="14" s="1"/>
  <c r="D553" i="14" s="1"/>
  <c r="D577" i="14" s="1"/>
  <c r="D601" i="14" s="1"/>
  <c r="D625" i="14" s="1"/>
  <c r="D649" i="14" s="1"/>
  <c r="D673" i="14" s="1"/>
  <c r="D697" i="14" s="1"/>
  <c r="D721" i="14" s="1"/>
  <c r="D745" i="14" s="1"/>
  <c r="D769" i="14" s="1"/>
  <c r="D793" i="14" s="1"/>
  <c r="D817" i="14" s="1"/>
  <c r="D841" i="14" s="1"/>
  <c r="D865" i="14" s="1"/>
  <c r="D889" i="14" s="1"/>
  <c r="D913" i="14" s="1"/>
  <c r="D937" i="14" s="1"/>
  <c r="D961" i="14" s="1"/>
  <c r="D985" i="14" s="1"/>
  <c r="D1009" i="14" s="1"/>
  <c r="D1033" i="14" s="1"/>
  <c r="D1057" i="14" s="1"/>
  <c r="D1081" i="14" s="1"/>
  <c r="D1105" i="14" s="1"/>
  <c r="D1129" i="14" s="1"/>
  <c r="D1153" i="14" s="1"/>
  <c r="D1177" i="14" s="1"/>
  <c r="E72" i="14"/>
  <c r="E71" i="14"/>
  <c r="D71" i="14"/>
  <c r="D95" i="14" s="1"/>
  <c r="D119" i="14" s="1"/>
  <c r="D143" i="14" s="1"/>
  <c r="D167" i="14" s="1"/>
  <c r="D191" i="14" s="1"/>
  <c r="D215" i="14" s="1"/>
  <c r="D239" i="14" s="1"/>
  <c r="D263" i="14" s="1"/>
  <c r="D287" i="14" s="1"/>
  <c r="D311" i="14" s="1"/>
  <c r="D335" i="14" s="1"/>
  <c r="D359" i="14" s="1"/>
  <c r="D383" i="14" s="1"/>
  <c r="D407" i="14" s="1"/>
  <c r="D431" i="14" s="1"/>
  <c r="D455" i="14" s="1"/>
  <c r="D479" i="14" s="1"/>
  <c r="D503" i="14" s="1"/>
  <c r="D527" i="14" s="1"/>
  <c r="D551" i="14" s="1"/>
  <c r="D575" i="14" s="1"/>
  <c r="D599" i="14" s="1"/>
  <c r="D623" i="14" s="1"/>
  <c r="D647" i="14" s="1"/>
  <c r="D671" i="14" s="1"/>
  <c r="D695" i="14" s="1"/>
  <c r="D719" i="14" s="1"/>
  <c r="D743" i="14" s="1"/>
  <c r="D767" i="14" s="1"/>
  <c r="D791" i="14" s="1"/>
  <c r="D815" i="14" s="1"/>
  <c r="D839" i="14" s="1"/>
  <c r="D863" i="14" s="1"/>
  <c r="D887" i="14" s="1"/>
  <c r="D911" i="14" s="1"/>
  <c r="D935" i="14" s="1"/>
  <c r="D959" i="14" s="1"/>
  <c r="D983" i="14" s="1"/>
  <c r="D1007" i="14" s="1"/>
  <c r="D1031" i="14" s="1"/>
  <c r="D1055" i="14" s="1"/>
  <c r="D1079" i="14" s="1"/>
  <c r="D1103" i="14" s="1"/>
  <c r="D1127" i="14" s="1"/>
  <c r="D1151" i="14" s="1"/>
  <c r="D1175" i="14" s="1"/>
  <c r="E70" i="14"/>
  <c r="E69" i="14"/>
  <c r="D69" i="14"/>
  <c r="D93" i="14" s="1"/>
  <c r="D117" i="14" s="1"/>
  <c r="D141" i="14" s="1"/>
  <c r="D165" i="14" s="1"/>
  <c r="D189" i="14" s="1"/>
  <c r="D213" i="14" s="1"/>
  <c r="D237" i="14" s="1"/>
  <c r="D261" i="14" s="1"/>
  <c r="D285" i="14" s="1"/>
  <c r="D309" i="14" s="1"/>
  <c r="D333" i="14" s="1"/>
  <c r="D357" i="14" s="1"/>
  <c r="D381" i="14" s="1"/>
  <c r="D405" i="14" s="1"/>
  <c r="D429" i="14" s="1"/>
  <c r="D453" i="14" s="1"/>
  <c r="D477" i="14" s="1"/>
  <c r="D501" i="14" s="1"/>
  <c r="D525" i="14" s="1"/>
  <c r="D549" i="14" s="1"/>
  <c r="D573" i="14" s="1"/>
  <c r="D597" i="14" s="1"/>
  <c r="D621" i="14" s="1"/>
  <c r="D645" i="14" s="1"/>
  <c r="D669" i="14" s="1"/>
  <c r="D693" i="14" s="1"/>
  <c r="D717" i="14" s="1"/>
  <c r="D741" i="14" s="1"/>
  <c r="D765" i="14" s="1"/>
  <c r="D789" i="14" s="1"/>
  <c r="D813" i="14" s="1"/>
  <c r="D837" i="14" s="1"/>
  <c r="D861" i="14" s="1"/>
  <c r="D885" i="14" s="1"/>
  <c r="D909" i="14" s="1"/>
  <c r="D933" i="14" s="1"/>
  <c r="D957" i="14" s="1"/>
  <c r="D981" i="14" s="1"/>
  <c r="D1005" i="14" s="1"/>
  <c r="D1029" i="14" s="1"/>
  <c r="D1053" i="14" s="1"/>
  <c r="D1077" i="14" s="1"/>
  <c r="D1101" i="14" s="1"/>
  <c r="D1125" i="14" s="1"/>
  <c r="D1149" i="14" s="1"/>
  <c r="D1173" i="14" s="1"/>
  <c r="E68" i="14"/>
  <c r="E67" i="14"/>
  <c r="D67" i="14"/>
  <c r="D91" i="14" s="1"/>
  <c r="D115" i="14" s="1"/>
  <c r="D139" i="14" s="1"/>
  <c r="D163" i="14" s="1"/>
  <c r="D187" i="14" s="1"/>
  <c r="D211" i="14" s="1"/>
  <c r="D235" i="14" s="1"/>
  <c r="D259" i="14" s="1"/>
  <c r="D283" i="14" s="1"/>
  <c r="D307" i="14" s="1"/>
  <c r="D331" i="14" s="1"/>
  <c r="D355" i="14" s="1"/>
  <c r="D379" i="14" s="1"/>
  <c r="D403" i="14" s="1"/>
  <c r="D427" i="14" s="1"/>
  <c r="D451" i="14" s="1"/>
  <c r="D475" i="14" s="1"/>
  <c r="D499" i="14" s="1"/>
  <c r="D523" i="14" s="1"/>
  <c r="D547" i="14" s="1"/>
  <c r="D571" i="14" s="1"/>
  <c r="D595" i="14" s="1"/>
  <c r="D619" i="14" s="1"/>
  <c r="D643" i="14" s="1"/>
  <c r="D667" i="14" s="1"/>
  <c r="D691" i="14" s="1"/>
  <c r="D715" i="14" s="1"/>
  <c r="D739" i="14" s="1"/>
  <c r="D763" i="14" s="1"/>
  <c r="D787" i="14" s="1"/>
  <c r="D811" i="14" s="1"/>
  <c r="D835" i="14" s="1"/>
  <c r="D859" i="14" s="1"/>
  <c r="D883" i="14" s="1"/>
  <c r="D907" i="14" s="1"/>
  <c r="D931" i="14" s="1"/>
  <c r="D955" i="14" s="1"/>
  <c r="D979" i="14" s="1"/>
  <c r="D1003" i="14" s="1"/>
  <c r="D1027" i="14" s="1"/>
  <c r="D1051" i="14" s="1"/>
  <c r="D1075" i="14" s="1"/>
  <c r="D1099" i="14" s="1"/>
  <c r="D1123" i="14" s="1"/>
  <c r="D1147" i="14" s="1"/>
  <c r="D1171" i="14" s="1"/>
  <c r="E66" i="14"/>
  <c r="E65" i="14"/>
  <c r="D65" i="14"/>
  <c r="D89" i="14" s="1"/>
  <c r="D113" i="14" s="1"/>
  <c r="D137" i="14" s="1"/>
  <c r="D161" i="14" s="1"/>
  <c r="D185" i="14" s="1"/>
  <c r="D209" i="14" s="1"/>
  <c r="D233" i="14" s="1"/>
  <c r="D257" i="14" s="1"/>
  <c r="D281" i="14" s="1"/>
  <c r="D305" i="14" s="1"/>
  <c r="D329" i="14" s="1"/>
  <c r="D353" i="14" s="1"/>
  <c r="D377" i="14" s="1"/>
  <c r="D401" i="14" s="1"/>
  <c r="D425" i="14" s="1"/>
  <c r="D449" i="14" s="1"/>
  <c r="D473" i="14" s="1"/>
  <c r="D497" i="14" s="1"/>
  <c r="D521" i="14" s="1"/>
  <c r="D545" i="14" s="1"/>
  <c r="D569" i="14" s="1"/>
  <c r="D593" i="14" s="1"/>
  <c r="D617" i="14" s="1"/>
  <c r="D641" i="14" s="1"/>
  <c r="D665" i="14" s="1"/>
  <c r="D689" i="14" s="1"/>
  <c r="D713" i="14" s="1"/>
  <c r="D737" i="14" s="1"/>
  <c r="D761" i="14" s="1"/>
  <c r="D785" i="14" s="1"/>
  <c r="D809" i="14" s="1"/>
  <c r="D833" i="14" s="1"/>
  <c r="D857" i="14" s="1"/>
  <c r="D881" i="14" s="1"/>
  <c r="D905" i="14" s="1"/>
  <c r="D929" i="14" s="1"/>
  <c r="D953" i="14" s="1"/>
  <c r="D977" i="14" s="1"/>
  <c r="D1001" i="14" s="1"/>
  <c r="D1025" i="14" s="1"/>
  <c r="D1049" i="14" s="1"/>
  <c r="D1073" i="14" s="1"/>
  <c r="D1097" i="14" s="1"/>
  <c r="D1121" i="14" s="1"/>
  <c r="D1145" i="14" s="1"/>
  <c r="D1169" i="14" s="1"/>
  <c r="E64" i="14"/>
  <c r="E63" i="14"/>
  <c r="D63" i="14"/>
  <c r="D87" i="14" s="1"/>
  <c r="D111" i="14" s="1"/>
  <c r="D135" i="14" s="1"/>
  <c r="D159" i="14" s="1"/>
  <c r="D183" i="14" s="1"/>
  <c r="D207" i="14" s="1"/>
  <c r="D231" i="14" s="1"/>
  <c r="D255" i="14" s="1"/>
  <c r="D279" i="14" s="1"/>
  <c r="D303" i="14" s="1"/>
  <c r="D327" i="14" s="1"/>
  <c r="D351" i="14" s="1"/>
  <c r="D375" i="14" s="1"/>
  <c r="D399" i="14" s="1"/>
  <c r="D423" i="14" s="1"/>
  <c r="D447" i="14" s="1"/>
  <c r="D471" i="14" s="1"/>
  <c r="D495" i="14" s="1"/>
  <c r="D519" i="14" s="1"/>
  <c r="D543" i="14" s="1"/>
  <c r="D567" i="14" s="1"/>
  <c r="D591" i="14" s="1"/>
  <c r="D615" i="14" s="1"/>
  <c r="D639" i="14" s="1"/>
  <c r="D663" i="14" s="1"/>
  <c r="D687" i="14" s="1"/>
  <c r="D711" i="14" s="1"/>
  <c r="D735" i="14" s="1"/>
  <c r="D759" i="14" s="1"/>
  <c r="D783" i="14" s="1"/>
  <c r="D807" i="14" s="1"/>
  <c r="D831" i="14" s="1"/>
  <c r="D855" i="14" s="1"/>
  <c r="D879" i="14" s="1"/>
  <c r="D903" i="14" s="1"/>
  <c r="D927" i="14" s="1"/>
  <c r="D951" i="14" s="1"/>
  <c r="D975" i="14" s="1"/>
  <c r="D999" i="14" s="1"/>
  <c r="D1023" i="14" s="1"/>
  <c r="D1047" i="14" s="1"/>
  <c r="D1071" i="14" s="1"/>
  <c r="D1095" i="14" s="1"/>
  <c r="D1119" i="14" s="1"/>
  <c r="D1143" i="14" s="1"/>
  <c r="D1167" i="14" s="1"/>
  <c r="E62" i="14"/>
  <c r="E61" i="14"/>
  <c r="D61" i="14"/>
  <c r="D85" i="14" s="1"/>
  <c r="D109" i="14" s="1"/>
  <c r="D133" i="14" s="1"/>
  <c r="D157" i="14" s="1"/>
  <c r="D181" i="14" s="1"/>
  <c r="D205" i="14" s="1"/>
  <c r="D229" i="14" s="1"/>
  <c r="D253" i="14" s="1"/>
  <c r="D277" i="14" s="1"/>
  <c r="D301" i="14" s="1"/>
  <c r="D325" i="14" s="1"/>
  <c r="D349" i="14" s="1"/>
  <c r="D373" i="14" s="1"/>
  <c r="D397" i="14" s="1"/>
  <c r="D421" i="14" s="1"/>
  <c r="D445" i="14" s="1"/>
  <c r="D469" i="14" s="1"/>
  <c r="D493" i="14" s="1"/>
  <c r="D517" i="14" s="1"/>
  <c r="D541" i="14" s="1"/>
  <c r="D565" i="14" s="1"/>
  <c r="D589" i="14" s="1"/>
  <c r="D613" i="14" s="1"/>
  <c r="D637" i="14" s="1"/>
  <c r="D661" i="14" s="1"/>
  <c r="D685" i="14" s="1"/>
  <c r="D709" i="14" s="1"/>
  <c r="D733" i="14" s="1"/>
  <c r="D757" i="14" s="1"/>
  <c r="D781" i="14" s="1"/>
  <c r="D805" i="14" s="1"/>
  <c r="D829" i="14" s="1"/>
  <c r="D853" i="14" s="1"/>
  <c r="D877" i="14" s="1"/>
  <c r="D901" i="14" s="1"/>
  <c r="D925" i="14" s="1"/>
  <c r="D949" i="14" s="1"/>
  <c r="D973" i="14" s="1"/>
  <c r="D997" i="14" s="1"/>
  <c r="D1021" i="14" s="1"/>
  <c r="D1045" i="14" s="1"/>
  <c r="D1069" i="14" s="1"/>
  <c r="D1093" i="14" s="1"/>
  <c r="D1117" i="14" s="1"/>
  <c r="D1141" i="14" s="1"/>
  <c r="D1165" i="14" s="1"/>
  <c r="E60" i="14"/>
  <c r="E59" i="14"/>
  <c r="D59" i="14"/>
  <c r="D83" i="14" s="1"/>
  <c r="D107" i="14" s="1"/>
  <c r="D131" i="14" s="1"/>
  <c r="D155" i="14" s="1"/>
  <c r="D179" i="14" s="1"/>
  <c r="D203" i="14" s="1"/>
  <c r="D227" i="14" s="1"/>
  <c r="D251" i="14" s="1"/>
  <c r="D275" i="14" s="1"/>
  <c r="D299" i="14" s="1"/>
  <c r="D323" i="14" s="1"/>
  <c r="D347" i="14" s="1"/>
  <c r="D371" i="14" s="1"/>
  <c r="D395" i="14" s="1"/>
  <c r="D419" i="14" s="1"/>
  <c r="D443" i="14" s="1"/>
  <c r="D467" i="14" s="1"/>
  <c r="D491" i="14" s="1"/>
  <c r="D515" i="14" s="1"/>
  <c r="D539" i="14" s="1"/>
  <c r="D563" i="14" s="1"/>
  <c r="D587" i="14" s="1"/>
  <c r="D611" i="14" s="1"/>
  <c r="D635" i="14" s="1"/>
  <c r="D659" i="14" s="1"/>
  <c r="D683" i="14" s="1"/>
  <c r="D707" i="14" s="1"/>
  <c r="D731" i="14" s="1"/>
  <c r="D755" i="14" s="1"/>
  <c r="D779" i="14" s="1"/>
  <c r="D803" i="14" s="1"/>
  <c r="D827" i="14" s="1"/>
  <c r="D851" i="14" s="1"/>
  <c r="D875" i="14" s="1"/>
  <c r="D899" i="14" s="1"/>
  <c r="D923" i="14" s="1"/>
  <c r="D947" i="14" s="1"/>
  <c r="D971" i="14" s="1"/>
  <c r="D995" i="14" s="1"/>
  <c r="D1019" i="14" s="1"/>
  <c r="D1043" i="14" s="1"/>
  <c r="D1067" i="14" s="1"/>
  <c r="D1091" i="14" s="1"/>
  <c r="D1115" i="14" s="1"/>
  <c r="D1139" i="14" s="1"/>
  <c r="D1163" i="14" s="1"/>
  <c r="E58" i="14"/>
  <c r="E57" i="14"/>
  <c r="D57" i="14"/>
  <c r="D81" i="14" s="1"/>
  <c r="D105" i="14" s="1"/>
  <c r="D129" i="14" s="1"/>
  <c r="D153" i="14" s="1"/>
  <c r="D177" i="14" s="1"/>
  <c r="D201" i="14" s="1"/>
  <c r="D225" i="14" s="1"/>
  <c r="D249" i="14" s="1"/>
  <c r="D273" i="14" s="1"/>
  <c r="D297" i="14" s="1"/>
  <c r="D321" i="14" s="1"/>
  <c r="D345" i="14" s="1"/>
  <c r="D369" i="14" s="1"/>
  <c r="D393" i="14" s="1"/>
  <c r="D417" i="14" s="1"/>
  <c r="D441" i="14" s="1"/>
  <c r="D465" i="14" s="1"/>
  <c r="D489" i="14" s="1"/>
  <c r="D513" i="14" s="1"/>
  <c r="D537" i="14" s="1"/>
  <c r="D561" i="14" s="1"/>
  <c r="D585" i="14" s="1"/>
  <c r="D609" i="14" s="1"/>
  <c r="D633" i="14" s="1"/>
  <c r="D657" i="14" s="1"/>
  <c r="D681" i="14" s="1"/>
  <c r="D705" i="14" s="1"/>
  <c r="D729" i="14" s="1"/>
  <c r="D753" i="14" s="1"/>
  <c r="D777" i="14" s="1"/>
  <c r="D801" i="14" s="1"/>
  <c r="D825" i="14" s="1"/>
  <c r="D849" i="14" s="1"/>
  <c r="D873" i="14" s="1"/>
  <c r="D897" i="14" s="1"/>
  <c r="D921" i="14" s="1"/>
  <c r="D945" i="14" s="1"/>
  <c r="D969" i="14" s="1"/>
  <c r="D993" i="14" s="1"/>
  <c r="D1017" i="14" s="1"/>
  <c r="D1041" i="14" s="1"/>
  <c r="D1065" i="14" s="1"/>
  <c r="D1089" i="14" s="1"/>
  <c r="D1113" i="14" s="1"/>
  <c r="D1137" i="14" s="1"/>
  <c r="D1161" i="14" s="1"/>
  <c r="E56" i="14"/>
  <c r="E55" i="14"/>
  <c r="D55" i="14"/>
  <c r="D79" i="14" s="1"/>
  <c r="D103" i="14" s="1"/>
  <c r="D127" i="14" s="1"/>
  <c r="D151" i="14" s="1"/>
  <c r="D175" i="14" s="1"/>
  <c r="D199" i="14" s="1"/>
  <c r="D223" i="14" s="1"/>
  <c r="D247" i="14" s="1"/>
  <c r="D271" i="14" s="1"/>
  <c r="D295" i="14" s="1"/>
  <c r="D319" i="14" s="1"/>
  <c r="D343" i="14" s="1"/>
  <c r="D367" i="14" s="1"/>
  <c r="D391" i="14" s="1"/>
  <c r="D415" i="14" s="1"/>
  <c r="D439" i="14" s="1"/>
  <c r="D463" i="14" s="1"/>
  <c r="D487" i="14" s="1"/>
  <c r="D511" i="14" s="1"/>
  <c r="D535" i="14" s="1"/>
  <c r="D559" i="14" s="1"/>
  <c r="D583" i="14" s="1"/>
  <c r="D607" i="14" s="1"/>
  <c r="D631" i="14" s="1"/>
  <c r="D655" i="14" s="1"/>
  <c r="D679" i="14" s="1"/>
  <c r="D703" i="14" s="1"/>
  <c r="D727" i="14" s="1"/>
  <c r="D751" i="14" s="1"/>
  <c r="D775" i="14" s="1"/>
  <c r="D799" i="14" s="1"/>
  <c r="D823" i="14" s="1"/>
  <c r="D847" i="14" s="1"/>
  <c r="D871" i="14" s="1"/>
  <c r="D895" i="14" s="1"/>
  <c r="D919" i="14" s="1"/>
  <c r="D943" i="14" s="1"/>
  <c r="D967" i="14" s="1"/>
  <c r="D991" i="14" s="1"/>
  <c r="D1015" i="14" s="1"/>
  <c r="D1039" i="14" s="1"/>
  <c r="D1063" i="14" s="1"/>
  <c r="D1087" i="14" s="1"/>
  <c r="D1111" i="14" s="1"/>
  <c r="D1135" i="14" s="1"/>
  <c r="D1159" i="14" s="1"/>
  <c r="E54" i="14"/>
  <c r="C54" i="14"/>
  <c r="B54" i="14"/>
  <c r="E53" i="14"/>
  <c r="D53" i="14"/>
  <c r="E52" i="14"/>
  <c r="D52" i="14"/>
  <c r="D76" i="14" s="1"/>
  <c r="D100" i="14" s="1"/>
  <c r="D124" i="14" s="1"/>
  <c r="D148" i="14" s="1"/>
  <c r="D172" i="14" s="1"/>
  <c r="D196" i="14" s="1"/>
  <c r="D220" i="14" s="1"/>
  <c r="D244" i="14" s="1"/>
  <c r="D268" i="14" s="1"/>
  <c r="D292" i="14" s="1"/>
  <c r="D316" i="14" s="1"/>
  <c r="D340" i="14" s="1"/>
  <c r="D364" i="14" s="1"/>
  <c r="D388" i="14" s="1"/>
  <c r="D412" i="14" s="1"/>
  <c r="D436" i="14" s="1"/>
  <c r="D460" i="14" s="1"/>
  <c r="D484" i="14" s="1"/>
  <c r="D508" i="14" s="1"/>
  <c r="D532" i="14" s="1"/>
  <c r="D556" i="14" s="1"/>
  <c r="D580" i="14" s="1"/>
  <c r="D604" i="14" s="1"/>
  <c r="D628" i="14" s="1"/>
  <c r="D652" i="14" s="1"/>
  <c r="D676" i="14" s="1"/>
  <c r="D700" i="14" s="1"/>
  <c r="D724" i="14" s="1"/>
  <c r="D748" i="14" s="1"/>
  <c r="D772" i="14" s="1"/>
  <c r="D796" i="14" s="1"/>
  <c r="D820" i="14" s="1"/>
  <c r="D844" i="14" s="1"/>
  <c r="D868" i="14" s="1"/>
  <c r="D892" i="14" s="1"/>
  <c r="D916" i="14" s="1"/>
  <c r="D940" i="14" s="1"/>
  <c r="D964" i="14" s="1"/>
  <c r="D988" i="14" s="1"/>
  <c r="D1012" i="14" s="1"/>
  <c r="D1036" i="14" s="1"/>
  <c r="D1060" i="14" s="1"/>
  <c r="D1084" i="14" s="1"/>
  <c r="D1108" i="14" s="1"/>
  <c r="D1132" i="14" s="1"/>
  <c r="D1156" i="14" s="1"/>
  <c r="D1180" i="14" s="1"/>
  <c r="E51" i="14"/>
  <c r="D51" i="14"/>
  <c r="E50" i="14"/>
  <c r="D50" i="14"/>
  <c r="D74" i="14" s="1"/>
  <c r="D98" i="14" s="1"/>
  <c r="D122" i="14" s="1"/>
  <c r="D146" i="14" s="1"/>
  <c r="D170" i="14" s="1"/>
  <c r="D194" i="14" s="1"/>
  <c r="D218" i="14" s="1"/>
  <c r="D242" i="14" s="1"/>
  <c r="D266" i="14" s="1"/>
  <c r="D290" i="14" s="1"/>
  <c r="D314" i="14" s="1"/>
  <c r="D338" i="14" s="1"/>
  <c r="D362" i="14" s="1"/>
  <c r="D386" i="14" s="1"/>
  <c r="D410" i="14" s="1"/>
  <c r="D434" i="14" s="1"/>
  <c r="D458" i="14" s="1"/>
  <c r="D482" i="14" s="1"/>
  <c r="D506" i="14" s="1"/>
  <c r="D530" i="14" s="1"/>
  <c r="D554" i="14" s="1"/>
  <c r="D578" i="14" s="1"/>
  <c r="D602" i="14" s="1"/>
  <c r="D626" i="14" s="1"/>
  <c r="D650" i="14" s="1"/>
  <c r="D674" i="14" s="1"/>
  <c r="D698" i="14" s="1"/>
  <c r="D722" i="14" s="1"/>
  <c r="D746" i="14" s="1"/>
  <c r="D770" i="14" s="1"/>
  <c r="D794" i="14" s="1"/>
  <c r="D818" i="14" s="1"/>
  <c r="D842" i="14" s="1"/>
  <c r="D866" i="14" s="1"/>
  <c r="D890" i="14" s="1"/>
  <c r="D914" i="14" s="1"/>
  <c r="D938" i="14" s="1"/>
  <c r="D962" i="14" s="1"/>
  <c r="D986" i="14" s="1"/>
  <c r="D1010" i="14" s="1"/>
  <c r="D1034" i="14" s="1"/>
  <c r="D1058" i="14" s="1"/>
  <c r="D1082" i="14" s="1"/>
  <c r="D1106" i="14" s="1"/>
  <c r="D1130" i="14" s="1"/>
  <c r="D1154" i="14" s="1"/>
  <c r="D1178" i="14" s="1"/>
  <c r="E49" i="14"/>
  <c r="D49" i="14"/>
  <c r="E48" i="14"/>
  <c r="D48" i="14"/>
  <c r="D72" i="14" s="1"/>
  <c r="D96" i="14" s="1"/>
  <c r="D120" i="14" s="1"/>
  <c r="D144" i="14" s="1"/>
  <c r="D168" i="14" s="1"/>
  <c r="D192" i="14" s="1"/>
  <c r="D216" i="14" s="1"/>
  <c r="D240" i="14" s="1"/>
  <c r="D264" i="14" s="1"/>
  <c r="D288" i="14" s="1"/>
  <c r="D312" i="14" s="1"/>
  <c r="D336" i="14" s="1"/>
  <c r="D360" i="14" s="1"/>
  <c r="D384" i="14" s="1"/>
  <c r="D408" i="14" s="1"/>
  <c r="D432" i="14" s="1"/>
  <c r="D456" i="14" s="1"/>
  <c r="D480" i="14" s="1"/>
  <c r="D504" i="14" s="1"/>
  <c r="D528" i="14" s="1"/>
  <c r="D552" i="14" s="1"/>
  <c r="D576" i="14" s="1"/>
  <c r="D600" i="14" s="1"/>
  <c r="D624" i="14" s="1"/>
  <c r="D648" i="14" s="1"/>
  <c r="D672" i="14" s="1"/>
  <c r="D696" i="14" s="1"/>
  <c r="D720" i="14" s="1"/>
  <c r="D744" i="14" s="1"/>
  <c r="D768" i="14" s="1"/>
  <c r="D792" i="14" s="1"/>
  <c r="D816" i="14" s="1"/>
  <c r="D840" i="14" s="1"/>
  <c r="D864" i="14" s="1"/>
  <c r="D888" i="14" s="1"/>
  <c r="D912" i="14" s="1"/>
  <c r="D936" i="14" s="1"/>
  <c r="D960" i="14" s="1"/>
  <c r="D984" i="14" s="1"/>
  <c r="D1008" i="14" s="1"/>
  <c r="D1032" i="14" s="1"/>
  <c r="D1056" i="14" s="1"/>
  <c r="D1080" i="14" s="1"/>
  <c r="D1104" i="14" s="1"/>
  <c r="D1128" i="14" s="1"/>
  <c r="D1152" i="14" s="1"/>
  <c r="D1176" i="14" s="1"/>
  <c r="E47" i="14"/>
  <c r="D47" i="14"/>
  <c r="E46" i="14"/>
  <c r="D46" i="14"/>
  <c r="D70" i="14" s="1"/>
  <c r="D94" i="14" s="1"/>
  <c r="D118" i="14" s="1"/>
  <c r="D142" i="14" s="1"/>
  <c r="D166" i="14" s="1"/>
  <c r="D190" i="14" s="1"/>
  <c r="D214" i="14" s="1"/>
  <c r="D238" i="14" s="1"/>
  <c r="D262" i="14" s="1"/>
  <c r="D286" i="14" s="1"/>
  <c r="D310" i="14" s="1"/>
  <c r="D334" i="14" s="1"/>
  <c r="D358" i="14" s="1"/>
  <c r="D382" i="14" s="1"/>
  <c r="D406" i="14" s="1"/>
  <c r="D430" i="14" s="1"/>
  <c r="D454" i="14" s="1"/>
  <c r="D478" i="14" s="1"/>
  <c r="D502" i="14" s="1"/>
  <c r="D526" i="14" s="1"/>
  <c r="D550" i="14" s="1"/>
  <c r="D574" i="14" s="1"/>
  <c r="D598" i="14" s="1"/>
  <c r="D622" i="14" s="1"/>
  <c r="D646" i="14" s="1"/>
  <c r="D670" i="14" s="1"/>
  <c r="D694" i="14" s="1"/>
  <c r="D718" i="14" s="1"/>
  <c r="D742" i="14" s="1"/>
  <c r="D766" i="14" s="1"/>
  <c r="D790" i="14" s="1"/>
  <c r="D814" i="14" s="1"/>
  <c r="D838" i="14" s="1"/>
  <c r="D862" i="14" s="1"/>
  <c r="D886" i="14" s="1"/>
  <c r="D910" i="14" s="1"/>
  <c r="D934" i="14" s="1"/>
  <c r="D958" i="14" s="1"/>
  <c r="D982" i="14" s="1"/>
  <c r="D1006" i="14" s="1"/>
  <c r="D1030" i="14" s="1"/>
  <c r="D1054" i="14" s="1"/>
  <c r="D1078" i="14" s="1"/>
  <c r="D1102" i="14" s="1"/>
  <c r="D1126" i="14" s="1"/>
  <c r="D1150" i="14" s="1"/>
  <c r="D1174" i="14" s="1"/>
  <c r="E45" i="14"/>
  <c r="D45" i="14"/>
  <c r="E44" i="14"/>
  <c r="D44" i="14"/>
  <c r="D68" i="14" s="1"/>
  <c r="D92" i="14" s="1"/>
  <c r="D116" i="14" s="1"/>
  <c r="D140" i="14" s="1"/>
  <c r="D164" i="14" s="1"/>
  <c r="D188" i="14" s="1"/>
  <c r="D212" i="14" s="1"/>
  <c r="D236" i="14" s="1"/>
  <c r="D260" i="14" s="1"/>
  <c r="D284" i="14" s="1"/>
  <c r="D308" i="14" s="1"/>
  <c r="D332" i="14" s="1"/>
  <c r="D356" i="14" s="1"/>
  <c r="D380" i="14" s="1"/>
  <c r="D404" i="14" s="1"/>
  <c r="D428" i="14" s="1"/>
  <c r="D452" i="14" s="1"/>
  <c r="D476" i="14" s="1"/>
  <c r="D500" i="14" s="1"/>
  <c r="D524" i="14" s="1"/>
  <c r="D548" i="14" s="1"/>
  <c r="D572" i="14" s="1"/>
  <c r="D596" i="14" s="1"/>
  <c r="D620" i="14" s="1"/>
  <c r="D644" i="14" s="1"/>
  <c r="D668" i="14" s="1"/>
  <c r="D692" i="14" s="1"/>
  <c r="D716" i="14" s="1"/>
  <c r="D740" i="14" s="1"/>
  <c r="D764" i="14" s="1"/>
  <c r="D788" i="14" s="1"/>
  <c r="D812" i="14" s="1"/>
  <c r="D836" i="14" s="1"/>
  <c r="D860" i="14" s="1"/>
  <c r="D884" i="14" s="1"/>
  <c r="D908" i="14" s="1"/>
  <c r="D932" i="14" s="1"/>
  <c r="D956" i="14" s="1"/>
  <c r="D980" i="14" s="1"/>
  <c r="D1004" i="14" s="1"/>
  <c r="D1028" i="14" s="1"/>
  <c r="D1052" i="14" s="1"/>
  <c r="D1076" i="14" s="1"/>
  <c r="D1100" i="14" s="1"/>
  <c r="D1124" i="14" s="1"/>
  <c r="D1148" i="14" s="1"/>
  <c r="D1172" i="14" s="1"/>
  <c r="E43" i="14"/>
  <c r="D43" i="14"/>
  <c r="E42" i="14"/>
  <c r="D42" i="14"/>
  <c r="D66" i="14" s="1"/>
  <c r="D90" i="14" s="1"/>
  <c r="D114" i="14" s="1"/>
  <c r="D138" i="14" s="1"/>
  <c r="D162" i="14" s="1"/>
  <c r="D186" i="14" s="1"/>
  <c r="D210" i="14" s="1"/>
  <c r="D234" i="14" s="1"/>
  <c r="D258" i="14" s="1"/>
  <c r="D282" i="14" s="1"/>
  <c r="D306" i="14" s="1"/>
  <c r="D330" i="14" s="1"/>
  <c r="D354" i="14" s="1"/>
  <c r="D378" i="14" s="1"/>
  <c r="D402" i="14" s="1"/>
  <c r="D426" i="14" s="1"/>
  <c r="D450" i="14" s="1"/>
  <c r="D474" i="14" s="1"/>
  <c r="D498" i="14" s="1"/>
  <c r="D522" i="14" s="1"/>
  <c r="D546" i="14" s="1"/>
  <c r="D570" i="14" s="1"/>
  <c r="D594" i="14" s="1"/>
  <c r="D618" i="14" s="1"/>
  <c r="D642" i="14" s="1"/>
  <c r="D666" i="14" s="1"/>
  <c r="D690" i="14" s="1"/>
  <c r="D714" i="14" s="1"/>
  <c r="D738" i="14" s="1"/>
  <c r="D762" i="14" s="1"/>
  <c r="D786" i="14" s="1"/>
  <c r="D810" i="14" s="1"/>
  <c r="D834" i="14" s="1"/>
  <c r="D858" i="14" s="1"/>
  <c r="D882" i="14" s="1"/>
  <c r="D906" i="14" s="1"/>
  <c r="D930" i="14" s="1"/>
  <c r="D954" i="14" s="1"/>
  <c r="D978" i="14" s="1"/>
  <c r="D1002" i="14" s="1"/>
  <c r="D1026" i="14" s="1"/>
  <c r="D1050" i="14" s="1"/>
  <c r="D1074" i="14" s="1"/>
  <c r="D1098" i="14" s="1"/>
  <c r="D1122" i="14" s="1"/>
  <c r="D1146" i="14" s="1"/>
  <c r="D1170" i="14" s="1"/>
  <c r="E41" i="14"/>
  <c r="D41" i="14"/>
  <c r="E40" i="14"/>
  <c r="D40" i="14"/>
  <c r="D64" i="14" s="1"/>
  <c r="D88" i="14" s="1"/>
  <c r="D112" i="14" s="1"/>
  <c r="D136" i="14" s="1"/>
  <c r="D160" i="14" s="1"/>
  <c r="D184" i="14" s="1"/>
  <c r="D208" i="14" s="1"/>
  <c r="D232" i="14" s="1"/>
  <c r="D256" i="14" s="1"/>
  <c r="D280" i="14" s="1"/>
  <c r="D304" i="14" s="1"/>
  <c r="D328" i="14" s="1"/>
  <c r="D352" i="14" s="1"/>
  <c r="D376" i="14" s="1"/>
  <c r="D400" i="14" s="1"/>
  <c r="D424" i="14" s="1"/>
  <c r="D448" i="14" s="1"/>
  <c r="D472" i="14" s="1"/>
  <c r="D496" i="14" s="1"/>
  <c r="D520" i="14" s="1"/>
  <c r="D544" i="14" s="1"/>
  <c r="D568" i="14" s="1"/>
  <c r="D592" i="14" s="1"/>
  <c r="D616" i="14" s="1"/>
  <c r="D640" i="14" s="1"/>
  <c r="D664" i="14" s="1"/>
  <c r="D688" i="14" s="1"/>
  <c r="D712" i="14" s="1"/>
  <c r="D736" i="14" s="1"/>
  <c r="D760" i="14" s="1"/>
  <c r="D784" i="14" s="1"/>
  <c r="D808" i="14" s="1"/>
  <c r="D832" i="14" s="1"/>
  <c r="D856" i="14" s="1"/>
  <c r="D880" i="14" s="1"/>
  <c r="D904" i="14" s="1"/>
  <c r="D928" i="14" s="1"/>
  <c r="D952" i="14" s="1"/>
  <c r="D976" i="14" s="1"/>
  <c r="D1000" i="14" s="1"/>
  <c r="D1024" i="14" s="1"/>
  <c r="D1048" i="14" s="1"/>
  <c r="D1072" i="14" s="1"/>
  <c r="D1096" i="14" s="1"/>
  <c r="D1120" i="14" s="1"/>
  <c r="D1144" i="14" s="1"/>
  <c r="D1168" i="14" s="1"/>
  <c r="E39" i="14"/>
  <c r="D39" i="14"/>
  <c r="E38" i="14"/>
  <c r="D38" i="14"/>
  <c r="D62" i="14" s="1"/>
  <c r="D86" i="14" s="1"/>
  <c r="D110" i="14" s="1"/>
  <c r="D134" i="14" s="1"/>
  <c r="D158" i="14" s="1"/>
  <c r="D182" i="14" s="1"/>
  <c r="D206" i="14" s="1"/>
  <c r="D230" i="14" s="1"/>
  <c r="D254" i="14" s="1"/>
  <c r="D278" i="14" s="1"/>
  <c r="D302" i="14" s="1"/>
  <c r="D326" i="14" s="1"/>
  <c r="D350" i="14" s="1"/>
  <c r="D374" i="14" s="1"/>
  <c r="D398" i="14" s="1"/>
  <c r="D422" i="14" s="1"/>
  <c r="D446" i="14" s="1"/>
  <c r="D470" i="14" s="1"/>
  <c r="D494" i="14" s="1"/>
  <c r="D518" i="14" s="1"/>
  <c r="D542" i="14" s="1"/>
  <c r="D566" i="14" s="1"/>
  <c r="D590" i="14" s="1"/>
  <c r="D614" i="14" s="1"/>
  <c r="D638" i="14" s="1"/>
  <c r="D662" i="14" s="1"/>
  <c r="D686" i="14" s="1"/>
  <c r="D710" i="14" s="1"/>
  <c r="D734" i="14" s="1"/>
  <c r="D758" i="14" s="1"/>
  <c r="D782" i="14" s="1"/>
  <c r="D806" i="14" s="1"/>
  <c r="D830" i="14" s="1"/>
  <c r="D854" i="14" s="1"/>
  <c r="D878" i="14" s="1"/>
  <c r="D902" i="14" s="1"/>
  <c r="D926" i="14" s="1"/>
  <c r="D950" i="14" s="1"/>
  <c r="D974" i="14" s="1"/>
  <c r="D998" i="14" s="1"/>
  <c r="D1022" i="14" s="1"/>
  <c r="D1046" i="14" s="1"/>
  <c r="D1070" i="14" s="1"/>
  <c r="D1094" i="14" s="1"/>
  <c r="D1118" i="14" s="1"/>
  <c r="D1142" i="14" s="1"/>
  <c r="D1166" i="14" s="1"/>
  <c r="E37" i="14"/>
  <c r="D37" i="14"/>
  <c r="E36" i="14"/>
  <c r="D36" i="14"/>
  <c r="D60" i="14" s="1"/>
  <c r="D84" i="14" s="1"/>
  <c r="D108" i="14" s="1"/>
  <c r="D132" i="14" s="1"/>
  <c r="D156" i="14" s="1"/>
  <c r="D180" i="14" s="1"/>
  <c r="D204" i="14" s="1"/>
  <c r="D228" i="14" s="1"/>
  <c r="D252" i="14" s="1"/>
  <c r="D276" i="14" s="1"/>
  <c r="D300" i="14" s="1"/>
  <c r="D324" i="14" s="1"/>
  <c r="D348" i="14" s="1"/>
  <c r="D372" i="14" s="1"/>
  <c r="D396" i="14" s="1"/>
  <c r="D420" i="14" s="1"/>
  <c r="D444" i="14" s="1"/>
  <c r="D468" i="14" s="1"/>
  <c r="D492" i="14" s="1"/>
  <c r="D516" i="14" s="1"/>
  <c r="D540" i="14" s="1"/>
  <c r="D564" i="14" s="1"/>
  <c r="D588" i="14" s="1"/>
  <c r="D612" i="14" s="1"/>
  <c r="D636" i="14" s="1"/>
  <c r="D660" i="14" s="1"/>
  <c r="D684" i="14" s="1"/>
  <c r="D708" i="14" s="1"/>
  <c r="D732" i="14" s="1"/>
  <c r="D756" i="14" s="1"/>
  <c r="D780" i="14" s="1"/>
  <c r="D804" i="14" s="1"/>
  <c r="D828" i="14" s="1"/>
  <c r="D852" i="14" s="1"/>
  <c r="D876" i="14" s="1"/>
  <c r="D900" i="14" s="1"/>
  <c r="D924" i="14" s="1"/>
  <c r="D948" i="14" s="1"/>
  <c r="D972" i="14" s="1"/>
  <c r="D996" i="14" s="1"/>
  <c r="D1020" i="14" s="1"/>
  <c r="D1044" i="14" s="1"/>
  <c r="D1068" i="14" s="1"/>
  <c r="D1092" i="14" s="1"/>
  <c r="D1116" i="14" s="1"/>
  <c r="D1140" i="14" s="1"/>
  <c r="D1164" i="14" s="1"/>
  <c r="E35" i="14"/>
  <c r="D35" i="14"/>
  <c r="E34" i="14"/>
  <c r="D34" i="14"/>
  <c r="D58" i="14" s="1"/>
  <c r="D82" i="14" s="1"/>
  <c r="D106" i="14" s="1"/>
  <c r="D130" i="14" s="1"/>
  <c r="D154" i="14" s="1"/>
  <c r="D178" i="14" s="1"/>
  <c r="D202" i="14" s="1"/>
  <c r="D226" i="14" s="1"/>
  <c r="D250" i="14" s="1"/>
  <c r="D274" i="14" s="1"/>
  <c r="D298" i="14" s="1"/>
  <c r="D322" i="14" s="1"/>
  <c r="D346" i="14" s="1"/>
  <c r="D370" i="14" s="1"/>
  <c r="D394" i="14" s="1"/>
  <c r="D418" i="14" s="1"/>
  <c r="D442" i="14" s="1"/>
  <c r="D466" i="14" s="1"/>
  <c r="D490" i="14" s="1"/>
  <c r="D514" i="14" s="1"/>
  <c r="D538" i="14" s="1"/>
  <c r="D562" i="14" s="1"/>
  <c r="D586" i="14" s="1"/>
  <c r="D610" i="14" s="1"/>
  <c r="D634" i="14" s="1"/>
  <c r="D658" i="14" s="1"/>
  <c r="D682" i="14" s="1"/>
  <c r="D706" i="14" s="1"/>
  <c r="D730" i="14" s="1"/>
  <c r="D754" i="14" s="1"/>
  <c r="D778" i="14" s="1"/>
  <c r="D802" i="14" s="1"/>
  <c r="D826" i="14" s="1"/>
  <c r="D850" i="14" s="1"/>
  <c r="D874" i="14" s="1"/>
  <c r="D898" i="14" s="1"/>
  <c r="D922" i="14" s="1"/>
  <c r="D946" i="14" s="1"/>
  <c r="D970" i="14" s="1"/>
  <c r="D994" i="14" s="1"/>
  <c r="D1018" i="14" s="1"/>
  <c r="D1042" i="14" s="1"/>
  <c r="D1066" i="14" s="1"/>
  <c r="D1090" i="14" s="1"/>
  <c r="D1114" i="14" s="1"/>
  <c r="D1138" i="14" s="1"/>
  <c r="D1162" i="14" s="1"/>
  <c r="E33" i="14"/>
  <c r="D33" i="14"/>
  <c r="E32" i="14"/>
  <c r="D32" i="14"/>
  <c r="D56" i="14" s="1"/>
  <c r="D80" i="14" s="1"/>
  <c r="D104" i="14" s="1"/>
  <c r="D128" i="14" s="1"/>
  <c r="D152" i="14" s="1"/>
  <c r="D176" i="14" s="1"/>
  <c r="D200" i="14" s="1"/>
  <c r="D224" i="14" s="1"/>
  <c r="D248" i="14" s="1"/>
  <c r="D272" i="14" s="1"/>
  <c r="D296" i="14" s="1"/>
  <c r="D320" i="14" s="1"/>
  <c r="D344" i="14" s="1"/>
  <c r="D368" i="14" s="1"/>
  <c r="D392" i="14" s="1"/>
  <c r="D416" i="14" s="1"/>
  <c r="D440" i="14" s="1"/>
  <c r="D464" i="14" s="1"/>
  <c r="D488" i="14" s="1"/>
  <c r="D512" i="14" s="1"/>
  <c r="D536" i="14" s="1"/>
  <c r="D560" i="14" s="1"/>
  <c r="D584" i="14" s="1"/>
  <c r="D608" i="14" s="1"/>
  <c r="D632" i="14" s="1"/>
  <c r="D656" i="14" s="1"/>
  <c r="D680" i="14" s="1"/>
  <c r="D704" i="14" s="1"/>
  <c r="D728" i="14" s="1"/>
  <c r="D752" i="14" s="1"/>
  <c r="D776" i="14" s="1"/>
  <c r="D800" i="14" s="1"/>
  <c r="D824" i="14" s="1"/>
  <c r="D848" i="14" s="1"/>
  <c r="D872" i="14" s="1"/>
  <c r="D896" i="14" s="1"/>
  <c r="D920" i="14" s="1"/>
  <c r="D944" i="14" s="1"/>
  <c r="D968" i="14" s="1"/>
  <c r="D992" i="14" s="1"/>
  <c r="D1016" i="14" s="1"/>
  <c r="D1040" i="14" s="1"/>
  <c r="D1064" i="14" s="1"/>
  <c r="D1088" i="14" s="1"/>
  <c r="D1112" i="14" s="1"/>
  <c r="D1136" i="14" s="1"/>
  <c r="D1160" i="14" s="1"/>
  <c r="E31" i="14"/>
  <c r="D31" i="14"/>
  <c r="E30" i="14"/>
  <c r="D30" i="14"/>
  <c r="D54" i="14" s="1"/>
  <c r="D78" i="14" s="1"/>
  <c r="D102" i="14" s="1"/>
  <c r="D126" i="14" s="1"/>
  <c r="D150" i="14" s="1"/>
  <c r="D174" i="14" s="1"/>
  <c r="D198" i="14" s="1"/>
  <c r="D222" i="14" s="1"/>
  <c r="D246" i="14" s="1"/>
  <c r="D270" i="14" s="1"/>
  <c r="D294" i="14" s="1"/>
  <c r="D318" i="14" s="1"/>
  <c r="D342" i="14" s="1"/>
  <c r="D366" i="14" s="1"/>
  <c r="D390" i="14" s="1"/>
  <c r="D414" i="14" s="1"/>
  <c r="D438" i="14" s="1"/>
  <c r="D462" i="14" s="1"/>
  <c r="D486" i="14" s="1"/>
  <c r="D510" i="14" s="1"/>
  <c r="D534" i="14" s="1"/>
  <c r="D558" i="14" s="1"/>
  <c r="D582" i="14" s="1"/>
  <c r="D606" i="14" s="1"/>
  <c r="D630" i="14" s="1"/>
  <c r="D654" i="14" s="1"/>
  <c r="D678" i="14" s="1"/>
  <c r="D702" i="14" s="1"/>
  <c r="D726" i="14" s="1"/>
  <c r="D750" i="14" s="1"/>
  <c r="D774" i="14" s="1"/>
  <c r="D798" i="14" s="1"/>
  <c r="D822" i="14" s="1"/>
  <c r="D846" i="14" s="1"/>
  <c r="D870" i="14" s="1"/>
  <c r="D894" i="14" s="1"/>
  <c r="D918" i="14" s="1"/>
  <c r="D942" i="14" s="1"/>
  <c r="D966" i="14" s="1"/>
  <c r="D990" i="14" s="1"/>
  <c r="D1014" i="14" s="1"/>
  <c r="D1038" i="14" s="1"/>
  <c r="D1062" i="14" s="1"/>
  <c r="D1086" i="14" s="1"/>
  <c r="D1110" i="14" s="1"/>
  <c r="D1134" i="14" s="1"/>
  <c r="D1158" i="14" s="1"/>
  <c r="C30" i="14"/>
  <c r="B30" i="14"/>
  <c r="E1181" i="15"/>
  <c r="E1180" i="15"/>
  <c r="E1179" i="15"/>
  <c r="E1178" i="15"/>
  <c r="E1177" i="15"/>
  <c r="E1176" i="15"/>
  <c r="E1175" i="15"/>
  <c r="E1174" i="15"/>
  <c r="E1173" i="15"/>
  <c r="E1172" i="15"/>
  <c r="E1171" i="15"/>
  <c r="E1170" i="15"/>
  <c r="E1169" i="15"/>
  <c r="E1168" i="15"/>
  <c r="E1167" i="15"/>
  <c r="E1166" i="15"/>
  <c r="E1165" i="15"/>
  <c r="E1164" i="15"/>
  <c r="E1163" i="15"/>
  <c r="E1162" i="15"/>
  <c r="E1161" i="15"/>
  <c r="E1160" i="15"/>
  <c r="E1159" i="15"/>
  <c r="E1158" i="15"/>
  <c r="C1158" i="15"/>
  <c r="E1157" i="15"/>
  <c r="E1156" i="15"/>
  <c r="E1155" i="15"/>
  <c r="E1154" i="15"/>
  <c r="E1153" i="15"/>
  <c r="E1152" i="15"/>
  <c r="E1151" i="15"/>
  <c r="E1150" i="15"/>
  <c r="E1149" i="15"/>
  <c r="E1148" i="15"/>
  <c r="E1147" i="15"/>
  <c r="E1146" i="15"/>
  <c r="E1145" i="15"/>
  <c r="E1144" i="15"/>
  <c r="E1143" i="15"/>
  <c r="E1142" i="15"/>
  <c r="E1141" i="15"/>
  <c r="E1140" i="15"/>
  <c r="E1139" i="15"/>
  <c r="E1138" i="15"/>
  <c r="E1137" i="15"/>
  <c r="E1136" i="15"/>
  <c r="E1135" i="15"/>
  <c r="E1134" i="15"/>
  <c r="C1134" i="15"/>
  <c r="B1134" i="15"/>
  <c r="E1133" i="15"/>
  <c r="E1132" i="15"/>
  <c r="E1131" i="15"/>
  <c r="E1130" i="15"/>
  <c r="E1129" i="15"/>
  <c r="E1128" i="15"/>
  <c r="E1127" i="15"/>
  <c r="E1126" i="15"/>
  <c r="E1125" i="15"/>
  <c r="E1124" i="15"/>
  <c r="E1123" i="15"/>
  <c r="E1122" i="15"/>
  <c r="E1121" i="15"/>
  <c r="E1120" i="15"/>
  <c r="E1119" i="15"/>
  <c r="E1118" i="15"/>
  <c r="E1117" i="15"/>
  <c r="E1116" i="15"/>
  <c r="E1115" i="15"/>
  <c r="E1114" i="15"/>
  <c r="E1113" i="15"/>
  <c r="E1112" i="15"/>
  <c r="E1111" i="15"/>
  <c r="E1110" i="15"/>
  <c r="C1110" i="15"/>
  <c r="B1110" i="15"/>
  <c r="E1109" i="15"/>
  <c r="E1108" i="15"/>
  <c r="E1107" i="15"/>
  <c r="E1106" i="15"/>
  <c r="E1105" i="15"/>
  <c r="E1104" i="15"/>
  <c r="E1103" i="15"/>
  <c r="E1102" i="15"/>
  <c r="E1101" i="15"/>
  <c r="E1100" i="15"/>
  <c r="E1099" i="15"/>
  <c r="E1098" i="15"/>
  <c r="E1097" i="15"/>
  <c r="E1096" i="15"/>
  <c r="E1095" i="15"/>
  <c r="E1094" i="15"/>
  <c r="E1093" i="15"/>
  <c r="E1092" i="15"/>
  <c r="E1091" i="15"/>
  <c r="E1090" i="15"/>
  <c r="E1089" i="15"/>
  <c r="E1088" i="15"/>
  <c r="E1087" i="15"/>
  <c r="E1086" i="15"/>
  <c r="C1086" i="15"/>
  <c r="B1086" i="15"/>
  <c r="E1085" i="15"/>
  <c r="E1084" i="15"/>
  <c r="E1083" i="15"/>
  <c r="E1082" i="15"/>
  <c r="E1081" i="15"/>
  <c r="E1080" i="15"/>
  <c r="E1079" i="15"/>
  <c r="E1078" i="15"/>
  <c r="E1077" i="15"/>
  <c r="E1076" i="15"/>
  <c r="E1075" i="15"/>
  <c r="E1074" i="15"/>
  <c r="E1073" i="15"/>
  <c r="E1072" i="15"/>
  <c r="E1071" i="15"/>
  <c r="E1070" i="15"/>
  <c r="E1069" i="15"/>
  <c r="E1068" i="15"/>
  <c r="E1067" i="15"/>
  <c r="E1066" i="15"/>
  <c r="E1065" i="15"/>
  <c r="E1064" i="15"/>
  <c r="E1063" i="15"/>
  <c r="E1062" i="15"/>
  <c r="C1062" i="15"/>
  <c r="B1062" i="15"/>
  <c r="E1061" i="15"/>
  <c r="E1060" i="15"/>
  <c r="E1059" i="15"/>
  <c r="E1058" i="15"/>
  <c r="E1057" i="15"/>
  <c r="E1056" i="15"/>
  <c r="E1055" i="15"/>
  <c r="E1054" i="15"/>
  <c r="E1053" i="15"/>
  <c r="E1052" i="15"/>
  <c r="E1051" i="15"/>
  <c r="E1050" i="15"/>
  <c r="E1049" i="15"/>
  <c r="E1048" i="15"/>
  <c r="E1047" i="15"/>
  <c r="E1046" i="15"/>
  <c r="E1045" i="15"/>
  <c r="E1044" i="15"/>
  <c r="E1043" i="15"/>
  <c r="E1042" i="15"/>
  <c r="E1041" i="15"/>
  <c r="E1040" i="15"/>
  <c r="E1039" i="15"/>
  <c r="E1038" i="15"/>
  <c r="C1038" i="15"/>
  <c r="B1038" i="15"/>
  <c r="E1037" i="15"/>
  <c r="E1036" i="15"/>
  <c r="E1035" i="15"/>
  <c r="E1034" i="15"/>
  <c r="E1033" i="15"/>
  <c r="E1032" i="15"/>
  <c r="E1031" i="15"/>
  <c r="E1030" i="15"/>
  <c r="E1029" i="15"/>
  <c r="E1028" i="15"/>
  <c r="E1027" i="15"/>
  <c r="E1026" i="15"/>
  <c r="E1025" i="15"/>
  <c r="E1024" i="15"/>
  <c r="E1023" i="15"/>
  <c r="E1022" i="15"/>
  <c r="E1021" i="15"/>
  <c r="E1020" i="15"/>
  <c r="E1019" i="15"/>
  <c r="E1018" i="15"/>
  <c r="E1017" i="15"/>
  <c r="E1016" i="15"/>
  <c r="E1015" i="15"/>
  <c r="E1014" i="15"/>
  <c r="C1014" i="15"/>
  <c r="B1014" i="15"/>
  <c r="E1013" i="15"/>
  <c r="E1012" i="15"/>
  <c r="E1011" i="15"/>
  <c r="E1010" i="15"/>
  <c r="E1009" i="15"/>
  <c r="E1008" i="15"/>
  <c r="E1007" i="15"/>
  <c r="E1006" i="15"/>
  <c r="E1005" i="15"/>
  <c r="E1004" i="15"/>
  <c r="E1003" i="15"/>
  <c r="E1002" i="15"/>
  <c r="E1001" i="15"/>
  <c r="E1000" i="15"/>
  <c r="E999" i="15"/>
  <c r="E998" i="15"/>
  <c r="E997" i="15"/>
  <c r="E996" i="15"/>
  <c r="E995" i="15"/>
  <c r="E994" i="15"/>
  <c r="E993" i="15"/>
  <c r="E992" i="15"/>
  <c r="E991" i="15"/>
  <c r="E990" i="15"/>
  <c r="C990" i="15"/>
  <c r="B990" i="15"/>
  <c r="E989" i="15"/>
  <c r="E988" i="15"/>
  <c r="E987" i="15"/>
  <c r="E986" i="15"/>
  <c r="E985" i="15"/>
  <c r="E984" i="15"/>
  <c r="E983" i="15"/>
  <c r="E982" i="15"/>
  <c r="E981" i="15"/>
  <c r="E980" i="15"/>
  <c r="E979" i="15"/>
  <c r="E978" i="15"/>
  <c r="E977" i="15"/>
  <c r="E976" i="15"/>
  <c r="E975" i="15"/>
  <c r="E974" i="15"/>
  <c r="E973" i="15"/>
  <c r="E972" i="15"/>
  <c r="E971" i="15"/>
  <c r="E970" i="15"/>
  <c r="E969" i="15"/>
  <c r="E968" i="15"/>
  <c r="E967" i="15"/>
  <c r="E966" i="15"/>
  <c r="C966" i="15"/>
  <c r="B966" i="15"/>
  <c r="E965" i="15"/>
  <c r="E964" i="15"/>
  <c r="E963" i="15"/>
  <c r="E962" i="15"/>
  <c r="E961" i="15"/>
  <c r="E960" i="15"/>
  <c r="E959" i="15"/>
  <c r="E958" i="15"/>
  <c r="E957" i="15"/>
  <c r="E956" i="15"/>
  <c r="E955" i="15"/>
  <c r="E954" i="15"/>
  <c r="E953" i="15"/>
  <c r="E952" i="15"/>
  <c r="E951" i="15"/>
  <c r="E950" i="15"/>
  <c r="E949" i="15"/>
  <c r="E948" i="15"/>
  <c r="E947" i="15"/>
  <c r="E946" i="15"/>
  <c r="E945" i="15"/>
  <c r="E944" i="15"/>
  <c r="E943" i="15"/>
  <c r="E942" i="15"/>
  <c r="C942" i="15"/>
  <c r="B942" i="15"/>
  <c r="E941" i="15"/>
  <c r="E940" i="15"/>
  <c r="E939" i="15"/>
  <c r="E938" i="15"/>
  <c r="E937" i="15"/>
  <c r="E936" i="15"/>
  <c r="E935" i="15"/>
  <c r="E934" i="15"/>
  <c r="E933" i="15"/>
  <c r="E932" i="15"/>
  <c r="E931" i="15"/>
  <c r="E930" i="15"/>
  <c r="E929" i="15"/>
  <c r="E928" i="15"/>
  <c r="E927" i="15"/>
  <c r="E926" i="15"/>
  <c r="E925" i="15"/>
  <c r="E924" i="15"/>
  <c r="E923" i="15"/>
  <c r="E922" i="15"/>
  <c r="E921" i="15"/>
  <c r="E920" i="15"/>
  <c r="E919" i="15"/>
  <c r="E918" i="15"/>
  <c r="C918" i="15"/>
  <c r="B918" i="15"/>
  <c r="E917" i="15"/>
  <c r="E916" i="15"/>
  <c r="E915" i="15"/>
  <c r="E914" i="15"/>
  <c r="E913" i="15"/>
  <c r="E912" i="15"/>
  <c r="E911" i="15"/>
  <c r="E910" i="15"/>
  <c r="E909" i="15"/>
  <c r="E908" i="15"/>
  <c r="E907" i="15"/>
  <c r="E906" i="15"/>
  <c r="E905" i="15"/>
  <c r="E904" i="15"/>
  <c r="E903" i="15"/>
  <c r="E902" i="15"/>
  <c r="E901" i="15"/>
  <c r="E900" i="15"/>
  <c r="E899" i="15"/>
  <c r="E898" i="15"/>
  <c r="E897" i="15"/>
  <c r="E896" i="15"/>
  <c r="E895" i="15"/>
  <c r="E894" i="15"/>
  <c r="C894" i="15"/>
  <c r="B894" i="15"/>
  <c r="E893" i="15"/>
  <c r="E892" i="15"/>
  <c r="E891" i="15"/>
  <c r="E890" i="15"/>
  <c r="E889" i="15"/>
  <c r="E888" i="15"/>
  <c r="E887" i="15"/>
  <c r="E886" i="15"/>
  <c r="E885" i="15"/>
  <c r="E884" i="15"/>
  <c r="E883" i="15"/>
  <c r="E882" i="15"/>
  <c r="E881" i="15"/>
  <c r="E880" i="15"/>
  <c r="E879" i="15"/>
  <c r="E878" i="15"/>
  <c r="E877" i="15"/>
  <c r="E876" i="15"/>
  <c r="E875" i="15"/>
  <c r="E874" i="15"/>
  <c r="E873" i="15"/>
  <c r="E872" i="15"/>
  <c r="E871" i="15"/>
  <c r="E870" i="15"/>
  <c r="C870" i="15"/>
  <c r="B870" i="15"/>
  <c r="E869" i="15"/>
  <c r="E868" i="15"/>
  <c r="E867" i="15"/>
  <c r="E866" i="15"/>
  <c r="E865" i="15"/>
  <c r="E864" i="15"/>
  <c r="E863" i="15"/>
  <c r="E862" i="15"/>
  <c r="E861" i="15"/>
  <c r="E860" i="15"/>
  <c r="E859" i="15"/>
  <c r="E858" i="15"/>
  <c r="E857" i="15"/>
  <c r="E856" i="15"/>
  <c r="E855" i="15"/>
  <c r="E854" i="15"/>
  <c r="E853" i="15"/>
  <c r="E852" i="15"/>
  <c r="E851" i="15"/>
  <c r="E850" i="15"/>
  <c r="E849" i="15"/>
  <c r="E848" i="15"/>
  <c r="E847" i="15"/>
  <c r="E846" i="15"/>
  <c r="C846" i="15"/>
  <c r="B846" i="15"/>
  <c r="E845" i="15"/>
  <c r="E844" i="15"/>
  <c r="E843" i="15"/>
  <c r="E842" i="15"/>
  <c r="E841" i="15"/>
  <c r="E840" i="15"/>
  <c r="E839" i="15"/>
  <c r="E838" i="15"/>
  <c r="E837" i="15"/>
  <c r="E836" i="15"/>
  <c r="E835" i="15"/>
  <c r="E834" i="15"/>
  <c r="E833" i="15"/>
  <c r="E832" i="15"/>
  <c r="E831" i="15"/>
  <c r="E830" i="15"/>
  <c r="E829" i="15"/>
  <c r="E828" i="15"/>
  <c r="E827" i="15"/>
  <c r="E826" i="15"/>
  <c r="E825" i="15"/>
  <c r="E824" i="15"/>
  <c r="E823" i="15"/>
  <c r="E822" i="15"/>
  <c r="C822" i="15"/>
  <c r="B822" i="15"/>
  <c r="E821" i="15"/>
  <c r="E820" i="15"/>
  <c r="E819" i="15"/>
  <c r="E818" i="15"/>
  <c r="E817" i="15"/>
  <c r="E816" i="15"/>
  <c r="E815" i="15"/>
  <c r="E814" i="15"/>
  <c r="E813" i="15"/>
  <c r="E812" i="15"/>
  <c r="E811" i="15"/>
  <c r="E810" i="15"/>
  <c r="E809" i="15"/>
  <c r="E808" i="15"/>
  <c r="E807" i="15"/>
  <c r="E806" i="15"/>
  <c r="E805" i="15"/>
  <c r="E804" i="15"/>
  <c r="E803" i="15"/>
  <c r="E802" i="15"/>
  <c r="E801" i="15"/>
  <c r="E800" i="15"/>
  <c r="E799" i="15"/>
  <c r="E798" i="15"/>
  <c r="C798" i="15"/>
  <c r="B798" i="15"/>
  <c r="E797" i="15"/>
  <c r="E796" i="15"/>
  <c r="E795" i="15"/>
  <c r="E794" i="15"/>
  <c r="E793" i="15"/>
  <c r="E792" i="15"/>
  <c r="E791" i="15"/>
  <c r="E790" i="15"/>
  <c r="E789" i="15"/>
  <c r="E788" i="15"/>
  <c r="E787" i="15"/>
  <c r="E786" i="15"/>
  <c r="E785" i="15"/>
  <c r="E784" i="15"/>
  <c r="E783" i="15"/>
  <c r="E782" i="15"/>
  <c r="E781" i="15"/>
  <c r="E780" i="15"/>
  <c r="E779" i="15"/>
  <c r="E778" i="15"/>
  <c r="E777" i="15"/>
  <c r="E776" i="15"/>
  <c r="E775" i="15"/>
  <c r="E774" i="15"/>
  <c r="C774" i="15"/>
  <c r="B774" i="15"/>
  <c r="E773" i="15"/>
  <c r="E772" i="15"/>
  <c r="E771" i="15"/>
  <c r="E770" i="15"/>
  <c r="E769" i="15"/>
  <c r="E768" i="15"/>
  <c r="E767" i="15"/>
  <c r="E766" i="15"/>
  <c r="E765" i="15"/>
  <c r="E764" i="15"/>
  <c r="E763" i="15"/>
  <c r="E762" i="15"/>
  <c r="E761" i="15"/>
  <c r="E760" i="15"/>
  <c r="E759" i="15"/>
  <c r="E758" i="15"/>
  <c r="E757" i="15"/>
  <c r="E756" i="15"/>
  <c r="E755" i="15"/>
  <c r="E754" i="15"/>
  <c r="E753" i="15"/>
  <c r="E752" i="15"/>
  <c r="E751" i="15"/>
  <c r="E750" i="15"/>
  <c r="C750" i="15"/>
  <c r="B750" i="15"/>
  <c r="E749" i="15"/>
  <c r="E748" i="15"/>
  <c r="E747" i="15"/>
  <c r="E746" i="15"/>
  <c r="E745" i="15"/>
  <c r="E744" i="15"/>
  <c r="E743" i="15"/>
  <c r="E742" i="15"/>
  <c r="E741" i="15"/>
  <c r="E740" i="15"/>
  <c r="E739" i="15"/>
  <c r="E738" i="15"/>
  <c r="E737" i="15"/>
  <c r="E736" i="15"/>
  <c r="E735" i="15"/>
  <c r="E734" i="15"/>
  <c r="E733" i="15"/>
  <c r="E732" i="15"/>
  <c r="E731" i="15"/>
  <c r="E730" i="15"/>
  <c r="E729" i="15"/>
  <c r="E728" i="15"/>
  <c r="E727" i="15"/>
  <c r="E726" i="15"/>
  <c r="C726" i="15"/>
  <c r="B726" i="15"/>
  <c r="E725" i="15"/>
  <c r="E724" i="15"/>
  <c r="E723" i="15"/>
  <c r="E722" i="15"/>
  <c r="E721" i="15"/>
  <c r="E720" i="15"/>
  <c r="E719" i="15"/>
  <c r="E718" i="15"/>
  <c r="E717" i="15"/>
  <c r="E716" i="15"/>
  <c r="E715" i="15"/>
  <c r="E714" i="15"/>
  <c r="E713" i="15"/>
  <c r="E712" i="15"/>
  <c r="E711" i="15"/>
  <c r="E710" i="15"/>
  <c r="E709" i="15"/>
  <c r="E708" i="15"/>
  <c r="E707" i="15"/>
  <c r="E706" i="15"/>
  <c r="E705" i="15"/>
  <c r="E704" i="15"/>
  <c r="E703" i="15"/>
  <c r="E702" i="15"/>
  <c r="C702" i="15"/>
  <c r="B702" i="15"/>
  <c r="E701" i="15"/>
  <c r="E700" i="15"/>
  <c r="E699" i="15"/>
  <c r="E698" i="15"/>
  <c r="E697" i="15"/>
  <c r="E696" i="15"/>
  <c r="E695" i="15"/>
  <c r="E694" i="15"/>
  <c r="E693" i="15"/>
  <c r="E692" i="15"/>
  <c r="E691" i="15"/>
  <c r="E690" i="15"/>
  <c r="E689" i="15"/>
  <c r="E688" i="15"/>
  <c r="E687" i="15"/>
  <c r="E686" i="15"/>
  <c r="E685" i="15"/>
  <c r="E684" i="15"/>
  <c r="E683" i="15"/>
  <c r="E682" i="15"/>
  <c r="E681" i="15"/>
  <c r="E680" i="15"/>
  <c r="E679" i="15"/>
  <c r="E678" i="15"/>
  <c r="C678" i="15"/>
  <c r="B678" i="15"/>
  <c r="E677" i="15"/>
  <c r="E676" i="15"/>
  <c r="E675" i="15"/>
  <c r="E674" i="15"/>
  <c r="E673" i="15"/>
  <c r="E672" i="15"/>
  <c r="E671" i="15"/>
  <c r="E670" i="15"/>
  <c r="E669" i="15"/>
  <c r="E668" i="15"/>
  <c r="E667" i="15"/>
  <c r="E666" i="15"/>
  <c r="E665" i="15"/>
  <c r="E664" i="15"/>
  <c r="E663" i="15"/>
  <c r="E662" i="15"/>
  <c r="E661" i="15"/>
  <c r="E660" i="15"/>
  <c r="E659" i="15"/>
  <c r="E658" i="15"/>
  <c r="E657" i="15"/>
  <c r="E656" i="15"/>
  <c r="E655" i="15"/>
  <c r="E654" i="15"/>
  <c r="C654" i="15"/>
  <c r="B654" i="15"/>
  <c r="E653" i="15"/>
  <c r="E652" i="15"/>
  <c r="E651" i="15"/>
  <c r="E650" i="15"/>
  <c r="E649" i="15"/>
  <c r="E648" i="15"/>
  <c r="E647" i="15"/>
  <c r="E646" i="15"/>
  <c r="E645" i="15"/>
  <c r="E644" i="15"/>
  <c r="E643" i="15"/>
  <c r="E642" i="15"/>
  <c r="E641" i="15"/>
  <c r="E640" i="15"/>
  <c r="E639" i="15"/>
  <c r="E638" i="15"/>
  <c r="E637" i="15"/>
  <c r="E636" i="15"/>
  <c r="E635" i="15"/>
  <c r="E634" i="15"/>
  <c r="E633" i="15"/>
  <c r="E632" i="15"/>
  <c r="E631" i="15"/>
  <c r="E630" i="15"/>
  <c r="C630" i="15"/>
  <c r="B630" i="15"/>
  <c r="E629" i="15"/>
  <c r="E628" i="15"/>
  <c r="E627" i="15"/>
  <c r="E626" i="15"/>
  <c r="E625" i="15"/>
  <c r="E624" i="15"/>
  <c r="E623" i="15"/>
  <c r="E622" i="15"/>
  <c r="E621" i="15"/>
  <c r="E620" i="15"/>
  <c r="E619" i="15"/>
  <c r="E618" i="15"/>
  <c r="E617" i="15"/>
  <c r="E616" i="15"/>
  <c r="E615" i="15"/>
  <c r="E614" i="15"/>
  <c r="E613" i="15"/>
  <c r="E612" i="15"/>
  <c r="E611" i="15"/>
  <c r="E610" i="15"/>
  <c r="E609" i="15"/>
  <c r="E608" i="15"/>
  <c r="E607" i="15"/>
  <c r="E606" i="15"/>
  <c r="C606" i="15"/>
  <c r="B606" i="15"/>
  <c r="E605" i="15"/>
  <c r="E604" i="15"/>
  <c r="E603" i="15"/>
  <c r="E602" i="15"/>
  <c r="E601" i="15"/>
  <c r="E600" i="15"/>
  <c r="E599" i="15"/>
  <c r="E598" i="15"/>
  <c r="E597" i="15"/>
  <c r="E596" i="15"/>
  <c r="E595" i="15"/>
  <c r="E594" i="15"/>
  <c r="E593" i="15"/>
  <c r="E592" i="15"/>
  <c r="E591" i="15"/>
  <c r="E590" i="15"/>
  <c r="E589" i="15"/>
  <c r="E588" i="15"/>
  <c r="E587" i="15"/>
  <c r="E586" i="15"/>
  <c r="E585" i="15"/>
  <c r="E584" i="15"/>
  <c r="E583" i="15"/>
  <c r="E582" i="15"/>
  <c r="C582" i="15"/>
  <c r="B582" i="15"/>
  <c r="E581" i="15"/>
  <c r="E580" i="15"/>
  <c r="E579" i="15"/>
  <c r="E578" i="15"/>
  <c r="E577" i="15"/>
  <c r="E576" i="15"/>
  <c r="E575" i="15"/>
  <c r="E574" i="15"/>
  <c r="E573" i="15"/>
  <c r="E572" i="15"/>
  <c r="E571" i="15"/>
  <c r="E570" i="15"/>
  <c r="E569" i="15"/>
  <c r="E568" i="15"/>
  <c r="E567" i="15"/>
  <c r="E566" i="15"/>
  <c r="E565" i="15"/>
  <c r="E564" i="15"/>
  <c r="E563" i="15"/>
  <c r="E562" i="15"/>
  <c r="E561" i="15"/>
  <c r="E560" i="15"/>
  <c r="E559" i="15"/>
  <c r="E558" i="15"/>
  <c r="C558" i="15"/>
  <c r="B558" i="15"/>
  <c r="E557" i="15"/>
  <c r="E556" i="15"/>
  <c r="E555" i="15"/>
  <c r="E554" i="15"/>
  <c r="E553" i="15"/>
  <c r="E552" i="15"/>
  <c r="E551" i="15"/>
  <c r="E550" i="15"/>
  <c r="E549" i="15"/>
  <c r="E548" i="15"/>
  <c r="E547" i="15"/>
  <c r="E546" i="15"/>
  <c r="E545" i="15"/>
  <c r="E544" i="15"/>
  <c r="E543" i="15"/>
  <c r="E542" i="15"/>
  <c r="E541" i="15"/>
  <c r="E540" i="15"/>
  <c r="E539" i="15"/>
  <c r="E538" i="15"/>
  <c r="E537" i="15"/>
  <c r="E536" i="15"/>
  <c r="E535" i="15"/>
  <c r="E534" i="15"/>
  <c r="C534" i="15"/>
  <c r="B534" i="15"/>
  <c r="E533" i="15"/>
  <c r="E532" i="15"/>
  <c r="E531" i="15"/>
  <c r="E530" i="15"/>
  <c r="E529" i="15"/>
  <c r="E528" i="15"/>
  <c r="E527" i="15"/>
  <c r="E526" i="15"/>
  <c r="E525" i="15"/>
  <c r="E524" i="15"/>
  <c r="E523" i="15"/>
  <c r="E522" i="15"/>
  <c r="E521" i="15"/>
  <c r="E520" i="15"/>
  <c r="E519" i="15"/>
  <c r="E518" i="15"/>
  <c r="E517" i="15"/>
  <c r="E516" i="15"/>
  <c r="E515" i="15"/>
  <c r="E514" i="15"/>
  <c r="E513" i="15"/>
  <c r="E512" i="15"/>
  <c r="E511" i="15"/>
  <c r="E510" i="15"/>
  <c r="C510" i="15"/>
  <c r="B510" i="15"/>
  <c r="E509" i="15"/>
  <c r="E508" i="15"/>
  <c r="E507" i="15"/>
  <c r="E506" i="15"/>
  <c r="E505" i="15"/>
  <c r="E504" i="15"/>
  <c r="E503" i="15"/>
  <c r="E502" i="15"/>
  <c r="E501" i="15"/>
  <c r="E500" i="15"/>
  <c r="E499" i="15"/>
  <c r="E498" i="15"/>
  <c r="E497" i="15"/>
  <c r="E496" i="15"/>
  <c r="E495" i="15"/>
  <c r="E494" i="15"/>
  <c r="E493" i="15"/>
  <c r="E492" i="15"/>
  <c r="E491" i="15"/>
  <c r="E490" i="15"/>
  <c r="E489" i="15"/>
  <c r="E488" i="15"/>
  <c r="E487" i="15"/>
  <c r="E486" i="15"/>
  <c r="C486" i="15"/>
  <c r="B486" i="15"/>
  <c r="E485" i="15"/>
  <c r="E484" i="15"/>
  <c r="E483" i="15"/>
  <c r="E482" i="15"/>
  <c r="E481" i="15"/>
  <c r="E480" i="15"/>
  <c r="E479" i="15"/>
  <c r="E478" i="15"/>
  <c r="E477" i="15"/>
  <c r="E476" i="15"/>
  <c r="E475" i="15"/>
  <c r="E474" i="15"/>
  <c r="E473" i="15"/>
  <c r="E472" i="15"/>
  <c r="E471" i="15"/>
  <c r="E470" i="15"/>
  <c r="E469" i="15"/>
  <c r="E468" i="15"/>
  <c r="E467" i="15"/>
  <c r="E466" i="15"/>
  <c r="E465" i="15"/>
  <c r="E464" i="15"/>
  <c r="E463" i="15"/>
  <c r="E462" i="15"/>
  <c r="C462" i="15"/>
  <c r="B462" i="15"/>
  <c r="E461" i="15"/>
  <c r="E460" i="15"/>
  <c r="E459" i="15"/>
  <c r="E458" i="15"/>
  <c r="E457" i="15"/>
  <c r="E456" i="15"/>
  <c r="E455" i="15"/>
  <c r="E454" i="15"/>
  <c r="E453" i="15"/>
  <c r="E452" i="15"/>
  <c r="E451" i="15"/>
  <c r="E450" i="15"/>
  <c r="E449" i="15"/>
  <c r="E448" i="15"/>
  <c r="E447" i="15"/>
  <c r="E446" i="15"/>
  <c r="E445" i="15"/>
  <c r="E444" i="15"/>
  <c r="E443" i="15"/>
  <c r="E442" i="15"/>
  <c r="E441" i="15"/>
  <c r="E440" i="15"/>
  <c r="E439" i="15"/>
  <c r="E438" i="15"/>
  <c r="C438" i="15"/>
  <c r="B438" i="15"/>
  <c r="E437" i="15"/>
  <c r="E436" i="15"/>
  <c r="E435" i="15"/>
  <c r="E434" i="15"/>
  <c r="E433" i="15"/>
  <c r="E432" i="15"/>
  <c r="E431" i="15"/>
  <c r="E430" i="15"/>
  <c r="E429" i="15"/>
  <c r="E428" i="15"/>
  <c r="E427" i="15"/>
  <c r="E426" i="15"/>
  <c r="E425" i="15"/>
  <c r="E424" i="15"/>
  <c r="E423" i="15"/>
  <c r="E422" i="15"/>
  <c r="E421" i="15"/>
  <c r="E420" i="15"/>
  <c r="E419" i="15"/>
  <c r="E418" i="15"/>
  <c r="E417" i="15"/>
  <c r="E416" i="15"/>
  <c r="E415" i="15"/>
  <c r="E414" i="15"/>
  <c r="C414" i="15"/>
  <c r="B414" i="15"/>
  <c r="E413" i="15"/>
  <c r="E412" i="15"/>
  <c r="E411" i="15"/>
  <c r="E410" i="15"/>
  <c r="E409" i="15"/>
  <c r="E408" i="15"/>
  <c r="E407" i="15"/>
  <c r="E406" i="15"/>
  <c r="E405" i="15"/>
  <c r="E404" i="15"/>
  <c r="E403" i="15"/>
  <c r="E402" i="15"/>
  <c r="E401" i="15"/>
  <c r="E400" i="15"/>
  <c r="E399" i="15"/>
  <c r="E398" i="15"/>
  <c r="E397" i="15"/>
  <c r="E396" i="15"/>
  <c r="E395" i="15"/>
  <c r="E394" i="15"/>
  <c r="E393" i="15"/>
  <c r="E392" i="15"/>
  <c r="E391" i="15"/>
  <c r="E390" i="15"/>
  <c r="C390" i="15"/>
  <c r="B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E376" i="15"/>
  <c r="E375" i="15"/>
  <c r="E374" i="15"/>
  <c r="E373" i="15"/>
  <c r="E372" i="15"/>
  <c r="E371" i="15"/>
  <c r="E370" i="15"/>
  <c r="E369" i="15"/>
  <c r="E368" i="15"/>
  <c r="E367" i="15"/>
  <c r="E366" i="15"/>
  <c r="C366" i="15"/>
  <c r="B366" i="15"/>
  <c r="E365" i="15"/>
  <c r="E364" i="15"/>
  <c r="E363" i="15"/>
  <c r="E362" i="15"/>
  <c r="E361" i="15"/>
  <c r="E360" i="15"/>
  <c r="E359" i="15"/>
  <c r="E358" i="15"/>
  <c r="E357" i="15"/>
  <c r="E356" i="15"/>
  <c r="E355" i="15"/>
  <c r="E354" i="15"/>
  <c r="E353" i="15"/>
  <c r="E352" i="15"/>
  <c r="E351" i="15"/>
  <c r="E350" i="15"/>
  <c r="E349" i="15"/>
  <c r="E348" i="15"/>
  <c r="E347" i="15"/>
  <c r="E346" i="15"/>
  <c r="E345" i="15"/>
  <c r="E344" i="15"/>
  <c r="E343" i="15"/>
  <c r="E342" i="15"/>
  <c r="C342" i="15"/>
  <c r="B342" i="15"/>
  <c r="E341" i="15"/>
  <c r="E340" i="15"/>
  <c r="E339" i="15"/>
  <c r="E338" i="15"/>
  <c r="E337" i="15"/>
  <c r="E336" i="15"/>
  <c r="E335" i="15"/>
  <c r="E334" i="15"/>
  <c r="E333" i="15"/>
  <c r="E332" i="15"/>
  <c r="E331" i="15"/>
  <c r="E330" i="15"/>
  <c r="E329" i="15"/>
  <c r="E328" i="15"/>
  <c r="E327" i="15"/>
  <c r="E326" i="15"/>
  <c r="E325" i="15"/>
  <c r="E324" i="15"/>
  <c r="E323" i="15"/>
  <c r="E322" i="15"/>
  <c r="E321" i="15"/>
  <c r="E320" i="15"/>
  <c r="E319" i="15"/>
  <c r="E318" i="15"/>
  <c r="C318" i="15"/>
  <c r="B318" i="15"/>
  <c r="E317" i="15"/>
  <c r="E316" i="15"/>
  <c r="E315" i="15"/>
  <c r="E314" i="15"/>
  <c r="E313" i="15"/>
  <c r="E312" i="15"/>
  <c r="E311" i="15"/>
  <c r="E310" i="15"/>
  <c r="E309" i="15"/>
  <c r="E308" i="15"/>
  <c r="E307" i="15"/>
  <c r="E306" i="15"/>
  <c r="E305" i="15"/>
  <c r="E304" i="15"/>
  <c r="E303" i="15"/>
  <c r="E302" i="15"/>
  <c r="E301" i="15"/>
  <c r="E300" i="15"/>
  <c r="E299" i="15"/>
  <c r="E298" i="15"/>
  <c r="E297" i="15"/>
  <c r="E296" i="15"/>
  <c r="E295" i="15"/>
  <c r="E294" i="15"/>
  <c r="C294" i="15"/>
  <c r="B294" i="15"/>
  <c r="E293" i="15"/>
  <c r="E292" i="15"/>
  <c r="E291" i="15"/>
  <c r="E290" i="15"/>
  <c r="E289" i="15"/>
  <c r="E288" i="15"/>
  <c r="E287" i="15"/>
  <c r="E286" i="15"/>
  <c r="E285" i="15"/>
  <c r="E284" i="15"/>
  <c r="E283" i="15"/>
  <c r="E282" i="15"/>
  <c r="E281" i="15"/>
  <c r="E280" i="15"/>
  <c r="E279" i="15"/>
  <c r="E278" i="15"/>
  <c r="E277" i="15"/>
  <c r="E276" i="15"/>
  <c r="E275" i="15"/>
  <c r="E274" i="15"/>
  <c r="E273" i="15"/>
  <c r="E272" i="15"/>
  <c r="E271" i="15"/>
  <c r="E270" i="15"/>
  <c r="C270" i="15"/>
  <c r="B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C246" i="15"/>
  <c r="B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C222" i="15"/>
  <c r="B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C198" i="15"/>
  <c r="B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C174" i="15"/>
  <c r="B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C150" i="15"/>
  <c r="B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C126" i="15"/>
  <c r="B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C102" i="15"/>
  <c r="B102" i="15"/>
  <c r="E101" i="15"/>
  <c r="E100" i="15"/>
  <c r="E99" i="15"/>
  <c r="D99" i="15"/>
  <c r="D123" i="15" s="1"/>
  <c r="D147" i="15" s="1"/>
  <c r="D171" i="15" s="1"/>
  <c r="D195" i="15" s="1"/>
  <c r="D219" i="15" s="1"/>
  <c r="D243" i="15" s="1"/>
  <c r="D267" i="15" s="1"/>
  <c r="D291" i="15" s="1"/>
  <c r="D315" i="15" s="1"/>
  <c r="D339" i="15" s="1"/>
  <c r="D363" i="15" s="1"/>
  <c r="D387" i="15" s="1"/>
  <c r="D411" i="15" s="1"/>
  <c r="D435" i="15" s="1"/>
  <c r="D459" i="15" s="1"/>
  <c r="D483" i="15" s="1"/>
  <c r="D507" i="15" s="1"/>
  <c r="D531" i="15" s="1"/>
  <c r="D555" i="15" s="1"/>
  <c r="D579" i="15" s="1"/>
  <c r="D603" i="15" s="1"/>
  <c r="D627" i="15" s="1"/>
  <c r="D651" i="15" s="1"/>
  <c r="D675" i="15" s="1"/>
  <c r="D699" i="15" s="1"/>
  <c r="D723" i="15" s="1"/>
  <c r="D747" i="15" s="1"/>
  <c r="D771" i="15" s="1"/>
  <c r="D795" i="15" s="1"/>
  <c r="D819" i="15" s="1"/>
  <c r="D843" i="15" s="1"/>
  <c r="D867" i="15" s="1"/>
  <c r="D891" i="15" s="1"/>
  <c r="D915" i="15" s="1"/>
  <c r="D939" i="15" s="1"/>
  <c r="D963" i="15" s="1"/>
  <c r="D987" i="15" s="1"/>
  <c r="D1011" i="15" s="1"/>
  <c r="D1035" i="15" s="1"/>
  <c r="D1059" i="15" s="1"/>
  <c r="D1083" i="15" s="1"/>
  <c r="D1107" i="15" s="1"/>
  <c r="D1131" i="15" s="1"/>
  <c r="D1155" i="15" s="1"/>
  <c r="D1179" i="15" s="1"/>
  <c r="E98" i="15"/>
  <c r="E97" i="15"/>
  <c r="E96" i="15"/>
  <c r="E95" i="15"/>
  <c r="D95" i="15"/>
  <c r="D119" i="15" s="1"/>
  <c r="D143" i="15" s="1"/>
  <c r="D167" i="15" s="1"/>
  <c r="D191" i="15" s="1"/>
  <c r="D215" i="15" s="1"/>
  <c r="D239" i="15" s="1"/>
  <c r="D263" i="15" s="1"/>
  <c r="D287" i="15" s="1"/>
  <c r="D311" i="15" s="1"/>
  <c r="D335" i="15" s="1"/>
  <c r="D359" i="15" s="1"/>
  <c r="D383" i="15" s="1"/>
  <c r="D407" i="15" s="1"/>
  <c r="D431" i="15" s="1"/>
  <c r="D455" i="15" s="1"/>
  <c r="D479" i="15" s="1"/>
  <c r="D503" i="15" s="1"/>
  <c r="D527" i="15" s="1"/>
  <c r="D551" i="15" s="1"/>
  <c r="D575" i="15" s="1"/>
  <c r="D599" i="15" s="1"/>
  <c r="D623" i="15" s="1"/>
  <c r="D647" i="15" s="1"/>
  <c r="D671" i="15" s="1"/>
  <c r="D695" i="15" s="1"/>
  <c r="D719" i="15" s="1"/>
  <c r="D743" i="15" s="1"/>
  <c r="D767" i="15" s="1"/>
  <c r="D791" i="15" s="1"/>
  <c r="D815" i="15" s="1"/>
  <c r="D839" i="15" s="1"/>
  <c r="D863" i="15" s="1"/>
  <c r="D887" i="15" s="1"/>
  <c r="D911" i="15" s="1"/>
  <c r="D935" i="15" s="1"/>
  <c r="D959" i="15" s="1"/>
  <c r="D983" i="15" s="1"/>
  <c r="D1007" i="15" s="1"/>
  <c r="D1031" i="15" s="1"/>
  <c r="D1055" i="15" s="1"/>
  <c r="D1079" i="15" s="1"/>
  <c r="D1103" i="15" s="1"/>
  <c r="D1127" i="15" s="1"/>
  <c r="D1151" i="15" s="1"/>
  <c r="D1175" i="15" s="1"/>
  <c r="E94" i="15"/>
  <c r="E93" i="15"/>
  <c r="E92" i="15"/>
  <c r="E91" i="15"/>
  <c r="D91" i="15"/>
  <c r="D115" i="15" s="1"/>
  <c r="D139" i="15" s="1"/>
  <c r="D163" i="15" s="1"/>
  <c r="D187" i="15" s="1"/>
  <c r="D211" i="15" s="1"/>
  <c r="D235" i="15" s="1"/>
  <c r="D259" i="15" s="1"/>
  <c r="D283" i="15" s="1"/>
  <c r="D307" i="15" s="1"/>
  <c r="D331" i="15" s="1"/>
  <c r="D355" i="15" s="1"/>
  <c r="D379" i="15" s="1"/>
  <c r="D403" i="15" s="1"/>
  <c r="D427" i="15" s="1"/>
  <c r="D451" i="15" s="1"/>
  <c r="D475" i="15" s="1"/>
  <c r="D499" i="15" s="1"/>
  <c r="D523" i="15" s="1"/>
  <c r="D547" i="15" s="1"/>
  <c r="D571" i="15" s="1"/>
  <c r="D595" i="15" s="1"/>
  <c r="D619" i="15" s="1"/>
  <c r="D643" i="15" s="1"/>
  <c r="D667" i="15" s="1"/>
  <c r="D691" i="15" s="1"/>
  <c r="D715" i="15" s="1"/>
  <c r="D739" i="15" s="1"/>
  <c r="D763" i="15" s="1"/>
  <c r="D787" i="15" s="1"/>
  <c r="D811" i="15" s="1"/>
  <c r="D835" i="15" s="1"/>
  <c r="D859" i="15" s="1"/>
  <c r="D883" i="15" s="1"/>
  <c r="D907" i="15" s="1"/>
  <c r="D931" i="15" s="1"/>
  <c r="D955" i="15" s="1"/>
  <c r="D979" i="15" s="1"/>
  <c r="D1003" i="15" s="1"/>
  <c r="D1027" i="15" s="1"/>
  <c r="D1051" i="15" s="1"/>
  <c r="D1075" i="15" s="1"/>
  <c r="D1099" i="15" s="1"/>
  <c r="D1123" i="15" s="1"/>
  <c r="D1147" i="15" s="1"/>
  <c r="D1171" i="15" s="1"/>
  <c r="E90" i="15"/>
  <c r="E89" i="15"/>
  <c r="E88" i="15"/>
  <c r="E87" i="15"/>
  <c r="D87" i="15"/>
  <c r="D111" i="15" s="1"/>
  <c r="D135" i="15" s="1"/>
  <c r="D159" i="15" s="1"/>
  <c r="D183" i="15" s="1"/>
  <c r="D207" i="15" s="1"/>
  <c r="D231" i="15" s="1"/>
  <c r="D255" i="15" s="1"/>
  <c r="D279" i="15" s="1"/>
  <c r="D303" i="15" s="1"/>
  <c r="D327" i="15" s="1"/>
  <c r="D351" i="15" s="1"/>
  <c r="D375" i="15" s="1"/>
  <c r="D399" i="15" s="1"/>
  <c r="D423" i="15" s="1"/>
  <c r="D447" i="15" s="1"/>
  <c r="D471" i="15" s="1"/>
  <c r="D495" i="15" s="1"/>
  <c r="D519" i="15" s="1"/>
  <c r="D543" i="15" s="1"/>
  <c r="D567" i="15" s="1"/>
  <c r="D591" i="15" s="1"/>
  <c r="D615" i="15" s="1"/>
  <c r="D639" i="15" s="1"/>
  <c r="D663" i="15" s="1"/>
  <c r="D687" i="15" s="1"/>
  <c r="D711" i="15" s="1"/>
  <c r="D735" i="15" s="1"/>
  <c r="D759" i="15" s="1"/>
  <c r="D783" i="15" s="1"/>
  <c r="D807" i="15" s="1"/>
  <c r="D831" i="15" s="1"/>
  <c r="D855" i="15" s="1"/>
  <c r="D879" i="15" s="1"/>
  <c r="D903" i="15" s="1"/>
  <c r="D927" i="15" s="1"/>
  <c r="D951" i="15" s="1"/>
  <c r="D975" i="15" s="1"/>
  <c r="D999" i="15" s="1"/>
  <c r="D1023" i="15" s="1"/>
  <c r="D1047" i="15" s="1"/>
  <c r="D1071" i="15" s="1"/>
  <c r="D1095" i="15" s="1"/>
  <c r="D1119" i="15" s="1"/>
  <c r="D1143" i="15" s="1"/>
  <c r="D1167" i="15" s="1"/>
  <c r="E86" i="15"/>
  <c r="E85" i="15"/>
  <c r="E84" i="15"/>
  <c r="E83" i="15"/>
  <c r="D83" i="15"/>
  <c r="D107" i="15" s="1"/>
  <c r="D131" i="15" s="1"/>
  <c r="D155" i="15" s="1"/>
  <c r="D179" i="15" s="1"/>
  <c r="D203" i="15" s="1"/>
  <c r="D227" i="15" s="1"/>
  <c r="D251" i="15" s="1"/>
  <c r="D275" i="15" s="1"/>
  <c r="D299" i="15" s="1"/>
  <c r="D323" i="15" s="1"/>
  <c r="D347" i="15" s="1"/>
  <c r="D371" i="15" s="1"/>
  <c r="D395" i="15" s="1"/>
  <c r="D419" i="15" s="1"/>
  <c r="D443" i="15" s="1"/>
  <c r="D467" i="15" s="1"/>
  <c r="D491" i="15" s="1"/>
  <c r="D515" i="15" s="1"/>
  <c r="D539" i="15" s="1"/>
  <c r="D563" i="15" s="1"/>
  <c r="D587" i="15" s="1"/>
  <c r="D611" i="15" s="1"/>
  <c r="D635" i="15" s="1"/>
  <c r="D659" i="15" s="1"/>
  <c r="D683" i="15" s="1"/>
  <c r="D707" i="15" s="1"/>
  <c r="D731" i="15" s="1"/>
  <c r="D755" i="15" s="1"/>
  <c r="D779" i="15" s="1"/>
  <c r="D803" i="15" s="1"/>
  <c r="D827" i="15" s="1"/>
  <c r="D851" i="15" s="1"/>
  <c r="D875" i="15" s="1"/>
  <c r="D899" i="15" s="1"/>
  <c r="D923" i="15" s="1"/>
  <c r="D947" i="15" s="1"/>
  <c r="D971" i="15" s="1"/>
  <c r="D995" i="15" s="1"/>
  <c r="D1019" i="15" s="1"/>
  <c r="D1043" i="15" s="1"/>
  <c r="D1067" i="15" s="1"/>
  <c r="D1091" i="15" s="1"/>
  <c r="D1115" i="15" s="1"/>
  <c r="D1139" i="15" s="1"/>
  <c r="D1163" i="15" s="1"/>
  <c r="E82" i="15"/>
  <c r="E81" i="15"/>
  <c r="E80" i="15"/>
  <c r="E79" i="15"/>
  <c r="D79" i="15"/>
  <c r="D103" i="15" s="1"/>
  <c r="D127" i="15" s="1"/>
  <c r="D151" i="15" s="1"/>
  <c r="D175" i="15" s="1"/>
  <c r="D199" i="15" s="1"/>
  <c r="D223" i="15" s="1"/>
  <c r="D247" i="15" s="1"/>
  <c r="D271" i="15" s="1"/>
  <c r="D295" i="15" s="1"/>
  <c r="D319" i="15" s="1"/>
  <c r="D343" i="15" s="1"/>
  <c r="D367" i="15" s="1"/>
  <c r="D391" i="15" s="1"/>
  <c r="D415" i="15" s="1"/>
  <c r="D439" i="15" s="1"/>
  <c r="D463" i="15" s="1"/>
  <c r="D487" i="15" s="1"/>
  <c r="D511" i="15" s="1"/>
  <c r="D535" i="15" s="1"/>
  <c r="D559" i="15" s="1"/>
  <c r="D583" i="15" s="1"/>
  <c r="D607" i="15" s="1"/>
  <c r="D631" i="15" s="1"/>
  <c r="D655" i="15" s="1"/>
  <c r="D679" i="15" s="1"/>
  <c r="D703" i="15" s="1"/>
  <c r="D727" i="15" s="1"/>
  <c r="D751" i="15" s="1"/>
  <c r="D775" i="15" s="1"/>
  <c r="D799" i="15" s="1"/>
  <c r="D823" i="15" s="1"/>
  <c r="D847" i="15" s="1"/>
  <c r="D871" i="15" s="1"/>
  <c r="D895" i="15" s="1"/>
  <c r="D919" i="15" s="1"/>
  <c r="D943" i="15" s="1"/>
  <c r="D967" i="15" s="1"/>
  <c r="D991" i="15" s="1"/>
  <c r="D1015" i="15" s="1"/>
  <c r="D1039" i="15" s="1"/>
  <c r="D1063" i="15" s="1"/>
  <c r="D1087" i="15" s="1"/>
  <c r="D1111" i="15" s="1"/>
  <c r="D1135" i="15" s="1"/>
  <c r="D1159" i="15" s="1"/>
  <c r="E78" i="15"/>
  <c r="C78" i="15"/>
  <c r="B78" i="15"/>
  <c r="E77" i="15"/>
  <c r="E76" i="15"/>
  <c r="D76" i="15"/>
  <c r="D100" i="15" s="1"/>
  <c r="D124" i="15" s="1"/>
  <c r="D148" i="15" s="1"/>
  <c r="D172" i="15" s="1"/>
  <c r="D196" i="15" s="1"/>
  <c r="D220" i="15" s="1"/>
  <c r="D244" i="15" s="1"/>
  <c r="D268" i="15" s="1"/>
  <c r="D292" i="15" s="1"/>
  <c r="D316" i="15" s="1"/>
  <c r="D340" i="15" s="1"/>
  <c r="D364" i="15" s="1"/>
  <c r="D388" i="15" s="1"/>
  <c r="D412" i="15" s="1"/>
  <c r="D436" i="15" s="1"/>
  <c r="D460" i="15" s="1"/>
  <c r="D484" i="15" s="1"/>
  <c r="D508" i="15" s="1"/>
  <c r="D532" i="15" s="1"/>
  <c r="D556" i="15" s="1"/>
  <c r="D580" i="15" s="1"/>
  <c r="D604" i="15" s="1"/>
  <c r="D628" i="15" s="1"/>
  <c r="D652" i="15" s="1"/>
  <c r="D676" i="15" s="1"/>
  <c r="D700" i="15" s="1"/>
  <c r="D724" i="15" s="1"/>
  <c r="D748" i="15" s="1"/>
  <c r="D772" i="15" s="1"/>
  <c r="D796" i="15" s="1"/>
  <c r="D820" i="15" s="1"/>
  <c r="D844" i="15" s="1"/>
  <c r="D868" i="15" s="1"/>
  <c r="D892" i="15" s="1"/>
  <c r="D916" i="15" s="1"/>
  <c r="D940" i="15" s="1"/>
  <c r="D964" i="15" s="1"/>
  <c r="D988" i="15" s="1"/>
  <c r="D1012" i="15" s="1"/>
  <c r="D1036" i="15" s="1"/>
  <c r="D1060" i="15" s="1"/>
  <c r="D1084" i="15" s="1"/>
  <c r="D1108" i="15" s="1"/>
  <c r="D1132" i="15" s="1"/>
  <c r="D1156" i="15" s="1"/>
  <c r="D1180" i="15" s="1"/>
  <c r="E75" i="15"/>
  <c r="D75" i="15"/>
  <c r="E74" i="15"/>
  <c r="E73" i="15"/>
  <c r="E72" i="15"/>
  <c r="D72" i="15"/>
  <c r="D96" i="15" s="1"/>
  <c r="D120" i="15" s="1"/>
  <c r="D144" i="15" s="1"/>
  <c r="D168" i="15" s="1"/>
  <c r="D192" i="15" s="1"/>
  <c r="D216" i="15" s="1"/>
  <c r="D240" i="15" s="1"/>
  <c r="D264" i="15" s="1"/>
  <c r="D288" i="15" s="1"/>
  <c r="D312" i="15" s="1"/>
  <c r="D336" i="15" s="1"/>
  <c r="D360" i="15" s="1"/>
  <c r="D384" i="15" s="1"/>
  <c r="D408" i="15" s="1"/>
  <c r="D432" i="15" s="1"/>
  <c r="D456" i="15" s="1"/>
  <c r="D480" i="15" s="1"/>
  <c r="D504" i="15" s="1"/>
  <c r="D528" i="15" s="1"/>
  <c r="D552" i="15" s="1"/>
  <c r="D576" i="15" s="1"/>
  <c r="D600" i="15" s="1"/>
  <c r="D624" i="15" s="1"/>
  <c r="D648" i="15" s="1"/>
  <c r="D672" i="15" s="1"/>
  <c r="D696" i="15" s="1"/>
  <c r="D720" i="15" s="1"/>
  <c r="D744" i="15" s="1"/>
  <c r="D768" i="15" s="1"/>
  <c r="D792" i="15" s="1"/>
  <c r="D816" i="15" s="1"/>
  <c r="D840" i="15" s="1"/>
  <c r="D864" i="15" s="1"/>
  <c r="D888" i="15" s="1"/>
  <c r="D912" i="15" s="1"/>
  <c r="D936" i="15" s="1"/>
  <c r="D960" i="15" s="1"/>
  <c r="D984" i="15" s="1"/>
  <c r="D1008" i="15" s="1"/>
  <c r="D1032" i="15" s="1"/>
  <c r="D1056" i="15" s="1"/>
  <c r="D1080" i="15" s="1"/>
  <c r="D1104" i="15" s="1"/>
  <c r="D1128" i="15" s="1"/>
  <c r="D1152" i="15" s="1"/>
  <c r="D1176" i="15" s="1"/>
  <c r="E71" i="15"/>
  <c r="D71" i="15"/>
  <c r="E70" i="15"/>
  <c r="E69" i="15"/>
  <c r="E68" i="15"/>
  <c r="D68" i="15"/>
  <c r="D92" i="15" s="1"/>
  <c r="D116" i="15" s="1"/>
  <c r="D140" i="15" s="1"/>
  <c r="D164" i="15" s="1"/>
  <c r="D188" i="15" s="1"/>
  <c r="D212" i="15" s="1"/>
  <c r="D236" i="15" s="1"/>
  <c r="D260" i="15" s="1"/>
  <c r="D284" i="15" s="1"/>
  <c r="D308" i="15" s="1"/>
  <c r="D332" i="15" s="1"/>
  <c r="D356" i="15" s="1"/>
  <c r="D380" i="15" s="1"/>
  <c r="D404" i="15" s="1"/>
  <c r="D428" i="15" s="1"/>
  <c r="D452" i="15" s="1"/>
  <c r="D476" i="15" s="1"/>
  <c r="D500" i="15" s="1"/>
  <c r="D524" i="15" s="1"/>
  <c r="D548" i="15" s="1"/>
  <c r="D572" i="15" s="1"/>
  <c r="D596" i="15" s="1"/>
  <c r="D620" i="15" s="1"/>
  <c r="D644" i="15" s="1"/>
  <c r="D668" i="15" s="1"/>
  <c r="D692" i="15" s="1"/>
  <c r="D716" i="15" s="1"/>
  <c r="D740" i="15" s="1"/>
  <c r="D764" i="15" s="1"/>
  <c r="D788" i="15" s="1"/>
  <c r="D812" i="15" s="1"/>
  <c r="D836" i="15" s="1"/>
  <c r="D860" i="15" s="1"/>
  <c r="D884" i="15" s="1"/>
  <c r="D908" i="15" s="1"/>
  <c r="D932" i="15" s="1"/>
  <c r="D956" i="15" s="1"/>
  <c r="D980" i="15" s="1"/>
  <c r="D1004" i="15" s="1"/>
  <c r="D1028" i="15" s="1"/>
  <c r="D1052" i="15" s="1"/>
  <c r="D1076" i="15" s="1"/>
  <c r="D1100" i="15" s="1"/>
  <c r="D1124" i="15" s="1"/>
  <c r="D1148" i="15" s="1"/>
  <c r="D1172" i="15" s="1"/>
  <c r="E67" i="15"/>
  <c r="D67" i="15"/>
  <c r="E66" i="15"/>
  <c r="E64" i="15"/>
  <c r="D64" i="15"/>
  <c r="D88" i="15" s="1"/>
  <c r="D112" i="15" s="1"/>
  <c r="D136" i="15" s="1"/>
  <c r="D160" i="15" s="1"/>
  <c r="D184" i="15" s="1"/>
  <c r="D208" i="15" s="1"/>
  <c r="D232" i="15" s="1"/>
  <c r="D256" i="15" s="1"/>
  <c r="D280" i="15" s="1"/>
  <c r="D304" i="15" s="1"/>
  <c r="D328" i="15" s="1"/>
  <c r="D352" i="15" s="1"/>
  <c r="D376" i="15" s="1"/>
  <c r="D400" i="15" s="1"/>
  <c r="D424" i="15" s="1"/>
  <c r="D448" i="15" s="1"/>
  <c r="D472" i="15" s="1"/>
  <c r="D496" i="15" s="1"/>
  <c r="D520" i="15" s="1"/>
  <c r="D544" i="15" s="1"/>
  <c r="D568" i="15" s="1"/>
  <c r="D592" i="15" s="1"/>
  <c r="D616" i="15" s="1"/>
  <c r="D640" i="15" s="1"/>
  <c r="D664" i="15" s="1"/>
  <c r="D688" i="15" s="1"/>
  <c r="D712" i="15" s="1"/>
  <c r="D736" i="15" s="1"/>
  <c r="D760" i="15" s="1"/>
  <c r="D784" i="15" s="1"/>
  <c r="D808" i="15" s="1"/>
  <c r="D832" i="15" s="1"/>
  <c r="D856" i="15" s="1"/>
  <c r="D880" i="15" s="1"/>
  <c r="D904" i="15" s="1"/>
  <c r="D928" i="15" s="1"/>
  <c r="D952" i="15" s="1"/>
  <c r="D976" i="15" s="1"/>
  <c r="D1000" i="15" s="1"/>
  <c r="D1024" i="15" s="1"/>
  <c r="D1048" i="15" s="1"/>
  <c r="D1072" i="15" s="1"/>
  <c r="D1096" i="15" s="1"/>
  <c r="D1120" i="15" s="1"/>
  <c r="D1144" i="15" s="1"/>
  <c r="D1168" i="15" s="1"/>
  <c r="E63" i="15"/>
  <c r="D63" i="15"/>
  <c r="E62" i="15"/>
  <c r="E61" i="15"/>
  <c r="E60" i="15"/>
  <c r="D60" i="15"/>
  <c r="D84" i="15" s="1"/>
  <c r="D108" i="15" s="1"/>
  <c r="D132" i="15" s="1"/>
  <c r="D156" i="15" s="1"/>
  <c r="D180" i="15" s="1"/>
  <c r="D204" i="15" s="1"/>
  <c r="D228" i="15" s="1"/>
  <c r="D252" i="15" s="1"/>
  <c r="D276" i="15" s="1"/>
  <c r="D300" i="15" s="1"/>
  <c r="D324" i="15" s="1"/>
  <c r="D348" i="15" s="1"/>
  <c r="D372" i="15" s="1"/>
  <c r="D396" i="15" s="1"/>
  <c r="D420" i="15" s="1"/>
  <c r="D444" i="15" s="1"/>
  <c r="D468" i="15" s="1"/>
  <c r="D492" i="15" s="1"/>
  <c r="D516" i="15" s="1"/>
  <c r="D540" i="15" s="1"/>
  <c r="D564" i="15" s="1"/>
  <c r="D588" i="15" s="1"/>
  <c r="D612" i="15" s="1"/>
  <c r="D636" i="15" s="1"/>
  <c r="D660" i="15" s="1"/>
  <c r="D684" i="15" s="1"/>
  <c r="D708" i="15" s="1"/>
  <c r="D732" i="15" s="1"/>
  <c r="D756" i="15" s="1"/>
  <c r="D780" i="15" s="1"/>
  <c r="D804" i="15" s="1"/>
  <c r="D828" i="15" s="1"/>
  <c r="D852" i="15" s="1"/>
  <c r="D876" i="15" s="1"/>
  <c r="D900" i="15" s="1"/>
  <c r="D924" i="15" s="1"/>
  <c r="D948" i="15" s="1"/>
  <c r="D972" i="15" s="1"/>
  <c r="D996" i="15" s="1"/>
  <c r="D1020" i="15" s="1"/>
  <c r="D1044" i="15" s="1"/>
  <c r="D1068" i="15" s="1"/>
  <c r="D1092" i="15" s="1"/>
  <c r="D1116" i="15" s="1"/>
  <c r="D1140" i="15" s="1"/>
  <c r="D1164" i="15" s="1"/>
  <c r="E59" i="15"/>
  <c r="D59" i="15"/>
  <c r="E58" i="15"/>
  <c r="E57" i="15"/>
  <c r="E56" i="15"/>
  <c r="D56" i="15"/>
  <c r="D80" i="15" s="1"/>
  <c r="D104" i="15" s="1"/>
  <c r="D128" i="15" s="1"/>
  <c r="D152" i="15" s="1"/>
  <c r="D176" i="15" s="1"/>
  <c r="D200" i="15" s="1"/>
  <c r="D224" i="15" s="1"/>
  <c r="D248" i="15" s="1"/>
  <c r="D272" i="15" s="1"/>
  <c r="D296" i="15" s="1"/>
  <c r="D320" i="15" s="1"/>
  <c r="D344" i="15" s="1"/>
  <c r="D368" i="15" s="1"/>
  <c r="D392" i="15" s="1"/>
  <c r="D416" i="15" s="1"/>
  <c r="D440" i="15" s="1"/>
  <c r="D464" i="15" s="1"/>
  <c r="D488" i="15" s="1"/>
  <c r="D512" i="15" s="1"/>
  <c r="D536" i="15" s="1"/>
  <c r="D560" i="15" s="1"/>
  <c r="D584" i="15" s="1"/>
  <c r="D608" i="15" s="1"/>
  <c r="D632" i="15" s="1"/>
  <c r="D656" i="15" s="1"/>
  <c r="D680" i="15" s="1"/>
  <c r="D704" i="15" s="1"/>
  <c r="D728" i="15" s="1"/>
  <c r="D752" i="15" s="1"/>
  <c r="D776" i="15" s="1"/>
  <c r="D800" i="15" s="1"/>
  <c r="D824" i="15" s="1"/>
  <c r="D848" i="15" s="1"/>
  <c r="D872" i="15" s="1"/>
  <c r="D896" i="15" s="1"/>
  <c r="D920" i="15" s="1"/>
  <c r="D944" i="15" s="1"/>
  <c r="D968" i="15" s="1"/>
  <c r="D992" i="15" s="1"/>
  <c r="D1016" i="15" s="1"/>
  <c r="D1040" i="15" s="1"/>
  <c r="D1064" i="15" s="1"/>
  <c r="D1088" i="15" s="1"/>
  <c r="D1112" i="15" s="1"/>
  <c r="D1136" i="15" s="1"/>
  <c r="D1160" i="15" s="1"/>
  <c r="E55" i="15"/>
  <c r="D55" i="15"/>
  <c r="E54" i="15"/>
  <c r="C54" i="15"/>
  <c r="B54" i="15"/>
  <c r="E53" i="15"/>
  <c r="D53" i="15"/>
  <c r="D77" i="15" s="1"/>
  <c r="D101" i="15" s="1"/>
  <c r="D125" i="15" s="1"/>
  <c r="D149" i="15" s="1"/>
  <c r="D173" i="15" s="1"/>
  <c r="D197" i="15" s="1"/>
  <c r="D221" i="15" s="1"/>
  <c r="D245" i="15" s="1"/>
  <c r="D269" i="15" s="1"/>
  <c r="D293" i="15" s="1"/>
  <c r="D317" i="15" s="1"/>
  <c r="D341" i="15" s="1"/>
  <c r="D365" i="15" s="1"/>
  <c r="D389" i="15" s="1"/>
  <c r="D413" i="15" s="1"/>
  <c r="D437" i="15" s="1"/>
  <c r="D461" i="15" s="1"/>
  <c r="D485" i="15" s="1"/>
  <c r="D509" i="15" s="1"/>
  <c r="D533" i="15" s="1"/>
  <c r="D557" i="15" s="1"/>
  <c r="D581" i="15" s="1"/>
  <c r="D605" i="15" s="1"/>
  <c r="D629" i="15" s="1"/>
  <c r="D653" i="15" s="1"/>
  <c r="D677" i="15" s="1"/>
  <c r="D701" i="15" s="1"/>
  <c r="D725" i="15" s="1"/>
  <c r="D749" i="15" s="1"/>
  <c r="D773" i="15" s="1"/>
  <c r="D797" i="15" s="1"/>
  <c r="D821" i="15" s="1"/>
  <c r="D845" i="15" s="1"/>
  <c r="D869" i="15" s="1"/>
  <c r="D893" i="15" s="1"/>
  <c r="D917" i="15" s="1"/>
  <c r="D941" i="15" s="1"/>
  <c r="D965" i="15" s="1"/>
  <c r="D989" i="15" s="1"/>
  <c r="D1013" i="15" s="1"/>
  <c r="D1037" i="15" s="1"/>
  <c r="D1061" i="15" s="1"/>
  <c r="D1085" i="15" s="1"/>
  <c r="D1109" i="15" s="1"/>
  <c r="D1133" i="15" s="1"/>
  <c r="D1157" i="15" s="1"/>
  <c r="D1181" i="15" s="1"/>
  <c r="E52" i="15"/>
  <c r="D52" i="15"/>
  <c r="E51" i="15"/>
  <c r="D51" i="15"/>
  <c r="E50" i="15"/>
  <c r="D50" i="15"/>
  <c r="D74" i="15" s="1"/>
  <c r="D98" i="15" s="1"/>
  <c r="D122" i="15" s="1"/>
  <c r="D146" i="15" s="1"/>
  <c r="D170" i="15" s="1"/>
  <c r="D194" i="15" s="1"/>
  <c r="D218" i="15" s="1"/>
  <c r="D242" i="15" s="1"/>
  <c r="D266" i="15" s="1"/>
  <c r="D290" i="15" s="1"/>
  <c r="D314" i="15" s="1"/>
  <c r="D338" i="15" s="1"/>
  <c r="D362" i="15" s="1"/>
  <c r="D386" i="15" s="1"/>
  <c r="D410" i="15" s="1"/>
  <c r="D434" i="15" s="1"/>
  <c r="D458" i="15" s="1"/>
  <c r="D482" i="15" s="1"/>
  <c r="D506" i="15" s="1"/>
  <c r="D530" i="15" s="1"/>
  <c r="D554" i="15" s="1"/>
  <c r="D578" i="15" s="1"/>
  <c r="D602" i="15" s="1"/>
  <c r="D626" i="15" s="1"/>
  <c r="D650" i="15" s="1"/>
  <c r="D674" i="15" s="1"/>
  <c r="D698" i="15" s="1"/>
  <c r="D722" i="15" s="1"/>
  <c r="D746" i="15" s="1"/>
  <c r="D770" i="15" s="1"/>
  <c r="D794" i="15" s="1"/>
  <c r="D818" i="15" s="1"/>
  <c r="D842" i="15" s="1"/>
  <c r="D866" i="15" s="1"/>
  <c r="D890" i="15" s="1"/>
  <c r="D914" i="15" s="1"/>
  <c r="D938" i="15" s="1"/>
  <c r="D962" i="15" s="1"/>
  <c r="D986" i="15" s="1"/>
  <c r="D1010" i="15" s="1"/>
  <c r="D1034" i="15" s="1"/>
  <c r="D1058" i="15" s="1"/>
  <c r="D1082" i="15" s="1"/>
  <c r="D1106" i="15" s="1"/>
  <c r="D1130" i="15" s="1"/>
  <c r="D1154" i="15" s="1"/>
  <c r="D1178" i="15" s="1"/>
  <c r="E49" i="15"/>
  <c r="D49" i="15"/>
  <c r="D73" i="15" s="1"/>
  <c r="D97" i="15" s="1"/>
  <c r="D121" i="15" s="1"/>
  <c r="D145" i="15" s="1"/>
  <c r="D169" i="15" s="1"/>
  <c r="D193" i="15" s="1"/>
  <c r="D217" i="15" s="1"/>
  <c r="D241" i="15" s="1"/>
  <c r="D265" i="15" s="1"/>
  <c r="D289" i="15" s="1"/>
  <c r="D313" i="15" s="1"/>
  <c r="D337" i="15" s="1"/>
  <c r="D361" i="15" s="1"/>
  <c r="D385" i="15" s="1"/>
  <c r="D409" i="15" s="1"/>
  <c r="D433" i="15" s="1"/>
  <c r="D457" i="15" s="1"/>
  <c r="D481" i="15" s="1"/>
  <c r="D505" i="15" s="1"/>
  <c r="D529" i="15" s="1"/>
  <c r="D553" i="15" s="1"/>
  <c r="D577" i="15" s="1"/>
  <c r="D601" i="15" s="1"/>
  <c r="D625" i="15" s="1"/>
  <c r="D649" i="15" s="1"/>
  <c r="D673" i="15" s="1"/>
  <c r="D697" i="15" s="1"/>
  <c r="D721" i="15" s="1"/>
  <c r="D745" i="15" s="1"/>
  <c r="D769" i="15" s="1"/>
  <c r="D793" i="15" s="1"/>
  <c r="D817" i="15" s="1"/>
  <c r="D841" i="15" s="1"/>
  <c r="D865" i="15" s="1"/>
  <c r="D889" i="15" s="1"/>
  <c r="D913" i="15" s="1"/>
  <c r="D937" i="15" s="1"/>
  <c r="D961" i="15" s="1"/>
  <c r="D985" i="15" s="1"/>
  <c r="D1009" i="15" s="1"/>
  <c r="D1033" i="15" s="1"/>
  <c r="D1057" i="15" s="1"/>
  <c r="D1081" i="15" s="1"/>
  <c r="D1105" i="15" s="1"/>
  <c r="D1129" i="15" s="1"/>
  <c r="D1153" i="15" s="1"/>
  <c r="D1177" i="15" s="1"/>
  <c r="E48" i="15"/>
  <c r="D48" i="15"/>
  <c r="E47" i="15"/>
  <c r="D47" i="15"/>
  <c r="E46" i="15"/>
  <c r="D46" i="15"/>
  <c r="D70" i="15" s="1"/>
  <c r="D94" i="15" s="1"/>
  <c r="D118" i="15" s="1"/>
  <c r="D142" i="15" s="1"/>
  <c r="D166" i="15" s="1"/>
  <c r="D190" i="15" s="1"/>
  <c r="D214" i="15" s="1"/>
  <c r="D238" i="15" s="1"/>
  <c r="D262" i="15" s="1"/>
  <c r="D286" i="15" s="1"/>
  <c r="D310" i="15" s="1"/>
  <c r="D334" i="15" s="1"/>
  <c r="D358" i="15" s="1"/>
  <c r="D382" i="15" s="1"/>
  <c r="D406" i="15" s="1"/>
  <c r="D430" i="15" s="1"/>
  <c r="D454" i="15" s="1"/>
  <c r="D478" i="15" s="1"/>
  <c r="D502" i="15" s="1"/>
  <c r="D526" i="15" s="1"/>
  <c r="D550" i="15" s="1"/>
  <c r="D574" i="15" s="1"/>
  <c r="D598" i="15" s="1"/>
  <c r="D622" i="15" s="1"/>
  <c r="D646" i="15" s="1"/>
  <c r="D670" i="15" s="1"/>
  <c r="D694" i="15" s="1"/>
  <c r="D718" i="15" s="1"/>
  <c r="D742" i="15" s="1"/>
  <c r="D766" i="15" s="1"/>
  <c r="D790" i="15" s="1"/>
  <c r="D814" i="15" s="1"/>
  <c r="D838" i="15" s="1"/>
  <c r="D862" i="15" s="1"/>
  <c r="D886" i="15" s="1"/>
  <c r="D910" i="15" s="1"/>
  <c r="D934" i="15" s="1"/>
  <c r="D958" i="15" s="1"/>
  <c r="D982" i="15" s="1"/>
  <c r="D1006" i="15" s="1"/>
  <c r="D1030" i="15" s="1"/>
  <c r="D1054" i="15" s="1"/>
  <c r="D1078" i="15" s="1"/>
  <c r="D1102" i="15" s="1"/>
  <c r="D1126" i="15" s="1"/>
  <c r="D1150" i="15" s="1"/>
  <c r="D1174" i="15" s="1"/>
  <c r="E45" i="15"/>
  <c r="D45" i="15"/>
  <c r="D69" i="15" s="1"/>
  <c r="D93" i="15" s="1"/>
  <c r="D117" i="15" s="1"/>
  <c r="D141" i="15" s="1"/>
  <c r="D165" i="15" s="1"/>
  <c r="D189" i="15" s="1"/>
  <c r="D213" i="15" s="1"/>
  <c r="D237" i="15" s="1"/>
  <c r="D261" i="15" s="1"/>
  <c r="D285" i="15" s="1"/>
  <c r="D309" i="15" s="1"/>
  <c r="D333" i="15" s="1"/>
  <c r="D357" i="15" s="1"/>
  <c r="D381" i="15" s="1"/>
  <c r="D405" i="15" s="1"/>
  <c r="D429" i="15" s="1"/>
  <c r="D453" i="15" s="1"/>
  <c r="D477" i="15" s="1"/>
  <c r="D501" i="15" s="1"/>
  <c r="D525" i="15" s="1"/>
  <c r="D549" i="15" s="1"/>
  <c r="D573" i="15" s="1"/>
  <c r="D597" i="15" s="1"/>
  <c r="D621" i="15" s="1"/>
  <c r="D645" i="15" s="1"/>
  <c r="D669" i="15" s="1"/>
  <c r="D693" i="15" s="1"/>
  <c r="D717" i="15" s="1"/>
  <c r="D741" i="15" s="1"/>
  <c r="D765" i="15" s="1"/>
  <c r="D789" i="15" s="1"/>
  <c r="D813" i="15" s="1"/>
  <c r="D837" i="15" s="1"/>
  <c r="D861" i="15" s="1"/>
  <c r="D885" i="15" s="1"/>
  <c r="D909" i="15" s="1"/>
  <c r="D933" i="15" s="1"/>
  <c r="D957" i="15" s="1"/>
  <c r="D981" i="15" s="1"/>
  <c r="D1005" i="15" s="1"/>
  <c r="D1029" i="15" s="1"/>
  <c r="D1053" i="15" s="1"/>
  <c r="D1077" i="15" s="1"/>
  <c r="D1101" i="15" s="1"/>
  <c r="D1125" i="15" s="1"/>
  <c r="D1149" i="15" s="1"/>
  <c r="D1173" i="15" s="1"/>
  <c r="E44" i="15"/>
  <c r="D44" i="15"/>
  <c r="E43" i="15"/>
  <c r="D43" i="15"/>
  <c r="E42" i="15"/>
  <c r="D42" i="15"/>
  <c r="D66" i="15" s="1"/>
  <c r="D90" i="15" s="1"/>
  <c r="D114" i="15" s="1"/>
  <c r="D138" i="15" s="1"/>
  <c r="D162" i="15" s="1"/>
  <c r="D186" i="15" s="1"/>
  <c r="D210" i="15" s="1"/>
  <c r="D234" i="15" s="1"/>
  <c r="D258" i="15" s="1"/>
  <c r="D282" i="15" s="1"/>
  <c r="D306" i="15" s="1"/>
  <c r="D330" i="15" s="1"/>
  <c r="D354" i="15" s="1"/>
  <c r="D378" i="15" s="1"/>
  <c r="D402" i="15" s="1"/>
  <c r="D426" i="15" s="1"/>
  <c r="D450" i="15" s="1"/>
  <c r="D474" i="15" s="1"/>
  <c r="D498" i="15" s="1"/>
  <c r="D522" i="15" s="1"/>
  <c r="D546" i="15" s="1"/>
  <c r="D570" i="15" s="1"/>
  <c r="D594" i="15" s="1"/>
  <c r="D618" i="15" s="1"/>
  <c r="D642" i="15" s="1"/>
  <c r="D666" i="15" s="1"/>
  <c r="D690" i="15" s="1"/>
  <c r="D714" i="15" s="1"/>
  <c r="D738" i="15" s="1"/>
  <c r="D762" i="15" s="1"/>
  <c r="D786" i="15" s="1"/>
  <c r="D810" i="15" s="1"/>
  <c r="D834" i="15" s="1"/>
  <c r="D858" i="15" s="1"/>
  <c r="D882" i="15" s="1"/>
  <c r="D906" i="15" s="1"/>
  <c r="D930" i="15" s="1"/>
  <c r="D954" i="15" s="1"/>
  <c r="D978" i="15" s="1"/>
  <c r="D1002" i="15" s="1"/>
  <c r="D1026" i="15" s="1"/>
  <c r="D1050" i="15" s="1"/>
  <c r="D1074" i="15" s="1"/>
  <c r="D1098" i="15" s="1"/>
  <c r="D1122" i="15" s="1"/>
  <c r="D1146" i="15" s="1"/>
  <c r="D1170" i="15" s="1"/>
  <c r="E41" i="15"/>
  <c r="D41" i="15"/>
  <c r="D89" i="15" s="1"/>
  <c r="D113" i="15" s="1"/>
  <c r="D137" i="15" s="1"/>
  <c r="D161" i="15" s="1"/>
  <c r="D185" i="15" s="1"/>
  <c r="D209" i="15" s="1"/>
  <c r="D233" i="15" s="1"/>
  <c r="D257" i="15" s="1"/>
  <c r="D281" i="15" s="1"/>
  <c r="D305" i="15" s="1"/>
  <c r="D329" i="15" s="1"/>
  <c r="D353" i="15" s="1"/>
  <c r="D377" i="15" s="1"/>
  <c r="D401" i="15" s="1"/>
  <c r="D425" i="15" s="1"/>
  <c r="D449" i="15" s="1"/>
  <c r="D473" i="15" s="1"/>
  <c r="D497" i="15" s="1"/>
  <c r="D521" i="15" s="1"/>
  <c r="D545" i="15" s="1"/>
  <c r="D569" i="15" s="1"/>
  <c r="D593" i="15" s="1"/>
  <c r="D617" i="15" s="1"/>
  <c r="D641" i="15" s="1"/>
  <c r="D665" i="15" s="1"/>
  <c r="D689" i="15" s="1"/>
  <c r="D713" i="15" s="1"/>
  <c r="D737" i="15" s="1"/>
  <c r="D761" i="15" s="1"/>
  <c r="D785" i="15" s="1"/>
  <c r="D809" i="15" s="1"/>
  <c r="D833" i="15" s="1"/>
  <c r="D857" i="15" s="1"/>
  <c r="D881" i="15" s="1"/>
  <c r="D905" i="15" s="1"/>
  <c r="D929" i="15" s="1"/>
  <c r="D953" i="15" s="1"/>
  <c r="D977" i="15" s="1"/>
  <c r="D1001" i="15" s="1"/>
  <c r="D1025" i="15" s="1"/>
  <c r="D1049" i="15" s="1"/>
  <c r="D1073" i="15" s="1"/>
  <c r="D1097" i="15" s="1"/>
  <c r="D1121" i="15" s="1"/>
  <c r="D1145" i="15" s="1"/>
  <c r="D1169" i="15" s="1"/>
  <c r="E40" i="15"/>
  <c r="D40" i="15"/>
  <c r="E39" i="15"/>
  <c r="D39" i="15"/>
  <c r="E38" i="15"/>
  <c r="D38" i="15"/>
  <c r="D62" i="15" s="1"/>
  <c r="D86" i="15" s="1"/>
  <c r="D110" i="15" s="1"/>
  <c r="D134" i="15" s="1"/>
  <c r="D158" i="15" s="1"/>
  <c r="D182" i="15" s="1"/>
  <c r="D206" i="15" s="1"/>
  <c r="D230" i="15" s="1"/>
  <c r="D254" i="15" s="1"/>
  <c r="D278" i="15" s="1"/>
  <c r="D302" i="15" s="1"/>
  <c r="D326" i="15" s="1"/>
  <c r="D350" i="15" s="1"/>
  <c r="D374" i="15" s="1"/>
  <c r="D398" i="15" s="1"/>
  <c r="D422" i="15" s="1"/>
  <c r="D446" i="15" s="1"/>
  <c r="D470" i="15" s="1"/>
  <c r="D494" i="15" s="1"/>
  <c r="D518" i="15" s="1"/>
  <c r="D542" i="15" s="1"/>
  <c r="D566" i="15" s="1"/>
  <c r="D590" i="15" s="1"/>
  <c r="D614" i="15" s="1"/>
  <c r="D638" i="15" s="1"/>
  <c r="D662" i="15" s="1"/>
  <c r="D686" i="15" s="1"/>
  <c r="D710" i="15" s="1"/>
  <c r="D734" i="15" s="1"/>
  <c r="D758" i="15" s="1"/>
  <c r="D782" i="15" s="1"/>
  <c r="D806" i="15" s="1"/>
  <c r="D830" i="15" s="1"/>
  <c r="D854" i="15" s="1"/>
  <c r="D878" i="15" s="1"/>
  <c r="D902" i="15" s="1"/>
  <c r="D926" i="15" s="1"/>
  <c r="D950" i="15" s="1"/>
  <c r="D974" i="15" s="1"/>
  <c r="D998" i="15" s="1"/>
  <c r="D1022" i="15" s="1"/>
  <c r="D1046" i="15" s="1"/>
  <c r="D1070" i="15" s="1"/>
  <c r="D1094" i="15" s="1"/>
  <c r="D1118" i="15" s="1"/>
  <c r="D1142" i="15" s="1"/>
  <c r="D1166" i="15" s="1"/>
  <c r="E37" i="15"/>
  <c r="D37" i="15"/>
  <c r="D61" i="15" s="1"/>
  <c r="D85" i="15" s="1"/>
  <c r="D109" i="15" s="1"/>
  <c r="D133" i="15" s="1"/>
  <c r="D157" i="15" s="1"/>
  <c r="D181" i="15" s="1"/>
  <c r="D205" i="15" s="1"/>
  <c r="D229" i="15" s="1"/>
  <c r="D253" i="15" s="1"/>
  <c r="D277" i="15" s="1"/>
  <c r="D301" i="15" s="1"/>
  <c r="D325" i="15" s="1"/>
  <c r="D349" i="15" s="1"/>
  <c r="D373" i="15" s="1"/>
  <c r="D397" i="15" s="1"/>
  <c r="D421" i="15" s="1"/>
  <c r="D445" i="15" s="1"/>
  <c r="D469" i="15" s="1"/>
  <c r="D493" i="15" s="1"/>
  <c r="D517" i="15" s="1"/>
  <c r="D541" i="15" s="1"/>
  <c r="D565" i="15" s="1"/>
  <c r="D589" i="15" s="1"/>
  <c r="D613" i="15" s="1"/>
  <c r="D637" i="15" s="1"/>
  <c r="D661" i="15" s="1"/>
  <c r="D685" i="15" s="1"/>
  <c r="D709" i="15" s="1"/>
  <c r="D733" i="15" s="1"/>
  <c r="D757" i="15" s="1"/>
  <c r="D781" i="15" s="1"/>
  <c r="D805" i="15" s="1"/>
  <c r="D829" i="15" s="1"/>
  <c r="D853" i="15" s="1"/>
  <c r="D877" i="15" s="1"/>
  <c r="D901" i="15" s="1"/>
  <c r="D925" i="15" s="1"/>
  <c r="D949" i="15" s="1"/>
  <c r="D973" i="15" s="1"/>
  <c r="D997" i="15" s="1"/>
  <c r="D1021" i="15" s="1"/>
  <c r="D1045" i="15" s="1"/>
  <c r="D1069" i="15" s="1"/>
  <c r="D1093" i="15" s="1"/>
  <c r="D1117" i="15" s="1"/>
  <c r="D1141" i="15" s="1"/>
  <c r="D1165" i="15" s="1"/>
  <c r="E36" i="15"/>
  <c r="D36" i="15"/>
  <c r="E35" i="15"/>
  <c r="D35" i="15"/>
  <c r="E34" i="15"/>
  <c r="D34" i="15"/>
  <c r="D58" i="15" s="1"/>
  <c r="D82" i="15" s="1"/>
  <c r="D106" i="15" s="1"/>
  <c r="D130" i="15" s="1"/>
  <c r="D154" i="15" s="1"/>
  <c r="D178" i="15" s="1"/>
  <c r="D202" i="15" s="1"/>
  <c r="D226" i="15" s="1"/>
  <c r="D250" i="15" s="1"/>
  <c r="D274" i="15" s="1"/>
  <c r="D298" i="15" s="1"/>
  <c r="D322" i="15" s="1"/>
  <c r="D346" i="15" s="1"/>
  <c r="D370" i="15" s="1"/>
  <c r="D394" i="15" s="1"/>
  <c r="D418" i="15" s="1"/>
  <c r="D442" i="15" s="1"/>
  <c r="D466" i="15" s="1"/>
  <c r="D490" i="15" s="1"/>
  <c r="D514" i="15" s="1"/>
  <c r="D538" i="15" s="1"/>
  <c r="D562" i="15" s="1"/>
  <c r="D586" i="15" s="1"/>
  <c r="D610" i="15" s="1"/>
  <c r="D634" i="15" s="1"/>
  <c r="D658" i="15" s="1"/>
  <c r="D682" i="15" s="1"/>
  <c r="D706" i="15" s="1"/>
  <c r="D730" i="15" s="1"/>
  <c r="D754" i="15" s="1"/>
  <c r="D778" i="15" s="1"/>
  <c r="D802" i="15" s="1"/>
  <c r="D826" i="15" s="1"/>
  <c r="D850" i="15" s="1"/>
  <c r="D874" i="15" s="1"/>
  <c r="D898" i="15" s="1"/>
  <c r="D922" i="15" s="1"/>
  <c r="D946" i="15" s="1"/>
  <c r="D970" i="15" s="1"/>
  <c r="D994" i="15" s="1"/>
  <c r="D1018" i="15" s="1"/>
  <c r="D1042" i="15" s="1"/>
  <c r="D1066" i="15" s="1"/>
  <c r="D1090" i="15" s="1"/>
  <c r="D1114" i="15" s="1"/>
  <c r="D1138" i="15" s="1"/>
  <c r="D1162" i="15" s="1"/>
  <c r="E33" i="15"/>
  <c r="D33" i="15"/>
  <c r="D57" i="15" s="1"/>
  <c r="D81" i="15" s="1"/>
  <c r="D105" i="15" s="1"/>
  <c r="D129" i="15" s="1"/>
  <c r="D153" i="15" s="1"/>
  <c r="D177" i="15" s="1"/>
  <c r="D201" i="15" s="1"/>
  <c r="D225" i="15" s="1"/>
  <c r="D249" i="15" s="1"/>
  <c r="D273" i="15" s="1"/>
  <c r="D297" i="15" s="1"/>
  <c r="D321" i="15" s="1"/>
  <c r="D345" i="15" s="1"/>
  <c r="D369" i="15" s="1"/>
  <c r="D393" i="15" s="1"/>
  <c r="D417" i="15" s="1"/>
  <c r="D441" i="15" s="1"/>
  <c r="D465" i="15" s="1"/>
  <c r="D489" i="15" s="1"/>
  <c r="D513" i="15" s="1"/>
  <c r="D537" i="15" s="1"/>
  <c r="D561" i="15" s="1"/>
  <c r="D585" i="15" s="1"/>
  <c r="D609" i="15" s="1"/>
  <c r="D633" i="15" s="1"/>
  <c r="D657" i="15" s="1"/>
  <c r="D681" i="15" s="1"/>
  <c r="D705" i="15" s="1"/>
  <c r="D729" i="15" s="1"/>
  <c r="D753" i="15" s="1"/>
  <c r="D777" i="15" s="1"/>
  <c r="D801" i="15" s="1"/>
  <c r="D825" i="15" s="1"/>
  <c r="D849" i="15" s="1"/>
  <c r="D873" i="15" s="1"/>
  <c r="D897" i="15" s="1"/>
  <c r="D921" i="15" s="1"/>
  <c r="D945" i="15" s="1"/>
  <c r="D969" i="15" s="1"/>
  <c r="D993" i="15" s="1"/>
  <c r="D1017" i="15" s="1"/>
  <c r="D1041" i="15" s="1"/>
  <c r="D1065" i="15" s="1"/>
  <c r="D1089" i="15" s="1"/>
  <c r="D1113" i="15" s="1"/>
  <c r="D1137" i="15" s="1"/>
  <c r="D1161" i="15" s="1"/>
  <c r="E32" i="15"/>
  <c r="D32" i="15"/>
  <c r="E31" i="15"/>
  <c r="D31" i="15"/>
  <c r="E30" i="15"/>
  <c r="D30" i="15"/>
  <c r="D54" i="15" s="1"/>
  <c r="D78" i="15" s="1"/>
  <c r="D102" i="15" s="1"/>
  <c r="D126" i="15" s="1"/>
  <c r="D150" i="15" s="1"/>
  <c r="D174" i="15" s="1"/>
  <c r="D198" i="15" s="1"/>
  <c r="D222" i="15" s="1"/>
  <c r="D246" i="15" s="1"/>
  <c r="D270" i="15" s="1"/>
  <c r="D294" i="15" s="1"/>
  <c r="D318" i="15" s="1"/>
  <c r="D342" i="15" s="1"/>
  <c r="D366" i="15" s="1"/>
  <c r="D390" i="15" s="1"/>
  <c r="D414" i="15" s="1"/>
  <c r="D438" i="15" s="1"/>
  <c r="D462" i="15" s="1"/>
  <c r="D486" i="15" s="1"/>
  <c r="D510" i="15" s="1"/>
  <c r="D534" i="15" s="1"/>
  <c r="D558" i="15" s="1"/>
  <c r="D582" i="15" s="1"/>
  <c r="D606" i="15" s="1"/>
  <c r="D630" i="15" s="1"/>
  <c r="D654" i="15" s="1"/>
  <c r="D678" i="15" s="1"/>
  <c r="D702" i="15" s="1"/>
  <c r="D726" i="15" s="1"/>
  <c r="D750" i="15" s="1"/>
  <c r="D774" i="15" s="1"/>
  <c r="D798" i="15" s="1"/>
  <c r="D822" i="15" s="1"/>
  <c r="D846" i="15" s="1"/>
  <c r="D870" i="15" s="1"/>
  <c r="D894" i="15" s="1"/>
  <c r="D918" i="15" s="1"/>
  <c r="D942" i="15" s="1"/>
  <c r="D966" i="15" s="1"/>
  <c r="D990" i="15" s="1"/>
  <c r="D1014" i="15" s="1"/>
  <c r="D1038" i="15" s="1"/>
  <c r="D1062" i="15" s="1"/>
  <c r="D1086" i="15" s="1"/>
  <c r="D1110" i="15" s="1"/>
  <c r="D1134" i="15" s="1"/>
  <c r="D1158" i="15" s="1"/>
  <c r="C30" i="15"/>
  <c r="B30" i="15"/>
  <c r="E1181" i="16"/>
  <c r="E1180" i="16"/>
  <c r="E1179" i="16"/>
  <c r="E1178" i="16"/>
  <c r="E1177" i="16"/>
  <c r="E1176" i="16"/>
  <c r="E1175" i="16"/>
  <c r="E1174" i="16"/>
  <c r="E1173" i="16"/>
  <c r="E1172" i="16"/>
  <c r="E1171" i="16"/>
  <c r="E1170" i="16"/>
  <c r="E1169" i="16"/>
  <c r="E1168" i="16"/>
  <c r="E1167" i="16"/>
  <c r="E1166" i="16"/>
  <c r="E1165" i="16"/>
  <c r="E1164" i="16"/>
  <c r="E1163" i="16"/>
  <c r="E1162" i="16"/>
  <c r="E1161" i="16"/>
  <c r="E1160" i="16"/>
  <c r="E1159" i="16"/>
  <c r="E1158" i="16"/>
  <c r="C1158" i="16"/>
  <c r="E1157" i="16"/>
  <c r="E1156" i="16"/>
  <c r="E1155" i="16"/>
  <c r="E1154" i="16"/>
  <c r="E1153" i="16"/>
  <c r="E1152" i="16"/>
  <c r="E1151" i="16"/>
  <c r="E1150" i="16"/>
  <c r="E1149" i="16"/>
  <c r="E1148" i="16"/>
  <c r="E1147" i="16"/>
  <c r="E1146" i="16"/>
  <c r="E1145" i="16"/>
  <c r="E1144" i="16"/>
  <c r="E1143" i="16"/>
  <c r="E1142" i="16"/>
  <c r="E1141" i="16"/>
  <c r="E1140" i="16"/>
  <c r="E1139" i="16"/>
  <c r="E1138" i="16"/>
  <c r="E1137" i="16"/>
  <c r="E1136" i="16"/>
  <c r="E1135" i="16"/>
  <c r="E1134" i="16"/>
  <c r="C1134" i="16"/>
  <c r="B1134" i="16"/>
  <c r="E1133" i="16"/>
  <c r="E1132" i="16"/>
  <c r="E1131" i="16"/>
  <c r="E1130" i="16"/>
  <c r="E1129" i="16"/>
  <c r="E1128" i="16"/>
  <c r="E1127" i="16"/>
  <c r="E1126" i="16"/>
  <c r="E1125" i="16"/>
  <c r="E1124" i="16"/>
  <c r="E1123" i="16"/>
  <c r="E1122" i="16"/>
  <c r="E1121" i="16"/>
  <c r="E1120" i="16"/>
  <c r="E1119" i="16"/>
  <c r="E1118" i="16"/>
  <c r="E1117" i="16"/>
  <c r="E1116" i="16"/>
  <c r="E1115" i="16"/>
  <c r="E1114" i="16"/>
  <c r="E1113" i="16"/>
  <c r="E1112" i="16"/>
  <c r="E1111" i="16"/>
  <c r="E1110" i="16"/>
  <c r="C1110" i="16"/>
  <c r="B1110" i="16"/>
  <c r="E1109" i="16"/>
  <c r="E1108" i="16"/>
  <c r="E1107" i="16"/>
  <c r="E1106" i="16"/>
  <c r="E1105" i="16"/>
  <c r="E1104" i="16"/>
  <c r="E1103" i="16"/>
  <c r="E1102" i="16"/>
  <c r="E1101" i="16"/>
  <c r="E1100" i="16"/>
  <c r="E1099" i="16"/>
  <c r="E1098" i="16"/>
  <c r="E1097" i="16"/>
  <c r="E1096" i="16"/>
  <c r="E1095" i="16"/>
  <c r="E1094" i="16"/>
  <c r="E1093" i="16"/>
  <c r="E1092" i="16"/>
  <c r="E1091" i="16"/>
  <c r="E1090" i="16"/>
  <c r="E1089" i="16"/>
  <c r="E1088" i="16"/>
  <c r="E1087" i="16"/>
  <c r="E1086" i="16"/>
  <c r="C1086" i="16"/>
  <c r="B1086" i="16"/>
  <c r="E1085" i="16"/>
  <c r="E1084" i="16"/>
  <c r="E1083" i="16"/>
  <c r="E1082" i="16"/>
  <c r="E1081" i="16"/>
  <c r="E1080" i="16"/>
  <c r="E1079" i="16"/>
  <c r="E1078" i="16"/>
  <c r="E1077" i="16"/>
  <c r="E1076" i="16"/>
  <c r="E1075" i="16"/>
  <c r="E1074" i="16"/>
  <c r="E1073" i="16"/>
  <c r="E1072" i="16"/>
  <c r="E1071" i="16"/>
  <c r="E1070" i="16"/>
  <c r="E1069" i="16"/>
  <c r="E1068" i="16"/>
  <c r="E1067" i="16"/>
  <c r="E1066" i="16"/>
  <c r="E1065" i="16"/>
  <c r="E1064" i="16"/>
  <c r="E1063" i="16"/>
  <c r="E1062" i="16"/>
  <c r="C1062" i="16"/>
  <c r="B1062" i="16"/>
  <c r="E1061" i="16"/>
  <c r="E1060" i="16"/>
  <c r="E1059" i="16"/>
  <c r="E1058" i="16"/>
  <c r="E1057" i="16"/>
  <c r="E1056" i="16"/>
  <c r="E1055" i="16"/>
  <c r="E1054" i="16"/>
  <c r="E1053" i="16"/>
  <c r="E1052" i="16"/>
  <c r="E1051" i="16"/>
  <c r="E1050" i="16"/>
  <c r="E1049" i="16"/>
  <c r="E1048" i="16"/>
  <c r="E1047" i="16"/>
  <c r="E1046" i="16"/>
  <c r="E1045" i="16"/>
  <c r="E1044" i="16"/>
  <c r="E1043" i="16"/>
  <c r="E1042" i="16"/>
  <c r="E1041" i="16"/>
  <c r="E1040" i="16"/>
  <c r="E1039" i="16"/>
  <c r="E1038" i="16"/>
  <c r="C1038" i="16"/>
  <c r="B1038" i="16"/>
  <c r="E1037" i="16"/>
  <c r="E1036" i="16"/>
  <c r="E1035" i="16"/>
  <c r="E1034" i="16"/>
  <c r="E1033" i="16"/>
  <c r="E1032" i="16"/>
  <c r="E1031" i="16"/>
  <c r="E1030" i="16"/>
  <c r="E1029" i="16"/>
  <c r="E1028" i="16"/>
  <c r="E1027" i="16"/>
  <c r="E1026" i="16"/>
  <c r="E1025" i="16"/>
  <c r="E1024" i="16"/>
  <c r="E1023" i="16"/>
  <c r="E1022" i="16"/>
  <c r="E1021" i="16"/>
  <c r="E1020" i="16"/>
  <c r="E1019" i="16"/>
  <c r="E1018" i="16"/>
  <c r="E1017" i="16"/>
  <c r="E1016" i="16"/>
  <c r="E1015" i="16"/>
  <c r="E1014" i="16"/>
  <c r="C1014" i="16"/>
  <c r="B1014" i="16"/>
  <c r="E1013" i="16"/>
  <c r="E1012" i="16"/>
  <c r="E1011" i="16"/>
  <c r="E1010" i="16"/>
  <c r="E1009" i="16"/>
  <c r="E1008" i="16"/>
  <c r="E1007" i="16"/>
  <c r="E1006" i="16"/>
  <c r="E1005" i="16"/>
  <c r="E1004" i="16"/>
  <c r="E1003" i="16"/>
  <c r="E1002" i="16"/>
  <c r="E1001" i="16"/>
  <c r="E1000" i="16"/>
  <c r="E999" i="16"/>
  <c r="E998" i="16"/>
  <c r="E997" i="16"/>
  <c r="E996" i="16"/>
  <c r="E995" i="16"/>
  <c r="E994" i="16"/>
  <c r="E993" i="16"/>
  <c r="E992" i="16"/>
  <c r="E991" i="16"/>
  <c r="E990" i="16"/>
  <c r="C990" i="16"/>
  <c r="B990" i="16"/>
  <c r="E989" i="16"/>
  <c r="E988" i="16"/>
  <c r="E987" i="16"/>
  <c r="E986" i="16"/>
  <c r="E985" i="16"/>
  <c r="E984" i="16"/>
  <c r="E983" i="16"/>
  <c r="E982" i="16"/>
  <c r="E981" i="16"/>
  <c r="E980" i="16"/>
  <c r="E979" i="16"/>
  <c r="E978" i="16"/>
  <c r="E977" i="16"/>
  <c r="E976" i="16"/>
  <c r="E975" i="16"/>
  <c r="E974" i="16"/>
  <c r="E973" i="16"/>
  <c r="E972" i="16"/>
  <c r="E971" i="16"/>
  <c r="E970" i="16"/>
  <c r="E969" i="16"/>
  <c r="E968" i="16"/>
  <c r="E967" i="16"/>
  <c r="E966" i="16"/>
  <c r="C966" i="16"/>
  <c r="B966" i="16"/>
  <c r="E965" i="16"/>
  <c r="E964" i="16"/>
  <c r="E963" i="16"/>
  <c r="E962" i="16"/>
  <c r="E961" i="16"/>
  <c r="E960" i="16"/>
  <c r="E959" i="16"/>
  <c r="E958" i="16"/>
  <c r="E957" i="16"/>
  <c r="E956" i="16"/>
  <c r="E955" i="16"/>
  <c r="E954" i="16"/>
  <c r="E953" i="16"/>
  <c r="E952" i="16"/>
  <c r="E951" i="16"/>
  <c r="E950" i="16"/>
  <c r="E949" i="16"/>
  <c r="E948" i="16"/>
  <c r="E947" i="16"/>
  <c r="E946" i="16"/>
  <c r="E945" i="16"/>
  <c r="E944" i="16"/>
  <c r="E943" i="16"/>
  <c r="E942" i="16"/>
  <c r="C942" i="16"/>
  <c r="B942" i="16"/>
  <c r="E941" i="16"/>
  <c r="E940" i="16"/>
  <c r="E939" i="16"/>
  <c r="E938" i="16"/>
  <c r="E937" i="16"/>
  <c r="E936" i="16"/>
  <c r="E935" i="16"/>
  <c r="E934" i="16"/>
  <c r="E933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C918" i="16"/>
  <c r="B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C894" i="16"/>
  <c r="B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876" i="16"/>
  <c r="E875" i="16"/>
  <c r="E874" i="16"/>
  <c r="E873" i="16"/>
  <c r="E872" i="16"/>
  <c r="E871" i="16"/>
  <c r="E870" i="16"/>
  <c r="C870" i="16"/>
  <c r="B870" i="16"/>
  <c r="E869" i="16"/>
  <c r="E868" i="16"/>
  <c r="E867" i="16"/>
  <c r="E866" i="16"/>
  <c r="E865" i="16"/>
  <c r="E864" i="16"/>
  <c r="E863" i="16"/>
  <c r="E862" i="16"/>
  <c r="E861" i="16"/>
  <c r="E860" i="16"/>
  <c r="E859" i="16"/>
  <c r="E858" i="16"/>
  <c r="E857" i="16"/>
  <c r="E856" i="16"/>
  <c r="E855" i="16"/>
  <c r="E854" i="16"/>
  <c r="E853" i="16"/>
  <c r="E852" i="16"/>
  <c r="E851" i="16"/>
  <c r="E850" i="16"/>
  <c r="E849" i="16"/>
  <c r="E848" i="16"/>
  <c r="E847" i="16"/>
  <c r="E846" i="16"/>
  <c r="C846" i="16"/>
  <c r="B846" i="16"/>
  <c r="E845" i="16"/>
  <c r="E844" i="16"/>
  <c r="E843" i="16"/>
  <c r="E842" i="16"/>
  <c r="E841" i="16"/>
  <c r="E840" i="16"/>
  <c r="E839" i="16"/>
  <c r="E838" i="16"/>
  <c r="E837" i="16"/>
  <c r="E836" i="16"/>
  <c r="E835" i="16"/>
  <c r="E834" i="16"/>
  <c r="E833" i="16"/>
  <c r="E832" i="16"/>
  <c r="E831" i="16"/>
  <c r="E830" i="16"/>
  <c r="E829" i="16"/>
  <c r="E828" i="16"/>
  <c r="E827" i="16"/>
  <c r="E826" i="16"/>
  <c r="E825" i="16"/>
  <c r="E824" i="16"/>
  <c r="E823" i="16"/>
  <c r="E822" i="16"/>
  <c r="C822" i="16"/>
  <c r="B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C798" i="16"/>
  <c r="B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C774" i="16"/>
  <c r="B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C750" i="16"/>
  <c r="B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C726" i="16"/>
  <c r="B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C702" i="16"/>
  <c r="B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C678" i="16"/>
  <c r="B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663" i="16"/>
  <c r="E662" i="16"/>
  <c r="E661" i="16"/>
  <c r="E660" i="16"/>
  <c r="E659" i="16"/>
  <c r="E658" i="16"/>
  <c r="E657" i="16"/>
  <c r="E656" i="16"/>
  <c r="E655" i="16"/>
  <c r="E654" i="16"/>
  <c r="C654" i="16"/>
  <c r="B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C630" i="16"/>
  <c r="B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C606" i="16"/>
  <c r="B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C582" i="16"/>
  <c r="B582" i="16"/>
  <c r="E581" i="16"/>
  <c r="E580" i="16"/>
  <c r="E579" i="16"/>
  <c r="E578" i="16"/>
  <c r="E577" i="16"/>
  <c r="E576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C558" i="16"/>
  <c r="B558" i="16"/>
  <c r="E557" i="16"/>
  <c r="E556" i="16"/>
  <c r="E555" i="16"/>
  <c r="E554" i="16"/>
  <c r="E553" i="16"/>
  <c r="E552" i="16"/>
  <c r="E551" i="16"/>
  <c r="E550" i="16"/>
  <c r="E549" i="16"/>
  <c r="E548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C534" i="16"/>
  <c r="B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C510" i="16"/>
  <c r="B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C486" i="16"/>
  <c r="B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472" i="16"/>
  <c r="E471" i="16"/>
  <c r="E470" i="16"/>
  <c r="E469" i="16"/>
  <c r="E468" i="16"/>
  <c r="E467" i="16"/>
  <c r="E466" i="16"/>
  <c r="E465" i="16"/>
  <c r="E464" i="16"/>
  <c r="E463" i="16"/>
  <c r="E462" i="16"/>
  <c r="C462" i="16"/>
  <c r="B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C438" i="16"/>
  <c r="B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C414" i="16"/>
  <c r="B414" i="16"/>
  <c r="E413" i="16"/>
  <c r="E412" i="16"/>
  <c r="E411" i="16"/>
  <c r="E410" i="16"/>
  <c r="E409" i="16"/>
  <c r="E408" i="16"/>
  <c r="E407" i="16"/>
  <c r="E406" i="16"/>
  <c r="E405" i="16"/>
  <c r="E404" i="16"/>
  <c r="E403" i="16"/>
  <c r="E402" i="16"/>
  <c r="E401" i="16"/>
  <c r="E400" i="16"/>
  <c r="E399" i="16"/>
  <c r="E398" i="16"/>
  <c r="E397" i="16"/>
  <c r="E396" i="16"/>
  <c r="E395" i="16"/>
  <c r="E394" i="16"/>
  <c r="E393" i="16"/>
  <c r="E392" i="16"/>
  <c r="E391" i="16"/>
  <c r="E390" i="16"/>
  <c r="C390" i="16"/>
  <c r="B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E376" i="16"/>
  <c r="E375" i="16"/>
  <c r="E374" i="16"/>
  <c r="E373" i="16"/>
  <c r="E372" i="16"/>
  <c r="E371" i="16"/>
  <c r="E370" i="16"/>
  <c r="E369" i="16"/>
  <c r="E368" i="16"/>
  <c r="E367" i="16"/>
  <c r="E366" i="16"/>
  <c r="C366" i="16"/>
  <c r="B366" i="16"/>
  <c r="E365" i="16"/>
  <c r="E364" i="16"/>
  <c r="E363" i="16"/>
  <c r="E362" i="16"/>
  <c r="E361" i="16"/>
  <c r="E360" i="16"/>
  <c r="E359" i="16"/>
  <c r="E358" i="16"/>
  <c r="E357" i="16"/>
  <c r="E356" i="16"/>
  <c r="E355" i="16"/>
  <c r="E354" i="16"/>
  <c r="E353" i="16"/>
  <c r="E352" i="16"/>
  <c r="E351" i="16"/>
  <c r="E350" i="16"/>
  <c r="E349" i="16"/>
  <c r="E348" i="16"/>
  <c r="E347" i="16"/>
  <c r="E346" i="16"/>
  <c r="E345" i="16"/>
  <c r="E344" i="16"/>
  <c r="E343" i="16"/>
  <c r="E342" i="16"/>
  <c r="C342" i="16"/>
  <c r="B342" i="16"/>
  <c r="E341" i="16"/>
  <c r="E340" i="16"/>
  <c r="E339" i="16"/>
  <c r="E338" i="16"/>
  <c r="E337" i="16"/>
  <c r="E336" i="16"/>
  <c r="E335" i="16"/>
  <c r="E334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C318" i="16"/>
  <c r="B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298" i="16"/>
  <c r="E297" i="16"/>
  <c r="E296" i="16"/>
  <c r="E295" i="16"/>
  <c r="E294" i="16"/>
  <c r="C294" i="16"/>
  <c r="B294" i="16"/>
  <c r="E293" i="16"/>
  <c r="E292" i="16"/>
  <c r="E291" i="16"/>
  <c r="E290" i="16"/>
  <c r="E289" i="16"/>
  <c r="E288" i="16"/>
  <c r="E287" i="16"/>
  <c r="E286" i="16"/>
  <c r="E285" i="16"/>
  <c r="E284" i="16"/>
  <c r="E283" i="16"/>
  <c r="E282" i="16"/>
  <c r="E281" i="16"/>
  <c r="E280" i="16"/>
  <c r="E279" i="16"/>
  <c r="E278" i="16"/>
  <c r="E277" i="16"/>
  <c r="E276" i="16"/>
  <c r="E275" i="16"/>
  <c r="E274" i="16"/>
  <c r="E273" i="16"/>
  <c r="E272" i="16"/>
  <c r="E271" i="16"/>
  <c r="E270" i="16"/>
  <c r="C270" i="16"/>
  <c r="B270" i="16"/>
  <c r="E269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C246" i="16"/>
  <c r="B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C222" i="16"/>
  <c r="B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C198" i="16"/>
  <c r="B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C174" i="16"/>
  <c r="B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C150" i="16"/>
  <c r="B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C126" i="16"/>
  <c r="B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C102" i="16"/>
  <c r="B102" i="16"/>
  <c r="E101" i="16"/>
  <c r="E100" i="16"/>
  <c r="E99" i="16"/>
  <c r="D99" i="16"/>
  <c r="D123" i="16" s="1"/>
  <c r="D147" i="16" s="1"/>
  <c r="D171" i="16" s="1"/>
  <c r="D195" i="16" s="1"/>
  <c r="D219" i="16" s="1"/>
  <c r="D243" i="16" s="1"/>
  <c r="D267" i="16" s="1"/>
  <c r="D291" i="16" s="1"/>
  <c r="D315" i="16" s="1"/>
  <c r="D339" i="16" s="1"/>
  <c r="D363" i="16" s="1"/>
  <c r="D387" i="16" s="1"/>
  <c r="D411" i="16" s="1"/>
  <c r="D435" i="16" s="1"/>
  <c r="D459" i="16" s="1"/>
  <c r="D483" i="16" s="1"/>
  <c r="D507" i="16" s="1"/>
  <c r="D531" i="16" s="1"/>
  <c r="D555" i="16" s="1"/>
  <c r="D579" i="16" s="1"/>
  <c r="D603" i="16" s="1"/>
  <c r="D627" i="16" s="1"/>
  <c r="D651" i="16" s="1"/>
  <c r="D675" i="16" s="1"/>
  <c r="D699" i="16" s="1"/>
  <c r="D723" i="16" s="1"/>
  <c r="D747" i="16" s="1"/>
  <c r="D771" i="16" s="1"/>
  <c r="D795" i="16" s="1"/>
  <c r="D819" i="16" s="1"/>
  <c r="D843" i="16" s="1"/>
  <c r="D867" i="16" s="1"/>
  <c r="D891" i="16" s="1"/>
  <c r="D915" i="16" s="1"/>
  <c r="D939" i="16" s="1"/>
  <c r="D963" i="16" s="1"/>
  <c r="D987" i="16" s="1"/>
  <c r="D1011" i="16" s="1"/>
  <c r="D1035" i="16" s="1"/>
  <c r="D1059" i="16" s="1"/>
  <c r="D1083" i="16" s="1"/>
  <c r="D1107" i="16" s="1"/>
  <c r="D1131" i="16" s="1"/>
  <c r="D1155" i="16" s="1"/>
  <c r="D1179" i="16" s="1"/>
  <c r="E98" i="16"/>
  <c r="E97" i="16"/>
  <c r="E96" i="16"/>
  <c r="E95" i="16"/>
  <c r="D95" i="16"/>
  <c r="D119" i="16" s="1"/>
  <c r="D143" i="16" s="1"/>
  <c r="D167" i="16" s="1"/>
  <c r="D191" i="16" s="1"/>
  <c r="D215" i="16" s="1"/>
  <c r="D239" i="16" s="1"/>
  <c r="D263" i="16" s="1"/>
  <c r="D287" i="16" s="1"/>
  <c r="D311" i="16" s="1"/>
  <c r="D335" i="16" s="1"/>
  <c r="D359" i="16" s="1"/>
  <c r="D383" i="16" s="1"/>
  <c r="D407" i="16" s="1"/>
  <c r="D431" i="16" s="1"/>
  <c r="D455" i="16" s="1"/>
  <c r="D479" i="16" s="1"/>
  <c r="D503" i="16" s="1"/>
  <c r="D527" i="16" s="1"/>
  <c r="D551" i="16" s="1"/>
  <c r="D575" i="16" s="1"/>
  <c r="D599" i="16" s="1"/>
  <c r="D623" i="16" s="1"/>
  <c r="D647" i="16" s="1"/>
  <c r="D671" i="16" s="1"/>
  <c r="D695" i="16" s="1"/>
  <c r="D719" i="16" s="1"/>
  <c r="D743" i="16" s="1"/>
  <c r="D767" i="16" s="1"/>
  <c r="D791" i="16" s="1"/>
  <c r="D815" i="16" s="1"/>
  <c r="D839" i="16" s="1"/>
  <c r="D863" i="16" s="1"/>
  <c r="D887" i="16" s="1"/>
  <c r="D911" i="16" s="1"/>
  <c r="D935" i="16" s="1"/>
  <c r="D959" i="16" s="1"/>
  <c r="D983" i="16" s="1"/>
  <c r="D1007" i="16" s="1"/>
  <c r="D1031" i="16" s="1"/>
  <c r="D1055" i="16" s="1"/>
  <c r="D1079" i="16" s="1"/>
  <c r="D1103" i="16" s="1"/>
  <c r="D1127" i="16" s="1"/>
  <c r="D1151" i="16" s="1"/>
  <c r="D1175" i="16" s="1"/>
  <c r="E94" i="16"/>
  <c r="E93" i="16"/>
  <c r="E92" i="16"/>
  <c r="E91" i="16"/>
  <c r="D91" i="16"/>
  <c r="D115" i="16" s="1"/>
  <c r="D139" i="16" s="1"/>
  <c r="D163" i="16" s="1"/>
  <c r="D187" i="16" s="1"/>
  <c r="D211" i="16" s="1"/>
  <c r="D235" i="16" s="1"/>
  <c r="D259" i="16" s="1"/>
  <c r="D283" i="16" s="1"/>
  <c r="D307" i="16" s="1"/>
  <c r="D331" i="16" s="1"/>
  <c r="D355" i="16" s="1"/>
  <c r="D379" i="16" s="1"/>
  <c r="D403" i="16" s="1"/>
  <c r="D427" i="16" s="1"/>
  <c r="D451" i="16" s="1"/>
  <c r="D475" i="16" s="1"/>
  <c r="D499" i="16" s="1"/>
  <c r="D523" i="16" s="1"/>
  <c r="D547" i="16" s="1"/>
  <c r="D571" i="16" s="1"/>
  <c r="D595" i="16" s="1"/>
  <c r="D619" i="16" s="1"/>
  <c r="D643" i="16" s="1"/>
  <c r="D667" i="16" s="1"/>
  <c r="D691" i="16" s="1"/>
  <c r="D715" i="16" s="1"/>
  <c r="D739" i="16" s="1"/>
  <c r="D763" i="16" s="1"/>
  <c r="D787" i="16" s="1"/>
  <c r="D811" i="16" s="1"/>
  <c r="D835" i="16" s="1"/>
  <c r="D859" i="16" s="1"/>
  <c r="D883" i="16" s="1"/>
  <c r="D907" i="16" s="1"/>
  <c r="D931" i="16" s="1"/>
  <c r="D955" i="16" s="1"/>
  <c r="D979" i="16" s="1"/>
  <c r="D1003" i="16" s="1"/>
  <c r="D1027" i="16" s="1"/>
  <c r="D1051" i="16" s="1"/>
  <c r="D1075" i="16" s="1"/>
  <c r="D1099" i="16" s="1"/>
  <c r="D1123" i="16" s="1"/>
  <c r="D1147" i="16" s="1"/>
  <c r="D1171" i="16" s="1"/>
  <c r="E90" i="16"/>
  <c r="E89" i="16"/>
  <c r="E88" i="16"/>
  <c r="E87" i="16"/>
  <c r="D87" i="16"/>
  <c r="D111" i="16" s="1"/>
  <c r="D135" i="16" s="1"/>
  <c r="D159" i="16" s="1"/>
  <c r="D183" i="16" s="1"/>
  <c r="D207" i="16" s="1"/>
  <c r="D231" i="16" s="1"/>
  <c r="D255" i="16" s="1"/>
  <c r="D279" i="16" s="1"/>
  <c r="D303" i="16" s="1"/>
  <c r="D327" i="16" s="1"/>
  <c r="D351" i="16" s="1"/>
  <c r="D375" i="16" s="1"/>
  <c r="D399" i="16" s="1"/>
  <c r="D423" i="16" s="1"/>
  <c r="D447" i="16" s="1"/>
  <c r="D471" i="16" s="1"/>
  <c r="D495" i="16" s="1"/>
  <c r="D519" i="16" s="1"/>
  <c r="D543" i="16" s="1"/>
  <c r="D567" i="16" s="1"/>
  <c r="D591" i="16" s="1"/>
  <c r="D615" i="16" s="1"/>
  <c r="D639" i="16" s="1"/>
  <c r="D663" i="16" s="1"/>
  <c r="D687" i="16" s="1"/>
  <c r="D711" i="16" s="1"/>
  <c r="D735" i="16" s="1"/>
  <c r="D759" i="16" s="1"/>
  <c r="D783" i="16" s="1"/>
  <c r="D807" i="16" s="1"/>
  <c r="D831" i="16" s="1"/>
  <c r="D855" i="16" s="1"/>
  <c r="D879" i="16" s="1"/>
  <c r="D903" i="16" s="1"/>
  <c r="D927" i="16" s="1"/>
  <c r="D951" i="16" s="1"/>
  <c r="D975" i="16" s="1"/>
  <c r="D999" i="16" s="1"/>
  <c r="D1023" i="16" s="1"/>
  <c r="D1047" i="16" s="1"/>
  <c r="D1071" i="16" s="1"/>
  <c r="D1095" i="16" s="1"/>
  <c r="D1119" i="16" s="1"/>
  <c r="D1143" i="16" s="1"/>
  <c r="D1167" i="16" s="1"/>
  <c r="E86" i="16"/>
  <c r="E85" i="16"/>
  <c r="E84" i="16"/>
  <c r="E83" i="16"/>
  <c r="D83" i="16"/>
  <c r="D107" i="16" s="1"/>
  <c r="D131" i="16" s="1"/>
  <c r="D155" i="16" s="1"/>
  <c r="D179" i="16" s="1"/>
  <c r="D203" i="16" s="1"/>
  <c r="D227" i="16" s="1"/>
  <c r="D251" i="16" s="1"/>
  <c r="D275" i="16" s="1"/>
  <c r="D299" i="16" s="1"/>
  <c r="D323" i="16" s="1"/>
  <c r="D347" i="16" s="1"/>
  <c r="D371" i="16" s="1"/>
  <c r="D395" i="16" s="1"/>
  <c r="D419" i="16" s="1"/>
  <c r="D443" i="16" s="1"/>
  <c r="D467" i="16" s="1"/>
  <c r="D491" i="16" s="1"/>
  <c r="D515" i="16" s="1"/>
  <c r="D539" i="16" s="1"/>
  <c r="D563" i="16" s="1"/>
  <c r="D587" i="16" s="1"/>
  <c r="D611" i="16" s="1"/>
  <c r="D635" i="16" s="1"/>
  <c r="D659" i="16" s="1"/>
  <c r="D683" i="16" s="1"/>
  <c r="D707" i="16" s="1"/>
  <c r="D731" i="16" s="1"/>
  <c r="D755" i="16" s="1"/>
  <c r="D779" i="16" s="1"/>
  <c r="D803" i="16" s="1"/>
  <c r="D827" i="16" s="1"/>
  <c r="D851" i="16" s="1"/>
  <c r="D875" i="16" s="1"/>
  <c r="D899" i="16" s="1"/>
  <c r="D923" i="16" s="1"/>
  <c r="D947" i="16" s="1"/>
  <c r="D971" i="16" s="1"/>
  <c r="D995" i="16" s="1"/>
  <c r="D1019" i="16" s="1"/>
  <c r="D1043" i="16" s="1"/>
  <c r="D1067" i="16" s="1"/>
  <c r="D1091" i="16" s="1"/>
  <c r="D1115" i="16" s="1"/>
  <c r="D1139" i="16" s="1"/>
  <c r="D1163" i="16" s="1"/>
  <c r="E82" i="16"/>
  <c r="E81" i="16"/>
  <c r="E80" i="16"/>
  <c r="E79" i="16"/>
  <c r="D79" i="16"/>
  <c r="D103" i="16" s="1"/>
  <c r="D127" i="16" s="1"/>
  <c r="D151" i="16" s="1"/>
  <c r="D175" i="16" s="1"/>
  <c r="D199" i="16" s="1"/>
  <c r="D223" i="16" s="1"/>
  <c r="D247" i="16" s="1"/>
  <c r="D271" i="16" s="1"/>
  <c r="D295" i="16" s="1"/>
  <c r="D319" i="16" s="1"/>
  <c r="D343" i="16" s="1"/>
  <c r="D367" i="16" s="1"/>
  <c r="D391" i="16" s="1"/>
  <c r="D415" i="16" s="1"/>
  <c r="D439" i="16" s="1"/>
  <c r="D463" i="16" s="1"/>
  <c r="D487" i="16" s="1"/>
  <c r="D511" i="16" s="1"/>
  <c r="D535" i="16" s="1"/>
  <c r="D559" i="16" s="1"/>
  <c r="D583" i="16" s="1"/>
  <c r="D607" i="16" s="1"/>
  <c r="D631" i="16" s="1"/>
  <c r="D655" i="16" s="1"/>
  <c r="D679" i="16" s="1"/>
  <c r="D703" i="16" s="1"/>
  <c r="D727" i="16" s="1"/>
  <c r="D751" i="16" s="1"/>
  <c r="D775" i="16" s="1"/>
  <c r="D799" i="16" s="1"/>
  <c r="D823" i="16" s="1"/>
  <c r="D847" i="16" s="1"/>
  <c r="D871" i="16" s="1"/>
  <c r="D895" i="16" s="1"/>
  <c r="D919" i="16" s="1"/>
  <c r="D943" i="16" s="1"/>
  <c r="D967" i="16" s="1"/>
  <c r="D991" i="16" s="1"/>
  <c r="D1015" i="16" s="1"/>
  <c r="D1039" i="16" s="1"/>
  <c r="D1063" i="16" s="1"/>
  <c r="D1087" i="16" s="1"/>
  <c r="D1111" i="16" s="1"/>
  <c r="D1135" i="16" s="1"/>
  <c r="D1159" i="16" s="1"/>
  <c r="E78" i="16"/>
  <c r="C78" i="16"/>
  <c r="B78" i="16"/>
  <c r="E77" i="16"/>
  <c r="E76" i="16"/>
  <c r="D76" i="16"/>
  <c r="D100" i="16" s="1"/>
  <c r="D124" i="16" s="1"/>
  <c r="D148" i="16" s="1"/>
  <c r="D172" i="16" s="1"/>
  <c r="D196" i="16" s="1"/>
  <c r="D220" i="16" s="1"/>
  <c r="D244" i="16" s="1"/>
  <c r="D268" i="16" s="1"/>
  <c r="D292" i="16" s="1"/>
  <c r="D316" i="16" s="1"/>
  <c r="D340" i="16" s="1"/>
  <c r="D364" i="16" s="1"/>
  <c r="D388" i="16" s="1"/>
  <c r="D412" i="16" s="1"/>
  <c r="D436" i="16" s="1"/>
  <c r="D460" i="16" s="1"/>
  <c r="D484" i="16" s="1"/>
  <c r="D508" i="16" s="1"/>
  <c r="D532" i="16" s="1"/>
  <c r="D556" i="16" s="1"/>
  <c r="D580" i="16" s="1"/>
  <c r="D604" i="16" s="1"/>
  <c r="D628" i="16" s="1"/>
  <c r="D652" i="16" s="1"/>
  <c r="D676" i="16" s="1"/>
  <c r="D700" i="16" s="1"/>
  <c r="D724" i="16" s="1"/>
  <c r="D748" i="16" s="1"/>
  <c r="D772" i="16" s="1"/>
  <c r="D796" i="16" s="1"/>
  <c r="D820" i="16" s="1"/>
  <c r="D844" i="16" s="1"/>
  <c r="D868" i="16" s="1"/>
  <c r="D892" i="16" s="1"/>
  <c r="D916" i="16" s="1"/>
  <c r="D940" i="16" s="1"/>
  <c r="D964" i="16" s="1"/>
  <c r="D988" i="16" s="1"/>
  <c r="D1012" i="16" s="1"/>
  <c r="D1036" i="16" s="1"/>
  <c r="D1060" i="16" s="1"/>
  <c r="D1084" i="16" s="1"/>
  <c r="D1108" i="16" s="1"/>
  <c r="D1132" i="16" s="1"/>
  <c r="D1156" i="16" s="1"/>
  <c r="D1180" i="16" s="1"/>
  <c r="E75" i="16"/>
  <c r="D75" i="16"/>
  <c r="E74" i="16"/>
  <c r="E73" i="16"/>
  <c r="E72" i="16"/>
  <c r="D72" i="16"/>
  <c r="D96" i="16" s="1"/>
  <c r="D120" i="16" s="1"/>
  <c r="D144" i="16" s="1"/>
  <c r="D168" i="16" s="1"/>
  <c r="D192" i="16" s="1"/>
  <c r="D216" i="16" s="1"/>
  <c r="D240" i="16" s="1"/>
  <c r="D264" i="16" s="1"/>
  <c r="D288" i="16" s="1"/>
  <c r="D312" i="16" s="1"/>
  <c r="D336" i="16" s="1"/>
  <c r="D360" i="16" s="1"/>
  <c r="D384" i="16" s="1"/>
  <c r="D408" i="16" s="1"/>
  <c r="D432" i="16" s="1"/>
  <c r="D456" i="16" s="1"/>
  <c r="D480" i="16" s="1"/>
  <c r="D504" i="16" s="1"/>
  <c r="D528" i="16" s="1"/>
  <c r="D552" i="16" s="1"/>
  <c r="D576" i="16" s="1"/>
  <c r="D600" i="16" s="1"/>
  <c r="D624" i="16" s="1"/>
  <c r="D648" i="16" s="1"/>
  <c r="D672" i="16" s="1"/>
  <c r="D696" i="16" s="1"/>
  <c r="D720" i="16" s="1"/>
  <c r="D744" i="16" s="1"/>
  <c r="D768" i="16" s="1"/>
  <c r="D792" i="16" s="1"/>
  <c r="D816" i="16" s="1"/>
  <c r="D840" i="16" s="1"/>
  <c r="D864" i="16" s="1"/>
  <c r="D888" i="16" s="1"/>
  <c r="D912" i="16" s="1"/>
  <c r="D936" i="16" s="1"/>
  <c r="D960" i="16" s="1"/>
  <c r="D984" i="16" s="1"/>
  <c r="D1008" i="16" s="1"/>
  <c r="D1032" i="16" s="1"/>
  <c r="D1056" i="16" s="1"/>
  <c r="D1080" i="16" s="1"/>
  <c r="D1104" i="16" s="1"/>
  <c r="D1128" i="16" s="1"/>
  <c r="D1152" i="16" s="1"/>
  <c r="D1176" i="16" s="1"/>
  <c r="E71" i="16"/>
  <c r="D71" i="16"/>
  <c r="E70" i="16"/>
  <c r="E69" i="16"/>
  <c r="E68" i="16"/>
  <c r="D68" i="16"/>
  <c r="D92" i="16" s="1"/>
  <c r="D116" i="16" s="1"/>
  <c r="D140" i="16" s="1"/>
  <c r="D164" i="16" s="1"/>
  <c r="D188" i="16" s="1"/>
  <c r="D212" i="16" s="1"/>
  <c r="D236" i="16" s="1"/>
  <c r="D260" i="16" s="1"/>
  <c r="D284" i="16" s="1"/>
  <c r="D308" i="16" s="1"/>
  <c r="D332" i="16" s="1"/>
  <c r="D356" i="16" s="1"/>
  <c r="D380" i="16" s="1"/>
  <c r="D404" i="16" s="1"/>
  <c r="D428" i="16" s="1"/>
  <c r="D452" i="16" s="1"/>
  <c r="D476" i="16" s="1"/>
  <c r="D500" i="16" s="1"/>
  <c r="D524" i="16" s="1"/>
  <c r="D548" i="16" s="1"/>
  <c r="D572" i="16" s="1"/>
  <c r="D596" i="16" s="1"/>
  <c r="D620" i="16" s="1"/>
  <c r="D644" i="16" s="1"/>
  <c r="D668" i="16" s="1"/>
  <c r="D692" i="16" s="1"/>
  <c r="D716" i="16" s="1"/>
  <c r="D740" i="16" s="1"/>
  <c r="D764" i="16" s="1"/>
  <c r="D788" i="16" s="1"/>
  <c r="D812" i="16" s="1"/>
  <c r="D836" i="16" s="1"/>
  <c r="D860" i="16" s="1"/>
  <c r="D884" i="16" s="1"/>
  <c r="D908" i="16" s="1"/>
  <c r="D932" i="16" s="1"/>
  <c r="D956" i="16" s="1"/>
  <c r="D980" i="16" s="1"/>
  <c r="D1004" i="16" s="1"/>
  <c r="D1028" i="16" s="1"/>
  <c r="D1052" i="16" s="1"/>
  <c r="D1076" i="16" s="1"/>
  <c r="D1100" i="16" s="1"/>
  <c r="D1124" i="16" s="1"/>
  <c r="D1148" i="16" s="1"/>
  <c r="D1172" i="16" s="1"/>
  <c r="E67" i="16"/>
  <c r="D67" i="16"/>
  <c r="E66" i="16"/>
  <c r="E65" i="16"/>
  <c r="E64" i="16"/>
  <c r="D64" i="16"/>
  <c r="D88" i="16" s="1"/>
  <c r="D112" i="16" s="1"/>
  <c r="D136" i="16" s="1"/>
  <c r="D160" i="16" s="1"/>
  <c r="D184" i="16" s="1"/>
  <c r="D208" i="16" s="1"/>
  <c r="D232" i="16" s="1"/>
  <c r="D256" i="16" s="1"/>
  <c r="D280" i="16" s="1"/>
  <c r="D304" i="16" s="1"/>
  <c r="D328" i="16" s="1"/>
  <c r="D352" i="16" s="1"/>
  <c r="D376" i="16" s="1"/>
  <c r="D400" i="16" s="1"/>
  <c r="D424" i="16" s="1"/>
  <c r="D448" i="16" s="1"/>
  <c r="D472" i="16" s="1"/>
  <c r="D496" i="16" s="1"/>
  <c r="D520" i="16" s="1"/>
  <c r="D544" i="16" s="1"/>
  <c r="D568" i="16" s="1"/>
  <c r="D592" i="16" s="1"/>
  <c r="D616" i="16" s="1"/>
  <c r="D640" i="16" s="1"/>
  <c r="D664" i="16" s="1"/>
  <c r="D688" i="16" s="1"/>
  <c r="D712" i="16" s="1"/>
  <c r="D736" i="16" s="1"/>
  <c r="D760" i="16" s="1"/>
  <c r="D784" i="16" s="1"/>
  <c r="D808" i="16" s="1"/>
  <c r="D832" i="16" s="1"/>
  <c r="D856" i="16" s="1"/>
  <c r="D880" i="16" s="1"/>
  <c r="D904" i="16" s="1"/>
  <c r="D928" i="16" s="1"/>
  <c r="D952" i="16" s="1"/>
  <c r="D976" i="16" s="1"/>
  <c r="D1000" i="16" s="1"/>
  <c r="D1024" i="16" s="1"/>
  <c r="D1048" i="16" s="1"/>
  <c r="D1072" i="16" s="1"/>
  <c r="D1096" i="16" s="1"/>
  <c r="D1120" i="16" s="1"/>
  <c r="D1144" i="16" s="1"/>
  <c r="D1168" i="16" s="1"/>
  <c r="E63" i="16"/>
  <c r="D63" i="16"/>
  <c r="E62" i="16"/>
  <c r="E61" i="16"/>
  <c r="E60" i="16"/>
  <c r="D60" i="16"/>
  <c r="D84" i="16" s="1"/>
  <c r="D108" i="16" s="1"/>
  <c r="D132" i="16" s="1"/>
  <c r="D156" i="16" s="1"/>
  <c r="D180" i="16" s="1"/>
  <c r="D204" i="16" s="1"/>
  <c r="D228" i="16" s="1"/>
  <c r="D252" i="16" s="1"/>
  <c r="D276" i="16" s="1"/>
  <c r="D300" i="16" s="1"/>
  <c r="D324" i="16" s="1"/>
  <c r="D348" i="16" s="1"/>
  <c r="D372" i="16" s="1"/>
  <c r="D396" i="16" s="1"/>
  <c r="D420" i="16" s="1"/>
  <c r="D444" i="16" s="1"/>
  <c r="D468" i="16" s="1"/>
  <c r="D492" i="16" s="1"/>
  <c r="D516" i="16" s="1"/>
  <c r="D540" i="16" s="1"/>
  <c r="D564" i="16" s="1"/>
  <c r="D588" i="16" s="1"/>
  <c r="D612" i="16" s="1"/>
  <c r="D636" i="16" s="1"/>
  <c r="D660" i="16" s="1"/>
  <c r="D684" i="16" s="1"/>
  <c r="D708" i="16" s="1"/>
  <c r="D732" i="16" s="1"/>
  <c r="D756" i="16" s="1"/>
  <c r="D780" i="16" s="1"/>
  <c r="D804" i="16" s="1"/>
  <c r="D828" i="16" s="1"/>
  <c r="D852" i="16" s="1"/>
  <c r="D876" i="16" s="1"/>
  <c r="D900" i="16" s="1"/>
  <c r="D924" i="16" s="1"/>
  <c r="D948" i="16" s="1"/>
  <c r="D972" i="16" s="1"/>
  <c r="D996" i="16" s="1"/>
  <c r="D1020" i="16" s="1"/>
  <c r="D1044" i="16" s="1"/>
  <c r="D1068" i="16" s="1"/>
  <c r="D1092" i="16" s="1"/>
  <c r="D1116" i="16" s="1"/>
  <c r="D1140" i="16" s="1"/>
  <c r="D1164" i="16" s="1"/>
  <c r="E59" i="16"/>
  <c r="D59" i="16"/>
  <c r="E58" i="16"/>
  <c r="E57" i="16"/>
  <c r="E56" i="16"/>
  <c r="D56" i="16"/>
  <c r="D80" i="16" s="1"/>
  <c r="D104" i="16" s="1"/>
  <c r="D128" i="16" s="1"/>
  <c r="D152" i="16" s="1"/>
  <c r="D176" i="16" s="1"/>
  <c r="D200" i="16" s="1"/>
  <c r="D224" i="16" s="1"/>
  <c r="D248" i="16" s="1"/>
  <c r="D272" i="16" s="1"/>
  <c r="D296" i="16" s="1"/>
  <c r="D320" i="16" s="1"/>
  <c r="D344" i="16" s="1"/>
  <c r="D368" i="16" s="1"/>
  <c r="D392" i="16" s="1"/>
  <c r="D416" i="16" s="1"/>
  <c r="D440" i="16" s="1"/>
  <c r="D464" i="16" s="1"/>
  <c r="D488" i="16" s="1"/>
  <c r="D512" i="16" s="1"/>
  <c r="D536" i="16" s="1"/>
  <c r="D560" i="16" s="1"/>
  <c r="D584" i="16" s="1"/>
  <c r="D608" i="16" s="1"/>
  <c r="D632" i="16" s="1"/>
  <c r="D656" i="16" s="1"/>
  <c r="D680" i="16" s="1"/>
  <c r="D704" i="16" s="1"/>
  <c r="D728" i="16" s="1"/>
  <c r="D752" i="16" s="1"/>
  <c r="D776" i="16" s="1"/>
  <c r="D800" i="16" s="1"/>
  <c r="D824" i="16" s="1"/>
  <c r="D848" i="16" s="1"/>
  <c r="D872" i="16" s="1"/>
  <c r="D896" i="16" s="1"/>
  <c r="D920" i="16" s="1"/>
  <c r="D944" i="16" s="1"/>
  <c r="D968" i="16" s="1"/>
  <c r="D992" i="16" s="1"/>
  <c r="D1016" i="16" s="1"/>
  <c r="D1040" i="16" s="1"/>
  <c r="D1064" i="16" s="1"/>
  <c r="D1088" i="16" s="1"/>
  <c r="D1112" i="16" s="1"/>
  <c r="D1136" i="16" s="1"/>
  <c r="D1160" i="16" s="1"/>
  <c r="E55" i="16"/>
  <c r="D55" i="16"/>
  <c r="E54" i="16"/>
  <c r="C54" i="16"/>
  <c r="B54" i="16"/>
  <c r="E53" i="16"/>
  <c r="D53" i="16"/>
  <c r="D77" i="16" s="1"/>
  <c r="D101" i="16" s="1"/>
  <c r="D125" i="16" s="1"/>
  <c r="D149" i="16" s="1"/>
  <c r="D173" i="16" s="1"/>
  <c r="D197" i="16" s="1"/>
  <c r="D221" i="16" s="1"/>
  <c r="D245" i="16" s="1"/>
  <c r="D269" i="16" s="1"/>
  <c r="D293" i="16" s="1"/>
  <c r="D317" i="16" s="1"/>
  <c r="D341" i="16" s="1"/>
  <c r="D365" i="16" s="1"/>
  <c r="D389" i="16" s="1"/>
  <c r="D413" i="16" s="1"/>
  <c r="D437" i="16" s="1"/>
  <c r="D461" i="16" s="1"/>
  <c r="D485" i="16" s="1"/>
  <c r="D509" i="16" s="1"/>
  <c r="D533" i="16" s="1"/>
  <c r="D557" i="16" s="1"/>
  <c r="D581" i="16" s="1"/>
  <c r="D605" i="16" s="1"/>
  <c r="D629" i="16" s="1"/>
  <c r="D653" i="16" s="1"/>
  <c r="D677" i="16" s="1"/>
  <c r="D701" i="16" s="1"/>
  <c r="D725" i="16" s="1"/>
  <c r="D749" i="16" s="1"/>
  <c r="D773" i="16" s="1"/>
  <c r="D797" i="16" s="1"/>
  <c r="D821" i="16" s="1"/>
  <c r="D845" i="16" s="1"/>
  <c r="D869" i="16" s="1"/>
  <c r="D893" i="16" s="1"/>
  <c r="D917" i="16" s="1"/>
  <c r="D941" i="16" s="1"/>
  <c r="D965" i="16" s="1"/>
  <c r="D989" i="16" s="1"/>
  <c r="D1013" i="16" s="1"/>
  <c r="D1037" i="16" s="1"/>
  <c r="D1061" i="16" s="1"/>
  <c r="D1085" i="16" s="1"/>
  <c r="D1109" i="16" s="1"/>
  <c r="D1133" i="16" s="1"/>
  <c r="D1157" i="16" s="1"/>
  <c r="D1181" i="16" s="1"/>
  <c r="E52" i="16"/>
  <c r="D52" i="16"/>
  <c r="E51" i="16"/>
  <c r="D51" i="16"/>
  <c r="E50" i="16"/>
  <c r="D50" i="16"/>
  <c r="D74" i="16" s="1"/>
  <c r="D98" i="16" s="1"/>
  <c r="D122" i="16" s="1"/>
  <c r="D146" i="16" s="1"/>
  <c r="D170" i="16" s="1"/>
  <c r="D194" i="16" s="1"/>
  <c r="D218" i="16" s="1"/>
  <c r="D242" i="16" s="1"/>
  <c r="D266" i="16" s="1"/>
  <c r="D290" i="16" s="1"/>
  <c r="D314" i="16" s="1"/>
  <c r="D338" i="16" s="1"/>
  <c r="D362" i="16" s="1"/>
  <c r="D386" i="16" s="1"/>
  <c r="D410" i="16" s="1"/>
  <c r="D434" i="16" s="1"/>
  <c r="D458" i="16" s="1"/>
  <c r="D482" i="16" s="1"/>
  <c r="D506" i="16" s="1"/>
  <c r="D530" i="16" s="1"/>
  <c r="D554" i="16" s="1"/>
  <c r="D578" i="16" s="1"/>
  <c r="D602" i="16" s="1"/>
  <c r="D626" i="16" s="1"/>
  <c r="D650" i="16" s="1"/>
  <c r="D674" i="16" s="1"/>
  <c r="D698" i="16" s="1"/>
  <c r="D722" i="16" s="1"/>
  <c r="D746" i="16" s="1"/>
  <c r="D770" i="16" s="1"/>
  <c r="D794" i="16" s="1"/>
  <c r="D818" i="16" s="1"/>
  <c r="D842" i="16" s="1"/>
  <c r="D866" i="16" s="1"/>
  <c r="D890" i="16" s="1"/>
  <c r="D914" i="16" s="1"/>
  <c r="D938" i="16" s="1"/>
  <c r="D962" i="16" s="1"/>
  <c r="D986" i="16" s="1"/>
  <c r="D1010" i="16" s="1"/>
  <c r="D1034" i="16" s="1"/>
  <c r="D1058" i="16" s="1"/>
  <c r="D1082" i="16" s="1"/>
  <c r="D1106" i="16" s="1"/>
  <c r="D1130" i="16" s="1"/>
  <c r="D1154" i="16" s="1"/>
  <c r="D1178" i="16" s="1"/>
  <c r="E49" i="16"/>
  <c r="D49" i="16"/>
  <c r="D73" i="16" s="1"/>
  <c r="D97" i="16" s="1"/>
  <c r="D121" i="16" s="1"/>
  <c r="D145" i="16" s="1"/>
  <c r="D169" i="16" s="1"/>
  <c r="D193" i="16" s="1"/>
  <c r="D217" i="16" s="1"/>
  <c r="D241" i="16" s="1"/>
  <c r="D265" i="16" s="1"/>
  <c r="D289" i="16" s="1"/>
  <c r="D313" i="16" s="1"/>
  <c r="D337" i="16" s="1"/>
  <c r="D361" i="16" s="1"/>
  <c r="D385" i="16" s="1"/>
  <c r="D409" i="16" s="1"/>
  <c r="D433" i="16" s="1"/>
  <c r="D457" i="16" s="1"/>
  <c r="D481" i="16" s="1"/>
  <c r="D505" i="16" s="1"/>
  <c r="D529" i="16" s="1"/>
  <c r="D553" i="16" s="1"/>
  <c r="D577" i="16" s="1"/>
  <c r="D601" i="16" s="1"/>
  <c r="D625" i="16" s="1"/>
  <c r="D649" i="16" s="1"/>
  <c r="D673" i="16" s="1"/>
  <c r="D697" i="16" s="1"/>
  <c r="D721" i="16" s="1"/>
  <c r="D745" i="16" s="1"/>
  <c r="D769" i="16" s="1"/>
  <c r="D793" i="16" s="1"/>
  <c r="D817" i="16" s="1"/>
  <c r="D841" i="16" s="1"/>
  <c r="D865" i="16" s="1"/>
  <c r="D889" i="16" s="1"/>
  <c r="D913" i="16" s="1"/>
  <c r="D937" i="16" s="1"/>
  <c r="D961" i="16" s="1"/>
  <c r="D985" i="16" s="1"/>
  <c r="D1009" i="16" s="1"/>
  <c r="D1033" i="16" s="1"/>
  <c r="D1057" i="16" s="1"/>
  <c r="D1081" i="16" s="1"/>
  <c r="D1105" i="16" s="1"/>
  <c r="D1129" i="16" s="1"/>
  <c r="D1153" i="16" s="1"/>
  <c r="D1177" i="16" s="1"/>
  <c r="E48" i="16"/>
  <c r="D48" i="16"/>
  <c r="E47" i="16"/>
  <c r="D47" i="16"/>
  <c r="E46" i="16"/>
  <c r="D46" i="16"/>
  <c r="D70" i="16" s="1"/>
  <c r="D94" i="16" s="1"/>
  <c r="D118" i="16" s="1"/>
  <c r="D142" i="16" s="1"/>
  <c r="D166" i="16" s="1"/>
  <c r="D190" i="16" s="1"/>
  <c r="D214" i="16" s="1"/>
  <c r="D238" i="16" s="1"/>
  <c r="D262" i="16" s="1"/>
  <c r="D286" i="16" s="1"/>
  <c r="D310" i="16" s="1"/>
  <c r="D334" i="16" s="1"/>
  <c r="D358" i="16" s="1"/>
  <c r="D382" i="16" s="1"/>
  <c r="D406" i="16" s="1"/>
  <c r="D430" i="16" s="1"/>
  <c r="D454" i="16" s="1"/>
  <c r="D478" i="16" s="1"/>
  <c r="D502" i="16" s="1"/>
  <c r="D526" i="16" s="1"/>
  <c r="D550" i="16" s="1"/>
  <c r="D574" i="16" s="1"/>
  <c r="D598" i="16" s="1"/>
  <c r="D622" i="16" s="1"/>
  <c r="D646" i="16" s="1"/>
  <c r="D670" i="16" s="1"/>
  <c r="D694" i="16" s="1"/>
  <c r="D718" i="16" s="1"/>
  <c r="D742" i="16" s="1"/>
  <c r="D766" i="16" s="1"/>
  <c r="D790" i="16" s="1"/>
  <c r="D814" i="16" s="1"/>
  <c r="D838" i="16" s="1"/>
  <c r="D862" i="16" s="1"/>
  <c r="D886" i="16" s="1"/>
  <c r="D910" i="16" s="1"/>
  <c r="D934" i="16" s="1"/>
  <c r="D958" i="16" s="1"/>
  <c r="D982" i="16" s="1"/>
  <c r="D1006" i="16" s="1"/>
  <c r="D1030" i="16" s="1"/>
  <c r="D1054" i="16" s="1"/>
  <c r="D1078" i="16" s="1"/>
  <c r="D1102" i="16" s="1"/>
  <c r="D1126" i="16" s="1"/>
  <c r="D1150" i="16" s="1"/>
  <c r="D1174" i="16" s="1"/>
  <c r="E45" i="16"/>
  <c r="D45" i="16"/>
  <c r="D69" i="16" s="1"/>
  <c r="D93" i="16" s="1"/>
  <c r="D117" i="16" s="1"/>
  <c r="D141" i="16" s="1"/>
  <c r="D165" i="16" s="1"/>
  <c r="D189" i="16" s="1"/>
  <c r="D213" i="16" s="1"/>
  <c r="D237" i="16" s="1"/>
  <c r="D261" i="16" s="1"/>
  <c r="D285" i="16" s="1"/>
  <c r="D309" i="16" s="1"/>
  <c r="D333" i="16" s="1"/>
  <c r="D357" i="16" s="1"/>
  <c r="D381" i="16" s="1"/>
  <c r="D405" i="16" s="1"/>
  <c r="D429" i="16" s="1"/>
  <c r="D453" i="16" s="1"/>
  <c r="D477" i="16" s="1"/>
  <c r="D501" i="16" s="1"/>
  <c r="D525" i="16" s="1"/>
  <c r="D549" i="16" s="1"/>
  <c r="D573" i="16" s="1"/>
  <c r="D597" i="16" s="1"/>
  <c r="D621" i="16" s="1"/>
  <c r="D645" i="16" s="1"/>
  <c r="D669" i="16" s="1"/>
  <c r="D693" i="16" s="1"/>
  <c r="D717" i="16" s="1"/>
  <c r="D741" i="16" s="1"/>
  <c r="D765" i="16" s="1"/>
  <c r="D789" i="16" s="1"/>
  <c r="D813" i="16" s="1"/>
  <c r="D837" i="16" s="1"/>
  <c r="D861" i="16" s="1"/>
  <c r="D885" i="16" s="1"/>
  <c r="D909" i="16" s="1"/>
  <c r="D933" i="16" s="1"/>
  <c r="D957" i="16" s="1"/>
  <c r="D981" i="16" s="1"/>
  <c r="D1005" i="16" s="1"/>
  <c r="D1029" i="16" s="1"/>
  <c r="D1053" i="16" s="1"/>
  <c r="D1077" i="16" s="1"/>
  <c r="D1101" i="16" s="1"/>
  <c r="D1125" i="16" s="1"/>
  <c r="D1149" i="16" s="1"/>
  <c r="D1173" i="16" s="1"/>
  <c r="E44" i="16"/>
  <c r="D44" i="16"/>
  <c r="E43" i="16"/>
  <c r="D43" i="16"/>
  <c r="E42" i="16"/>
  <c r="D42" i="16"/>
  <c r="D66" i="16" s="1"/>
  <c r="D90" i="16" s="1"/>
  <c r="D114" i="16" s="1"/>
  <c r="D138" i="16" s="1"/>
  <c r="D162" i="16" s="1"/>
  <c r="D186" i="16" s="1"/>
  <c r="D210" i="16" s="1"/>
  <c r="D234" i="16" s="1"/>
  <c r="D258" i="16" s="1"/>
  <c r="D282" i="16" s="1"/>
  <c r="D306" i="16" s="1"/>
  <c r="D330" i="16" s="1"/>
  <c r="D354" i="16" s="1"/>
  <c r="D378" i="16" s="1"/>
  <c r="D402" i="16" s="1"/>
  <c r="D426" i="16" s="1"/>
  <c r="D450" i="16" s="1"/>
  <c r="D474" i="16" s="1"/>
  <c r="D498" i="16" s="1"/>
  <c r="D522" i="16" s="1"/>
  <c r="D546" i="16" s="1"/>
  <c r="D570" i="16" s="1"/>
  <c r="D594" i="16" s="1"/>
  <c r="D618" i="16" s="1"/>
  <c r="D642" i="16" s="1"/>
  <c r="D666" i="16" s="1"/>
  <c r="D690" i="16" s="1"/>
  <c r="D714" i="16" s="1"/>
  <c r="D738" i="16" s="1"/>
  <c r="D762" i="16" s="1"/>
  <c r="D786" i="16" s="1"/>
  <c r="D810" i="16" s="1"/>
  <c r="D834" i="16" s="1"/>
  <c r="D858" i="16" s="1"/>
  <c r="D882" i="16" s="1"/>
  <c r="D906" i="16" s="1"/>
  <c r="D930" i="16" s="1"/>
  <c r="D954" i="16" s="1"/>
  <c r="D978" i="16" s="1"/>
  <c r="D1002" i="16" s="1"/>
  <c r="D1026" i="16" s="1"/>
  <c r="D1050" i="16" s="1"/>
  <c r="D1074" i="16" s="1"/>
  <c r="D1098" i="16" s="1"/>
  <c r="D1122" i="16" s="1"/>
  <c r="D1146" i="16" s="1"/>
  <c r="D1170" i="16" s="1"/>
  <c r="E41" i="16"/>
  <c r="D41" i="16"/>
  <c r="D65" i="16" s="1"/>
  <c r="D89" i="16" s="1"/>
  <c r="D113" i="16" s="1"/>
  <c r="D137" i="16" s="1"/>
  <c r="D161" i="16" s="1"/>
  <c r="D185" i="16" s="1"/>
  <c r="D209" i="16" s="1"/>
  <c r="D233" i="16" s="1"/>
  <c r="D257" i="16" s="1"/>
  <c r="D281" i="16" s="1"/>
  <c r="D305" i="16" s="1"/>
  <c r="D329" i="16" s="1"/>
  <c r="D353" i="16" s="1"/>
  <c r="D377" i="16" s="1"/>
  <c r="D401" i="16" s="1"/>
  <c r="D425" i="16" s="1"/>
  <c r="D449" i="16" s="1"/>
  <c r="D473" i="16" s="1"/>
  <c r="D497" i="16" s="1"/>
  <c r="D521" i="16" s="1"/>
  <c r="D545" i="16" s="1"/>
  <c r="D569" i="16" s="1"/>
  <c r="D593" i="16" s="1"/>
  <c r="D617" i="16" s="1"/>
  <c r="D641" i="16" s="1"/>
  <c r="D665" i="16" s="1"/>
  <c r="D689" i="16" s="1"/>
  <c r="D713" i="16" s="1"/>
  <c r="D737" i="16" s="1"/>
  <c r="D761" i="16" s="1"/>
  <c r="D785" i="16" s="1"/>
  <c r="D809" i="16" s="1"/>
  <c r="D833" i="16" s="1"/>
  <c r="D857" i="16" s="1"/>
  <c r="D881" i="16" s="1"/>
  <c r="D905" i="16" s="1"/>
  <c r="D929" i="16" s="1"/>
  <c r="D953" i="16" s="1"/>
  <c r="D977" i="16" s="1"/>
  <c r="D1001" i="16" s="1"/>
  <c r="D1025" i="16" s="1"/>
  <c r="D1049" i="16" s="1"/>
  <c r="D1073" i="16" s="1"/>
  <c r="D1097" i="16" s="1"/>
  <c r="D1121" i="16" s="1"/>
  <c r="D1145" i="16" s="1"/>
  <c r="D1169" i="16" s="1"/>
  <c r="E40" i="16"/>
  <c r="D40" i="16"/>
  <c r="E39" i="16"/>
  <c r="D39" i="16"/>
  <c r="E38" i="16"/>
  <c r="D38" i="16"/>
  <c r="D62" i="16" s="1"/>
  <c r="D86" i="16" s="1"/>
  <c r="D110" i="16" s="1"/>
  <c r="D134" i="16" s="1"/>
  <c r="D158" i="16" s="1"/>
  <c r="D182" i="16" s="1"/>
  <c r="D206" i="16" s="1"/>
  <c r="D230" i="16" s="1"/>
  <c r="D254" i="16" s="1"/>
  <c r="D278" i="16" s="1"/>
  <c r="D302" i="16" s="1"/>
  <c r="D326" i="16" s="1"/>
  <c r="D350" i="16" s="1"/>
  <c r="D374" i="16" s="1"/>
  <c r="D398" i="16" s="1"/>
  <c r="D422" i="16" s="1"/>
  <c r="D446" i="16" s="1"/>
  <c r="D470" i="16" s="1"/>
  <c r="D494" i="16" s="1"/>
  <c r="D518" i="16" s="1"/>
  <c r="D542" i="16" s="1"/>
  <c r="D566" i="16" s="1"/>
  <c r="D590" i="16" s="1"/>
  <c r="D614" i="16" s="1"/>
  <c r="D638" i="16" s="1"/>
  <c r="D662" i="16" s="1"/>
  <c r="D686" i="16" s="1"/>
  <c r="D710" i="16" s="1"/>
  <c r="D734" i="16" s="1"/>
  <c r="D758" i="16" s="1"/>
  <c r="D782" i="16" s="1"/>
  <c r="D806" i="16" s="1"/>
  <c r="D830" i="16" s="1"/>
  <c r="D854" i="16" s="1"/>
  <c r="D878" i="16" s="1"/>
  <c r="D902" i="16" s="1"/>
  <c r="D926" i="16" s="1"/>
  <c r="D950" i="16" s="1"/>
  <c r="D974" i="16" s="1"/>
  <c r="D998" i="16" s="1"/>
  <c r="D1022" i="16" s="1"/>
  <c r="D1046" i="16" s="1"/>
  <c r="D1070" i="16" s="1"/>
  <c r="D1094" i="16" s="1"/>
  <c r="D1118" i="16" s="1"/>
  <c r="D1142" i="16" s="1"/>
  <c r="D1166" i="16" s="1"/>
  <c r="E37" i="16"/>
  <c r="D37" i="16"/>
  <c r="D61" i="16" s="1"/>
  <c r="D85" i="16" s="1"/>
  <c r="D109" i="16" s="1"/>
  <c r="D133" i="16" s="1"/>
  <c r="D157" i="16" s="1"/>
  <c r="D181" i="16" s="1"/>
  <c r="D205" i="16" s="1"/>
  <c r="D229" i="16" s="1"/>
  <c r="D253" i="16" s="1"/>
  <c r="D277" i="16" s="1"/>
  <c r="D301" i="16" s="1"/>
  <c r="D325" i="16" s="1"/>
  <c r="D349" i="16" s="1"/>
  <c r="D373" i="16" s="1"/>
  <c r="D397" i="16" s="1"/>
  <c r="D421" i="16" s="1"/>
  <c r="D445" i="16" s="1"/>
  <c r="D469" i="16" s="1"/>
  <c r="D493" i="16" s="1"/>
  <c r="D517" i="16" s="1"/>
  <c r="D541" i="16" s="1"/>
  <c r="D565" i="16" s="1"/>
  <c r="D589" i="16" s="1"/>
  <c r="D613" i="16" s="1"/>
  <c r="D637" i="16" s="1"/>
  <c r="D661" i="16" s="1"/>
  <c r="D685" i="16" s="1"/>
  <c r="D709" i="16" s="1"/>
  <c r="D733" i="16" s="1"/>
  <c r="D757" i="16" s="1"/>
  <c r="D781" i="16" s="1"/>
  <c r="D805" i="16" s="1"/>
  <c r="D829" i="16" s="1"/>
  <c r="D853" i="16" s="1"/>
  <c r="D877" i="16" s="1"/>
  <c r="D901" i="16" s="1"/>
  <c r="D925" i="16" s="1"/>
  <c r="D949" i="16" s="1"/>
  <c r="D973" i="16" s="1"/>
  <c r="D997" i="16" s="1"/>
  <c r="D1021" i="16" s="1"/>
  <c r="D1045" i="16" s="1"/>
  <c r="D1069" i="16" s="1"/>
  <c r="D1093" i="16" s="1"/>
  <c r="D1117" i="16" s="1"/>
  <c r="D1141" i="16" s="1"/>
  <c r="D1165" i="16" s="1"/>
  <c r="E36" i="16"/>
  <c r="D36" i="16"/>
  <c r="E35" i="16"/>
  <c r="D35" i="16"/>
  <c r="E34" i="16"/>
  <c r="D34" i="16"/>
  <c r="D58" i="16" s="1"/>
  <c r="D82" i="16" s="1"/>
  <c r="D106" i="16" s="1"/>
  <c r="D130" i="16" s="1"/>
  <c r="D154" i="16" s="1"/>
  <c r="D178" i="16" s="1"/>
  <c r="D202" i="16" s="1"/>
  <c r="D226" i="16" s="1"/>
  <c r="D250" i="16" s="1"/>
  <c r="D274" i="16" s="1"/>
  <c r="D298" i="16" s="1"/>
  <c r="D322" i="16" s="1"/>
  <c r="D346" i="16" s="1"/>
  <c r="D370" i="16" s="1"/>
  <c r="D394" i="16" s="1"/>
  <c r="D418" i="16" s="1"/>
  <c r="D442" i="16" s="1"/>
  <c r="D466" i="16" s="1"/>
  <c r="D490" i="16" s="1"/>
  <c r="D514" i="16" s="1"/>
  <c r="D538" i="16" s="1"/>
  <c r="D562" i="16" s="1"/>
  <c r="D586" i="16" s="1"/>
  <c r="D610" i="16" s="1"/>
  <c r="D634" i="16" s="1"/>
  <c r="D658" i="16" s="1"/>
  <c r="D682" i="16" s="1"/>
  <c r="D706" i="16" s="1"/>
  <c r="D730" i="16" s="1"/>
  <c r="D754" i="16" s="1"/>
  <c r="D778" i="16" s="1"/>
  <c r="D802" i="16" s="1"/>
  <c r="D826" i="16" s="1"/>
  <c r="D850" i="16" s="1"/>
  <c r="D874" i="16" s="1"/>
  <c r="D898" i="16" s="1"/>
  <c r="D922" i="16" s="1"/>
  <c r="D946" i="16" s="1"/>
  <c r="D970" i="16" s="1"/>
  <c r="D994" i="16" s="1"/>
  <c r="D1018" i="16" s="1"/>
  <c r="D1042" i="16" s="1"/>
  <c r="D1066" i="16" s="1"/>
  <c r="D1090" i="16" s="1"/>
  <c r="D1114" i="16" s="1"/>
  <c r="D1138" i="16" s="1"/>
  <c r="D1162" i="16" s="1"/>
  <c r="E33" i="16"/>
  <c r="D33" i="16"/>
  <c r="D57" i="16" s="1"/>
  <c r="D81" i="16" s="1"/>
  <c r="D105" i="16" s="1"/>
  <c r="D129" i="16" s="1"/>
  <c r="D153" i="16" s="1"/>
  <c r="D177" i="16" s="1"/>
  <c r="D201" i="16" s="1"/>
  <c r="D225" i="16" s="1"/>
  <c r="D249" i="16" s="1"/>
  <c r="D273" i="16" s="1"/>
  <c r="D297" i="16" s="1"/>
  <c r="D321" i="16" s="1"/>
  <c r="D345" i="16" s="1"/>
  <c r="D369" i="16" s="1"/>
  <c r="D393" i="16" s="1"/>
  <c r="D417" i="16" s="1"/>
  <c r="D441" i="16" s="1"/>
  <c r="D465" i="16" s="1"/>
  <c r="D489" i="16" s="1"/>
  <c r="D513" i="16" s="1"/>
  <c r="D537" i="16" s="1"/>
  <c r="D561" i="16" s="1"/>
  <c r="D585" i="16" s="1"/>
  <c r="D609" i="16" s="1"/>
  <c r="D633" i="16" s="1"/>
  <c r="D657" i="16" s="1"/>
  <c r="D681" i="16" s="1"/>
  <c r="D705" i="16" s="1"/>
  <c r="D729" i="16" s="1"/>
  <c r="D753" i="16" s="1"/>
  <c r="D777" i="16" s="1"/>
  <c r="D801" i="16" s="1"/>
  <c r="D825" i="16" s="1"/>
  <c r="D849" i="16" s="1"/>
  <c r="D873" i="16" s="1"/>
  <c r="D897" i="16" s="1"/>
  <c r="D921" i="16" s="1"/>
  <c r="D945" i="16" s="1"/>
  <c r="D969" i="16" s="1"/>
  <c r="D993" i="16" s="1"/>
  <c r="D1017" i="16" s="1"/>
  <c r="D1041" i="16" s="1"/>
  <c r="D1065" i="16" s="1"/>
  <c r="D1089" i="16" s="1"/>
  <c r="D1113" i="16" s="1"/>
  <c r="D1137" i="16" s="1"/>
  <c r="D1161" i="16" s="1"/>
  <c r="E32" i="16"/>
  <c r="D32" i="16"/>
  <c r="E31" i="16"/>
  <c r="D31" i="16"/>
  <c r="E30" i="16"/>
  <c r="D30" i="16"/>
  <c r="D54" i="16" s="1"/>
  <c r="D78" i="16" s="1"/>
  <c r="D102" i="16" s="1"/>
  <c r="D126" i="16" s="1"/>
  <c r="D150" i="16" s="1"/>
  <c r="D174" i="16" s="1"/>
  <c r="D198" i="16" s="1"/>
  <c r="D222" i="16" s="1"/>
  <c r="D246" i="16" s="1"/>
  <c r="D270" i="16" s="1"/>
  <c r="D294" i="16" s="1"/>
  <c r="D318" i="16" s="1"/>
  <c r="D342" i="16" s="1"/>
  <c r="D366" i="16" s="1"/>
  <c r="D390" i="16" s="1"/>
  <c r="D414" i="16" s="1"/>
  <c r="D438" i="16" s="1"/>
  <c r="D462" i="16" s="1"/>
  <c r="D486" i="16" s="1"/>
  <c r="D510" i="16" s="1"/>
  <c r="D534" i="16" s="1"/>
  <c r="D558" i="16" s="1"/>
  <c r="D582" i="16" s="1"/>
  <c r="D606" i="16" s="1"/>
  <c r="D630" i="16" s="1"/>
  <c r="D654" i="16" s="1"/>
  <c r="D678" i="16" s="1"/>
  <c r="D702" i="16" s="1"/>
  <c r="D726" i="16" s="1"/>
  <c r="D750" i="16" s="1"/>
  <c r="D774" i="16" s="1"/>
  <c r="D798" i="16" s="1"/>
  <c r="D822" i="16" s="1"/>
  <c r="D846" i="16" s="1"/>
  <c r="D870" i="16" s="1"/>
  <c r="D894" i="16" s="1"/>
  <c r="D918" i="16" s="1"/>
  <c r="D942" i="16" s="1"/>
  <c r="D966" i="16" s="1"/>
  <c r="D990" i="16" s="1"/>
  <c r="D1014" i="16" s="1"/>
  <c r="D1038" i="16" s="1"/>
  <c r="D1062" i="16" s="1"/>
  <c r="D1086" i="16" s="1"/>
  <c r="D1110" i="16" s="1"/>
  <c r="D1134" i="16" s="1"/>
  <c r="D1158" i="16" s="1"/>
  <c r="C30" i="16"/>
  <c r="B30" i="16"/>
  <c r="E1181" i="17"/>
  <c r="E1180" i="17"/>
  <c r="E1179" i="17"/>
  <c r="E1178" i="17"/>
  <c r="E1177" i="17"/>
  <c r="E1176" i="17"/>
  <c r="E1175" i="17"/>
  <c r="E1174" i="17"/>
  <c r="E1173" i="17"/>
  <c r="E1172" i="17"/>
  <c r="E1171" i="17"/>
  <c r="E1170" i="17"/>
  <c r="E1169" i="17"/>
  <c r="E1168" i="17"/>
  <c r="E1167" i="17"/>
  <c r="E1166" i="17"/>
  <c r="E1165" i="17"/>
  <c r="E1164" i="17"/>
  <c r="E1163" i="17"/>
  <c r="E1162" i="17"/>
  <c r="E1161" i="17"/>
  <c r="E1160" i="17"/>
  <c r="E1159" i="17"/>
  <c r="E1158" i="17"/>
  <c r="C1158" i="17"/>
  <c r="E1157" i="17"/>
  <c r="E1156" i="17"/>
  <c r="E1155" i="17"/>
  <c r="E1154" i="17"/>
  <c r="E1153" i="17"/>
  <c r="E1152" i="17"/>
  <c r="E1151" i="17"/>
  <c r="E1150" i="17"/>
  <c r="E1149" i="17"/>
  <c r="E1148" i="17"/>
  <c r="E1147" i="17"/>
  <c r="E1146" i="17"/>
  <c r="E1145" i="17"/>
  <c r="E1144" i="17"/>
  <c r="E1143" i="17"/>
  <c r="E1142" i="17"/>
  <c r="E1141" i="17"/>
  <c r="E1140" i="17"/>
  <c r="E1139" i="17"/>
  <c r="E1138" i="17"/>
  <c r="E1137" i="17"/>
  <c r="E1136" i="17"/>
  <c r="E1135" i="17"/>
  <c r="E1134" i="17"/>
  <c r="C1134" i="17"/>
  <c r="B1134" i="17"/>
  <c r="E1133" i="17"/>
  <c r="E1132" i="17"/>
  <c r="E1131" i="17"/>
  <c r="E1130" i="17"/>
  <c r="E1129" i="17"/>
  <c r="E1128" i="17"/>
  <c r="E1127" i="17"/>
  <c r="E1126" i="17"/>
  <c r="E1125" i="17"/>
  <c r="E1124" i="17"/>
  <c r="E1123" i="17"/>
  <c r="E1122" i="17"/>
  <c r="E1121" i="17"/>
  <c r="E1120" i="17"/>
  <c r="E1119" i="17"/>
  <c r="E1118" i="17"/>
  <c r="E1117" i="17"/>
  <c r="E1116" i="17"/>
  <c r="E1115" i="17"/>
  <c r="E1114" i="17"/>
  <c r="E1113" i="17"/>
  <c r="E1112" i="17"/>
  <c r="E1111" i="17"/>
  <c r="E1110" i="17"/>
  <c r="C1110" i="17"/>
  <c r="B1110" i="17"/>
  <c r="E1109" i="17"/>
  <c r="E1108" i="17"/>
  <c r="E1107" i="17"/>
  <c r="E1106" i="17"/>
  <c r="E1105" i="17"/>
  <c r="E1104" i="17"/>
  <c r="E1103" i="17"/>
  <c r="E1102" i="17"/>
  <c r="E1101" i="17"/>
  <c r="E1100" i="17"/>
  <c r="E1099" i="17"/>
  <c r="E1098" i="17"/>
  <c r="E1097" i="17"/>
  <c r="E1096" i="17"/>
  <c r="E1095" i="17"/>
  <c r="E1094" i="17"/>
  <c r="E1093" i="17"/>
  <c r="E1092" i="17"/>
  <c r="E1091" i="17"/>
  <c r="E1090" i="17"/>
  <c r="E1089" i="17"/>
  <c r="E1088" i="17"/>
  <c r="E1087" i="17"/>
  <c r="E1086" i="17"/>
  <c r="C1086" i="17"/>
  <c r="B1086" i="17"/>
  <c r="E1085" i="17"/>
  <c r="E1084" i="17"/>
  <c r="E1083" i="17"/>
  <c r="E1082" i="17"/>
  <c r="E1081" i="17"/>
  <c r="E1080" i="17"/>
  <c r="E1079" i="17"/>
  <c r="E1078" i="17"/>
  <c r="E1077" i="17"/>
  <c r="E1076" i="17"/>
  <c r="E1075" i="17"/>
  <c r="E1074" i="17"/>
  <c r="E1073" i="17"/>
  <c r="E1072" i="17"/>
  <c r="E1071" i="17"/>
  <c r="E1070" i="17"/>
  <c r="E1069" i="17"/>
  <c r="E1068" i="17"/>
  <c r="E1067" i="17"/>
  <c r="E1066" i="17"/>
  <c r="E1065" i="17"/>
  <c r="E1064" i="17"/>
  <c r="E1063" i="17"/>
  <c r="E1062" i="17"/>
  <c r="C1062" i="17"/>
  <c r="B1062" i="17"/>
  <c r="E1061" i="17"/>
  <c r="E1060" i="17"/>
  <c r="E1059" i="17"/>
  <c r="E1058" i="17"/>
  <c r="E1057" i="17"/>
  <c r="E1056" i="17"/>
  <c r="E1055" i="17"/>
  <c r="E1054" i="17"/>
  <c r="E1053" i="17"/>
  <c r="E1052" i="17"/>
  <c r="E1051" i="17"/>
  <c r="E1050" i="17"/>
  <c r="E1049" i="17"/>
  <c r="E1048" i="17"/>
  <c r="E1047" i="17"/>
  <c r="E1046" i="17"/>
  <c r="E1045" i="17"/>
  <c r="E1044" i="17"/>
  <c r="E1043" i="17"/>
  <c r="E1042" i="17"/>
  <c r="E1041" i="17"/>
  <c r="E1040" i="17"/>
  <c r="E1039" i="17"/>
  <c r="E1038" i="17"/>
  <c r="C1038" i="17"/>
  <c r="B1038" i="17"/>
  <c r="E1037" i="17"/>
  <c r="E1036" i="17"/>
  <c r="E1035" i="17"/>
  <c r="E1034" i="17"/>
  <c r="E1033" i="17"/>
  <c r="E1032" i="17"/>
  <c r="E1031" i="17"/>
  <c r="E1030" i="17"/>
  <c r="E1029" i="17"/>
  <c r="E1028" i="17"/>
  <c r="E1027" i="17"/>
  <c r="E1026" i="17"/>
  <c r="E1025" i="17"/>
  <c r="E1024" i="17"/>
  <c r="E1023" i="17"/>
  <c r="E1022" i="17"/>
  <c r="E1021" i="17"/>
  <c r="E1020" i="17"/>
  <c r="E1019" i="17"/>
  <c r="E1018" i="17"/>
  <c r="E1017" i="17"/>
  <c r="E1016" i="17"/>
  <c r="E1015" i="17"/>
  <c r="E1014" i="17"/>
  <c r="C1014" i="17"/>
  <c r="B1014" i="17"/>
  <c r="E1013" i="17"/>
  <c r="E1012" i="17"/>
  <c r="E1011" i="17"/>
  <c r="E1010" i="17"/>
  <c r="E1009" i="17"/>
  <c r="E1008" i="17"/>
  <c r="E1007" i="17"/>
  <c r="E1006" i="17"/>
  <c r="E1005" i="17"/>
  <c r="E1004" i="17"/>
  <c r="E1003" i="17"/>
  <c r="E1002" i="17"/>
  <c r="E1001" i="17"/>
  <c r="E1000" i="17"/>
  <c r="E999" i="17"/>
  <c r="E998" i="17"/>
  <c r="E997" i="17"/>
  <c r="E996" i="17"/>
  <c r="E995" i="17"/>
  <c r="E994" i="17"/>
  <c r="E993" i="17"/>
  <c r="E992" i="17"/>
  <c r="E991" i="17"/>
  <c r="E990" i="17"/>
  <c r="C990" i="17"/>
  <c r="B990" i="17"/>
  <c r="E989" i="17"/>
  <c r="E988" i="17"/>
  <c r="E987" i="17"/>
  <c r="E986" i="17"/>
  <c r="E985" i="17"/>
  <c r="E984" i="17"/>
  <c r="E983" i="17"/>
  <c r="E982" i="17"/>
  <c r="E981" i="17"/>
  <c r="E980" i="17"/>
  <c r="E979" i="17"/>
  <c r="E978" i="17"/>
  <c r="E977" i="17"/>
  <c r="E976" i="17"/>
  <c r="E975" i="17"/>
  <c r="E974" i="17"/>
  <c r="E973" i="17"/>
  <c r="E972" i="17"/>
  <c r="E971" i="17"/>
  <c r="E970" i="17"/>
  <c r="E969" i="17"/>
  <c r="E968" i="17"/>
  <c r="E967" i="17"/>
  <c r="E966" i="17"/>
  <c r="C966" i="17"/>
  <c r="B966" i="17"/>
  <c r="E965" i="17"/>
  <c r="E964" i="17"/>
  <c r="E963" i="17"/>
  <c r="E962" i="17"/>
  <c r="E961" i="17"/>
  <c r="E960" i="17"/>
  <c r="E959" i="17"/>
  <c r="E958" i="17"/>
  <c r="E957" i="17"/>
  <c r="E956" i="17"/>
  <c r="E955" i="17"/>
  <c r="E954" i="17"/>
  <c r="E953" i="17"/>
  <c r="E952" i="17"/>
  <c r="E951" i="17"/>
  <c r="E950" i="17"/>
  <c r="E949" i="17"/>
  <c r="E948" i="17"/>
  <c r="E947" i="17"/>
  <c r="E946" i="17"/>
  <c r="E945" i="17"/>
  <c r="E944" i="17"/>
  <c r="E943" i="17"/>
  <c r="E942" i="17"/>
  <c r="C942" i="17"/>
  <c r="B942" i="17"/>
  <c r="E941" i="17"/>
  <c r="E940" i="17"/>
  <c r="E939" i="17"/>
  <c r="E938" i="17"/>
  <c r="E937" i="17"/>
  <c r="E936" i="17"/>
  <c r="E935" i="17"/>
  <c r="E934" i="17"/>
  <c r="E933" i="17"/>
  <c r="E932" i="17"/>
  <c r="E931" i="17"/>
  <c r="E930" i="17"/>
  <c r="E929" i="17"/>
  <c r="E928" i="17"/>
  <c r="E927" i="17"/>
  <c r="E926" i="17"/>
  <c r="E925" i="17"/>
  <c r="E924" i="17"/>
  <c r="E923" i="17"/>
  <c r="E922" i="17"/>
  <c r="E921" i="17"/>
  <c r="E920" i="17"/>
  <c r="E919" i="17"/>
  <c r="E918" i="17"/>
  <c r="C918" i="17"/>
  <c r="B918" i="17"/>
  <c r="E917" i="17"/>
  <c r="E916" i="17"/>
  <c r="E915" i="17"/>
  <c r="E914" i="17"/>
  <c r="E913" i="17"/>
  <c r="E912" i="17"/>
  <c r="E911" i="17"/>
  <c r="E910" i="17"/>
  <c r="E909" i="17"/>
  <c r="E908" i="17"/>
  <c r="E907" i="17"/>
  <c r="E906" i="17"/>
  <c r="E905" i="17"/>
  <c r="E904" i="17"/>
  <c r="E903" i="17"/>
  <c r="E902" i="17"/>
  <c r="E901" i="17"/>
  <c r="E900" i="17"/>
  <c r="E899" i="17"/>
  <c r="E898" i="17"/>
  <c r="E897" i="17"/>
  <c r="E896" i="17"/>
  <c r="E895" i="17"/>
  <c r="E894" i="17"/>
  <c r="C894" i="17"/>
  <c r="B894" i="17"/>
  <c r="E893" i="17"/>
  <c r="E892" i="17"/>
  <c r="E891" i="17"/>
  <c r="E890" i="17"/>
  <c r="E889" i="17"/>
  <c r="E888" i="17"/>
  <c r="E887" i="17"/>
  <c r="E886" i="17"/>
  <c r="E885" i="17"/>
  <c r="E884" i="17"/>
  <c r="E883" i="17"/>
  <c r="E882" i="17"/>
  <c r="E881" i="17"/>
  <c r="E880" i="17"/>
  <c r="E879" i="17"/>
  <c r="E878" i="17"/>
  <c r="E877" i="17"/>
  <c r="E876" i="17"/>
  <c r="E875" i="17"/>
  <c r="E874" i="17"/>
  <c r="E873" i="17"/>
  <c r="E872" i="17"/>
  <c r="E871" i="17"/>
  <c r="E870" i="17"/>
  <c r="C870" i="17"/>
  <c r="B870" i="17"/>
  <c r="E869" i="17"/>
  <c r="E868" i="17"/>
  <c r="E867" i="17"/>
  <c r="E866" i="17"/>
  <c r="E865" i="17"/>
  <c r="E864" i="17"/>
  <c r="E863" i="17"/>
  <c r="E862" i="17"/>
  <c r="E861" i="17"/>
  <c r="E860" i="17"/>
  <c r="E859" i="17"/>
  <c r="E858" i="17"/>
  <c r="E857" i="17"/>
  <c r="E856" i="17"/>
  <c r="E855" i="17"/>
  <c r="E854" i="17"/>
  <c r="E853" i="17"/>
  <c r="E852" i="17"/>
  <c r="E851" i="17"/>
  <c r="E850" i="17"/>
  <c r="E849" i="17"/>
  <c r="E848" i="17"/>
  <c r="E847" i="17"/>
  <c r="E846" i="17"/>
  <c r="C846" i="17"/>
  <c r="B846" i="17"/>
  <c r="E845" i="17"/>
  <c r="E844" i="17"/>
  <c r="E843" i="17"/>
  <c r="E842" i="17"/>
  <c r="E841" i="17"/>
  <c r="E840" i="17"/>
  <c r="E839" i="17"/>
  <c r="E838" i="17"/>
  <c r="E837" i="17"/>
  <c r="E836" i="17"/>
  <c r="E835" i="17"/>
  <c r="E834" i="17"/>
  <c r="E833" i="17"/>
  <c r="E832" i="17"/>
  <c r="E831" i="17"/>
  <c r="E830" i="17"/>
  <c r="E829" i="17"/>
  <c r="E828" i="17"/>
  <c r="E827" i="17"/>
  <c r="E826" i="17"/>
  <c r="E825" i="17"/>
  <c r="E824" i="17"/>
  <c r="E823" i="17"/>
  <c r="E822" i="17"/>
  <c r="C822" i="17"/>
  <c r="B822" i="17"/>
  <c r="E821" i="17"/>
  <c r="E820" i="17"/>
  <c r="E819" i="17"/>
  <c r="E818" i="17"/>
  <c r="E817" i="17"/>
  <c r="E816" i="17"/>
  <c r="E815" i="17"/>
  <c r="E814" i="17"/>
  <c r="E813" i="17"/>
  <c r="E812" i="17"/>
  <c r="E811" i="17"/>
  <c r="E810" i="17"/>
  <c r="E809" i="17"/>
  <c r="E808" i="17"/>
  <c r="E807" i="17"/>
  <c r="E806" i="17"/>
  <c r="E805" i="17"/>
  <c r="E804" i="17"/>
  <c r="E803" i="17"/>
  <c r="E802" i="17"/>
  <c r="E801" i="17"/>
  <c r="E800" i="17"/>
  <c r="E799" i="17"/>
  <c r="E798" i="17"/>
  <c r="C798" i="17"/>
  <c r="B798" i="17"/>
  <c r="E797" i="17"/>
  <c r="E796" i="17"/>
  <c r="E795" i="17"/>
  <c r="E794" i="17"/>
  <c r="E793" i="17"/>
  <c r="E792" i="17"/>
  <c r="E791" i="17"/>
  <c r="E790" i="17"/>
  <c r="E789" i="17"/>
  <c r="E788" i="17"/>
  <c r="E787" i="17"/>
  <c r="E786" i="17"/>
  <c r="E785" i="17"/>
  <c r="E784" i="17"/>
  <c r="E783" i="17"/>
  <c r="E782" i="17"/>
  <c r="E781" i="17"/>
  <c r="E780" i="17"/>
  <c r="E779" i="17"/>
  <c r="E778" i="17"/>
  <c r="E777" i="17"/>
  <c r="E776" i="17"/>
  <c r="E775" i="17"/>
  <c r="E774" i="17"/>
  <c r="C774" i="17"/>
  <c r="B774" i="17"/>
  <c r="E773" i="17"/>
  <c r="E772" i="17"/>
  <c r="E771" i="17"/>
  <c r="E770" i="17"/>
  <c r="E769" i="17"/>
  <c r="E768" i="17"/>
  <c r="E767" i="17"/>
  <c r="E766" i="17"/>
  <c r="E765" i="17"/>
  <c r="E764" i="17"/>
  <c r="E763" i="17"/>
  <c r="E762" i="17"/>
  <c r="E761" i="17"/>
  <c r="E760" i="17"/>
  <c r="E759" i="17"/>
  <c r="E758" i="17"/>
  <c r="E757" i="17"/>
  <c r="E756" i="17"/>
  <c r="E755" i="17"/>
  <c r="E754" i="17"/>
  <c r="E753" i="17"/>
  <c r="E752" i="17"/>
  <c r="E751" i="17"/>
  <c r="E750" i="17"/>
  <c r="C750" i="17"/>
  <c r="B750" i="17"/>
  <c r="E749" i="17"/>
  <c r="E748" i="17"/>
  <c r="E747" i="17"/>
  <c r="D747" i="17"/>
  <c r="D771" i="17" s="1"/>
  <c r="D795" i="17" s="1"/>
  <c r="D819" i="17" s="1"/>
  <c r="D843" i="17" s="1"/>
  <c r="D867" i="17" s="1"/>
  <c r="D891" i="17" s="1"/>
  <c r="D915" i="17" s="1"/>
  <c r="D939" i="17" s="1"/>
  <c r="D963" i="17" s="1"/>
  <c r="D987" i="17" s="1"/>
  <c r="D1011" i="17" s="1"/>
  <c r="D1035" i="17" s="1"/>
  <c r="D1059" i="17" s="1"/>
  <c r="D1083" i="17" s="1"/>
  <c r="D1107" i="17" s="1"/>
  <c r="D1131" i="17" s="1"/>
  <c r="D1155" i="17" s="1"/>
  <c r="D1179" i="17" s="1"/>
  <c r="E746" i="17"/>
  <c r="E745" i="17"/>
  <c r="E744" i="17"/>
  <c r="E743" i="17"/>
  <c r="E742" i="17"/>
  <c r="E741" i="17"/>
  <c r="E740" i="17"/>
  <c r="E739" i="17"/>
  <c r="E738" i="17"/>
  <c r="E737" i="17"/>
  <c r="E736" i="17"/>
  <c r="E735" i="17"/>
  <c r="E734" i="17"/>
  <c r="E733" i="17"/>
  <c r="E732" i="17"/>
  <c r="E731" i="17"/>
  <c r="E730" i="17"/>
  <c r="E729" i="17"/>
  <c r="E728" i="17"/>
  <c r="E727" i="17"/>
  <c r="E726" i="17"/>
  <c r="C726" i="17"/>
  <c r="B726" i="17"/>
  <c r="E725" i="17"/>
  <c r="E724" i="17"/>
  <c r="E723" i="17"/>
  <c r="E722" i="17"/>
  <c r="E721" i="17"/>
  <c r="E720" i="17"/>
  <c r="E719" i="17"/>
  <c r="E718" i="17"/>
  <c r="E717" i="17"/>
  <c r="E716" i="17"/>
  <c r="E715" i="17"/>
  <c r="E714" i="17"/>
  <c r="E713" i="17"/>
  <c r="E712" i="17"/>
  <c r="E711" i="17"/>
  <c r="E710" i="17"/>
  <c r="E709" i="17"/>
  <c r="E708" i="17"/>
  <c r="E707" i="17"/>
  <c r="E706" i="17"/>
  <c r="E705" i="17"/>
  <c r="E704" i="17"/>
  <c r="E703" i="17"/>
  <c r="E702" i="17"/>
  <c r="C702" i="17"/>
  <c r="B702" i="17"/>
  <c r="E701" i="17"/>
  <c r="E700" i="17"/>
  <c r="E699" i="17"/>
  <c r="E698" i="17"/>
  <c r="E697" i="17"/>
  <c r="E696" i="17"/>
  <c r="E695" i="17"/>
  <c r="E694" i="17"/>
  <c r="E693" i="17"/>
  <c r="E692" i="17"/>
  <c r="E691" i="17"/>
  <c r="E690" i="17"/>
  <c r="E689" i="17"/>
  <c r="E688" i="17"/>
  <c r="E687" i="17"/>
  <c r="E686" i="17"/>
  <c r="E685" i="17"/>
  <c r="E684" i="17"/>
  <c r="E683" i="17"/>
  <c r="E682" i="17"/>
  <c r="E681" i="17"/>
  <c r="E680" i="17"/>
  <c r="E679" i="17"/>
  <c r="E678" i="17"/>
  <c r="C678" i="17"/>
  <c r="B678" i="17"/>
  <c r="E677" i="17"/>
  <c r="E676" i="17"/>
  <c r="E675" i="17"/>
  <c r="E674" i="17"/>
  <c r="E673" i="17"/>
  <c r="E672" i="17"/>
  <c r="E671" i="17"/>
  <c r="E670" i="17"/>
  <c r="E669" i="17"/>
  <c r="E668" i="17"/>
  <c r="E667" i="17"/>
  <c r="E666" i="17"/>
  <c r="E665" i="17"/>
  <c r="E664" i="17"/>
  <c r="E663" i="17"/>
  <c r="E662" i="17"/>
  <c r="E661" i="17"/>
  <c r="E660" i="17"/>
  <c r="E659" i="17"/>
  <c r="E658" i="17"/>
  <c r="E657" i="17"/>
  <c r="E656" i="17"/>
  <c r="E655" i="17"/>
  <c r="E654" i="17"/>
  <c r="C654" i="17"/>
  <c r="B654" i="17"/>
  <c r="E653" i="17"/>
  <c r="E652" i="17"/>
  <c r="E651" i="17"/>
  <c r="E650" i="17"/>
  <c r="E649" i="17"/>
  <c r="E648" i="17"/>
  <c r="E647" i="17"/>
  <c r="E646" i="17"/>
  <c r="E645" i="17"/>
  <c r="E644" i="17"/>
  <c r="E643" i="17"/>
  <c r="E642" i="17"/>
  <c r="E641" i="17"/>
  <c r="E640" i="17"/>
  <c r="E639" i="17"/>
  <c r="E638" i="17"/>
  <c r="E637" i="17"/>
  <c r="E636" i="17"/>
  <c r="E635" i="17"/>
  <c r="E634" i="17"/>
  <c r="E633" i="17"/>
  <c r="E632" i="17"/>
  <c r="E631" i="17"/>
  <c r="E630" i="17"/>
  <c r="C630" i="17"/>
  <c r="B630" i="17"/>
  <c r="E629" i="17"/>
  <c r="E628" i="17"/>
  <c r="E627" i="17"/>
  <c r="E626" i="17"/>
  <c r="E625" i="17"/>
  <c r="E624" i="17"/>
  <c r="E623" i="17"/>
  <c r="E622" i="17"/>
  <c r="E621" i="17"/>
  <c r="E620" i="17"/>
  <c r="E619" i="17"/>
  <c r="E618" i="17"/>
  <c r="E617" i="17"/>
  <c r="E616" i="17"/>
  <c r="E615" i="17"/>
  <c r="E614" i="17"/>
  <c r="E613" i="17"/>
  <c r="E612" i="17"/>
  <c r="E611" i="17"/>
  <c r="E610" i="17"/>
  <c r="E609" i="17"/>
  <c r="E608" i="17"/>
  <c r="E607" i="17"/>
  <c r="E606" i="17"/>
  <c r="C606" i="17"/>
  <c r="B606" i="17"/>
  <c r="E605" i="17"/>
  <c r="E604" i="17"/>
  <c r="E603" i="17"/>
  <c r="E602" i="17"/>
  <c r="E601" i="17"/>
  <c r="E600" i="17"/>
  <c r="E599" i="17"/>
  <c r="E598" i="17"/>
  <c r="E597" i="17"/>
  <c r="E596" i="17"/>
  <c r="E595" i="17"/>
  <c r="E594" i="17"/>
  <c r="E593" i="17"/>
  <c r="E592" i="17"/>
  <c r="E591" i="17"/>
  <c r="E590" i="17"/>
  <c r="E589" i="17"/>
  <c r="E588" i="17"/>
  <c r="E587" i="17"/>
  <c r="E586" i="17"/>
  <c r="E585" i="17"/>
  <c r="E584" i="17"/>
  <c r="E583" i="17"/>
  <c r="E582" i="17"/>
  <c r="C582" i="17"/>
  <c r="B582" i="17"/>
  <c r="E581" i="17"/>
  <c r="E580" i="17"/>
  <c r="E579" i="17"/>
  <c r="E578" i="17"/>
  <c r="E577" i="17"/>
  <c r="E576" i="17"/>
  <c r="E575" i="17"/>
  <c r="E574" i="17"/>
  <c r="E573" i="17"/>
  <c r="E572" i="17"/>
  <c r="E571" i="17"/>
  <c r="E570" i="17"/>
  <c r="E569" i="17"/>
  <c r="E568" i="17"/>
  <c r="E567" i="17"/>
  <c r="E566" i="17"/>
  <c r="E565" i="17"/>
  <c r="E564" i="17"/>
  <c r="E563" i="17"/>
  <c r="E562" i="17"/>
  <c r="E561" i="17"/>
  <c r="E560" i="17"/>
  <c r="E559" i="17"/>
  <c r="E558" i="17"/>
  <c r="C558" i="17"/>
  <c r="B558" i="17"/>
  <c r="E557" i="17"/>
  <c r="E556" i="17"/>
  <c r="E555" i="17"/>
  <c r="E554" i="17"/>
  <c r="E553" i="17"/>
  <c r="E552" i="17"/>
  <c r="E551" i="17"/>
  <c r="E550" i="17"/>
  <c r="E549" i="17"/>
  <c r="E548" i="17"/>
  <c r="E547" i="17"/>
  <c r="E546" i="17"/>
  <c r="E545" i="17"/>
  <c r="E544" i="17"/>
  <c r="E543" i="17"/>
  <c r="E542" i="17"/>
  <c r="E541" i="17"/>
  <c r="E540" i="17"/>
  <c r="E539" i="17"/>
  <c r="E538" i="17"/>
  <c r="E537" i="17"/>
  <c r="E536" i="17"/>
  <c r="E535" i="17"/>
  <c r="E534" i="17"/>
  <c r="C534" i="17"/>
  <c r="B534" i="17"/>
  <c r="E533" i="17"/>
  <c r="E532" i="17"/>
  <c r="E531" i="17"/>
  <c r="E530" i="17"/>
  <c r="E529" i="17"/>
  <c r="E528" i="17"/>
  <c r="E527" i="17"/>
  <c r="E526" i="17"/>
  <c r="E525" i="17"/>
  <c r="E524" i="17"/>
  <c r="E523" i="17"/>
  <c r="E522" i="17"/>
  <c r="E521" i="17"/>
  <c r="E520" i="17"/>
  <c r="E519" i="17"/>
  <c r="E518" i="17"/>
  <c r="E517" i="17"/>
  <c r="E516" i="17"/>
  <c r="E515" i="17"/>
  <c r="E514" i="17"/>
  <c r="E513" i="17"/>
  <c r="E512" i="17"/>
  <c r="E511" i="17"/>
  <c r="E510" i="17"/>
  <c r="C510" i="17"/>
  <c r="B510" i="17"/>
  <c r="E509" i="17"/>
  <c r="E508" i="17"/>
  <c r="E507" i="17"/>
  <c r="E506" i="17"/>
  <c r="E505" i="17"/>
  <c r="E504" i="17"/>
  <c r="E503" i="17"/>
  <c r="E502" i="17"/>
  <c r="E501" i="17"/>
  <c r="E500" i="17"/>
  <c r="E499" i="17"/>
  <c r="E498" i="17"/>
  <c r="E497" i="17"/>
  <c r="E496" i="17"/>
  <c r="E495" i="17"/>
  <c r="E494" i="17"/>
  <c r="E493" i="17"/>
  <c r="E492" i="17"/>
  <c r="E491" i="17"/>
  <c r="E490" i="17"/>
  <c r="E489" i="17"/>
  <c r="E488" i="17"/>
  <c r="E487" i="17"/>
  <c r="E486" i="17"/>
  <c r="C486" i="17"/>
  <c r="B486" i="17"/>
  <c r="E485" i="17"/>
  <c r="E484" i="17"/>
  <c r="E483" i="17"/>
  <c r="E482" i="17"/>
  <c r="E481" i="17"/>
  <c r="E480" i="17"/>
  <c r="E479" i="17"/>
  <c r="E478" i="17"/>
  <c r="E477" i="17"/>
  <c r="E476" i="17"/>
  <c r="E475" i="17"/>
  <c r="E474" i="17"/>
  <c r="E473" i="17"/>
  <c r="E472" i="17"/>
  <c r="E471" i="17"/>
  <c r="E470" i="17"/>
  <c r="E469" i="17"/>
  <c r="E468" i="17"/>
  <c r="E467" i="17"/>
  <c r="E466" i="17"/>
  <c r="E465" i="17"/>
  <c r="E464" i="17"/>
  <c r="E463" i="17"/>
  <c r="E462" i="17"/>
  <c r="C462" i="17"/>
  <c r="B462" i="17"/>
  <c r="E461" i="17"/>
  <c r="E460" i="17"/>
  <c r="E459" i="17"/>
  <c r="E458" i="17"/>
  <c r="E457" i="17"/>
  <c r="E456" i="17"/>
  <c r="E455" i="17"/>
  <c r="E454" i="17"/>
  <c r="E453" i="17"/>
  <c r="E452" i="17"/>
  <c r="E451" i="17"/>
  <c r="E450" i="17"/>
  <c r="E449" i="17"/>
  <c r="E448" i="17"/>
  <c r="E447" i="17"/>
  <c r="E446" i="17"/>
  <c r="E445" i="17"/>
  <c r="E444" i="17"/>
  <c r="E443" i="17"/>
  <c r="E442" i="17"/>
  <c r="E441" i="17"/>
  <c r="E440" i="17"/>
  <c r="E439" i="17"/>
  <c r="E438" i="17"/>
  <c r="C438" i="17"/>
  <c r="B438" i="17"/>
  <c r="E437" i="17"/>
  <c r="E436" i="17"/>
  <c r="E435" i="17"/>
  <c r="E434" i="17"/>
  <c r="E433" i="17"/>
  <c r="E432" i="17"/>
  <c r="E431" i="17"/>
  <c r="E430" i="17"/>
  <c r="E429" i="17"/>
  <c r="E428" i="17"/>
  <c r="E427" i="17"/>
  <c r="E426" i="17"/>
  <c r="E425" i="17"/>
  <c r="E424" i="17"/>
  <c r="E423" i="17"/>
  <c r="E422" i="17"/>
  <c r="E421" i="17"/>
  <c r="E420" i="17"/>
  <c r="E419" i="17"/>
  <c r="E418" i="17"/>
  <c r="E417" i="17"/>
  <c r="E416" i="17"/>
  <c r="E415" i="17"/>
  <c r="E414" i="17"/>
  <c r="C414" i="17"/>
  <c r="B414" i="17"/>
  <c r="E413" i="17"/>
  <c r="E412" i="17"/>
  <c r="E411" i="17"/>
  <c r="E410" i="17"/>
  <c r="E409" i="17"/>
  <c r="E408" i="17"/>
  <c r="E407" i="17"/>
  <c r="E406" i="17"/>
  <c r="E405" i="17"/>
  <c r="E404" i="17"/>
  <c r="E403" i="17"/>
  <c r="E402" i="17"/>
  <c r="E401" i="17"/>
  <c r="E400" i="17"/>
  <c r="E399" i="17"/>
  <c r="E398" i="17"/>
  <c r="E397" i="17"/>
  <c r="E396" i="17"/>
  <c r="E395" i="17"/>
  <c r="E394" i="17"/>
  <c r="E393" i="17"/>
  <c r="E392" i="17"/>
  <c r="E391" i="17"/>
  <c r="E390" i="17"/>
  <c r="C390" i="17"/>
  <c r="B390" i="17"/>
  <c r="E389" i="17"/>
  <c r="E388" i="17"/>
  <c r="E387" i="17"/>
  <c r="E386" i="17"/>
  <c r="E385" i="17"/>
  <c r="E384" i="17"/>
  <c r="E383" i="17"/>
  <c r="E382" i="17"/>
  <c r="E381" i="17"/>
  <c r="E380" i="17"/>
  <c r="E379" i="17"/>
  <c r="E378" i="17"/>
  <c r="E377" i="17"/>
  <c r="E376" i="17"/>
  <c r="E375" i="17"/>
  <c r="E374" i="17"/>
  <c r="E373" i="17"/>
  <c r="E372" i="17"/>
  <c r="E371" i="17"/>
  <c r="E370" i="17"/>
  <c r="E369" i="17"/>
  <c r="E368" i="17"/>
  <c r="E367" i="17"/>
  <c r="E366" i="17"/>
  <c r="C366" i="17"/>
  <c r="B366" i="17"/>
  <c r="E365" i="17"/>
  <c r="E364" i="17"/>
  <c r="E363" i="17"/>
  <c r="E362" i="17"/>
  <c r="E361" i="17"/>
  <c r="E360" i="17"/>
  <c r="E359" i="17"/>
  <c r="E358" i="17"/>
  <c r="E357" i="17"/>
  <c r="E356" i="17"/>
  <c r="E355" i="17"/>
  <c r="E354" i="17"/>
  <c r="E353" i="17"/>
  <c r="E352" i="17"/>
  <c r="E351" i="17"/>
  <c r="E350" i="17"/>
  <c r="E349" i="17"/>
  <c r="E348" i="17"/>
  <c r="E347" i="17"/>
  <c r="E346" i="17"/>
  <c r="E345" i="17"/>
  <c r="E344" i="17"/>
  <c r="E343" i="17"/>
  <c r="E342" i="17"/>
  <c r="C342" i="17"/>
  <c r="B342" i="17"/>
  <c r="E341" i="17"/>
  <c r="E340" i="17"/>
  <c r="E339" i="17"/>
  <c r="E338" i="17"/>
  <c r="E337" i="17"/>
  <c r="E336" i="17"/>
  <c r="E335" i="17"/>
  <c r="E334" i="17"/>
  <c r="E333" i="17"/>
  <c r="E332" i="17"/>
  <c r="E331" i="17"/>
  <c r="E330" i="17"/>
  <c r="E329" i="17"/>
  <c r="E328" i="17"/>
  <c r="E327" i="17"/>
  <c r="E326" i="17"/>
  <c r="E325" i="17"/>
  <c r="E324" i="17"/>
  <c r="E323" i="17"/>
  <c r="E322" i="17"/>
  <c r="E321" i="17"/>
  <c r="E320" i="17"/>
  <c r="E319" i="17"/>
  <c r="E318" i="17"/>
  <c r="C318" i="17"/>
  <c r="B318" i="17"/>
  <c r="E317" i="17"/>
  <c r="E316" i="17"/>
  <c r="E315" i="17"/>
  <c r="E314" i="17"/>
  <c r="E313" i="17"/>
  <c r="E312" i="17"/>
  <c r="E311" i="17"/>
  <c r="E310" i="17"/>
  <c r="E309" i="17"/>
  <c r="E308" i="17"/>
  <c r="E307" i="17"/>
  <c r="E306" i="17"/>
  <c r="E305" i="17"/>
  <c r="E304" i="17"/>
  <c r="E303" i="17"/>
  <c r="E302" i="17"/>
  <c r="E301" i="17"/>
  <c r="E300" i="17"/>
  <c r="E299" i="17"/>
  <c r="E298" i="17"/>
  <c r="E297" i="17"/>
  <c r="E296" i="17"/>
  <c r="E295" i="17"/>
  <c r="E294" i="17"/>
  <c r="C294" i="17"/>
  <c r="B294" i="17"/>
  <c r="E293" i="17"/>
  <c r="E292" i="17"/>
  <c r="E291" i="17"/>
  <c r="E290" i="17"/>
  <c r="E289" i="17"/>
  <c r="E288" i="17"/>
  <c r="E287" i="17"/>
  <c r="E286" i="17"/>
  <c r="E285" i="17"/>
  <c r="E284" i="17"/>
  <c r="E283" i="17"/>
  <c r="D283" i="17"/>
  <c r="D307" i="17" s="1"/>
  <c r="D331" i="17" s="1"/>
  <c r="D355" i="17" s="1"/>
  <c r="D379" i="17" s="1"/>
  <c r="D403" i="17" s="1"/>
  <c r="D427" i="17" s="1"/>
  <c r="D451" i="17" s="1"/>
  <c r="D475" i="17" s="1"/>
  <c r="D499" i="17" s="1"/>
  <c r="D523" i="17" s="1"/>
  <c r="D547" i="17" s="1"/>
  <c r="D571" i="17" s="1"/>
  <c r="D595" i="17" s="1"/>
  <c r="D619" i="17" s="1"/>
  <c r="D643" i="17" s="1"/>
  <c r="D667" i="17" s="1"/>
  <c r="D691" i="17" s="1"/>
  <c r="D715" i="17" s="1"/>
  <c r="D739" i="17" s="1"/>
  <c r="D763" i="17" s="1"/>
  <c r="D787" i="17" s="1"/>
  <c r="D811" i="17" s="1"/>
  <c r="D835" i="17" s="1"/>
  <c r="D859" i="17" s="1"/>
  <c r="D883" i="17" s="1"/>
  <c r="D907" i="17" s="1"/>
  <c r="D931" i="17" s="1"/>
  <c r="D955" i="17" s="1"/>
  <c r="D979" i="17" s="1"/>
  <c r="D1003" i="17" s="1"/>
  <c r="D1027" i="17" s="1"/>
  <c r="D1051" i="17" s="1"/>
  <c r="D1075" i="17" s="1"/>
  <c r="D1099" i="17" s="1"/>
  <c r="D1123" i="17" s="1"/>
  <c r="D1147" i="17" s="1"/>
  <c r="D1171" i="17" s="1"/>
  <c r="E282" i="17"/>
  <c r="E281" i="17"/>
  <c r="E280" i="17"/>
  <c r="E279" i="17"/>
  <c r="E278" i="17"/>
  <c r="E277" i="17"/>
  <c r="E276" i="17"/>
  <c r="E275" i="17"/>
  <c r="E274" i="17"/>
  <c r="D274" i="17"/>
  <c r="D298" i="17" s="1"/>
  <c r="D322" i="17" s="1"/>
  <c r="D346" i="17" s="1"/>
  <c r="D370" i="17" s="1"/>
  <c r="D394" i="17" s="1"/>
  <c r="D418" i="17" s="1"/>
  <c r="D442" i="17" s="1"/>
  <c r="D466" i="17" s="1"/>
  <c r="D490" i="17" s="1"/>
  <c r="D514" i="17" s="1"/>
  <c r="D538" i="17" s="1"/>
  <c r="D562" i="17" s="1"/>
  <c r="D586" i="17" s="1"/>
  <c r="D610" i="17" s="1"/>
  <c r="D634" i="17" s="1"/>
  <c r="D658" i="17" s="1"/>
  <c r="D682" i="17" s="1"/>
  <c r="D706" i="17" s="1"/>
  <c r="D730" i="17" s="1"/>
  <c r="D754" i="17" s="1"/>
  <c r="D778" i="17" s="1"/>
  <c r="D802" i="17" s="1"/>
  <c r="D826" i="17" s="1"/>
  <c r="D850" i="17" s="1"/>
  <c r="D874" i="17" s="1"/>
  <c r="D898" i="17" s="1"/>
  <c r="D922" i="17" s="1"/>
  <c r="D946" i="17" s="1"/>
  <c r="D970" i="17" s="1"/>
  <c r="D994" i="17" s="1"/>
  <c r="D1018" i="17" s="1"/>
  <c r="D1042" i="17" s="1"/>
  <c r="D1066" i="17" s="1"/>
  <c r="D1090" i="17" s="1"/>
  <c r="D1114" i="17" s="1"/>
  <c r="D1138" i="17" s="1"/>
  <c r="D1162" i="17" s="1"/>
  <c r="E273" i="17"/>
  <c r="E272" i="17"/>
  <c r="E271" i="17"/>
  <c r="E270" i="17"/>
  <c r="C270" i="17"/>
  <c r="B270" i="17"/>
  <c r="E269" i="17"/>
  <c r="E268" i="17"/>
  <c r="E267" i="17"/>
  <c r="E266" i="17"/>
  <c r="E265" i="17"/>
  <c r="E264" i="17"/>
  <c r="E263" i="17"/>
  <c r="E262" i="17"/>
  <c r="E261" i="17"/>
  <c r="E260" i="17"/>
  <c r="E259" i="17"/>
  <c r="E258" i="17"/>
  <c r="E257" i="17"/>
  <c r="E256" i="17"/>
  <c r="E255" i="17"/>
  <c r="E254" i="17"/>
  <c r="E253" i="17"/>
  <c r="E252" i="17"/>
  <c r="E251" i="17"/>
  <c r="E250" i="17"/>
  <c r="E249" i="17"/>
  <c r="E248" i="17"/>
  <c r="E247" i="17"/>
  <c r="E246" i="17"/>
  <c r="C246" i="17"/>
  <c r="B246" i="17"/>
  <c r="E245" i="17"/>
  <c r="E244" i="17"/>
  <c r="E243" i="17"/>
  <c r="E242" i="17"/>
  <c r="E241" i="17"/>
  <c r="E240" i="17"/>
  <c r="E239" i="17"/>
  <c r="E238" i="17"/>
  <c r="E237" i="17"/>
  <c r="E236" i="17"/>
  <c r="E235" i="17"/>
  <c r="E234" i="17"/>
  <c r="E233" i="17"/>
  <c r="E232" i="17"/>
  <c r="E231" i="17"/>
  <c r="E230" i="17"/>
  <c r="E229" i="17"/>
  <c r="E228" i="17"/>
  <c r="E227" i="17"/>
  <c r="E226" i="17"/>
  <c r="E225" i="17"/>
  <c r="E224" i="17"/>
  <c r="E223" i="17"/>
  <c r="E222" i="17"/>
  <c r="C222" i="17"/>
  <c r="B222" i="17"/>
  <c r="E221" i="17"/>
  <c r="E220" i="17"/>
  <c r="E219" i="17"/>
  <c r="E218" i="17"/>
  <c r="E217" i="17"/>
  <c r="E216" i="17"/>
  <c r="E215" i="17"/>
  <c r="E214" i="17"/>
  <c r="E213" i="17"/>
  <c r="E212" i="17"/>
  <c r="E211" i="17"/>
  <c r="E210" i="17"/>
  <c r="E209" i="17"/>
  <c r="E208" i="17"/>
  <c r="E207" i="17"/>
  <c r="E206" i="17"/>
  <c r="E205" i="17"/>
  <c r="E204" i="17"/>
  <c r="E203" i="17"/>
  <c r="E202" i="17"/>
  <c r="E201" i="17"/>
  <c r="E200" i="17"/>
  <c r="E199" i="17"/>
  <c r="E198" i="17"/>
  <c r="C198" i="17"/>
  <c r="B198" i="17"/>
  <c r="E197" i="17"/>
  <c r="E196" i="17"/>
  <c r="E195" i="17"/>
  <c r="E194" i="17"/>
  <c r="E193" i="17"/>
  <c r="E192" i="17"/>
  <c r="E191" i="17"/>
  <c r="E190" i="17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C174" i="17"/>
  <c r="B174" i="17"/>
  <c r="E173" i="17"/>
  <c r="E172" i="17"/>
  <c r="E171" i="17"/>
  <c r="E170" i="17"/>
  <c r="E169" i="17"/>
  <c r="E168" i="17"/>
  <c r="E167" i="17"/>
  <c r="E166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52" i="17"/>
  <c r="E151" i="17"/>
  <c r="E150" i="17"/>
  <c r="C150" i="17"/>
  <c r="B150" i="17"/>
  <c r="E149" i="17"/>
  <c r="E148" i="17"/>
  <c r="E147" i="17"/>
  <c r="E146" i="17"/>
  <c r="E145" i="17"/>
  <c r="E144" i="17"/>
  <c r="E143" i="17"/>
  <c r="E142" i="17"/>
  <c r="E141" i="17"/>
  <c r="E140" i="17"/>
  <c r="E139" i="17"/>
  <c r="E138" i="17"/>
  <c r="E137" i="17"/>
  <c r="E136" i="17"/>
  <c r="E135" i="17"/>
  <c r="D135" i="17"/>
  <c r="D159" i="17" s="1"/>
  <c r="D183" i="17" s="1"/>
  <c r="D207" i="17" s="1"/>
  <c r="D231" i="17" s="1"/>
  <c r="D255" i="17" s="1"/>
  <c r="D279" i="17" s="1"/>
  <c r="D303" i="17" s="1"/>
  <c r="D327" i="17" s="1"/>
  <c r="D351" i="17" s="1"/>
  <c r="D375" i="17" s="1"/>
  <c r="D399" i="17" s="1"/>
  <c r="D423" i="17" s="1"/>
  <c r="D447" i="17" s="1"/>
  <c r="D471" i="17" s="1"/>
  <c r="D495" i="17" s="1"/>
  <c r="D519" i="17" s="1"/>
  <c r="D543" i="17" s="1"/>
  <c r="D567" i="17" s="1"/>
  <c r="D591" i="17" s="1"/>
  <c r="D615" i="17" s="1"/>
  <c r="D639" i="17" s="1"/>
  <c r="D663" i="17" s="1"/>
  <c r="D687" i="17" s="1"/>
  <c r="D711" i="17" s="1"/>
  <c r="D735" i="17" s="1"/>
  <c r="D759" i="17" s="1"/>
  <c r="D783" i="17" s="1"/>
  <c r="D807" i="17" s="1"/>
  <c r="D831" i="17" s="1"/>
  <c r="D855" i="17" s="1"/>
  <c r="D879" i="17" s="1"/>
  <c r="D903" i="17" s="1"/>
  <c r="D927" i="17" s="1"/>
  <c r="D951" i="17" s="1"/>
  <c r="D975" i="17" s="1"/>
  <c r="D999" i="17" s="1"/>
  <c r="D1023" i="17" s="1"/>
  <c r="D1047" i="17" s="1"/>
  <c r="D1071" i="17" s="1"/>
  <c r="D1095" i="17" s="1"/>
  <c r="D1119" i="17" s="1"/>
  <c r="D1143" i="17" s="1"/>
  <c r="D1167" i="17" s="1"/>
  <c r="E134" i="17"/>
  <c r="E133" i="17"/>
  <c r="E132" i="17"/>
  <c r="E131" i="17"/>
  <c r="E130" i="17"/>
  <c r="E129" i="17"/>
  <c r="E128" i="17"/>
  <c r="E127" i="17"/>
  <c r="E126" i="17"/>
  <c r="C126" i="17"/>
  <c r="B126" i="17"/>
  <c r="E125" i="17"/>
  <c r="E124" i="17"/>
  <c r="E123" i="17"/>
  <c r="E122" i="17"/>
  <c r="E121" i="17"/>
  <c r="E120" i="17"/>
  <c r="E119" i="17"/>
  <c r="E118" i="17"/>
  <c r="E117" i="17"/>
  <c r="E116" i="17"/>
  <c r="D116" i="17"/>
  <c r="D140" i="17" s="1"/>
  <c r="D164" i="17" s="1"/>
  <c r="D188" i="17" s="1"/>
  <c r="D212" i="17" s="1"/>
  <c r="D236" i="17" s="1"/>
  <c r="D260" i="17" s="1"/>
  <c r="D284" i="17" s="1"/>
  <c r="D308" i="17" s="1"/>
  <c r="D332" i="17" s="1"/>
  <c r="D356" i="17" s="1"/>
  <c r="D380" i="17" s="1"/>
  <c r="D404" i="17" s="1"/>
  <c r="D428" i="17" s="1"/>
  <c r="D452" i="17" s="1"/>
  <c r="D476" i="17" s="1"/>
  <c r="D500" i="17" s="1"/>
  <c r="D524" i="17" s="1"/>
  <c r="D548" i="17" s="1"/>
  <c r="D572" i="17" s="1"/>
  <c r="D596" i="17" s="1"/>
  <c r="D620" i="17" s="1"/>
  <c r="D644" i="17" s="1"/>
  <c r="D668" i="17" s="1"/>
  <c r="D692" i="17" s="1"/>
  <c r="D716" i="17" s="1"/>
  <c r="D740" i="17" s="1"/>
  <c r="D764" i="17" s="1"/>
  <c r="D788" i="17" s="1"/>
  <c r="D812" i="17" s="1"/>
  <c r="D836" i="17" s="1"/>
  <c r="D860" i="17" s="1"/>
  <c r="D884" i="17" s="1"/>
  <c r="D908" i="17" s="1"/>
  <c r="D932" i="17" s="1"/>
  <c r="D956" i="17" s="1"/>
  <c r="D980" i="17" s="1"/>
  <c r="D1004" i="17" s="1"/>
  <c r="D1028" i="17" s="1"/>
  <c r="D1052" i="17" s="1"/>
  <c r="D1076" i="17" s="1"/>
  <c r="D1100" i="17" s="1"/>
  <c r="D1124" i="17" s="1"/>
  <c r="D1148" i="17" s="1"/>
  <c r="D1172" i="17" s="1"/>
  <c r="E115" i="17"/>
  <c r="E114" i="17"/>
  <c r="E113" i="17"/>
  <c r="E112" i="17"/>
  <c r="D112" i="17"/>
  <c r="D136" i="17" s="1"/>
  <c r="D160" i="17" s="1"/>
  <c r="D184" i="17" s="1"/>
  <c r="D208" i="17" s="1"/>
  <c r="D232" i="17" s="1"/>
  <c r="D256" i="17" s="1"/>
  <c r="D280" i="17" s="1"/>
  <c r="D304" i="17" s="1"/>
  <c r="D328" i="17" s="1"/>
  <c r="D352" i="17" s="1"/>
  <c r="D376" i="17" s="1"/>
  <c r="D400" i="17" s="1"/>
  <c r="D424" i="17" s="1"/>
  <c r="D448" i="17" s="1"/>
  <c r="D472" i="17" s="1"/>
  <c r="D496" i="17" s="1"/>
  <c r="D520" i="17" s="1"/>
  <c r="D544" i="17" s="1"/>
  <c r="D568" i="17" s="1"/>
  <c r="D592" i="17" s="1"/>
  <c r="D616" i="17" s="1"/>
  <c r="D640" i="17" s="1"/>
  <c r="D664" i="17" s="1"/>
  <c r="D688" i="17" s="1"/>
  <c r="D712" i="17" s="1"/>
  <c r="D736" i="17" s="1"/>
  <c r="D760" i="17" s="1"/>
  <c r="D784" i="17" s="1"/>
  <c r="D808" i="17" s="1"/>
  <c r="D832" i="17" s="1"/>
  <c r="D856" i="17" s="1"/>
  <c r="D880" i="17" s="1"/>
  <c r="D904" i="17" s="1"/>
  <c r="D928" i="17" s="1"/>
  <c r="D952" i="17" s="1"/>
  <c r="D976" i="17" s="1"/>
  <c r="D1000" i="17" s="1"/>
  <c r="D1024" i="17" s="1"/>
  <c r="D1048" i="17" s="1"/>
  <c r="D1072" i="17" s="1"/>
  <c r="D1096" i="17" s="1"/>
  <c r="D1120" i="17" s="1"/>
  <c r="D1144" i="17" s="1"/>
  <c r="D1168" i="17" s="1"/>
  <c r="E111" i="17"/>
  <c r="E110" i="17"/>
  <c r="E109" i="17"/>
  <c r="E108" i="17"/>
  <c r="E107" i="17"/>
  <c r="E106" i="17"/>
  <c r="E105" i="17"/>
  <c r="E104" i="17"/>
  <c r="E103" i="17"/>
  <c r="E102" i="17"/>
  <c r="C102" i="17"/>
  <c r="B102" i="17"/>
  <c r="E101" i="17"/>
  <c r="E100" i="17"/>
  <c r="E99" i="17"/>
  <c r="E98" i="17"/>
  <c r="E97" i="17"/>
  <c r="E96" i="17"/>
  <c r="E95" i="17"/>
  <c r="E94" i="17"/>
  <c r="E93" i="17"/>
  <c r="E92" i="17"/>
  <c r="E91" i="17"/>
  <c r="E90" i="17"/>
  <c r="E89" i="17"/>
  <c r="E88" i="17"/>
  <c r="E87" i="17"/>
  <c r="E86" i="17"/>
  <c r="E85" i="17"/>
  <c r="E84" i="17"/>
  <c r="E83" i="17"/>
  <c r="E82" i="17"/>
  <c r="E81" i="17"/>
  <c r="D81" i="17"/>
  <c r="D105" i="17" s="1"/>
  <c r="D129" i="17" s="1"/>
  <c r="D153" i="17" s="1"/>
  <c r="D177" i="17" s="1"/>
  <c r="D201" i="17" s="1"/>
  <c r="D225" i="17" s="1"/>
  <c r="D249" i="17" s="1"/>
  <c r="D273" i="17" s="1"/>
  <c r="D297" i="17" s="1"/>
  <c r="D321" i="17" s="1"/>
  <c r="D345" i="17" s="1"/>
  <c r="D369" i="17" s="1"/>
  <c r="D393" i="17" s="1"/>
  <c r="D417" i="17" s="1"/>
  <c r="D441" i="17" s="1"/>
  <c r="D465" i="17" s="1"/>
  <c r="D489" i="17" s="1"/>
  <c r="D513" i="17" s="1"/>
  <c r="D537" i="17" s="1"/>
  <c r="D561" i="17" s="1"/>
  <c r="D585" i="17" s="1"/>
  <c r="D609" i="17" s="1"/>
  <c r="D633" i="17" s="1"/>
  <c r="D657" i="17" s="1"/>
  <c r="D681" i="17" s="1"/>
  <c r="D705" i="17" s="1"/>
  <c r="D729" i="17" s="1"/>
  <c r="D753" i="17" s="1"/>
  <c r="D777" i="17" s="1"/>
  <c r="D801" i="17" s="1"/>
  <c r="D825" i="17" s="1"/>
  <c r="D849" i="17" s="1"/>
  <c r="D873" i="17" s="1"/>
  <c r="D897" i="17" s="1"/>
  <c r="D921" i="17" s="1"/>
  <c r="D945" i="17" s="1"/>
  <c r="D969" i="17" s="1"/>
  <c r="D993" i="17" s="1"/>
  <c r="D1017" i="17" s="1"/>
  <c r="D1041" i="17" s="1"/>
  <c r="D1065" i="17" s="1"/>
  <c r="D1089" i="17" s="1"/>
  <c r="D1113" i="17" s="1"/>
  <c r="D1137" i="17" s="1"/>
  <c r="D1161" i="17" s="1"/>
  <c r="E80" i="17"/>
  <c r="E79" i="17"/>
  <c r="E78" i="17"/>
  <c r="C78" i="17"/>
  <c r="B78" i="17"/>
  <c r="E77" i="17"/>
  <c r="E76" i="17"/>
  <c r="E75" i="17"/>
  <c r="E74" i="17"/>
  <c r="D74" i="17"/>
  <c r="D98" i="17" s="1"/>
  <c r="D122" i="17" s="1"/>
  <c r="D146" i="17" s="1"/>
  <c r="D170" i="17" s="1"/>
  <c r="D194" i="17" s="1"/>
  <c r="D218" i="17" s="1"/>
  <c r="D242" i="17" s="1"/>
  <c r="D266" i="17" s="1"/>
  <c r="D290" i="17" s="1"/>
  <c r="D314" i="17" s="1"/>
  <c r="D338" i="17" s="1"/>
  <c r="D362" i="17" s="1"/>
  <c r="D386" i="17" s="1"/>
  <c r="D410" i="17" s="1"/>
  <c r="D434" i="17" s="1"/>
  <c r="D458" i="17" s="1"/>
  <c r="D482" i="17" s="1"/>
  <c r="D506" i="17" s="1"/>
  <c r="D530" i="17" s="1"/>
  <c r="D554" i="17" s="1"/>
  <c r="D578" i="17" s="1"/>
  <c r="D602" i="17" s="1"/>
  <c r="D626" i="17" s="1"/>
  <c r="D650" i="17" s="1"/>
  <c r="D674" i="17" s="1"/>
  <c r="D698" i="17" s="1"/>
  <c r="D722" i="17" s="1"/>
  <c r="D746" i="17" s="1"/>
  <c r="D770" i="17" s="1"/>
  <c r="D794" i="17" s="1"/>
  <c r="D818" i="17" s="1"/>
  <c r="D842" i="17" s="1"/>
  <c r="D866" i="17" s="1"/>
  <c r="D890" i="17" s="1"/>
  <c r="D914" i="17" s="1"/>
  <c r="D938" i="17" s="1"/>
  <c r="D962" i="17" s="1"/>
  <c r="D986" i="17" s="1"/>
  <c r="D1010" i="17" s="1"/>
  <c r="D1034" i="17" s="1"/>
  <c r="D1058" i="17" s="1"/>
  <c r="D1082" i="17" s="1"/>
  <c r="D1106" i="17" s="1"/>
  <c r="D1130" i="17" s="1"/>
  <c r="D1154" i="17" s="1"/>
  <c r="D1178" i="17" s="1"/>
  <c r="E73" i="17"/>
  <c r="E72" i="17"/>
  <c r="E71" i="17"/>
  <c r="E70" i="17"/>
  <c r="D70" i="17"/>
  <c r="D94" i="17" s="1"/>
  <c r="D118" i="17" s="1"/>
  <c r="D142" i="17" s="1"/>
  <c r="D166" i="17" s="1"/>
  <c r="D190" i="17" s="1"/>
  <c r="D214" i="17" s="1"/>
  <c r="D238" i="17" s="1"/>
  <c r="D262" i="17" s="1"/>
  <c r="D286" i="17" s="1"/>
  <c r="D310" i="17" s="1"/>
  <c r="D334" i="17" s="1"/>
  <c r="D358" i="17" s="1"/>
  <c r="D382" i="17" s="1"/>
  <c r="D406" i="17" s="1"/>
  <c r="D430" i="17" s="1"/>
  <c r="D454" i="17" s="1"/>
  <c r="D478" i="17" s="1"/>
  <c r="D502" i="17" s="1"/>
  <c r="D526" i="17" s="1"/>
  <c r="D550" i="17" s="1"/>
  <c r="D574" i="17" s="1"/>
  <c r="D598" i="17" s="1"/>
  <c r="D622" i="17" s="1"/>
  <c r="D646" i="17" s="1"/>
  <c r="D670" i="17" s="1"/>
  <c r="D694" i="17" s="1"/>
  <c r="D718" i="17" s="1"/>
  <c r="D742" i="17" s="1"/>
  <c r="D766" i="17" s="1"/>
  <c r="D790" i="17" s="1"/>
  <c r="D814" i="17" s="1"/>
  <c r="D838" i="17" s="1"/>
  <c r="D862" i="17" s="1"/>
  <c r="D886" i="17" s="1"/>
  <c r="D910" i="17" s="1"/>
  <c r="D934" i="17" s="1"/>
  <c r="D958" i="17" s="1"/>
  <c r="D982" i="17" s="1"/>
  <c r="D1006" i="17" s="1"/>
  <c r="D1030" i="17" s="1"/>
  <c r="D1054" i="17" s="1"/>
  <c r="D1078" i="17" s="1"/>
  <c r="D1102" i="17" s="1"/>
  <c r="D1126" i="17" s="1"/>
  <c r="D1150" i="17" s="1"/>
  <c r="D1174" i="17" s="1"/>
  <c r="E69" i="17"/>
  <c r="E68" i="17"/>
  <c r="E67" i="17"/>
  <c r="E66" i="17"/>
  <c r="D66" i="17"/>
  <c r="D90" i="17" s="1"/>
  <c r="D114" i="17" s="1"/>
  <c r="D138" i="17" s="1"/>
  <c r="D162" i="17" s="1"/>
  <c r="D186" i="17" s="1"/>
  <c r="D210" i="17" s="1"/>
  <c r="D234" i="17" s="1"/>
  <c r="D258" i="17" s="1"/>
  <c r="D282" i="17" s="1"/>
  <c r="D306" i="17" s="1"/>
  <c r="D330" i="17" s="1"/>
  <c r="D354" i="17" s="1"/>
  <c r="D378" i="17" s="1"/>
  <c r="D402" i="17" s="1"/>
  <c r="D426" i="17" s="1"/>
  <c r="D450" i="17" s="1"/>
  <c r="D474" i="17" s="1"/>
  <c r="D498" i="17" s="1"/>
  <c r="D522" i="17" s="1"/>
  <c r="D546" i="17" s="1"/>
  <c r="D570" i="17" s="1"/>
  <c r="D594" i="17" s="1"/>
  <c r="D618" i="17" s="1"/>
  <c r="D642" i="17" s="1"/>
  <c r="D666" i="17" s="1"/>
  <c r="D690" i="17" s="1"/>
  <c r="D714" i="17" s="1"/>
  <c r="D738" i="17" s="1"/>
  <c r="D762" i="17" s="1"/>
  <c r="D786" i="17" s="1"/>
  <c r="D810" i="17" s="1"/>
  <c r="D834" i="17" s="1"/>
  <c r="D858" i="17" s="1"/>
  <c r="D882" i="17" s="1"/>
  <c r="D906" i="17" s="1"/>
  <c r="D930" i="17" s="1"/>
  <c r="D954" i="17" s="1"/>
  <c r="D978" i="17" s="1"/>
  <c r="D1002" i="17" s="1"/>
  <c r="D1026" i="17" s="1"/>
  <c r="D1050" i="17" s="1"/>
  <c r="D1074" i="17" s="1"/>
  <c r="D1098" i="17" s="1"/>
  <c r="D1122" i="17" s="1"/>
  <c r="D1146" i="17" s="1"/>
  <c r="D1170" i="17" s="1"/>
  <c r="E65" i="17"/>
  <c r="E64" i="17"/>
  <c r="E63" i="17"/>
  <c r="E62" i="17"/>
  <c r="D62" i="17"/>
  <c r="D86" i="17" s="1"/>
  <c r="D110" i="17" s="1"/>
  <c r="D134" i="17" s="1"/>
  <c r="D158" i="17" s="1"/>
  <c r="D182" i="17" s="1"/>
  <c r="D206" i="17" s="1"/>
  <c r="D230" i="17" s="1"/>
  <c r="D254" i="17" s="1"/>
  <c r="D278" i="17" s="1"/>
  <c r="D302" i="17" s="1"/>
  <c r="D326" i="17" s="1"/>
  <c r="D350" i="17" s="1"/>
  <c r="D374" i="17" s="1"/>
  <c r="D398" i="17" s="1"/>
  <c r="D422" i="17" s="1"/>
  <c r="D446" i="17" s="1"/>
  <c r="D470" i="17" s="1"/>
  <c r="D494" i="17" s="1"/>
  <c r="D518" i="17" s="1"/>
  <c r="D542" i="17" s="1"/>
  <c r="D566" i="17" s="1"/>
  <c r="D590" i="17" s="1"/>
  <c r="D614" i="17" s="1"/>
  <c r="D638" i="17" s="1"/>
  <c r="D662" i="17" s="1"/>
  <c r="D686" i="17" s="1"/>
  <c r="D710" i="17" s="1"/>
  <c r="D734" i="17" s="1"/>
  <c r="D758" i="17" s="1"/>
  <c r="D782" i="17" s="1"/>
  <c r="D806" i="17" s="1"/>
  <c r="D830" i="17" s="1"/>
  <c r="D854" i="17" s="1"/>
  <c r="D878" i="17" s="1"/>
  <c r="D902" i="17" s="1"/>
  <c r="D926" i="17" s="1"/>
  <c r="D950" i="17" s="1"/>
  <c r="D974" i="17" s="1"/>
  <c r="D998" i="17" s="1"/>
  <c r="D1022" i="17" s="1"/>
  <c r="D1046" i="17" s="1"/>
  <c r="D1070" i="17" s="1"/>
  <c r="D1094" i="17" s="1"/>
  <c r="D1118" i="17" s="1"/>
  <c r="D1142" i="17" s="1"/>
  <c r="D1166" i="17" s="1"/>
  <c r="E61" i="17"/>
  <c r="E60" i="17"/>
  <c r="E59" i="17"/>
  <c r="E58" i="17"/>
  <c r="D58" i="17"/>
  <c r="D82" i="17" s="1"/>
  <c r="D106" i="17" s="1"/>
  <c r="D130" i="17" s="1"/>
  <c r="D154" i="17" s="1"/>
  <c r="D178" i="17" s="1"/>
  <c r="D202" i="17" s="1"/>
  <c r="D226" i="17" s="1"/>
  <c r="D250" i="17" s="1"/>
  <c r="E57" i="17"/>
  <c r="E56" i="17"/>
  <c r="E55" i="17"/>
  <c r="E54" i="17"/>
  <c r="D54" i="17"/>
  <c r="D78" i="17" s="1"/>
  <c r="D102" i="17" s="1"/>
  <c r="D126" i="17" s="1"/>
  <c r="D150" i="17" s="1"/>
  <c r="D174" i="17" s="1"/>
  <c r="D198" i="17" s="1"/>
  <c r="D222" i="17" s="1"/>
  <c r="D246" i="17" s="1"/>
  <c r="D270" i="17" s="1"/>
  <c r="D294" i="17" s="1"/>
  <c r="D318" i="17" s="1"/>
  <c r="D342" i="17" s="1"/>
  <c r="D366" i="17" s="1"/>
  <c r="D390" i="17" s="1"/>
  <c r="D414" i="17" s="1"/>
  <c r="D438" i="17" s="1"/>
  <c r="D462" i="17" s="1"/>
  <c r="D486" i="17" s="1"/>
  <c r="D510" i="17" s="1"/>
  <c r="D534" i="17" s="1"/>
  <c r="D558" i="17" s="1"/>
  <c r="D582" i="17" s="1"/>
  <c r="D606" i="17" s="1"/>
  <c r="D630" i="17" s="1"/>
  <c r="D654" i="17" s="1"/>
  <c r="D678" i="17" s="1"/>
  <c r="D702" i="17" s="1"/>
  <c r="D726" i="17" s="1"/>
  <c r="D750" i="17" s="1"/>
  <c r="D774" i="17" s="1"/>
  <c r="D798" i="17" s="1"/>
  <c r="D822" i="17" s="1"/>
  <c r="D846" i="17" s="1"/>
  <c r="D870" i="17" s="1"/>
  <c r="D894" i="17" s="1"/>
  <c r="D918" i="17" s="1"/>
  <c r="D942" i="17" s="1"/>
  <c r="D966" i="17" s="1"/>
  <c r="D990" i="17" s="1"/>
  <c r="D1014" i="17" s="1"/>
  <c r="D1038" i="17" s="1"/>
  <c r="D1062" i="17" s="1"/>
  <c r="D1086" i="17" s="1"/>
  <c r="D1110" i="17" s="1"/>
  <c r="D1134" i="17" s="1"/>
  <c r="D1158" i="17" s="1"/>
  <c r="C54" i="17"/>
  <c r="B54" i="17"/>
  <c r="E53" i="17"/>
  <c r="D53" i="17"/>
  <c r="D77" i="17" s="1"/>
  <c r="D101" i="17" s="1"/>
  <c r="D125" i="17" s="1"/>
  <c r="D149" i="17" s="1"/>
  <c r="D173" i="17" s="1"/>
  <c r="D197" i="17" s="1"/>
  <c r="D221" i="17" s="1"/>
  <c r="D245" i="17" s="1"/>
  <c r="D269" i="17" s="1"/>
  <c r="D293" i="17" s="1"/>
  <c r="D317" i="17" s="1"/>
  <c r="D341" i="17" s="1"/>
  <c r="D365" i="17" s="1"/>
  <c r="D389" i="17" s="1"/>
  <c r="D413" i="17" s="1"/>
  <c r="D437" i="17" s="1"/>
  <c r="D461" i="17" s="1"/>
  <c r="D485" i="17" s="1"/>
  <c r="D509" i="17" s="1"/>
  <c r="D533" i="17" s="1"/>
  <c r="D557" i="17" s="1"/>
  <c r="D581" i="17" s="1"/>
  <c r="D605" i="17" s="1"/>
  <c r="D629" i="17" s="1"/>
  <c r="D653" i="17" s="1"/>
  <c r="D677" i="17" s="1"/>
  <c r="D701" i="17" s="1"/>
  <c r="D725" i="17" s="1"/>
  <c r="D749" i="17" s="1"/>
  <c r="D773" i="17" s="1"/>
  <c r="D797" i="17" s="1"/>
  <c r="D821" i="17" s="1"/>
  <c r="D845" i="17" s="1"/>
  <c r="D869" i="17" s="1"/>
  <c r="D893" i="17" s="1"/>
  <c r="D917" i="17" s="1"/>
  <c r="D941" i="17" s="1"/>
  <c r="D965" i="17" s="1"/>
  <c r="D989" i="17" s="1"/>
  <c r="D1013" i="17" s="1"/>
  <c r="D1037" i="17" s="1"/>
  <c r="D1061" i="17" s="1"/>
  <c r="D1085" i="17" s="1"/>
  <c r="D1109" i="17" s="1"/>
  <c r="D1133" i="17" s="1"/>
  <c r="D1157" i="17" s="1"/>
  <c r="D1181" i="17" s="1"/>
  <c r="E52" i="17"/>
  <c r="D52" i="17"/>
  <c r="D76" i="17" s="1"/>
  <c r="D100" i="17" s="1"/>
  <c r="D124" i="17" s="1"/>
  <c r="D148" i="17" s="1"/>
  <c r="D172" i="17" s="1"/>
  <c r="D196" i="17" s="1"/>
  <c r="D220" i="17" s="1"/>
  <c r="D244" i="17" s="1"/>
  <c r="D268" i="17" s="1"/>
  <c r="D292" i="17" s="1"/>
  <c r="D316" i="17" s="1"/>
  <c r="D340" i="17" s="1"/>
  <c r="D364" i="17" s="1"/>
  <c r="D388" i="17" s="1"/>
  <c r="D412" i="17" s="1"/>
  <c r="D436" i="17" s="1"/>
  <c r="D460" i="17" s="1"/>
  <c r="D484" i="17" s="1"/>
  <c r="D508" i="17" s="1"/>
  <c r="D532" i="17" s="1"/>
  <c r="D556" i="17" s="1"/>
  <c r="D580" i="17" s="1"/>
  <c r="D604" i="17" s="1"/>
  <c r="D628" i="17" s="1"/>
  <c r="D652" i="17" s="1"/>
  <c r="D676" i="17" s="1"/>
  <c r="D700" i="17" s="1"/>
  <c r="D724" i="17" s="1"/>
  <c r="D748" i="17" s="1"/>
  <c r="D772" i="17" s="1"/>
  <c r="D796" i="17" s="1"/>
  <c r="D820" i="17" s="1"/>
  <c r="D844" i="17" s="1"/>
  <c r="D868" i="17" s="1"/>
  <c r="D892" i="17" s="1"/>
  <c r="D916" i="17" s="1"/>
  <c r="D940" i="17" s="1"/>
  <c r="D964" i="17" s="1"/>
  <c r="D988" i="17" s="1"/>
  <c r="D1012" i="17" s="1"/>
  <c r="D1036" i="17" s="1"/>
  <c r="D1060" i="17" s="1"/>
  <c r="D1084" i="17" s="1"/>
  <c r="D1108" i="17" s="1"/>
  <c r="D1132" i="17" s="1"/>
  <c r="D1156" i="17" s="1"/>
  <c r="D1180" i="17" s="1"/>
  <c r="E51" i="17"/>
  <c r="D51" i="17"/>
  <c r="D75" i="17" s="1"/>
  <c r="D99" i="17" s="1"/>
  <c r="D123" i="17" s="1"/>
  <c r="D147" i="17" s="1"/>
  <c r="D171" i="17" s="1"/>
  <c r="D195" i="17" s="1"/>
  <c r="D219" i="17" s="1"/>
  <c r="D243" i="17" s="1"/>
  <c r="D267" i="17" s="1"/>
  <c r="D291" i="17" s="1"/>
  <c r="D315" i="17" s="1"/>
  <c r="D339" i="17" s="1"/>
  <c r="D363" i="17" s="1"/>
  <c r="D387" i="17" s="1"/>
  <c r="D411" i="17" s="1"/>
  <c r="D435" i="17" s="1"/>
  <c r="D459" i="17" s="1"/>
  <c r="D483" i="17" s="1"/>
  <c r="D507" i="17" s="1"/>
  <c r="D531" i="17" s="1"/>
  <c r="D555" i="17" s="1"/>
  <c r="D579" i="17" s="1"/>
  <c r="D603" i="17" s="1"/>
  <c r="D627" i="17" s="1"/>
  <c r="D651" i="17" s="1"/>
  <c r="D675" i="17" s="1"/>
  <c r="D699" i="17" s="1"/>
  <c r="D723" i="17" s="1"/>
  <c r="E50" i="17"/>
  <c r="D50" i="17"/>
  <c r="E49" i="17"/>
  <c r="D49" i="17"/>
  <c r="D73" i="17" s="1"/>
  <c r="D97" i="17" s="1"/>
  <c r="D121" i="17" s="1"/>
  <c r="D145" i="17" s="1"/>
  <c r="D169" i="17" s="1"/>
  <c r="D193" i="17" s="1"/>
  <c r="D217" i="17" s="1"/>
  <c r="D241" i="17" s="1"/>
  <c r="D265" i="17" s="1"/>
  <c r="D289" i="17" s="1"/>
  <c r="D313" i="17" s="1"/>
  <c r="D337" i="17" s="1"/>
  <c r="D361" i="17" s="1"/>
  <c r="D385" i="17" s="1"/>
  <c r="D409" i="17" s="1"/>
  <c r="D433" i="17" s="1"/>
  <c r="D457" i="17" s="1"/>
  <c r="D481" i="17" s="1"/>
  <c r="D505" i="17" s="1"/>
  <c r="D529" i="17" s="1"/>
  <c r="D553" i="17" s="1"/>
  <c r="D577" i="17" s="1"/>
  <c r="D601" i="17" s="1"/>
  <c r="D625" i="17" s="1"/>
  <c r="D649" i="17" s="1"/>
  <c r="D673" i="17" s="1"/>
  <c r="D697" i="17" s="1"/>
  <c r="D721" i="17" s="1"/>
  <c r="D745" i="17" s="1"/>
  <c r="D769" i="17" s="1"/>
  <c r="D793" i="17" s="1"/>
  <c r="D817" i="17" s="1"/>
  <c r="D841" i="17" s="1"/>
  <c r="D865" i="17" s="1"/>
  <c r="D889" i="17" s="1"/>
  <c r="D913" i="17" s="1"/>
  <c r="D937" i="17" s="1"/>
  <c r="D961" i="17" s="1"/>
  <c r="D985" i="17" s="1"/>
  <c r="D1009" i="17" s="1"/>
  <c r="D1033" i="17" s="1"/>
  <c r="D1057" i="17" s="1"/>
  <c r="D1081" i="17" s="1"/>
  <c r="D1105" i="17" s="1"/>
  <c r="D1129" i="17" s="1"/>
  <c r="D1153" i="17" s="1"/>
  <c r="D1177" i="17" s="1"/>
  <c r="E48" i="17"/>
  <c r="D48" i="17"/>
  <c r="D72" i="17" s="1"/>
  <c r="D96" i="17" s="1"/>
  <c r="D120" i="17" s="1"/>
  <c r="D144" i="17" s="1"/>
  <c r="D168" i="17" s="1"/>
  <c r="D192" i="17" s="1"/>
  <c r="D216" i="17" s="1"/>
  <c r="D240" i="17" s="1"/>
  <c r="D264" i="17" s="1"/>
  <c r="D288" i="17" s="1"/>
  <c r="D312" i="17" s="1"/>
  <c r="D336" i="17" s="1"/>
  <c r="D360" i="17" s="1"/>
  <c r="D384" i="17" s="1"/>
  <c r="D408" i="17" s="1"/>
  <c r="D432" i="17" s="1"/>
  <c r="D456" i="17" s="1"/>
  <c r="D480" i="17" s="1"/>
  <c r="D504" i="17" s="1"/>
  <c r="D528" i="17" s="1"/>
  <c r="D552" i="17" s="1"/>
  <c r="D576" i="17" s="1"/>
  <c r="D600" i="17" s="1"/>
  <c r="D624" i="17" s="1"/>
  <c r="D648" i="17" s="1"/>
  <c r="D672" i="17" s="1"/>
  <c r="D696" i="17" s="1"/>
  <c r="D720" i="17" s="1"/>
  <c r="D744" i="17" s="1"/>
  <c r="D768" i="17" s="1"/>
  <c r="D792" i="17" s="1"/>
  <c r="D816" i="17" s="1"/>
  <c r="D840" i="17" s="1"/>
  <c r="D864" i="17" s="1"/>
  <c r="D888" i="17" s="1"/>
  <c r="D912" i="17" s="1"/>
  <c r="D936" i="17" s="1"/>
  <c r="D960" i="17" s="1"/>
  <c r="D984" i="17" s="1"/>
  <c r="D1008" i="17" s="1"/>
  <c r="D1032" i="17" s="1"/>
  <c r="D1056" i="17" s="1"/>
  <c r="D1080" i="17" s="1"/>
  <c r="D1104" i="17" s="1"/>
  <c r="D1128" i="17" s="1"/>
  <c r="D1152" i="17" s="1"/>
  <c r="D1176" i="17" s="1"/>
  <c r="E47" i="17"/>
  <c r="D47" i="17"/>
  <c r="D71" i="17" s="1"/>
  <c r="D95" i="17" s="1"/>
  <c r="D119" i="17" s="1"/>
  <c r="D143" i="17" s="1"/>
  <c r="D167" i="17" s="1"/>
  <c r="D191" i="17" s="1"/>
  <c r="D215" i="17" s="1"/>
  <c r="D239" i="17" s="1"/>
  <c r="D263" i="17" s="1"/>
  <c r="D287" i="17" s="1"/>
  <c r="D311" i="17" s="1"/>
  <c r="D335" i="17" s="1"/>
  <c r="D359" i="17" s="1"/>
  <c r="D383" i="17" s="1"/>
  <c r="D407" i="17" s="1"/>
  <c r="D431" i="17" s="1"/>
  <c r="D455" i="17" s="1"/>
  <c r="D479" i="17" s="1"/>
  <c r="D503" i="17" s="1"/>
  <c r="D527" i="17" s="1"/>
  <c r="D551" i="17" s="1"/>
  <c r="D575" i="17" s="1"/>
  <c r="D599" i="17" s="1"/>
  <c r="D623" i="17" s="1"/>
  <c r="D647" i="17" s="1"/>
  <c r="D671" i="17" s="1"/>
  <c r="D695" i="17" s="1"/>
  <c r="D719" i="17" s="1"/>
  <c r="D743" i="17" s="1"/>
  <c r="D767" i="17" s="1"/>
  <c r="D791" i="17" s="1"/>
  <c r="D815" i="17" s="1"/>
  <c r="D839" i="17" s="1"/>
  <c r="D863" i="17" s="1"/>
  <c r="D887" i="17" s="1"/>
  <c r="D911" i="17" s="1"/>
  <c r="D935" i="17" s="1"/>
  <c r="D959" i="17" s="1"/>
  <c r="D983" i="17" s="1"/>
  <c r="D1007" i="17" s="1"/>
  <c r="D1031" i="17" s="1"/>
  <c r="D1055" i="17" s="1"/>
  <c r="D1079" i="17" s="1"/>
  <c r="D1103" i="17" s="1"/>
  <c r="D1127" i="17" s="1"/>
  <c r="D1151" i="17" s="1"/>
  <c r="D1175" i="17" s="1"/>
  <c r="E46" i="17"/>
  <c r="D46" i="17"/>
  <c r="E45" i="17"/>
  <c r="D45" i="17"/>
  <c r="D69" i="17" s="1"/>
  <c r="D93" i="17" s="1"/>
  <c r="D117" i="17" s="1"/>
  <c r="D141" i="17" s="1"/>
  <c r="D165" i="17" s="1"/>
  <c r="D189" i="17" s="1"/>
  <c r="D213" i="17" s="1"/>
  <c r="D237" i="17" s="1"/>
  <c r="D261" i="17" s="1"/>
  <c r="D285" i="17" s="1"/>
  <c r="D309" i="17" s="1"/>
  <c r="D333" i="17" s="1"/>
  <c r="D357" i="17" s="1"/>
  <c r="D381" i="17" s="1"/>
  <c r="D405" i="17" s="1"/>
  <c r="D429" i="17" s="1"/>
  <c r="D453" i="17" s="1"/>
  <c r="D477" i="17" s="1"/>
  <c r="D501" i="17" s="1"/>
  <c r="D525" i="17" s="1"/>
  <c r="D549" i="17" s="1"/>
  <c r="D573" i="17" s="1"/>
  <c r="D597" i="17" s="1"/>
  <c r="D621" i="17" s="1"/>
  <c r="D645" i="17" s="1"/>
  <c r="D669" i="17" s="1"/>
  <c r="D693" i="17" s="1"/>
  <c r="D717" i="17" s="1"/>
  <c r="D741" i="17" s="1"/>
  <c r="D765" i="17" s="1"/>
  <c r="D789" i="17" s="1"/>
  <c r="D813" i="17" s="1"/>
  <c r="D837" i="17" s="1"/>
  <c r="D861" i="17" s="1"/>
  <c r="D885" i="17" s="1"/>
  <c r="D909" i="17" s="1"/>
  <c r="D933" i="17" s="1"/>
  <c r="D957" i="17" s="1"/>
  <c r="D981" i="17" s="1"/>
  <c r="D1005" i="17" s="1"/>
  <c r="D1029" i="17" s="1"/>
  <c r="D1053" i="17" s="1"/>
  <c r="D1077" i="17" s="1"/>
  <c r="D1101" i="17" s="1"/>
  <c r="D1125" i="17" s="1"/>
  <c r="D1149" i="17" s="1"/>
  <c r="D1173" i="17" s="1"/>
  <c r="E44" i="17"/>
  <c r="D44" i="17"/>
  <c r="D68" i="17" s="1"/>
  <c r="D92" i="17" s="1"/>
  <c r="E43" i="17"/>
  <c r="D43" i="17"/>
  <c r="D67" i="17" s="1"/>
  <c r="D91" i="17" s="1"/>
  <c r="D115" i="17" s="1"/>
  <c r="D139" i="17" s="1"/>
  <c r="D163" i="17" s="1"/>
  <c r="D187" i="17" s="1"/>
  <c r="D211" i="17" s="1"/>
  <c r="D235" i="17" s="1"/>
  <c r="D259" i="17" s="1"/>
  <c r="E42" i="17"/>
  <c r="D42" i="17"/>
  <c r="E41" i="17"/>
  <c r="D41" i="17"/>
  <c r="D65" i="17" s="1"/>
  <c r="D89" i="17" s="1"/>
  <c r="D113" i="17" s="1"/>
  <c r="D137" i="17" s="1"/>
  <c r="D161" i="17" s="1"/>
  <c r="D185" i="17" s="1"/>
  <c r="D209" i="17" s="1"/>
  <c r="D233" i="17" s="1"/>
  <c r="D257" i="17" s="1"/>
  <c r="D281" i="17" s="1"/>
  <c r="D305" i="17" s="1"/>
  <c r="D329" i="17" s="1"/>
  <c r="D353" i="17" s="1"/>
  <c r="D377" i="17" s="1"/>
  <c r="D401" i="17" s="1"/>
  <c r="D425" i="17" s="1"/>
  <c r="D449" i="17" s="1"/>
  <c r="D473" i="17" s="1"/>
  <c r="D497" i="17" s="1"/>
  <c r="D521" i="17" s="1"/>
  <c r="D545" i="17" s="1"/>
  <c r="D569" i="17" s="1"/>
  <c r="D593" i="17" s="1"/>
  <c r="D617" i="17" s="1"/>
  <c r="D641" i="17" s="1"/>
  <c r="D665" i="17" s="1"/>
  <c r="D689" i="17" s="1"/>
  <c r="D713" i="17" s="1"/>
  <c r="D737" i="17" s="1"/>
  <c r="D761" i="17" s="1"/>
  <c r="D785" i="17" s="1"/>
  <c r="D809" i="17" s="1"/>
  <c r="D833" i="17" s="1"/>
  <c r="D857" i="17" s="1"/>
  <c r="D881" i="17" s="1"/>
  <c r="D905" i="17" s="1"/>
  <c r="D929" i="17" s="1"/>
  <c r="D953" i="17" s="1"/>
  <c r="D977" i="17" s="1"/>
  <c r="D1001" i="17" s="1"/>
  <c r="D1025" i="17" s="1"/>
  <c r="D1049" i="17" s="1"/>
  <c r="D1073" i="17" s="1"/>
  <c r="D1097" i="17" s="1"/>
  <c r="D1121" i="17" s="1"/>
  <c r="D1145" i="17" s="1"/>
  <c r="D1169" i="17" s="1"/>
  <c r="E40" i="17"/>
  <c r="D40" i="17"/>
  <c r="D64" i="17" s="1"/>
  <c r="D88" i="17" s="1"/>
  <c r="E39" i="17"/>
  <c r="D39" i="17"/>
  <c r="D63" i="17" s="1"/>
  <c r="D87" i="17" s="1"/>
  <c r="D111" i="17" s="1"/>
  <c r="E38" i="17"/>
  <c r="D38" i="17"/>
  <c r="E37" i="17"/>
  <c r="D37" i="17"/>
  <c r="D61" i="17" s="1"/>
  <c r="D85" i="17" s="1"/>
  <c r="D109" i="17" s="1"/>
  <c r="D133" i="17" s="1"/>
  <c r="D157" i="17" s="1"/>
  <c r="D181" i="17" s="1"/>
  <c r="D205" i="17" s="1"/>
  <c r="D229" i="17" s="1"/>
  <c r="D253" i="17" s="1"/>
  <c r="D277" i="17" s="1"/>
  <c r="D301" i="17" s="1"/>
  <c r="D325" i="17" s="1"/>
  <c r="D349" i="17" s="1"/>
  <c r="D373" i="17" s="1"/>
  <c r="D397" i="17" s="1"/>
  <c r="D421" i="17" s="1"/>
  <c r="D445" i="17" s="1"/>
  <c r="D469" i="17" s="1"/>
  <c r="D493" i="17" s="1"/>
  <c r="D517" i="17" s="1"/>
  <c r="D541" i="17" s="1"/>
  <c r="D565" i="17" s="1"/>
  <c r="D589" i="17" s="1"/>
  <c r="D613" i="17" s="1"/>
  <c r="D637" i="17" s="1"/>
  <c r="D661" i="17" s="1"/>
  <c r="D685" i="17" s="1"/>
  <c r="D709" i="17" s="1"/>
  <c r="D733" i="17" s="1"/>
  <c r="D757" i="17" s="1"/>
  <c r="D781" i="17" s="1"/>
  <c r="D805" i="17" s="1"/>
  <c r="D829" i="17" s="1"/>
  <c r="D853" i="17" s="1"/>
  <c r="D877" i="17" s="1"/>
  <c r="D901" i="17" s="1"/>
  <c r="D925" i="17" s="1"/>
  <c r="D949" i="17" s="1"/>
  <c r="D973" i="17" s="1"/>
  <c r="D997" i="17" s="1"/>
  <c r="D1021" i="17" s="1"/>
  <c r="D1045" i="17" s="1"/>
  <c r="D1069" i="17" s="1"/>
  <c r="D1093" i="17" s="1"/>
  <c r="D1117" i="17" s="1"/>
  <c r="D1141" i="17" s="1"/>
  <c r="D1165" i="17" s="1"/>
  <c r="E36" i="17"/>
  <c r="D36" i="17"/>
  <c r="D60" i="17" s="1"/>
  <c r="D84" i="17" s="1"/>
  <c r="D108" i="17" s="1"/>
  <c r="D132" i="17" s="1"/>
  <c r="D156" i="17" s="1"/>
  <c r="D180" i="17" s="1"/>
  <c r="D204" i="17" s="1"/>
  <c r="D228" i="17" s="1"/>
  <c r="D252" i="17" s="1"/>
  <c r="D276" i="17" s="1"/>
  <c r="D300" i="17" s="1"/>
  <c r="D324" i="17" s="1"/>
  <c r="D348" i="17" s="1"/>
  <c r="D372" i="17" s="1"/>
  <c r="D396" i="17" s="1"/>
  <c r="D420" i="17" s="1"/>
  <c r="D444" i="17" s="1"/>
  <c r="D468" i="17" s="1"/>
  <c r="D492" i="17" s="1"/>
  <c r="D516" i="17" s="1"/>
  <c r="D540" i="17" s="1"/>
  <c r="D564" i="17" s="1"/>
  <c r="D588" i="17" s="1"/>
  <c r="D612" i="17" s="1"/>
  <c r="D636" i="17" s="1"/>
  <c r="D660" i="17" s="1"/>
  <c r="D684" i="17" s="1"/>
  <c r="D708" i="17" s="1"/>
  <c r="D732" i="17" s="1"/>
  <c r="D756" i="17" s="1"/>
  <c r="D780" i="17" s="1"/>
  <c r="D804" i="17" s="1"/>
  <c r="D828" i="17" s="1"/>
  <c r="D852" i="17" s="1"/>
  <c r="D876" i="17" s="1"/>
  <c r="D900" i="17" s="1"/>
  <c r="D924" i="17" s="1"/>
  <c r="D948" i="17" s="1"/>
  <c r="D972" i="17" s="1"/>
  <c r="D996" i="17" s="1"/>
  <c r="D1020" i="17" s="1"/>
  <c r="D1044" i="17" s="1"/>
  <c r="D1068" i="17" s="1"/>
  <c r="D1092" i="17" s="1"/>
  <c r="D1116" i="17" s="1"/>
  <c r="D1140" i="17" s="1"/>
  <c r="D1164" i="17" s="1"/>
  <c r="E35" i="17"/>
  <c r="D35" i="17"/>
  <c r="D59" i="17" s="1"/>
  <c r="D83" i="17" s="1"/>
  <c r="D107" i="17" s="1"/>
  <c r="D131" i="17" s="1"/>
  <c r="D155" i="17" s="1"/>
  <c r="D179" i="17" s="1"/>
  <c r="D203" i="17" s="1"/>
  <c r="D227" i="17" s="1"/>
  <c r="D251" i="17" s="1"/>
  <c r="D275" i="17" s="1"/>
  <c r="D299" i="17" s="1"/>
  <c r="D323" i="17" s="1"/>
  <c r="D347" i="17" s="1"/>
  <c r="D371" i="17" s="1"/>
  <c r="D395" i="17" s="1"/>
  <c r="D419" i="17" s="1"/>
  <c r="D443" i="17" s="1"/>
  <c r="D467" i="17" s="1"/>
  <c r="D491" i="17" s="1"/>
  <c r="D515" i="17" s="1"/>
  <c r="D539" i="17" s="1"/>
  <c r="D563" i="17" s="1"/>
  <c r="D587" i="17" s="1"/>
  <c r="D611" i="17" s="1"/>
  <c r="D635" i="17" s="1"/>
  <c r="D659" i="17" s="1"/>
  <c r="D683" i="17" s="1"/>
  <c r="D707" i="17" s="1"/>
  <c r="D731" i="17" s="1"/>
  <c r="D755" i="17" s="1"/>
  <c r="D779" i="17" s="1"/>
  <c r="D803" i="17" s="1"/>
  <c r="D827" i="17" s="1"/>
  <c r="D851" i="17" s="1"/>
  <c r="D875" i="17" s="1"/>
  <c r="D899" i="17" s="1"/>
  <c r="D923" i="17" s="1"/>
  <c r="D947" i="17" s="1"/>
  <c r="D971" i="17" s="1"/>
  <c r="D995" i="17" s="1"/>
  <c r="D1019" i="17" s="1"/>
  <c r="D1043" i="17" s="1"/>
  <c r="D1067" i="17" s="1"/>
  <c r="D1091" i="17" s="1"/>
  <c r="D1115" i="17" s="1"/>
  <c r="D1139" i="17" s="1"/>
  <c r="D1163" i="17" s="1"/>
  <c r="E34" i="17"/>
  <c r="D34" i="17"/>
  <c r="E33" i="17"/>
  <c r="D33" i="17"/>
  <c r="D57" i="17" s="1"/>
  <c r="E32" i="17"/>
  <c r="D32" i="17"/>
  <c r="D56" i="17" s="1"/>
  <c r="D80" i="17" s="1"/>
  <c r="D104" i="17" s="1"/>
  <c r="D128" i="17" s="1"/>
  <c r="D152" i="17" s="1"/>
  <c r="D176" i="17" s="1"/>
  <c r="D200" i="17" s="1"/>
  <c r="D224" i="17" s="1"/>
  <c r="D248" i="17" s="1"/>
  <c r="D272" i="17" s="1"/>
  <c r="D296" i="17" s="1"/>
  <c r="D320" i="17" s="1"/>
  <c r="D344" i="17" s="1"/>
  <c r="D368" i="17" s="1"/>
  <c r="D392" i="17" s="1"/>
  <c r="D416" i="17" s="1"/>
  <c r="D440" i="17" s="1"/>
  <c r="D464" i="17" s="1"/>
  <c r="D488" i="17" s="1"/>
  <c r="D512" i="17" s="1"/>
  <c r="D536" i="17" s="1"/>
  <c r="D560" i="17" s="1"/>
  <c r="D584" i="17" s="1"/>
  <c r="D608" i="17" s="1"/>
  <c r="D632" i="17" s="1"/>
  <c r="D656" i="17" s="1"/>
  <c r="D680" i="17" s="1"/>
  <c r="D704" i="17" s="1"/>
  <c r="D728" i="17" s="1"/>
  <c r="D752" i="17" s="1"/>
  <c r="D776" i="17" s="1"/>
  <c r="D800" i="17" s="1"/>
  <c r="D824" i="17" s="1"/>
  <c r="D848" i="17" s="1"/>
  <c r="D872" i="17" s="1"/>
  <c r="D896" i="17" s="1"/>
  <c r="D920" i="17" s="1"/>
  <c r="D944" i="17" s="1"/>
  <c r="D968" i="17" s="1"/>
  <c r="D992" i="17" s="1"/>
  <c r="D1016" i="17" s="1"/>
  <c r="D1040" i="17" s="1"/>
  <c r="D1064" i="17" s="1"/>
  <c r="D1088" i="17" s="1"/>
  <c r="D1112" i="17" s="1"/>
  <c r="D1136" i="17" s="1"/>
  <c r="D1160" i="17" s="1"/>
  <c r="E31" i="17"/>
  <c r="D31" i="17"/>
  <c r="D55" i="17" s="1"/>
  <c r="D79" i="17" s="1"/>
  <c r="D103" i="17" s="1"/>
  <c r="D127" i="17" s="1"/>
  <c r="D151" i="17" s="1"/>
  <c r="D175" i="17" s="1"/>
  <c r="D199" i="17" s="1"/>
  <c r="D223" i="17" s="1"/>
  <c r="D247" i="17" s="1"/>
  <c r="D271" i="17" s="1"/>
  <c r="D295" i="17" s="1"/>
  <c r="D319" i="17" s="1"/>
  <c r="D343" i="17" s="1"/>
  <c r="D367" i="17" s="1"/>
  <c r="D391" i="17" s="1"/>
  <c r="D415" i="17" s="1"/>
  <c r="D439" i="17" s="1"/>
  <c r="D463" i="17" s="1"/>
  <c r="D487" i="17" s="1"/>
  <c r="D511" i="17" s="1"/>
  <c r="D535" i="17" s="1"/>
  <c r="D559" i="17" s="1"/>
  <c r="D583" i="17" s="1"/>
  <c r="D607" i="17" s="1"/>
  <c r="D631" i="17" s="1"/>
  <c r="D655" i="17" s="1"/>
  <c r="D679" i="17" s="1"/>
  <c r="D703" i="17" s="1"/>
  <c r="D727" i="17" s="1"/>
  <c r="D751" i="17" s="1"/>
  <c r="D775" i="17" s="1"/>
  <c r="D799" i="17" s="1"/>
  <c r="D823" i="17" s="1"/>
  <c r="D847" i="17" s="1"/>
  <c r="D871" i="17" s="1"/>
  <c r="D895" i="17" s="1"/>
  <c r="D919" i="17" s="1"/>
  <c r="D943" i="17" s="1"/>
  <c r="D967" i="17" s="1"/>
  <c r="D991" i="17" s="1"/>
  <c r="D1015" i="17" s="1"/>
  <c r="D1039" i="17" s="1"/>
  <c r="D1063" i="17" s="1"/>
  <c r="D1087" i="17" s="1"/>
  <c r="D1111" i="17" s="1"/>
  <c r="D1135" i="17" s="1"/>
  <c r="D1159" i="17" s="1"/>
  <c r="E30" i="17"/>
  <c r="D30" i="17"/>
  <c r="C30" i="17"/>
  <c r="B30" i="17"/>
  <c r="E1181" i="18"/>
  <c r="E1180" i="18"/>
  <c r="E1179" i="18"/>
  <c r="E1178" i="18"/>
  <c r="E1177" i="18"/>
  <c r="E1176" i="18"/>
  <c r="E1175" i="18"/>
  <c r="E1174" i="18"/>
  <c r="E1173" i="18"/>
  <c r="E1172" i="18"/>
  <c r="E1171" i="18"/>
  <c r="E1170" i="18"/>
  <c r="E1169" i="18"/>
  <c r="E1168" i="18"/>
  <c r="E1167" i="18"/>
  <c r="E1166" i="18"/>
  <c r="E1165" i="18"/>
  <c r="E1164" i="18"/>
  <c r="E1163" i="18"/>
  <c r="E1162" i="18"/>
  <c r="E1161" i="18"/>
  <c r="E1160" i="18"/>
  <c r="E1159" i="18"/>
  <c r="E1158" i="18"/>
  <c r="C1158" i="18"/>
  <c r="E1157" i="18"/>
  <c r="E1156" i="18"/>
  <c r="E1155" i="18"/>
  <c r="E1154" i="18"/>
  <c r="E1153" i="18"/>
  <c r="E1152" i="18"/>
  <c r="E1151" i="18"/>
  <c r="E1150" i="18"/>
  <c r="E1149" i="18"/>
  <c r="E1148" i="18"/>
  <c r="E1147" i="18"/>
  <c r="E1146" i="18"/>
  <c r="E1145" i="18"/>
  <c r="E1144" i="18"/>
  <c r="E1143" i="18"/>
  <c r="E1142" i="18"/>
  <c r="E1141" i="18"/>
  <c r="E1140" i="18"/>
  <c r="E1139" i="18"/>
  <c r="E1138" i="18"/>
  <c r="E1137" i="18"/>
  <c r="E1136" i="18"/>
  <c r="E1135" i="18"/>
  <c r="E1134" i="18"/>
  <c r="C1134" i="18"/>
  <c r="B1134" i="18"/>
  <c r="E1133" i="18"/>
  <c r="E1132" i="18"/>
  <c r="E1131" i="18"/>
  <c r="E1130" i="18"/>
  <c r="E1129" i="18"/>
  <c r="E1128" i="18"/>
  <c r="E1127" i="18"/>
  <c r="E1126" i="18"/>
  <c r="E1125" i="18"/>
  <c r="E1124" i="18"/>
  <c r="E1123" i="18"/>
  <c r="E1122" i="18"/>
  <c r="E1121" i="18"/>
  <c r="E1120" i="18"/>
  <c r="E1119" i="18"/>
  <c r="E1118" i="18"/>
  <c r="E1117" i="18"/>
  <c r="E1116" i="18"/>
  <c r="E1115" i="18"/>
  <c r="E1114" i="18"/>
  <c r="E1113" i="18"/>
  <c r="E1112" i="18"/>
  <c r="E1111" i="18"/>
  <c r="E1110" i="18"/>
  <c r="C1110" i="18"/>
  <c r="B1110" i="18"/>
  <c r="E1109" i="18"/>
  <c r="E1108" i="18"/>
  <c r="E1107" i="18"/>
  <c r="E1106" i="18"/>
  <c r="E1105" i="18"/>
  <c r="E1104" i="18"/>
  <c r="E1103" i="18"/>
  <c r="E1102" i="18"/>
  <c r="E1101" i="18"/>
  <c r="E1100" i="18"/>
  <c r="E1099" i="18"/>
  <c r="E1098" i="18"/>
  <c r="E1097" i="18"/>
  <c r="E1096" i="18"/>
  <c r="E1095" i="18"/>
  <c r="E1094" i="18"/>
  <c r="E1093" i="18"/>
  <c r="E1092" i="18"/>
  <c r="E1091" i="18"/>
  <c r="E1090" i="18"/>
  <c r="E1089" i="18"/>
  <c r="E1088" i="18"/>
  <c r="E1087" i="18"/>
  <c r="E1086" i="18"/>
  <c r="C1086" i="18"/>
  <c r="B1086" i="18"/>
  <c r="E1085" i="18"/>
  <c r="E1084" i="18"/>
  <c r="E1083" i="18"/>
  <c r="E1082" i="18"/>
  <c r="E1081" i="18"/>
  <c r="E1080" i="18"/>
  <c r="E1079" i="18"/>
  <c r="E1078" i="18"/>
  <c r="E1077" i="18"/>
  <c r="E1076" i="18"/>
  <c r="E1075" i="18"/>
  <c r="E1074" i="18"/>
  <c r="E1073" i="18"/>
  <c r="E1072" i="18"/>
  <c r="E1071" i="18"/>
  <c r="E1070" i="18"/>
  <c r="E1069" i="18"/>
  <c r="E1068" i="18"/>
  <c r="E1067" i="18"/>
  <c r="E1066" i="18"/>
  <c r="E1065" i="18"/>
  <c r="E1064" i="18"/>
  <c r="E1063" i="18"/>
  <c r="E1062" i="18"/>
  <c r="C1062" i="18"/>
  <c r="B1062" i="18"/>
  <c r="E1061" i="18"/>
  <c r="E1060" i="18"/>
  <c r="E1059" i="18"/>
  <c r="E1058" i="18"/>
  <c r="E1057" i="18"/>
  <c r="E1056" i="18"/>
  <c r="E1055" i="18"/>
  <c r="E1054" i="18"/>
  <c r="E1053" i="18"/>
  <c r="E1052" i="18"/>
  <c r="E1051" i="18"/>
  <c r="E1050" i="18"/>
  <c r="E1049" i="18"/>
  <c r="E1048" i="18"/>
  <c r="E1047" i="18"/>
  <c r="E1046" i="18"/>
  <c r="E1045" i="18"/>
  <c r="E1044" i="18"/>
  <c r="E1043" i="18"/>
  <c r="E1042" i="18"/>
  <c r="E1041" i="18"/>
  <c r="E1040" i="18"/>
  <c r="E1039" i="18"/>
  <c r="E1038" i="18"/>
  <c r="C1038" i="18"/>
  <c r="B1038" i="18"/>
  <c r="E1037" i="18"/>
  <c r="E1036" i="18"/>
  <c r="E1035" i="18"/>
  <c r="E1034" i="18"/>
  <c r="E1033" i="18"/>
  <c r="E1032" i="18"/>
  <c r="E1031" i="18"/>
  <c r="E1030" i="18"/>
  <c r="E1029" i="18"/>
  <c r="E1028" i="18"/>
  <c r="E1027" i="18"/>
  <c r="E1026" i="18"/>
  <c r="E1025" i="18"/>
  <c r="E1024" i="18"/>
  <c r="E1023" i="18"/>
  <c r="E1022" i="18"/>
  <c r="E1021" i="18"/>
  <c r="E1020" i="18"/>
  <c r="E1019" i="18"/>
  <c r="E1018" i="18"/>
  <c r="E1017" i="18"/>
  <c r="E1016" i="18"/>
  <c r="E1015" i="18"/>
  <c r="E1014" i="18"/>
  <c r="C1014" i="18"/>
  <c r="B1014" i="18"/>
  <c r="E1013" i="18"/>
  <c r="E1012" i="18"/>
  <c r="E1011" i="18"/>
  <c r="E1010" i="18"/>
  <c r="E1009" i="18"/>
  <c r="E1008" i="18"/>
  <c r="E1007" i="18"/>
  <c r="E1006" i="18"/>
  <c r="E1005" i="18"/>
  <c r="E1004" i="18"/>
  <c r="E1003" i="18"/>
  <c r="E1002" i="18"/>
  <c r="E1001" i="18"/>
  <c r="E1000" i="18"/>
  <c r="E999" i="18"/>
  <c r="E998" i="18"/>
  <c r="E997" i="18"/>
  <c r="E996" i="18"/>
  <c r="E995" i="18"/>
  <c r="E994" i="18"/>
  <c r="E993" i="18"/>
  <c r="E992" i="18"/>
  <c r="E991" i="18"/>
  <c r="E990" i="18"/>
  <c r="C990" i="18"/>
  <c r="B990" i="18"/>
  <c r="E989" i="18"/>
  <c r="E988" i="18"/>
  <c r="E987" i="18"/>
  <c r="E986" i="18"/>
  <c r="E985" i="18"/>
  <c r="E984" i="18"/>
  <c r="E983" i="18"/>
  <c r="E982" i="18"/>
  <c r="E981" i="18"/>
  <c r="E980" i="18"/>
  <c r="E979" i="18"/>
  <c r="E978" i="18"/>
  <c r="E977" i="18"/>
  <c r="E976" i="18"/>
  <c r="E975" i="18"/>
  <c r="E974" i="18"/>
  <c r="E973" i="18"/>
  <c r="E972" i="18"/>
  <c r="E971" i="18"/>
  <c r="E970" i="18"/>
  <c r="E969" i="18"/>
  <c r="E968" i="18"/>
  <c r="E967" i="18"/>
  <c r="E966" i="18"/>
  <c r="C966" i="18"/>
  <c r="B966" i="18"/>
  <c r="E965" i="18"/>
  <c r="E964" i="18"/>
  <c r="E963" i="18"/>
  <c r="E962" i="18"/>
  <c r="E961" i="18"/>
  <c r="E960" i="18"/>
  <c r="E959" i="18"/>
  <c r="E958" i="18"/>
  <c r="E957" i="18"/>
  <c r="E956" i="18"/>
  <c r="E955" i="18"/>
  <c r="E954" i="18"/>
  <c r="E953" i="18"/>
  <c r="E952" i="18"/>
  <c r="E951" i="18"/>
  <c r="E950" i="18"/>
  <c r="E949" i="18"/>
  <c r="E948" i="18"/>
  <c r="E947" i="18"/>
  <c r="E946" i="18"/>
  <c r="E945" i="18"/>
  <c r="E944" i="18"/>
  <c r="E943" i="18"/>
  <c r="E942" i="18"/>
  <c r="C942" i="18"/>
  <c r="B942" i="18"/>
  <c r="E941" i="18"/>
  <c r="E940" i="18"/>
  <c r="E939" i="18"/>
  <c r="E938" i="18"/>
  <c r="E937" i="18"/>
  <c r="E936" i="18"/>
  <c r="E935" i="18"/>
  <c r="E934" i="18"/>
  <c r="E933" i="18"/>
  <c r="E932" i="18"/>
  <c r="E931" i="18"/>
  <c r="E930" i="18"/>
  <c r="E929" i="18"/>
  <c r="E928" i="18"/>
  <c r="E927" i="18"/>
  <c r="E926" i="18"/>
  <c r="E925" i="18"/>
  <c r="E924" i="18"/>
  <c r="E923" i="18"/>
  <c r="E922" i="18"/>
  <c r="E921" i="18"/>
  <c r="E920" i="18"/>
  <c r="E919" i="18"/>
  <c r="E918" i="18"/>
  <c r="C918" i="18"/>
  <c r="B918" i="18"/>
  <c r="E917" i="18"/>
  <c r="E916" i="18"/>
  <c r="E915" i="18"/>
  <c r="E914" i="18"/>
  <c r="E913" i="18"/>
  <c r="E912" i="18"/>
  <c r="E911" i="18"/>
  <c r="E910" i="18"/>
  <c r="E909" i="18"/>
  <c r="E908" i="18"/>
  <c r="E907" i="18"/>
  <c r="E906" i="18"/>
  <c r="E905" i="18"/>
  <c r="E904" i="18"/>
  <c r="E903" i="18"/>
  <c r="E902" i="18"/>
  <c r="E901" i="18"/>
  <c r="E900" i="18"/>
  <c r="E899" i="18"/>
  <c r="E898" i="18"/>
  <c r="E897" i="18"/>
  <c r="E896" i="18"/>
  <c r="E895" i="18"/>
  <c r="E894" i="18"/>
  <c r="C894" i="18"/>
  <c r="B894" i="18"/>
  <c r="E893" i="18"/>
  <c r="E892" i="18"/>
  <c r="E891" i="18"/>
  <c r="E890" i="18"/>
  <c r="E889" i="18"/>
  <c r="E888" i="18"/>
  <c r="E887" i="18"/>
  <c r="E886" i="18"/>
  <c r="E885" i="18"/>
  <c r="E884" i="18"/>
  <c r="E883" i="18"/>
  <c r="E882" i="18"/>
  <c r="E881" i="18"/>
  <c r="E880" i="18"/>
  <c r="E879" i="18"/>
  <c r="E878" i="18"/>
  <c r="E877" i="18"/>
  <c r="E876" i="18"/>
  <c r="E875" i="18"/>
  <c r="E874" i="18"/>
  <c r="E873" i="18"/>
  <c r="E872" i="18"/>
  <c r="E871" i="18"/>
  <c r="E870" i="18"/>
  <c r="C870" i="18"/>
  <c r="B870" i="18"/>
  <c r="E869" i="18"/>
  <c r="E868" i="18"/>
  <c r="E867" i="18"/>
  <c r="E866" i="18"/>
  <c r="E865" i="18"/>
  <c r="E864" i="18"/>
  <c r="E863" i="18"/>
  <c r="E862" i="18"/>
  <c r="E861" i="18"/>
  <c r="E860" i="18"/>
  <c r="E859" i="18"/>
  <c r="E858" i="18"/>
  <c r="E857" i="18"/>
  <c r="E856" i="18"/>
  <c r="E855" i="18"/>
  <c r="E854" i="18"/>
  <c r="E853" i="18"/>
  <c r="E852" i="18"/>
  <c r="E851" i="18"/>
  <c r="E850" i="18"/>
  <c r="E849" i="18"/>
  <c r="E848" i="18"/>
  <c r="E847" i="18"/>
  <c r="E846" i="18"/>
  <c r="C846" i="18"/>
  <c r="B846" i="18"/>
  <c r="E845" i="18"/>
  <c r="E844" i="18"/>
  <c r="E843" i="18"/>
  <c r="E842" i="18"/>
  <c r="E841" i="18"/>
  <c r="E840" i="18"/>
  <c r="E839" i="18"/>
  <c r="E838" i="18"/>
  <c r="E837" i="18"/>
  <c r="E836" i="18"/>
  <c r="E835" i="18"/>
  <c r="E834" i="18"/>
  <c r="E833" i="18"/>
  <c r="E832" i="18"/>
  <c r="E831" i="18"/>
  <c r="E830" i="18"/>
  <c r="E829" i="18"/>
  <c r="E828" i="18"/>
  <c r="E827" i="18"/>
  <c r="E826" i="18"/>
  <c r="E825" i="18"/>
  <c r="E824" i="18"/>
  <c r="E823" i="18"/>
  <c r="E822" i="18"/>
  <c r="C822" i="18"/>
  <c r="B822" i="18"/>
  <c r="E821" i="18"/>
  <c r="E820" i="18"/>
  <c r="E819" i="18"/>
  <c r="E818" i="18"/>
  <c r="E817" i="18"/>
  <c r="E816" i="18"/>
  <c r="E815" i="18"/>
  <c r="E814" i="18"/>
  <c r="E813" i="18"/>
  <c r="E812" i="18"/>
  <c r="E811" i="18"/>
  <c r="E810" i="18"/>
  <c r="E809" i="18"/>
  <c r="E808" i="18"/>
  <c r="E807" i="18"/>
  <c r="E806" i="18"/>
  <c r="E805" i="18"/>
  <c r="E804" i="18"/>
  <c r="E803" i="18"/>
  <c r="E802" i="18"/>
  <c r="E801" i="18"/>
  <c r="E800" i="18"/>
  <c r="E799" i="18"/>
  <c r="E798" i="18"/>
  <c r="C798" i="18"/>
  <c r="B798" i="18"/>
  <c r="E797" i="18"/>
  <c r="E796" i="18"/>
  <c r="E795" i="18"/>
  <c r="E794" i="18"/>
  <c r="E793" i="18"/>
  <c r="E792" i="18"/>
  <c r="E791" i="18"/>
  <c r="E790" i="18"/>
  <c r="E789" i="18"/>
  <c r="E788" i="18"/>
  <c r="E787" i="18"/>
  <c r="E786" i="18"/>
  <c r="E785" i="18"/>
  <c r="E784" i="18"/>
  <c r="E783" i="18"/>
  <c r="E782" i="18"/>
  <c r="E781" i="18"/>
  <c r="E780" i="18"/>
  <c r="E779" i="18"/>
  <c r="E778" i="18"/>
  <c r="E777" i="18"/>
  <c r="E776" i="18"/>
  <c r="E775" i="18"/>
  <c r="E774" i="18"/>
  <c r="C774" i="18"/>
  <c r="B774" i="18"/>
  <c r="E773" i="18"/>
  <c r="E772" i="18"/>
  <c r="E771" i="18"/>
  <c r="E770" i="18"/>
  <c r="E769" i="18"/>
  <c r="E768" i="18"/>
  <c r="E767" i="18"/>
  <c r="E766" i="18"/>
  <c r="E765" i="18"/>
  <c r="E764" i="18"/>
  <c r="E763" i="18"/>
  <c r="E762" i="18"/>
  <c r="E761" i="18"/>
  <c r="E760" i="18"/>
  <c r="E759" i="18"/>
  <c r="E758" i="18"/>
  <c r="E757" i="18"/>
  <c r="E756" i="18"/>
  <c r="E755" i="18"/>
  <c r="E754" i="18"/>
  <c r="E753" i="18"/>
  <c r="E752" i="18"/>
  <c r="E751" i="18"/>
  <c r="E750" i="18"/>
  <c r="C750" i="18"/>
  <c r="B750" i="18"/>
  <c r="E749" i="18"/>
  <c r="E748" i="18"/>
  <c r="E747" i="18"/>
  <c r="E746" i="18"/>
  <c r="E745" i="18"/>
  <c r="E744" i="18"/>
  <c r="E743" i="18"/>
  <c r="E742" i="18"/>
  <c r="E741" i="18"/>
  <c r="E740" i="18"/>
  <c r="E739" i="18"/>
  <c r="E738" i="18"/>
  <c r="E737" i="18"/>
  <c r="E736" i="18"/>
  <c r="E735" i="18"/>
  <c r="E734" i="18"/>
  <c r="E733" i="18"/>
  <c r="E732" i="18"/>
  <c r="E731" i="18"/>
  <c r="E730" i="18"/>
  <c r="E729" i="18"/>
  <c r="E728" i="18"/>
  <c r="E727" i="18"/>
  <c r="E726" i="18"/>
  <c r="C726" i="18"/>
  <c r="B726" i="18"/>
  <c r="E725" i="18"/>
  <c r="E724" i="18"/>
  <c r="E723" i="18"/>
  <c r="E722" i="18"/>
  <c r="E721" i="18"/>
  <c r="E720" i="18"/>
  <c r="E719" i="18"/>
  <c r="E718" i="18"/>
  <c r="E717" i="18"/>
  <c r="E716" i="18"/>
  <c r="E715" i="18"/>
  <c r="E714" i="18"/>
  <c r="E713" i="18"/>
  <c r="E712" i="18"/>
  <c r="E711" i="18"/>
  <c r="E710" i="18"/>
  <c r="E709" i="18"/>
  <c r="E708" i="18"/>
  <c r="E707" i="18"/>
  <c r="E706" i="18"/>
  <c r="E705" i="18"/>
  <c r="E704" i="18"/>
  <c r="E703" i="18"/>
  <c r="E702" i="18"/>
  <c r="C702" i="18"/>
  <c r="B702" i="18"/>
  <c r="E701" i="18"/>
  <c r="E700" i="18"/>
  <c r="E699" i="18"/>
  <c r="E698" i="18"/>
  <c r="E697" i="18"/>
  <c r="E696" i="18"/>
  <c r="E695" i="18"/>
  <c r="E694" i="18"/>
  <c r="E693" i="18"/>
  <c r="E692" i="18"/>
  <c r="E691" i="18"/>
  <c r="E690" i="18"/>
  <c r="E689" i="18"/>
  <c r="E688" i="18"/>
  <c r="E687" i="18"/>
  <c r="E686" i="18"/>
  <c r="E685" i="18"/>
  <c r="E684" i="18"/>
  <c r="E683" i="18"/>
  <c r="E682" i="18"/>
  <c r="E681" i="18"/>
  <c r="E680" i="18"/>
  <c r="E679" i="18"/>
  <c r="E678" i="18"/>
  <c r="C678" i="18"/>
  <c r="B678" i="18"/>
  <c r="E677" i="18"/>
  <c r="E676" i="18"/>
  <c r="E675" i="18"/>
  <c r="E674" i="18"/>
  <c r="E673" i="18"/>
  <c r="E672" i="18"/>
  <c r="E671" i="18"/>
  <c r="E670" i="18"/>
  <c r="E669" i="18"/>
  <c r="E668" i="18"/>
  <c r="E667" i="18"/>
  <c r="E666" i="18"/>
  <c r="E665" i="18"/>
  <c r="E664" i="18"/>
  <c r="E663" i="18"/>
  <c r="E662" i="18"/>
  <c r="E661" i="18"/>
  <c r="E660" i="18"/>
  <c r="E659" i="18"/>
  <c r="E658" i="18"/>
  <c r="E657" i="18"/>
  <c r="E656" i="18"/>
  <c r="E655" i="18"/>
  <c r="E654" i="18"/>
  <c r="C654" i="18"/>
  <c r="B654" i="18"/>
  <c r="E653" i="18"/>
  <c r="E652" i="18"/>
  <c r="E651" i="18"/>
  <c r="E650" i="18"/>
  <c r="E649" i="18"/>
  <c r="E648" i="18"/>
  <c r="E647" i="18"/>
  <c r="E646" i="18"/>
  <c r="E645" i="18"/>
  <c r="E644" i="18"/>
  <c r="E643" i="18"/>
  <c r="E642" i="18"/>
  <c r="E641" i="18"/>
  <c r="E640" i="18"/>
  <c r="E639" i="18"/>
  <c r="E638" i="18"/>
  <c r="E637" i="18"/>
  <c r="E636" i="18"/>
  <c r="E635" i="18"/>
  <c r="E634" i="18"/>
  <c r="E633" i="18"/>
  <c r="E632" i="18"/>
  <c r="E631" i="18"/>
  <c r="E630" i="18"/>
  <c r="C630" i="18"/>
  <c r="B630" i="18"/>
  <c r="E629" i="18"/>
  <c r="E628" i="18"/>
  <c r="E627" i="18"/>
  <c r="E626" i="18"/>
  <c r="E625" i="18"/>
  <c r="E624" i="18"/>
  <c r="E623" i="18"/>
  <c r="E622" i="18"/>
  <c r="E621" i="18"/>
  <c r="E620" i="18"/>
  <c r="E619" i="18"/>
  <c r="E618" i="18"/>
  <c r="E617" i="18"/>
  <c r="E616" i="18"/>
  <c r="E615" i="18"/>
  <c r="E614" i="18"/>
  <c r="E613" i="18"/>
  <c r="E612" i="18"/>
  <c r="E611" i="18"/>
  <c r="E610" i="18"/>
  <c r="E609" i="18"/>
  <c r="E608" i="18"/>
  <c r="E607" i="18"/>
  <c r="E606" i="18"/>
  <c r="C606" i="18"/>
  <c r="B606" i="18"/>
  <c r="E605" i="18"/>
  <c r="E604" i="18"/>
  <c r="E603" i="18"/>
  <c r="E602" i="18"/>
  <c r="E601" i="18"/>
  <c r="E600" i="18"/>
  <c r="E599" i="18"/>
  <c r="E598" i="18"/>
  <c r="E597" i="18"/>
  <c r="E596" i="18"/>
  <c r="E595" i="18"/>
  <c r="E594" i="18"/>
  <c r="E593" i="18"/>
  <c r="E592" i="18"/>
  <c r="E591" i="18"/>
  <c r="E590" i="18"/>
  <c r="E589" i="18"/>
  <c r="E588" i="18"/>
  <c r="E587" i="18"/>
  <c r="E586" i="18"/>
  <c r="E585" i="18"/>
  <c r="E584" i="18"/>
  <c r="E583" i="18"/>
  <c r="E582" i="18"/>
  <c r="C582" i="18"/>
  <c r="B582" i="18"/>
  <c r="E581" i="18"/>
  <c r="E580" i="18"/>
  <c r="E579" i="18"/>
  <c r="E578" i="18"/>
  <c r="E577" i="18"/>
  <c r="E576" i="18"/>
  <c r="E575" i="18"/>
  <c r="E574" i="18"/>
  <c r="E573" i="18"/>
  <c r="E572" i="18"/>
  <c r="E571" i="18"/>
  <c r="E570" i="18"/>
  <c r="E569" i="18"/>
  <c r="E568" i="18"/>
  <c r="E567" i="18"/>
  <c r="E566" i="18"/>
  <c r="E565" i="18"/>
  <c r="E564" i="18"/>
  <c r="E563" i="18"/>
  <c r="E562" i="18"/>
  <c r="E561" i="18"/>
  <c r="E560" i="18"/>
  <c r="E559" i="18"/>
  <c r="E558" i="18"/>
  <c r="C558" i="18"/>
  <c r="B558" i="18"/>
  <c r="E557" i="18"/>
  <c r="E556" i="18"/>
  <c r="E555" i="18"/>
  <c r="E554" i="18"/>
  <c r="E553" i="18"/>
  <c r="E552" i="18"/>
  <c r="E551" i="18"/>
  <c r="E550" i="18"/>
  <c r="E549" i="18"/>
  <c r="E548" i="18"/>
  <c r="E547" i="18"/>
  <c r="E546" i="18"/>
  <c r="E545" i="18"/>
  <c r="E544" i="18"/>
  <c r="E543" i="18"/>
  <c r="E542" i="18"/>
  <c r="E541" i="18"/>
  <c r="E540" i="18"/>
  <c r="E539" i="18"/>
  <c r="E538" i="18"/>
  <c r="E537" i="18"/>
  <c r="E536" i="18"/>
  <c r="E535" i="18"/>
  <c r="E534" i="18"/>
  <c r="C534" i="18"/>
  <c r="B534" i="18"/>
  <c r="E533" i="18"/>
  <c r="E532" i="18"/>
  <c r="E531" i="18"/>
  <c r="E530" i="18"/>
  <c r="E529" i="18"/>
  <c r="E528" i="18"/>
  <c r="E527" i="18"/>
  <c r="E526" i="18"/>
  <c r="E525" i="18"/>
  <c r="E524" i="18"/>
  <c r="E523" i="18"/>
  <c r="E522" i="18"/>
  <c r="E521" i="18"/>
  <c r="E520" i="18"/>
  <c r="E519" i="18"/>
  <c r="E518" i="18"/>
  <c r="E517" i="18"/>
  <c r="E516" i="18"/>
  <c r="E515" i="18"/>
  <c r="E514" i="18"/>
  <c r="E513" i="18"/>
  <c r="E512" i="18"/>
  <c r="E511" i="18"/>
  <c r="E510" i="18"/>
  <c r="C510" i="18"/>
  <c r="B510" i="18"/>
  <c r="E509" i="18"/>
  <c r="E508" i="18"/>
  <c r="E507" i="18"/>
  <c r="E506" i="18"/>
  <c r="E505" i="18"/>
  <c r="E504" i="18"/>
  <c r="E503" i="18"/>
  <c r="E502" i="18"/>
  <c r="E501" i="18"/>
  <c r="E500" i="18"/>
  <c r="E499" i="18"/>
  <c r="E498" i="18"/>
  <c r="E497" i="18"/>
  <c r="E496" i="18"/>
  <c r="E495" i="18"/>
  <c r="E494" i="18"/>
  <c r="E493" i="18"/>
  <c r="E492" i="18"/>
  <c r="E491" i="18"/>
  <c r="E490" i="18"/>
  <c r="E489" i="18"/>
  <c r="E488" i="18"/>
  <c r="E487" i="18"/>
  <c r="E486" i="18"/>
  <c r="C486" i="18"/>
  <c r="B486" i="18"/>
  <c r="E485" i="18"/>
  <c r="E484" i="18"/>
  <c r="E483" i="18"/>
  <c r="E482" i="18"/>
  <c r="E481" i="18"/>
  <c r="E480" i="18"/>
  <c r="E479" i="18"/>
  <c r="E478" i="18"/>
  <c r="E477" i="18"/>
  <c r="E476" i="18"/>
  <c r="E475" i="18"/>
  <c r="E474" i="18"/>
  <c r="E473" i="18"/>
  <c r="E472" i="18"/>
  <c r="E471" i="18"/>
  <c r="E470" i="18"/>
  <c r="E469" i="18"/>
  <c r="E468" i="18"/>
  <c r="E467" i="18"/>
  <c r="E466" i="18"/>
  <c r="E465" i="18"/>
  <c r="E464" i="18"/>
  <c r="E463" i="18"/>
  <c r="E462" i="18"/>
  <c r="C462" i="18"/>
  <c r="B462" i="18"/>
  <c r="E461" i="18"/>
  <c r="E460" i="18"/>
  <c r="E459" i="18"/>
  <c r="E458" i="18"/>
  <c r="E457" i="18"/>
  <c r="E456" i="18"/>
  <c r="E455" i="18"/>
  <c r="E454" i="18"/>
  <c r="E453" i="18"/>
  <c r="E452" i="18"/>
  <c r="E451" i="18"/>
  <c r="E450" i="18"/>
  <c r="E449" i="18"/>
  <c r="E448" i="18"/>
  <c r="E447" i="18"/>
  <c r="E446" i="18"/>
  <c r="E445" i="18"/>
  <c r="E444" i="18"/>
  <c r="E443" i="18"/>
  <c r="E442" i="18"/>
  <c r="E441" i="18"/>
  <c r="E440" i="18"/>
  <c r="E439" i="18"/>
  <c r="E438" i="18"/>
  <c r="C438" i="18"/>
  <c r="B438" i="18"/>
  <c r="E437" i="18"/>
  <c r="E436" i="18"/>
  <c r="E435" i="18"/>
  <c r="E434" i="18"/>
  <c r="E433" i="18"/>
  <c r="E432" i="18"/>
  <c r="E431" i="18"/>
  <c r="E430" i="18"/>
  <c r="E429" i="18"/>
  <c r="E428" i="18"/>
  <c r="E427" i="18"/>
  <c r="E426" i="18"/>
  <c r="E425" i="18"/>
  <c r="E424" i="18"/>
  <c r="E423" i="18"/>
  <c r="E422" i="18"/>
  <c r="E421" i="18"/>
  <c r="E420" i="18"/>
  <c r="E419" i="18"/>
  <c r="E418" i="18"/>
  <c r="E417" i="18"/>
  <c r="E416" i="18"/>
  <c r="E415" i="18"/>
  <c r="E414" i="18"/>
  <c r="C414" i="18"/>
  <c r="B414" i="18"/>
  <c r="E413" i="18"/>
  <c r="E412" i="18"/>
  <c r="E411" i="18"/>
  <c r="E410" i="18"/>
  <c r="E409" i="18"/>
  <c r="E408" i="18"/>
  <c r="E407" i="18"/>
  <c r="E406" i="18"/>
  <c r="E405" i="18"/>
  <c r="E404" i="18"/>
  <c r="E403" i="18"/>
  <c r="E402" i="18"/>
  <c r="E401" i="18"/>
  <c r="E400" i="18"/>
  <c r="E399" i="18"/>
  <c r="E398" i="18"/>
  <c r="E397" i="18"/>
  <c r="E396" i="18"/>
  <c r="E395" i="18"/>
  <c r="E394" i="18"/>
  <c r="E393" i="18"/>
  <c r="E392" i="18"/>
  <c r="E391" i="18"/>
  <c r="E390" i="18"/>
  <c r="C390" i="18"/>
  <c r="B390" i="18"/>
  <c r="E389" i="18"/>
  <c r="E388" i="18"/>
  <c r="E387" i="18"/>
  <c r="E386" i="18"/>
  <c r="E385" i="18"/>
  <c r="E384" i="18"/>
  <c r="E383" i="18"/>
  <c r="E382" i="18"/>
  <c r="E381" i="18"/>
  <c r="E380" i="18"/>
  <c r="E379" i="18"/>
  <c r="E378" i="18"/>
  <c r="E377" i="18"/>
  <c r="E376" i="18"/>
  <c r="E375" i="18"/>
  <c r="E374" i="18"/>
  <c r="E373" i="18"/>
  <c r="E372" i="18"/>
  <c r="E371" i="18"/>
  <c r="E370" i="18"/>
  <c r="E369" i="18"/>
  <c r="E368" i="18"/>
  <c r="E367" i="18"/>
  <c r="E366" i="18"/>
  <c r="C366" i="18"/>
  <c r="B366" i="18"/>
  <c r="E365" i="18"/>
  <c r="E364" i="18"/>
  <c r="E363" i="18"/>
  <c r="E362" i="18"/>
  <c r="E361" i="18"/>
  <c r="E360" i="18"/>
  <c r="E359" i="18"/>
  <c r="E358" i="18"/>
  <c r="E357" i="18"/>
  <c r="E356" i="18"/>
  <c r="E355" i="18"/>
  <c r="E354" i="18"/>
  <c r="E353" i="18"/>
  <c r="E352" i="18"/>
  <c r="E351" i="18"/>
  <c r="E350" i="18"/>
  <c r="E349" i="18"/>
  <c r="E348" i="18"/>
  <c r="E347" i="18"/>
  <c r="E346" i="18"/>
  <c r="E345" i="18"/>
  <c r="E344" i="18"/>
  <c r="E343" i="18"/>
  <c r="E342" i="18"/>
  <c r="C342" i="18"/>
  <c r="B342" i="18"/>
  <c r="E341" i="18"/>
  <c r="E340" i="18"/>
  <c r="E339" i="18"/>
  <c r="E338" i="18"/>
  <c r="E337" i="18"/>
  <c r="E336" i="18"/>
  <c r="E335" i="18"/>
  <c r="E334" i="18"/>
  <c r="E333" i="18"/>
  <c r="E332" i="18"/>
  <c r="E331" i="18"/>
  <c r="E330" i="18"/>
  <c r="E329" i="18"/>
  <c r="E328" i="18"/>
  <c r="E327" i="18"/>
  <c r="E326" i="18"/>
  <c r="E325" i="18"/>
  <c r="E324" i="18"/>
  <c r="E323" i="18"/>
  <c r="E322" i="18"/>
  <c r="E321" i="18"/>
  <c r="E320" i="18"/>
  <c r="E319" i="18"/>
  <c r="E318" i="18"/>
  <c r="C318" i="18"/>
  <c r="B318" i="18"/>
  <c r="E317" i="18"/>
  <c r="E316" i="18"/>
  <c r="E315" i="18"/>
  <c r="E314" i="18"/>
  <c r="E313" i="18"/>
  <c r="E312" i="18"/>
  <c r="E311" i="18"/>
  <c r="E310" i="18"/>
  <c r="E309" i="18"/>
  <c r="E308" i="18"/>
  <c r="E307" i="18"/>
  <c r="E306" i="18"/>
  <c r="E305" i="18"/>
  <c r="E304" i="18"/>
  <c r="E303" i="18"/>
  <c r="E302" i="18"/>
  <c r="E301" i="18"/>
  <c r="E300" i="18"/>
  <c r="E299" i="18"/>
  <c r="E298" i="18"/>
  <c r="E297" i="18"/>
  <c r="E296" i="18"/>
  <c r="E295" i="18"/>
  <c r="E294" i="18"/>
  <c r="C294" i="18"/>
  <c r="B294" i="18"/>
  <c r="E293" i="18"/>
  <c r="E292" i="18"/>
  <c r="E291" i="18"/>
  <c r="E290" i="18"/>
  <c r="E289" i="18"/>
  <c r="E288" i="18"/>
  <c r="E287" i="18"/>
  <c r="E286" i="18"/>
  <c r="E285" i="18"/>
  <c r="E284" i="18"/>
  <c r="E283" i="18"/>
  <c r="E282" i="18"/>
  <c r="E281" i="18"/>
  <c r="E280" i="18"/>
  <c r="E279" i="18"/>
  <c r="E278" i="18"/>
  <c r="E277" i="18"/>
  <c r="E276" i="18"/>
  <c r="E275" i="18"/>
  <c r="E274" i="18"/>
  <c r="E273" i="18"/>
  <c r="E272" i="18"/>
  <c r="E271" i="18"/>
  <c r="E270" i="18"/>
  <c r="C270" i="18"/>
  <c r="B270" i="18"/>
  <c r="E269" i="18"/>
  <c r="E268" i="18"/>
  <c r="E267" i="18"/>
  <c r="E266" i="18"/>
  <c r="E265" i="18"/>
  <c r="E264" i="18"/>
  <c r="E263" i="18"/>
  <c r="E262" i="18"/>
  <c r="E261" i="18"/>
  <c r="E260" i="18"/>
  <c r="E259" i="18"/>
  <c r="E258" i="18"/>
  <c r="E257" i="18"/>
  <c r="E256" i="18"/>
  <c r="E255" i="18"/>
  <c r="E254" i="18"/>
  <c r="E253" i="18"/>
  <c r="E252" i="18"/>
  <c r="E251" i="18"/>
  <c r="E250" i="18"/>
  <c r="E249" i="18"/>
  <c r="E248" i="18"/>
  <c r="E247" i="18"/>
  <c r="E246" i="18"/>
  <c r="C246" i="18"/>
  <c r="B246" i="18"/>
  <c r="E245" i="18"/>
  <c r="E244" i="18"/>
  <c r="E243" i="18"/>
  <c r="E242" i="18"/>
  <c r="E241" i="18"/>
  <c r="E240" i="18"/>
  <c r="E239" i="18"/>
  <c r="E238" i="18"/>
  <c r="E237" i="18"/>
  <c r="E236" i="18"/>
  <c r="E235" i="18"/>
  <c r="E234" i="18"/>
  <c r="E233" i="18"/>
  <c r="E232" i="18"/>
  <c r="E231" i="18"/>
  <c r="E230" i="18"/>
  <c r="E229" i="18"/>
  <c r="E228" i="18"/>
  <c r="E227" i="18"/>
  <c r="E226" i="18"/>
  <c r="E225" i="18"/>
  <c r="E224" i="18"/>
  <c r="E223" i="18"/>
  <c r="E222" i="18"/>
  <c r="C222" i="18"/>
  <c r="B222" i="18"/>
  <c r="E221" i="18"/>
  <c r="E220" i="18"/>
  <c r="E219" i="18"/>
  <c r="E218" i="18"/>
  <c r="E217" i="18"/>
  <c r="E216" i="18"/>
  <c r="E215" i="18"/>
  <c r="E214" i="18"/>
  <c r="E213" i="18"/>
  <c r="E212" i="18"/>
  <c r="E211" i="18"/>
  <c r="E210" i="18"/>
  <c r="E209" i="18"/>
  <c r="E208" i="18"/>
  <c r="E207" i="18"/>
  <c r="E206" i="18"/>
  <c r="E205" i="18"/>
  <c r="E204" i="18"/>
  <c r="E203" i="18"/>
  <c r="E202" i="18"/>
  <c r="E201" i="18"/>
  <c r="E200" i="18"/>
  <c r="E199" i="18"/>
  <c r="E198" i="18"/>
  <c r="C198" i="18"/>
  <c r="B198" i="18"/>
  <c r="E197" i="18"/>
  <c r="E196" i="18"/>
  <c r="E195" i="18"/>
  <c r="E194" i="18"/>
  <c r="E193" i="18"/>
  <c r="E192" i="18"/>
  <c r="E191" i="18"/>
  <c r="E190" i="18"/>
  <c r="E189" i="18"/>
  <c r="E188" i="18"/>
  <c r="E187" i="18"/>
  <c r="E186" i="18"/>
  <c r="E185" i="18"/>
  <c r="E184" i="18"/>
  <c r="E183" i="18"/>
  <c r="E182" i="18"/>
  <c r="E181" i="18"/>
  <c r="E180" i="18"/>
  <c r="E179" i="18"/>
  <c r="E178" i="18"/>
  <c r="E177" i="18"/>
  <c r="E176" i="18"/>
  <c r="E175" i="18"/>
  <c r="E174" i="18"/>
  <c r="C174" i="18"/>
  <c r="B174" i="18"/>
  <c r="E173" i="18"/>
  <c r="E172" i="18"/>
  <c r="E171" i="18"/>
  <c r="E170" i="18"/>
  <c r="E169" i="18"/>
  <c r="E168" i="18"/>
  <c r="E167" i="18"/>
  <c r="E166" i="18"/>
  <c r="E165" i="18"/>
  <c r="E164" i="18"/>
  <c r="E163" i="18"/>
  <c r="E162" i="18"/>
  <c r="E161" i="18"/>
  <c r="E160" i="18"/>
  <c r="E159" i="18"/>
  <c r="E158" i="18"/>
  <c r="E157" i="18"/>
  <c r="E156" i="18"/>
  <c r="E155" i="18"/>
  <c r="E154" i="18"/>
  <c r="E153" i="18"/>
  <c r="E152" i="18"/>
  <c r="E151" i="18"/>
  <c r="E150" i="18"/>
  <c r="C150" i="18"/>
  <c r="B150" i="18"/>
  <c r="E149" i="18"/>
  <c r="E148" i="18"/>
  <c r="E147" i="18"/>
  <c r="E146" i="18"/>
  <c r="E145" i="18"/>
  <c r="E144" i="18"/>
  <c r="E143" i="18"/>
  <c r="E142" i="18"/>
  <c r="E141" i="18"/>
  <c r="E140" i="18"/>
  <c r="E139" i="18"/>
  <c r="E138" i="18"/>
  <c r="E137" i="18"/>
  <c r="E136" i="18"/>
  <c r="E135" i="18"/>
  <c r="E134" i="18"/>
  <c r="E133" i="18"/>
  <c r="E132" i="18"/>
  <c r="E131" i="18"/>
  <c r="E130" i="18"/>
  <c r="E129" i="18"/>
  <c r="E128" i="18"/>
  <c r="E127" i="18"/>
  <c r="E126" i="18"/>
  <c r="C126" i="18"/>
  <c r="B126" i="18"/>
  <c r="E125" i="18"/>
  <c r="E124" i="18"/>
  <c r="E123" i="18"/>
  <c r="E122" i="18"/>
  <c r="E121" i="18"/>
  <c r="E120" i="18"/>
  <c r="E119" i="18"/>
  <c r="E118" i="18"/>
  <c r="E117" i="18"/>
  <c r="E116" i="18"/>
  <c r="E115" i="18"/>
  <c r="E114" i="18"/>
  <c r="E113" i="18"/>
  <c r="E112" i="18"/>
  <c r="E111" i="18"/>
  <c r="E110" i="18"/>
  <c r="E109" i="18"/>
  <c r="E108" i="18"/>
  <c r="E107" i="18"/>
  <c r="E106" i="18"/>
  <c r="E105" i="18"/>
  <c r="E104" i="18"/>
  <c r="E103" i="18"/>
  <c r="E102" i="18"/>
  <c r="C102" i="18"/>
  <c r="B102" i="18"/>
  <c r="E101" i="18"/>
  <c r="E100" i="18"/>
  <c r="E99" i="18"/>
  <c r="E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E82" i="18"/>
  <c r="E81" i="18"/>
  <c r="E80" i="18"/>
  <c r="E79" i="18"/>
  <c r="E78" i="18"/>
  <c r="C78" i="18"/>
  <c r="B78" i="18"/>
  <c r="E77" i="18"/>
  <c r="D77" i="18"/>
  <c r="D101" i="18" s="1"/>
  <c r="D125" i="18" s="1"/>
  <c r="D149" i="18" s="1"/>
  <c r="D173" i="18" s="1"/>
  <c r="D197" i="18" s="1"/>
  <c r="D221" i="18" s="1"/>
  <c r="D245" i="18" s="1"/>
  <c r="D269" i="18" s="1"/>
  <c r="D293" i="18" s="1"/>
  <c r="D317" i="18" s="1"/>
  <c r="D341" i="18" s="1"/>
  <c r="D365" i="18" s="1"/>
  <c r="D389" i="18" s="1"/>
  <c r="D413" i="18" s="1"/>
  <c r="D437" i="18" s="1"/>
  <c r="D461" i="18" s="1"/>
  <c r="D485" i="18" s="1"/>
  <c r="D509" i="18" s="1"/>
  <c r="D533" i="18" s="1"/>
  <c r="D557" i="18" s="1"/>
  <c r="D581" i="18" s="1"/>
  <c r="D605" i="18" s="1"/>
  <c r="D629" i="18" s="1"/>
  <c r="D653" i="18" s="1"/>
  <c r="D677" i="18" s="1"/>
  <c r="D701" i="18" s="1"/>
  <c r="D725" i="18" s="1"/>
  <c r="D749" i="18" s="1"/>
  <c r="D773" i="18" s="1"/>
  <c r="D797" i="18" s="1"/>
  <c r="D821" i="18" s="1"/>
  <c r="D845" i="18" s="1"/>
  <c r="D869" i="18" s="1"/>
  <c r="D893" i="18" s="1"/>
  <c r="D917" i="18" s="1"/>
  <c r="D941" i="18" s="1"/>
  <c r="D965" i="18" s="1"/>
  <c r="D989" i="18" s="1"/>
  <c r="D1013" i="18" s="1"/>
  <c r="D1037" i="18" s="1"/>
  <c r="D1061" i="18" s="1"/>
  <c r="D1085" i="18" s="1"/>
  <c r="D1109" i="18" s="1"/>
  <c r="D1133" i="18" s="1"/>
  <c r="D1157" i="18" s="1"/>
  <c r="D1181" i="18" s="1"/>
  <c r="E76" i="18"/>
  <c r="E75" i="18"/>
  <c r="D75" i="18"/>
  <c r="D99" i="18" s="1"/>
  <c r="D123" i="18" s="1"/>
  <c r="D147" i="18" s="1"/>
  <c r="D171" i="18" s="1"/>
  <c r="D195" i="18" s="1"/>
  <c r="D219" i="18" s="1"/>
  <c r="D243" i="18" s="1"/>
  <c r="D267" i="18" s="1"/>
  <c r="D291" i="18" s="1"/>
  <c r="D315" i="18" s="1"/>
  <c r="D339" i="18" s="1"/>
  <c r="D363" i="18" s="1"/>
  <c r="D387" i="18" s="1"/>
  <c r="D411" i="18" s="1"/>
  <c r="D435" i="18" s="1"/>
  <c r="D459" i="18" s="1"/>
  <c r="D483" i="18" s="1"/>
  <c r="D507" i="18" s="1"/>
  <c r="D531" i="18" s="1"/>
  <c r="D555" i="18" s="1"/>
  <c r="D579" i="18" s="1"/>
  <c r="D603" i="18" s="1"/>
  <c r="D627" i="18" s="1"/>
  <c r="D651" i="18" s="1"/>
  <c r="D675" i="18" s="1"/>
  <c r="D699" i="18" s="1"/>
  <c r="D723" i="18" s="1"/>
  <c r="D747" i="18" s="1"/>
  <c r="D771" i="18" s="1"/>
  <c r="D795" i="18" s="1"/>
  <c r="D819" i="18" s="1"/>
  <c r="D843" i="18" s="1"/>
  <c r="D867" i="18" s="1"/>
  <c r="D891" i="18" s="1"/>
  <c r="D915" i="18" s="1"/>
  <c r="D939" i="18" s="1"/>
  <c r="D963" i="18" s="1"/>
  <c r="D987" i="18" s="1"/>
  <c r="D1011" i="18" s="1"/>
  <c r="D1035" i="18" s="1"/>
  <c r="D1059" i="18" s="1"/>
  <c r="D1083" i="18" s="1"/>
  <c r="D1107" i="18" s="1"/>
  <c r="D1131" i="18" s="1"/>
  <c r="D1155" i="18" s="1"/>
  <c r="D1179" i="18" s="1"/>
  <c r="E74" i="18"/>
  <c r="E73" i="18"/>
  <c r="D73" i="18"/>
  <c r="D97" i="18" s="1"/>
  <c r="D121" i="18" s="1"/>
  <c r="D145" i="18" s="1"/>
  <c r="D169" i="18" s="1"/>
  <c r="D193" i="18" s="1"/>
  <c r="D217" i="18" s="1"/>
  <c r="D241" i="18" s="1"/>
  <c r="D265" i="18" s="1"/>
  <c r="D289" i="18" s="1"/>
  <c r="D313" i="18" s="1"/>
  <c r="D337" i="18" s="1"/>
  <c r="D361" i="18" s="1"/>
  <c r="D385" i="18" s="1"/>
  <c r="D409" i="18" s="1"/>
  <c r="D433" i="18" s="1"/>
  <c r="D457" i="18" s="1"/>
  <c r="D481" i="18" s="1"/>
  <c r="D505" i="18" s="1"/>
  <c r="D529" i="18" s="1"/>
  <c r="D553" i="18" s="1"/>
  <c r="D577" i="18" s="1"/>
  <c r="D601" i="18" s="1"/>
  <c r="D625" i="18" s="1"/>
  <c r="D649" i="18" s="1"/>
  <c r="D673" i="18" s="1"/>
  <c r="D697" i="18" s="1"/>
  <c r="D721" i="18" s="1"/>
  <c r="D745" i="18" s="1"/>
  <c r="D769" i="18" s="1"/>
  <c r="D793" i="18" s="1"/>
  <c r="D817" i="18" s="1"/>
  <c r="D841" i="18" s="1"/>
  <c r="D865" i="18" s="1"/>
  <c r="D889" i="18" s="1"/>
  <c r="D913" i="18" s="1"/>
  <c r="D937" i="18" s="1"/>
  <c r="D961" i="18" s="1"/>
  <c r="D985" i="18" s="1"/>
  <c r="D1009" i="18" s="1"/>
  <c r="D1033" i="18" s="1"/>
  <c r="D1057" i="18" s="1"/>
  <c r="D1081" i="18" s="1"/>
  <c r="D1105" i="18" s="1"/>
  <c r="D1129" i="18" s="1"/>
  <c r="D1153" i="18" s="1"/>
  <c r="D1177" i="18" s="1"/>
  <c r="E72" i="18"/>
  <c r="E71" i="18"/>
  <c r="D71" i="18"/>
  <c r="D95" i="18" s="1"/>
  <c r="D119" i="18" s="1"/>
  <c r="D143" i="18" s="1"/>
  <c r="D167" i="18" s="1"/>
  <c r="D191" i="18" s="1"/>
  <c r="D215" i="18" s="1"/>
  <c r="D239" i="18" s="1"/>
  <c r="D263" i="18" s="1"/>
  <c r="D287" i="18" s="1"/>
  <c r="D311" i="18" s="1"/>
  <c r="D335" i="18" s="1"/>
  <c r="D359" i="18" s="1"/>
  <c r="D383" i="18" s="1"/>
  <c r="D407" i="18" s="1"/>
  <c r="D431" i="18" s="1"/>
  <c r="D455" i="18" s="1"/>
  <c r="D479" i="18" s="1"/>
  <c r="D503" i="18" s="1"/>
  <c r="D527" i="18" s="1"/>
  <c r="D551" i="18" s="1"/>
  <c r="D575" i="18" s="1"/>
  <c r="D599" i="18" s="1"/>
  <c r="D623" i="18" s="1"/>
  <c r="D647" i="18" s="1"/>
  <c r="D671" i="18" s="1"/>
  <c r="D695" i="18" s="1"/>
  <c r="D719" i="18" s="1"/>
  <c r="D743" i="18" s="1"/>
  <c r="D767" i="18" s="1"/>
  <c r="D791" i="18" s="1"/>
  <c r="D815" i="18" s="1"/>
  <c r="D839" i="18" s="1"/>
  <c r="D863" i="18" s="1"/>
  <c r="D887" i="18" s="1"/>
  <c r="D911" i="18" s="1"/>
  <c r="D935" i="18" s="1"/>
  <c r="D959" i="18" s="1"/>
  <c r="D983" i="18" s="1"/>
  <c r="D1007" i="18" s="1"/>
  <c r="D1031" i="18" s="1"/>
  <c r="D1055" i="18" s="1"/>
  <c r="D1079" i="18" s="1"/>
  <c r="D1103" i="18" s="1"/>
  <c r="D1127" i="18" s="1"/>
  <c r="D1151" i="18" s="1"/>
  <c r="D1175" i="18" s="1"/>
  <c r="E70" i="18"/>
  <c r="E69" i="18"/>
  <c r="D69" i="18"/>
  <c r="D93" i="18" s="1"/>
  <c r="D117" i="18" s="1"/>
  <c r="D141" i="18" s="1"/>
  <c r="D165" i="18" s="1"/>
  <c r="D189" i="18" s="1"/>
  <c r="D213" i="18" s="1"/>
  <c r="D237" i="18" s="1"/>
  <c r="D261" i="18" s="1"/>
  <c r="D285" i="18" s="1"/>
  <c r="D309" i="18" s="1"/>
  <c r="D333" i="18" s="1"/>
  <c r="D357" i="18" s="1"/>
  <c r="D381" i="18" s="1"/>
  <c r="D405" i="18" s="1"/>
  <c r="D429" i="18" s="1"/>
  <c r="D453" i="18" s="1"/>
  <c r="D477" i="18" s="1"/>
  <c r="D501" i="18" s="1"/>
  <c r="D525" i="18" s="1"/>
  <c r="D549" i="18" s="1"/>
  <c r="D573" i="18" s="1"/>
  <c r="D597" i="18" s="1"/>
  <c r="D621" i="18" s="1"/>
  <c r="D645" i="18" s="1"/>
  <c r="D669" i="18" s="1"/>
  <c r="D693" i="18" s="1"/>
  <c r="D717" i="18" s="1"/>
  <c r="D741" i="18" s="1"/>
  <c r="D765" i="18" s="1"/>
  <c r="D789" i="18" s="1"/>
  <c r="D813" i="18" s="1"/>
  <c r="D837" i="18" s="1"/>
  <c r="D861" i="18" s="1"/>
  <c r="D885" i="18" s="1"/>
  <c r="D909" i="18" s="1"/>
  <c r="D933" i="18" s="1"/>
  <c r="D957" i="18" s="1"/>
  <c r="D981" i="18" s="1"/>
  <c r="D1005" i="18" s="1"/>
  <c r="D1029" i="18" s="1"/>
  <c r="D1053" i="18" s="1"/>
  <c r="D1077" i="18" s="1"/>
  <c r="D1101" i="18" s="1"/>
  <c r="D1125" i="18" s="1"/>
  <c r="D1149" i="18" s="1"/>
  <c r="D1173" i="18" s="1"/>
  <c r="E68" i="18"/>
  <c r="E67" i="18"/>
  <c r="D67" i="18"/>
  <c r="D91" i="18" s="1"/>
  <c r="D115" i="18" s="1"/>
  <c r="D139" i="18" s="1"/>
  <c r="D163" i="18" s="1"/>
  <c r="D187" i="18" s="1"/>
  <c r="D211" i="18" s="1"/>
  <c r="D235" i="18" s="1"/>
  <c r="D259" i="18" s="1"/>
  <c r="D283" i="18" s="1"/>
  <c r="D307" i="18" s="1"/>
  <c r="D331" i="18" s="1"/>
  <c r="D355" i="18" s="1"/>
  <c r="D379" i="18" s="1"/>
  <c r="D403" i="18" s="1"/>
  <c r="D427" i="18" s="1"/>
  <c r="D451" i="18" s="1"/>
  <c r="D475" i="18" s="1"/>
  <c r="D499" i="18" s="1"/>
  <c r="D523" i="18" s="1"/>
  <c r="D547" i="18" s="1"/>
  <c r="D571" i="18" s="1"/>
  <c r="D595" i="18" s="1"/>
  <c r="D619" i="18" s="1"/>
  <c r="D643" i="18" s="1"/>
  <c r="D667" i="18" s="1"/>
  <c r="D691" i="18" s="1"/>
  <c r="D715" i="18" s="1"/>
  <c r="D739" i="18" s="1"/>
  <c r="D763" i="18" s="1"/>
  <c r="D787" i="18" s="1"/>
  <c r="D811" i="18" s="1"/>
  <c r="D835" i="18" s="1"/>
  <c r="D859" i="18" s="1"/>
  <c r="D883" i="18" s="1"/>
  <c r="D907" i="18" s="1"/>
  <c r="D931" i="18" s="1"/>
  <c r="D955" i="18" s="1"/>
  <c r="D979" i="18" s="1"/>
  <c r="D1003" i="18" s="1"/>
  <c r="D1027" i="18" s="1"/>
  <c r="D1051" i="18" s="1"/>
  <c r="D1075" i="18" s="1"/>
  <c r="D1099" i="18" s="1"/>
  <c r="D1123" i="18" s="1"/>
  <c r="D1147" i="18" s="1"/>
  <c r="D1171" i="18" s="1"/>
  <c r="E66" i="18"/>
  <c r="E65" i="18"/>
  <c r="D65" i="18"/>
  <c r="D89" i="18" s="1"/>
  <c r="D113" i="18" s="1"/>
  <c r="D137" i="18" s="1"/>
  <c r="D161" i="18" s="1"/>
  <c r="D185" i="18" s="1"/>
  <c r="D209" i="18" s="1"/>
  <c r="D233" i="18" s="1"/>
  <c r="D257" i="18" s="1"/>
  <c r="D281" i="18" s="1"/>
  <c r="D305" i="18" s="1"/>
  <c r="D329" i="18" s="1"/>
  <c r="D353" i="18" s="1"/>
  <c r="D377" i="18" s="1"/>
  <c r="D401" i="18" s="1"/>
  <c r="D425" i="18" s="1"/>
  <c r="D449" i="18" s="1"/>
  <c r="D473" i="18" s="1"/>
  <c r="D497" i="18" s="1"/>
  <c r="D521" i="18" s="1"/>
  <c r="D545" i="18" s="1"/>
  <c r="D569" i="18" s="1"/>
  <c r="D593" i="18" s="1"/>
  <c r="D617" i="18" s="1"/>
  <c r="D641" i="18" s="1"/>
  <c r="D665" i="18" s="1"/>
  <c r="D689" i="18" s="1"/>
  <c r="D713" i="18" s="1"/>
  <c r="D737" i="18" s="1"/>
  <c r="D761" i="18" s="1"/>
  <c r="D785" i="18" s="1"/>
  <c r="D809" i="18" s="1"/>
  <c r="D833" i="18" s="1"/>
  <c r="D857" i="18" s="1"/>
  <c r="D881" i="18" s="1"/>
  <c r="D905" i="18" s="1"/>
  <c r="D929" i="18" s="1"/>
  <c r="D953" i="18" s="1"/>
  <c r="D977" i="18" s="1"/>
  <c r="D1001" i="18" s="1"/>
  <c r="D1025" i="18" s="1"/>
  <c r="D1049" i="18" s="1"/>
  <c r="D1073" i="18" s="1"/>
  <c r="D1097" i="18" s="1"/>
  <c r="D1121" i="18" s="1"/>
  <c r="D1145" i="18" s="1"/>
  <c r="D1169" i="18" s="1"/>
  <c r="E64" i="18"/>
  <c r="E63" i="18"/>
  <c r="D63" i="18"/>
  <c r="D87" i="18" s="1"/>
  <c r="D111" i="18" s="1"/>
  <c r="D135" i="18" s="1"/>
  <c r="D159" i="18" s="1"/>
  <c r="D183" i="18" s="1"/>
  <c r="D207" i="18" s="1"/>
  <c r="D231" i="18" s="1"/>
  <c r="D255" i="18" s="1"/>
  <c r="D279" i="18" s="1"/>
  <c r="D303" i="18" s="1"/>
  <c r="D327" i="18" s="1"/>
  <c r="D351" i="18" s="1"/>
  <c r="D375" i="18" s="1"/>
  <c r="D399" i="18" s="1"/>
  <c r="D423" i="18" s="1"/>
  <c r="D447" i="18" s="1"/>
  <c r="D471" i="18" s="1"/>
  <c r="D495" i="18" s="1"/>
  <c r="D519" i="18" s="1"/>
  <c r="D543" i="18" s="1"/>
  <c r="D567" i="18" s="1"/>
  <c r="D591" i="18" s="1"/>
  <c r="D615" i="18" s="1"/>
  <c r="D639" i="18" s="1"/>
  <c r="D663" i="18" s="1"/>
  <c r="D687" i="18" s="1"/>
  <c r="D711" i="18" s="1"/>
  <c r="D735" i="18" s="1"/>
  <c r="D759" i="18" s="1"/>
  <c r="D783" i="18" s="1"/>
  <c r="D807" i="18" s="1"/>
  <c r="D831" i="18" s="1"/>
  <c r="D855" i="18" s="1"/>
  <c r="D879" i="18" s="1"/>
  <c r="D903" i="18" s="1"/>
  <c r="D927" i="18" s="1"/>
  <c r="D951" i="18" s="1"/>
  <c r="D975" i="18" s="1"/>
  <c r="D999" i="18" s="1"/>
  <c r="D1023" i="18" s="1"/>
  <c r="D1047" i="18" s="1"/>
  <c r="D1071" i="18" s="1"/>
  <c r="D1095" i="18" s="1"/>
  <c r="D1119" i="18" s="1"/>
  <c r="D1143" i="18" s="1"/>
  <c r="D1167" i="18" s="1"/>
  <c r="E62" i="18"/>
  <c r="E61" i="18"/>
  <c r="D61" i="18"/>
  <c r="D85" i="18" s="1"/>
  <c r="D109" i="18" s="1"/>
  <c r="D133" i="18" s="1"/>
  <c r="D157" i="18" s="1"/>
  <c r="D181" i="18" s="1"/>
  <c r="D205" i="18" s="1"/>
  <c r="D229" i="18" s="1"/>
  <c r="D253" i="18" s="1"/>
  <c r="D277" i="18" s="1"/>
  <c r="D301" i="18" s="1"/>
  <c r="D325" i="18" s="1"/>
  <c r="D349" i="18" s="1"/>
  <c r="D373" i="18" s="1"/>
  <c r="D397" i="18" s="1"/>
  <c r="D421" i="18" s="1"/>
  <c r="D445" i="18" s="1"/>
  <c r="D469" i="18" s="1"/>
  <c r="D493" i="18" s="1"/>
  <c r="D517" i="18" s="1"/>
  <c r="D541" i="18" s="1"/>
  <c r="D565" i="18" s="1"/>
  <c r="D589" i="18" s="1"/>
  <c r="D613" i="18" s="1"/>
  <c r="D637" i="18" s="1"/>
  <c r="D661" i="18" s="1"/>
  <c r="D685" i="18" s="1"/>
  <c r="D709" i="18" s="1"/>
  <c r="D733" i="18" s="1"/>
  <c r="D757" i="18" s="1"/>
  <c r="D781" i="18" s="1"/>
  <c r="D805" i="18" s="1"/>
  <c r="D829" i="18" s="1"/>
  <c r="D853" i="18" s="1"/>
  <c r="D877" i="18" s="1"/>
  <c r="D901" i="18" s="1"/>
  <c r="D925" i="18" s="1"/>
  <c r="D949" i="18" s="1"/>
  <c r="D973" i="18" s="1"/>
  <c r="D997" i="18" s="1"/>
  <c r="D1021" i="18" s="1"/>
  <c r="D1045" i="18" s="1"/>
  <c r="D1069" i="18" s="1"/>
  <c r="D1093" i="18" s="1"/>
  <c r="D1117" i="18" s="1"/>
  <c r="D1141" i="18" s="1"/>
  <c r="D1165" i="18" s="1"/>
  <c r="E60" i="18"/>
  <c r="E59" i="18"/>
  <c r="D59" i="18"/>
  <c r="D83" i="18" s="1"/>
  <c r="D107" i="18" s="1"/>
  <c r="D131" i="18" s="1"/>
  <c r="D155" i="18" s="1"/>
  <c r="D179" i="18" s="1"/>
  <c r="D203" i="18" s="1"/>
  <c r="D227" i="18" s="1"/>
  <c r="D251" i="18" s="1"/>
  <c r="D275" i="18" s="1"/>
  <c r="D299" i="18" s="1"/>
  <c r="D323" i="18" s="1"/>
  <c r="D347" i="18" s="1"/>
  <c r="D371" i="18" s="1"/>
  <c r="D395" i="18" s="1"/>
  <c r="D419" i="18" s="1"/>
  <c r="D443" i="18" s="1"/>
  <c r="D467" i="18" s="1"/>
  <c r="D491" i="18" s="1"/>
  <c r="D515" i="18" s="1"/>
  <c r="D539" i="18" s="1"/>
  <c r="D563" i="18" s="1"/>
  <c r="D587" i="18" s="1"/>
  <c r="D611" i="18" s="1"/>
  <c r="D635" i="18" s="1"/>
  <c r="D659" i="18" s="1"/>
  <c r="D683" i="18" s="1"/>
  <c r="D707" i="18" s="1"/>
  <c r="D731" i="18" s="1"/>
  <c r="D755" i="18" s="1"/>
  <c r="D779" i="18" s="1"/>
  <c r="D803" i="18" s="1"/>
  <c r="D827" i="18" s="1"/>
  <c r="D851" i="18" s="1"/>
  <c r="D875" i="18" s="1"/>
  <c r="D899" i="18" s="1"/>
  <c r="D923" i="18" s="1"/>
  <c r="D947" i="18" s="1"/>
  <c r="D971" i="18" s="1"/>
  <c r="D995" i="18" s="1"/>
  <c r="D1019" i="18" s="1"/>
  <c r="D1043" i="18" s="1"/>
  <c r="D1067" i="18" s="1"/>
  <c r="D1091" i="18" s="1"/>
  <c r="D1115" i="18" s="1"/>
  <c r="D1139" i="18" s="1"/>
  <c r="D1163" i="18" s="1"/>
  <c r="E58" i="18"/>
  <c r="E57" i="18"/>
  <c r="D57" i="18"/>
  <c r="D81" i="18" s="1"/>
  <c r="D105" i="18" s="1"/>
  <c r="D129" i="18" s="1"/>
  <c r="D153" i="18" s="1"/>
  <c r="D177" i="18" s="1"/>
  <c r="D201" i="18" s="1"/>
  <c r="D225" i="18" s="1"/>
  <c r="D249" i="18" s="1"/>
  <c r="D273" i="18" s="1"/>
  <c r="D297" i="18" s="1"/>
  <c r="D321" i="18" s="1"/>
  <c r="D345" i="18" s="1"/>
  <c r="D369" i="18" s="1"/>
  <c r="D393" i="18" s="1"/>
  <c r="D417" i="18" s="1"/>
  <c r="D441" i="18" s="1"/>
  <c r="D465" i="18" s="1"/>
  <c r="D489" i="18" s="1"/>
  <c r="D513" i="18" s="1"/>
  <c r="D537" i="18" s="1"/>
  <c r="D561" i="18" s="1"/>
  <c r="D585" i="18" s="1"/>
  <c r="D609" i="18" s="1"/>
  <c r="D633" i="18" s="1"/>
  <c r="D657" i="18" s="1"/>
  <c r="D681" i="18" s="1"/>
  <c r="D705" i="18" s="1"/>
  <c r="D729" i="18" s="1"/>
  <c r="D753" i="18" s="1"/>
  <c r="D777" i="18" s="1"/>
  <c r="D801" i="18" s="1"/>
  <c r="D825" i="18" s="1"/>
  <c r="D849" i="18" s="1"/>
  <c r="D873" i="18" s="1"/>
  <c r="D897" i="18" s="1"/>
  <c r="D921" i="18" s="1"/>
  <c r="D945" i="18" s="1"/>
  <c r="D969" i="18" s="1"/>
  <c r="D993" i="18" s="1"/>
  <c r="D1017" i="18" s="1"/>
  <c r="D1041" i="18" s="1"/>
  <c r="D1065" i="18" s="1"/>
  <c r="D1089" i="18" s="1"/>
  <c r="D1113" i="18" s="1"/>
  <c r="D1137" i="18" s="1"/>
  <c r="D1161" i="18" s="1"/>
  <c r="E56" i="18"/>
  <c r="E55" i="18"/>
  <c r="D55" i="18"/>
  <c r="D79" i="18" s="1"/>
  <c r="D103" i="18" s="1"/>
  <c r="D127" i="18" s="1"/>
  <c r="D151" i="18" s="1"/>
  <c r="D175" i="18" s="1"/>
  <c r="D199" i="18" s="1"/>
  <c r="D223" i="18" s="1"/>
  <c r="D247" i="18" s="1"/>
  <c r="D271" i="18" s="1"/>
  <c r="D295" i="18" s="1"/>
  <c r="D319" i="18" s="1"/>
  <c r="D343" i="18" s="1"/>
  <c r="D367" i="18" s="1"/>
  <c r="D391" i="18" s="1"/>
  <c r="D415" i="18" s="1"/>
  <c r="D439" i="18" s="1"/>
  <c r="D463" i="18" s="1"/>
  <c r="D487" i="18" s="1"/>
  <c r="D511" i="18" s="1"/>
  <c r="D535" i="18" s="1"/>
  <c r="D559" i="18" s="1"/>
  <c r="D583" i="18" s="1"/>
  <c r="D607" i="18" s="1"/>
  <c r="D631" i="18" s="1"/>
  <c r="D655" i="18" s="1"/>
  <c r="D679" i="18" s="1"/>
  <c r="D703" i="18" s="1"/>
  <c r="D727" i="18" s="1"/>
  <c r="D751" i="18" s="1"/>
  <c r="D775" i="18" s="1"/>
  <c r="D799" i="18" s="1"/>
  <c r="D823" i="18" s="1"/>
  <c r="D847" i="18" s="1"/>
  <c r="D871" i="18" s="1"/>
  <c r="D895" i="18" s="1"/>
  <c r="D919" i="18" s="1"/>
  <c r="D943" i="18" s="1"/>
  <c r="D967" i="18" s="1"/>
  <c r="D991" i="18" s="1"/>
  <c r="D1015" i="18" s="1"/>
  <c r="D1039" i="18" s="1"/>
  <c r="D1063" i="18" s="1"/>
  <c r="D1087" i="18" s="1"/>
  <c r="D1111" i="18" s="1"/>
  <c r="D1135" i="18" s="1"/>
  <c r="D1159" i="18" s="1"/>
  <c r="E54" i="18"/>
  <c r="C54" i="18"/>
  <c r="B54" i="18"/>
  <c r="E53" i="18"/>
  <c r="D53" i="18"/>
  <c r="E52" i="18"/>
  <c r="D52" i="18"/>
  <c r="D76" i="18" s="1"/>
  <c r="D100" i="18" s="1"/>
  <c r="D124" i="18" s="1"/>
  <c r="D148" i="18" s="1"/>
  <c r="D172" i="18" s="1"/>
  <c r="D196" i="18" s="1"/>
  <c r="D220" i="18" s="1"/>
  <c r="D244" i="18" s="1"/>
  <c r="D268" i="18" s="1"/>
  <c r="D292" i="18" s="1"/>
  <c r="D316" i="18" s="1"/>
  <c r="D340" i="18" s="1"/>
  <c r="D364" i="18" s="1"/>
  <c r="D388" i="18" s="1"/>
  <c r="D412" i="18" s="1"/>
  <c r="D436" i="18" s="1"/>
  <c r="D460" i="18" s="1"/>
  <c r="D484" i="18" s="1"/>
  <c r="D508" i="18" s="1"/>
  <c r="D532" i="18" s="1"/>
  <c r="D556" i="18" s="1"/>
  <c r="D580" i="18" s="1"/>
  <c r="D604" i="18" s="1"/>
  <c r="D628" i="18" s="1"/>
  <c r="D652" i="18" s="1"/>
  <c r="D676" i="18" s="1"/>
  <c r="D700" i="18" s="1"/>
  <c r="D724" i="18" s="1"/>
  <c r="D748" i="18" s="1"/>
  <c r="D772" i="18" s="1"/>
  <c r="D796" i="18" s="1"/>
  <c r="D820" i="18" s="1"/>
  <c r="D844" i="18" s="1"/>
  <c r="D868" i="18" s="1"/>
  <c r="D892" i="18" s="1"/>
  <c r="D916" i="18" s="1"/>
  <c r="D940" i="18" s="1"/>
  <c r="D964" i="18" s="1"/>
  <c r="D988" i="18" s="1"/>
  <c r="D1012" i="18" s="1"/>
  <c r="D1036" i="18" s="1"/>
  <c r="D1060" i="18" s="1"/>
  <c r="D1084" i="18" s="1"/>
  <c r="D1108" i="18" s="1"/>
  <c r="D1132" i="18" s="1"/>
  <c r="D1156" i="18" s="1"/>
  <c r="D1180" i="18" s="1"/>
  <c r="E51" i="18"/>
  <c r="D51" i="18"/>
  <c r="E50" i="18"/>
  <c r="D50" i="18"/>
  <c r="D74" i="18" s="1"/>
  <c r="D98" i="18" s="1"/>
  <c r="D122" i="18" s="1"/>
  <c r="D146" i="18" s="1"/>
  <c r="D170" i="18" s="1"/>
  <c r="D194" i="18" s="1"/>
  <c r="D218" i="18" s="1"/>
  <c r="D242" i="18" s="1"/>
  <c r="D266" i="18" s="1"/>
  <c r="D290" i="18" s="1"/>
  <c r="D314" i="18" s="1"/>
  <c r="D338" i="18" s="1"/>
  <c r="D362" i="18" s="1"/>
  <c r="D386" i="18" s="1"/>
  <c r="D410" i="18" s="1"/>
  <c r="D434" i="18" s="1"/>
  <c r="D458" i="18" s="1"/>
  <c r="D482" i="18" s="1"/>
  <c r="D506" i="18" s="1"/>
  <c r="D530" i="18" s="1"/>
  <c r="D554" i="18" s="1"/>
  <c r="D578" i="18" s="1"/>
  <c r="D602" i="18" s="1"/>
  <c r="D626" i="18" s="1"/>
  <c r="D650" i="18" s="1"/>
  <c r="D674" i="18" s="1"/>
  <c r="D698" i="18" s="1"/>
  <c r="D722" i="18" s="1"/>
  <c r="D746" i="18" s="1"/>
  <c r="D770" i="18" s="1"/>
  <c r="D794" i="18" s="1"/>
  <c r="D818" i="18" s="1"/>
  <c r="D842" i="18" s="1"/>
  <c r="D866" i="18" s="1"/>
  <c r="D890" i="18" s="1"/>
  <c r="D914" i="18" s="1"/>
  <c r="D938" i="18" s="1"/>
  <c r="D962" i="18" s="1"/>
  <c r="D986" i="18" s="1"/>
  <c r="D1010" i="18" s="1"/>
  <c r="D1034" i="18" s="1"/>
  <c r="D1058" i="18" s="1"/>
  <c r="D1082" i="18" s="1"/>
  <c r="D1106" i="18" s="1"/>
  <c r="D1130" i="18" s="1"/>
  <c r="D1154" i="18" s="1"/>
  <c r="D1178" i="18" s="1"/>
  <c r="E49" i="18"/>
  <c r="D49" i="18"/>
  <c r="E48" i="18"/>
  <c r="D48" i="18"/>
  <c r="D72" i="18" s="1"/>
  <c r="D96" i="18" s="1"/>
  <c r="D120" i="18" s="1"/>
  <c r="D144" i="18" s="1"/>
  <c r="D168" i="18" s="1"/>
  <c r="D192" i="18" s="1"/>
  <c r="D216" i="18" s="1"/>
  <c r="D240" i="18" s="1"/>
  <c r="D264" i="18" s="1"/>
  <c r="D288" i="18" s="1"/>
  <c r="D312" i="18" s="1"/>
  <c r="D336" i="18" s="1"/>
  <c r="D360" i="18" s="1"/>
  <c r="D384" i="18" s="1"/>
  <c r="D408" i="18" s="1"/>
  <c r="D432" i="18" s="1"/>
  <c r="D456" i="18" s="1"/>
  <c r="D480" i="18" s="1"/>
  <c r="D504" i="18" s="1"/>
  <c r="D528" i="18" s="1"/>
  <c r="D552" i="18" s="1"/>
  <c r="D576" i="18" s="1"/>
  <c r="D600" i="18" s="1"/>
  <c r="D624" i="18" s="1"/>
  <c r="D648" i="18" s="1"/>
  <c r="D672" i="18" s="1"/>
  <c r="D696" i="18" s="1"/>
  <c r="D720" i="18" s="1"/>
  <c r="D744" i="18" s="1"/>
  <c r="D768" i="18" s="1"/>
  <c r="D792" i="18" s="1"/>
  <c r="D816" i="18" s="1"/>
  <c r="D840" i="18" s="1"/>
  <c r="D864" i="18" s="1"/>
  <c r="D888" i="18" s="1"/>
  <c r="D912" i="18" s="1"/>
  <c r="D936" i="18" s="1"/>
  <c r="D960" i="18" s="1"/>
  <c r="D984" i="18" s="1"/>
  <c r="D1008" i="18" s="1"/>
  <c r="D1032" i="18" s="1"/>
  <c r="D1056" i="18" s="1"/>
  <c r="D1080" i="18" s="1"/>
  <c r="D1104" i="18" s="1"/>
  <c r="D1128" i="18" s="1"/>
  <c r="D1152" i="18" s="1"/>
  <c r="D1176" i="18" s="1"/>
  <c r="E47" i="18"/>
  <c r="D47" i="18"/>
  <c r="E46" i="18"/>
  <c r="D46" i="18"/>
  <c r="D70" i="18" s="1"/>
  <c r="D94" i="18" s="1"/>
  <c r="D118" i="18" s="1"/>
  <c r="D142" i="18" s="1"/>
  <c r="D166" i="18" s="1"/>
  <c r="D190" i="18" s="1"/>
  <c r="D214" i="18" s="1"/>
  <c r="D238" i="18" s="1"/>
  <c r="D262" i="18" s="1"/>
  <c r="D286" i="18" s="1"/>
  <c r="D310" i="18" s="1"/>
  <c r="D334" i="18" s="1"/>
  <c r="D358" i="18" s="1"/>
  <c r="D382" i="18" s="1"/>
  <c r="D406" i="18" s="1"/>
  <c r="D430" i="18" s="1"/>
  <c r="D454" i="18" s="1"/>
  <c r="D478" i="18" s="1"/>
  <c r="D502" i="18" s="1"/>
  <c r="D526" i="18" s="1"/>
  <c r="D550" i="18" s="1"/>
  <c r="D574" i="18" s="1"/>
  <c r="D598" i="18" s="1"/>
  <c r="D622" i="18" s="1"/>
  <c r="D646" i="18" s="1"/>
  <c r="D670" i="18" s="1"/>
  <c r="D694" i="18" s="1"/>
  <c r="D718" i="18" s="1"/>
  <c r="D742" i="18" s="1"/>
  <c r="D766" i="18" s="1"/>
  <c r="D790" i="18" s="1"/>
  <c r="D814" i="18" s="1"/>
  <c r="D838" i="18" s="1"/>
  <c r="D862" i="18" s="1"/>
  <c r="D886" i="18" s="1"/>
  <c r="D910" i="18" s="1"/>
  <c r="D934" i="18" s="1"/>
  <c r="D958" i="18" s="1"/>
  <c r="D982" i="18" s="1"/>
  <c r="D1006" i="18" s="1"/>
  <c r="D1030" i="18" s="1"/>
  <c r="D1054" i="18" s="1"/>
  <c r="D1078" i="18" s="1"/>
  <c r="D1102" i="18" s="1"/>
  <c r="D1126" i="18" s="1"/>
  <c r="D1150" i="18" s="1"/>
  <c r="D1174" i="18" s="1"/>
  <c r="E45" i="18"/>
  <c r="D45" i="18"/>
  <c r="E44" i="18"/>
  <c r="D44" i="18"/>
  <c r="D68" i="18" s="1"/>
  <c r="D92" i="18" s="1"/>
  <c r="D116" i="18" s="1"/>
  <c r="D140" i="18" s="1"/>
  <c r="D164" i="18" s="1"/>
  <c r="D188" i="18" s="1"/>
  <c r="D212" i="18" s="1"/>
  <c r="D236" i="18" s="1"/>
  <c r="D260" i="18" s="1"/>
  <c r="D284" i="18" s="1"/>
  <c r="D308" i="18" s="1"/>
  <c r="D332" i="18" s="1"/>
  <c r="D356" i="18" s="1"/>
  <c r="D380" i="18" s="1"/>
  <c r="D404" i="18" s="1"/>
  <c r="D428" i="18" s="1"/>
  <c r="D452" i="18" s="1"/>
  <c r="D476" i="18" s="1"/>
  <c r="D500" i="18" s="1"/>
  <c r="D524" i="18" s="1"/>
  <c r="D548" i="18" s="1"/>
  <c r="D572" i="18" s="1"/>
  <c r="D596" i="18" s="1"/>
  <c r="D620" i="18" s="1"/>
  <c r="D644" i="18" s="1"/>
  <c r="D668" i="18" s="1"/>
  <c r="D692" i="18" s="1"/>
  <c r="D716" i="18" s="1"/>
  <c r="D740" i="18" s="1"/>
  <c r="D764" i="18" s="1"/>
  <c r="D788" i="18" s="1"/>
  <c r="D812" i="18" s="1"/>
  <c r="D836" i="18" s="1"/>
  <c r="D860" i="18" s="1"/>
  <c r="D884" i="18" s="1"/>
  <c r="D908" i="18" s="1"/>
  <c r="D932" i="18" s="1"/>
  <c r="D956" i="18" s="1"/>
  <c r="D980" i="18" s="1"/>
  <c r="D1004" i="18" s="1"/>
  <c r="D1028" i="18" s="1"/>
  <c r="D1052" i="18" s="1"/>
  <c r="D1076" i="18" s="1"/>
  <c r="D1100" i="18" s="1"/>
  <c r="D1124" i="18" s="1"/>
  <c r="D1148" i="18" s="1"/>
  <c r="D1172" i="18" s="1"/>
  <c r="E43" i="18"/>
  <c r="D43" i="18"/>
  <c r="E42" i="18"/>
  <c r="D42" i="18"/>
  <c r="D66" i="18" s="1"/>
  <c r="D90" i="18" s="1"/>
  <c r="D114" i="18" s="1"/>
  <c r="D138" i="18" s="1"/>
  <c r="D162" i="18" s="1"/>
  <c r="D186" i="18" s="1"/>
  <c r="D210" i="18" s="1"/>
  <c r="D234" i="18" s="1"/>
  <c r="D258" i="18" s="1"/>
  <c r="D282" i="18" s="1"/>
  <c r="D306" i="18" s="1"/>
  <c r="D330" i="18" s="1"/>
  <c r="D354" i="18" s="1"/>
  <c r="D378" i="18" s="1"/>
  <c r="D402" i="18" s="1"/>
  <c r="D426" i="18" s="1"/>
  <c r="D450" i="18" s="1"/>
  <c r="D474" i="18" s="1"/>
  <c r="D498" i="18" s="1"/>
  <c r="D522" i="18" s="1"/>
  <c r="D546" i="18" s="1"/>
  <c r="D570" i="18" s="1"/>
  <c r="D594" i="18" s="1"/>
  <c r="D618" i="18" s="1"/>
  <c r="D642" i="18" s="1"/>
  <c r="D666" i="18" s="1"/>
  <c r="D690" i="18" s="1"/>
  <c r="D714" i="18" s="1"/>
  <c r="D738" i="18" s="1"/>
  <c r="D762" i="18" s="1"/>
  <c r="D786" i="18" s="1"/>
  <c r="D810" i="18" s="1"/>
  <c r="D834" i="18" s="1"/>
  <c r="D858" i="18" s="1"/>
  <c r="D882" i="18" s="1"/>
  <c r="D906" i="18" s="1"/>
  <c r="D930" i="18" s="1"/>
  <c r="D954" i="18" s="1"/>
  <c r="D978" i="18" s="1"/>
  <c r="D1002" i="18" s="1"/>
  <c r="D1026" i="18" s="1"/>
  <c r="D1050" i="18" s="1"/>
  <c r="D1074" i="18" s="1"/>
  <c r="D1098" i="18" s="1"/>
  <c r="D1122" i="18" s="1"/>
  <c r="D1146" i="18" s="1"/>
  <c r="D1170" i="18" s="1"/>
  <c r="E41" i="18"/>
  <c r="D41" i="18"/>
  <c r="E40" i="18"/>
  <c r="D40" i="18"/>
  <c r="D64" i="18" s="1"/>
  <c r="D88" i="18" s="1"/>
  <c r="D112" i="18" s="1"/>
  <c r="D136" i="18" s="1"/>
  <c r="D160" i="18" s="1"/>
  <c r="D184" i="18" s="1"/>
  <c r="D208" i="18" s="1"/>
  <c r="D232" i="18" s="1"/>
  <c r="D256" i="18" s="1"/>
  <c r="D280" i="18" s="1"/>
  <c r="D304" i="18" s="1"/>
  <c r="D328" i="18" s="1"/>
  <c r="D352" i="18" s="1"/>
  <c r="D376" i="18" s="1"/>
  <c r="D400" i="18" s="1"/>
  <c r="D424" i="18" s="1"/>
  <c r="D448" i="18" s="1"/>
  <c r="D472" i="18" s="1"/>
  <c r="D496" i="18" s="1"/>
  <c r="D520" i="18" s="1"/>
  <c r="D544" i="18" s="1"/>
  <c r="D568" i="18" s="1"/>
  <c r="D592" i="18" s="1"/>
  <c r="D616" i="18" s="1"/>
  <c r="D640" i="18" s="1"/>
  <c r="D664" i="18" s="1"/>
  <c r="D688" i="18" s="1"/>
  <c r="D712" i="18" s="1"/>
  <c r="D736" i="18" s="1"/>
  <c r="D760" i="18" s="1"/>
  <c r="D784" i="18" s="1"/>
  <c r="D808" i="18" s="1"/>
  <c r="D832" i="18" s="1"/>
  <c r="D856" i="18" s="1"/>
  <c r="D880" i="18" s="1"/>
  <c r="D904" i="18" s="1"/>
  <c r="D928" i="18" s="1"/>
  <c r="D952" i="18" s="1"/>
  <c r="D976" i="18" s="1"/>
  <c r="D1000" i="18" s="1"/>
  <c r="D1024" i="18" s="1"/>
  <c r="D1048" i="18" s="1"/>
  <c r="D1072" i="18" s="1"/>
  <c r="D1096" i="18" s="1"/>
  <c r="D1120" i="18" s="1"/>
  <c r="D1144" i="18" s="1"/>
  <c r="D1168" i="18" s="1"/>
  <c r="E39" i="18"/>
  <c r="D39" i="18"/>
  <c r="E38" i="18"/>
  <c r="D38" i="18"/>
  <c r="D62" i="18" s="1"/>
  <c r="D86" i="18" s="1"/>
  <c r="D110" i="18" s="1"/>
  <c r="D134" i="18" s="1"/>
  <c r="D158" i="18" s="1"/>
  <c r="D182" i="18" s="1"/>
  <c r="D206" i="18" s="1"/>
  <c r="D230" i="18" s="1"/>
  <c r="D254" i="18" s="1"/>
  <c r="D278" i="18" s="1"/>
  <c r="D302" i="18" s="1"/>
  <c r="D326" i="18" s="1"/>
  <c r="D350" i="18" s="1"/>
  <c r="D374" i="18" s="1"/>
  <c r="D398" i="18" s="1"/>
  <c r="D422" i="18" s="1"/>
  <c r="D446" i="18" s="1"/>
  <c r="D470" i="18" s="1"/>
  <c r="D494" i="18" s="1"/>
  <c r="D518" i="18" s="1"/>
  <c r="D542" i="18" s="1"/>
  <c r="D566" i="18" s="1"/>
  <c r="D590" i="18" s="1"/>
  <c r="D614" i="18" s="1"/>
  <c r="D638" i="18" s="1"/>
  <c r="D662" i="18" s="1"/>
  <c r="D686" i="18" s="1"/>
  <c r="D710" i="18" s="1"/>
  <c r="D734" i="18" s="1"/>
  <c r="D758" i="18" s="1"/>
  <c r="D782" i="18" s="1"/>
  <c r="D806" i="18" s="1"/>
  <c r="D830" i="18" s="1"/>
  <c r="D854" i="18" s="1"/>
  <c r="D878" i="18" s="1"/>
  <c r="D902" i="18" s="1"/>
  <c r="D926" i="18" s="1"/>
  <c r="D950" i="18" s="1"/>
  <c r="D974" i="18" s="1"/>
  <c r="D998" i="18" s="1"/>
  <c r="D1022" i="18" s="1"/>
  <c r="D1046" i="18" s="1"/>
  <c r="D1070" i="18" s="1"/>
  <c r="D1094" i="18" s="1"/>
  <c r="D1118" i="18" s="1"/>
  <c r="D1142" i="18" s="1"/>
  <c r="D1166" i="18" s="1"/>
  <c r="E37" i="18"/>
  <c r="D37" i="18"/>
  <c r="E36" i="18"/>
  <c r="D36" i="18"/>
  <c r="D60" i="18" s="1"/>
  <c r="D84" i="18" s="1"/>
  <c r="D108" i="18" s="1"/>
  <c r="D132" i="18" s="1"/>
  <c r="D156" i="18" s="1"/>
  <c r="D180" i="18" s="1"/>
  <c r="D204" i="18" s="1"/>
  <c r="D228" i="18" s="1"/>
  <c r="D252" i="18" s="1"/>
  <c r="D276" i="18" s="1"/>
  <c r="D300" i="18" s="1"/>
  <c r="D324" i="18" s="1"/>
  <c r="D348" i="18" s="1"/>
  <c r="D372" i="18" s="1"/>
  <c r="D396" i="18" s="1"/>
  <c r="D420" i="18" s="1"/>
  <c r="D444" i="18" s="1"/>
  <c r="D468" i="18" s="1"/>
  <c r="D492" i="18" s="1"/>
  <c r="D516" i="18" s="1"/>
  <c r="D540" i="18" s="1"/>
  <c r="D564" i="18" s="1"/>
  <c r="D588" i="18" s="1"/>
  <c r="D612" i="18" s="1"/>
  <c r="D636" i="18" s="1"/>
  <c r="D660" i="18" s="1"/>
  <c r="D684" i="18" s="1"/>
  <c r="D708" i="18" s="1"/>
  <c r="D732" i="18" s="1"/>
  <c r="D756" i="18" s="1"/>
  <c r="D780" i="18" s="1"/>
  <c r="D804" i="18" s="1"/>
  <c r="D828" i="18" s="1"/>
  <c r="D852" i="18" s="1"/>
  <c r="D876" i="18" s="1"/>
  <c r="D900" i="18" s="1"/>
  <c r="D924" i="18" s="1"/>
  <c r="D948" i="18" s="1"/>
  <c r="D972" i="18" s="1"/>
  <c r="D996" i="18" s="1"/>
  <c r="D1020" i="18" s="1"/>
  <c r="D1044" i="18" s="1"/>
  <c r="D1068" i="18" s="1"/>
  <c r="D1092" i="18" s="1"/>
  <c r="D1116" i="18" s="1"/>
  <c r="D1140" i="18" s="1"/>
  <c r="D1164" i="18" s="1"/>
  <c r="E35" i="18"/>
  <c r="D35" i="18"/>
  <c r="E34" i="18"/>
  <c r="D34" i="18"/>
  <c r="D58" i="18" s="1"/>
  <c r="D82" i="18" s="1"/>
  <c r="D106" i="18" s="1"/>
  <c r="D130" i="18" s="1"/>
  <c r="D154" i="18" s="1"/>
  <c r="D178" i="18" s="1"/>
  <c r="D202" i="18" s="1"/>
  <c r="D226" i="18" s="1"/>
  <c r="D250" i="18" s="1"/>
  <c r="D274" i="18" s="1"/>
  <c r="D298" i="18" s="1"/>
  <c r="D322" i="18" s="1"/>
  <c r="D346" i="18" s="1"/>
  <c r="D370" i="18" s="1"/>
  <c r="D394" i="18" s="1"/>
  <c r="D418" i="18" s="1"/>
  <c r="D442" i="18" s="1"/>
  <c r="D466" i="18" s="1"/>
  <c r="D490" i="18" s="1"/>
  <c r="D514" i="18" s="1"/>
  <c r="D538" i="18" s="1"/>
  <c r="D562" i="18" s="1"/>
  <c r="D586" i="18" s="1"/>
  <c r="D610" i="18" s="1"/>
  <c r="D634" i="18" s="1"/>
  <c r="D658" i="18" s="1"/>
  <c r="D682" i="18" s="1"/>
  <c r="D706" i="18" s="1"/>
  <c r="D730" i="18" s="1"/>
  <c r="D754" i="18" s="1"/>
  <c r="D778" i="18" s="1"/>
  <c r="D802" i="18" s="1"/>
  <c r="D826" i="18" s="1"/>
  <c r="D850" i="18" s="1"/>
  <c r="D874" i="18" s="1"/>
  <c r="D898" i="18" s="1"/>
  <c r="D922" i="18" s="1"/>
  <c r="D946" i="18" s="1"/>
  <c r="D970" i="18" s="1"/>
  <c r="D994" i="18" s="1"/>
  <c r="D1018" i="18" s="1"/>
  <c r="D1042" i="18" s="1"/>
  <c r="D1066" i="18" s="1"/>
  <c r="D1090" i="18" s="1"/>
  <c r="D1114" i="18" s="1"/>
  <c r="D1138" i="18" s="1"/>
  <c r="D1162" i="18" s="1"/>
  <c r="E33" i="18"/>
  <c r="D33" i="18"/>
  <c r="E32" i="18"/>
  <c r="D32" i="18"/>
  <c r="D56" i="18" s="1"/>
  <c r="D80" i="18" s="1"/>
  <c r="D104" i="18" s="1"/>
  <c r="D128" i="18" s="1"/>
  <c r="D152" i="18" s="1"/>
  <c r="D176" i="18" s="1"/>
  <c r="D200" i="18" s="1"/>
  <c r="D224" i="18" s="1"/>
  <c r="D248" i="18" s="1"/>
  <c r="D272" i="18" s="1"/>
  <c r="D296" i="18" s="1"/>
  <c r="D320" i="18" s="1"/>
  <c r="D344" i="18" s="1"/>
  <c r="D368" i="18" s="1"/>
  <c r="D392" i="18" s="1"/>
  <c r="D416" i="18" s="1"/>
  <c r="D440" i="18" s="1"/>
  <c r="D464" i="18" s="1"/>
  <c r="D488" i="18" s="1"/>
  <c r="D512" i="18" s="1"/>
  <c r="D536" i="18" s="1"/>
  <c r="D560" i="18" s="1"/>
  <c r="D584" i="18" s="1"/>
  <c r="D608" i="18" s="1"/>
  <c r="D632" i="18" s="1"/>
  <c r="D656" i="18" s="1"/>
  <c r="D680" i="18" s="1"/>
  <c r="D704" i="18" s="1"/>
  <c r="D728" i="18" s="1"/>
  <c r="D752" i="18" s="1"/>
  <c r="D776" i="18" s="1"/>
  <c r="D800" i="18" s="1"/>
  <c r="D824" i="18" s="1"/>
  <c r="D848" i="18" s="1"/>
  <c r="D872" i="18" s="1"/>
  <c r="D896" i="18" s="1"/>
  <c r="D920" i="18" s="1"/>
  <c r="D944" i="18" s="1"/>
  <c r="D968" i="18" s="1"/>
  <c r="D992" i="18" s="1"/>
  <c r="D1016" i="18" s="1"/>
  <c r="D1040" i="18" s="1"/>
  <c r="D1064" i="18" s="1"/>
  <c r="D1088" i="18" s="1"/>
  <c r="D1112" i="18" s="1"/>
  <c r="D1136" i="18" s="1"/>
  <c r="D1160" i="18" s="1"/>
  <c r="E31" i="18"/>
  <c r="D31" i="18"/>
  <c r="E30" i="18"/>
  <c r="D30" i="18"/>
  <c r="D54" i="18" s="1"/>
  <c r="D78" i="18" s="1"/>
  <c r="D102" i="18" s="1"/>
  <c r="D126" i="18" s="1"/>
  <c r="D150" i="18" s="1"/>
  <c r="D174" i="18" s="1"/>
  <c r="D198" i="18" s="1"/>
  <c r="D222" i="18" s="1"/>
  <c r="D246" i="18" s="1"/>
  <c r="D270" i="18" s="1"/>
  <c r="D294" i="18" s="1"/>
  <c r="D318" i="18" s="1"/>
  <c r="D342" i="18" s="1"/>
  <c r="D366" i="18" s="1"/>
  <c r="D390" i="18" s="1"/>
  <c r="D414" i="18" s="1"/>
  <c r="D438" i="18" s="1"/>
  <c r="D462" i="18" s="1"/>
  <c r="D486" i="18" s="1"/>
  <c r="D510" i="18" s="1"/>
  <c r="D534" i="18" s="1"/>
  <c r="D558" i="18" s="1"/>
  <c r="D582" i="18" s="1"/>
  <c r="D606" i="18" s="1"/>
  <c r="D630" i="18" s="1"/>
  <c r="D654" i="18" s="1"/>
  <c r="D678" i="18" s="1"/>
  <c r="D702" i="18" s="1"/>
  <c r="D726" i="18" s="1"/>
  <c r="D750" i="18" s="1"/>
  <c r="D774" i="18" s="1"/>
  <c r="D798" i="18" s="1"/>
  <c r="D822" i="18" s="1"/>
  <c r="D846" i="18" s="1"/>
  <c r="D870" i="18" s="1"/>
  <c r="D894" i="18" s="1"/>
  <c r="D918" i="18" s="1"/>
  <c r="D942" i="18" s="1"/>
  <c r="D966" i="18" s="1"/>
  <c r="D990" i="18" s="1"/>
  <c r="D1014" i="18" s="1"/>
  <c r="D1038" i="18" s="1"/>
  <c r="D1062" i="18" s="1"/>
  <c r="D1086" i="18" s="1"/>
  <c r="D1110" i="18" s="1"/>
  <c r="D1134" i="18" s="1"/>
  <c r="D1158" i="18" s="1"/>
  <c r="C30" i="18"/>
  <c r="B30" i="18"/>
  <c r="D1180" i="19"/>
  <c r="E1180" i="19"/>
  <c r="E1156" i="19"/>
  <c r="E1132" i="19"/>
  <c r="E1108" i="19"/>
  <c r="E1084" i="19"/>
  <c r="E1060" i="19"/>
  <c r="E1036" i="19"/>
  <c r="E1012" i="19"/>
  <c r="E988" i="19"/>
  <c r="E964" i="19"/>
  <c r="E940" i="19"/>
  <c r="E916" i="19"/>
  <c r="E892" i="19"/>
  <c r="E868" i="19"/>
  <c r="E844" i="19"/>
  <c r="E820" i="19"/>
  <c r="E796" i="19"/>
  <c r="E772" i="19"/>
  <c r="E748" i="19"/>
  <c r="E724" i="19"/>
  <c r="E700" i="19"/>
  <c r="E676" i="19"/>
  <c r="E652" i="19"/>
  <c r="E628" i="19"/>
  <c r="E604" i="19"/>
  <c r="E580" i="19"/>
  <c r="E556" i="19"/>
  <c r="E532" i="19"/>
  <c r="E508" i="19"/>
  <c r="E484" i="19"/>
  <c r="E460" i="19"/>
  <c r="E436" i="19"/>
  <c r="E412" i="19"/>
  <c r="E388" i="19"/>
  <c r="E364" i="19"/>
  <c r="E340" i="19"/>
  <c r="E316" i="19"/>
  <c r="E292" i="19"/>
  <c r="E268" i="19"/>
  <c r="E244" i="19"/>
  <c r="E220" i="19"/>
  <c r="E196" i="19"/>
  <c r="E172" i="19"/>
  <c r="E148" i="19"/>
  <c r="E124" i="19"/>
  <c r="E100" i="19"/>
  <c r="E76" i="19"/>
  <c r="B78" i="19"/>
  <c r="E52" i="19"/>
  <c r="D52" i="19"/>
  <c r="D76" i="19" s="1"/>
  <c r="D100" i="19" s="1"/>
  <c r="D124" i="19" s="1"/>
  <c r="D148" i="19" s="1"/>
  <c r="D172" i="19" s="1"/>
  <c r="D196" i="19" s="1"/>
  <c r="D220" i="19" s="1"/>
  <c r="D244" i="19" s="1"/>
  <c r="D268" i="19" s="1"/>
  <c r="D292" i="19" s="1"/>
  <c r="D316" i="19" s="1"/>
  <c r="D340" i="19" s="1"/>
  <c r="D364" i="19" s="1"/>
  <c r="D388" i="19" s="1"/>
  <c r="D412" i="19" s="1"/>
  <c r="D436" i="19" s="1"/>
  <c r="D460" i="19" s="1"/>
  <c r="D484" i="19" s="1"/>
  <c r="D508" i="19" s="1"/>
  <c r="D532" i="19" s="1"/>
  <c r="D556" i="19" s="1"/>
  <c r="D580" i="19" s="1"/>
  <c r="D604" i="19" s="1"/>
  <c r="D628" i="19" s="1"/>
  <c r="D652" i="19" s="1"/>
  <c r="D676" i="19" s="1"/>
  <c r="D700" i="19" s="1"/>
  <c r="D724" i="19" s="1"/>
  <c r="D748" i="19" s="1"/>
  <c r="D772" i="19" s="1"/>
  <c r="D796" i="19" s="1"/>
  <c r="D820" i="19" s="1"/>
  <c r="D844" i="19" s="1"/>
  <c r="D868" i="19" s="1"/>
  <c r="D892" i="19" s="1"/>
  <c r="D916" i="19" s="1"/>
  <c r="D940" i="19" s="1"/>
  <c r="D964" i="19" s="1"/>
  <c r="D988" i="19" s="1"/>
  <c r="D1012" i="19" s="1"/>
  <c r="D1036" i="19" s="1"/>
  <c r="D1060" i="19" s="1"/>
  <c r="D1084" i="19" s="1"/>
  <c r="D1108" i="19" s="1"/>
  <c r="D1132" i="19" s="1"/>
  <c r="D1156" i="19" s="1"/>
  <c r="D53" i="19"/>
  <c r="D77" i="19" s="1"/>
  <c r="D101" i="19" s="1"/>
  <c r="D125" i="19" s="1"/>
  <c r="D149" i="19" s="1"/>
  <c r="D173" i="19" s="1"/>
  <c r="D197" i="19" s="1"/>
  <c r="D221" i="19" s="1"/>
  <c r="D245" i="19" s="1"/>
  <c r="D269" i="19" s="1"/>
  <c r="D293" i="19" s="1"/>
  <c r="D317" i="19" s="1"/>
  <c r="D341" i="19" s="1"/>
  <c r="D365" i="19" s="1"/>
  <c r="D389" i="19" s="1"/>
  <c r="D413" i="19" s="1"/>
  <c r="D437" i="19" s="1"/>
  <c r="D461" i="19" s="1"/>
  <c r="D485" i="19" s="1"/>
  <c r="D509" i="19" s="1"/>
  <c r="D533" i="19" s="1"/>
  <c r="D557" i="19" s="1"/>
  <c r="D581" i="19" s="1"/>
  <c r="D605" i="19" s="1"/>
  <c r="D629" i="19" s="1"/>
  <c r="D653" i="19" s="1"/>
  <c r="D677" i="19" s="1"/>
  <c r="D701" i="19" s="1"/>
  <c r="D725" i="19" s="1"/>
  <c r="D749" i="19" s="1"/>
  <c r="D773" i="19" s="1"/>
  <c r="D797" i="19" s="1"/>
  <c r="D821" i="19" s="1"/>
  <c r="D845" i="19" s="1"/>
  <c r="D869" i="19" s="1"/>
  <c r="D893" i="19" s="1"/>
  <c r="D917" i="19" s="1"/>
  <c r="D941" i="19" s="1"/>
  <c r="D965" i="19" s="1"/>
  <c r="D989" i="19" s="1"/>
  <c r="D1013" i="19" s="1"/>
  <c r="D1037" i="19" s="1"/>
  <c r="D1061" i="19" s="1"/>
  <c r="D1085" i="19" s="1"/>
  <c r="D1109" i="19" s="1"/>
  <c r="D1133" i="19" s="1"/>
  <c r="D1157" i="19" s="1"/>
  <c r="D1181" i="19" s="1"/>
  <c r="E53" i="19"/>
  <c r="C54" i="19"/>
  <c r="E1181" i="19"/>
  <c r="E1179" i="19"/>
  <c r="E1178" i="19"/>
  <c r="E1177" i="19"/>
  <c r="E1176" i="19"/>
  <c r="E1175" i="19"/>
  <c r="E1174" i="19"/>
  <c r="E1173" i="19"/>
  <c r="E1172" i="19"/>
  <c r="E1171" i="19"/>
  <c r="E1170" i="19"/>
  <c r="E1169" i="19"/>
  <c r="E1168" i="19"/>
  <c r="E1167" i="19"/>
  <c r="E1166" i="19"/>
  <c r="E1165" i="19"/>
  <c r="E1164" i="19"/>
  <c r="E1163" i="19"/>
  <c r="E1162" i="19"/>
  <c r="E1161" i="19"/>
  <c r="E1160" i="19"/>
  <c r="E1159" i="19"/>
  <c r="E1158" i="19"/>
  <c r="C1158" i="19"/>
  <c r="E1157" i="19"/>
  <c r="E1155" i="19"/>
  <c r="E1154" i="19"/>
  <c r="E1153" i="19"/>
  <c r="E1152" i="19"/>
  <c r="E1151" i="19"/>
  <c r="E1150" i="19"/>
  <c r="E1149" i="19"/>
  <c r="E1148" i="19"/>
  <c r="E1147" i="19"/>
  <c r="E1146" i="19"/>
  <c r="E1145" i="19"/>
  <c r="E1144" i="19"/>
  <c r="E1143" i="19"/>
  <c r="E1142" i="19"/>
  <c r="E1141" i="19"/>
  <c r="E1140" i="19"/>
  <c r="E1139" i="19"/>
  <c r="E1138" i="19"/>
  <c r="E1137" i="19"/>
  <c r="E1136" i="19"/>
  <c r="E1135" i="19"/>
  <c r="E1134" i="19"/>
  <c r="C1134" i="19"/>
  <c r="B1134" i="19"/>
  <c r="E1133" i="19"/>
  <c r="E1131" i="19"/>
  <c r="E1130" i="19"/>
  <c r="E1129" i="19"/>
  <c r="E1128" i="19"/>
  <c r="E1127" i="19"/>
  <c r="E1126" i="19"/>
  <c r="E1125" i="19"/>
  <c r="E1124" i="19"/>
  <c r="E1123" i="19"/>
  <c r="E1122" i="19"/>
  <c r="E1121" i="19"/>
  <c r="E1120" i="19"/>
  <c r="E1119" i="19"/>
  <c r="E1118" i="19"/>
  <c r="E1117" i="19"/>
  <c r="E1116" i="19"/>
  <c r="E1115" i="19"/>
  <c r="E1114" i="19"/>
  <c r="E1113" i="19"/>
  <c r="E1112" i="19"/>
  <c r="E1111" i="19"/>
  <c r="E1110" i="19"/>
  <c r="C1110" i="19"/>
  <c r="B1110" i="19"/>
  <c r="E1109" i="19"/>
  <c r="E1107" i="19"/>
  <c r="E1106" i="19"/>
  <c r="E1105" i="19"/>
  <c r="E1104" i="19"/>
  <c r="E1103" i="19"/>
  <c r="E1102" i="19"/>
  <c r="E1101" i="19"/>
  <c r="E1100" i="19"/>
  <c r="E1099" i="19"/>
  <c r="E1098" i="19"/>
  <c r="E1097" i="19"/>
  <c r="E1096" i="19"/>
  <c r="E1095" i="19"/>
  <c r="E1094" i="19"/>
  <c r="E1093" i="19"/>
  <c r="E1092" i="19"/>
  <c r="E1091" i="19"/>
  <c r="E1090" i="19"/>
  <c r="E1089" i="19"/>
  <c r="E1088" i="19"/>
  <c r="E1087" i="19"/>
  <c r="E1086" i="19"/>
  <c r="C1086" i="19"/>
  <c r="B1086" i="19"/>
  <c r="E1085" i="19"/>
  <c r="E1083" i="19"/>
  <c r="E1082" i="19"/>
  <c r="E1081" i="19"/>
  <c r="E1080" i="19"/>
  <c r="E1079" i="19"/>
  <c r="E1078" i="19"/>
  <c r="E1077" i="19"/>
  <c r="E1076" i="19"/>
  <c r="E1075" i="19"/>
  <c r="E1074" i="19"/>
  <c r="E1073" i="19"/>
  <c r="E1072" i="19"/>
  <c r="E1071" i="19"/>
  <c r="E1070" i="19"/>
  <c r="E1069" i="19"/>
  <c r="E1068" i="19"/>
  <c r="E1067" i="19"/>
  <c r="E1066" i="19"/>
  <c r="E1065" i="19"/>
  <c r="E1064" i="19"/>
  <c r="E1063" i="19"/>
  <c r="E1062" i="19"/>
  <c r="C1062" i="19"/>
  <c r="B1062" i="19"/>
  <c r="E1061" i="19"/>
  <c r="E1059" i="19"/>
  <c r="E1058" i="19"/>
  <c r="E1057" i="19"/>
  <c r="E1056" i="19"/>
  <c r="E1055" i="19"/>
  <c r="E1054" i="19"/>
  <c r="E1053" i="19"/>
  <c r="E1052" i="19"/>
  <c r="E1051" i="19"/>
  <c r="E1050" i="19"/>
  <c r="E1049" i="19"/>
  <c r="E1048" i="19"/>
  <c r="E1047" i="19"/>
  <c r="E1046" i="19"/>
  <c r="E1045" i="19"/>
  <c r="E1044" i="19"/>
  <c r="E1043" i="19"/>
  <c r="E1042" i="19"/>
  <c r="E1041" i="19"/>
  <c r="E1040" i="19"/>
  <c r="E1039" i="19"/>
  <c r="E1038" i="19"/>
  <c r="C1038" i="19"/>
  <c r="B1038" i="19"/>
  <c r="E1037" i="19"/>
  <c r="E1035" i="19"/>
  <c r="E1034" i="19"/>
  <c r="E1033" i="19"/>
  <c r="E1032" i="19"/>
  <c r="E1031" i="19"/>
  <c r="E1030" i="19"/>
  <c r="E1029" i="19"/>
  <c r="E1028" i="19"/>
  <c r="E1027" i="19"/>
  <c r="E1026" i="19"/>
  <c r="E1025" i="19"/>
  <c r="E1024" i="19"/>
  <c r="E1023" i="19"/>
  <c r="E1022" i="19"/>
  <c r="E1021" i="19"/>
  <c r="E1020" i="19"/>
  <c r="E1019" i="19"/>
  <c r="E1018" i="19"/>
  <c r="E1017" i="19"/>
  <c r="E1016" i="19"/>
  <c r="E1015" i="19"/>
  <c r="E1014" i="19"/>
  <c r="C1014" i="19"/>
  <c r="B1014" i="19"/>
  <c r="E1013" i="19"/>
  <c r="E1011" i="19"/>
  <c r="E1010" i="19"/>
  <c r="E1009" i="19"/>
  <c r="E1008" i="19"/>
  <c r="E1007" i="19"/>
  <c r="E1006" i="19"/>
  <c r="E1005" i="19"/>
  <c r="E1004" i="19"/>
  <c r="E1003" i="19"/>
  <c r="E1002" i="19"/>
  <c r="E1001" i="19"/>
  <c r="E1000" i="19"/>
  <c r="E999" i="19"/>
  <c r="E998" i="19"/>
  <c r="E997" i="19"/>
  <c r="E996" i="19"/>
  <c r="E995" i="19"/>
  <c r="E994" i="19"/>
  <c r="E993" i="19"/>
  <c r="E992" i="19"/>
  <c r="E991" i="19"/>
  <c r="E990" i="19"/>
  <c r="C990" i="19"/>
  <c r="B990" i="19"/>
  <c r="E989" i="19"/>
  <c r="E987" i="19"/>
  <c r="E986" i="19"/>
  <c r="E985" i="19"/>
  <c r="E984" i="19"/>
  <c r="E983" i="19"/>
  <c r="E982" i="19"/>
  <c r="E981" i="19"/>
  <c r="E980" i="19"/>
  <c r="E979" i="19"/>
  <c r="E978" i="19"/>
  <c r="E977" i="19"/>
  <c r="E976" i="19"/>
  <c r="E975" i="19"/>
  <c r="E974" i="19"/>
  <c r="E973" i="19"/>
  <c r="E972" i="19"/>
  <c r="E971" i="19"/>
  <c r="E970" i="19"/>
  <c r="E969" i="19"/>
  <c r="E968" i="19"/>
  <c r="E967" i="19"/>
  <c r="E966" i="19"/>
  <c r="C966" i="19"/>
  <c r="B966" i="19"/>
  <c r="E965" i="19"/>
  <c r="E963" i="19"/>
  <c r="E962" i="19"/>
  <c r="E961" i="19"/>
  <c r="E960" i="19"/>
  <c r="E959" i="19"/>
  <c r="E958" i="19"/>
  <c r="E957" i="19"/>
  <c r="E956" i="19"/>
  <c r="E955" i="19"/>
  <c r="E954" i="19"/>
  <c r="E953" i="19"/>
  <c r="E952" i="19"/>
  <c r="E951" i="19"/>
  <c r="E950" i="19"/>
  <c r="E949" i="19"/>
  <c r="E948" i="19"/>
  <c r="E947" i="19"/>
  <c r="E946" i="19"/>
  <c r="E945" i="19"/>
  <c r="E944" i="19"/>
  <c r="E943" i="19"/>
  <c r="E942" i="19"/>
  <c r="C942" i="19"/>
  <c r="B942" i="19"/>
  <c r="E941" i="19"/>
  <c r="E939" i="19"/>
  <c r="E938" i="19"/>
  <c r="E937" i="19"/>
  <c r="E936" i="19"/>
  <c r="E935" i="19"/>
  <c r="E934" i="19"/>
  <c r="E933" i="19"/>
  <c r="E932" i="19"/>
  <c r="E931" i="19"/>
  <c r="E930" i="19"/>
  <c r="E929" i="19"/>
  <c r="E928" i="19"/>
  <c r="E927" i="19"/>
  <c r="E926" i="19"/>
  <c r="E925" i="19"/>
  <c r="E924" i="19"/>
  <c r="E923" i="19"/>
  <c r="E922" i="19"/>
  <c r="E921" i="19"/>
  <c r="E920" i="19"/>
  <c r="E919" i="19"/>
  <c r="E918" i="19"/>
  <c r="C918" i="19"/>
  <c r="B918" i="19"/>
  <c r="E917" i="19"/>
  <c r="E915" i="19"/>
  <c r="E914" i="19"/>
  <c r="E913" i="19"/>
  <c r="E912" i="19"/>
  <c r="E911" i="19"/>
  <c r="E910" i="19"/>
  <c r="E909" i="19"/>
  <c r="E908" i="19"/>
  <c r="E907" i="19"/>
  <c r="E906" i="19"/>
  <c r="E905" i="19"/>
  <c r="E904" i="19"/>
  <c r="E903" i="19"/>
  <c r="E902" i="19"/>
  <c r="E901" i="19"/>
  <c r="E900" i="19"/>
  <c r="E899" i="19"/>
  <c r="E898" i="19"/>
  <c r="E897" i="19"/>
  <c r="E896" i="19"/>
  <c r="E895" i="19"/>
  <c r="E894" i="19"/>
  <c r="C894" i="19"/>
  <c r="B894" i="19"/>
  <c r="E893" i="19"/>
  <c r="E891" i="19"/>
  <c r="E890" i="19"/>
  <c r="E889" i="19"/>
  <c r="E888" i="19"/>
  <c r="E887" i="19"/>
  <c r="E886" i="19"/>
  <c r="E885" i="19"/>
  <c r="E884" i="19"/>
  <c r="E883" i="19"/>
  <c r="E882" i="19"/>
  <c r="E881" i="19"/>
  <c r="E880" i="19"/>
  <c r="E879" i="19"/>
  <c r="E878" i="19"/>
  <c r="E877" i="19"/>
  <c r="E876" i="19"/>
  <c r="E875" i="19"/>
  <c r="E874" i="19"/>
  <c r="E873" i="19"/>
  <c r="E872" i="19"/>
  <c r="E871" i="19"/>
  <c r="E870" i="19"/>
  <c r="C870" i="19"/>
  <c r="B870" i="19"/>
  <c r="E869" i="19"/>
  <c r="E867" i="19"/>
  <c r="E866" i="19"/>
  <c r="E865" i="19"/>
  <c r="E864" i="19"/>
  <c r="E863" i="19"/>
  <c r="E862" i="19"/>
  <c r="E861" i="19"/>
  <c r="E860" i="19"/>
  <c r="E859" i="19"/>
  <c r="E858" i="19"/>
  <c r="E857" i="19"/>
  <c r="E856" i="19"/>
  <c r="E855" i="19"/>
  <c r="E854" i="19"/>
  <c r="E853" i="19"/>
  <c r="E852" i="19"/>
  <c r="E851" i="19"/>
  <c r="E850" i="19"/>
  <c r="E849" i="19"/>
  <c r="E848" i="19"/>
  <c r="E847" i="19"/>
  <c r="E846" i="19"/>
  <c r="C846" i="19"/>
  <c r="B846" i="19"/>
  <c r="E845" i="19"/>
  <c r="E843" i="19"/>
  <c r="E842" i="19"/>
  <c r="E841" i="19"/>
  <c r="E840" i="19"/>
  <c r="E839" i="19"/>
  <c r="E838" i="19"/>
  <c r="E837" i="19"/>
  <c r="E836" i="19"/>
  <c r="E835" i="19"/>
  <c r="E834" i="19"/>
  <c r="E833" i="19"/>
  <c r="E832" i="19"/>
  <c r="E831" i="19"/>
  <c r="E830" i="19"/>
  <c r="E829" i="19"/>
  <c r="E828" i="19"/>
  <c r="E827" i="19"/>
  <c r="E826" i="19"/>
  <c r="E825" i="19"/>
  <c r="E824" i="19"/>
  <c r="E823" i="19"/>
  <c r="E822" i="19"/>
  <c r="C822" i="19"/>
  <c r="B822" i="19"/>
  <c r="E821" i="19"/>
  <c r="E819" i="19"/>
  <c r="E818" i="19"/>
  <c r="E817" i="19"/>
  <c r="E816" i="19"/>
  <c r="E815" i="19"/>
  <c r="E814" i="19"/>
  <c r="E813" i="19"/>
  <c r="E812" i="19"/>
  <c r="E811" i="19"/>
  <c r="E810" i="19"/>
  <c r="E809" i="19"/>
  <c r="E808" i="19"/>
  <c r="E807" i="19"/>
  <c r="E806" i="19"/>
  <c r="E805" i="19"/>
  <c r="E804" i="19"/>
  <c r="E803" i="19"/>
  <c r="E802" i="19"/>
  <c r="E801" i="19"/>
  <c r="E800" i="19"/>
  <c r="E799" i="19"/>
  <c r="E798" i="19"/>
  <c r="C798" i="19"/>
  <c r="B798" i="19"/>
  <c r="E797" i="19"/>
  <c r="E795" i="19"/>
  <c r="E794" i="19"/>
  <c r="E793" i="19"/>
  <c r="E792" i="19"/>
  <c r="E791" i="19"/>
  <c r="E790" i="19"/>
  <c r="E789" i="19"/>
  <c r="E788" i="19"/>
  <c r="E787" i="19"/>
  <c r="E786" i="19"/>
  <c r="E785" i="19"/>
  <c r="E784" i="19"/>
  <c r="E783" i="19"/>
  <c r="E782" i="19"/>
  <c r="E781" i="19"/>
  <c r="E780" i="19"/>
  <c r="E779" i="19"/>
  <c r="E778" i="19"/>
  <c r="E777" i="19"/>
  <c r="E776" i="19"/>
  <c r="E775" i="19"/>
  <c r="E774" i="19"/>
  <c r="C774" i="19"/>
  <c r="B774" i="19"/>
  <c r="E773" i="19"/>
  <c r="E771" i="19"/>
  <c r="E770" i="19"/>
  <c r="E769" i="19"/>
  <c r="E768" i="19"/>
  <c r="E767" i="19"/>
  <c r="E766" i="19"/>
  <c r="E765" i="19"/>
  <c r="E764" i="19"/>
  <c r="E763" i="19"/>
  <c r="E762" i="19"/>
  <c r="E761" i="19"/>
  <c r="E760" i="19"/>
  <c r="E759" i="19"/>
  <c r="E758" i="19"/>
  <c r="E757" i="19"/>
  <c r="E756" i="19"/>
  <c r="E755" i="19"/>
  <c r="E754" i="19"/>
  <c r="E753" i="19"/>
  <c r="E752" i="19"/>
  <c r="E751" i="19"/>
  <c r="E750" i="19"/>
  <c r="C750" i="19"/>
  <c r="B750" i="19"/>
  <c r="E749" i="19"/>
  <c r="E747" i="19"/>
  <c r="E746" i="19"/>
  <c r="E745" i="19"/>
  <c r="E744" i="19"/>
  <c r="E743" i="19"/>
  <c r="E742" i="19"/>
  <c r="E741" i="19"/>
  <c r="E740" i="19"/>
  <c r="E739" i="19"/>
  <c r="E738" i="19"/>
  <c r="E737" i="19"/>
  <c r="E736" i="19"/>
  <c r="E735" i="19"/>
  <c r="E734" i="19"/>
  <c r="E733" i="19"/>
  <c r="E732" i="19"/>
  <c r="E731" i="19"/>
  <c r="E730" i="19"/>
  <c r="E729" i="19"/>
  <c r="E728" i="19"/>
  <c r="E727" i="19"/>
  <c r="E726" i="19"/>
  <c r="C726" i="19"/>
  <c r="B726" i="19"/>
  <c r="E725" i="19"/>
  <c r="E723" i="19"/>
  <c r="E722" i="19"/>
  <c r="E721" i="19"/>
  <c r="E720" i="19"/>
  <c r="E719" i="19"/>
  <c r="E718" i="19"/>
  <c r="E717" i="19"/>
  <c r="E716" i="19"/>
  <c r="E715" i="19"/>
  <c r="E714" i="19"/>
  <c r="E713" i="19"/>
  <c r="E712" i="19"/>
  <c r="E711" i="19"/>
  <c r="E710" i="19"/>
  <c r="E709" i="19"/>
  <c r="E708" i="19"/>
  <c r="E707" i="19"/>
  <c r="E706" i="19"/>
  <c r="E705" i="19"/>
  <c r="E704" i="19"/>
  <c r="E703" i="19"/>
  <c r="E702" i="19"/>
  <c r="C702" i="19"/>
  <c r="B702" i="19"/>
  <c r="E701" i="19"/>
  <c r="E699" i="19"/>
  <c r="E698" i="19"/>
  <c r="E697" i="19"/>
  <c r="E696" i="19"/>
  <c r="E695" i="19"/>
  <c r="E694" i="19"/>
  <c r="E693" i="19"/>
  <c r="E692" i="19"/>
  <c r="E691" i="19"/>
  <c r="E690" i="19"/>
  <c r="E689" i="19"/>
  <c r="E688" i="19"/>
  <c r="E687" i="19"/>
  <c r="E686" i="19"/>
  <c r="E685" i="19"/>
  <c r="E684" i="19"/>
  <c r="E683" i="19"/>
  <c r="E682" i="19"/>
  <c r="E681" i="19"/>
  <c r="E680" i="19"/>
  <c r="E679" i="19"/>
  <c r="E678" i="19"/>
  <c r="C678" i="19"/>
  <c r="B678" i="19"/>
  <c r="E677" i="19"/>
  <c r="E675" i="19"/>
  <c r="E674" i="19"/>
  <c r="E673" i="19"/>
  <c r="E672" i="19"/>
  <c r="E671" i="19"/>
  <c r="E670" i="19"/>
  <c r="E669" i="19"/>
  <c r="E668" i="19"/>
  <c r="E667" i="19"/>
  <c r="E666" i="19"/>
  <c r="E665" i="19"/>
  <c r="E664" i="19"/>
  <c r="E663" i="19"/>
  <c r="E662" i="19"/>
  <c r="E661" i="19"/>
  <c r="E660" i="19"/>
  <c r="E659" i="19"/>
  <c r="E658" i="19"/>
  <c r="E657" i="19"/>
  <c r="E656" i="19"/>
  <c r="E655" i="19"/>
  <c r="E654" i="19"/>
  <c r="C654" i="19"/>
  <c r="B654" i="19"/>
  <c r="E653" i="19"/>
  <c r="E651" i="19"/>
  <c r="E650" i="19"/>
  <c r="E649" i="19"/>
  <c r="E648" i="19"/>
  <c r="E647" i="19"/>
  <c r="E646" i="19"/>
  <c r="E645" i="19"/>
  <c r="E644" i="19"/>
  <c r="E643" i="19"/>
  <c r="E642" i="19"/>
  <c r="E641" i="19"/>
  <c r="E640" i="19"/>
  <c r="E639" i="19"/>
  <c r="E638" i="19"/>
  <c r="E637" i="19"/>
  <c r="E636" i="19"/>
  <c r="E635" i="19"/>
  <c r="E634" i="19"/>
  <c r="E633" i="19"/>
  <c r="E632" i="19"/>
  <c r="E631" i="19"/>
  <c r="E630" i="19"/>
  <c r="C630" i="19"/>
  <c r="B630" i="19"/>
  <c r="E629" i="19"/>
  <c r="E627" i="19"/>
  <c r="E626" i="19"/>
  <c r="E625" i="19"/>
  <c r="E624" i="19"/>
  <c r="E623" i="19"/>
  <c r="E622" i="19"/>
  <c r="E621" i="19"/>
  <c r="E620" i="19"/>
  <c r="E619" i="19"/>
  <c r="E618" i="19"/>
  <c r="E617" i="19"/>
  <c r="E616" i="19"/>
  <c r="E615" i="19"/>
  <c r="E614" i="19"/>
  <c r="E613" i="19"/>
  <c r="E612" i="19"/>
  <c r="E611" i="19"/>
  <c r="E610" i="19"/>
  <c r="E609" i="19"/>
  <c r="E608" i="19"/>
  <c r="E607" i="19"/>
  <c r="E606" i="19"/>
  <c r="C606" i="19"/>
  <c r="B606" i="19"/>
  <c r="E605" i="19"/>
  <c r="E603" i="19"/>
  <c r="E602" i="19"/>
  <c r="E601" i="19"/>
  <c r="E600" i="19"/>
  <c r="E599" i="19"/>
  <c r="E598" i="19"/>
  <c r="E597" i="19"/>
  <c r="E596" i="19"/>
  <c r="E595" i="19"/>
  <c r="E594" i="19"/>
  <c r="E593" i="19"/>
  <c r="E592" i="19"/>
  <c r="E591" i="19"/>
  <c r="E590" i="19"/>
  <c r="E589" i="19"/>
  <c r="E588" i="19"/>
  <c r="E587" i="19"/>
  <c r="E586" i="19"/>
  <c r="E585" i="19"/>
  <c r="E584" i="19"/>
  <c r="E583" i="19"/>
  <c r="E582" i="19"/>
  <c r="C582" i="19"/>
  <c r="B582" i="19"/>
  <c r="E581" i="19"/>
  <c r="E579" i="19"/>
  <c r="E578" i="19"/>
  <c r="E577" i="19"/>
  <c r="E576" i="19"/>
  <c r="E575" i="19"/>
  <c r="E574" i="19"/>
  <c r="E573" i="19"/>
  <c r="E572" i="19"/>
  <c r="E571" i="19"/>
  <c r="E570" i="19"/>
  <c r="E569" i="19"/>
  <c r="E568" i="19"/>
  <c r="E567" i="19"/>
  <c r="E566" i="19"/>
  <c r="E565" i="19"/>
  <c r="E564" i="19"/>
  <c r="E563" i="19"/>
  <c r="E562" i="19"/>
  <c r="E561" i="19"/>
  <c r="E560" i="19"/>
  <c r="E559" i="19"/>
  <c r="E558" i="19"/>
  <c r="C558" i="19"/>
  <c r="B558" i="19"/>
  <c r="E557" i="19"/>
  <c r="E555" i="19"/>
  <c r="E554" i="19"/>
  <c r="E553" i="19"/>
  <c r="E552" i="19"/>
  <c r="E551" i="19"/>
  <c r="E550" i="19"/>
  <c r="E549" i="19"/>
  <c r="E548" i="19"/>
  <c r="E547" i="19"/>
  <c r="E546" i="19"/>
  <c r="E545" i="19"/>
  <c r="E544" i="19"/>
  <c r="E543" i="19"/>
  <c r="E542" i="19"/>
  <c r="E541" i="19"/>
  <c r="E540" i="19"/>
  <c r="E539" i="19"/>
  <c r="E538" i="19"/>
  <c r="E537" i="19"/>
  <c r="E536" i="19"/>
  <c r="E535" i="19"/>
  <c r="E534" i="19"/>
  <c r="C534" i="19"/>
  <c r="B534" i="19"/>
  <c r="E533" i="19"/>
  <c r="E531" i="19"/>
  <c r="E530" i="19"/>
  <c r="E529" i="19"/>
  <c r="E528" i="19"/>
  <c r="E527" i="19"/>
  <c r="E526" i="19"/>
  <c r="E525" i="19"/>
  <c r="E524" i="19"/>
  <c r="E523" i="19"/>
  <c r="E522" i="19"/>
  <c r="E521" i="19"/>
  <c r="E520" i="19"/>
  <c r="E519" i="19"/>
  <c r="E518" i="19"/>
  <c r="E517" i="19"/>
  <c r="E516" i="19"/>
  <c r="E515" i="19"/>
  <c r="E514" i="19"/>
  <c r="E513" i="19"/>
  <c r="E512" i="19"/>
  <c r="E511" i="19"/>
  <c r="E510" i="19"/>
  <c r="C510" i="19"/>
  <c r="B510" i="19"/>
  <c r="E509" i="19"/>
  <c r="E507" i="19"/>
  <c r="E506" i="19"/>
  <c r="E505" i="19"/>
  <c r="E504" i="19"/>
  <c r="E503" i="19"/>
  <c r="E502" i="19"/>
  <c r="E501" i="19"/>
  <c r="E500" i="19"/>
  <c r="E499" i="19"/>
  <c r="E498" i="19"/>
  <c r="E497" i="19"/>
  <c r="E496" i="19"/>
  <c r="E495" i="19"/>
  <c r="E494" i="19"/>
  <c r="E493" i="19"/>
  <c r="E492" i="19"/>
  <c r="E491" i="19"/>
  <c r="E490" i="19"/>
  <c r="E489" i="19"/>
  <c r="E488" i="19"/>
  <c r="E487" i="19"/>
  <c r="E486" i="19"/>
  <c r="C486" i="19"/>
  <c r="B486" i="19"/>
  <c r="E485" i="19"/>
  <c r="E483" i="19"/>
  <c r="E482" i="19"/>
  <c r="E481" i="19"/>
  <c r="E480" i="19"/>
  <c r="E479" i="19"/>
  <c r="E478" i="19"/>
  <c r="E477" i="19"/>
  <c r="E476" i="19"/>
  <c r="E475" i="19"/>
  <c r="E474" i="19"/>
  <c r="E473" i="19"/>
  <c r="E472" i="19"/>
  <c r="E471" i="19"/>
  <c r="E470" i="19"/>
  <c r="E469" i="19"/>
  <c r="E468" i="19"/>
  <c r="E467" i="19"/>
  <c r="E466" i="19"/>
  <c r="E465" i="19"/>
  <c r="E464" i="19"/>
  <c r="E463" i="19"/>
  <c r="E462" i="19"/>
  <c r="C462" i="19"/>
  <c r="B462" i="19"/>
  <c r="E461" i="19"/>
  <c r="E459" i="19"/>
  <c r="E458" i="19"/>
  <c r="E457" i="19"/>
  <c r="E456" i="19"/>
  <c r="E455" i="19"/>
  <c r="E454" i="19"/>
  <c r="E453" i="19"/>
  <c r="E452" i="19"/>
  <c r="E451" i="19"/>
  <c r="E450" i="19"/>
  <c r="E449" i="19"/>
  <c r="E448" i="19"/>
  <c r="E447" i="19"/>
  <c r="E446" i="19"/>
  <c r="E445" i="19"/>
  <c r="E444" i="19"/>
  <c r="E443" i="19"/>
  <c r="E442" i="19"/>
  <c r="E441" i="19"/>
  <c r="E440" i="19"/>
  <c r="E439" i="19"/>
  <c r="E438" i="19"/>
  <c r="C438" i="19"/>
  <c r="B438" i="19"/>
  <c r="E437" i="19"/>
  <c r="E435" i="19"/>
  <c r="E434" i="19"/>
  <c r="E433" i="19"/>
  <c r="E432" i="19"/>
  <c r="E431" i="19"/>
  <c r="E430" i="19"/>
  <c r="E429" i="19"/>
  <c r="E428" i="19"/>
  <c r="E427" i="19"/>
  <c r="E426" i="19"/>
  <c r="E425" i="19"/>
  <c r="E424" i="19"/>
  <c r="E423" i="19"/>
  <c r="E422" i="19"/>
  <c r="E421" i="19"/>
  <c r="E420" i="19"/>
  <c r="E419" i="19"/>
  <c r="E418" i="19"/>
  <c r="E417" i="19"/>
  <c r="E416" i="19"/>
  <c r="E415" i="19"/>
  <c r="E414" i="19"/>
  <c r="C414" i="19"/>
  <c r="B414" i="19"/>
  <c r="E413" i="19"/>
  <c r="E411" i="19"/>
  <c r="E410" i="19"/>
  <c r="E409" i="19"/>
  <c r="E408" i="19"/>
  <c r="E407" i="19"/>
  <c r="E406" i="19"/>
  <c r="E405" i="19"/>
  <c r="E404" i="19"/>
  <c r="E403" i="19"/>
  <c r="E402" i="19"/>
  <c r="E401" i="19"/>
  <c r="E400" i="19"/>
  <c r="E399" i="19"/>
  <c r="E398" i="19"/>
  <c r="E397" i="19"/>
  <c r="E396" i="19"/>
  <c r="E395" i="19"/>
  <c r="E394" i="19"/>
  <c r="E393" i="19"/>
  <c r="E392" i="19"/>
  <c r="E391" i="19"/>
  <c r="E390" i="19"/>
  <c r="C390" i="19"/>
  <c r="B390" i="19"/>
  <c r="E389" i="19"/>
  <c r="E387" i="19"/>
  <c r="E386" i="19"/>
  <c r="E385" i="19"/>
  <c r="E384" i="19"/>
  <c r="E383" i="19"/>
  <c r="E382" i="19"/>
  <c r="E381" i="19"/>
  <c r="E380" i="19"/>
  <c r="E379" i="19"/>
  <c r="E378" i="19"/>
  <c r="E377" i="19"/>
  <c r="E376" i="19"/>
  <c r="E375" i="19"/>
  <c r="E374" i="19"/>
  <c r="E373" i="19"/>
  <c r="E372" i="19"/>
  <c r="E371" i="19"/>
  <c r="E370" i="19"/>
  <c r="E369" i="19"/>
  <c r="E368" i="19"/>
  <c r="E367" i="19"/>
  <c r="E366" i="19"/>
  <c r="C366" i="19"/>
  <c r="B366" i="19"/>
  <c r="E365" i="19"/>
  <c r="E363" i="19"/>
  <c r="E362" i="19"/>
  <c r="E361" i="19"/>
  <c r="E360" i="19"/>
  <c r="E359" i="19"/>
  <c r="E358" i="19"/>
  <c r="E357" i="19"/>
  <c r="E356" i="19"/>
  <c r="E355" i="19"/>
  <c r="E354" i="19"/>
  <c r="E353" i="19"/>
  <c r="E352" i="19"/>
  <c r="E351" i="19"/>
  <c r="E350" i="19"/>
  <c r="E349" i="19"/>
  <c r="E348" i="19"/>
  <c r="E347" i="19"/>
  <c r="E346" i="19"/>
  <c r="E345" i="19"/>
  <c r="E344" i="19"/>
  <c r="E343" i="19"/>
  <c r="E342" i="19"/>
  <c r="C342" i="19"/>
  <c r="B342" i="19"/>
  <c r="E341" i="19"/>
  <c r="E339" i="19"/>
  <c r="E338" i="19"/>
  <c r="E337" i="19"/>
  <c r="E336" i="19"/>
  <c r="E335" i="19"/>
  <c r="E334" i="19"/>
  <c r="E333" i="19"/>
  <c r="E332" i="19"/>
  <c r="E331" i="19"/>
  <c r="E330" i="19"/>
  <c r="E329" i="19"/>
  <c r="E328" i="19"/>
  <c r="E327" i="19"/>
  <c r="E326" i="19"/>
  <c r="E325" i="19"/>
  <c r="E324" i="19"/>
  <c r="E323" i="19"/>
  <c r="E322" i="19"/>
  <c r="E321" i="19"/>
  <c r="E320" i="19"/>
  <c r="E319" i="19"/>
  <c r="E318" i="19"/>
  <c r="C318" i="19"/>
  <c r="B318" i="19"/>
  <c r="E317" i="19"/>
  <c r="E315" i="19"/>
  <c r="E314" i="19"/>
  <c r="E313" i="19"/>
  <c r="E312" i="19"/>
  <c r="E311" i="19"/>
  <c r="E310" i="19"/>
  <c r="E309" i="19"/>
  <c r="E308" i="19"/>
  <c r="E307" i="19"/>
  <c r="E306" i="19"/>
  <c r="E305" i="19"/>
  <c r="E304" i="19"/>
  <c r="E303" i="19"/>
  <c r="E302" i="19"/>
  <c r="E301" i="19"/>
  <c r="E300" i="19"/>
  <c r="E299" i="19"/>
  <c r="E298" i="19"/>
  <c r="E297" i="19"/>
  <c r="E296" i="19"/>
  <c r="E295" i="19"/>
  <c r="E294" i="19"/>
  <c r="C294" i="19"/>
  <c r="B294" i="19"/>
  <c r="E293" i="19"/>
  <c r="E291" i="19"/>
  <c r="E290" i="19"/>
  <c r="E289" i="19"/>
  <c r="E288" i="19"/>
  <c r="E287" i="19"/>
  <c r="E286" i="19"/>
  <c r="E285" i="19"/>
  <c r="E284" i="19"/>
  <c r="E283" i="19"/>
  <c r="E282" i="19"/>
  <c r="E281" i="19"/>
  <c r="E280" i="19"/>
  <c r="E279" i="19"/>
  <c r="E278" i="19"/>
  <c r="E277" i="19"/>
  <c r="E276" i="19"/>
  <c r="E275" i="19"/>
  <c r="E274" i="19"/>
  <c r="E273" i="19"/>
  <c r="E272" i="19"/>
  <c r="E271" i="19"/>
  <c r="E270" i="19"/>
  <c r="C270" i="19"/>
  <c r="B270" i="19"/>
  <c r="E269" i="19"/>
  <c r="E267" i="19"/>
  <c r="E266" i="19"/>
  <c r="E265" i="19"/>
  <c r="E264" i="19"/>
  <c r="E263" i="19"/>
  <c r="E262" i="19"/>
  <c r="E261" i="19"/>
  <c r="E260" i="19"/>
  <c r="E259" i="19"/>
  <c r="E258" i="19"/>
  <c r="E257" i="19"/>
  <c r="E256" i="19"/>
  <c r="E255" i="19"/>
  <c r="E254" i="19"/>
  <c r="E253" i="19"/>
  <c r="E252" i="19"/>
  <c r="E251" i="19"/>
  <c r="E250" i="19"/>
  <c r="E249" i="19"/>
  <c r="E248" i="19"/>
  <c r="E247" i="19"/>
  <c r="E246" i="19"/>
  <c r="C246" i="19"/>
  <c r="B246" i="19"/>
  <c r="E245" i="19"/>
  <c r="E243" i="19"/>
  <c r="E242" i="19"/>
  <c r="E241" i="19"/>
  <c r="E240" i="19"/>
  <c r="E239" i="19"/>
  <c r="E238" i="19"/>
  <c r="E237" i="19"/>
  <c r="E236" i="19"/>
  <c r="E235" i="19"/>
  <c r="E234" i="19"/>
  <c r="E233" i="19"/>
  <c r="E232" i="19"/>
  <c r="E231" i="19"/>
  <c r="E230" i="19"/>
  <c r="E229" i="19"/>
  <c r="E228" i="19"/>
  <c r="E227" i="19"/>
  <c r="E226" i="19"/>
  <c r="E225" i="19"/>
  <c r="E224" i="19"/>
  <c r="E223" i="19"/>
  <c r="E222" i="19"/>
  <c r="C222" i="19"/>
  <c r="B222" i="19"/>
  <c r="E221" i="19"/>
  <c r="E219" i="19"/>
  <c r="E218" i="19"/>
  <c r="E217" i="19"/>
  <c r="E216" i="19"/>
  <c r="E215" i="19"/>
  <c r="E214" i="19"/>
  <c r="E213" i="19"/>
  <c r="E212" i="19"/>
  <c r="E211" i="19"/>
  <c r="E210" i="19"/>
  <c r="E209" i="19"/>
  <c r="E208" i="19"/>
  <c r="E207" i="19"/>
  <c r="E206" i="19"/>
  <c r="E205" i="19"/>
  <c r="E204" i="19"/>
  <c r="E203" i="19"/>
  <c r="E202" i="19"/>
  <c r="E201" i="19"/>
  <c r="E200" i="19"/>
  <c r="E199" i="19"/>
  <c r="E198" i="19"/>
  <c r="C198" i="19"/>
  <c r="B198" i="19"/>
  <c r="E197" i="19"/>
  <c r="E195" i="19"/>
  <c r="E194" i="19"/>
  <c r="E193" i="19"/>
  <c r="E192" i="19"/>
  <c r="E191" i="19"/>
  <c r="E190" i="19"/>
  <c r="E189" i="19"/>
  <c r="E188" i="19"/>
  <c r="E187" i="19"/>
  <c r="E186" i="19"/>
  <c r="E185" i="19"/>
  <c r="E184" i="19"/>
  <c r="E183" i="19"/>
  <c r="E182" i="19"/>
  <c r="E181" i="19"/>
  <c r="E180" i="19"/>
  <c r="E179" i="19"/>
  <c r="E178" i="19"/>
  <c r="E177" i="19"/>
  <c r="E176" i="19"/>
  <c r="E175" i="19"/>
  <c r="E174" i="19"/>
  <c r="C174" i="19"/>
  <c r="B174" i="19"/>
  <c r="E173" i="19"/>
  <c r="E171" i="19"/>
  <c r="E170" i="19"/>
  <c r="E169" i="19"/>
  <c r="E168" i="19"/>
  <c r="E167" i="19"/>
  <c r="E166" i="19"/>
  <c r="E165" i="19"/>
  <c r="E164" i="19"/>
  <c r="E163" i="19"/>
  <c r="E162" i="19"/>
  <c r="E161" i="19"/>
  <c r="E160" i="19"/>
  <c r="E159" i="19"/>
  <c r="E158" i="19"/>
  <c r="E157" i="19"/>
  <c r="E156" i="19"/>
  <c r="E155" i="19"/>
  <c r="E154" i="19"/>
  <c r="E153" i="19"/>
  <c r="E152" i="19"/>
  <c r="E151" i="19"/>
  <c r="E150" i="19"/>
  <c r="C150" i="19"/>
  <c r="B150" i="19"/>
  <c r="E149" i="19"/>
  <c r="E147" i="19"/>
  <c r="E146" i="19"/>
  <c r="E145" i="19"/>
  <c r="E144" i="19"/>
  <c r="E143" i="19"/>
  <c r="E142" i="19"/>
  <c r="E141" i="19"/>
  <c r="E140" i="19"/>
  <c r="E139" i="19"/>
  <c r="E138" i="19"/>
  <c r="E137" i="19"/>
  <c r="E136" i="19"/>
  <c r="E135" i="19"/>
  <c r="E134" i="19"/>
  <c r="E133" i="19"/>
  <c r="E132" i="19"/>
  <c r="E131" i="19"/>
  <c r="E130" i="19"/>
  <c r="E129" i="19"/>
  <c r="E128" i="19"/>
  <c r="E127" i="19"/>
  <c r="E126" i="19"/>
  <c r="C126" i="19"/>
  <c r="B126" i="19"/>
  <c r="E125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C102" i="19"/>
  <c r="B102" i="19"/>
  <c r="E101" i="19"/>
  <c r="E99" i="19"/>
  <c r="E98" i="19"/>
  <c r="E97" i="19"/>
  <c r="E96" i="19"/>
  <c r="E95" i="19"/>
  <c r="E94" i="19"/>
  <c r="E93" i="19"/>
  <c r="E92" i="19"/>
  <c r="E91" i="19"/>
  <c r="E90" i="19"/>
  <c r="E89" i="19"/>
  <c r="E88" i="19"/>
  <c r="E87" i="19"/>
  <c r="E86" i="19"/>
  <c r="E85" i="19"/>
  <c r="E84" i="19"/>
  <c r="E83" i="19"/>
  <c r="E82" i="19"/>
  <c r="E81" i="19"/>
  <c r="E80" i="19"/>
  <c r="E79" i="19"/>
  <c r="E78" i="19"/>
  <c r="C78" i="19"/>
  <c r="E77" i="19"/>
  <c r="E75" i="19"/>
  <c r="E74" i="19"/>
  <c r="E73" i="19"/>
  <c r="E72" i="19"/>
  <c r="E71" i="19"/>
  <c r="E70" i="19"/>
  <c r="E69" i="19"/>
  <c r="E68" i="19"/>
  <c r="E67" i="19"/>
  <c r="E66" i="19"/>
  <c r="E65" i="19"/>
  <c r="E64" i="19"/>
  <c r="E63" i="19"/>
  <c r="E62" i="19"/>
  <c r="E61" i="19"/>
  <c r="E60" i="19"/>
  <c r="E59" i="19"/>
  <c r="E58" i="19"/>
  <c r="E57" i="19"/>
  <c r="E56" i="19"/>
  <c r="E55" i="19"/>
  <c r="E54" i="19"/>
  <c r="B54" i="19"/>
  <c r="E51" i="19"/>
  <c r="D51" i="19"/>
  <c r="D75" i="19" s="1"/>
  <c r="D99" i="19" s="1"/>
  <c r="D123" i="19" s="1"/>
  <c r="D147" i="19" s="1"/>
  <c r="D171" i="19" s="1"/>
  <c r="D195" i="19" s="1"/>
  <c r="D219" i="19" s="1"/>
  <c r="D243" i="19" s="1"/>
  <c r="D267" i="19" s="1"/>
  <c r="D291" i="19" s="1"/>
  <c r="D315" i="19" s="1"/>
  <c r="D339" i="19" s="1"/>
  <c r="D363" i="19" s="1"/>
  <c r="D387" i="19" s="1"/>
  <c r="D411" i="19" s="1"/>
  <c r="D435" i="19" s="1"/>
  <c r="D459" i="19" s="1"/>
  <c r="D483" i="19" s="1"/>
  <c r="D507" i="19" s="1"/>
  <c r="D531" i="19" s="1"/>
  <c r="D555" i="19" s="1"/>
  <c r="D579" i="19" s="1"/>
  <c r="D603" i="19" s="1"/>
  <c r="D627" i="19" s="1"/>
  <c r="D651" i="19" s="1"/>
  <c r="D675" i="19" s="1"/>
  <c r="D699" i="19" s="1"/>
  <c r="D723" i="19" s="1"/>
  <c r="D747" i="19" s="1"/>
  <c r="D771" i="19" s="1"/>
  <c r="D795" i="19" s="1"/>
  <c r="D819" i="19" s="1"/>
  <c r="D843" i="19" s="1"/>
  <c r="D867" i="19" s="1"/>
  <c r="D891" i="19" s="1"/>
  <c r="D915" i="19" s="1"/>
  <c r="D939" i="19" s="1"/>
  <c r="D963" i="19" s="1"/>
  <c r="D987" i="19" s="1"/>
  <c r="D1011" i="19" s="1"/>
  <c r="D1035" i="19" s="1"/>
  <c r="D1059" i="19" s="1"/>
  <c r="D1083" i="19" s="1"/>
  <c r="D1107" i="19" s="1"/>
  <c r="D1131" i="19" s="1"/>
  <c r="D1155" i="19" s="1"/>
  <c r="D1179" i="19" s="1"/>
  <c r="E50" i="19"/>
  <c r="D50" i="19"/>
  <c r="D74" i="19" s="1"/>
  <c r="D98" i="19" s="1"/>
  <c r="D122" i="19" s="1"/>
  <c r="D146" i="19" s="1"/>
  <c r="D170" i="19" s="1"/>
  <c r="D194" i="19" s="1"/>
  <c r="D218" i="19" s="1"/>
  <c r="D242" i="19" s="1"/>
  <c r="D266" i="19" s="1"/>
  <c r="D290" i="19" s="1"/>
  <c r="D314" i="19" s="1"/>
  <c r="D338" i="19" s="1"/>
  <c r="D362" i="19" s="1"/>
  <c r="D386" i="19" s="1"/>
  <c r="D410" i="19" s="1"/>
  <c r="D434" i="19" s="1"/>
  <c r="D458" i="19" s="1"/>
  <c r="D482" i="19" s="1"/>
  <c r="D506" i="19" s="1"/>
  <c r="D530" i="19" s="1"/>
  <c r="D554" i="19" s="1"/>
  <c r="D578" i="19" s="1"/>
  <c r="D602" i="19" s="1"/>
  <c r="D626" i="19" s="1"/>
  <c r="D650" i="19" s="1"/>
  <c r="D674" i="19" s="1"/>
  <c r="D698" i="19" s="1"/>
  <c r="D722" i="19" s="1"/>
  <c r="D746" i="19" s="1"/>
  <c r="D770" i="19" s="1"/>
  <c r="D794" i="19" s="1"/>
  <c r="D818" i="19" s="1"/>
  <c r="D842" i="19" s="1"/>
  <c r="D866" i="19" s="1"/>
  <c r="D890" i="19" s="1"/>
  <c r="D914" i="19" s="1"/>
  <c r="D938" i="19" s="1"/>
  <c r="D962" i="19" s="1"/>
  <c r="D986" i="19" s="1"/>
  <c r="D1010" i="19" s="1"/>
  <c r="D1034" i="19" s="1"/>
  <c r="D1058" i="19" s="1"/>
  <c r="D1082" i="19" s="1"/>
  <c r="D1106" i="19" s="1"/>
  <c r="D1130" i="19" s="1"/>
  <c r="D1154" i="19" s="1"/>
  <c r="D1178" i="19" s="1"/>
  <c r="E49" i="19"/>
  <c r="D49" i="19"/>
  <c r="D73" i="19" s="1"/>
  <c r="D97" i="19" s="1"/>
  <c r="D121" i="19" s="1"/>
  <c r="D145" i="19" s="1"/>
  <c r="D169" i="19" s="1"/>
  <c r="D193" i="19" s="1"/>
  <c r="D217" i="19" s="1"/>
  <c r="D241" i="19" s="1"/>
  <c r="D265" i="19" s="1"/>
  <c r="D289" i="19" s="1"/>
  <c r="D313" i="19" s="1"/>
  <c r="D337" i="19" s="1"/>
  <c r="D361" i="19" s="1"/>
  <c r="D385" i="19" s="1"/>
  <c r="D409" i="19" s="1"/>
  <c r="D433" i="19" s="1"/>
  <c r="D457" i="19" s="1"/>
  <c r="D481" i="19" s="1"/>
  <c r="D505" i="19" s="1"/>
  <c r="D529" i="19" s="1"/>
  <c r="D553" i="19" s="1"/>
  <c r="D577" i="19" s="1"/>
  <c r="D601" i="19" s="1"/>
  <c r="D625" i="19" s="1"/>
  <c r="D649" i="19" s="1"/>
  <c r="D673" i="19" s="1"/>
  <c r="D697" i="19" s="1"/>
  <c r="D721" i="19" s="1"/>
  <c r="D745" i="19" s="1"/>
  <c r="D769" i="19" s="1"/>
  <c r="D793" i="19" s="1"/>
  <c r="D817" i="19" s="1"/>
  <c r="D841" i="19" s="1"/>
  <c r="D865" i="19" s="1"/>
  <c r="D889" i="19" s="1"/>
  <c r="D913" i="19" s="1"/>
  <c r="D937" i="19" s="1"/>
  <c r="D961" i="19" s="1"/>
  <c r="D985" i="19" s="1"/>
  <c r="D1009" i="19" s="1"/>
  <c r="D1033" i="19" s="1"/>
  <c r="D1057" i="19" s="1"/>
  <c r="D1081" i="19" s="1"/>
  <c r="D1105" i="19" s="1"/>
  <c r="D1129" i="19" s="1"/>
  <c r="D1153" i="19" s="1"/>
  <c r="D1177" i="19" s="1"/>
  <c r="E48" i="19"/>
  <c r="D48" i="19"/>
  <c r="D72" i="19" s="1"/>
  <c r="D96" i="19" s="1"/>
  <c r="D120" i="19" s="1"/>
  <c r="D144" i="19" s="1"/>
  <c r="D168" i="19" s="1"/>
  <c r="D192" i="19" s="1"/>
  <c r="D216" i="19" s="1"/>
  <c r="D240" i="19" s="1"/>
  <c r="D264" i="19" s="1"/>
  <c r="D288" i="19" s="1"/>
  <c r="D312" i="19" s="1"/>
  <c r="D336" i="19" s="1"/>
  <c r="D360" i="19" s="1"/>
  <c r="D384" i="19" s="1"/>
  <c r="D408" i="19" s="1"/>
  <c r="D432" i="19" s="1"/>
  <c r="D456" i="19" s="1"/>
  <c r="D480" i="19" s="1"/>
  <c r="D504" i="19" s="1"/>
  <c r="D528" i="19" s="1"/>
  <c r="D552" i="19" s="1"/>
  <c r="D576" i="19" s="1"/>
  <c r="D600" i="19" s="1"/>
  <c r="D624" i="19" s="1"/>
  <c r="D648" i="19" s="1"/>
  <c r="D672" i="19" s="1"/>
  <c r="D696" i="19" s="1"/>
  <c r="D720" i="19" s="1"/>
  <c r="D744" i="19" s="1"/>
  <c r="D768" i="19" s="1"/>
  <c r="D792" i="19" s="1"/>
  <c r="D816" i="19" s="1"/>
  <c r="D840" i="19" s="1"/>
  <c r="D864" i="19" s="1"/>
  <c r="D888" i="19" s="1"/>
  <c r="D912" i="19" s="1"/>
  <c r="D936" i="19" s="1"/>
  <c r="D960" i="19" s="1"/>
  <c r="D984" i="19" s="1"/>
  <c r="D1008" i="19" s="1"/>
  <c r="D1032" i="19" s="1"/>
  <c r="D1056" i="19" s="1"/>
  <c r="D1080" i="19" s="1"/>
  <c r="D1104" i="19" s="1"/>
  <c r="D1128" i="19" s="1"/>
  <c r="D1152" i="19" s="1"/>
  <c r="D1176" i="19" s="1"/>
  <c r="E47" i="19"/>
  <c r="D47" i="19"/>
  <c r="D71" i="19" s="1"/>
  <c r="D95" i="19" s="1"/>
  <c r="D119" i="19" s="1"/>
  <c r="D143" i="19" s="1"/>
  <c r="D167" i="19" s="1"/>
  <c r="D191" i="19" s="1"/>
  <c r="D215" i="19" s="1"/>
  <c r="D239" i="19" s="1"/>
  <c r="D263" i="19" s="1"/>
  <c r="D287" i="19" s="1"/>
  <c r="D311" i="19" s="1"/>
  <c r="D335" i="19" s="1"/>
  <c r="D359" i="19" s="1"/>
  <c r="D383" i="19" s="1"/>
  <c r="D407" i="19" s="1"/>
  <c r="D431" i="19" s="1"/>
  <c r="D455" i="19" s="1"/>
  <c r="D479" i="19" s="1"/>
  <c r="D503" i="19" s="1"/>
  <c r="D527" i="19" s="1"/>
  <c r="D551" i="19" s="1"/>
  <c r="D575" i="19" s="1"/>
  <c r="D599" i="19" s="1"/>
  <c r="D623" i="19" s="1"/>
  <c r="D647" i="19" s="1"/>
  <c r="D671" i="19" s="1"/>
  <c r="D695" i="19" s="1"/>
  <c r="D719" i="19" s="1"/>
  <c r="D743" i="19" s="1"/>
  <c r="D767" i="19" s="1"/>
  <c r="D791" i="19" s="1"/>
  <c r="D815" i="19" s="1"/>
  <c r="D839" i="19" s="1"/>
  <c r="D863" i="19" s="1"/>
  <c r="D887" i="19" s="1"/>
  <c r="D911" i="19" s="1"/>
  <c r="D935" i="19" s="1"/>
  <c r="D959" i="19" s="1"/>
  <c r="D983" i="19" s="1"/>
  <c r="D1007" i="19" s="1"/>
  <c r="D1031" i="19" s="1"/>
  <c r="D1055" i="19" s="1"/>
  <c r="D1079" i="19" s="1"/>
  <c r="D1103" i="19" s="1"/>
  <c r="D1127" i="19" s="1"/>
  <c r="D1151" i="19" s="1"/>
  <c r="D1175" i="19" s="1"/>
  <c r="E46" i="19"/>
  <c r="D46" i="19"/>
  <c r="D70" i="19" s="1"/>
  <c r="D94" i="19" s="1"/>
  <c r="D118" i="19" s="1"/>
  <c r="D142" i="19" s="1"/>
  <c r="D166" i="19" s="1"/>
  <c r="D190" i="19" s="1"/>
  <c r="D214" i="19" s="1"/>
  <c r="D238" i="19" s="1"/>
  <c r="D262" i="19" s="1"/>
  <c r="D286" i="19" s="1"/>
  <c r="D310" i="19" s="1"/>
  <c r="D334" i="19" s="1"/>
  <c r="D358" i="19" s="1"/>
  <c r="D382" i="19" s="1"/>
  <c r="D406" i="19" s="1"/>
  <c r="D430" i="19" s="1"/>
  <c r="D454" i="19" s="1"/>
  <c r="D478" i="19" s="1"/>
  <c r="D502" i="19" s="1"/>
  <c r="D526" i="19" s="1"/>
  <c r="D550" i="19" s="1"/>
  <c r="D574" i="19" s="1"/>
  <c r="D598" i="19" s="1"/>
  <c r="D622" i="19" s="1"/>
  <c r="D646" i="19" s="1"/>
  <c r="D670" i="19" s="1"/>
  <c r="D694" i="19" s="1"/>
  <c r="D718" i="19" s="1"/>
  <c r="D742" i="19" s="1"/>
  <c r="D766" i="19" s="1"/>
  <c r="D790" i="19" s="1"/>
  <c r="D814" i="19" s="1"/>
  <c r="D838" i="19" s="1"/>
  <c r="D862" i="19" s="1"/>
  <c r="D886" i="19" s="1"/>
  <c r="D910" i="19" s="1"/>
  <c r="D934" i="19" s="1"/>
  <c r="D958" i="19" s="1"/>
  <c r="D982" i="19" s="1"/>
  <c r="D1006" i="19" s="1"/>
  <c r="D1030" i="19" s="1"/>
  <c r="D1054" i="19" s="1"/>
  <c r="D1078" i="19" s="1"/>
  <c r="D1102" i="19" s="1"/>
  <c r="D1126" i="19" s="1"/>
  <c r="D1150" i="19" s="1"/>
  <c r="D1174" i="19" s="1"/>
  <c r="E45" i="19"/>
  <c r="D45" i="19"/>
  <c r="D69" i="19" s="1"/>
  <c r="D93" i="19" s="1"/>
  <c r="D117" i="19" s="1"/>
  <c r="D141" i="19" s="1"/>
  <c r="D165" i="19" s="1"/>
  <c r="D189" i="19" s="1"/>
  <c r="D213" i="19" s="1"/>
  <c r="D237" i="19" s="1"/>
  <c r="D261" i="19" s="1"/>
  <c r="D285" i="19" s="1"/>
  <c r="D309" i="19" s="1"/>
  <c r="D333" i="19" s="1"/>
  <c r="D357" i="19" s="1"/>
  <c r="D381" i="19" s="1"/>
  <c r="D405" i="19" s="1"/>
  <c r="D429" i="19" s="1"/>
  <c r="D453" i="19" s="1"/>
  <c r="D477" i="19" s="1"/>
  <c r="D501" i="19" s="1"/>
  <c r="D525" i="19" s="1"/>
  <c r="D549" i="19" s="1"/>
  <c r="D573" i="19" s="1"/>
  <c r="D597" i="19" s="1"/>
  <c r="D621" i="19" s="1"/>
  <c r="D645" i="19" s="1"/>
  <c r="D669" i="19" s="1"/>
  <c r="D693" i="19" s="1"/>
  <c r="D717" i="19" s="1"/>
  <c r="D741" i="19" s="1"/>
  <c r="D765" i="19" s="1"/>
  <c r="D789" i="19" s="1"/>
  <c r="D813" i="19" s="1"/>
  <c r="D837" i="19" s="1"/>
  <c r="D861" i="19" s="1"/>
  <c r="D885" i="19" s="1"/>
  <c r="D909" i="19" s="1"/>
  <c r="D933" i="19" s="1"/>
  <c r="D957" i="19" s="1"/>
  <c r="D981" i="19" s="1"/>
  <c r="D1005" i="19" s="1"/>
  <c r="D1029" i="19" s="1"/>
  <c r="D1053" i="19" s="1"/>
  <c r="D1077" i="19" s="1"/>
  <c r="D1101" i="19" s="1"/>
  <c r="D1125" i="19" s="1"/>
  <c r="D1149" i="19" s="1"/>
  <c r="D1173" i="19" s="1"/>
  <c r="E44" i="19"/>
  <c r="D44" i="19"/>
  <c r="D68" i="19" s="1"/>
  <c r="D92" i="19" s="1"/>
  <c r="D116" i="19" s="1"/>
  <c r="D140" i="19" s="1"/>
  <c r="D164" i="19" s="1"/>
  <c r="D188" i="19" s="1"/>
  <c r="D212" i="19" s="1"/>
  <c r="D236" i="19" s="1"/>
  <c r="D260" i="19" s="1"/>
  <c r="D284" i="19" s="1"/>
  <c r="D308" i="19" s="1"/>
  <c r="D332" i="19" s="1"/>
  <c r="D356" i="19" s="1"/>
  <c r="D380" i="19" s="1"/>
  <c r="D404" i="19" s="1"/>
  <c r="D428" i="19" s="1"/>
  <c r="D452" i="19" s="1"/>
  <c r="D476" i="19" s="1"/>
  <c r="D500" i="19" s="1"/>
  <c r="D524" i="19" s="1"/>
  <c r="D548" i="19" s="1"/>
  <c r="D572" i="19" s="1"/>
  <c r="D596" i="19" s="1"/>
  <c r="D620" i="19" s="1"/>
  <c r="D644" i="19" s="1"/>
  <c r="D668" i="19" s="1"/>
  <c r="D692" i="19" s="1"/>
  <c r="D716" i="19" s="1"/>
  <c r="D740" i="19" s="1"/>
  <c r="D764" i="19" s="1"/>
  <c r="D788" i="19" s="1"/>
  <c r="D812" i="19" s="1"/>
  <c r="D836" i="19" s="1"/>
  <c r="D860" i="19" s="1"/>
  <c r="D884" i="19" s="1"/>
  <c r="D908" i="19" s="1"/>
  <c r="D932" i="19" s="1"/>
  <c r="D956" i="19" s="1"/>
  <c r="D980" i="19" s="1"/>
  <c r="D1004" i="19" s="1"/>
  <c r="D1028" i="19" s="1"/>
  <c r="D1052" i="19" s="1"/>
  <c r="D1076" i="19" s="1"/>
  <c r="D1100" i="19" s="1"/>
  <c r="D1124" i="19" s="1"/>
  <c r="D1148" i="19" s="1"/>
  <c r="D1172" i="19" s="1"/>
  <c r="E43" i="19"/>
  <c r="D43" i="19"/>
  <c r="D67" i="19" s="1"/>
  <c r="D91" i="19" s="1"/>
  <c r="D115" i="19" s="1"/>
  <c r="D139" i="19" s="1"/>
  <c r="D163" i="19" s="1"/>
  <c r="D187" i="19" s="1"/>
  <c r="D211" i="19" s="1"/>
  <c r="D235" i="19" s="1"/>
  <c r="D259" i="19" s="1"/>
  <c r="D283" i="19" s="1"/>
  <c r="D307" i="19" s="1"/>
  <c r="D331" i="19" s="1"/>
  <c r="D355" i="19" s="1"/>
  <c r="D379" i="19" s="1"/>
  <c r="D403" i="19" s="1"/>
  <c r="D427" i="19" s="1"/>
  <c r="D451" i="19" s="1"/>
  <c r="D475" i="19" s="1"/>
  <c r="D499" i="19" s="1"/>
  <c r="D523" i="19" s="1"/>
  <c r="D547" i="19" s="1"/>
  <c r="D571" i="19" s="1"/>
  <c r="D595" i="19" s="1"/>
  <c r="D619" i="19" s="1"/>
  <c r="D643" i="19" s="1"/>
  <c r="D667" i="19" s="1"/>
  <c r="D691" i="19" s="1"/>
  <c r="D715" i="19" s="1"/>
  <c r="D739" i="19" s="1"/>
  <c r="D763" i="19" s="1"/>
  <c r="D787" i="19" s="1"/>
  <c r="D811" i="19" s="1"/>
  <c r="D835" i="19" s="1"/>
  <c r="D859" i="19" s="1"/>
  <c r="D883" i="19" s="1"/>
  <c r="D907" i="19" s="1"/>
  <c r="D931" i="19" s="1"/>
  <c r="D955" i="19" s="1"/>
  <c r="D979" i="19" s="1"/>
  <c r="D1003" i="19" s="1"/>
  <c r="D1027" i="19" s="1"/>
  <c r="D1051" i="19" s="1"/>
  <c r="D1075" i="19" s="1"/>
  <c r="D1099" i="19" s="1"/>
  <c r="D1123" i="19" s="1"/>
  <c r="D1147" i="19" s="1"/>
  <c r="D1171" i="19" s="1"/>
  <c r="E42" i="19"/>
  <c r="D42" i="19"/>
  <c r="D66" i="19" s="1"/>
  <c r="D90" i="19" s="1"/>
  <c r="D114" i="19" s="1"/>
  <c r="D138" i="19" s="1"/>
  <c r="D162" i="19" s="1"/>
  <c r="D186" i="19" s="1"/>
  <c r="D210" i="19" s="1"/>
  <c r="D234" i="19" s="1"/>
  <c r="D258" i="19" s="1"/>
  <c r="D282" i="19" s="1"/>
  <c r="D306" i="19" s="1"/>
  <c r="D330" i="19" s="1"/>
  <c r="D354" i="19" s="1"/>
  <c r="D378" i="19" s="1"/>
  <c r="D402" i="19" s="1"/>
  <c r="D426" i="19" s="1"/>
  <c r="D450" i="19" s="1"/>
  <c r="D474" i="19" s="1"/>
  <c r="D498" i="19" s="1"/>
  <c r="D522" i="19" s="1"/>
  <c r="D546" i="19" s="1"/>
  <c r="D570" i="19" s="1"/>
  <c r="D594" i="19" s="1"/>
  <c r="D618" i="19" s="1"/>
  <c r="D642" i="19" s="1"/>
  <c r="D666" i="19" s="1"/>
  <c r="D690" i="19" s="1"/>
  <c r="D714" i="19" s="1"/>
  <c r="D738" i="19" s="1"/>
  <c r="D762" i="19" s="1"/>
  <c r="D786" i="19" s="1"/>
  <c r="D810" i="19" s="1"/>
  <c r="D834" i="19" s="1"/>
  <c r="D858" i="19" s="1"/>
  <c r="D882" i="19" s="1"/>
  <c r="D906" i="19" s="1"/>
  <c r="D930" i="19" s="1"/>
  <c r="D954" i="19" s="1"/>
  <c r="D978" i="19" s="1"/>
  <c r="D1002" i="19" s="1"/>
  <c r="D1026" i="19" s="1"/>
  <c r="D1050" i="19" s="1"/>
  <c r="D1074" i="19" s="1"/>
  <c r="D1098" i="19" s="1"/>
  <c r="D1122" i="19" s="1"/>
  <c r="D1146" i="19" s="1"/>
  <c r="D1170" i="19" s="1"/>
  <c r="E41" i="19"/>
  <c r="D41" i="19"/>
  <c r="D65" i="19" s="1"/>
  <c r="D89" i="19" s="1"/>
  <c r="D113" i="19" s="1"/>
  <c r="D137" i="19" s="1"/>
  <c r="D161" i="19" s="1"/>
  <c r="D185" i="19" s="1"/>
  <c r="D209" i="19" s="1"/>
  <c r="D233" i="19" s="1"/>
  <c r="D257" i="19" s="1"/>
  <c r="D281" i="19" s="1"/>
  <c r="D305" i="19" s="1"/>
  <c r="D329" i="19" s="1"/>
  <c r="D353" i="19" s="1"/>
  <c r="D377" i="19" s="1"/>
  <c r="D401" i="19" s="1"/>
  <c r="D425" i="19" s="1"/>
  <c r="D449" i="19" s="1"/>
  <c r="D473" i="19" s="1"/>
  <c r="D497" i="19" s="1"/>
  <c r="D521" i="19" s="1"/>
  <c r="D545" i="19" s="1"/>
  <c r="D569" i="19" s="1"/>
  <c r="D593" i="19" s="1"/>
  <c r="D617" i="19" s="1"/>
  <c r="D641" i="19" s="1"/>
  <c r="D665" i="19" s="1"/>
  <c r="D689" i="19" s="1"/>
  <c r="D713" i="19" s="1"/>
  <c r="D737" i="19" s="1"/>
  <c r="D761" i="19" s="1"/>
  <c r="D785" i="19" s="1"/>
  <c r="D809" i="19" s="1"/>
  <c r="D833" i="19" s="1"/>
  <c r="D857" i="19" s="1"/>
  <c r="D881" i="19" s="1"/>
  <c r="D905" i="19" s="1"/>
  <c r="D929" i="19" s="1"/>
  <c r="D953" i="19" s="1"/>
  <c r="D977" i="19" s="1"/>
  <c r="D1001" i="19" s="1"/>
  <c r="D1025" i="19" s="1"/>
  <c r="D1049" i="19" s="1"/>
  <c r="D1073" i="19" s="1"/>
  <c r="D1097" i="19" s="1"/>
  <c r="D1121" i="19" s="1"/>
  <c r="D1145" i="19" s="1"/>
  <c r="D1169" i="19" s="1"/>
  <c r="E40" i="19"/>
  <c r="D40" i="19"/>
  <c r="D64" i="19" s="1"/>
  <c r="D88" i="19" s="1"/>
  <c r="D112" i="19" s="1"/>
  <c r="D136" i="19" s="1"/>
  <c r="D160" i="19" s="1"/>
  <c r="D184" i="19" s="1"/>
  <c r="D208" i="19" s="1"/>
  <c r="D232" i="19" s="1"/>
  <c r="D256" i="19" s="1"/>
  <c r="D280" i="19" s="1"/>
  <c r="D304" i="19" s="1"/>
  <c r="D328" i="19" s="1"/>
  <c r="D352" i="19" s="1"/>
  <c r="D376" i="19" s="1"/>
  <c r="D400" i="19" s="1"/>
  <c r="D424" i="19" s="1"/>
  <c r="D448" i="19" s="1"/>
  <c r="D472" i="19" s="1"/>
  <c r="D496" i="19" s="1"/>
  <c r="D520" i="19" s="1"/>
  <c r="D544" i="19" s="1"/>
  <c r="D568" i="19" s="1"/>
  <c r="D592" i="19" s="1"/>
  <c r="D616" i="19" s="1"/>
  <c r="D640" i="19" s="1"/>
  <c r="D664" i="19" s="1"/>
  <c r="D688" i="19" s="1"/>
  <c r="D712" i="19" s="1"/>
  <c r="D736" i="19" s="1"/>
  <c r="D760" i="19" s="1"/>
  <c r="D784" i="19" s="1"/>
  <c r="D808" i="19" s="1"/>
  <c r="D832" i="19" s="1"/>
  <c r="D856" i="19" s="1"/>
  <c r="D880" i="19" s="1"/>
  <c r="D904" i="19" s="1"/>
  <c r="D928" i="19" s="1"/>
  <c r="D952" i="19" s="1"/>
  <c r="D976" i="19" s="1"/>
  <c r="D1000" i="19" s="1"/>
  <c r="D1024" i="19" s="1"/>
  <c r="D1048" i="19" s="1"/>
  <c r="D1072" i="19" s="1"/>
  <c r="D1096" i="19" s="1"/>
  <c r="D1120" i="19" s="1"/>
  <c r="D1144" i="19" s="1"/>
  <c r="D1168" i="19" s="1"/>
  <c r="E39" i="19"/>
  <c r="D39" i="19"/>
  <c r="D63" i="19" s="1"/>
  <c r="D87" i="19" s="1"/>
  <c r="D111" i="19" s="1"/>
  <c r="D135" i="19" s="1"/>
  <c r="D159" i="19" s="1"/>
  <c r="D183" i="19" s="1"/>
  <c r="D207" i="19" s="1"/>
  <c r="D231" i="19" s="1"/>
  <c r="D255" i="19" s="1"/>
  <c r="D279" i="19" s="1"/>
  <c r="D303" i="19" s="1"/>
  <c r="D327" i="19" s="1"/>
  <c r="D351" i="19" s="1"/>
  <c r="D375" i="19" s="1"/>
  <c r="D399" i="19" s="1"/>
  <c r="D423" i="19" s="1"/>
  <c r="D447" i="19" s="1"/>
  <c r="D471" i="19" s="1"/>
  <c r="D495" i="19" s="1"/>
  <c r="D519" i="19" s="1"/>
  <c r="D543" i="19" s="1"/>
  <c r="D567" i="19" s="1"/>
  <c r="D591" i="19" s="1"/>
  <c r="D615" i="19" s="1"/>
  <c r="D639" i="19" s="1"/>
  <c r="D663" i="19" s="1"/>
  <c r="D687" i="19" s="1"/>
  <c r="D711" i="19" s="1"/>
  <c r="D735" i="19" s="1"/>
  <c r="D759" i="19" s="1"/>
  <c r="D783" i="19" s="1"/>
  <c r="D807" i="19" s="1"/>
  <c r="D831" i="19" s="1"/>
  <c r="D855" i="19" s="1"/>
  <c r="D879" i="19" s="1"/>
  <c r="D903" i="19" s="1"/>
  <c r="D927" i="19" s="1"/>
  <c r="D951" i="19" s="1"/>
  <c r="D975" i="19" s="1"/>
  <c r="D999" i="19" s="1"/>
  <c r="D1023" i="19" s="1"/>
  <c r="D1047" i="19" s="1"/>
  <c r="D1071" i="19" s="1"/>
  <c r="D1095" i="19" s="1"/>
  <c r="D1119" i="19" s="1"/>
  <c r="D1143" i="19" s="1"/>
  <c r="D1167" i="19" s="1"/>
  <c r="E38" i="19"/>
  <c r="D38" i="19"/>
  <c r="D62" i="19" s="1"/>
  <c r="D86" i="19" s="1"/>
  <c r="D110" i="19" s="1"/>
  <c r="D134" i="19" s="1"/>
  <c r="D158" i="19" s="1"/>
  <c r="D182" i="19" s="1"/>
  <c r="D206" i="19" s="1"/>
  <c r="D230" i="19" s="1"/>
  <c r="D254" i="19" s="1"/>
  <c r="D278" i="19" s="1"/>
  <c r="D302" i="19" s="1"/>
  <c r="D326" i="19" s="1"/>
  <c r="D350" i="19" s="1"/>
  <c r="D374" i="19" s="1"/>
  <c r="D398" i="19" s="1"/>
  <c r="D422" i="19" s="1"/>
  <c r="D446" i="19" s="1"/>
  <c r="D470" i="19" s="1"/>
  <c r="D494" i="19" s="1"/>
  <c r="D518" i="19" s="1"/>
  <c r="D542" i="19" s="1"/>
  <c r="D566" i="19" s="1"/>
  <c r="D590" i="19" s="1"/>
  <c r="D614" i="19" s="1"/>
  <c r="D638" i="19" s="1"/>
  <c r="D662" i="19" s="1"/>
  <c r="D686" i="19" s="1"/>
  <c r="D710" i="19" s="1"/>
  <c r="D734" i="19" s="1"/>
  <c r="D758" i="19" s="1"/>
  <c r="D782" i="19" s="1"/>
  <c r="D806" i="19" s="1"/>
  <c r="D830" i="19" s="1"/>
  <c r="D854" i="19" s="1"/>
  <c r="D878" i="19" s="1"/>
  <c r="D902" i="19" s="1"/>
  <c r="D926" i="19" s="1"/>
  <c r="D950" i="19" s="1"/>
  <c r="D974" i="19" s="1"/>
  <c r="D998" i="19" s="1"/>
  <c r="D1022" i="19" s="1"/>
  <c r="D1046" i="19" s="1"/>
  <c r="D1070" i="19" s="1"/>
  <c r="D1094" i="19" s="1"/>
  <c r="D1118" i="19" s="1"/>
  <c r="D1142" i="19" s="1"/>
  <c r="D1166" i="19" s="1"/>
  <c r="E37" i="19"/>
  <c r="D37" i="19"/>
  <c r="D61" i="19" s="1"/>
  <c r="D85" i="19" s="1"/>
  <c r="D109" i="19" s="1"/>
  <c r="D133" i="19" s="1"/>
  <c r="D157" i="19" s="1"/>
  <c r="D181" i="19" s="1"/>
  <c r="D205" i="19" s="1"/>
  <c r="D229" i="19" s="1"/>
  <c r="D253" i="19" s="1"/>
  <c r="D277" i="19" s="1"/>
  <c r="D301" i="19" s="1"/>
  <c r="D325" i="19" s="1"/>
  <c r="D349" i="19" s="1"/>
  <c r="D373" i="19" s="1"/>
  <c r="D397" i="19" s="1"/>
  <c r="D421" i="19" s="1"/>
  <c r="D445" i="19" s="1"/>
  <c r="D469" i="19" s="1"/>
  <c r="D493" i="19" s="1"/>
  <c r="D517" i="19" s="1"/>
  <c r="D541" i="19" s="1"/>
  <c r="D565" i="19" s="1"/>
  <c r="D589" i="19" s="1"/>
  <c r="D613" i="19" s="1"/>
  <c r="D637" i="19" s="1"/>
  <c r="D661" i="19" s="1"/>
  <c r="D685" i="19" s="1"/>
  <c r="D709" i="19" s="1"/>
  <c r="D733" i="19" s="1"/>
  <c r="D757" i="19" s="1"/>
  <c r="D781" i="19" s="1"/>
  <c r="D805" i="19" s="1"/>
  <c r="D829" i="19" s="1"/>
  <c r="D853" i="19" s="1"/>
  <c r="D877" i="19" s="1"/>
  <c r="D901" i="19" s="1"/>
  <c r="D925" i="19" s="1"/>
  <c r="D949" i="19" s="1"/>
  <c r="D973" i="19" s="1"/>
  <c r="D997" i="19" s="1"/>
  <c r="D1021" i="19" s="1"/>
  <c r="D1045" i="19" s="1"/>
  <c r="D1069" i="19" s="1"/>
  <c r="D1093" i="19" s="1"/>
  <c r="D1117" i="19" s="1"/>
  <c r="D1141" i="19" s="1"/>
  <c r="D1165" i="19" s="1"/>
  <c r="E36" i="19"/>
  <c r="D36" i="19"/>
  <c r="D60" i="19" s="1"/>
  <c r="D84" i="19" s="1"/>
  <c r="D108" i="19" s="1"/>
  <c r="D132" i="19" s="1"/>
  <c r="D156" i="19" s="1"/>
  <c r="D180" i="19" s="1"/>
  <c r="D204" i="19" s="1"/>
  <c r="D228" i="19" s="1"/>
  <c r="D252" i="19" s="1"/>
  <c r="D276" i="19" s="1"/>
  <c r="D300" i="19" s="1"/>
  <c r="D324" i="19" s="1"/>
  <c r="D348" i="19" s="1"/>
  <c r="D372" i="19" s="1"/>
  <c r="D396" i="19" s="1"/>
  <c r="D420" i="19" s="1"/>
  <c r="D444" i="19" s="1"/>
  <c r="D468" i="19" s="1"/>
  <c r="D492" i="19" s="1"/>
  <c r="D516" i="19" s="1"/>
  <c r="D540" i="19" s="1"/>
  <c r="D564" i="19" s="1"/>
  <c r="D588" i="19" s="1"/>
  <c r="D612" i="19" s="1"/>
  <c r="D636" i="19" s="1"/>
  <c r="D660" i="19" s="1"/>
  <c r="D684" i="19" s="1"/>
  <c r="D708" i="19" s="1"/>
  <c r="D732" i="19" s="1"/>
  <c r="D756" i="19" s="1"/>
  <c r="D780" i="19" s="1"/>
  <c r="D804" i="19" s="1"/>
  <c r="D828" i="19" s="1"/>
  <c r="D852" i="19" s="1"/>
  <c r="D876" i="19" s="1"/>
  <c r="D900" i="19" s="1"/>
  <c r="D924" i="19" s="1"/>
  <c r="D948" i="19" s="1"/>
  <c r="D972" i="19" s="1"/>
  <c r="D996" i="19" s="1"/>
  <c r="D1020" i="19" s="1"/>
  <c r="D1044" i="19" s="1"/>
  <c r="D1068" i="19" s="1"/>
  <c r="D1092" i="19" s="1"/>
  <c r="D1116" i="19" s="1"/>
  <c r="D1140" i="19" s="1"/>
  <c r="D1164" i="19" s="1"/>
  <c r="E35" i="19"/>
  <c r="D35" i="19"/>
  <c r="D59" i="19" s="1"/>
  <c r="D83" i="19" s="1"/>
  <c r="D107" i="19" s="1"/>
  <c r="D131" i="19" s="1"/>
  <c r="D155" i="19" s="1"/>
  <c r="D179" i="19" s="1"/>
  <c r="D203" i="19" s="1"/>
  <c r="D227" i="19" s="1"/>
  <c r="D251" i="19" s="1"/>
  <c r="D275" i="19" s="1"/>
  <c r="D299" i="19" s="1"/>
  <c r="D323" i="19" s="1"/>
  <c r="D347" i="19" s="1"/>
  <c r="D371" i="19" s="1"/>
  <c r="D395" i="19" s="1"/>
  <c r="D419" i="19" s="1"/>
  <c r="D443" i="19" s="1"/>
  <c r="D467" i="19" s="1"/>
  <c r="D491" i="19" s="1"/>
  <c r="D515" i="19" s="1"/>
  <c r="D539" i="19" s="1"/>
  <c r="D563" i="19" s="1"/>
  <c r="D587" i="19" s="1"/>
  <c r="D611" i="19" s="1"/>
  <c r="D635" i="19" s="1"/>
  <c r="D659" i="19" s="1"/>
  <c r="D683" i="19" s="1"/>
  <c r="D707" i="19" s="1"/>
  <c r="D731" i="19" s="1"/>
  <c r="D755" i="19" s="1"/>
  <c r="D779" i="19" s="1"/>
  <c r="D803" i="19" s="1"/>
  <c r="D827" i="19" s="1"/>
  <c r="D851" i="19" s="1"/>
  <c r="D875" i="19" s="1"/>
  <c r="D899" i="19" s="1"/>
  <c r="D923" i="19" s="1"/>
  <c r="D947" i="19" s="1"/>
  <c r="D971" i="19" s="1"/>
  <c r="D995" i="19" s="1"/>
  <c r="D1019" i="19" s="1"/>
  <c r="D1043" i="19" s="1"/>
  <c r="D1067" i="19" s="1"/>
  <c r="D1091" i="19" s="1"/>
  <c r="D1115" i="19" s="1"/>
  <c r="D1139" i="19" s="1"/>
  <c r="D1163" i="19" s="1"/>
  <c r="E34" i="19"/>
  <c r="D34" i="19"/>
  <c r="D58" i="19" s="1"/>
  <c r="D82" i="19" s="1"/>
  <c r="D106" i="19" s="1"/>
  <c r="D130" i="19" s="1"/>
  <c r="D154" i="19" s="1"/>
  <c r="D178" i="19" s="1"/>
  <c r="D202" i="19" s="1"/>
  <c r="D226" i="19" s="1"/>
  <c r="D250" i="19" s="1"/>
  <c r="D274" i="19" s="1"/>
  <c r="D298" i="19" s="1"/>
  <c r="D322" i="19" s="1"/>
  <c r="D346" i="19" s="1"/>
  <c r="D370" i="19" s="1"/>
  <c r="D394" i="19" s="1"/>
  <c r="D418" i="19" s="1"/>
  <c r="D442" i="19" s="1"/>
  <c r="D466" i="19" s="1"/>
  <c r="D490" i="19" s="1"/>
  <c r="D514" i="19" s="1"/>
  <c r="D538" i="19" s="1"/>
  <c r="D562" i="19" s="1"/>
  <c r="D586" i="19" s="1"/>
  <c r="D610" i="19" s="1"/>
  <c r="D634" i="19" s="1"/>
  <c r="D658" i="19" s="1"/>
  <c r="D682" i="19" s="1"/>
  <c r="D706" i="19" s="1"/>
  <c r="D730" i="19" s="1"/>
  <c r="D754" i="19" s="1"/>
  <c r="D778" i="19" s="1"/>
  <c r="D802" i="19" s="1"/>
  <c r="D826" i="19" s="1"/>
  <c r="D850" i="19" s="1"/>
  <c r="D874" i="19" s="1"/>
  <c r="D898" i="19" s="1"/>
  <c r="D922" i="19" s="1"/>
  <c r="D946" i="19" s="1"/>
  <c r="D970" i="19" s="1"/>
  <c r="D994" i="19" s="1"/>
  <c r="D1018" i="19" s="1"/>
  <c r="D1042" i="19" s="1"/>
  <c r="D1066" i="19" s="1"/>
  <c r="D1090" i="19" s="1"/>
  <c r="D1114" i="19" s="1"/>
  <c r="D1138" i="19" s="1"/>
  <c r="D1162" i="19" s="1"/>
  <c r="E33" i="19"/>
  <c r="D33" i="19"/>
  <c r="D57" i="19" s="1"/>
  <c r="D81" i="19" s="1"/>
  <c r="D105" i="19" s="1"/>
  <c r="D129" i="19" s="1"/>
  <c r="D153" i="19" s="1"/>
  <c r="D177" i="19" s="1"/>
  <c r="D201" i="19" s="1"/>
  <c r="D225" i="19" s="1"/>
  <c r="D249" i="19" s="1"/>
  <c r="D273" i="19" s="1"/>
  <c r="D297" i="19" s="1"/>
  <c r="D321" i="19" s="1"/>
  <c r="D345" i="19" s="1"/>
  <c r="D369" i="19" s="1"/>
  <c r="D393" i="19" s="1"/>
  <c r="D417" i="19" s="1"/>
  <c r="D441" i="19" s="1"/>
  <c r="D465" i="19" s="1"/>
  <c r="D489" i="19" s="1"/>
  <c r="D513" i="19" s="1"/>
  <c r="D537" i="19" s="1"/>
  <c r="D561" i="19" s="1"/>
  <c r="D585" i="19" s="1"/>
  <c r="D609" i="19" s="1"/>
  <c r="D633" i="19" s="1"/>
  <c r="D657" i="19" s="1"/>
  <c r="D681" i="19" s="1"/>
  <c r="D705" i="19" s="1"/>
  <c r="D729" i="19" s="1"/>
  <c r="D753" i="19" s="1"/>
  <c r="D777" i="19" s="1"/>
  <c r="D801" i="19" s="1"/>
  <c r="D825" i="19" s="1"/>
  <c r="D849" i="19" s="1"/>
  <c r="D873" i="19" s="1"/>
  <c r="D897" i="19" s="1"/>
  <c r="D921" i="19" s="1"/>
  <c r="D945" i="19" s="1"/>
  <c r="D969" i="19" s="1"/>
  <c r="D993" i="19" s="1"/>
  <c r="D1017" i="19" s="1"/>
  <c r="D1041" i="19" s="1"/>
  <c r="D1065" i="19" s="1"/>
  <c r="D1089" i="19" s="1"/>
  <c r="D1113" i="19" s="1"/>
  <c r="D1137" i="19" s="1"/>
  <c r="D1161" i="19" s="1"/>
  <c r="E32" i="19"/>
  <c r="D32" i="19"/>
  <c r="D56" i="19" s="1"/>
  <c r="D80" i="19" s="1"/>
  <c r="D104" i="19" s="1"/>
  <c r="D128" i="19" s="1"/>
  <c r="D152" i="19" s="1"/>
  <c r="D176" i="19" s="1"/>
  <c r="D200" i="19" s="1"/>
  <c r="D224" i="19" s="1"/>
  <c r="D248" i="19" s="1"/>
  <c r="D272" i="19" s="1"/>
  <c r="D296" i="19" s="1"/>
  <c r="D320" i="19" s="1"/>
  <c r="D344" i="19" s="1"/>
  <c r="D368" i="19" s="1"/>
  <c r="D392" i="19" s="1"/>
  <c r="D416" i="19" s="1"/>
  <c r="D440" i="19" s="1"/>
  <c r="D464" i="19" s="1"/>
  <c r="D488" i="19" s="1"/>
  <c r="D512" i="19" s="1"/>
  <c r="D536" i="19" s="1"/>
  <c r="D560" i="19" s="1"/>
  <c r="D584" i="19" s="1"/>
  <c r="D608" i="19" s="1"/>
  <c r="D632" i="19" s="1"/>
  <c r="D656" i="19" s="1"/>
  <c r="D680" i="19" s="1"/>
  <c r="D704" i="19" s="1"/>
  <c r="D728" i="19" s="1"/>
  <c r="D752" i="19" s="1"/>
  <c r="D776" i="19" s="1"/>
  <c r="D800" i="19" s="1"/>
  <c r="D824" i="19" s="1"/>
  <c r="D848" i="19" s="1"/>
  <c r="D872" i="19" s="1"/>
  <c r="D896" i="19" s="1"/>
  <c r="D920" i="19" s="1"/>
  <c r="D944" i="19" s="1"/>
  <c r="D968" i="19" s="1"/>
  <c r="D992" i="19" s="1"/>
  <c r="D1016" i="19" s="1"/>
  <c r="D1040" i="19" s="1"/>
  <c r="D1064" i="19" s="1"/>
  <c r="D1088" i="19" s="1"/>
  <c r="D1112" i="19" s="1"/>
  <c r="D1136" i="19" s="1"/>
  <c r="D1160" i="19" s="1"/>
  <c r="E31" i="19"/>
  <c r="D31" i="19"/>
  <c r="D55" i="19" s="1"/>
  <c r="D79" i="19" s="1"/>
  <c r="D103" i="19" s="1"/>
  <c r="D127" i="19" s="1"/>
  <c r="D151" i="19" s="1"/>
  <c r="D175" i="19" s="1"/>
  <c r="D199" i="19" s="1"/>
  <c r="D223" i="19" s="1"/>
  <c r="D247" i="19" s="1"/>
  <c r="D271" i="19" s="1"/>
  <c r="D295" i="19" s="1"/>
  <c r="D319" i="19" s="1"/>
  <c r="D343" i="19" s="1"/>
  <c r="D367" i="19" s="1"/>
  <c r="D391" i="19" s="1"/>
  <c r="D415" i="19" s="1"/>
  <c r="D439" i="19" s="1"/>
  <c r="D463" i="19" s="1"/>
  <c r="D487" i="19" s="1"/>
  <c r="D511" i="19" s="1"/>
  <c r="D535" i="19" s="1"/>
  <c r="D559" i="19" s="1"/>
  <c r="D583" i="19" s="1"/>
  <c r="D607" i="19" s="1"/>
  <c r="D631" i="19" s="1"/>
  <c r="D655" i="19" s="1"/>
  <c r="D679" i="19" s="1"/>
  <c r="D703" i="19" s="1"/>
  <c r="D727" i="19" s="1"/>
  <c r="D751" i="19" s="1"/>
  <c r="D775" i="19" s="1"/>
  <c r="D799" i="19" s="1"/>
  <c r="D823" i="19" s="1"/>
  <c r="D847" i="19" s="1"/>
  <c r="D871" i="19" s="1"/>
  <c r="D895" i="19" s="1"/>
  <c r="D919" i="19" s="1"/>
  <c r="D943" i="19" s="1"/>
  <c r="D967" i="19" s="1"/>
  <c r="D991" i="19" s="1"/>
  <c r="D1015" i="19" s="1"/>
  <c r="D1039" i="19" s="1"/>
  <c r="D1063" i="19" s="1"/>
  <c r="D1087" i="19" s="1"/>
  <c r="D1111" i="19" s="1"/>
  <c r="D1135" i="19" s="1"/>
  <c r="D1159" i="19" s="1"/>
  <c r="E30" i="19"/>
  <c r="D30" i="19"/>
  <c r="D54" i="19" s="1"/>
  <c r="D78" i="19" s="1"/>
  <c r="D102" i="19" s="1"/>
  <c r="D126" i="19" s="1"/>
  <c r="D150" i="19" s="1"/>
  <c r="D174" i="19" s="1"/>
  <c r="D198" i="19" s="1"/>
  <c r="D222" i="19" s="1"/>
  <c r="D246" i="19" s="1"/>
  <c r="D270" i="19" s="1"/>
  <c r="D294" i="19" s="1"/>
  <c r="D318" i="19" s="1"/>
  <c r="D342" i="19" s="1"/>
  <c r="D366" i="19" s="1"/>
  <c r="D390" i="19" s="1"/>
  <c r="D414" i="19" s="1"/>
  <c r="D438" i="19" s="1"/>
  <c r="D462" i="19" s="1"/>
  <c r="D486" i="19" s="1"/>
  <c r="D510" i="19" s="1"/>
  <c r="D534" i="19" s="1"/>
  <c r="D558" i="19" s="1"/>
  <c r="D582" i="19" s="1"/>
  <c r="D606" i="19" s="1"/>
  <c r="D630" i="19" s="1"/>
  <c r="D654" i="19" s="1"/>
  <c r="D678" i="19" s="1"/>
  <c r="D702" i="19" s="1"/>
  <c r="D726" i="19" s="1"/>
  <c r="D750" i="19" s="1"/>
  <c r="D774" i="19" s="1"/>
  <c r="D798" i="19" s="1"/>
  <c r="D822" i="19" s="1"/>
  <c r="D846" i="19" s="1"/>
  <c r="D870" i="19" s="1"/>
  <c r="D894" i="19" s="1"/>
  <c r="D918" i="19" s="1"/>
  <c r="D942" i="19" s="1"/>
  <c r="D966" i="19" s="1"/>
  <c r="D990" i="19" s="1"/>
  <c r="D1014" i="19" s="1"/>
  <c r="D1038" i="19" s="1"/>
  <c r="D1062" i="19" s="1"/>
  <c r="D1086" i="19" s="1"/>
  <c r="D1110" i="19" s="1"/>
  <c r="D1134" i="19" s="1"/>
  <c r="D1158" i="19" s="1"/>
  <c r="C30" i="19"/>
  <c r="B30" i="19"/>
  <c r="E49" i="24" l="1"/>
  <c r="H48" i="24"/>
  <c r="J48" i="24" s="1"/>
  <c r="Q48" i="24"/>
  <c r="I48" i="24"/>
  <c r="K48" i="24" s="1"/>
  <c r="Q38" i="24"/>
  <c r="H38" i="24"/>
  <c r="J38" i="24" s="1"/>
  <c r="L38" i="24" s="1"/>
  <c r="R38" i="24"/>
  <c r="T38" i="24"/>
  <c r="K38" i="24"/>
  <c r="H27" i="24"/>
  <c r="S27" i="24" s="1"/>
  <c r="T27" i="24"/>
  <c r="I27" i="24"/>
  <c r="K27" i="24" s="1"/>
  <c r="Q17" i="24"/>
  <c r="T17" i="24"/>
  <c r="R17" i="24"/>
  <c r="K17" i="24"/>
  <c r="H17" i="24"/>
  <c r="J17" i="24" s="1"/>
  <c r="L17" i="24" s="1"/>
  <c r="P17" i="24"/>
  <c r="T7" i="24"/>
  <c r="R7" i="24"/>
  <c r="Q7" i="24"/>
  <c r="P7" i="24"/>
  <c r="H7" i="24"/>
  <c r="K7" i="24"/>
  <c r="S7" i="24"/>
  <c r="J7" i="24"/>
  <c r="L7" i="24" s="1"/>
  <c r="O7" i="24" s="1"/>
  <c r="R47" i="24"/>
  <c r="H47" i="24"/>
  <c r="J47" i="24" s="1"/>
  <c r="L47" i="24" s="1"/>
  <c r="Q47" i="24"/>
  <c r="K47" i="24"/>
  <c r="T47" i="24"/>
  <c r="Q37" i="24"/>
  <c r="H37" i="24"/>
  <c r="P37" i="24" s="1"/>
  <c r="T37" i="24"/>
  <c r="I37" i="24"/>
  <c r="R37" i="24" s="1"/>
  <c r="H26" i="24"/>
  <c r="J26" i="24" s="1"/>
  <c r="I26" i="24"/>
  <c r="Q26" i="24" s="1"/>
  <c r="R15" i="24"/>
  <c r="H15" i="24"/>
  <c r="P15" i="24" s="1"/>
  <c r="I15" i="24"/>
  <c r="Q15" i="24" s="1"/>
  <c r="R6" i="24"/>
  <c r="H6" i="24"/>
  <c r="J6" i="24" s="1"/>
  <c r="S6" i="24"/>
  <c r="I6" i="24"/>
  <c r="Q6" i="24" s="1"/>
  <c r="Q44" i="24"/>
  <c r="H44" i="24"/>
  <c r="S44" i="24" s="1"/>
  <c r="T44" i="24"/>
  <c r="K44" i="24"/>
  <c r="R44" i="24"/>
  <c r="H35" i="24"/>
  <c r="S35" i="24" s="1"/>
  <c r="I35" i="24"/>
  <c r="T35" i="24" s="1"/>
  <c r="K24" i="24"/>
  <c r="T24" i="24"/>
  <c r="R24" i="24"/>
  <c r="P24" i="24"/>
  <c r="Q24" i="24"/>
  <c r="H24" i="24"/>
  <c r="S24" i="24" s="1"/>
  <c r="R13" i="24"/>
  <c r="K13" i="24"/>
  <c r="H13" i="24"/>
  <c r="P13" i="24" s="1"/>
  <c r="Q13" i="24"/>
  <c r="T13" i="24"/>
  <c r="I3" i="24"/>
  <c r="Q3" i="24" s="1"/>
  <c r="H3" i="24"/>
  <c r="J3" i="24" s="1"/>
  <c r="S3" i="24"/>
  <c r="H43" i="24"/>
  <c r="S43" i="24" s="1"/>
  <c r="T43" i="24"/>
  <c r="P43" i="24"/>
  <c r="I43" i="24"/>
  <c r="K43" i="24" s="1"/>
  <c r="H34" i="24"/>
  <c r="P34" i="24" s="1"/>
  <c r="S34" i="24"/>
  <c r="I34" i="24"/>
  <c r="K34" i="24" s="1"/>
  <c r="H22" i="24"/>
  <c r="P22" i="24" s="1"/>
  <c r="Q22" i="24"/>
  <c r="T22" i="24"/>
  <c r="I22" i="24"/>
  <c r="K22" i="24" s="1"/>
  <c r="H12" i="24"/>
  <c r="J12" i="24" s="1"/>
  <c r="S12" i="24"/>
  <c r="K12" i="24"/>
  <c r="Q12" i="24"/>
  <c r="R12" i="24"/>
  <c r="T12" i="24"/>
  <c r="R41" i="24"/>
  <c r="Q41" i="24"/>
  <c r="H41" i="24"/>
  <c r="S41" i="24" s="1"/>
  <c r="J41" i="24"/>
  <c r="I41" i="24"/>
  <c r="T41" i="24" s="1"/>
  <c r="H31" i="24"/>
  <c r="P31" i="24" s="1"/>
  <c r="I31" i="24"/>
  <c r="K31" i="24" s="1"/>
  <c r="P21" i="24"/>
  <c r="H21" i="24"/>
  <c r="J21" i="24" s="1"/>
  <c r="Q21" i="24"/>
  <c r="K21" i="24"/>
  <c r="I21" i="24"/>
  <c r="R21" i="24" s="1"/>
  <c r="H11" i="24"/>
  <c r="J11" i="24" s="1"/>
  <c r="S11" i="24"/>
  <c r="Q11" i="24"/>
  <c r="T11" i="24"/>
  <c r="R11" i="24"/>
  <c r="K11" i="24"/>
  <c r="H46" i="24"/>
  <c r="J46" i="24" s="1"/>
  <c r="K46" i="24"/>
  <c r="Q46" i="24"/>
  <c r="R46" i="24"/>
  <c r="T46" i="24"/>
  <c r="H25" i="24"/>
  <c r="S25" i="24" s="1"/>
  <c r="P25" i="24"/>
  <c r="I25" i="24"/>
  <c r="Q25" i="24" s="1"/>
  <c r="H5" i="24"/>
  <c r="P5" i="24" s="1"/>
  <c r="J5" i="24"/>
  <c r="I5" i="24"/>
  <c r="R5" i="24" s="1"/>
  <c r="H40" i="24"/>
  <c r="P40" i="24" s="1"/>
  <c r="I40" i="24"/>
  <c r="Q40" i="24" s="1"/>
  <c r="R30" i="24"/>
  <c r="Q30" i="24"/>
  <c r="H30" i="24"/>
  <c r="P30" i="24" s="1"/>
  <c r="T30" i="24"/>
  <c r="K30" i="24"/>
  <c r="P20" i="24"/>
  <c r="H20" i="24"/>
  <c r="J20" i="24" s="1"/>
  <c r="Q20" i="24"/>
  <c r="T20" i="24"/>
  <c r="R20" i="24"/>
  <c r="K20" i="24"/>
  <c r="I20" i="24"/>
  <c r="H10" i="24"/>
  <c r="P10" i="24" s="1"/>
  <c r="S10" i="24"/>
  <c r="Q10" i="24"/>
  <c r="T10" i="24"/>
  <c r="R10" i="24"/>
  <c r="K10" i="24"/>
  <c r="H36" i="24"/>
  <c r="P36" i="24" s="1"/>
  <c r="K36" i="24"/>
  <c r="R36" i="24"/>
  <c r="I36" i="24"/>
  <c r="Q36" i="24" s="1"/>
  <c r="K14" i="24"/>
  <c r="H14" i="24"/>
  <c r="P14" i="24" s="1"/>
  <c r="S14" i="24"/>
  <c r="I14" i="24"/>
  <c r="T14" i="24" s="1"/>
  <c r="T2" i="24"/>
  <c r="R2" i="24"/>
  <c r="K2" i="24"/>
  <c r="Q2" i="24"/>
  <c r="H2" i="24"/>
  <c r="P2" i="24" s="1"/>
  <c r="H39" i="24"/>
  <c r="S39" i="24" s="1"/>
  <c r="T39" i="24"/>
  <c r="Q39" i="24"/>
  <c r="I39" i="24"/>
  <c r="K39" i="24" s="1"/>
  <c r="Q29" i="24"/>
  <c r="H29" i="24"/>
  <c r="J29" i="24" s="1"/>
  <c r="L29" i="24" s="1"/>
  <c r="K29" i="24"/>
  <c r="T29" i="24"/>
  <c r="R29" i="24"/>
  <c r="H19" i="24"/>
  <c r="P19" i="24" s="1"/>
  <c r="Q19" i="24"/>
  <c r="T19" i="24"/>
  <c r="K19" i="24"/>
  <c r="R19" i="24"/>
  <c r="Q8" i="24"/>
  <c r="T8" i="24"/>
  <c r="R8" i="24"/>
  <c r="K8" i="24"/>
  <c r="H8" i="24"/>
  <c r="S8" i="24" s="1"/>
  <c r="H49" i="24"/>
  <c r="I49" i="24"/>
  <c r="O38" i="24" l="1"/>
  <c r="V38" i="24"/>
  <c r="U38" i="24"/>
  <c r="P8" i="24"/>
  <c r="S19" i="24"/>
  <c r="T5" i="24"/>
  <c r="J31" i="24"/>
  <c r="L31" i="24" s="1"/>
  <c r="L12" i="24"/>
  <c r="J35" i="24"/>
  <c r="P6" i="24"/>
  <c r="S38" i="24"/>
  <c r="S49" i="24" s="1"/>
  <c r="Q5" i="24"/>
  <c r="L46" i="24"/>
  <c r="T21" i="24"/>
  <c r="Q31" i="24"/>
  <c r="P41" i="24"/>
  <c r="P3" i="24"/>
  <c r="P35" i="24"/>
  <c r="P44" i="24"/>
  <c r="P38" i="24"/>
  <c r="S29" i="24"/>
  <c r="S2" i="24"/>
  <c r="L20" i="24"/>
  <c r="V20" i="24" s="1"/>
  <c r="J40" i="24"/>
  <c r="R25" i="24"/>
  <c r="S31" i="24"/>
  <c r="J13" i="24"/>
  <c r="L13" i="24" s="1"/>
  <c r="J15" i="24"/>
  <c r="Q35" i="24"/>
  <c r="J14" i="24"/>
  <c r="L14" i="24" s="1"/>
  <c r="M14" i="24" s="1"/>
  <c r="K5" i="24"/>
  <c r="L5" i="24" s="1"/>
  <c r="K25" i="24"/>
  <c r="J2" i="24"/>
  <c r="T36" i="24"/>
  <c r="S40" i="24"/>
  <c r="T25" i="24"/>
  <c r="R31" i="24"/>
  <c r="S15" i="24"/>
  <c r="K37" i="24"/>
  <c r="U7" i="24"/>
  <c r="J8" i="24"/>
  <c r="R40" i="24"/>
  <c r="J25" i="24"/>
  <c r="L25" i="24" s="1"/>
  <c r="M25" i="24" s="1"/>
  <c r="L21" i="24"/>
  <c r="R22" i="24"/>
  <c r="S13" i="24"/>
  <c r="J44" i="24"/>
  <c r="L44" i="24" s="1"/>
  <c r="M7" i="24"/>
  <c r="J27" i="24"/>
  <c r="M12" i="24"/>
  <c r="V12" i="24"/>
  <c r="U12" i="24"/>
  <c r="N12" i="24"/>
  <c r="O12" i="24"/>
  <c r="O46" i="24"/>
  <c r="V46" i="24"/>
  <c r="M46" i="24"/>
  <c r="U46" i="24"/>
  <c r="N46" i="24"/>
  <c r="V29" i="24"/>
  <c r="N29" i="24"/>
  <c r="U29" i="24"/>
  <c r="M29" i="24"/>
  <c r="O29" i="24"/>
  <c r="U47" i="24"/>
  <c r="M47" i="24"/>
  <c r="V47" i="24"/>
  <c r="N47" i="24"/>
  <c r="O47" i="24"/>
  <c r="V21" i="24"/>
  <c r="O21" i="24"/>
  <c r="M21" i="24"/>
  <c r="N21" i="24"/>
  <c r="U21" i="24"/>
  <c r="V17" i="24"/>
  <c r="O17" i="24"/>
  <c r="U17" i="24"/>
  <c r="M17" i="24"/>
  <c r="N17" i="24"/>
  <c r="U20" i="24"/>
  <c r="L48" i="24"/>
  <c r="K41" i="24"/>
  <c r="L41" i="24" s="1"/>
  <c r="P12" i="24"/>
  <c r="P49" i="24" s="1"/>
  <c r="R34" i="24"/>
  <c r="R3" i="24"/>
  <c r="T15" i="24"/>
  <c r="S47" i="24"/>
  <c r="S17" i="24"/>
  <c r="Q27" i="24"/>
  <c r="S48" i="24"/>
  <c r="K40" i="24"/>
  <c r="L40" i="24" s="1"/>
  <c r="S26" i="24"/>
  <c r="J19" i="24"/>
  <c r="L19" i="24" s="1"/>
  <c r="J39" i="24"/>
  <c r="L39" i="24" s="1"/>
  <c r="T40" i="24"/>
  <c r="P11" i="24"/>
  <c r="P39" i="24"/>
  <c r="O14" i="24"/>
  <c r="J10" i="24"/>
  <c r="L10" i="24" s="1"/>
  <c r="S46" i="24"/>
  <c r="J43" i="24"/>
  <c r="L43" i="24" s="1"/>
  <c r="Q43" i="24"/>
  <c r="T3" i="24"/>
  <c r="R35" i="24"/>
  <c r="K6" i="24"/>
  <c r="L6" i="24" s="1"/>
  <c r="K15" i="24"/>
  <c r="R26" i="24"/>
  <c r="P47" i="24"/>
  <c r="L27" i="24"/>
  <c r="K3" i="24"/>
  <c r="L3" i="24" s="1"/>
  <c r="R39" i="24"/>
  <c r="N14" i="24"/>
  <c r="J36" i="24"/>
  <c r="L36" i="24" s="1"/>
  <c r="S36" i="24"/>
  <c r="S30" i="24"/>
  <c r="S5" i="24"/>
  <c r="P46" i="24"/>
  <c r="L11" i="24"/>
  <c r="S22" i="24"/>
  <c r="J34" i="24"/>
  <c r="L34" i="24" s="1"/>
  <c r="T34" i="24"/>
  <c r="T6" i="24"/>
  <c r="K26" i="24"/>
  <c r="L26" i="24" s="1"/>
  <c r="P27" i="24"/>
  <c r="P48" i="24"/>
  <c r="J24" i="24"/>
  <c r="L24" i="24" s="1"/>
  <c r="K35" i="24"/>
  <c r="L35" i="24" s="1"/>
  <c r="T26" i="24"/>
  <c r="S37" i="24"/>
  <c r="V7" i="24"/>
  <c r="N38" i="24"/>
  <c r="R48" i="24"/>
  <c r="L15" i="24"/>
  <c r="P26" i="24"/>
  <c r="L2" i="24"/>
  <c r="P29" i="24"/>
  <c r="R14" i="24"/>
  <c r="R49" i="24" s="1"/>
  <c r="S20" i="24"/>
  <c r="J30" i="24"/>
  <c r="S21" i="24"/>
  <c r="T31" i="24"/>
  <c r="J22" i="24"/>
  <c r="L22" i="24" s="1"/>
  <c r="Q34" i="24"/>
  <c r="R43" i="24"/>
  <c r="J37" i="24"/>
  <c r="N7" i="24"/>
  <c r="R27" i="24"/>
  <c r="M38" i="24"/>
  <c r="T48" i="24"/>
  <c r="L8" i="24"/>
  <c r="Q14" i="24"/>
  <c r="L30" i="24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2" i="3"/>
  <c r="AJ2" i="3"/>
  <c r="N5" i="24" l="1"/>
  <c r="V5" i="24"/>
  <c r="U5" i="24"/>
  <c r="O5" i="24"/>
  <c r="M5" i="24"/>
  <c r="N25" i="24"/>
  <c r="T49" i="24"/>
  <c r="U14" i="24"/>
  <c r="V14" i="24"/>
  <c r="O25" i="24"/>
  <c r="N20" i="24"/>
  <c r="Q49" i="24"/>
  <c r="L37" i="24"/>
  <c r="M20" i="24"/>
  <c r="O20" i="24"/>
  <c r="U25" i="24"/>
  <c r="V25" i="24"/>
  <c r="U26" i="24"/>
  <c r="M26" i="24"/>
  <c r="N26" i="24"/>
  <c r="O26" i="24"/>
  <c r="V26" i="24"/>
  <c r="U41" i="24"/>
  <c r="O41" i="24"/>
  <c r="M41" i="24"/>
  <c r="V41" i="24"/>
  <c r="N41" i="24"/>
  <c r="V6" i="24"/>
  <c r="U6" i="24"/>
  <c r="O6" i="24"/>
  <c r="M6" i="24"/>
  <c r="N6" i="24"/>
  <c r="N13" i="24"/>
  <c r="U13" i="24"/>
  <c r="M13" i="24"/>
  <c r="V13" i="24"/>
  <c r="O13" i="24"/>
  <c r="M11" i="24"/>
  <c r="O11" i="24"/>
  <c r="V11" i="24"/>
  <c r="U11" i="24"/>
  <c r="N11" i="24"/>
  <c r="V31" i="24"/>
  <c r="M31" i="24"/>
  <c r="O31" i="24"/>
  <c r="U31" i="24"/>
  <c r="N31" i="24"/>
  <c r="M8" i="24"/>
  <c r="O8" i="24"/>
  <c r="U8" i="24"/>
  <c r="V8" i="24"/>
  <c r="N8" i="24"/>
  <c r="O10" i="24"/>
  <c r="M10" i="24"/>
  <c r="V10" i="24"/>
  <c r="U10" i="24"/>
  <c r="N10" i="24"/>
  <c r="K49" i="24"/>
  <c r="N40" i="24"/>
  <c r="U40" i="24"/>
  <c r="M40" i="24"/>
  <c r="V40" i="24"/>
  <c r="O40" i="24"/>
  <c r="M44" i="24"/>
  <c r="U44" i="24"/>
  <c r="V44" i="24"/>
  <c r="O44" i="24"/>
  <c r="N44" i="24"/>
  <c r="J49" i="24"/>
  <c r="M39" i="24"/>
  <c r="N39" i="24"/>
  <c r="V39" i="24"/>
  <c r="U39" i="24"/>
  <c r="O39" i="24"/>
  <c r="U48" i="24"/>
  <c r="O48" i="24"/>
  <c r="V48" i="24"/>
  <c r="N48" i="24"/>
  <c r="M48" i="24"/>
  <c r="V22" i="24"/>
  <c r="M22" i="24"/>
  <c r="O22" i="24"/>
  <c r="N22" i="24"/>
  <c r="U22" i="24"/>
  <c r="N19" i="24"/>
  <c r="O19" i="24"/>
  <c r="M19" i="24"/>
  <c r="V19" i="24"/>
  <c r="U19" i="24"/>
  <c r="M2" i="24"/>
  <c r="U2" i="24"/>
  <c r="O2" i="24"/>
  <c r="V2" i="24"/>
  <c r="N2" i="24"/>
  <c r="M30" i="24"/>
  <c r="U30" i="24"/>
  <c r="V30" i="24"/>
  <c r="O30" i="24"/>
  <c r="N30" i="24"/>
  <c r="N35" i="24"/>
  <c r="O35" i="24"/>
  <c r="M35" i="24"/>
  <c r="V35" i="24"/>
  <c r="U35" i="24"/>
  <c r="U34" i="24"/>
  <c r="V34" i="24"/>
  <c r="N34" i="24"/>
  <c r="O34" i="24"/>
  <c r="M34" i="24"/>
  <c r="O27" i="24"/>
  <c r="U27" i="24"/>
  <c r="N27" i="24"/>
  <c r="V27" i="24"/>
  <c r="M27" i="24"/>
  <c r="M43" i="24"/>
  <c r="O43" i="24"/>
  <c r="V43" i="24"/>
  <c r="U43" i="24"/>
  <c r="N43" i="24"/>
  <c r="M3" i="24"/>
  <c r="N3" i="24"/>
  <c r="O3" i="24"/>
  <c r="V3" i="24"/>
  <c r="U3" i="24"/>
  <c r="U37" i="24"/>
  <c r="M37" i="24"/>
  <c r="N37" i="24"/>
  <c r="V37" i="24"/>
  <c r="O37" i="24"/>
  <c r="M15" i="24"/>
  <c r="V15" i="24"/>
  <c r="O15" i="24"/>
  <c r="U15" i="24"/>
  <c r="N15" i="24"/>
  <c r="N24" i="24"/>
  <c r="O24" i="24"/>
  <c r="V24" i="24"/>
  <c r="M24" i="24"/>
  <c r="U24" i="24"/>
  <c r="U36" i="24"/>
  <c r="N36" i="24"/>
  <c r="V36" i="24"/>
  <c r="O36" i="24"/>
  <c r="M36" i="24"/>
  <c r="H2" i="2"/>
  <c r="I48" i="2"/>
  <c r="I12" i="2"/>
  <c r="I44" i="2"/>
  <c r="I4" i="2"/>
  <c r="I22" i="2"/>
  <c r="I3" i="2"/>
  <c r="I46" i="2"/>
  <c r="I41" i="2"/>
  <c r="I34" i="2"/>
  <c r="I24" i="2"/>
  <c r="I20" i="2"/>
  <c r="I42" i="2"/>
  <c r="I5" i="2"/>
  <c r="I6" i="2"/>
  <c r="I13" i="2"/>
  <c r="I17" i="2"/>
  <c r="I39" i="2"/>
  <c r="I16" i="2"/>
  <c r="I19" i="2"/>
  <c r="I21" i="2"/>
  <c r="I14" i="2"/>
  <c r="I25" i="2"/>
  <c r="I27" i="2"/>
  <c r="I28" i="2"/>
  <c r="I11" i="2"/>
  <c r="I36" i="2"/>
  <c r="I29" i="2"/>
  <c r="I43" i="2"/>
  <c r="I30" i="2"/>
  <c r="I37" i="2"/>
  <c r="I18" i="2"/>
  <c r="I23" i="2"/>
  <c r="I47" i="2"/>
  <c r="I7" i="2"/>
  <c r="I33" i="2"/>
  <c r="I38" i="2"/>
  <c r="I10" i="2"/>
  <c r="I45" i="2"/>
  <c r="I32" i="2"/>
  <c r="I9" i="2"/>
  <c r="I15" i="2"/>
  <c r="I40" i="2"/>
  <c r="I35" i="2"/>
  <c r="I8" i="2"/>
  <c r="I26" i="2"/>
  <c r="I31" i="2"/>
  <c r="I2" i="2"/>
  <c r="H23" i="2"/>
  <c r="H48" i="2"/>
  <c r="H12" i="2"/>
  <c r="H44" i="2"/>
  <c r="H4" i="2"/>
  <c r="H22" i="2"/>
  <c r="H3" i="2"/>
  <c r="H46" i="2"/>
  <c r="H41" i="2"/>
  <c r="H34" i="2"/>
  <c r="H24" i="2"/>
  <c r="H20" i="2"/>
  <c r="H42" i="2"/>
  <c r="H5" i="2"/>
  <c r="H6" i="2"/>
  <c r="H13" i="2"/>
  <c r="H17" i="2"/>
  <c r="H39" i="2"/>
  <c r="H16" i="2"/>
  <c r="H19" i="2"/>
  <c r="H21" i="2"/>
  <c r="H14" i="2"/>
  <c r="H25" i="2"/>
  <c r="H27" i="2"/>
  <c r="H28" i="2"/>
  <c r="H11" i="2"/>
  <c r="H36" i="2"/>
  <c r="H29" i="2"/>
  <c r="H43" i="2"/>
  <c r="H30" i="2"/>
  <c r="H37" i="2"/>
  <c r="H18" i="2"/>
  <c r="H47" i="2"/>
  <c r="H7" i="2"/>
  <c r="H33" i="2"/>
  <c r="H38" i="2"/>
  <c r="H10" i="2"/>
  <c r="H45" i="2"/>
  <c r="H32" i="2"/>
  <c r="H9" i="2"/>
  <c r="H15" i="2"/>
  <c r="H40" i="2"/>
  <c r="H35" i="2"/>
  <c r="H8" i="2"/>
  <c r="H26" i="2"/>
  <c r="H31" i="2"/>
  <c r="L49" i="24" l="1"/>
  <c r="N49" i="24"/>
  <c r="V49" i="24"/>
  <c r="O49" i="24"/>
  <c r="U49" i="24"/>
  <c r="M49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tc={B0A06633-36E2-4131-8094-1E9FE1D72B8E}</author>
  </authors>
  <commentList>
    <comment ref="E23" authorId="0" shapeId="0" xr:uid="{B0A06633-36E2-4131-8094-1E9FE1D72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Strategic plan 2018-2023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bediakonk</author>
  </authors>
  <commentList>
    <comment ref="AM341" authorId="0" shapeId="0" xr:uid="{B3318644-F295-4B3B-9D67-3B7528F8607A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Pharmacy Technicians (Druggists)</t>
        </r>
      </text>
    </comment>
    <comment ref="AM353" authorId="0" shapeId="0" xr:uid="{E9F185E5-86D1-4C22-AEE3-27127AA49DD5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Ophthalmic and optometry</t>
        </r>
      </text>
    </comment>
    <comment ref="AM358" authorId="0" shapeId="0" xr:uid="{573AF36A-D611-4D3E-96E8-FC9773D0F3FB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Physiotherapists + Rehabilitation professionals</t>
        </r>
      </text>
    </comment>
    <comment ref="AM516" authorId="0" shapeId="0" xr:uid="{25940898-60FD-4C54-A6A7-6691CB421A47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Orthopaedic technologist</t>
        </r>
      </text>
    </comment>
    <comment ref="AM646" authorId="0" shapeId="0" xr:uid="{15606E77-9656-458E-9A10-71D209A9C63C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Fisioterapeuta A + Técnico de Fisioterrapia
</t>
        </r>
      </text>
    </comment>
    <comment ref="AM729" authorId="0" shapeId="0" xr:uid="{6DE2CBB5-AB59-4D0E-823C-FC337EF4EE48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Environmental Health Practioner + Assistant
+ Occupational Therapist</t>
        </r>
      </text>
    </comment>
    <comment ref="AM743" authorId="0" shapeId="0" xr:uid="{D1994F30-FC4A-442F-BFBD-1436A98C6BF0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Social Workers + Social Workers Specialist</t>
        </r>
      </text>
    </comment>
    <comment ref="AM744" authorId="0" shapeId="0" xr:uid="{79DAB7BE-2F79-47A3-B682-C064DDBBD847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 Data source: Situation Analysis on HRH in Namibia (Report 2019)
Speech therapists and Audiologists</t>
        </r>
      </text>
    </comment>
    <comment ref="AM816" authorId="0" shapeId="0" xr:uid="{669E79DE-4EBF-4D0D-BC55-E9A222D833CB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Data Source:
Rwanda HLMA 2019</t>
        </r>
      </text>
    </comment>
    <comment ref="AM843" authorId="0" shapeId="0" xr:uid="{8531F76F-AA5F-4A5B-83DD-84DED6053CF2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Nursing and Midwifery (9,491) + Nursing associate professionals - SECHN (5,026) + Nursing professionals (1,040) + Specialised Nurses (109)</t>
        </r>
      </text>
    </comment>
    <comment ref="AM1040" authorId="0" shapeId="0" xr:uid="{A1D327A4-FD07-43CA-887C-FB1386E01F07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Assistant Nutritionist (17) + Nutritionist (76)</t>
        </r>
      </text>
    </comment>
    <comment ref="AM1044" authorId="0" shapeId="0" xr:uid="{FC4A6E1A-CF95-42EA-A2EC-1856A0D5C0FE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Orthopedic Officer (890) + Orthopedic Technologist (392)</t>
        </r>
      </text>
    </comment>
    <comment ref="AM1049" authorId="0" shapeId="0" xr:uid="{A3E7840A-784B-47A4-99F3-C4DC4E20524D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Ophthalmic Clinical Officer (264) + Optometrist (19)
</t>
        </r>
      </text>
    </comment>
    <comment ref="AM1088" authorId="0" shapeId="0" xr:uid="{3579D825-BCD9-4903-AD00-C7ADF09DDD23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Nutrition Technologist (689) + Nutritionist (85)
</t>
        </r>
      </text>
    </comment>
    <comment ref="AM1102" authorId="0" shapeId="0" xr:uid="{A7A8C005-D44C-4727-8C9B-0F11949FF3E2}">
      <text>
        <r>
          <rPr>
            <b/>
            <sz val="9"/>
            <rFont val="Times New Roman"/>
            <family val="1"/>
          </rPr>
          <t>bediakonk:</t>
        </r>
        <r>
          <rPr>
            <sz val="9"/>
            <rFont val="Times New Roman"/>
            <family val="1"/>
          </rPr>
          <t xml:space="preserve">
Physiotherapist (380) + Physiotherapy Technologist (947)
</t>
        </r>
      </text>
    </comment>
  </commentList>
</comments>
</file>

<file path=xl/sharedStrings.xml><?xml version="1.0" encoding="utf-8"?>
<sst xmlns="http://schemas.openxmlformats.org/spreadsheetml/2006/main" count="18888" uniqueCount="317">
  <si>
    <t>Country</t>
  </si>
  <si>
    <t>Burkina Faso</t>
  </si>
  <si>
    <t>Central African Republic</t>
  </si>
  <si>
    <t>United Republic of Tanzania</t>
  </si>
  <si>
    <t>Doctors, Nurses and midwives density 2012</t>
  </si>
  <si>
    <t>Data available year</t>
  </si>
  <si>
    <t>Doctors, Nurses and midwives density 2017</t>
  </si>
  <si>
    <t>Doctors, Nurses and midwives density 2022</t>
  </si>
  <si>
    <t>latest year</t>
  </si>
  <si>
    <t>AFRO</t>
  </si>
  <si>
    <t xml:space="preserve"> Angola</t>
  </si>
  <si>
    <t xml:space="preserve"> Benin</t>
  </si>
  <si>
    <t xml:space="preserve"> Botswana</t>
  </si>
  <si>
    <t xml:space="preserve"> Burundi</t>
  </si>
  <si>
    <t xml:space="preserve"> Cabo Verde</t>
  </si>
  <si>
    <t xml:space="preserve"> Cameroon</t>
  </si>
  <si>
    <t xml:space="preserve"> Chad</t>
  </si>
  <si>
    <t xml:space="preserve"> Equatorial Guinea</t>
  </si>
  <si>
    <t xml:space="preserve"> Gambia</t>
  </si>
  <si>
    <t xml:space="preserve"> Ghana</t>
  </si>
  <si>
    <t xml:space="preserve"> Guinea</t>
  </si>
  <si>
    <t xml:space="preserve"> Guinea-Bissau</t>
  </si>
  <si>
    <t xml:space="preserve"> Kenya</t>
  </si>
  <si>
    <t xml:space="preserve"> Liberia</t>
  </si>
  <si>
    <t xml:space="preserve"> Madagascar</t>
  </si>
  <si>
    <t xml:space="preserve"> Malawi</t>
  </si>
  <si>
    <t xml:space="preserve"> Mali</t>
  </si>
  <si>
    <t xml:space="preserve"> Mauritius</t>
  </si>
  <si>
    <t xml:space="preserve"> Mozambique</t>
  </si>
  <si>
    <t xml:space="preserve"> Namibia</t>
  </si>
  <si>
    <t xml:space="preserve"> Rwanda</t>
  </si>
  <si>
    <t xml:space="preserve"> Senegal</t>
  </si>
  <si>
    <t xml:space="preserve"> Seychelles</t>
  </si>
  <si>
    <t xml:space="preserve"> Sierra Leone</t>
  </si>
  <si>
    <t xml:space="preserve"> South Africa</t>
  </si>
  <si>
    <t xml:space="preserve"> South Sudan</t>
  </si>
  <si>
    <t xml:space="preserve"> Uganda</t>
  </si>
  <si>
    <t xml:space="preserve"> Zambia</t>
  </si>
  <si>
    <t xml:space="preserve"> Zimbabwe</t>
  </si>
  <si>
    <t>Niger</t>
  </si>
  <si>
    <t xml:space="preserve"> Congo</t>
  </si>
  <si>
    <t>Algeria</t>
  </si>
  <si>
    <t>Lesotho</t>
  </si>
  <si>
    <t>Eswatini</t>
  </si>
  <si>
    <t>Mauritania</t>
  </si>
  <si>
    <t>Gabon</t>
  </si>
  <si>
    <t xml:space="preserve"> Nigeria</t>
  </si>
  <si>
    <t>Democratic  Republic of Congo</t>
  </si>
  <si>
    <t>Sao Tome and Principe</t>
  </si>
  <si>
    <t xml:space="preserve"> Ethiopia</t>
  </si>
  <si>
    <t xml:space="preserve"> Eritrea</t>
  </si>
  <si>
    <t>Togo</t>
  </si>
  <si>
    <t>Comoros</t>
  </si>
  <si>
    <r>
      <t xml:space="preserve"> C</t>
    </r>
    <r>
      <rPr>
        <sz val="11"/>
        <color theme="1"/>
        <rFont val="Calibri"/>
        <family val="2"/>
      </rPr>
      <t>ô</t>
    </r>
    <r>
      <rPr>
        <sz val="11"/>
        <color theme="1"/>
        <rFont val="Calibri"/>
        <family val="2"/>
        <scheme val="minor"/>
      </rPr>
      <t>te d'Ivoire</t>
    </r>
  </si>
  <si>
    <t>Annual growth 2012 - 2017</t>
  </si>
  <si>
    <t>Annual growth 2017 - 2022</t>
  </si>
  <si>
    <t xml:space="preserve"> Côte d'Ivoire</t>
  </si>
  <si>
    <t>Country Name</t>
  </si>
  <si>
    <t>Community health workers</t>
  </si>
  <si>
    <t>Dental assistants and therapists</t>
  </si>
  <si>
    <t>Dentists</t>
  </si>
  <si>
    <t>Dieticians and nutritionists</t>
  </si>
  <si>
    <t>Environmental and occupational health &amp; hygiene workers</t>
  </si>
  <si>
    <t>Generalist medical practitioners</t>
  </si>
  <si>
    <t>Health care assistants and other personal care workers in health services</t>
  </si>
  <si>
    <t>Health service managers</t>
  </si>
  <si>
    <t>Medical and dental prosthetic technicians</t>
  </si>
  <si>
    <t>Medical and pathology laboratory technicians</t>
  </si>
  <si>
    <t>Medical assistants – clinical officers</t>
  </si>
  <si>
    <t>Medical imaging and therapeutic equipment operators</t>
  </si>
  <si>
    <t>Medical records and health information technicians</t>
  </si>
  <si>
    <t>Medical technicians and equipment operators</t>
  </si>
  <si>
    <t>Midwifery associate professionals</t>
  </si>
  <si>
    <t>Midwifery professionals</t>
  </si>
  <si>
    <t>Nursing associate professionals</t>
  </si>
  <si>
    <t>Nursing professionals</t>
  </si>
  <si>
    <t>Optometrists and opticians</t>
  </si>
  <si>
    <t>Other health management and support workers</t>
  </si>
  <si>
    <t>Other health service providers</t>
  </si>
  <si>
    <t>Other science professionals and technicians</t>
  </si>
  <si>
    <t>Paramedical practitioners (specify)</t>
  </si>
  <si>
    <t>Pharmaceutical technicians and assistants</t>
  </si>
  <si>
    <t>Pharmacists</t>
  </si>
  <si>
    <t>Physiotherapists and physiotherapy assistants</t>
  </si>
  <si>
    <t>Social workers</t>
  </si>
  <si>
    <t>Specialist medical practitioners</t>
  </si>
  <si>
    <t>Speech Therapist</t>
  </si>
  <si>
    <t>Traditional and complementary medicine practitioners</t>
  </si>
  <si>
    <t>Angola</t>
  </si>
  <si>
    <t>Benin</t>
  </si>
  <si>
    <t>Botswana</t>
  </si>
  <si>
    <t>Burundi</t>
  </si>
  <si>
    <t>Cameroon</t>
  </si>
  <si>
    <t>Cape-Verde</t>
  </si>
  <si>
    <t>Chad</t>
  </si>
  <si>
    <t>Congo</t>
  </si>
  <si>
    <t>Cote d'Ivoire</t>
  </si>
  <si>
    <t>DRC</t>
  </si>
  <si>
    <t>Equatorial Guinea</t>
  </si>
  <si>
    <t>Eritrea</t>
  </si>
  <si>
    <t>Ethiopia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</si>
  <si>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</si>
  <si>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</si>
  <si>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</si>
  <si>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</si>
  <si>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</si>
  <si>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</si>
  <si>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</si>
  <si>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</si>
  <si>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</si>
  <si>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Mauritius</t>
  </si>
  <si>
    <t>Mozambique</t>
  </si>
  <si>
    <t>Namibia</t>
  </si>
  <si>
    <t>Nigeria</t>
  </si>
  <si>
    <t>Rwanda</t>
  </si>
  <si>
    <t>Senegal</t>
  </si>
  <si>
    <t>Seychelles</t>
  </si>
  <si>
    <t>Sierra Leone</t>
  </si>
  <si>
    <t>South Africa</t>
  </si>
  <si>
    <t>South Sudan</t>
  </si>
  <si>
    <t>Tanzania</t>
  </si>
  <si>
    <t>Uganda</t>
  </si>
  <si>
    <t>Zambia</t>
  </si>
  <si>
    <t>Zimbabwe</t>
  </si>
  <si>
    <t>Row Labels</t>
  </si>
  <si>
    <t>Grand Total</t>
  </si>
  <si>
    <t xml:space="preserve">Audiologists and Speech Therapists </t>
  </si>
  <si>
    <t xml:space="preserve">Community Health Workers </t>
  </si>
  <si>
    <t xml:space="preserve">Dental Assistants and Therapists </t>
  </si>
  <si>
    <t xml:space="preserve">Dental Prosthetic Technicians </t>
  </si>
  <si>
    <t xml:space="preserve">Dentists </t>
  </si>
  <si>
    <t xml:space="preserve">Environmental and Occupational Health and Hygiene Professionals </t>
  </si>
  <si>
    <t xml:space="preserve">Environmental and Occupational Health Inspectors and Associates </t>
  </si>
  <si>
    <t xml:space="preserve">Medical and Pathology Laboratory scientists </t>
  </si>
  <si>
    <t xml:space="preserve">Medical and Pathology Laboratory Technicians </t>
  </si>
  <si>
    <t>Medical Doctors</t>
  </si>
  <si>
    <t xml:space="preserve">Medical Imaging and Therapeutic Equipment Technicians </t>
  </si>
  <si>
    <t xml:space="preserve">Medical Prosthetic Technicians </t>
  </si>
  <si>
    <t>Midwifery personnel</t>
  </si>
  <si>
    <t>Nursing Personnel</t>
  </si>
  <si>
    <t xml:space="preserve">Nutritionists </t>
  </si>
  <si>
    <t xml:space="preserve">Optometrists and Ophthalmic Opticians </t>
  </si>
  <si>
    <t xml:space="preserve">Paramedical Practitioners </t>
  </si>
  <si>
    <t xml:space="preserve">Pharmaceutical Technicians and Assistants </t>
  </si>
  <si>
    <t xml:space="preserve">Pharmacists </t>
  </si>
  <si>
    <t xml:space="preserve">Physiotherapists </t>
  </si>
  <si>
    <t xml:space="preserve">Psychologists </t>
  </si>
  <si>
    <t xml:space="preserve">Social work and counselling professionals </t>
  </si>
  <si>
    <t>Medical doctors</t>
  </si>
  <si>
    <t>Sum of Medical doctors</t>
  </si>
  <si>
    <t>Year</t>
  </si>
  <si>
    <t>Country Code</t>
  </si>
  <si>
    <t>BFA</t>
  </si>
  <si>
    <t>CAF</t>
  </si>
  <si>
    <t>STP</t>
  </si>
  <si>
    <t>COD</t>
  </si>
  <si>
    <t>ETH</t>
  </si>
  <si>
    <t>NGA</t>
  </si>
  <si>
    <t>GAB</t>
  </si>
  <si>
    <t>MRT</t>
  </si>
  <si>
    <t>SWZ</t>
  </si>
  <si>
    <t>LSO</t>
  </si>
  <si>
    <t>DZA</t>
  </si>
  <si>
    <t>AGO</t>
  </si>
  <si>
    <t>BEN</t>
  </si>
  <si>
    <t>BWA</t>
  </si>
  <si>
    <t>BDI</t>
  </si>
  <si>
    <t>CIV</t>
  </si>
  <si>
    <t>CPV</t>
  </si>
  <si>
    <t>CMR</t>
  </si>
  <si>
    <t>TCD</t>
  </si>
  <si>
    <t>GNQ</t>
  </si>
  <si>
    <t>GMB</t>
  </si>
  <si>
    <t>GHA</t>
  </si>
  <si>
    <t>GIN</t>
  </si>
  <si>
    <t>GNB</t>
  </si>
  <si>
    <t>KEN</t>
  </si>
  <si>
    <t>LBR</t>
  </si>
  <si>
    <t>MDG</t>
  </si>
  <si>
    <t>MWI</t>
  </si>
  <si>
    <t>MLI</t>
  </si>
  <si>
    <t>MUS</t>
  </si>
  <si>
    <t>MOZ</t>
  </si>
  <si>
    <t>NAM</t>
  </si>
  <si>
    <t>RWA</t>
  </si>
  <si>
    <t>SEN</t>
  </si>
  <si>
    <t>SYC</t>
  </si>
  <si>
    <t>SLE</t>
  </si>
  <si>
    <t>ZAF</t>
  </si>
  <si>
    <t>SSD</t>
  </si>
  <si>
    <t>COG</t>
  </si>
  <si>
    <t>NER</t>
  </si>
  <si>
    <t>UGA</t>
  </si>
  <si>
    <t>ZMB</t>
  </si>
  <si>
    <t>ZWE</t>
  </si>
  <si>
    <t>ERI</t>
  </si>
  <si>
    <t>TGO</t>
  </si>
  <si>
    <t>COM</t>
  </si>
  <si>
    <t>TZA</t>
  </si>
  <si>
    <t>Country code</t>
  </si>
  <si>
    <t>Sum of Nursing Personnel</t>
  </si>
  <si>
    <t>Sum of Midwifery personnel</t>
  </si>
  <si>
    <t>Sum of Pharmacists</t>
  </si>
  <si>
    <t>Pharmacists1</t>
  </si>
  <si>
    <t>Dentists1</t>
  </si>
  <si>
    <t>Sum of Dentists</t>
  </si>
  <si>
    <t>Sum of Community health workers</t>
  </si>
  <si>
    <t>Sum of Dieticians and nutritionists</t>
  </si>
  <si>
    <t>Sum of Environmental and occupational health &amp; hygiene workers</t>
  </si>
  <si>
    <t>Sum of Health care assistants and other personal care workers in health services</t>
  </si>
  <si>
    <t>Sum of Health service managers</t>
  </si>
  <si>
    <t>Sum of Medical and dental prosthetic technicians</t>
  </si>
  <si>
    <t>Sum of Medical and pathology laboratory technicians</t>
  </si>
  <si>
    <t>Sum of Medical assistants – clinical officers</t>
  </si>
  <si>
    <t>Sum of Medical imaging and therapeutic equipment operators</t>
  </si>
  <si>
    <t>Sum of Medical records and health information technicians</t>
  </si>
  <si>
    <t>Sum of Medical technicians and equipment operators</t>
  </si>
  <si>
    <t>Sum of Optometrists and opticians</t>
  </si>
  <si>
    <t>Sum of Other health management and support workers</t>
  </si>
  <si>
    <t>Sum of Other health service providers</t>
  </si>
  <si>
    <t>Sum of Other science professionals and technicians</t>
  </si>
  <si>
    <t>Sum of Paramedical practitioners (specify)</t>
  </si>
  <si>
    <t>Sum of Physiotherapists and physiotherapy assistants</t>
  </si>
  <si>
    <t>Sum of Social workers</t>
  </si>
  <si>
    <t>Sum of Speech Therapist</t>
  </si>
  <si>
    <t>Sum of Traditional and complementary medicine practitioners</t>
  </si>
  <si>
    <t>Population UN 1</t>
  </si>
  <si>
    <t>Personal care workers in health service</t>
  </si>
  <si>
    <t xml:space="preserve">Managerial staff </t>
  </si>
  <si>
    <t xml:space="preserve">Medical and dental Prosthetic Technicians </t>
  </si>
  <si>
    <t xml:space="preserve">Medical Assistants </t>
  </si>
  <si>
    <t xml:space="preserve">Medical Records and Health Information Technicians </t>
  </si>
  <si>
    <t xml:space="preserve">Other non-medical professional staff </t>
  </si>
  <si>
    <t xml:space="preserve">Other non-medical support staff </t>
  </si>
  <si>
    <t>Pop 2012</t>
  </si>
  <si>
    <t>Cadre</t>
  </si>
  <si>
    <t>Pop 2013</t>
  </si>
  <si>
    <t>Pop 2014</t>
  </si>
  <si>
    <t>Pop 2015</t>
  </si>
  <si>
    <t>Pop 2016</t>
  </si>
  <si>
    <t>Pop 2017</t>
  </si>
  <si>
    <t>Pop 2018</t>
  </si>
  <si>
    <t>Pop 2019</t>
  </si>
  <si>
    <t>Pop 2020</t>
  </si>
  <si>
    <t>Pop 2021</t>
  </si>
  <si>
    <t>Pop 2022</t>
  </si>
  <si>
    <t>2018 report</t>
  </si>
  <si>
    <t xml:space="preserve"> Audiologists and Speech Therapists </t>
  </si>
  <si>
    <t>Max (12-15)</t>
  </si>
  <si>
    <t>Max(16-19)</t>
  </si>
  <si>
    <t>Max(20-22)</t>
  </si>
  <si>
    <t>Sum of 2018 report</t>
  </si>
  <si>
    <t>Sum of 2021</t>
  </si>
  <si>
    <t>Sum of 2020</t>
  </si>
  <si>
    <t>Midwives 2018</t>
  </si>
  <si>
    <t>Nurses 2018</t>
  </si>
  <si>
    <t>Nurses and midwives 2018</t>
  </si>
  <si>
    <t>Country name</t>
  </si>
  <si>
    <t>Annual growth (compound 2018 - 20)</t>
  </si>
  <si>
    <t>2023 (with after 18 growth rate)</t>
  </si>
  <si>
    <t>2023 (compound)</t>
  </si>
  <si>
    <t>2013 (compound)</t>
  </si>
  <si>
    <t>2013 (using overall growth) - simple</t>
  </si>
  <si>
    <t>2022 (using overall growth) - Simple</t>
  </si>
  <si>
    <t>2023 (using overall growth) - simple</t>
  </si>
  <si>
    <t>2013 (with before 18 growth rate) - simple</t>
  </si>
  <si>
    <t>2022 (with after 18 growth rate) - simple</t>
  </si>
  <si>
    <t>Overall annual growth - compound</t>
  </si>
  <si>
    <t>2013 exponential growth(overall rate)</t>
  </si>
  <si>
    <t>2023 exponential growth(overall rate)</t>
  </si>
  <si>
    <t>2015 Publised (nurses and Midwives WHO)</t>
  </si>
  <si>
    <t>2020 Publised (nurses and Midwives WHO)</t>
  </si>
  <si>
    <t xml:space="preserve">Annual growth (compound 2015 - 18) </t>
  </si>
  <si>
    <t>2023 Exponential growth (after 18 rate)</t>
  </si>
  <si>
    <t>2013 Exponential growth (before 18 rate)</t>
  </si>
  <si>
    <t>2013 numbers</t>
  </si>
  <si>
    <t>Density per 10,000 (2013)</t>
  </si>
  <si>
    <t>Density per 10,000 (2018)</t>
  </si>
  <si>
    <t>Sum of 2013 numbers</t>
  </si>
  <si>
    <t>Sum of 2023 nubmers</t>
  </si>
  <si>
    <t>Sum of Density per 10,000 (2013)</t>
  </si>
  <si>
    <t>Sum of Density per 10,000 (2018)</t>
  </si>
  <si>
    <t>Sum of Density per 10,000 (2023)****</t>
  </si>
  <si>
    <t>2013 or latest</t>
  </si>
  <si>
    <t>Data year</t>
  </si>
  <si>
    <t>2018 or latest</t>
  </si>
  <si>
    <t>Data year1</t>
  </si>
  <si>
    <t>2018 (triag)</t>
  </si>
  <si>
    <t>2022 or latest</t>
  </si>
  <si>
    <t>Data year2</t>
  </si>
  <si>
    <t>Need for adjustment</t>
  </si>
  <si>
    <t xml:space="preserve">  </t>
  </si>
  <si>
    <t>Total Public sector</t>
  </si>
  <si>
    <t>Total PFP</t>
  </si>
  <si>
    <t>Total PFNP</t>
  </si>
  <si>
    <t>Total private</t>
  </si>
  <si>
    <t>Over all Stock</t>
  </si>
  <si>
    <t>Proportion Private sector</t>
  </si>
  <si>
    <t>Adj. Factor_Trans</t>
  </si>
  <si>
    <t>Adj. Factor</t>
  </si>
  <si>
    <t>Adjusted 2022</t>
  </si>
  <si>
    <t>Trend 18 to 22</t>
  </si>
  <si>
    <t>2022 nubmers</t>
  </si>
  <si>
    <t>Adjustment for gross underrepoting 2022</t>
  </si>
  <si>
    <t>(All)</t>
  </si>
  <si>
    <t>Sum of 2013 or latest</t>
  </si>
  <si>
    <t>Sum of 2018 or latest</t>
  </si>
  <si>
    <t>Sum of 2022 or latest</t>
  </si>
  <si>
    <t>Sum of Adjustment for gross underrepoting 2022</t>
  </si>
  <si>
    <t>Sum of Adjusted 2022</t>
  </si>
  <si>
    <t xml:space="preserve"> 2013 or latest</t>
  </si>
  <si>
    <t xml:space="preserve"> Adjusted 2022</t>
  </si>
  <si>
    <t xml:space="preserve"> Adjustment for gross underrepoting 2022</t>
  </si>
  <si>
    <t xml:space="preserve"> 2018 or latest</t>
  </si>
  <si>
    <t xml:space="preserve"> 2022 or latest</t>
  </si>
  <si>
    <t>projection</t>
  </si>
  <si>
    <t>Density per 10,000 (2022)****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</si>
</sst>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0.000"/>
    <numFmt numFmtId="167" formatCode="_-* #,##0_-;\-* #,##0_-;_-* &quot;-&quot;?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Arial Narrow"/>
      <family val="2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164" fontId="0" fillId="0" borderId="0" xfId="2" applyNumberFormat="1" applyFont="1"/>
    <xf numFmtId="43" fontId="0" fillId="0" borderId="0" xfId="1" applyFont="1" applyAlignment="1">
      <alignment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0" fontId="3" fillId="2" borderId="1" xfId="0" applyFont="1" applyFill="1" applyBorder="1"/>
    <xf numFmtId="43" fontId="3" fillId="0" borderId="1" xfId="1" applyFont="1" applyBorder="1" applyAlignment="1">
      <alignment vertic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0" fillId="2" borderId="0" xfId="0" applyFill="1"/>
    <xf numFmtId="0" fontId="0" fillId="4" borderId="0" xfId="0" applyFill="1"/>
    <xf numFmtId="0" fontId="0" fillId="5" borderId="0" xfId="0" applyFill="1"/>
    <xf numFmtId="0" fontId="8" fillId="6" borderId="1" xfId="0" applyFont="1" applyFill="1" applyBorder="1" applyAlignment="1">
      <alignment wrapText="1"/>
    </xf>
    <xf numFmtId="0" fontId="0" fillId="4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6" borderId="0" xfId="0" applyFill="1" applyAlignment="1">
      <alignment wrapText="1"/>
    </xf>
    <xf numFmtId="0" fontId="8" fillId="0" borderId="0" xfId="0" applyFont="1"/>
    <xf numFmtId="0" fontId="0" fillId="5" borderId="0" xfId="0" applyFill="1" applyAlignment="1">
      <alignment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5" fillId="5" borderId="0" xfId="0" applyFont="1" applyFill="1"/>
    <xf numFmtId="0" fontId="6" fillId="0" borderId="0" xfId="0" applyFont="1"/>
    <xf numFmtId="0" fontId="0" fillId="0" borderId="1" xfId="0" applyBorder="1"/>
    <xf numFmtId="0" fontId="0" fillId="6" borderId="1" xfId="0" applyFill="1" applyBorder="1"/>
    <xf numFmtId="0" fontId="8" fillId="6" borderId="0" xfId="0" applyFont="1" applyFill="1" applyAlignment="1">
      <alignment wrapText="1"/>
    </xf>
    <xf numFmtId="0" fontId="6" fillId="0" borderId="0" xfId="0" applyFont="1" applyAlignment="1">
      <alignment wrapText="1"/>
    </xf>
    <xf numFmtId="1" fontId="0" fillId="0" borderId="0" xfId="0" applyNumberFormat="1"/>
    <xf numFmtId="0" fontId="5" fillId="0" borderId="1" xfId="0" applyFont="1" applyBorder="1"/>
    <xf numFmtId="0" fontId="6" fillId="0" borderId="1" xfId="0" applyFont="1" applyBorder="1" applyAlignment="1">
      <alignment wrapText="1"/>
    </xf>
    <xf numFmtId="165" fontId="0" fillId="0" borderId="1" xfId="1" applyNumberFormat="1" applyFont="1" applyBorder="1"/>
    <xf numFmtId="166" fontId="0" fillId="0" borderId="1" xfId="0" applyNumberFormat="1" applyBorder="1"/>
    <xf numFmtId="43" fontId="0" fillId="0" borderId="1" xfId="0" applyNumberFormat="1" applyBorder="1"/>
    <xf numFmtId="0" fontId="12" fillId="0" borderId="1" xfId="0" applyFont="1" applyBorder="1" applyAlignment="1">
      <alignment wrapText="1"/>
    </xf>
    <xf numFmtId="0" fontId="13" fillId="3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165" fontId="12" fillId="0" borderId="1" xfId="1" applyNumberFormat="1" applyFont="1" applyBorder="1"/>
    <xf numFmtId="166" fontId="12" fillId="0" borderId="1" xfId="0" applyNumberFormat="1" applyFont="1" applyBorder="1"/>
    <xf numFmtId="166" fontId="12" fillId="10" borderId="1" xfId="0" applyNumberFormat="1" applyFont="1" applyFill="1" applyBorder="1"/>
    <xf numFmtId="43" fontId="12" fillId="0" borderId="1" xfId="0" applyNumberFormat="1" applyFont="1" applyBorder="1"/>
    <xf numFmtId="165" fontId="12" fillId="0" borderId="1" xfId="0" applyNumberFormat="1" applyFont="1" applyBorder="1"/>
    <xf numFmtId="164" fontId="12" fillId="0" borderId="1" xfId="2" applyNumberFormat="1" applyFont="1" applyBorder="1"/>
    <xf numFmtId="167" fontId="12" fillId="0" borderId="1" xfId="0" applyNumberFormat="1" applyFont="1" applyBorder="1"/>
    <xf numFmtId="165" fontId="12" fillId="10" borderId="1" xfId="1" applyNumberFormat="1" applyFont="1" applyFill="1" applyBorder="1"/>
    <xf numFmtId="165" fontId="14" fillId="0" borderId="1" xfId="1" applyNumberFormat="1" applyFont="1" applyBorder="1"/>
    <xf numFmtId="0" fontId="13" fillId="3" borderId="1" xfId="0" applyFont="1" applyFill="1" applyBorder="1"/>
    <xf numFmtId="165" fontId="13" fillId="0" borderId="1" xfId="0" applyNumberFormat="1" applyFont="1" applyBorder="1"/>
    <xf numFmtId="3" fontId="12" fillId="0" borderId="1" xfId="0" applyNumberFormat="1" applyFont="1" applyBorder="1"/>
    <xf numFmtId="43" fontId="13" fillId="0" borderId="1" xfId="0" applyNumberFormat="1" applyFont="1" applyBorder="1"/>
    <xf numFmtId="0" fontId="14" fillId="0" borderId="1" xfId="0" applyFont="1" applyBorder="1" applyAlignment="1">
      <alignment horizontal="left"/>
    </xf>
    <xf numFmtId="0" fontId="12" fillId="5" borderId="1" xfId="0" applyFont="1" applyFill="1" applyBorder="1" applyAlignment="1">
      <alignment wrapText="1"/>
    </xf>
    <xf numFmtId="165" fontId="13" fillId="5" borderId="1" xfId="0" applyNumberFormat="1" applyFont="1" applyFill="1" applyBorder="1"/>
    <xf numFmtId="0" fontId="13" fillId="5" borderId="1" xfId="0" applyFont="1" applyFill="1" applyBorder="1" applyAlignment="1">
      <alignment wrapText="1"/>
    </xf>
    <xf numFmtId="0" fontId="6" fillId="9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0" fontId="0" fillId="6" borderId="2" xfId="0" applyFill="1" applyBorder="1"/>
    <xf numFmtId="0" fontId="6" fillId="11" borderId="1" xfId="0" applyFont="1" applyFill="1" applyBorder="1" applyAlignment="1">
      <alignment wrapText="1"/>
    </xf>
    <xf numFmtId="0" fontId="0" fillId="11" borderId="1" xfId="0" applyFill="1" applyBorder="1"/>
    <xf numFmtId="0" fontId="0" fillId="11" borderId="0" xfId="0" applyFill="1"/>
    <xf numFmtId="165" fontId="0" fillId="11" borderId="1" xfId="1" applyNumberFormat="1" applyFont="1" applyFill="1" applyBorder="1"/>
    <xf numFmtId="165" fontId="0" fillId="0" borderId="1" xfId="1" applyNumberFormat="1" applyFont="1" applyFill="1" applyBorder="1"/>
    <xf numFmtId="165" fontId="0" fillId="0" borderId="0" xfId="0" applyNumberFormat="1"/>
    <xf numFmtId="165" fontId="15" fillId="0" borderId="0" xfId="1" applyNumberFormat="1" applyFont="1"/>
    <xf numFmtId="165" fontId="5" fillId="11" borderId="1" xfId="1" applyNumberFormat="1" applyFont="1" applyFill="1" applyBorder="1"/>
    <xf numFmtId="165" fontId="5" fillId="0" borderId="1" xfId="1" applyNumberFormat="1" applyFont="1" applyFill="1" applyBorder="1"/>
    <xf numFmtId="165" fontId="15" fillId="11" borderId="0" xfId="1" applyNumberFormat="1" applyFont="1" applyFill="1"/>
    <xf numFmtId="0" fontId="5" fillId="11" borderId="1" xfId="0" applyFont="1" applyFill="1" applyBorder="1"/>
    <xf numFmtId="165" fontId="15" fillId="0" borderId="0" xfId="1" applyNumberFormat="1" applyFont="1" applyFill="1"/>
    <xf numFmtId="165" fontId="18" fillId="0" borderId="0" xfId="1" applyNumberFormat="1" applyFont="1"/>
    <xf numFmtId="165" fontId="15" fillId="0" borderId="0" xfId="1" applyNumberFormat="1" applyFont="1" applyAlignment="1"/>
    <xf numFmtId="165" fontId="5" fillId="0" borderId="0" xfId="1" applyNumberFormat="1" applyFont="1"/>
    <xf numFmtId="0" fontId="19" fillId="11" borderId="0" xfId="0" applyFont="1" applyFill="1"/>
    <xf numFmtId="43" fontId="0" fillId="6" borderId="1" xfId="0" applyNumberFormat="1" applyFill="1" applyBorder="1"/>
    <xf numFmtId="165" fontId="0" fillId="0" borderId="0" xfId="1" applyNumberFormat="1" applyFont="1"/>
    <xf numFmtId="0" fontId="0" fillId="2" borderId="1" xfId="0" applyFill="1" applyBorder="1"/>
    <xf numFmtId="165" fontId="0" fillId="2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densities!$F$1</c:f>
              <c:strCache>
                <c:ptCount val="1"/>
                <c:pt idx="0">
                  <c:v>Doctors, Nurses and midwives density 2022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Pt>
            <c:idx val="3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4-4622-8D73-55107A3D58F0}"/>
              </c:ext>
            </c:extLst>
          </c:dPt>
          <c:cat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cat>
          <c:val>
            <c:numRef>
              <c:f>densities!$F$2:$F$49</c:f>
              <c:numCache>
                <c:formatCode>0.00</c:formatCode>
                <c:ptCount val="48"/>
                <c:pt idx="0">
                  <c:v>3.2439575327794725</c:v>
                </c:pt>
                <c:pt idx="1">
                  <c:v>4.5715089831525146</c:v>
                </c:pt>
                <c:pt idx="2">
                  <c:v>4.8468482979545486</c:v>
                </c:pt>
                <c:pt idx="3">
                  <c:v>4.87</c:v>
                </c:pt>
                <c:pt idx="4">
                  <c:v>6</c:v>
                </c:pt>
                <c:pt idx="5">
                  <c:v>6.0615072874771805</c:v>
                </c:pt>
                <c:pt idx="6">
                  <c:v>8.0407866449345082</c:v>
                </c:pt>
                <c:pt idx="7">
                  <c:v>11.025250723208414</c:v>
                </c:pt>
                <c:pt idx="8">
                  <c:v>11.044670637674246</c:v>
                </c:pt>
                <c:pt idx="9">
                  <c:v>11.524302702014715</c:v>
                </c:pt>
                <c:pt idx="10">
                  <c:v>12.011935992620833</c:v>
                </c:pt>
                <c:pt idx="11">
                  <c:v>12.111186883120538</c:v>
                </c:pt>
                <c:pt idx="12">
                  <c:v>13.190000000000001</c:v>
                </c:pt>
                <c:pt idx="13">
                  <c:v>14.34</c:v>
                </c:pt>
                <c:pt idx="14">
                  <c:v>15.18</c:v>
                </c:pt>
                <c:pt idx="15">
                  <c:v>15.340709813136417</c:v>
                </c:pt>
                <c:pt idx="16">
                  <c:v>15.973996137376364</c:v>
                </c:pt>
                <c:pt idx="17">
                  <c:v>16.073705236569474</c:v>
                </c:pt>
                <c:pt idx="18">
                  <c:v>16.177592631710013</c:v>
                </c:pt>
                <c:pt idx="19">
                  <c:v>16.608753273488389</c:v>
                </c:pt>
                <c:pt idx="20">
                  <c:v>16.684498677479077</c:v>
                </c:pt>
                <c:pt idx="21">
                  <c:v>17.849905557366419</c:v>
                </c:pt>
                <c:pt idx="22">
                  <c:v>18.73</c:v>
                </c:pt>
                <c:pt idx="23">
                  <c:v>19.412978283355155</c:v>
                </c:pt>
                <c:pt idx="24">
                  <c:v>19.547342301786127</c:v>
                </c:pt>
                <c:pt idx="25">
                  <c:v>19.693811488943037</c:v>
                </c:pt>
                <c:pt idx="26">
                  <c:v>20.27</c:v>
                </c:pt>
                <c:pt idx="27">
                  <c:v>23.248495941884208</c:v>
                </c:pt>
                <c:pt idx="28">
                  <c:v>23.85885500606383</c:v>
                </c:pt>
                <c:pt idx="29">
                  <c:v>23.922314456615108</c:v>
                </c:pt>
                <c:pt idx="30">
                  <c:v>25.624645753802405</c:v>
                </c:pt>
                <c:pt idx="31">
                  <c:v>27.562611420325005</c:v>
                </c:pt>
                <c:pt idx="32">
                  <c:v>29.131129850545509</c:v>
                </c:pt>
                <c:pt idx="33">
                  <c:v>29.162224013927073</c:v>
                </c:pt>
                <c:pt idx="34">
                  <c:v>31.280182265373249</c:v>
                </c:pt>
                <c:pt idx="35">
                  <c:v>32.9</c:v>
                </c:pt>
                <c:pt idx="36">
                  <c:v>37.840950191706796</c:v>
                </c:pt>
                <c:pt idx="37">
                  <c:v>41.525897736683859</c:v>
                </c:pt>
                <c:pt idx="38">
                  <c:v>46.621627707470665</c:v>
                </c:pt>
                <c:pt idx="39">
                  <c:v>48.448183917462934</c:v>
                </c:pt>
                <c:pt idx="40">
                  <c:v>49.050589544860578</c:v>
                </c:pt>
                <c:pt idx="41">
                  <c:v>55.362249986134309</c:v>
                </c:pt>
                <c:pt idx="42">
                  <c:v>68.585436772135097</c:v>
                </c:pt>
                <c:pt idx="43">
                  <c:v>78.594520790728922</c:v>
                </c:pt>
                <c:pt idx="44">
                  <c:v>78.830936740666445</c:v>
                </c:pt>
                <c:pt idx="45">
                  <c:v>84.83465169234519</c:v>
                </c:pt>
                <c:pt idx="46">
                  <c:v>97.455999793620663</c:v>
                </c:pt>
                <c:pt idx="47">
                  <c:v>115.52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B4-4622-8D73-55107A3D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750227247"/>
        <c:axId val="815111039"/>
      </c:barChart>
      <c:scatterChart>
        <c:scatterStyle val="lineMarker"/>
        <c:varyColors val="0"/>
        <c:ser>
          <c:idx val="0"/>
          <c:order val="0"/>
          <c:tx>
            <c:strRef>
              <c:f>densities!$B$1</c:f>
              <c:strCache>
                <c:ptCount val="1"/>
                <c:pt idx="0">
                  <c:v>Doctors, Nurses and midwives density 2012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xVal>
          <c:yVal>
            <c:numRef>
              <c:f>densities!$B$2:$B$49</c:f>
              <c:numCache>
                <c:formatCode>0.00</c:formatCode>
                <c:ptCount val="48"/>
                <c:pt idx="0">
                  <c:v>6.0717944607399872</c:v>
                </c:pt>
                <c:pt idx="1">
                  <c:v>2.0563196545561206</c:v>
                </c:pt>
                <c:pt idx="2">
                  <c:v>2.140583665118593</c:v>
                </c:pt>
                <c:pt idx="3">
                  <c:v>7.0068065125157624</c:v>
                </c:pt>
                <c:pt idx="4">
                  <c:v>9.3252985763915337</c:v>
                </c:pt>
                <c:pt idx="5">
                  <c:v>6.4053784481045959</c:v>
                </c:pt>
                <c:pt idx="6">
                  <c:v>14.352312205937412</c:v>
                </c:pt>
                <c:pt idx="7">
                  <c:v>9.4334212934220361</c:v>
                </c:pt>
                <c:pt idx="8">
                  <c:v>4.7339196733208535</c:v>
                </c:pt>
                <c:pt idx="9">
                  <c:v>5.8357263623936824</c:v>
                </c:pt>
                <c:pt idx="10">
                  <c:v>2.3120560848798992</c:v>
                </c:pt>
                <c:pt idx="11">
                  <c:v>9.3475839680726729</c:v>
                </c:pt>
                <c:pt idx="12">
                  <c:v>3.1095318636711702</c:v>
                </c:pt>
                <c:pt idx="13">
                  <c:v>24.67</c:v>
                </c:pt>
                <c:pt idx="14">
                  <c:v>2.881317367113417E-2</c:v>
                </c:pt>
                <c:pt idx="15">
                  <c:v>31.954127592820953</c:v>
                </c:pt>
                <c:pt idx="16">
                  <c:v>23.15365155210009</c:v>
                </c:pt>
                <c:pt idx="17">
                  <c:v>13.243355342181514</c:v>
                </c:pt>
                <c:pt idx="18">
                  <c:v>17.43</c:v>
                </c:pt>
                <c:pt idx="19">
                  <c:v>14.292307706442939</c:v>
                </c:pt>
                <c:pt idx="20">
                  <c:v>22.098772617188889</c:v>
                </c:pt>
                <c:pt idx="21">
                  <c:v>3.3499999999999996</c:v>
                </c:pt>
                <c:pt idx="22">
                  <c:v>23.080771745045126</c:v>
                </c:pt>
                <c:pt idx="23">
                  <c:v>11.242912124304898</c:v>
                </c:pt>
                <c:pt idx="24">
                  <c:v>5.13</c:v>
                </c:pt>
                <c:pt idx="25">
                  <c:v>3.6410350523031756</c:v>
                </c:pt>
                <c:pt idx="26">
                  <c:v>30.382269641706497</c:v>
                </c:pt>
                <c:pt idx="27">
                  <c:v>23.813836275352912</c:v>
                </c:pt>
                <c:pt idx="28">
                  <c:v>13.142661894475681</c:v>
                </c:pt>
                <c:pt idx="29">
                  <c:v>10.44910845367626</c:v>
                </c:pt>
                <c:pt idx="30">
                  <c:v>18.935116158818431</c:v>
                </c:pt>
                <c:pt idx="31">
                  <c:v>18.455208445965461</c:v>
                </c:pt>
                <c:pt idx="32">
                  <c:v>27.154136660147369</c:v>
                </c:pt>
                <c:pt idx="33">
                  <c:v>21.070413469683462</c:v>
                </c:pt>
                <c:pt idx="34">
                  <c:v>14.47</c:v>
                </c:pt>
                <c:pt idx="35">
                  <c:v>34.11</c:v>
                </c:pt>
                <c:pt idx="36">
                  <c:v>23.251614420788655</c:v>
                </c:pt>
                <c:pt idx="37">
                  <c:v>27.695228985034962</c:v>
                </c:pt>
                <c:pt idx="38">
                  <c:v>25.020106923830241</c:v>
                </c:pt>
                <c:pt idx="39">
                  <c:v>3.6403076709802518</c:v>
                </c:pt>
                <c:pt idx="40">
                  <c:v>25.784506566993329</c:v>
                </c:pt>
                <c:pt idx="41">
                  <c:v>50.62</c:v>
                </c:pt>
                <c:pt idx="42">
                  <c:v>60.999560775581593</c:v>
                </c:pt>
                <c:pt idx="43">
                  <c:v>10.184701897655485</c:v>
                </c:pt>
                <c:pt idx="44">
                  <c:v>37.799783171770592</c:v>
                </c:pt>
                <c:pt idx="45">
                  <c:v>84.7181113091074</c:v>
                </c:pt>
                <c:pt idx="46">
                  <c:v>66.796683236178595</c:v>
                </c:pt>
                <c:pt idx="47">
                  <c:v>107.44001091187613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B4-4622-8D73-55107A3D58F0}"/>
            </c:ext>
          </c:extLst>
        </c:ser>
        <c:ser>
          <c:idx val="1"/>
          <c:order val="1"/>
          <c:tx>
            <c:strRef>
              <c:f>densities!$D$1</c:f>
              <c:strCache>
                <c:ptCount val="1"/>
                <c:pt idx="0">
                  <c:v>Doctors, Nurses and midwives density 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densities!$A$2:$A$49</c:f>
              <c:strCache>
                <c:ptCount val="48"/>
                <c:pt idx="0">
                  <c:v>Lesotho</c:v>
                </c:pt>
                <c:pt idx="1">
                  <c:v>Niger</c:v>
                </c:pt>
                <c:pt idx="2">
                  <c:v>Central African Republic</c:v>
                </c:pt>
                <c:pt idx="3">
                  <c:v> Madagascar</c:v>
                </c:pt>
                <c:pt idx="4">
                  <c:v>United Republic of Tanzania</c:v>
                </c:pt>
                <c:pt idx="5">
                  <c:v> Chad</c:v>
                </c:pt>
                <c:pt idx="6">
                  <c:v> Guinea</c:v>
                </c:pt>
                <c:pt idx="7">
                  <c:v> Mali</c:v>
                </c:pt>
                <c:pt idx="8">
                  <c:v> Malawi</c:v>
                </c:pt>
                <c:pt idx="9">
                  <c:v> Senegal</c:v>
                </c:pt>
                <c:pt idx="10">
                  <c:v>Togo</c:v>
                </c:pt>
                <c:pt idx="11">
                  <c:v> Mozambique</c:v>
                </c:pt>
                <c:pt idx="12">
                  <c:v> Rwanda</c:v>
                </c:pt>
                <c:pt idx="13">
                  <c:v>Sao Tome and Principe</c:v>
                </c:pt>
                <c:pt idx="14">
                  <c:v> South Sudan</c:v>
                </c:pt>
                <c:pt idx="15">
                  <c:v> Kenya</c:v>
                </c:pt>
                <c:pt idx="16">
                  <c:v> Gambia</c:v>
                </c:pt>
                <c:pt idx="17">
                  <c:v> Benin</c:v>
                </c:pt>
                <c:pt idx="18">
                  <c:v> Cameroon</c:v>
                </c:pt>
                <c:pt idx="19">
                  <c:v> Burundi</c:v>
                </c:pt>
                <c:pt idx="20">
                  <c:v> South Africa</c:v>
                </c:pt>
                <c:pt idx="21">
                  <c:v> Ethiopia</c:v>
                </c:pt>
                <c:pt idx="22">
                  <c:v>Comoros</c:v>
                </c:pt>
                <c:pt idx="23">
                  <c:v> Côte d'Ivoire</c:v>
                </c:pt>
                <c:pt idx="24">
                  <c:v> Equatorial Guinea</c:v>
                </c:pt>
                <c:pt idx="25">
                  <c:v> Liberia</c:v>
                </c:pt>
                <c:pt idx="26">
                  <c:v> Cabo Verde</c:v>
                </c:pt>
                <c:pt idx="27">
                  <c:v> Sierra Leone</c:v>
                </c:pt>
                <c:pt idx="28">
                  <c:v>Burkina Faso</c:v>
                </c:pt>
                <c:pt idx="29">
                  <c:v> Guinea-Bissau</c:v>
                </c:pt>
                <c:pt idx="30">
                  <c:v> Congo</c:v>
                </c:pt>
                <c:pt idx="31">
                  <c:v>Democratic  Republic of Congo</c:v>
                </c:pt>
                <c:pt idx="32">
                  <c:v> Eritrea</c:v>
                </c:pt>
                <c:pt idx="33">
                  <c:v>AFRO</c:v>
                </c:pt>
                <c:pt idx="34">
                  <c:v> Angola</c:v>
                </c:pt>
                <c:pt idx="35">
                  <c:v>Algeria</c:v>
                </c:pt>
                <c:pt idx="36">
                  <c:v>Mauritania</c:v>
                </c:pt>
                <c:pt idx="37">
                  <c:v> Nigeria</c:v>
                </c:pt>
                <c:pt idx="38">
                  <c:v> Zimbabwe</c:v>
                </c:pt>
                <c:pt idx="39">
                  <c:v> Zambia</c:v>
                </c:pt>
                <c:pt idx="40">
                  <c:v> Uganda</c:v>
                </c:pt>
                <c:pt idx="41">
                  <c:v>Gabon</c:v>
                </c:pt>
                <c:pt idx="42">
                  <c:v> Botswana</c:v>
                </c:pt>
                <c:pt idx="43">
                  <c:v> Ghana</c:v>
                </c:pt>
                <c:pt idx="44">
                  <c:v> Namibia</c:v>
                </c:pt>
                <c:pt idx="45">
                  <c:v> Mauritius</c:v>
                </c:pt>
                <c:pt idx="46">
                  <c:v>Eswatini</c:v>
                </c:pt>
                <c:pt idx="47">
                  <c:v> Seychelles</c:v>
                </c:pt>
              </c:strCache>
            </c:strRef>
          </c:xVal>
          <c:yVal>
            <c:numRef>
              <c:f>densities!$D$2:$D$49</c:f>
              <c:numCache>
                <c:formatCode>0.00</c:formatCode>
                <c:ptCount val="48"/>
                <c:pt idx="0">
                  <c:v>7.25</c:v>
                </c:pt>
                <c:pt idx="1">
                  <c:v>0.43702429330641607</c:v>
                </c:pt>
                <c:pt idx="2">
                  <c:v>5.1915897905374049</c:v>
                </c:pt>
                <c:pt idx="3">
                  <c:v>2.2400086329367159</c:v>
                </c:pt>
                <c:pt idx="4">
                  <c:v>11.3530068548844</c:v>
                </c:pt>
                <c:pt idx="5">
                  <c:v>5.4859231318496136</c:v>
                </c:pt>
                <c:pt idx="6">
                  <c:v>15.9</c:v>
                </c:pt>
                <c:pt idx="7">
                  <c:v>2.3695903878725861</c:v>
                </c:pt>
                <c:pt idx="8">
                  <c:v>6.54</c:v>
                </c:pt>
                <c:pt idx="9">
                  <c:v>7.7689410325104689</c:v>
                </c:pt>
                <c:pt idx="10">
                  <c:v>10.133971407632565</c:v>
                </c:pt>
                <c:pt idx="11">
                  <c:v>11.3922425013496</c:v>
                </c:pt>
                <c:pt idx="12">
                  <c:v>7.6923460584371375</c:v>
                </c:pt>
                <c:pt idx="13" formatCode="_(* #,##0.00_);_(* \(#,##0.00\);_(* &quot;-&quot;??_);_(@_)">
                  <c:v>26.42</c:v>
                </c:pt>
                <c:pt idx="15">
                  <c:v>21.724218022843221</c:v>
                </c:pt>
                <c:pt idx="16">
                  <c:v>16.613601273149484</c:v>
                </c:pt>
                <c:pt idx="17">
                  <c:v>15.596685797517777</c:v>
                </c:pt>
                <c:pt idx="18">
                  <c:v>9.9</c:v>
                </c:pt>
                <c:pt idx="19">
                  <c:v>16.549546043854413</c:v>
                </c:pt>
                <c:pt idx="20">
                  <c:v>15.766965569476405</c:v>
                </c:pt>
                <c:pt idx="21">
                  <c:v>16.296796826080339</c:v>
                </c:pt>
                <c:pt idx="22">
                  <c:v>19.3</c:v>
                </c:pt>
                <c:pt idx="23">
                  <c:v>16.29</c:v>
                </c:pt>
                <c:pt idx="24">
                  <c:v>15.730402138562642</c:v>
                </c:pt>
                <c:pt idx="25">
                  <c:v>15.78</c:v>
                </c:pt>
                <c:pt idx="26">
                  <c:v>24.355965264428594</c:v>
                </c:pt>
                <c:pt idx="27">
                  <c:v>15.57785472491247</c:v>
                </c:pt>
                <c:pt idx="28">
                  <c:v>19.096728281258905</c:v>
                </c:pt>
                <c:pt idx="29">
                  <c:v>13.87</c:v>
                </c:pt>
                <c:pt idx="30">
                  <c:v>19.93</c:v>
                </c:pt>
                <c:pt idx="31">
                  <c:v>17.333451205673981</c:v>
                </c:pt>
                <c:pt idx="32">
                  <c:v>28.216629530226221</c:v>
                </c:pt>
                <c:pt idx="33">
                  <c:v>25.571998545159634</c:v>
                </c:pt>
                <c:pt idx="34">
                  <c:v>4.2372000476155334</c:v>
                </c:pt>
                <c:pt idx="35">
                  <c:v>44.729083477256466</c:v>
                </c:pt>
                <c:pt idx="36">
                  <c:v>25.778756300008091</c:v>
                </c:pt>
                <c:pt idx="37">
                  <c:v>25.841329764202747</c:v>
                </c:pt>
                <c:pt idx="38">
                  <c:v>56.477818164217041</c:v>
                </c:pt>
                <c:pt idx="39">
                  <c:v>18.141925621862594</c:v>
                </c:pt>
                <c:pt idx="40">
                  <c:v>33.580311153925102</c:v>
                </c:pt>
                <c:pt idx="41">
                  <c:v>73.399150693002625</c:v>
                </c:pt>
                <c:pt idx="42">
                  <c:v>69.900000000000006</c:v>
                </c:pt>
                <c:pt idx="43">
                  <c:v>46.880012602630671</c:v>
                </c:pt>
                <c:pt idx="44">
                  <c:v>53.067550110835796</c:v>
                </c:pt>
                <c:pt idx="45">
                  <c:v>113.87610104109663</c:v>
                </c:pt>
                <c:pt idx="46">
                  <c:v>80.658994494048699</c:v>
                </c:pt>
                <c:pt idx="47">
                  <c:v>89.12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B4-4622-8D73-55107A3D5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227247"/>
        <c:axId val="815111039"/>
      </c:scatterChart>
      <c:catAx>
        <c:axId val="75022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815111039"/>
        <c:crosses val="autoZero"/>
        <c:auto val="1"/>
        <c:lblAlgn val="ctr"/>
        <c:lblOffset val="100"/>
        <c:noMultiLvlLbl val="0"/>
      </c:catAx>
      <c:valAx>
        <c:axId val="81511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Density per 10,000 population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K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75022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'anual growth'!$H$1</c:f>
              <c:strCache>
                <c:ptCount val="1"/>
                <c:pt idx="0">
                  <c:v>Annual growth 2012 - 2017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'anual growth'!$A$2:$A$49</c:f>
              <c:strCache>
                <c:ptCount val="48"/>
                <c:pt idx="0">
                  <c:v>Lesotho</c:v>
                </c:pt>
                <c:pt idx="1">
                  <c:v> Guinea</c:v>
                </c:pt>
                <c:pt idx="2">
                  <c:v>United Republic of Tanzania</c:v>
                </c:pt>
                <c:pt idx="3">
                  <c:v>Sao Tome and Principe</c:v>
                </c:pt>
                <c:pt idx="4">
                  <c:v> Kenya</c:v>
                </c:pt>
                <c:pt idx="5">
                  <c:v>Algeria</c:v>
                </c:pt>
                <c:pt idx="6">
                  <c:v> Mauritius</c:v>
                </c:pt>
                <c:pt idx="7">
                  <c:v>Gabon</c:v>
                </c:pt>
                <c:pt idx="8">
                  <c:v> Zimbabwe</c:v>
                </c:pt>
                <c:pt idx="9">
                  <c:v> Cabo Verde</c:v>
                </c:pt>
                <c:pt idx="10">
                  <c:v>Central African Republic</c:v>
                </c:pt>
                <c:pt idx="11">
                  <c:v> Gambia</c:v>
                </c:pt>
                <c:pt idx="12">
                  <c:v>Comoros</c:v>
                </c:pt>
                <c:pt idx="13">
                  <c:v> Botswana</c:v>
                </c:pt>
                <c:pt idx="14">
                  <c:v> Burundi</c:v>
                </c:pt>
                <c:pt idx="15">
                  <c:v> Benin</c:v>
                </c:pt>
                <c:pt idx="16">
                  <c:v> Eritrea</c:v>
                </c:pt>
                <c:pt idx="17">
                  <c:v> South Africa</c:v>
                </c:pt>
                <c:pt idx="18">
                  <c:v> Mozambique</c:v>
                </c:pt>
                <c:pt idx="19">
                  <c:v> Ethiopia</c:v>
                </c:pt>
                <c:pt idx="20">
                  <c:v> Chad</c:v>
                </c:pt>
                <c:pt idx="21">
                  <c:v>AFRO</c:v>
                </c:pt>
                <c:pt idx="22">
                  <c:v>Togo</c:v>
                </c:pt>
                <c:pt idx="23">
                  <c:v> Côte d'Ivoire</c:v>
                </c:pt>
                <c:pt idx="24">
                  <c:v>Eswatini</c:v>
                </c:pt>
                <c:pt idx="25">
                  <c:v> Equatorial Guinea</c:v>
                </c:pt>
                <c:pt idx="26">
                  <c:v> Liberia</c:v>
                </c:pt>
                <c:pt idx="27">
                  <c:v>Burkina Faso</c:v>
                </c:pt>
                <c:pt idx="28">
                  <c:v> Congo</c:v>
                </c:pt>
                <c:pt idx="29">
                  <c:v> Seychelles</c:v>
                </c:pt>
                <c:pt idx="30">
                  <c:v> Uganda</c:v>
                </c:pt>
                <c:pt idx="31">
                  <c:v>Mauritania</c:v>
                </c:pt>
                <c:pt idx="32">
                  <c:v> Senegal</c:v>
                </c:pt>
                <c:pt idx="33">
                  <c:v> Namibia</c:v>
                </c:pt>
                <c:pt idx="34">
                  <c:v> Sierra Leone</c:v>
                </c:pt>
                <c:pt idx="35">
                  <c:v>Democratic  Republic of Congo</c:v>
                </c:pt>
                <c:pt idx="36">
                  <c:v> Nigeria</c:v>
                </c:pt>
                <c:pt idx="37">
                  <c:v> Cameroon</c:v>
                </c:pt>
                <c:pt idx="38">
                  <c:v> Ghana</c:v>
                </c:pt>
                <c:pt idx="39">
                  <c:v> Malawi</c:v>
                </c:pt>
                <c:pt idx="40">
                  <c:v> Rwanda</c:v>
                </c:pt>
                <c:pt idx="41">
                  <c:v> Guinea-Bissau</c:v>
                </c:pt>
                <c:pt idx="42">
                  <c:v> Madagascar</c:v>
                </c:pt>
                <c:pt idx="43">
                  <c:v> Zambia</c:v>
                </c:pt>
                <c:pt idx="44">
                  <c:v> Mali</c:v>
                </c:pt>
                <c:pt idx="45">
                  <c:v> Angola</c:v>
                </c:pt>
                <c:pt idx="46">
                  <c:v>Niger</c:v>
                </c:pt>
                <c:pt idx="47">
                  <c:v> South Sudan</c:v>
                </c:pt>
              </c:strCache>
            </c:strRef>
          </c:cat>
          <c:val>
            <c:numRef>
              <c:f>'anual growth'!$H$2:$H$49</c:f>
              <c:numCache>
                <c:formatCode>0.0%</c:formatCode>
                <c:ptCount val="48"/>
                <c:pt idx="0">
                  <c:v>3.6106000757879952E-2</c:v>
                </c:pt>
                <c:pt idx="1">
                  <c:v>2.0692797666185703E-2</c:v>
                </c:pt>
                <c:pt idx="2">
                  <c:v>4.0134809434269059E-2</c:v>
                </c:pt>
                <c:pt idx="3">
                  <c:v>1.3801040822836841E-2</c:v>
                </c:pt>
                <c:pt idx="4">
                  <c:v>-7.4271919558796751E-2</c:v>
                </c:pt>
                <c:pt idx="5">
                  <c:v>5.5702757623744992E-2</c:v>
                </c:pt>
                <c:pt idx="6">
                  <c:v>6.094107762532941E-2</c:v>
                </c:pt>
                <c:pt idx="7">
                  <c:v>7.7144030081788495E-2</c:v>
                </c:pt>
                <c:pt idx="8">
                  <c:v>0.1768408903003662</c:v>
                </c:pt>
                <c:pt idx="9">
                  <c:v>-4.3253182112266697E-2</c:v>
                </c:pt>
                <c:pt idx="10">
                  <c:v>0.19386063511365847</c:v>
                </c:pt>
                <c:pt idx="11">
                  <c:v>-6.4230560126671832E-2</c:v>
                </c:pt>
                <c:pt idx="12">
                  <c:v>-3.5146455578049851E-2</c:v>
                </c:pt>
                <c:pt idx="13">
                  <c:v>2.7614192122267012E-2</c:v>
                </c:pt>
                <c:pt idx="14">
                  <c:v>2.9761724902205078E-2</c:v>
                </c:pt>
                <c:pt idx="15">
                  <c:v>3.3253436124281555E-2</c:v>
                </c:pt>
                <c:pt idx="16">
                  <c:v>7.7059604270870441E-3</c:v>
                </c:pt>
                <c:pt idx="17">
                  <c:v>-6.5291928042635394E-2</c:v>
                </c:pt>
                <c:pt idx="18">
                  <c:v>4.0355983208225865E-2</c:v>
                </c:pt>
                <c:pt idx="19">
                  <c:v>0.37218127578739324</c:v>
                </c:pt>
                <c:pt idx="20">
                  <c:v>-3.0515243859431607E-2</c:v>
                </c:pt>
                <c:pt idx="21">
                  <c:v>3.9485229472904892E-2</c:v>
                </c:pt>
                <c:pt idx="22">
                  <c:v>0.34386691468690955</c:v>
                </c:pt>
                <c:pt idx="23">
                  <c:v>7.6982021798065237E-2</c:v>
                </c:pt>
                <c:pt idx="24">
                  <c:v>3.8435630481199023E-2</c:v>
                </c:pt>
                <c:pt idx="25">
                  <c:v>0.2511935359638866</c:v>
                </c:pt>
                <c:pt idx="26">
                  <c:v>0.34083836497552955</c:v>
                </c:pt>
                <c:pt idx="27">
                  <c:v>7.7593905888965642E-2</c:v>
                </c:pt>
                <c:pt idx="28">
                  <c:v>1.0294212214620568E-2</c:v>
                </c:pt>
                <c:pt idx="29">
                  <c:v>-3.6699408823710256E-2</c:v>
                </c:pt>
                <c:pt idx="30">
                  <c:v>5.4253807651963859E-2</c:v>
                </c:pt>
                <c:pt idx="31">
                  <c:v>2.0849615843479663E-2</c:v>
                </c:pt>
                <c:pt idx="32">
                  <c:v>5.8896178834093593E-2</c:v>
                </c:pt>
                <c:pt idx="33">
                  <c:v>7.0207391154841092E-2</c:v>
                </c:pt>
                <c:pt idx="34">
                  <c:v>-8.1380506295255062E-2</c:v>
                </c:pt>
                <c:pt idx="35">
                  <c:v>-1.2463361093284275E-2</c:v>
                </c:pt>
                <c:pt idx="36">
                  <c:v>-1.3761437748622374E-2</c:v>
                </c:pt>
                <c:pt idx="37">
                  <c:v>-0.10696688906493301</c:v>
                </c:pt>
                <c:pt idx="38">
                  <c:v>0.35708759157088332</c:v>
                </c:pt>
                <c:pt idx="39">
                  <c:v>6.6771422075577958E-2</c:v>
                </c:pt>
                <c:pt idx="40">
                  <c:v>0.19859582461010139</c:v>
                </c:pt>
                <c:pt idx="41">
                  <c:v>5.8277212803888645E-2</c:v>
                </c:pt>
                <c:pt idx="42">
                  <c:v>-0.20393979624557612</c:v>
                </c:pt>
                <c:pt idx="43">
                  <c:v>0.37882471136023899</c:v>
                </c:pt>
                <c:pt idx="44">
                  <c:v>-0.2414210104413419</c:v>
                </c:pt>
                <c:pt idx="45">
                  <c:v>-0.2177922987904114</c:v>
                </c:pt>
                <c:pt idx="46">
                  <c:v>-0.26636001971421752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A-455F-8FFD-456F478FD7BB}"/>
            </c:ext>
          </c:extLst>
        </c:ser>
        <c:ser>
          <c:idx val="1"/>
          <c:order val="1"/>
          <c:tx>
            <c:strRef>
              <c:f>'anual growth'!$I$1</c:f>
              <c:strCache>
                <c:ptCount val="1"/>
                <c:pt idx="0">
                  <c:v>Annual growth 2017 - 2022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'anual growth'!$A$2:$A$49</c:f>
              <c:strCache>
                <c:ptCount val="48"/>
                <c:pt idx="0">
                  <c:v>Lesotho</c:v>
                </c:pt>
                <c:pt idx="1">
                  <c:v> Guinea</c:v>
                </c:pt>
                <c:pt idx="2">
                  <c:v>United Republic of Tanzania</c:v>
                </c:pt>
                <c:pt idx="3">
                  <c:v>Sao Tome and Principe</c:v>
                </c:pt>
                <c:pt idx="4">
                  <c:v> Kenya</c:v>
                </c:pt>
                <c:pt idx="5">
                  <c:v>Algeria</c:v>
                </c:pt>
                <c:pt idx="6">
                  <c:v> Mauritius</c:v>
                </c:pt>
                <c:pt idx="7">
                  <c:v>Gabon</c:v>
                </c:pt>
                <c:pt idx="8">
                  <c:v> Zimbabwe</c:v>
                </c:pt>
                <c:pt idx="9">
                  <c:v> Cabo Verde</c:v>
                </c:pt>
                <c:pt idx="10">
                  <c:v>Central African Republic</c:v>
                </c:pt>
                <c:pt idx="11">
                  <c:v> Gambia</c:v>
                </c:pt>
                <c:pt idx="12">
                  <c:v>Comoros</c:v>
                </c:pt>
                <c:pt idx="13">
                  <c:v> Botswana</c:v>
                </c:pt>
                <c:pt idx="14">
                  <c:v> Burundi</c:v>
                </c:pt>
                <c:pt idx="15">
                  <c:v> Benin</c:v>
                </c:pt>
                <c:pt idx="16">
                  <c:v> Eritrea</c:v>
                </c:pt>
                <c:pt idx="17">
                  <c:v> South Africa</c:v>
                </c:pt>
                <c:pt idx="18">
                  <c:v> Mozambique</c:v>
                </c:pt>
                <c:pt idx="19">
                  <c:v> Ethiopia</c:v>
                </c:pt>
                <c:pt idx="20">
                  <c:v> Chad</c:v>
                </c:pt>
                <c:pt idx="21">
                  <c:v>AFRO</c:v>
                </c:pt>
                <c:pt idx="22">
                  <c:v>Togo</c:v>
                </c:pt>
                <c:pt idx="23">
                  <c:v> Côte d'Ivoire</c:v>
                </c:pt>
                <c:pt idx="24">
                  <c:v>Eswatini</c:v>
                </c:pt>
                <c:pt idx="25">
                  <c:v> Equatorial Guinea</c:v>
                </c:pt>
                <c:pt idx="26">
                  <c:v> Liberia</c:v>
                </c:pt>
                <c:pt idx="27">
                  <c:v>Burkina Faso</c:v>
                </c:pt>
                <c:pt idx="28">
                  <c:v> Congo</c:v>
                </c:pt>
                <c:pt idx="29">
                  <c:v> Seychelles</c:v>
                </c:pt>
                <c:pt idx="30">
                  <c:v> Uganda</c:v>
                </c:pt>
                <c:pt idx="31">
                  <c:v>Mauritania</c:v>
                </c:pt>
                <c:pt idx="32">
                  <c:v> Senegal</c:v>
                </c:pt>
                <c:pt idx="33">
                  <c:v> Namibia</c:v>
                </c:pt>
                <c:pt idx="34">
                  <c:v> Sierra Leone</c:v>
                </c:pt>
                <c:pt idx="35">
                  <c:v>Democratic  Republic of Congo</c:v>
                </c:pt>
                <c:pt idx="36">
                  <c:v> Nigeria</c:v>
                </c:pt>
                <c:pt idx="37">
                  <c:v> Cameroon</c:v>
                </c:pt>
                <c:pt idx="38">
                  <c:v> Ghana</c:v>
                </c:pt>
                <c:pt idx="39">
                  <c:v> Malawi</c:v>
                </c:pt>
                <c:pt idx="40">
                  <c:v> Rwanda</c:v>
                </c:pt>
                <c:pt idx="41">
                  <c:v> Guinea-Bissau</c:v>
                </c:pt>
                <c:pt idx="42">
                  <c:v> Madagascar</c:v>
                </c:pt>
                <c:pt idx="43">
                  <c:v> Zambia</c:v>
                </c:pt>
                <c:pt idx="44">
                  <c:v> Mali</c:v>
                </c:pt>
                <c:pt idx="45">
                  <c:v> Angola</c:v>
                </c:pt>
                <c:pt idx="46">
                  <c:v>Niger</c:v>
                </c:pt>
                <c:pt idx="47">
                  <c:v> South Sudan</c:v>
                </c:pt>
              </c:strCache>
            </c:strRef>
          </c:cat>
          <c:val>
            <c:numRef>
              <c:f>'anual growth'!$I$2:$I$49</c:f>
              <c:numCache>
                <c:formatCode>0.0%</c:formatCode>
                <c:ptCount val="48"/>
                <c:pt idx="0">
                  <c:v>-0.14857297541376613</c:v>
                </c:pt>
                <c:pt idx="1">
                  <c:v>-0.12747017131237182</c:v>
                </c:pt>
                <c:pt idx="2">
                  <c:v>-0.11974587267663495</c:v>
                </c:pt>
                <c:pt idx="3">
                  <c:v>-0.11504076110843386</c:v>
                </c:pt>
                <c:pt idx="4">
                  <c:v>-6.7217777565285686E-2</c:v>
                </c:pt>
                <c:pt idx="5">
                  <c:v>-5.9581465994675731E-2</c:v>
                </c:pt>
                <c:pt idx="6">
                  <c:v>-5.7181407236907567E-2</c:v>
                </c:pt>
                <c:pt idx="7">
                  <c:v>-5.4841728329908856E-2</c:v>
                </c:pt>
                <c:pt idx="8">
                  <c:v>-3.7630381186372075E-2</c:v>
                </c:pt>
                <c:pt idx="9">
                  <c:v>-3.606071413623313E-2</c:v>
                </c:pt>
                <c:pt idx="10">
                  <c:v>-1.3648268183263146E-2</c:v>
                </c:pt>
                <c:pt idx="11">
                  <c:v>-7.8211652686437372E-3</c:v>
                </c:pt>
                <c:pt idx="12">
                  <c:v>-5.9777774556055707E-3</c:v>
                </c:pt>
                <c:pt idx="13">
                  <c:v>-3.7898859846573485E-3</c:v>
                </c:pt>
                <c:pt idx="14">
                  <c:v>7.1449311769833379E-4</c:v>
                </c:pt>
                <c:pt idx="15">
                  <c:v>6.0434441476853173E-3</c:v>
                </c:pt>
                <c:pt idx="16">
                  <c:v>6.3995608270945858E-3</c:v>
                </c:pt>
                <c:pt idx="17">
                  <c:v>1.137684984242826E-2</c:v>
                </c:pt>
                <c:pt idx="18">
                  <c:v>1.2314591748725068E-2</c:v>
                </c:pt>
                <c:pt idx="19">
                  <c:v>1.837266676307836E-2</c:v>
                </c:pt>
                <c:pt idx="20">
                  <c:v>2.0155047551117189E-2</c:v>
                </c:pt>
                <c:pt idx="21">
                  <c:v>2.6623483094415423E-2</c:v>
                </c:pt>
                <c:pt idx="22">
                  <c:v>3.458616602771114E-2</c:v>
                </c:pt>
                <c:pt idx="23">
                  <c:v>3.5700573860839135E-2</c:v>
                </c:pt>
                <c:pt idx="24">
                  <c:v>3.8558956678495848E-2</c:v>
                </c:pt>
                <c:pt idx="25">
                  <c:v>4.4406530135430389E-2</c:v>
                </c:pt>
                <c:pt idx="26">
                  <c:v>4.5308677191510105E-2</c:v>
                </c:pt>
                <c:pt idx="27">
                  <c:v>4.5533916961086884E-2</c:v>
                </c:pt>
                <c:pt idx="28">
                  <c:v>5.1550451779354356E-2</c:v>
                </c:pt>
                <c:pt idx="29">
                  <c:v>5.3261962793089035E-2</c:v>
                </c:pt>
                <c:pt idx="30">
                  <c:v>7.8727879480573471E-2</c:v>
                </c:pt>
                <c:pt idx="31">
                  <c:v>7.9791773490578199E-2</c:v>
                </c:pt>
                <c:pt idx="32">
                  <c:v>8.2058065143126857E-2</c:v>
                </c:pt>
                <c:pt idx="33">
                  <c:v>8.2364475404486326E-2</c:v>
                </c:pt>
                <c:pt idx="34">
                  <c:v>8.3371589564752657E-2</c:v>
                </c:pt>
                <c:pt idx="35">
                  <c:v>9.7203196156060434E-2</c:v>
                </c:pt>
                <c:pt idx="36">
                  <c:v>9.9514179317019558E-2</c:v>
                </c:pt>
                <c:pt idx="37">
                  <c:v>0.10320377720155571</c:v>
                </c:pt>
                <c:pt idx="38">
                  <c:v>0.10887070501929141</c:v>
                </c:pt>
                <c:pt idx="39">
                  <c:v>0.11049090041329013</c:v>
                </c:pt>
                <c:pt idx="40">
                  <c:v>0.11387689712333948</c:v>
                </c:pt>
                <c:pt idx="41">
                  <c:v>0.11518096217603024</c:v>
                </c:pt>
                <c:pt idx="42">
                  <c:v>0.16803499268644062</c:v>
                </c:pt>
                <c:pt idx="43">
                  <c:v>0.21707915419856416</c:v>
                </c:pt>
                <c:pt idx="44">
                  <c:v>0.36001293517928667</c:v>
                </c:pt>
                <c:pt idx="45">
                  <c:v>0.49155084094603829</c:v>
                </c:pt>
                <c:pt idx="46">
                  <c:v>0.59922952693403753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A-455F-8FFD-456F478FD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20"/>
        <c:axId val="958557775"/>
        <c:axId val="815084751"/>
      </c:barChart>
      <c:catAx>
        <c:axId val="95855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815084751"/>
        <c:crosses val="autoZero"/>
        <c:auto val="1"/>
        <c:lblAlgn val="ctr"/>
        <c:lblOffset val="100"/>
        <c:noMultiLvlLbl val="0"/>
      </c:catAx>
      <c:valAx>
        <c:axId val="8150847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KE"/>
          </a:p>
        </c:txPr>
        <c:crossAx val="95855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176387</xdr:colOff>
      <xdr:row>29</xdr:row>
      <xdr:rowOff>170039</xdr:rowOff>
    </xdr:from>
    <xdr:to>
      <xdr:col>30</xdr:col>
      <xdr:colOff>155223</xdr:colOff>
      <xdr:row>65</xdr:row>
      <xdr:rowOff>63501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12D617-7B6B-9D78-221F-B1F11A205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33</xdr:row>
      <xdr:rowOff>57150</xdr:rowOff>
    </xdr:from>
    <xdr:to>
      <xdr:col>27</xdr:col>
      <xdr:colOff>298450</xdr:colOff>
      <xdr:row>62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D2685-DD27-DD28-8BAC-5F0359FEB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eph Mung'atu" id="{2B729F43-0210-4EB4-BA0B-75BBED16D82C}" userId="6a67adeefcc82473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500339467595" createdVersion="8" refreshedVersion="8" minRefreshableVersion="3" recordCount="47" xr:uid="{3AF9BD16-22A9-401B-990A-419BF4DD1DB2}">
  <cacheSource type="worksheet">
    <worksheetSource ref="A1:AK48" sheet="2018 report"/>
  </cacheSource>
  <cacheFields count="37">
    <cacheField name="Country Name" numFmtId="0">
      <sharedItems/>
    </cacheField>
    <cacheField name="Country code" numFmtId="0">
      <sharedItems count="47">
        <s v="DZA"/>
        <s v="AGO"/>
        <s v="BEN"/>
        <s v="BWA"/>
        <s v="BFA"/>
        <s v="BDI"/>
        <s v="CMR"/>
        <s v="CPV"/>
        <s v="CAF"/>
        <s v="TCD"/>
        <s v="COM"/>
        <s v="COG"/>
        <s v="CIV"/>
        <s v="COD"/>
        <s v="GNQ"/>
        <s v="ERI"/>
        <s v="SWZ"/>
        <s v="ETH"/>
        <s v="GAB"/>
        <s v="GMB"/>
        <s v="GHA"/>
        <s v="GIN"/>
        <s v="GNB"/>
        <s v="KEN"/>
        <s v="LSO"/>
        <s v="LBR"/>
        <s v="MDG"/>
        <s v="MWI"/>
        <s v="MLI"/>
        <s v="MRT"/>
        <s v="MUS"/>
        <s v="MOZ"/>
        <s v="NAM"/>
        <s v="NER"/>
        <s v="NGA"/>
        <s v="RWA"/>
        <s v="STP"/>
        <s v="SEN"/>
        <s v="SYC"/>
        <s v="SLE"/>
        <s v="ZAF"/>
        <s v="SSD"/>
        <s v="TZA"/>
        <s v="TGO"/>
        <s v="UGA"/>
        <s v="ZMB"/>
        <s v="ZWE"/>
      </sharedItems>
    </cacheField>
    <cacheField name="Community health workers" numFmtId="0">
      <sharedItems containsSemiMixedTypes="0" containsString="0" containsNumber="1" containsInteger="1" minValue="0" maxValue="116454"/>
    </cacheField>
    <cacheField name="Dental assistants and therapists" numFmtId="0">
      <sharedItems containsSemiMixedTypes="0" containsString="0" containsNumber="1" containsInteger="1" minValue="0" maxValue="21129"/>
    </cacheField>
    <cacheField name="Dentists1" numFmtId="0">
      <sharedItems containsSemiMixedTypes="0" containsString="0" containsNumber="1" containsInteger="1" minValue="0" maxValue="12774"/>
    </cacheField>
    <cacheField name="Dieticians and nutritionists" numFmtId="0">
      <sharedItems containsSemiMixedTypes="0" containsString="0" containsNumber="1" containsInteger="1" minValue="0" maxValue="1147"/>
    </cacheField>
    <cacheField name="Environmental and occupational health &amp; hygiene workers" numFmtId="0">
      <sharedItems containsSemiMixedTypes="0" containsString="0" containsNumber="1" containsInteger="1" minValue="0" maxValue="14645"/>
    </cacheField>
    <cacheField name="Generalist medical practitioners" numFmtId="0">
      <sharedItems containsSemiMixedTypes="0" containsString="0" containsNumber="1" containsInteger="1" minValue="40" maxValue="74543"/>
    </cacheField>
    <cacheField name="Health care assistants and other personal care workers in health services" numFmtId="0">
      <sharedItems containsSemiMixedTypes="0" containsString="0" containsNumber="1" containsInteger="1" minValue="0" maxValue="41461"/>
    </cacheField>
    <cacheField name="Health service managers" numFmtId="0">
      <sharedItems containsSemiMixedTypes="0" containsString="0" containsNumber="1" containsInteger="1" minValue="0" maxValue="10838"/>
    </cacheField>
    <cacheField name="Medical and dental prosthetic technicians" numFmtId="0">
      <sharedItems containsSemiMixedTypes="0" containsString="0" containsNumber="1" containsInteger="1" minValue="0" maxValue="663"/>
    </cacheField>
    <cacheField name="Medical and pathology laboratory technicians" numFmtId="0">
      <sharedItems containsSemiMixedTypes="0" containsString="0" containsNumber="1" containsInteger="1" minValue="0" maxValue="311269"/>
    </cacheField>
    <cacheField name="Medical assistants – clinical officers" numFmtId="0">
      <sharedItems containsSemiMixedTypes="0" containsString="0" containsNumber="1" containsInteger="1" minValue="0" maxValue="11536"/>
    </cacheField>
    <cacheField name="Medical imaging and therapeutic equipment operators" numFmtId="0">
      <sharedItems containsSemiMixedTypes="0" containsString="0" containsNumber="1" containsInteger="1" minValue="0" maxValue="8072"/>
    </cacheField>
    <cacheField name="Medical records and health information technicians" numFmtId="0">
      <sharedItems containsSemiMixedTypes="0" containsString="0" containsNumber="1" containsInteger="1" minValue="0" maxValue="34393"/>
    </cacheField>
    <cacheField name="Medical technicians and equipment operators" numFmtId="0">
      <sharedItems containsSemiMixedTypes="0" containsString="0" containsNumber="1" containsInteger="1" minValue="0" maxValue="3103"/>
    </cacheField>
    <cacheField name="Midwifery associate professionals" numFmtId="0">
      <sharedItems containsSemiMixedTypes="0" containsString="0" containsNumber="1" containsInteger="1" minValue="0" maxValue="7237"/>
    </cacheField>
    <cacheField name="Midwifery professionals" numFmtId="0">
      <sharedItems containsSemiMixedTypes="0" containsString="0" containsNumber="1" containsInteger="1" minValue="0" maxValue="120870"/>
    </cacheField>
    <cacheField name="Nursing associate professionals" numFmtId="0">
      <sharedItems containsSemiMixedTypes="0" containsString="0" containsNumber="1" containsInteger="1" minValue="0" maxValue="146860"/>
    </cacheField>
    <cacheField name="Nursing professionals" numFmtId="0">
      <sharedItems containsSemiMixedTypes="0" containsString="0" containsNumber="1" containsInteger="1" minValue="0" maxValue="180709"/>
    </cacheField>
    <cacheField name="Optometrists and opticians" numFmtId="0">
      <sharedItems containsSemiMixedTypes="0" containsString="0" containsNumber="1" containsInteger="1" minValue="0" maxValue="5371"/>
    </cacheField>
    <cacheField name="Other health management and support workers" numFmtId="0">
      <sharedItems containsSemiMixedTypes="0" containsString="0" containsNumber="1" containsInteger="1" minValue="0" maxValue="76532"/>
    </cacheField>
    <cacheField name="Other health service providers" numFmtId="0">
      <sharedItems containsSemiMixedTypes="0" containsString="0" containsNumber="1" containsInteger="1" minValue="0" maxValue="15266"/>
    </cacheField>
    <cacheField name="Other science professionals and technicians" numFmtId="0">
      <sharedItems containsSemiMixedTypes="0" containsString="0" containsNumber="1" containsInteger="1" minValue="0" maxValue="8415"/>
    </cacheField>
    <cacheField name="Paramedical practitioners (specify)" numFmtId="0">
      <sharedItems containsSemiMixedTypes="0" containsString="0" containsNumber="1" containsInteger="1" minValue="0" maxValue="21942"/>
    </cacheField>
    <cacheField name="Pharmaceutical technicians and assistants" numFmtId="0">
      <sharedItems containsSemiMixedTypes="0" containsString="0" containsNumber="1" containsInteger="1" minValue="0" maxValue="6845"/>
    </cacheField>
    <cacheField name="Pharmacists1" numFmtId="0">
      <sharedItems containsSemiMixedTypes="0" containsString="0" containsNumber="1" containsInteger="1" minValue="0" maxValue="24668"/>
    </cacheField>
    <cacheField name="Pharmacists" numFmtId="0">
      <sharedItems containsSemiMixedTypes="0" containsString="0" containsNumber="1" containsInteger="1" minValue="0" maxValue="24668"/>
    </cacheField>
    <cacheField name="Physiotherapists and physiotherapy assistants" numFmtId="0">
      <sharedItems containsSemiMixedTypes="0" containsString="0" containsNumber="1" containsInteger="1" minValue="0" maxValue="15823"/>
    </cacheField>
    <cacheField name="Social workers" numFmtId="0">
      <sharedItems containsSemiMixedTypes="0" containsString="0" containsNumber="1" containsInteger="1" minValue="0" maxValue="509"/>
    </cacheField>
    <cacheField name="Specialist medical practitioners" numFmtId="0">
      <sharedItems containsSemiMixedTypes="0" containsString="0" containsNumber="1" containsInteger="1" minValue="0" maxValue="39091"/>
    </cacheField>
    <cacheField name="Speech Therapist" numFmtId="0">
      <sharedItems containsSemiMixedTypes="0" containsString="0" containsNumber="1" containsInteger="1" minValue="0" maxValue="2"/>
    </cacheField>
    <cacheField name="Traditional and complementary medicine practitioners" numFmtId="0">
      <sharedItems containsSemiMixedTypes="0" containsString="0" containsNumber="1" containsInteger="1" minValue="0" maxValue="16380"/>
    </cacheField>
    <cacheField name="Dentists" numFmtId="0">
      <sharedItems containsSemiMixedTypes="0" containsString="0" containsNumber="1" containsInteger="1" minValue="0" maxValue="25487"/>
    </cacheField>
    <cacheField name="Nursing Personnel" numFmtId="0">
      <sharedItems containsSemiMixedTypes="0" containsString="0" containsNumber="1" containsInteger="1" minValue="206" maxValue="287458"/>
    </cacheField>
    <cacheField name="Midwifery personnel" numFmtId="0">
      <sharedItems containsSemiMixedTypes="0" containsString="0" containsNumber="1" containsInteger="1" minValue="0" maxValue="120870"/>
    </cacheField>
    <cacheField name="Medical doctors" numFmtId="0">
      <sharedItems containsSemiMixedTypes="0" containsString="0" containsNumber="1" containsInteger="1" minValue="60" maxValue="839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6.733161111108" createdVersion="8" refreshedVersion="8" minRefreshableVersion="3" recordCount="1128" xr:uid="{BDD7911D-6E13-4614-A290-BB0BB5DBF98C}">
  <cacheSource type="worksheet">
    <worksheetSource ref="B1:AD1129" sheet="Aggregate (2)"/>
  </cacheSource>
  <cacheFields count="28">
    <cacheField name="Country" numFmtId="0">
      <sharedItems count="47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</sharedItems>
    </cacheField>
    <cacheField name="Pop 2012" numFmtId="0">
      <sharedItems containsSemiMixedTypes="0" containsString="0" containsNumber="1" minValue="95308.999999999985" maxValue="170075954.5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123538"/>
    </cacheField>
    <cacheField name="Pop 2013" numFmtId="0">
      <sharedItems containsString="0" containsBlank="1" containsNumber="1" minValue="96714" maxValue="174726123.50000006"/>
    </cacheField>
    <cacheField name="2013" numFmtId="0">
      <sharedItems containsSemiMixedTypes="0" containsString="0" containsNumber="1" containsInteger="1" minValue="0" maxValue="262512"/>
    </cacheField>
    <cacheField name="Pop 2014" numFmtId="0">
      <sharedItems containsString="0" containsBlank="1" containsNumber="1" minValue="98000.999999999927" maxValue="179379016.5"/>
    </cacheField>
    <cacheField name="2014" numFmtId="0">
      <sharedItems containsSemiMixedTypes="0" containsString="0" containsNumber="1" containsInteger="1" minValue="0" maxValue="90776"/>
    </cacheField>
    <cacheField name="Pop 2015" numFmtId="0">
      <sharedItems containsString="0" containsBlank="1" containsNumber="1" minValue="99239.999999999971" maxValue="183995784.49999991"/>
    </cacheField>
    <cacheField name="2015" numFmtId="0">
      <sharedItems containsSemiMixedTypes="0" containsString="0" containsNumber="1" containsInteger="1" minValue="0" maxValue="179175"/>
    </cacheField>
    <cacheField name="Pop 2016" numFmtId="0">
      <sharedItems containsString="0" containsBlank="1" containsNumber="1" minValue="100508.49999999997" maxValue="188666930.99999988"/>
    </cacheField>
    <cacheField name="2016" numFmtId="0">
      <sharedItems containsSemiMixedTypes="0" containsString="0" containsNumber="1" containsInteger="1" minValue="0" maxValue="370202"/>
    </cacheField>
    <cacheField name="Pop 2017" numFmtId="0">
      <sharedItems containsString="0" containsBlank="1" containsNumber="1" minValue="101810.50000000001" maxValue="193495906.50000003"/>
    </cacheField>
    <cacheField name="2017" numFmtId="0">
      <sharedItems containsSemiMixedTypes="0" containsString="0" containsNumber="1" containsInteger="1" minValue="0" maxValue="184000"/>
    </cacheField>
    <cacheField name="Pop 2018" numFmtId="0">
      <sharedItems containsString="0" containsBlank="1" containsNumber="1" minValue="103101.00000000003" maxValue="198387623.50000006"/>
    </cacheField>
    <cacheField name="2018" numFmtId="0">
      <sharedItems containsSemiMixedTypes="0" containsString="0" containsNumber="1" containsInteger="1" minValue="0" maxValue="250048"/>
    </cacheField>
    <cacheField name="Pop 2019" numFmtId="0">
      <sharedItems containsString="0" containsBlank="1" containsNumber="1" minValue="104372.49999999997" maxValue="203304491.50000006"/>
    </cacheField>
    <cacheField name="2019" numFmtId="0">
      <sharedItems containsSemiMixedTypes="0" containsString="0" containsNumber="1" containsInteger="1" minValue="0" maxValue="361418"/>
    </cacheField>
    <cacheField name="Pop 2020" numFmtId="0">
      <sharedItems containsString="0" containsBlank="1" containsNumber="1" minValue="105529.99999999997" maxValue="208327404.49999994"/>
    </cacheField>
    <cacheField name="2020" numFmtId="0">
      <sharedItems containsSemiMixedTypes="0" containsString="0" containsNumber="1" containsInteger="1" minValue="0" maxValue="191578"/>
    </cacheField>
    <cacheField name="Pop 2021" numFmtId="0">
      <sharedItems containsString="0" containsBlank="1" containsNumber="1" minValue="106470.49999999996" maxValue="213401322.49999997"/>
    </cacheField>
    <cacheField name="2021" numFmtId="0">
      <sharedItems containsSemiMixedTypes="0" containsString="0" containsNumber="1" containsInteger="1" minValue="0" maxValue="535392"/>
    </cacheField>
    <cacheField name="Pop 2022" numFmtId="0">
      <sharedItems containsString="0" containsBlank="1" containsNumber="1" minValue="107118.5" maxValue="218541211.50000003"/>
    </cacheField>
    <cacheField name="2022" numFmtId="0">
      <sharedItems containsSemiMixedTypes="0" containsString="0" containsNumber="1" containsInteger="1" minValue="0" maxValue="441362"/>
    </cacheField>
    <cacheField name="2018 report" numFmtId="0">
      <sharedItems containsSemiMixedTypes="0" containsString="0" containsNumber="1" containsInteger="1" minValue="0" maxValue="311269"/>
    </cacheField>
    <cacheField name="Max (12-15)" numFmtId="0">
      <sharedItems containsSemiMixedTypes="0" containsString="0" containsNumber="1" containsInteger="1" minValue="0" maxValue="262512"/>
    </cacheField>
    <cacheField name="Max(16-19)" numFmtId="0">
      <sharedItems containsSemiMixedTypes="0" containsString="0" containsNumber="1" containsInteger="1" minValue="0" maxValue="370202"/>
    </cacheField>
    <cacheField name="Max(20-22)" numFmtId="0">
      <sharedItems containsSemiMixedTypes="0" containsString="0" containsNumber="1" containsInteger="1" minValue="0" maxValue="5353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7.549279050923" createdVersion="8" refreshedVersion="8" minRefreshableVersion="3" recordCount="1152" xr:uid="{B1C63BB9-1EC7-448A-B71E-D5998CA94706}">
  <cacheSource type="worksheet">
    <worksheetSource ref="B1:AU1153" sheet="Aggregate (2)"/>
  </cacheSource>
  <cacheFields count="35">
    <cacheField name="Country" numFmtId="0">
      <sharedItems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s v="AFRO"/>
      </sharedItems>
    </cacheField>
    <cacheField name="Pop 2012" numFmtId="165">
      <sharedItems containsSemiMixedTypes="0" containsString="0" containsNumber="1" minValue="95308.999999999985" maxValue="919028990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489582"/>
    </cacheField>
    <cacheField name="Pop 2013" numFmtId="165">
      <sharedItems containsSemiMixedTypes="0" containsString="0" containsNumber="1" minValue="96714" maxValue="944292669"/>
    </cacheField>
    <cacheField name="2013" numFmtId="0">
      <sharedItems containsSemiMixedTypes="0" containsString="0" containsNumber="1" containsInteger="1" minValue="0" maxValue="614474"/>
    </cacheField>
    <cacheField name="Pop 2014" numFmtId="0">
      <sharedItems containsString="0" containsBlank="1" containsNumber="1" minValue="98000.999999999927" maxValue="969991847.99999988"/>
    </cacheField>
    <cacheField name="2014" numFmtId="0">
      <sharedItems containsSemiMixedTypes="0" containsString="0" containsNumber="1" containsInteger="1" minValue="0" maxValue="507133"/>
    </cacheField>
    <cacheField name="Pop 2015" numFmtId="0">
      <sharedItems containsString="0" containsBlank="1" containsNumber="1" minValue="99239.999999999971" maxValue="996342964.99999988"/>
    </cacheField>
    <cacheField name="2015" numFmtId="0">
      <sharedItems containsSemiMixedTypes="0" containsString="0" containsNumber="1" containsInteger="1" minValue="0" maxValue="656054"/>
    </cacheField>
    <cacheField name="Pop 2016" numFmtId="0">
      <sharedItems containsString="0" containsBlank="1" containsNumber="1" minValue="100508.49999999997" maxValue="1022861293.4999999"/>
    </cacheField>
    <cacheField name="2016" numFmtId="0">
      <sharedItems containsSemiMixedTypes="0" containsString="0" containsNumber="1" containsInteger="1" minValue="0" maxValue="1219679"/>
    </cacheField>
    <cacheField name="Pop 2017" numFmtId="0">
      <sharedItems containsString="0" containsBlank="1" containsNumber="1" minValue="101810.50000000001" maxValue="1049513589.5000001"/>
    </cacheField>
    <cacheField name="2017" numFmtId="0">
      <sharedItems containsSemiMixedTypes="0" containsString="0" containsNumber="1" containsInteger="1" minValue="0" maxValue="1179537"/>
    </cacheField>
    <cacheField name="Pop 2018" numFmtId="165">
      <sharedItems containsSemiMixedTypes="0" containsString="0" containsNumber="1" minValue="103101.00000000003" maxValue="1076956971"/>
    </cacheField>
    <cacheField name="2018" numFmtId="0">
      <sharedItems containsSemiMixedTypes="0" containsString="0" containsNumber="1" containsInteger="1" minValue="0" maxValue="1782389"/>
    </cacheField>
    <cacheField name="Pop 2019" numFmtId="0">
      <sharedItems containsString="0" containsBlank="1" containsNumber="1" minValue="104372.49999999997" maxValue="1105078064.5"/>
    </cacheField>
    <cacheField name="2019" numFmtId="0">
      <sharedItems containsSemiMixedTypes="0" containsString="0" containsNumber="1" containsInteger="1" minValue="0" maxValue="1063702"/>
    </cacheField>
    <cacheField name="Pop 2020" numFmtId="0">
      <sharedItems containsString="0" containsBlank="1" containsNumber="1" minValue="105529.99999999997" maxValue="1133815125"/>
    </cacheField>
    <cacheField name="2020" numFmtId="0">
      <sharedItems containsSemiMixedTypes="0" containsString="0" containsNumber="1" containsInteger="1" minValue="0" maxValue="891491"/>
    </cacheField>
    <cacheField name="Pop 2021" numFmtId="0">
      <sharedItems containsString="0" containsBlank="1" containsNumber="1" minValue="106470.49999999996" maxValue="1162657991.5"/>
    </cacheField>
    <cacheField name="2021" numFmtId="0">
      <sharedItems containsSemiMixedTypes="0" containsString="0" containsNumber="1" containsInteger="1" minValue="0" maxValue="1395296"/>
    </cacheField>
    <cacheField name="Pop 2022" numFmtId="165">
      <sharedItems containsSemiMixedTypes="0" containsString="0" containsNumber="1" minValue="107118.5" maxValue="1191645698.5"/>
    </cacheField>
    <cacheField name="2022" numFmtId="0">
      <sharedItems containsSemiMixedTypes="0" containsString="0" containsNumber="1" containsInteger="1" minValue="0" maxValue="1773060"/>
    </cacheField>
    <cacheField name="2018 report" numFmtId="0">
      <sharedItems containsSemiMixedTypes="0" containsString="0" containsNumber="1" containsInteger="1" minValue="0" maxValue="1093957"/>
    </cacheField>
    <cacheField name="Max (12-15)" numFmtId="0">
      <sharedItems containsSemiMixedTypes="0" containsString="0" containsNumber="1" containsInteger="1" minValue="0" maxValue="656054"/>
    </cacheField>
    <cacheField name="Max(16-19)" numFmtId="0">
      <sharedItems containsSemiMixedTypes="0" containsString="0" containsNumber="1" containsInteger="1" minValue="0" maxValue="1782389"/>
    </cacheField>
    <cacheField name="Max(20-22)" numFmtId="0">
      <sharedItems containsSemiMixedTypes="0" containsString="0" containsNumber="1" containsInteger="1" minValue="0" maxValue="1773060"/>
    </cacheField>
    <cacheField name="Annual growth (compound 2015 - 18) " numFmtId="166">
      <sharedItems containsSemiMixedTypes="0" containsString="0" containsNumber="1" minValue="-0.22530855667613492" maxValue="0.3113441654036182"/>
    </cacheField>
    <cacheField name="Annual growth (compound 2018 - 20)" numFmtId="166">
      <sharedItems containsSemiMixedTypes="0" containsString="0" containsNumber="1" minValue="-3.8361793441239245E-2" maxValue="0.50042870775453441"/>
    </cacheField>
    <cacheField name="2013 numbers" numFmtId="165">
      <sharedItems containsSemiMixedTypes="0" containsString="0" containsNumber="1" minValue="0" maxValue="954298.22938206466"/>
    </cacheField>
    <cacheField name="2023 nubmers" numFmtId="165">
      <sharedItems containsSemiMixedTypes="0" containsString="0" containsNumber="1" minValue="0" maxValue="1361376.4992340105"/>
    </cacheField>
    <cacheField name="Density per 10,000 (2013)" numFmtId="43">
      <sharedItems containsSemiMixedTypes="0" containsString="0" containsNumber="1" minValue="0" maxValue="179.0795590139812"/>
    </cacheField>
    <cacheField name="Density per 10,000 (2018)" numFmtId="43">
      <sharedItems containsSemiMixedTypes="0" containsString="0" containsNumber="1" minValue="0" maxValue="123.37416707888377"/>
    </cacheField>
    <cacheField name="Density per 10,000 (2023)****" numFmtId="43">
      <sharedItems containsSemiMixedTypes="0" containsString="0" containsNumber="1" minValue="0" maxValue="326.911625290429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37.851275462963" createdVersion="8" refreshedVersion="8" minRefreshableVersion="3" recordCount="1152" xr:uid="{89988F1D-4BDE-4A66-964E-08EDD58FB0E6}">
  <cacheSource type="worksheet">
    <worksheetSource ref="A1:AU1153" sheet="Aggregate (2)"/>
  </cacheSource>
  <cacheFields count="47">
    <cacheField name="Country name" numFmtId="0">
      <sharedItems/>
    </cacheField>
    <cacheField name="Country" numFmtId="0">
      <sharedItems count="48">
        <s v="AGO"/>
        <s v="BDI"/>
        <s v="BEN"/>
        <s v="BFA"/>
        <s v="BWA"/>
        <s v="CAF"/>
        <s v="CIV"/>
        <s v="CMR"/>
        <s v="COD"/>
        <s v="COG"/>
        <s v="COM"/>
        <s v="CPV"/>
        <s v="DZA"/>
        <s v="ERI"/>
        <s v="ETH"/>
        <s v="GAB"/>
        <s v="GHA"/>
        <s v="GIN"/>
        <s v="GMB"/>
        <s v="GNB"/>
        <s v="GNQ"/>
        <s v="KEN"/>
        <s v="LBR"/>
        <s v="LSO"/>
        <s v="MDG"/>
        <s v="MLI"/>
        <s v="MOZ"/>
        <s v="MRT"/>
        <s v="MUS"/>
        <s v="MWI"/>
        <s v="NAM"/>
        <s v="NER"/>
        <s v="NGA"/>
        <s v="RWA"/>
        <s v="SEN"/>
        <s v="SLE"/>
        <s v="SSD"/>
        <s v="STP"/>
        <s v="SWZ"/>
        <s v="SYC"/>
        <s v="TCD"/>
        <s v="TGO"/>
        <s v="TZA"/>
        <s v="UGA"/>
        <s v="ZAF"/>
        <s v="ZMB"/>
        <s v="ZWE"/>
        <s v="AFRO"/>
      </sharedItems>
    </cacheField>
    <cacheField name="Pop 2012" numFmtId="165">
      <sharedItems containsSemiMixedTypes="0" containsString="0" containsNumber="1" minValue="95308.999999999985" maxValue="919028990"/>
    </cacheField>
    <cacheField name="Cadre" numFmtId="0">
      <sharedItems count="24">
        <s v="Medical Doctors"/>
        <s v="Nursing Personnel"/>
        <s v="Midwifery personnel"/>
        <s v="Pharmacists"/>
        <s v="Dentists"/>
        <s v="Community Health Workers "/>
        <s v="Dieticians and nutritionists"/>
        <s v="Environmental and occupational health &amp; hygiene workers"/>
        <s v="Personal care workers in health service"/>
        <s v="Managerial staff "/>
        <s v="Medical and dental Prosthetic Technicians "/>
        <s v="Medical and Pathology Laboratory scientists "/>
        <s v="Medical Assistants "/>
        <s v="Medical Imaging and Therapeutic Equipment Technicians "/>
        <s v="Medical Records and Health Information Technicians "/>
        <s v="Optometrists and Ophthalmic Opticians "/>
        <s v="Other non-medical professional staff "/>
        <s v="Other non-medical support staff "/>
        <s v="Medical and Pathology Laboratory Technicians "/>
        <s v="Paramedical Practitioners "/>
        <s v="Physiotherapists and physiotherapy assistants"/>
        <s v="Social workers"/>
        <s v="Audiologists and Speech Therapists "/>
        <s v="Traditional and complementary medicine practitioners"/>
      </sharedItems>
    </cacheField>
    <cacheField name="2012" numFmtId="0">
      <sharedItems containsSemiMixedTypes="0" containsString="0" containsNumber="1" containsInteger="1" minValue="0" maxValue="489582"/>
    </cacheField>
    <cacheField name="Pop 2013" numFmtId="165">
      <sharedItems containsSemiMixedTypes="0" containsString="0" containsNumber="1" minValue="96714" maxValue="944292669"/>
    </cacheField>
    <cacheField name="2013" numFmtId="0">
      <sharedItems containsSemiMixedTypes="0" containsString="0" containsNumber="1" containsInteger="1" minValue="0" maxValue="614474"/>
    </cacheField>
    <cacheField name="Pop 2014" numFmtId="0">
      <sharedItems containsString="0" containsBlank="1" containsNumber="1" minValue="98000.999999999927" maxValue="969991847.99999988"/>
    </cacheField>
    <cacheField name="2014" numFmtId="0">
      <sharedItems containsSemiMixedTypes="0" containsString="0" containsNumber="1" containsInteger="1" minValue="0" maxValue="507133"/>
    </cacheField>
    <cacheField name="Pop 2015" numFmtId="0">
      <sharedItems containsBlank="1" containsMixedTypes="1" containsNumber="1" minValue="99239.999999999971" maxValue="996342964.99999988"/>
    </cacheField>
    <cacheField name="2015" numFmtId="0">
      <sharedItems containsSemiMixedTypes="0" containsString="0" containsNumber="1" containsInteger="1" minValue="0" maxValue="656054"/>
    </cacheField>
    <cacheField name="Pop 2016" numFmtId="0">
      <sharedItems containsString="0" containsBlank="1" containsNumber="1" minValue="100508.49999999997" maxValue="1022861293.4999999"/>
    </cacheField>
    <cacheField name="2016" numFmtId="0">
      <sharedItems containsSemiMixedTypes="0" containsString="0" containsNumber="1" containsInteger="1" minValue="0" maxValue="1219679"/>
    </cacheField>
    <cacheField name="Pop 2017" numFmtId="0">
      <sharedItems containsString="0" containsBlank="1" containsNumber="1" minValue="101810.50000000001" maxValue="1049513589.5000001"/>
    </cacheField>
    <cacheField name="2017" numFmtId="0">
      <sharedItems containsSemiMixedTypes="0" containsString="0" containsNumber="1" containsInteger="1" minValue="0" maxValue="1179537"/>
    </cacheField>
    <cacheField name="Pop 2018" numFmtId="165">
      <sharedItems containsSemiMixedTypes="0" containsString="0" containsNumber="1" minValue="103101.00000000003" maxValue="1076956971"/>
    </cacheField>
    <cacheField name="2018" numFmtId="0">
      <sharedItems containsSemiMixedTypes="0" containsString="0" containsNumber="1" containsInteger="1" minValue="0" maxValue="1782389"/>
    </cacheField>
    <cacheField name="2018 (triag)" numFmtId="0">
      <sharedItems containsSemiMixedTypes="0" containsString="0" containsNumber="1" containsInteger="1" minValue="0" maxValue="1782389"/>
    </cacheField>
    <cacheField name="Pop 2019" numFmtId="0">
      <sharedItems containsString="0" containsBlank="1" containsNumber="1" minValue="104372.49999999997" maxValue="1105078064.5"/>
    </cacheField>
    <cacheField name="2019" numFmtId="0">
      <sharedItems containsSemiMixedTypes="0" containsString="0" containsNumber="1" containsInteger="1" minValue="0" maxValue="1063702"/>
    </cacheField>
    <cacheField name="Pop 2020" numFmtId="0">
      <sharedItems containsString="0" containsBlank="1" containsNumber="1" minValue="105529.99999999997" maxValue="1133815125"/>
    </cacheField>
    <cacheField name="2020" numFmtId="0">
      <sharedItems containsSemiMixedTypes="0" containsString="0" containsNumber="1" containsInteger="1" minValue="0" maxValue="891491"/>
    </cacheField>
    <cacheField name="Pop 2021" numFmtId="0">
      <sharedItems containsString="0" containsBlank="1" containsNumber="1" minValue="106470.49999999996" maxValue="1162657991.5"/>
    </cacheField>
    <cacheField name="2021" numFmtId="0">
      <sharedItems containsSemiMixedTypes="0" containsString="0" containsNumber="1" containsInteger="1" minValue="0" maxValue="1395296"/>
    </cacheField>
    <cacheField name="Pop 2022" numFmtId="165">
      <sharedItems containsSemiMixedTypes="0" containsString="0" containsNumber="1" minValue="107118.5" maxValue="1191645698.5"/>
    </cacheField>
    <cacheField name="2022" numFmtId="0">
      <sharedItems containsSemiMixedTypes="0" containsString="0" containsNumber="1" containsInteger="1" minValue="0" maxValue="1773060"/>
    </cacheField>
    <cacheField name="2018 report" numFmtId="0">
      <sharedItems containsSemiMixedTypes="0" containsString="0" containsNumber="1" containsInteger="1" minValue="0" maxValue="1093957"/>
    </cacheField>
    <cacheField name="Max (12-15)" numFmtId="0">
      <sharedItems containsSemiMixedTypes="0" containsString="0" containsNumber="1" containsInteger="1" minValue="0" maxValue="656054"/>
    </cacheField>
    <cacheField name="Max(16-19)" numFmtId="0">
      <sharedItems containsSemiMixedTypes="0" containsString="0" containsNumber="1" containsInteger="1" minValue="0" maxValue="1782389"/>
    </cacheField>
    <cacheField name="Max(20-22)" numFmtId="0">
      <sharedItems containsSemiMixedTypes="0" containsString="0" containsNumber="1" containsInteger="1" minValue="0" maxValue="1773060"/>
    </cacheField>
    <cacheField name="2013 or latest" numFmtId="0">
      <sharedItems containsString="0" containsBlank="1" containsNumber="1" containsInteger="1" minValue="0" maxValue="614474"/>
    </cacheField>
    <cacheField name="Data year" numFmtId="0">
      <sharedItems containsMixedTypes="1" containsNumber="1" containsInteger="1" minValue="2012" maxValue="2015"/>
    </cacheField>
    <cacheField name="2018 or latest" numFmtId="0">
      <sharedItems containsSemiMixedTypes="0" containsString="0" containsNumber="1" containsInteger="1" minValue="0" maxValue="1782389"/>
    </cacheField>
    <cacheField name="Data year1" numFmtId="0">
      <sharedItems containsMixedTypes="1" containsNumber="1" containsInteger="1" minValue="2016" maxValue="2019"/>
    </cacheField>
    <cacheField name="2022 or latest" numFmtId="0">
      <sharedItems containsSemiMixedTypes="0" containsString="0" containsNumber="1" containsInteger="1" minValue="0" maxValue="1773060"/>
    </cacheField>
    <cacheField name="Data year2" numFmtId="0">
      <sharedItems containsMixedTypes="1" containsNumber="1" containsInteger="1" minValue="2017" maxValue="2022"/>
    </cacheField>
    <cacheField name="Need for adjustment" numFmtId="0">
      <sharedItems/>
    </cacheField>
    <cacheField name="Adjusted 2022" numFmtId="165">
      <sharedItems containsMixedTypes="1" containsNumber="1" minValue="0" maxValue="567662"/>
    </cacheField>
    <cacheField name="Adjustment for gross underrepoting 2022" numFmtId="165">
      <sharedItems containsMixedTypes="1" containsNumber="1" minValue="0" maxValue="567662"/>
    </cacheField>
    <cacheField name="Trend 18 to 22" numFmtId="165">
      <sharedItems/>
    </cacheField>
    <cacheField name="Annual growth (compound 2015 - 18) " numFmtId="166">
      <sharedItems containsSemiMixedTypes="0" containsString="0" containsNumber="1" minValue="-0.22530855667613492" maxValue="0.3113441654036182"/>
    </cacheField>
    <cacheField name="Annual growth (compound 2018 - 20)" numFmtId="166">
      <sharedItems containsSemiMixedTypes="0" containsString="0" containsNumber="1" minValue="-3.8361793441239245E-2" maxValue="0.50042870775453441"/>
    </cacheField>
    <cacheField name="2013 numbers" numFmtId="165">
      <sharedItems containsSemiMixedTypes="0" containsString="0" containsNumber="1" minValue="0" maxValue="954298.22938206466"/>
    </cacheField>
    <cacheField name="2022 nubmers" numFmtId="165">
      <sharedItems containsSemiMixedTypes="0" containsString="0" containsNumber="1" minValue="0" maxValue="1288943.1116046587"/>
    </cacheField>
    <cacheField name="Density per 10,000 (2013)" numFmtId="43">
      <sharedItems containsSemiMixedTypes="0" containsString="0" containsNumber="1" minValue="0" maxValue="117.88346853354079"/>
    </cacheField>
    <cacheField name="Density per 10,000 (2018)" numFmtId="43">
      <sharedItems containsSemiMixedTypes="0" containsString="0" containsNumber="1" minValue="0" maxValue="215.61381557889831"/>
    </cacheField>
    <cacheField name="Density per 10,000 (2022)****" numFmtId="43">
      <sharedItems containsMixedTypes="1" containsNumber="1" minValue="0" maxValue="207.527177845096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Algeria"/>
    <x v="0"/>
    <n v="0"/>
    <n v="7"/>
    <n v="12774"/>
    <n v="381"/>
    <n v="1249"/>
    <n v="34077"/>
    <n v="41461"/>
    <n v="10838"/>
    <n v="663"/>
    <n v="14548"/>
    <n v="2227"/>
    <n v="6176"/>
    <n v="610"/>
    <n v="0"/>
    <n v="38"/>
    <n v="8582"/>
    <n v="10029"/>
    <n v="47676"/>
    <n v="1218"/>
    <n v="76532"/>
    <n v="5104"/>
    <n v="0"/>
    <n v="279"/>
    <n v="1536"/>
    <n v="12570"/>
    <n v="14106"/>
    <n v="1827"/>
    <n v="0"/>
    <n v="39091"/>
    <n v="0"/>
    <n v="1"/>
    <n v="12781"/>
    <n v="57705"/>
    <n v="8620"/>
    <n v="73168"/>
  </r>
  <r>
    <s v="Angola"/>
    <x v="1"/>
    <n v="1680"/>
    <n v="796"/>
    <n v="856"/>
    <n v="0"/>
    <n v="657"/>
    <n v="3043"/>
    <n v="0"/>
    <n v="328"/>
    <n v="75"/>
    <n v="98"/>
    <n v="134"/>
    <n v="789"/>
    <n v="190"/>
    <n v="0"/>
    <n v="669"/>
    <n v="769"/>
    <n v="38861"/>
    <n v="7221"/>
    <n v="56"/>
    <n v="28324"/>
    <n v="0"/>
    <n v="468"/>
    <n v="56"/>
    <n v="1605"/>
    <n v="697"/>
    <n v="2302"/>
    <n v="1156"/>
    <n v="0"/>
    <n v="3550"/>
    <n v="0"/>
    <n v="16380"/>
    <n v="1652"/>
    <n v="46082"/>
    <n v="1438"/>
    <n v="6593"/>
  </r>
  <r>
    <s v="Benin"/>
    <x v="2"/>
    <n v="0"/>
    <n v="0"/>
    <n v="0"/>
    <n v="0"/>
    <n v="619"/>
    <n v="391"/>
    <n v="2623"/>
    <n v="0"/>
    <n v="0"/>
    <n v="241"/>
    <n v="0"/>
    <n v="54"/>
    <n v="0"/>
    <n v="0"/>
    <n v="6"/>
    <n v="807"/>
    <n v="1322"/>
    <n v="1938"/>
    <n v="0"/>
    <n v="156"/>
    <n v="1994"/>
    <n v="0"/>
    <n v="146"/>
    <n v="0"/>
    <n v="14"/>
    <n v="14"/>
    <n v="0"/>
    <n v="0"/>
    <n v="319"/>
    <n v="0"/>
    <n v="0"/>
    <n v="0"/>
    <n v="3260"/>
    <n v="813"/>
    <n v="710"/>
  </r>
  <r>
    <s v="Botswana"/>
    <x v="3"/>
    <n v="0"/>
    <n v="0"/>
    <n v="94"/>
    <n v="0"/>
    <n v="99"/>
    <n v="815"/>
    <n v="1622"/>
    <n v="0"/>
    <n v="0"/>
    <n v="460"/>
    <n v="0"/>
    <n v="78"/>
    <n v="62"/>
    <n v="0"/>
    <n v="0"/>
    <n v="0"/>
    <n v="0"/>
    <n v="6935"/>
    <n v="1"/>
    <n v="0"/>
    <n v="20"/>
    <n v="0"/>
    <n v="58"/>
    <n v="338"/>
    <n v="149"/>
    <n v="487"/>
    <n v="38"/>
    <n v="0"/>
    <n v="38"/>
    <n v="0"/>
    <n v="0"/>
    <n v="94"/>
    <n v="6935"/>
    <n v="0"/>
    <n v="853"/>
  </r>
  <r>
    <s v="Burkina Faso"/>
    <x v="4"/>
    <n v="2749"/>
    <n v="0"/>
    <n v="80"/>
    <n v="19"/>
    <n v="160"/>
    <n v="888"/>
    <n v="1224"/>
    <n v="653"/>
    <n v="3"/>
    <n v="699"/>
    <n v="0"/>
    <n v="128"/>
    <n v="4"/>
    <n v="0"/>
    <n v="2986"/>
    <n v="3583"/>
    <n v="2117"/>
    <n v="8208"/>
    <n v="3"/>
    <n v="871"/>
    <n v="44"/>
    <n v="2"/>
    <n v="0"/>
    <n v="156"/>
    <n v="636"/>
    <n v="792"/>
    <n v="18"/>
    <n v="0"/>
    <n v="738"/>
    <n v="0"/>
    <n v="336"/>
    <n v="80"/>
    <n v="10325"/>
    <n v="6569"/>
    <n v="1626"/>
  </r>
  <r>
    <s v="Burundi"/>
    <x v="5"/>
    <n v="11845"/>
    <n v="0"/>
    <n v="14"/>
    <n v="10"/>
    <n v="372"/>
    <n v="889"/>
    <n v="8664"/>
    <n v="1383"/>
    <n v="0"/>
    <n v="1071"/>
    <n v="0"/>
    <n v="86"/>
    <n v="108"/>
    <n v="0"/>
    <n v="119"/>
    <n v="41"/>
    <n v="8342"/>
    <n v="654"/>
    <n v="0"/>
    <n v="2906"/>
    <n v="0"/>
    <n v="155"/>
    <n v="0"/>
    <n v="0"/>
    <n v="119"/>
    <n v="119"/>
    <n v="9"/>
    <n v="0"/>
    <n v="195"/>
    <n v="0"/>
    <n v="1000"/>
    <n v="14"/>
    <n v="8996"/>
    <n v="160"/>
    <n v="1084"/>
  </r>
  <r>
    <s v="Cameroon"/>
    <x v="6"/>
    <n v="0"/>
    <n v="0"/>
    <n v="308"/>
    <n v="38"/>
    <n v="238"/>
    <n v="2400"/>
    <n v="10717"/>
    <n v="250"/>
    <n v="0"/>
    <n v="5235"/>
    <n v="0"/>
    <n v="124"/>
    <n v="0"/>
    <n v="0"/>
    <n v="0"/>
    <n v="690"/>
    <n v="0"/>
    <n v="9925"/>
    <n v="0"/>
    <n v="0"/>
    <n v="0"/>
    <n v="0"/>
    <n v="0"/>
    <n v="0"/>
    <n v="350"/>
    <n v="350"/>
    <n v="0"/>
    <n v="0"/>
    <n v="859"/>
    <n v="0"/>
    <n v="0"/>
    <n v="308"/>
    <n v="9925"/>
    <n v="690"/>
    <n v="3259"/>
  </r>
  <r>
    <s v="Cape-Verde"/>
    <x v="7"/>
    <n v="117"/>
    <n v="0"/>
    <n v="81"/>
    <n v="18"/>
    <n v="1"/>
    <n v="165"/>
    <n v="149"/>
    <n v="61"/>
    <n v="20"/>
    <n v="65"/>
    <n v="3"/>
    <n v="27"/>
    <n v="14"/>
    <n v="0"/>
    <n v="20"/>
    <n v="7"/>
    <n v="525"/>
    <n v="243"/>
    <n v="40"/>
    <n v="1357"/>
    <n v="95"/>
    <n v="11"/>
    <n v="0"/>
    <n v="92"/>
    <n v="80"/>
    <n v="172"/>
    <n v="58"/>
    <n v="0"/>
    <n v="287"/>
    <n v="0"/>
    <n v="1"/>
    <n v="81"/>
    <n v="768"/>
    <n v="27"/>
    <n v="452"/>
  </r>
  <r>
    <s v="Central African Republic"/>
    <x v="8"/>
    <n v="115"/>
    <n v="7"/>
    <n v="3"/>
    <n v="0"/>
    <n v="105"/>
    <n v="263"/>
    <n v="79"/>
    <n v="22"/>
    <n v="0"/>
    <n v="112"/>
    <n v="104"/>
    <n v="3"/>
    <n v="20"/>
    <n v="0"/>
    <n v="168"/>
    <n v="276"/>
    <n v="325"/>
    <n v="426"/>
    <n v="0"/>
    <n v="65"/>
    <n v="14"/>
    <n v="3"/>
    <n v="200"/>
    <n v="0"/>
    <n v="36"/>
    <n v="36"/>
    <n v="0"/>
    <n v="0"/>
    <n v="72"/>
    <n v="0"/>
    <n v="0"/>
    <n v="10"/>
    <n v="751"/>
    <n v="444"/>
    <n v="335"/>
  </r>
  <r>
    <s v="Chad"/>
    <x v="9"/>
    <n v="7"/>
    <n v="0"/>
    <n v="3"/>
    <n v="58"/>
    <n v="76"/>
    <n v="646"/>
    <n v="738"/>
    <n v="732"/>
    <n v="0"/>
    <n v="749"/>
    <n v="42"/>
    <n v="25"/>
    <n v="6"/>
    <n v="0"/>
    <n v="192"/>
    <n v="744"/>
    <n v="2076"/>
    <n v="1787"/>
    <n v="6"/>
    <n v="436"/>
    <n v="90"/>
    <n v="814"/>
    <n v="0"/>
    <n v="171"/>
    <n v="98"/>
    <n v="269"/>
    <n v="2"/>
    <n v="0"/>
    <n v="157"/>
    <n v="0"/>
    <n v="0"/>
    <n v="3"/>
    <n v="3863"/>
    <n v="936"/>
    <n v="803"/>
  </r>
  <r>
    <s v="Comoros"/>
    <x v="10"/>
    <n v="0"/>
    <n v="0"/>
    <n v="32"/>
    <n v="0"/>
    <n v="389"/>
    <n v="130"/>
    <n v="0"/>
    <n v="0"/>
    <n v="0"/>
    <n v="8"/>
    <n v="0"/>
    <n v="498"/>
    <n v="0"/>
    <n v="0"/>
    <n v="0"/>
    <n v="487"/>
    <n v="71"/>
    <n v="676"/>
    <n v="0"/>
    <n v="44"/>
    <n v="115"/>
    <n v="161"/>
    <n v="0"/>
    <n v="19"/>
    <n v="36"/>
    <n v="55"/>
    <n v="0"/>
    <n v="0"/>
    <n v="90"/>
    <n v="0"/>
    <n v="0"/>
    <n v="32"/>
    <n v="747"/>
    <n v="487"/>
    <n v="220"/>
  </r>
  <r>
    <s v="Congo"/>
    <x v="11"/>
    <n v="0"/>
    <n v="0"/>
    <n v="27"/>
    <n v="0"/>
    <n v="374"/>
    <n v="269"/>
    <n v="850"/>
    <n v="790"/>
    <n v="0"/>
    <n v="320"/>
    <n v="0"/>
    <n v="97"/>
    <n v="0"/>
    <n v="0"/>
    <n v="148"/>
    <n v="921"/>
    <n v="1305"/>
    <n v="2707"/>
    <n v="0"/>
    <n v="111"/>
    <n v="445"/>
    <n v="216"/>
    <n v="0"/>
    <n v="84"/>
    <n v="73"/>
    <n v="157"/>
    <n v="0"/>
    <n v="0"/>
    <n v="275"/>
    <n v="0"/>
    <n v="0"/>
    <n v="27"/>
    <n v="4012"/>
    <n v="1069"/>
    <n v="544"/>
  </r>
  <r>
    <s v="Cote d'Ivoire"/>
    <x v="12"/>
    <n v="14556"/>
    <n v="0"/>
    <n v="506"/>
    <n v="25"/>
    <n v="1425"/>
    <n v="4246"/>
    <n v="3640"/>
    <n v="91"/>
    <n v="0"/>
    <n v="0"/>
    <n v="242"/>
    <n v="0"/>
    <n v="123"/>
    <n v="3103"/>
    <n v="4"/>
    <n v="5456"/>
    <n v="63"/>
    <n v="11667"/>
    <n v="700"/>
    <n v="139"/>
    <n v="14"/>
    <n v="497"/>
    <n v="21440"/>
    <n v="217"/>
    <n v="2278"/>
    <n v="2495"/>
    <n v="151"/>
    <n v="0"/>
    <n v="1356"/>
    <n v="0"/>
    <n v="4437"/>
    <n v="506"/>
    <n v="11730"/>
    <n v="5460"/>
    <n v="5602"/>
  </r>
  <r>
    <s v="DRC"/>
    <x v="13"/>
    <n v="0"/>
    <n v="0"/>
    <n v="404"/>
    <n v="535"/>
    <n v="167"/>
    <n v="30768"/>
    <n v="0"/>
    <n v="2651"/>
    <n v="0"/>
    <n v="2934"/>
    <n v="0"/>
    <n v="338"/>
    <n v="0"/>
    <n v="0"/>
    <n v="1652"/>
    <n v="1990"/>
    <n v="52766"/>
    <n v="51019"/>
    <n v="0"/>
    <n v="74310"/>
    <n v="1608"/>
    <n v="0"/>
    <n v="0"/>
    <n v="226"/>
    <n v="1461"/>
    <n v="1687"/>
    <n v="395"/>
    <n v="0"/>
    <n v="778"/>
    <n v="0"/>
    <n v="0"/>
    <n v="404"/>
    <n v="103785"/>
    <n v="3642"/>
    <n v="31546"/>
  </r>
  <r>
    <s v="Equatorial Guinea"/>
    <x v="14"/>
    <n v="0"/>
    <n v="0"/>
    <n v="0"/>
    <n v="0"/>
    <n v="0"/>
    <n v="246"/>
    <n v="1847"/>
    <n v="0"/>
    <n v="5"/>
    <n v="2"/>
    <n v="0"/>
    <n v="0"/>
    <n v="0"/>
    <n v="0"/>
    <n v="0"/>
    <n v="51"/>
    <n v="283"/>
    <n v="72"/>
    <n v="0"/>
    <n v="0"/>
    <n v="0"/>
    <n v="134"/>
    <n v="0"/>
    <n v="0"/>
    <n v="10"/>
    <n v="10"/>
    <n v="0"/>
    <n v="0"/>
    <n v="0"/>
    <n v="0"/>
    <n v="0"/>
    <n v="0"/>
    <n v="355"/>
    <n v="51"/>
    <n v="246"/>
  </r>
  <r>
    <s v="Eritrea"/>
    <x v="15"/>
    <n v="243"/>
    <n v="164"/>
    <n v="22"/>
    <n v="0"/>
    <n v="243"/>
    <n v="160"/>
    <n v="0"/>
    <n v="0"/>
    <n v="0"/>
    <n v="549"/>
    <n v="0"/>
    <n v="113"/>
    <n v="0"/>
    <n v="0"/>
    <n v="0"/>
    <n v="45"/>
    <n v="2497"/>
    <n v="1442"/>
    <n v="86"/>
    <n v="3563"/>
    <n v="0"/>
    <n v="0"/>
    <n v="0"/>
    <n v="300"/>
    <n v="151"/>
    <n v="451"/>
    <n v="137"/>
    <n v="0"/>
    <n v="120"/>
    <n v="0"/>
    <n v="0"/>
    <n v="186"/>
    <n v="3939"/>
    <n v="45"/>
    <n v="280"/>
  </r>
  <r>
    <s v="Eswatini"/>
    <x v="16"/>
    <n v="6324"/>
    <n v="46"/>
    <n v="28"/>
    <n v="0"/>
    <n v="187"/>
    <n v="211"/>
    <n v="927"/>
    <n v="195"/>
    <n v="0"/>
    <n v="370"/>
    <n v="28"/>
    <n v="47"/>
    <n v="2084"/>
    <n v="0"/>
    <n v="0"/>
    <n v="14"/>
    <n v="455"/>
    <n v="1749"/>
    <n v="12"/>
    <n v="1215"/>
    <n v="85"/>
    <n v="84"/>
    <n v="29"/>
    <n v="171"/>
    <n v="110"/>
    <n v="281"/>
    <n v="29"/>
    <n v="0"/>
    <n v="67"/>
    <n v="0"/>
    <n v="7"/>
    <n v="74"/>
    <n v="2204"/>
    <n v="14"/>
    <n v="278"/>
  </r>
  <r>
    <s v="Ethiopia"/>
    <x v="17"/>
    <n v="37259"/>
    <n v="144"/>
    <n v="1745"/>
    <n v="147"/>
    <n v="2662"/>
    <n v="5867"/>
    <n v="0"/>
    <n v="4365"/>
    <n v="52"/>
    <n v="10450"/>
    <n v="11536"/>
    <n v="1041"/>
    <n v="2953"/>
    <n v="0"/>
    <n v="2"/>
    <n v="16159"/>
    <n v="0"/>
    <n v="61772"/>
    <n v="330"/>
    <n v="73174"/>
    <n v="2872"/>
    <n v="672"/>
    <n v="1285"/>
    <n v="6845"/>
    <n v="3907"/>
    <n v="10752"/>
    <n v="258"/>
    <n v="0"/>
    <n v="5396"/>
    <n v="0"/>
    <n v="0"/>
    <n v="1889"/>
    <n v="61772"/>
    <n v="16161"/>
    <n v="11263"/>
  </r>
  <r>
    <s v="Gabon"/>
    <x v="18"/>
    <n v="0"/>
    <n v="3"/>
    <n v="37"/>
    <n v="6"/>
    <n v="312"/>
    <n v="570"/>
    <n v="86"/>
    <n v="318"/>
    <n v="46"/>
    <n v="439"/>
    <n v="18"/>
    <n v="93"/>
    <n v="127"/>
    <n v="0"/>
    <n v="626"/>
    <n v="107"/>
    <n v="4275"/>
    <n v="1077"/>
    <n v="5"/>
    <n v="1939"/>
    <n v="62"/>
    <n v="83"/>
    <n v="58"/>
    <n v="106"/>
    <n v="121"/>
    <n v="227"/>
    <n v="43"/>
    <n v="0"/>
    <n v="798"/>
    <n v="0"/>
    <n v="99"/>
    <n v="40"/>
    <n v="5352"/>
    <n v="733"/>
    <n v="1368"/>
  </r>
  <r>
    <s v="Gambia"/>
    <x v="19"/>
    <n v="1553"/>
    <n v="3"/>
    <n v="0"/>
    <n v="0"/>
    <n v="316"/>
    <n v="181"/>
    <n v="0"/>
    <n v="0"/>
    <n v="0"/>
    <n v="138"/>
    <n v="0"/>
    <n v="0"/>
    <n v="0"/>
    <n v="0"/>
    <n v="0"/>
    <n v="320"/>
    <n v="0"/>
    <n v="1178"/>
    <n v="0"/>
    <n v="0"/>
    <n v="0"/>
    <n v="0"/>
    <n v="39"/>
    <n v="1"/>
    <n v="78"/>
    <n v="79"/>
    <n v="0"/>
    <n v="0"/>
    <n v="117"/>
    <n v="0"/>
    <n v="0"/>
    <n v="3"/>
    <n v="1178"/>
    <n v="320"/>
    <n v="298"/>
  </r>
  <r>
    <s v="Ghana"/>
    <x v="20"/>
    <n v="15820"/>
    <n v="227"/>
    <n v="486"/>
    <n v="0"/>
    <n v="47"/>
    <n v="3316"/>
    <n v="4059"/>
    <n v="1033"/>
    <n v="0"/>
    <n v="1563"/>
    <n v="1671"/>
    <n v="1476"/>
    <n v="3883"/>
    <n v="0"/>
    <n v="0"/>
    <n v="10625"/>
    <n v="20524"/>
    <n v="22303"/>
    <n v="143"/>
    <n v="23627"/>
    <n v="1877"/>
    <n v="398"/>
    <n v="2116"/>
    <n v="1352"/>
    <n v="775"/>
    <n v="2127"/>
    <n v="304"/>
    <n v="0"/>
    <n v="1090"/>
    <n v="0"/>
    <n v="3468"/>
    <n v="713"/>
    <n v="42827"/>
    <n v="10625"/>
    <n v="4406"/>
  </r>
  <r>
    <s v="Guinea"/>
    <x v="21"/>
    <n v="16567"/>
    <n v="0"/>
    <n v="73"/>
    <n v="0"/>
    <n v="0"/>
    <n v="2649"/>
    <n v="1"/>
    <n v="189"/>
    <n v="0"/>
    <n v="181"/>
    <n v="0"/>
    <n v="0"/>
    <n v="66"/>
    <n v="0"/>
    <n v="0"/>
    <n v="866"/>
    <n v="3985"/>
    <n v="2344"/>
    <n v="0"/>
    <n v="481"/>
    <n v="0"/>
    <n v="0"/>
    <n v="62"/>
    <n v="0"/>
    <n v="255"/>
    <n v="255"/>
    <n v="0"/>
    <n v="0"/>
    <n v="138"/>
    <n v="0"/>
    <n v="0"/>
    <n v="73"/>
    <n v="6329"/>
    <n v="866"/>
    <n v="2787"/>
  </r>
  <r>
    <s v="Guinea-Bissau"/>
    <x v="22"/>
    <n v="4057"/>
    <n v="8"/>
    <n v="8"/>
    <n v="0"/>
    <n v="3"/>
    <n v="290"/>
    <n v="0"/>
    <n v="130"/>
    <n v="5"/>
    <n v="172"/>
    <n v="0"/>
    <n v="12"/>
    <n v="24"/>
    <n v="0"/>
    <n v="1"/>
    <n v="156"/>
    <n v="54"/>
    <n v="1210"/>
    <n v="16"/>
    <n v="481"/>
    <n v="69"/>
    <n v="0"/>
    <n v="8"/>
    <n v="69"/>
    <n v="13"/>
    <n v="82"/>
    <n v="13"/>
    <n v="0"/>
    <n v="28"/>
    <n v="0"/>
    <n v="1063"/>
    <n v="16"/>
    <n v="1264"/>
    <n v="157"/>
    <n v="318"/>
  </r>
  <r>
    <s v="Kenya"/>
    <x v="23"/>
    <n v="58079"/>
    <n v="464"/>
    <n v="1300"/>
    <n v="1147"/>
    <n v="5310"/>
    <n v="5602"/>
    <n v="0"/>
    <n v="0"/>
    <n v="468"/>
    <n v="0"/>
    <n v="0"/>
    <n v="430"/>
    <n v="2419"/>
    <n v="0"/>
    <n v="0"/>
    <n v="0"/>
    <n v="13198"/>
    <n v="46703"/>
    <n v="0"/>
    <n v="2759"/>
    <n v="0"/>
    <n v="0"/>
    <n v="21942"/>
    <n v="1331"/>
    <n v="964"/>
    <n v="2295"/>
    <n v="0"/>
    <n v="0"/>
    <n v="2440"/>
    <n v="0"/>
    <n v="0"/>
    <n v="1764"/>
    <n v="59901"/>
    <n v="0"/>
    <n v="8042"/>
  </r>
  <r>
    <s v="Lesotho"/>
    <x v="24"/>
    <n v="14508"/>
    <n v="120"/>
    <n v="39"/>
    <n v="29"/>
    <n v="144"/>
    <n v="815"/>
    <n v="849"/>
    <n v="110"/>
    <n v="10"/>
    <n v="205"/>
    <n v="71"/>
    <n v="41"/>
    <n v="349"/>
    <n v="0"/>
    <n v="0"/>
    <n v="2779"/>
    <n v="967"/>
    <n v="0"/>
    <n v="8"/>
    <n v="2130"/>
    <n v="58"/>
    <n v="416"/>
    <n v="4"/>
    <n v="301"/>
    <n v="97"/>
    <n v="398"/>
    <n v="22"/>
    <n v="0"/>
    <n v="183"/>
    <n v="0"/>
    <n v="6097"/>
    <n v="159"/>
    <n v="967"/>
    <n v="2779"/>
    <n v="998"/>
  </r>
  <r>
    <s v="Liberia"/>
    <x v="25"/>
    <n v="3391"/>
    <n v="10"/>
    <n v="14"/>
    <n v="0"/>
    <n v="285"/>
    <n v="234"/>
    <n v="148"/>
    <n v="1404"/>
    <n v="0"/>
    <n v="0"/>
    <n v="527"/>
    <n v="9"/>
    <n v="65"/>
    <n v="0"/>
    <n v="0"/>
    <n v="927"/>
    <n v="3601"/>
    <n v="4887"/>
    <n v="5"/>
    <n v="4311"/>
    <n v="3601"/>
    <n v="115"/>
    <n v="0"/>
    <n v="962"/>
    <n v="109"/>
    <n v="1071"/>
    <n v="3"/>
    <n v="0"/>
    <n v="12"/>
    <n v="0"/>
    <n v="0"/>
    <n v="24"/>
    <n v="8488"/>
    <n v="927"/>
    <n v="246"/>
  </r>
  <r>
    <s v="Madagascar"/>
    <x v="26"/>
    <n v="35000"/>
    <n v="184"/>
    <n v="372"/>
    <n v="414"/>
    <n v="15"/>
    <n v="4593"/>
    <n v="311"/>
    <n v="411"/>
    <n v="52"/>
    <n v="306"/>
    <n v="0"/>
    <n v="214"/>
    <n v="11"/>
    <n v="0"/>
    <n v="0"/>
    <n v="3164"/>
    <n v="0"/>
    <n v="4560"/>
    <n v="56"/>
    <n v="6355"/>
    <n v="0"/>
    <n v="0"/>
    <n v="0"/>
    <n v="10"/>
    <n v="319"/>
    <n v="329"/>
    <n v="99"/>
    <n v="0"/>
    <n v="637"/>
    <n v="0"/>
    <n v="602"/>
    <n v="556"/>
    <n v="4560"/>
    <n v="3164"/>
    <n v="5230"/>
  </r>
  <r>
    <s v="Malawi"/>
    <x v="27"/>
    <n v="10016"/>
    <n v="76"/>
    <n v="36"/>
    <n v="25"/>
    <n v="35"/>
    <n v="2582"/>
    <n v="178"/>
    <n v="178"/>
    <n v="0"/>
    <n v="542"/>
    <n v="2804"/>
    <n v="44"/>
    <n v="306"/>
    <n v="0"/>
    <n v="0"/>
    <n v="0"/>
    <n v="4476"/>
    <n v="1549"/>
    <n v="13"/>
    <n v="0"/>
    <n v="0"/>
    <n v="0"/>
    <n v="98"/>
    <n v="276"/>
    <n v="111"/>
    <n v="387"/>
    <n v="52"/>
    <n v="0"/>
    <n v="178"/>
    <n v="0"/>
    <n v="0"/>
    <n v="112"/>
    <n v="6025"/>
    <n v="0"/>
    <n v="2760"/>
  </r>
  <r>
    <s v="Mali"/>
    <x v="28"/>
    <n v="1152"/>
    <n v="0"/>
    <n v="30"/>
    <n v="7"/>
    <n v="78"/>
    <n v="2151"/>
    <n v="2153"/>
    <n v="25"/>
    <n v="0"/>
    <n v="0"/>
    <n v="1041"/>
    <n v="0"/>
    <n v="0"/>
    <n v="0"/>
    <n v="1642"/>
    <n v="1527"/>
    <n v="2970"/>
    <n v="2255"/>
    <n v="0"/>
    <n v="8306"/>
    <n v="0"/>
    <n v="1496"/>
    <n v="0"/>
    <n v="84"/>
    <n v="1340"/>
    <n v="1424"/>
    <n v="0"/>
    <n v="0"/>
    <n v="715"/>
    <n v="0"/>
    <n v="4"/>
    <n v="30"/>
    <n v="5225"/>
    <n v="3169"/>
    <n v="2866"/>
  </r>
  <r>
    <s v="Mauritania"/>
    <x v="29"/>
    <n v="500"/>
    <n v="0"/>
    <n v="151"/>
    <n v="20"/>
    <n v="5"/>
    <n v="808"/>
    <n v="38"/>
    <n v="20"/>
    <n v="9"/>
    <n v="122"/>
    <n v="0"/>
    <n v="0"/>
    <n v="15"/>
    <n v="0"/>
    <n v="1"/>
    <n v="854"/>
    <n v="6"/>
    <n v="4011"/>
    <n v="0"/>
    <n v="1532"/>
    <n v="4"/>
    <n v="326"/>
    <n v="65"/>
    <n v="13"/>
    <n v="87"/>
    <n v="100"/>
    <n v="7"/>
    <n v="0"/>
    <n v="818"/>
    <n v="0"/>
    <n v="42"/>
    <n v="151"/>
    <n v="4017"/>
    <n v="855"/>
    <n v="1626"/>
  </r>
  <r>
    <s v="Mauritius"/>
    <x v="30"/>
    <n v="180"/>
    <n v="65"/>
    <n v="401"/>
    <n v="0"/>
    <n v="48"/>
    <n v="1188"/>
    <n v="1153"/>
    <n v="315"/>
    <n v="12"/>
    <n v="291"/>
    <n v="9"/>
    <n v="213"/>
    <n v="416"/>
    <n v="0"/>
    <n v="0"/>
    <n v="567"/>
    <n v="0"/>
    <n v="4419"/>
    <n v="0"/>
    <n v="3295"/>
    <n v="0"/>
    <n v="274"/>
    <n v="24"/>
    <n v="217"/>
    <n v="531"/>
    <n v="748"/>
    <n v="64"/>
    <n v="0"/>
    <n v="1207"/>
    <n v="0"/>
    <n v="5"/>
    <n v="466"/>
    <n v="4419"/>
    <n v="567"/>
    <n v="2395"/>
  </r>
  <r>
    <s v="Mozambique"/>
    <x v="31"/>
    <n v="2205"/>
    <n v="340"/>
    <n v="205"/>
    <n v="0"/>
    <n v="0"/>
    <n v="1555"/>
    <n v="0"/>
    <n v="2466"/>
    <n v="29"/>
    <n v="1951"/>
    <n v="0"/>
    <n v="206"/>
    <n v="59"/>
    <n v="0"/>
    <n v="0"/>
    <n v="5820"/>
    <n v="0"/>
    <n v="7961"/>
    <n v="147"/>
    <n v="26735"/>
    <n v="0"/>
    <n v="5726"/>
    <n v="0"/>
    <n v="2051"/>
    <n v="259"/>
    <n v="2310"/>
    <n v="377"/>
    <n v="0"/>
    <n v="625"/>
    <n v="0"/>
    <n v="0"/>
    <n v="545"/>
    <n v="7961"/>
    <n v="5820"/>
    <n v="2180"/>
  </r>
  <r>
    <s v="Namibia"/>
    <x v="32"/>
    <n v="2292"/>
    <n v="108"/>
    <n v="181"/>
    <n v="33"/>
    <n v="218"/>
    <n v="1044"/>
    <n v="0"/>
    <n v="313"/>
    <n v="470"/>
    <n v="510"/>
    <n v="21"/>
    <n v="303"/>
    <n v="37"/>
    <n v="0"/>
    <n v="0"/>
    <n v="0"/>
    <n v="4237"/>
    <n v="8719"/>
    <n v="147"/>
    <n v="2157"/>
    <n v="0"/>
    <n v="1739"/>
    <n v="1053"/>
    <n v="309"/>
    <n v="598"/>
    <n v="907"/>
    <n v="233"/>
    <n v="509"/>
    <n v="401"/>
    <n v="0"/>
    <n v="8"/>
    <n v="289"/>
    <n v="12956"/>
    <n v="0"/>
    <n v="1445"/>
  </r>
  <r>
    <s v="Niger"/>
    <x v="33"/>
    <n v="55"/>
    <n v="0"/>
    <n v="30"/>
    <n v="42"/>
    <n v="101"/>
    <n v="1065"/>
    <n v="152"/>
    <n v="226"/>
    <n v="11"/>
    <n v="432"/>
    <n v="0"/>
    <n v="82"/>
    <n v="22"/>
    <n v="0"/>
    <n v="6"/>
    <n v="896"/>
    <n v="1463"/>
    <n v="2118"/>
    <n v="0"/>
    <n v="542"/>
    <n v="462"/>
    <n v="191"/>
    <n v="598"/>
    <n v="0"/>
    <n v="60"/>
    <n v="60"/>
    <n v="0"/>
    <n v="0"/>
    <n v="0"/>
    <n v="0"/>
    <n v="0"/>
    <n v="30"/>
    <n v="3581"/>
    <n v="902"/>
    <n v="1065"/>
  </r>
  <r>
    <s v="Nigeria"/>
    <x v="34"/>
    <n v="116454"/>
    <n v="21129"/>
    <n v="4358"/>
    <n v="0"/>
    <n v="14645"/>
    <n v="74543"/>
    <n v="0"/>
    <n v="0"/>
    <n v="0"/>
    <n v="311269"/>
    <n v="0"/>
    <n v="2648"/>
    <n v="34393"/>
    <n v="0"/>
    <n v="0"/>
    <n v="120870"/>
    <n v="0"/>
    <n v="180709"/>
    <n v="5371"/>
    <n v="0"/>
    <n v="3919"/>
    <n v="0"/>
    <n v="30"/>
    <n v="0"/>
    <n v="24668"/>
    <n v="24668"/>
    <n v="15823"/>
    <n v="0"/>
    <n v="9364"/>
    <n v="0"/>
    <n v="0"/>
    <n v="25487"/>
    <n v="180709"/>
    <n v="120870"/>
    <n v="83907"/>
  </r>
  <r>
    <s v="Rwanda"/>
    <x v="35"/>
    <n v="45000"/>
    <n v="0"/>
    <n v="228"/>
    <n v="0"/>
    <n v="0"/>
    <n v="783"/>
    <n v="0"/>
    <n v="0"/>
    <n v="0"/>
    <n v="1990"/>
    <n v="0"/>
    <n v="0"/>
    <n v="0"/>
    <n v="0"/>
    <n v="0"/>
    <n v="1207"/>
    <n v="0"/>
    <n v="9551"/>
    <n v="0"/>
    <n v="0"/>
    <n v="0"/>
    <n v="321"/>
    <n v="0"/>
    <n v="0"/>
    <n v="167"/>
    <n v="167"/>
    <n v="182"/>
    <n v="0"/>
    <n v="567"/>
    <n v="0"/>
    <n v="0"/>
    <n v="228"/>
    <n v="9551"/>
    <n v="1207"/>
    <n v="1350"/>
  </r>
  <r>
    <s v="Sao Tome and Principe"/>
    <x v="36"/>
    <n v="0"/>
    <n v="0"/>
    <n v="0"/>
    <n v="0"/>
    <n v="0"/>
    <n v="40"/>
    <n v="0"/>
    <n v="79"/>
    <n v="0"/>
    <n v="0"/>
    <n v="0"/>
    <n v="0"/>
    <n v="0"/>
    <n v="0"/>
    <n v="0"/>
    <n v="50"/>
    <n v="0"/>
    <n v="206"/>
    <n v="0"/>
    <n v="0"/>
    <n v="271"/>
    <n v="146"/>
    <n v="0"/>
    <n v="0"/>
    <n v="0"/>
    <n v="0"/>
    <n v="0"/>
    <n v="0"/>
    <n v="20"/>
    <n v="0"/>
    <n v="0"/>
    <n v="0"/>
    <n v="206"/>
    <n v="50"/>
    <n v="60"/>
  </r>
  <r>
    <s v="Senegal"/>
    <x v="37"/>
    <n v="17417"/>
    <n v="100"/>
    <n v="136"/>
    <n v="4"/>
    <n v="573"/>
    <n v="676"/>
    <n v="1670"/>
    <n v="135"/>
    <n v="100"/>
    <n v="328"/>
    <n v="2543"/>
    <n v="542"/>
    <n v="17"/>
    <n v="0"/>
    <n v="0"/>
    <n v="3015"/>
    <n v="1346"/>
    <n v="3231"/>
    <n v="108"/>
    <n v="5868"/>
    <n v="0"/>
    <n v="1045"/>
    <n v="505"/>
    <n v="53"/>
    <n v="162"/>
    <n v="215"/>
    <n v="0"/>
    <n v="0"/>
    <n v="2207"/>
    <n v="0"/>
    <n v="0"/>
    <n v="236"/>
    <n v="4577"/>
    <n v="3015"/>
    <n v="2883"/>
  </r>
  <r>
    <s v="Seychelles"/>
    <x v="38"/>
    <n v="0"/>
    <n v="125"/>
    <n v="38"/>
    <n v="5"/>
    <n v="50"/>
    <n v="125"/>
    <n v="258"/>
    <n v="0"/>
    <n v="2"/>
    <n v="71"/>
    <n v="0"/>
    <n v="7"/>
    <n v="0"/>
    <n v="0"/>
    <n v="0"/>
    <n v="5"/>
    <n v="0"/>
    <n v="1272"/>
    <n v="28"/>
    <n v="0"/>
    <n v="0"/>
    <n v="70"/>
    <n v="0"/>
    <n v="63"/>
    <n v="61"/>
    <n v="124"/>
    <n v="33"/>
    <n v="0"/>
    <n v="115"/>
    <n v="0"/>
    <n v="0"/>
    <n v="163"/>
    <n v="1272"/>
    <n v="5"/>
    <n v="240"/>
  </r>
  <r>
    <s v="Sierra Leone"/>
    <x v="39"/>
    <n v="505"/>
    <n v="414"/>
    <n v="9"/>
    <n v="103"/>
    <n v="406"/>
    <n v="234"/>
    <n v="0"/>
    <n v="0"/>
    <n v="128"/>
    <n v="311"/>
    <n v="0"/>
    <n v="22"/>
    <n v="0"/>
    <n v="0"/>
    <n v="104"/>
    <n v="287"/>
    <n v="4722"/>
    <n v="580"/>
    <n v="13"/>
    <n v="0"/>
    <n v="0"/>
    <n v="0"/>
    <n v="0"/>
    <n v="21"/>
    <n v="135"/>
    <n v="156"/>
    <n v="13"/>
    <n v="0"/>
    <n v="47"/>
    <n v="0"/>
    <n v="0"/>
    <n v="423"/>
    <n v="5302"/>
    <n v="391"/>
    <n v="281"/>
  </r>
  <r>
    <s v="South Africa"/>
    <x v="40"/>
    <n v="54180"/>
    <n v="661"/>
    <n v="6155"/>
    <n v="0"/>
    <n v="3585"/>
    <n v="29311"/>
    <n v="0"/>
    <n v="0"/>
    <n v="0"/>
    <n v="0"/>
    <n v="577"/>
    <n v="8072"/>
    <n v="0"/>
    <n v="0"/>
    <n v="0"/>
    <n v="0"/>
    <n v="146860"/>
    <n v="140598"/>
    <n v="0"/>
    <n v="0"/>
    <n v="15266"/>
    <n v="8415"/>
    <n v="0"/>
    <n v="1783"/>
    <n v="14412"/>
    <n v="16195"/>
    <n v="11975"/>
    <n v="0"/>
    <n v="14192"/>
    <n v="0"/>
    <n v="0"/>
    <n v="6816"/>
    <n v="287458"/>
    <n v="0"/>
    <n v="43503"/>
  </r>
  <r>
    <s v="South Sudan"/>
    <x v="41"/>
    <n v="1455"/>
    <n v="12"/>
    <n v="20"/>
    <n v="22"/>
    <n v="250"/>
    <n v="338"/>
    <n v="0"/>
    <n v="20"/>
    <n v="21"/>
    <n v="272"/>
    <n v="1306"/>
    <n v="6"/>
    <n v="57"/>
    <n v="0"/>
    <n v="600"/>
    <n v="1112"/>
    <n v="0"/>
    <n v="2014"/>
    <n v="7"/>
    <n v="0"/>
    <n v="0"/>
    <n v="16"/>
    <n v="0"/>
    <n v="150"/>
    <n v="210"/>
    <n v="360"/>
    <n v="9"/>
    <n v="0"/>
    <n v="73"/>
    <n v="0"/>
    <n v="0"/>
    <n v="32"/>
    <n v="2014"/>
    <n v="1712"/>
    <n v="411"/>
  </r>
  <r>
    <s v="Tanzania"/>
    <x v="42"/>
    <n v="0"/>
    <n v="588"/>
    <n v="94"/>
    <n v="148"/>
    <n v="578"/>
    <n v="2434"/>
    <n v="25803"/>
    <n v="633"/>
    <n v="73"/>
    <n v="4361"/>
    <n v="9250"/>
    <n v="681"/>
    <n v="724"/>
    <n v="0"/>
    <n v="0"/>
    <n v="0"/>
    <n v="21351"/>
    <n v="10589"/>
    <n v="213"/>
    <n v="0"/>
    <n v="3630"/>
    <n v="3028"/>
    <n v="1963"/>
    <n v="1246"/>
    <n v="599"/>
    <n v="1845"/>
    <n v="103"/>
    <n v="0"/>
    <n v="451"/>
    <n v="2"/>
    <n v="15200"/>
    <n v="682"/>
    <n v="31940"/>
    <n v="0"/>
    <n v="2885"/>
  </r>
  <r>
    <s v="Togo"/>
    <x v="43"/>
    <n v="7500"/>
    <n v="0"/>
    <n v="21"/>
    <n v="12"/>
    <n v="340"/>
    <n v="230"/>
    <n v="3413"/>
    <n v="63"/>
    <n v="2"/>
    <n v="615"/>
    <n v="1075"/>
    <n v="23"/>
    <n v="0"/>
    <n v="0"/>
    <n v="614"/>
    <n v="654"/>
    <n v="762"/>
    <n v="1204"/>
    <n v="2"/>
    <n v="4010"/>
    <n v="360"/>
    <n v="857"/>
    <n v="0"/>
    <n v="0"/>
    <n v="226"/>
    <n v="226"/>
    <n v="252"/>
    <n v="0"/>
    <n v="354"/>
    <n v="0"/>
    <n v="987"/>
    <n v="21"/>
    <n v="1966"/>
    <n v="1268"/>
    <n v="584"/>
  </r>
  <r>
    <s v="Uganda"/>
    <x v="44"/>
    <n v="0"/>
    <n v="26"/>
    <n v="0"/>
    <n v="3"/>
    <n v="16"/>
    <n v="17007"/>
    <n v="527"/>
    <n v="0"/>
    <n v="0"/>
    <n v="3874"/>
    <n v="3505"/>
    <n v="42"/>
    <n v="0"/>
    <n v="0"/>
    <n v="7237"/>
    <n v="0"/>
    <n v="16407"/>
    <n v="0"/>
    <n v="9"/>
    <n v="0"/>
    <n v="0"/>
    <n v="526"/>
    <n v="0"/>
    <n v="234"/>
    <n v="90"/>
    <n v="324"/>
    <n v="18"/>
    <n v="0"/>
    <n v="179"/>
    <n v="0"/>
    <n v="0"/>
    <n v="26"/>
    <n v="16407"/>
    <n v="7237"/>
    <n v="17186"/>
  </r>
  <r>
    <s v="Zambia"/>
    <x v="45"/>
    <n v="1262"/>
    <n v="412"/>
    <n v="43"/>
    <n v="404"/>
    <n v="2016"/>
    <n v="1701"/>
    <n v="0"/>
    <n v="0"/>
    <n v="0"/>
    <n v="1602"/>
    <n v="2617"/>
    <n v="602"/>
    <n v="1232"/>
    <n v="0"/>
    <n v="0"/>
    <n v="3432"/>
    <n v="0"/>
    <n v="14516"/>
    <n v="61"/>
    <n v="17801"/>
    <n v="0"/>
    <n v="0"/>
    <n v="0"/>
    <n v="1284"/>
    <n v="424"/>
    <n v="1708"/>
    <n v="606"/>
    <n v="0"/>
    <n v="325"/>
    <n v="0"/>
    <n v="0"/>
    <n v="455"/>
    <n v="14516"/>
    <n v="3432"/>
    <n v="2026"/>
  </r>
  <r>
    <s v="Zimbabwe"/>
    <x v="46"/>
    <n v="2143"/>
    <n v="205"/>
    <n v="142"/>
    <n v="0"/>
    <n v="1644"/>
    <n v="1715"/>
    <n v="2115"/>
    <n v="327"/>
    <n v="10"/>
    <n v="648"/>
    <n v="76"/>
    <n v="412"/>
    <n v="718"/>
    <n v="0"/>
    <n v="9"/>
    <n v="845"/>
    <n v="6664"/>
    <n v="19171"/>
    <n v="0"/>
    <n v="9502"/>
    <n v="1122"/>
    <n v="368"/>
    <n v="1094"/>
    <n v="553"/>
    <n v="223"/>
    <n v="776"/>
    <n v="459"/>
    <n v="0"/>
    <n v="244"/>
    <n v="0"/>
    <n v="5"/>
    <n v="347"/>
    <n v="25835"/>
    <n v="854"/>
    <n v="195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8">
  <r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</r>
  <r>
    <x v="0"/>
    <n v="25188292.499999996"/>
    <x v="1"/>
    <n v="0"/>
    <m/>
    <n v="0"/>
    <m/>
    <n v="0"/>
    <m/>
    <n v="0"/>
    <m/>
    <n v="0"/>
    <m/>
    <n v="0"/>
    <m/>
    <n v="25108"/>
    <m/>
    <n v="0"/>
    <m/>
    <n v="0"/>
    <m/>
    <n v="0"/>
    <m/>
    <n v="89978"/>
    <n v="46082"/>
    <n v="0"/>
    <n v="25108"/>
    <n v="89978"/>
  </r>
  <r>
    <x v="0"/>
    <n v="25188292.499999996"/>
    <x v="2"/>
    <n v="0"/>
    <m/>
    <n v="60"/>
    <m/>
    <n v="0"/>
    <m/>
    <n v="0"/>
    <m/>
    <n v="0"/>
    <m/>
    <n v="0"/>
    <m/>
    <n v="0"/>
    <m/>
    <n v="0"/>
    <m/>
    <n v="0"/>
    <m/>
    <n v="0"/>
    <m/>
    <n v="44"/>
    <n v="1438"/>
    <n v="60"/>
    <n v="0"/>
    <n v="44"/>
  </r>
  <r>
    <x v="0"/>
    <n v="25188292.499999996"/>
    <x v="3"/>
    <n v="751"/>
    <m/>
    <n v="0"/>
    <m/>
    <n v="0"/>
    <m/>
    <n v="2781"/>
    <m/>
    <n v="884"/>
    <m/>
    <n v="0"/>
    <m/>
    <n v="260"/>
    <m/>
    <n v="0"/>
    <m/>
    <n v="525"/>
    <m/>
    <n v="0"/>
    <m/>
    <n v="430"/>
    <n v="2302"/>
    <n v="2781"/>
    <n v="884"/>
    <n v="525"/>
  </r>
  <r>
    <x v="0"/>
    <n v="25188292.499999996"/>
    <x v="4"/>
    <n v="353"/>
    <m/>
    <n v="0"/>
    <m/>
    <n v="0"/>
    <m/>
    <n v="595"/>
    <m/>
    <n v="181"/>
    <m/>
    <n v="0"/>
    <m/>
    <n v="134"/>
    <m/>
    <n v="0"/>
    <m/>
    <n v="81"/>
    <m/>
    <n v="0"/>
    <m/>
    <n v="156"/>
    <n v="1652"/>
    <n v="595"/>
    <n v="181"/>
    <n v="156"/>
  </r>
  <r>
    <x v="0"/>
    <n v="25188292.499999996"/>
    <x v="5"/>
    <n v="0"/>
    <m/>
    <n v="0"/>
    <m/>
    <n v="0"/>
    <m/>
    <n v="0"/>
    <m/>
    <n v="0"/>
    <m/>
    <n v="0"/>
    <m/>
    <n v="1680"/>
    <m/>
    <n v="0"/>
    <m/>
    <n v="2652"/>
    <m/>
    <n v="0"/>
    <m/>
    <n v="5"/>
    <n v="1680"/>
    <n v="0"/>
    <n v="1680"/>
    <n v="2652"/>
  </r>
  <r>
    <x v="0"/>
    <n v="25188292.499999996"/>
    <x v="6"/>
    <n v="85"/>
    <m/>
    <n v="0"/>
    <m/>
    <n v="0"/>
    <m/>
    <n v="870"/>
    <m/>
    <n v="32"/>
    <m/>
    <n v="0"/>
    <m/>
    <n v="4"/>
    <m/>
    <n v="0"/>
    <m/>
    <n v="57"/>
    <m/>
    <n v="0"/>
    <m/>
    <n v="197"/>
    <n v="0"/>
    <n v="870"/>
    <n v="32"/>
    <n v="197"/>
  </r>
  <r>
    <x v="0"/>
    <n v="25188292.499999996"/>
    <x v="7"/>
    <n v="517"/>
    <m/>
    <n v="0"/>
    <m/>
    <n v="0"/>
    <m/>
    <n v="0"/>
    <m/>
    <n v="177"/>
    <m/>
    <n v="0"/>
    <m/>
    <n v="411"/>
    <m/>
    <n v="0"/>
    <m/>
    <n v="236"/>
    <m/>
    <n v="0"/>
    <m/>
    <n v="10"/>
    <n v="657"/>
    <n v="517"/>
    <n v="411"/>
    <n v="236"/>
  </r>
  <r>
    <x v="0"/>
    <n v="25188292.499999996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0"/>
    <n v="25188292.499999996"/>
    <x v="9"/>
    <n v="0"/>
    <m/>
    <n v="0"/>
    <m/>
    <n v="0"/>
    <m/>
    <n v="0"/>
    <m/>
    <n v="0"/>
    <m/>
    <n v="0"/>
    <m/>
    <n v="0"/>
    <m/>
    <n v="0"/>
    <m/>
    <n v="0"/>
    <m/>
    <n v="0"/>
    <m/>
    <n v="2072"/>
    <n v="328"/>
    <n v="0"/>
    <n v="0"/>
    <n v="2072"/>
  </r>
  <r>
    <x v="0"/>
    <n v="25188292.499999996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75"/>
    <n v="0"/>
    <n v="0"/>
    <n v="0"/>
  </r>
  <r>
    <x v="0"/>
    <n v="25188292.499999996"/>
    <x v="11"/>
    <n v="0"/>
    <m/>
    <n v="0"/>
    <m/>
    <n v="0"/>
    <m/>
    <n v="0"/>
    <m/>
    <n v="0"/>
    <m/>
    <n v="0"/>
    <m/>
    <n v="98"/>
    <m/>
    <n v="0"/>
    <m/>
    <n v="0"/>
    <m/>
    <n v="0"/>
    <m/>
    <n v="9"/>
    <n v="468"/>
    <n v="0"/>
    <n v="98"/>
    <n v="9"/>
  </r>
  <r>
    <x v="0"/>
    <n v="25188292.49999999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34"/>
    <n v="0"/>
    <n v="0"/>
    <n v="0"/>
  </r>
  <r>
    <x v="0"/>
    <n v="25188292.499999996"/>
    <x v="13"/>
    <n v="0"/>
    <m/>
    <n v="0"/>
    <m/>
    <n v="0"/>
    <m/>
    <n v="0"/>
    <m/>
    <n v="0"/>
    <m/>
    <n v="0"/>
    <m/>
    <n v="0"/>
    <m/>
    <n v="0"/>
    <m/>
    <n v="0"/>
    <m/>
    <n v="0"/>
    <m/>
    <n v="107"/>
    <n v="789"/>
    <n v="0"/>
    <n v="0"/>
    <n v="107"/>
  </r>
  <r>
    <x v="0"/>
    <n v="25188292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117"/>
    <n v="190"/>
    <n v="0"/>
    <n v="0"/>
    <n v="117"/>
  </r>
  <r>
    <x v="0"/>
    <n v="25188292.499999996"/>
    <x v="15"/>
    <n v="0"/>
    <m/>
    <n v="0"/>
    <m/>
    <n v="0"/>
    <m/>
    <n v="0"/>
    <m/>
    <n v="0"/>
    <m/>
    <n v="0"/>
    <m/>
    <n v="0"/>
    <m/>
    <n v="0"/>
    <m/>
    <n v="0"/>
    <m/>
    <n v="0"/>
    <m/>
    <n v="6"/>
    <n v="56"/>
    <n v="0"/>
    <n v="0"/>
    <n v="6"/>
  </r>
  <r>
    <x v="0"/>
    <n v="25188292.49999999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8324"/>
    <n v="0"/>
    <n v="0"/>
    <n v="0"/>
  </r>
  <r>
    <x v="0"/>
    <n v="25188292.499999996"/>
    <x v="17"/>
    <n v="0"/>
    <m/>
    <n v="0"/>
    <m/>
    <n v="0"/>
    <m/>
    <n v="0"/>
    <m/>
    <n v="0"/>
    <m/>
    <n v="0"/>
    <m/>
    <n v="0"/>
    <m/>
    <n v="0"/>
    <m/>
    <n v="0"/>
    <m/>
    <n v="0"/>
    <m/>
    <n v="8431"/>
    <n v="0"/>
    <n v="0"/>
    <n v="0"/>
    <n v="8431"/>
  </r>
  <r>
    <x v="0"/>
    <n v="25188292.499999996"/>
    <x v="18"/>
    <n v="0"/>
    <m/>
    <n v="0"/>
    <m/>
    <n v="0"/>
    <m/>
    <n v="0"/>
    <m/>
    <n v="0"/>
    <m/>
    <n v="0"/>
    <m/>
    <n v="0"/>
    <m/>
    <n v="0"/>
    <m/>
    <n v="0"/>
    <m/>
    <n v="0"/>
    <m/>
    <n v="12"/>
    <n v="98"/>
    <n v="0"/>
    <n v="0"/>
    <n v="12"/>
  </r>
  <r>
    <x v="0"/>
    <n v="25188292.499999996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56"/>
    <n v="0"/>
    <n v="0"/>
    <n v="0"/>
  </r>
  <r>
    <x v="0"/>
    <n v="25188292.499999996"/>
    <x v="20"/>
    <n v="0"/>
    <m/>
    <n v="0"/>
    <m/>
    <n v="0"/>
    <m/>
    <n v="0"/>
    <m/>
    <n v="0"/>
    <m/>
    <n v="0"/>
    <m/>
    <n v="0"/>
    <m/>
    <n v="0"/>
    <m/>
    <n v="0"/>
    <m/>
    <n v="0"/>
    <m/>
    <n v="1195"/>
    <n v="1156"/>
    <n v="0"/>
    <n v="0"/>
    <n v="1195"/>
  </r>
  <r>
    <x v="0"/>
    <n v="25188292.499999996"/>
    <x v="21"/>
    <n v="0"/>
    <m/>
    <n v="0"/>
    <m/>
    <n v="0"/>
    <m/>
    <n v="0"/>
    <m/>
    <n v="0"/>
    <m/>
    <n v="0"/>
    <m/>
    <n v="0"/>
    <m/>
    <n v="0"/>
    <m/>
    <n v="0"/>
    <m/>
    <n v="0"/>
    <m/>
    <n v="41"/>
    <n v="0"/>
    <n v="0"/>
    <n v="0"/>
    <n v="41"/>
  </r>
  <r>
    <x v="0"/>
    <n v="25188292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1"/>
    <n v="0"/>
    <n v="0"/>
    <n v="0"/>
    <n v="1"/>
  </r>
  <r>
    <x v="0"/>
    <n v="25188292.499999996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6380"/>
    <n v="0"/>
    <n v="0"/>
    <n v="0"/>
  </r>
  <r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1874838"/>
    <n v="0"/>
    <n v="12220226.500000007"/>
    <n v="1704"/>
    <n v="12551212.999999998"/>
    <n v="1816"/>
    <n v="12889576.499999994"/>
    <n v="0"/>
    <n v="1084"/>
    <n v="1218"/>
    <n v="45"/>
    <n v="1816"/>
  </r>
  <r>
    <x v="1"/>
    <n v="9795479.0000000019"/>
    <x v="1"/>
    <n v="12972"/>
    <m/>
    <n v="13146"/>
    <m/>
    <n v="13638"/>
    <m/>
    <n v="13376"/>
    <m/>
    <n v="0"/>
    <m/>
    <n v="18142"/>
    <m/>
    <n v="18312"/>
    <m/>
    <n v="15036"/>
    <m/>
    <n v="15426"/>
    <m/>
    <n v="18744"/>
    <m/>
    <n v="0"/>
    <n v="8996"/>
    <n v="13638"/>
    <n v="18312"/>
    <n v="18744"/>
  </r>
  <r>
    <x v="1"/>
    <n v="9795479.0000000019"/>
    <x v="2"/>
    <n v="32"/>
    <m/>
    <n v="70"/>
    <m/>
    <n v="48"/>
    <m/>
    <n v="158"/>
    <m/>
    <n v="0"/>
    <m/>
    <n v="320"/>
    <m/>
    <n v="0"/>
    <m/>
    <n v="248"/>
    <m/>
    <n v="0"/>
    <m/>
    <n v="286"/>
    <m/>
    <n v="0"/>
    <n v="160"/>
    <n v="158"/>
    <n v="320"/>
    <n v="286"/>
  </r>
  <r>
    <x v="1"/>
    <n v="9795479.0000000019"/>
    <x v="3"/>
    <n v="546"/>
    <m/>
    <n v="0"/>
    <m/>
    <n v="0"/>
    <m/>
    <n v="0"/>
    <m/>
    <n v="188"/>
    <m/>
    <n v="944"/>
    <m/>
    <n v="0"/>
    <m/>
    <n v="83"/>
    <m/>
    <n v="1138"/>
    <m/>
    <n v="0"/>
    <m/>
    <n v="0"/>
    <n v="119"/>
    <n v="546"/>
    <n v="944"/>
    <n v="1138"/>
  </r>
  <r>
    <x v="1"/>
    <n v="9795479.0000000019"/>
    <x v="4"/>
    <n v="115"/>
    <m/>
    <n v="0"/>
    <m/>
    <n v="194"/>
    <m/>
    <n v="300"/>
    <m/>
    <n v="11"/>
    <m/>
    <n v="373"/>
    <m/>
    <n v="0"/>
    <m/>
    <n v="18"/>
    <m/>
    <n v="0"/>
    <m/>
    <n v="0"/>
    <m/>
    <n v="0"/>
    <n v="14"/>
    <n v="300"/>
    <n v="373"/>
    <n v="0"/>
  </r>
  <r>
    <x v="1"/>
    <n v="9795479.0000000019"/>
    <x v="5"/>
    <n v="0"/>
    <m/>
    <n v="0"/>
    <m/>
    <n v="0"/>
    <m/>
    <n v="0"/>
    <m/>
    <n v="0"/>
    <m/>
    <n v="0"/>
    <m/>
    <n v="11845"/>
    <m/>
    <n v="0"/>
    <m/>
    <n v="11845"/>
    <m/>
    <n v="0"/>
    <m/>
    <n v="0"/>
    <n v="11845"/>
    <n v="0"/>
    <n v="11845"/>
    <n v="11845"/>
  </r>
  <r>
    <x v="1"/>
    <n v="9795479.0000000019"/>
    <x v="6"/>
    <n v="44"/>
    <m/>
    <n v="0"/>
    <m/>
    <n v="0"/>
    <m/>
    <n v="0"/>
    <m/>
    <n v="42"/>
    <m/>
    <n v="0"/>
    <m/>
    <n v="0"/>
    <m/>
    <n v="0"/>
    <m/>
    <n v="0"/>
    <m/>
    <n v="0"/>
    <m/>
    <n v="0"/>
    <n v="10"/>
    <n v="44"/>
    <n v="42"/>
    <n v="0"/>
  </r>
  <r>
    <x v="1"/>
    <n v="9795479.0000000019"/>
    <x v="7"/>
    <n v="0"/>
    <m/>
    <n v="0"/>
    <m/>
    <n v="0"/>
    <m/>
    <n v="0"/>
    <m/>
    <n v="96"/>
    <m/>
    <n v="0"/>
    <m/>
    <n v="0"/>
    <m/>
    <n v="149"/>
    <m/>
    <n v="0"/>
    <m/>
    <n v="0"/>
    <m/>
    <n v="0"/>
    <n v="372"/>
    <n v="0"/>
    <n v="149"/>
    <n v="0"/>
  </r>
  <r>
    <x v="1"/>
    <n v="9795479.0000000019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8664"/>
    <n v="0"/>
    <n v="0"/>
    <n v="0"/>
  </r>
  <r>
    <x v="1"/>
    <n v="9795479.0000000019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383"/>
    <n v="0"/>
    <n v="0"/>
    <n v="0"/>
  </r>
  <r>
    <x v="1"/>
    <n v="9795479.0000000019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1"/>
    <n v="0"/>
    <m/>
    <n v="0"/>
    <m/>
    <n v="0"/>
    <m/>
    <n v="0"/>
    <m/>
    <n v="0"/>
    <m/>
    <n v="1073"/>
    <m/>
    <n v="1071"/>
    <m/>
    <n v="0"/>
    <m/>
    <n v="0"/>
    <m/>
    <n v="0"/>
    <m/>
    <n v="0"/>
    <n v="155"/>
    <n v="0"/>
    <n v="1073"/>
    <n v="0"/>
  </r>
  <r>
    <x v="1"/>
    <n v="9795479.0000000019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3"/>
    <n v="0"/>
    <m/>
    <n v="0"/>
    <m/>
    <n v="0"/>
    <m/>
    <n v="0"/>
    <m/>
    <n v="0"/>
    <m/>
    <n v="0"/>
    <m/>
    <n v="0"/>
    <m/>
    <n v="0"/>
    <m/>
    <n v="0"/>
    <m/>
    <n v="81"/>
    <m/>
    <n v="0"/>
    <n v="86"/>
    <n v="0"/>
    <n v="0"/>
    <n v="81"/>
  </r>
  <r>
    <x v="1"/>
    <n v="9795479.0000000019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08"/>
    <n v="0"/>
    <n v="0"/>
    <n v="0"/>
  </r>
  <r>
    <x v="1"/>
    <n v="9795479.0000000019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16"/>
    <n v="0"/>
    <m/>
    <n v="0"/>
    <m/>
    <n v="0"/>
    <m/>
    <n v="0"/>
    <m/>
    <n v="0"/>
    <m/>
    <n v="2946"/>
    <m/>
    <n v="0"/>
    <m/>
    <n v="0"/>
    <m/>
    <n v="0"/>
    <m/>
    <n v="7805"/>
    <m/>
    <n v="0"/>
    <n v="2906"/>
    <n v="0"/>
    <n v="2946"/>
    <n v="7805"/>
  </r>
  <r>
    <x v="1"/>
    <n v="9795479.0000000019"/>
    <x v="17"/>
    <n v="0"/>
    <m/>
    <n v="0"/>
    <m/>
    <n v="0"/>
    <m/>
    <n v="0"/>
    <m/>
    <n v="0"/>
    <m/>
    <n v="9003"/>
    <m/>
    <n v="0"/>
    <m/>
    <n v="0"/>
    <m/>
    <n v="0"/>
    <m/>
    <n v="0"/>
    <m/>
    <n v="0"/>
    <n v="0"/>
    <n v="0"/>
    <n v="9003"/>
    <n v="0"/>
  </r>
  <r>
    <x v="1"/>
    <n v="9795479.0000000019"/>
    <x v="18"/>
    <n v="0"/>
    <m/>
    <n v="0"/>
    <m/>
    <n v="0"/>
    <m/>
    <n v="0"/>
    <m/>
    <n v="0"/>
    <m/>
    <n v="0"/>
    <m/>
    <n v="0"/>
    <m/>
    <n v="0"/>
    <m/>
    <n v="0"/>
    <m/>
    <n v="729"/>
    <m/>
    <n v="0"/>
    <n v="1071"/>
    <n v="0"/>
    <n v="0"/>
    <n v="729"/>
  </r>
  <r>
    <x v="1"/>
    <n v="9795479.0000000019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1"/>
    <n v="9795479.000000001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"/>
    <n v="9795479.0000000019"/>
    <x v="22"/>
    <n v="0"/>
    <m/>
    <n v="0"/>
    <m/>
    <n v="0"/>
    <m/>
    <n v="0"/>
    <m/>
    <n v="0"/>
    <m/>
    <n v="0"/>
    <m/>
    <n v="0"/>
    <m/>
    <n v="0"/>
    <m/>
    <n v="0"/>
    <m/>
    <n v="5"/>
    <m/>
    <n v="0"/>
    <n v="0"/>
    <n v="0"/>
    <n v="0"/>
    <n v="5"/>
  </r>
  <r>
    <x v="1"/>
    <n v="9795479.0000000019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000"/>
    <n v="0"/>
    <n v="0"/>
    <n v="0"/>
  </r>
  <r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12290444.000000004"/>
    <n v="1842"/>
    <n v="12643123.000000002"/>
    <n v="0"/>
    <n v="12996895"/>
    <n v="5861"/>
    <n v="13352864"/>
    <n v="5567"/>
    <n v="710"/>
    <n v="191"/>
    <n v="2300"/>
    <n v="5861"/>
  </r>
  <r>
    <x v="2"/>
    <n v="10014078.499999996"/>
    <x v="1"/>
    <n v="10276"/>
    <m/>
    <n v="9760"/>
    <m/>
    <n v="0"/>
    <m/>
    <n v="0"/>
    <m/>
    <n v="14448"/>
    <m/>
    <n v="0"/>
    <m/>
    <n v="6820"/>
    <m/>
    <n v="5340"/>
    <m/>
    <n v="0"/>
    <m/>
    <n v="10968"/>
    <m/>
    <n v="11786"/>
    <n v="3260"/>
    <n v="10276"/>
    <n v="14448"/>
    <n v="11786"/>
  </r>
  <r>
    <x v="2"/>
    <n v="10014078.499999996"/>
    <x v="2"/>
    <n v="2960"/>
    <m/>
    <n v="1886"/>
    <m/>
    <n v="0"/>
    <m/>
    <n v="0"/>
    <m/>
    <n v="2068"/>
    <m/>
    <n v="0"/>
    <m/>
    <n v="2110"/>
    <m/>
    <n v="1810"/>
    <m/>
    <n v="0"/>
    <m/>
    <n v="4172"/>
    <m/>
    <n v="4110"/>
    <n v="813"/>
    <n v="2960"/>
    <n v="2110"/>
    <n v="4172"/>
  </r>
  <r>
    <x v="2"/>
    <n v="10014078.499999996"/>
    <x v="3"/>
    <n v="0"/>
    <m/>
    <n v="0"/>
    <m/>
    <n v="1717"/>
    <m/>
    <n v="2626"/>
    <m/>
    <n v="1600"/>
    <m/>
    <n v="0"/>
    <m/>
    <n v="281"/>
    <m/>
    <n v="106"/>
    <m/>
    <n v="0"/>
    <m/>
    <n v="505"/>
    <m/>
    <n v="0"/>
    <n v="14"/>
    <n v="2626"/>
    <n v="1600"/>
    <n v="505"/>
  </r>
  <r>
    <x v="2"/>
    <n v="10014078.499999996"/>
    <x v="4"/>
    <n v="0"/>
    <m/>
    <n v="0"/>
    <m/>
    <n v="255"/>
    <m/>
    <n v="658"/>
    <m/>
    <n v="234"/>
    <m/>
    <n v="0"/>
    <m/>
    <n v="0"/>
    <m/>
    <n v="32"/>
    <m/>
    <n v="0"/>
    <m/>
    <n v="195"/>
    <m/>
    <n v="0"/>
    <n v="0"/>
    <n v="658"/>
    <n v="234"/>
    <n v="195"/>
  </r>
  <r>
    <x v="2"/>
    <n v="10014078.499999996"/>
    <x v="5"/>
    <n v="0"/>
    <m/>
    <n v="0"/>
    <m/>
    <n v="0"/>
    <m/>
    <n v="0"/>
    <m/>
    <n v="0"/>
    <m/>
    <n v="0"/>
    <m/>
    <n v="0"/>
    <m/>
    <n v="0"/>
    <m/>
    <n v="0"/>
    <m/>
    <n v="21"/>
    <m/>
    <n v="21"/>
    <n v="0"/>
    <n v="0"/>
    <n v="0"/>
    <n v="21"/>
  </r>
  <r>
    <x v="2"/>
    <n v="10014078.499999996"/>
    <x v="6"/>
    <n v="0"/>
    <m/>
    <n v="0"/>
    <m/>
    <n v="0"/>
    <m/>
    <n v="0"/>
    <m/>
    <n v="0"/>
    <m/>
    <n v="0"/>
    <m/>
    <n v="8"/>
    <m/>
    <n v="0"/>
    <m/>
    <n v="0"/>
    <m/>
    <n v="21"/>
    <m/>
    <n v="0"/>
    <n v="0"/>
    <n v="0"/>
    <n v="8"/>
    <n v="21"/>
  </r>
  <r>
    <x v="2"/>
    <n v="10014078.499999996"/>
    <x v="7"/>
    <n v="0"/>
    <m/>
    <n v="0"/>
    <m/>
    <n v="0"/>
    <m/>
    <n v="3830"/>
    <m/>
    <n v="0"/>
    <m/>
    <n v="0"/>
    <m/>
    <n v="429"/>
    <m/>
    <n v="0"/>
    <m/>
    <n v="0"/>
    <m/>
    <n v="1570"/>
    <m/>
    <n v="0"/>
    <n v="619"/>
    <n v="3830"/>
    <n v="429"/>
    <n v="1570"/>
  </r>
  <r>
    <x v="2"/>
    <n v="10014078.499999996"/>
    <x v="8"/>
    <n v="0"/>
    <m/>
    <n v="0"/>
    <m/>
    <n v="0"/>
    <m/>
    <n v="0"/>
    <m/>
    <n v="0"/>
    <m/>
    <n v="0"/>
    <m/>
    <n v="0"/>
    <m/>
    <n v="0"/>
    <m/>
    <n v="0"/>
    <m/>
    <n v="6809"/>
    <m/>
    <n v="0"/>
    <n v="2623"/>
    <n v="0"/>
    <n v="0"/>
    <n v="6809"/>
  </r>
  <r>
    <x v="2"/>
    <n v="10014078.49999999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0"/>
    <n v="0"/>
    <m/>
    <n v="0"/>
    <m/>
    <n v="0"/>
    <m/>
    <n v="0"/>
    <m/>
    <n v="0"/>
    <m/>
    <n v="15"/>
    <m/>
    <n v="0"/>
    <m/>
    <n v="0"/>
    <m/>
    <n v="0"/>
    <m/>
    <n v="0"/>
    <m/>
    <n v="0"/>
    <n v="0"/>
    <n v="0"/>
    <n v="15"/>
    <n v="0"/>
  </r>
  <r>
    <x v="2"/>
    <n v="10014078.499999996"/>
    <x v="11"/>
    <n v="0"/>
    <m/>
    <n v="0"/>
    <m/>
    <n v="0"/>
    <m/>
    <n v="0"/>
    <m/>
    <n v="0"/>
    <m/>
    <n v="0"/>
    <m/>
    <n v="668"/>
    <m/>
    <n v="0"/>
    <m/>
    <n v="0"/>
    <m/>
    <n v="0"/>
    <m/>
    <n v="0"/>
    <n v="0"/>
    <n v="0"/>
    <n v="668"/>
    <n v="0"/>
  </r>
  <r>
    <x v="2"/>
    <n v="10014078.49999999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3"/>
    <n v="241"/>
    <m/>
    <n v="206"/>
    <m/>
    <n v="0"/>
    <m/>
    <n v="0"/>
    <m/>
    <n v="234"/>
    <m/>
    <n v="0"/>
    <m/>
    <n v="137"/>
    <m/>
    <n v="92"/>
    <m/>
    <n v="0"/>
    <m/>
    <n v="352"/>
    <m/>
    <n v="0"/>
    <n v="54"/>
    <n v="241"/>
    <n v="234"/>
    <n v="352"/>
  </r>
  <r>
    <x v="2"/>
    <n v="10014078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56"/>
    <n v="0"/>
    <n v="0"/>
    <n v="0"/>
  </r>
  <r>
    <x v="2"/>
    <n v="10014078.499999996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994"/>
    <n v="0"/>
    <n v="0"/>
    <n v="0"/>
  </r>
  <r>
    <x v="2"/>
    <n v="10014078.499999996"/>
    <x v="18"/>
    <n v="845"/>
    <m/>
    <n v="830"/>
    <m/>
    <n v="0"/>
    <m/>
    <n v="0"/>
    <m/>
    <n v="1166"/>
    <m/>
    <n v="0"/>
    <m/>
    <n v="0"/>
    <m/>
    <n v="0"/>
    <m/>
    <n v="0"/>
    <m/>
    <n v="1744"/>
    <m/>
    <n v="1602"/>
    <n v="241"/>
    <n v="845"/>
    <n v="1166"/>
    <n v="1744"/>
  </r>
  <r>
    <x v="2"/>
    <n v="10014078.499999996"/>
    <x v="19"/>
    <n v="0"/>
    <m/>
    <n v="0"/>
    <m/>
    <n v="0"/>
    <m/>
    <n v="0"/>
    <m/>
    <n v="0"/>
    <m/>
    <n v="0"/>
    <m/>
    <n v="5086"/>
    <m/>
    <n v="0"/>
    <m/>
    <n v="0"/>
    <m/>
    <n v="382"/>
    <m/>
    <n v="382"/>
    <n v="146"/>
    <n v="0"/>
    <n v="5086"/>
    <n v="382"/>
  </r>
  <r>
    <x v="2"/>
    <n v="10014078.499999996"/>
    <x v="20"/>
    <n v="0"/>
    <m/>
    <n v="0"/>
    <m/>
    <n v="0"/>
    <m/>
    <n v="0"/>
    <m/>
    <n v="0"/>
    <m/>
    <n v="0"/>
    <m/>
    <n v="58"/>
    <m/>
    <n v="0"/>
    <m/>
    <n v="0"/>
    <m/>
    <n v="187"/>
    <m/>
    <n v="187"/>
    <n v="0"/>
    <n v="0"/>
    <n v="58"/>
    <n v="187"/>
  </r>
  <r>
    <x v="2"/>
    <n v="10014078.499999996"/>
    <x v="21"/>
    <n v="0"/>
    <m/>
    <n v="0"/>
    <m/>
    <n v="0"/>
    <m/>
    <n v="0"/>
    <m/>
    <n v="0"/>
    <m/>
    <n v="0"/>
    <m/>
    <n v="102"/>
    <m/>
    <n v="0"/>
    <m/>
    <n v="0"/>
    <m/>
    <n v="0"/>
    <m/>
    <n v="0"/>
    <n v="0"/>
    <n v="0"/>
    <n v="102"/>
    <n v="0"/>
  </r>
  <r>
    <x v="2"/>
    <n v="10014078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"/>
    <n v="10014078.499999996"/>
    <x v="23"/>
    <n v="0"/>
    <m/>
    <n v="10200"/>
    <m/>
    <n v="0"/>
    <m/>
    <n v="0"/>
    <m/>
    <n v="0"/>
    <m/>
    <n v="0"/>
    <m/>
    <n v="0"/>
    <m/>
    <n v="0"/>
    <m/>
    <n v="0"/>
    <m/>
    <n v="0"/>
    <m/>
    <n v="0"/>
    <n v="0"/>
    <n v="10200"/>
    <n v="0"/>
    <n v="0"/>
  </r>
  <r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</r>
  <r>
    <x v="3"/>
    <n v="17113732.499999996"/>
    <x v="1"/>
    <n v="12016"/>
    <m/>
    <n v="12392"/>
    <m/>
    <n v="12716"/>
    <m/>
    <n v="19496"/>
    <m/>
    <n v="19402"/>
    <m/>
    <n v="20752"/>
    <m/>
    <n v="0"/>
    <m/>
    <n v="22728"/>
    <m/>
    <n v="23748"/>
    <m/>
    <n v="24378"/>
    <m/>
    <n v="27922"/>
    <n v="10325"/>
    <n v="19496"/>
    <n v="22728"/>
    <n v="27922"/>
  </r>
  <r>
    <x v="3"/>
    <n v="17113732.499999996"/>
    <x v="2"/>
    <n v="8902"/>
    <m/>
    <n v="3182"/>
    <m/>
    <n v="3488"/>
    <m/>
    <n v="4766"/>
    <m/>
    <n v="5160"/>
    <m/>
    <n v="13138"/>
    <m/>
    <n v="0"/>
    <m/>
    <n v="14954"/>
    <m/>
    <n v="15608"/>
    <m/>
    <n v="16104"/>
    <m/>
    <n v="18588"/>
    <n v="6569"/>
    <n v="8902"/>
    <n v="14954"/>
    <n v="18588"/>
  </r>
  <r>
    <x v="3"/>
    <n v="17113732.499999996"/>
    <x v="3"/>
    <n v="785"/>
    <m/>
    <n v="0"/>
    <m/>
    <n v="0"/>
    <m/>
    <n v="1184"/>
    <m/>
    <n v="17091"/>
    <m/>
    <n v="20603"/>
    <m/>
    <n v="401"/>
    <m/>
    <n v="85"/>
    <m/>
    <n v="0"/>
    <m/>
    <n v="232"/>
    <m/>
    <n v="0"/>
    <n v="792"/>
    <n v="1184"/>
    <n v="20603"/>
    <n v="232"/>
  </r>
  <r>
    <x v="3"/>
    <n v="17113732.499999996"/>
    <x v="4"/>
    <n v="39"/>
    <m/>
    <n v="0"/>
    <m/>
    <n v="0"/>
    <m/>
    <n v="392"/>
    <m/>
    <n v="466"/>
    <m/>
    <n v="5048"/>
    <m/>
    <n v="111"/>
    <m/>
    <n v="131"/>
    <m/>
    <n v="0"/>
    <m/>
    <n v="80"/>
    <m/>
    <n v="0"/>
    <n v="80"/>
    <n v="392"/>
    <n v="5048"/>
    <n v="80"/>
  </r>
  <r>
    <x v="3"/>
    <n v="17113732.499999996"/>
    <x v="5"/>
    <n v="2099"/>
    <m/>
    <n v="0"/>
    <m/>
    <n v="0"/>
    <m/>
    <n v="0"/>
    <m/>
    <n v="0"/>
    <m/>
    <n v="2749"/>
    <m/>
    <n v="0"/>
    <m/>
    <n v="2979"/>
    <m/>
    <n v="2923"/>
    <m/>
    <n v="2947"/>
    <m/>
    <n v="3145"/>
    <n v="2749"/>
    <n v="2099"/>
    <n v="2979"/>
    <n v="3145"/>
  </r>
  <r>
    <x v="3"/>
    <n v="17113732.499999996"/>
    <x v="6"/>
    <n v="128"/>
    <m/>
    <n v="0"/>
    <m/>
    <n v="0"/>
    <m/>
    <n v="1688"/>
    <m/>
    <n v="940"/>
    <m/>
    <n v="0"/>
    <m/>
    <n v="0"/>
    <m/>
    <n v="0"/>
    <m/>
    <n v="0"/>
    <m/>
    <n v="15"/>
    <m/>
    <n v="0"/>
    <n v="19"/>
    <n v="1688"/>
    <n v="940"/>
    <n v="15"/>
  </r>
  <r>
    <x v="3"/>
    <n v="17113732.499999996"/>
    <x v="7"/>
    <n v="1791"/>
    <m/>
    <n v="0"/>
    <m/>
    <n v="0"/>
    <m/>
    <n v="718"/>
    <m/>
    <n v="2367"/>
    <m/>
    <n v="20392"/>
    <m/>
    <n v="157"/>
    <m/>
    <n v="0"/>
    <m/>
    <n v="0"/>
    <m/>
    <n v="31"/>
    <m/>
    <n v="0"/>
    <n v="160"/>
    <n v="1791"/>
    <n v="20392"/>
    <n v="31"/>
  </r>
  <r>
    <x v="3"/>
    <n v="17113732.499999996"/>
    <x v="8"/>
    <n v="0"/>
    <m/>
    <n v="0"/>
    <m/>
    <n v="0"/>
    <m/>
    <n v="0"/>
    <m/>
    <n v="0"/>
    <m/>
    <n v="0"/>
    <m/>
    <n v="0"/>
    <m/>
    <n v="0"/>
    <m/>
    <n v="68"/>
    <m/>
    <n v="0"/>
    <m/>
    <n v="886"/>
    <n v="1224"/>
    <n v="0"/>
    <n v="0"/>
    <n v="886"/>
  </r>
  <r>
    <x v="3"/>
    <n v="17113732.49999999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53"/>
    <n v="0"/>
    <n v="0"/>
    <n v="0"/>
  </r>
  <r>
    <x v="3"/>
    <n v="17113732.499999996"/>
    <x v="10"/>
    <n v="0"/>
    <m/>
    <n v="0"/>
    <m/>
    <n v="0"/>
    <m/>
    <n v="0"/>
    <m/>
    <n v="0"/>
    <m/>
    <n v="3"/>
    <m/>
    <n v="2"/>
    <m/>
    <n v="143"/>
    <m/>
    <n v="0"/>
    <m/>
    <n v="0"/>
    <m/>
    <n v="14"/>
    <n v="3"/>
    <n v="0"/>
    <n v="143"/>
    <n v="14"/>
  </r>
  <r>
    <x v="3"/>
    <n v="17113732.499999996"/>
    <x v="11"/>
    <n v="0"/>
    <m/>
    <n v="0"/>
    <m/>
    <n v="0"/>
    <m/>
    <n v="0"/>
    <m/>
    <n v="0"/>
    <m/>
    <n v="699"/>
    <m/>
    <n v="648"/>
    <m/>
    <n v="800"/>
    <m/>
    <n v="906"/>
    <m/>
    <n v="899"/>
    <m/>
    <n v="0"/>
    <n v="2"/>
    <n v="0"/>
    <n v="800"/>
    <n v="906"/>
  </r>
  <r>
    <x v="3"/>
    <n v="17113732.499999996"/>
    <x v="12"/>
    <n v="0"/>
    <m/>
    <n v="0"/>
    <m/>
    <n v="0"/>
    <m/>
    <n v="0"/>
    <m/>
    <n v="0"/>
    <m/>
    <n v="0"/>
    <m/>
    <n v="0"/>
    <m/>
    <n v="0"/>
    <m/>
    <n v="0"/>
    <m/>
    <n v="8"/>
    <m/>
    <n v="0"/>
    <n v="0"/>
    <n v="0"/>
    <n v="0"/>
    <n v="8"/>
  </r>
  <r>
    <x v="3"/>
    <n v="17113732.499999996"/>
    <x v="13"/>
    <n v="109"/>
    <m/>
    <n v="0"/>
    <m/>
    <n v="0"/>
    <m/>
    <n v="0"/>
    <m/>
    <n v="0"/>
    <m/>
    <n v="0"/>
    <m/>
    <n v="0"/>
    <m/>
    <n v="191"/>
    <m/>
    <n v="274"/>
    <m/>
    <n v="209"/>
    <m/>
    <n v="0"/>
    <n v="128"/>
    <n v="109"/>
    <n v="191"/>
    <n v="274"/>
  </r>
  <r>
    <x v="3"/>
    <n v="17113732.499999996"/>
    <x v="14"/>
    <n v="0"/>
    <m/>
    <n v="0"/>
    <m/>
    <n v="0"/>
    <m/>
    <n v="0"/>
    <m/>
    <n v="0"/>
    <m/>
    <n v="0"/>
    <m/>
    <n v="0"/>
    <m/>
    <n v="0"/>
    <m/>
    <n v="0"/>
    <m/>
    <n v="0"/>
    <m/>
    <n v="44"/>
    <n v="4"/>
    <n v="0"/>
    <n v="0"/>
    <n v="44"/>
  </r>
  <r>
    <x v="3"/>
    <n v="17113732.499999996"/>
    <x v="15"/>
    <n v="0"/>
    <m/>
    <n v="0"/>
    <m/>
    <n v="0"/>
    <m/>
    <n v="0"/>
    <m/>
    <n v="0"/>
    <m/>
    <n v="3"/>
    <m/>
    <n v="0"/>
    <m/>
    <n v="0"/>
    <m/>
    <n v="3"/>
    <m/>
    <n v="3"/>
    <m/>
    <n v="2"/>
    <n v="3"/>
    <n v="0"/>
    <n v="3"/>
    <n v="3"/>
  </r>
  <r>
    <x v="3"/>
    <n v="17113732.499999996"/>
    <x v="16"/>
    <n v="0"/>
    <m/>
    <n v="0"/>
    <m/>
    <n v="0"/>
    <m/>
    <n v="0"/>
    <m/>
    <n v="0"/>
    <m/>
    <n v="0"/>
    <m/>
    <n v="0"/>
    <m/>
    <n v="22"/>
    <m/>
    <n v="0"/>
    <m/>
    <n v="0"/>
    <m/>
    <n v="0"/>
    <n v="871"/>
    <n v="0"/>
    <n v="22"/>
    <n v="0"/>
  </r>
  <r>
    <x v="3"/>
    <n v="17113732.499999996"/>
    <x v="17"/>
    <n v="0"/>
    <m/>
    <n v="0"/>
    <m/>
    <n v="0"/>
    <m/>
    <n v="0"/>
    <m/>
    <n v="0"/>
    <m/>
    <n v="0"/>
    <m/>
    <n v="0"/>
    <m/>
    <n v="2079"/>
    <m/>
    <n v="0"/>
    <m/>
    <n v="0"/>
    <m/>
    <n v="0"/>
    <n v="44"/>
    <n v="0"/>
    <n v="2079"/>
    <n v="0"/>
  </r>
  <r>
    <x v="3"/>
    <n v="17113732.499999996"/>
    <x v="18"/>
    <n v="458"/>
    <m/>
    <n v="0"/>
    <m/>
    <n v="0"/>
    <m/>
    <n v="0"/>
    <m/>
    <n v="0"/>
    <m/>
    <n v="0"/>
    <m/>
    <n v="0"/>
    <m/>
    <n v="0"/>
    <m/>
    <n v="0"/>
    <m/>
    <n v="0"/>
    <m/>
    <n v="0"/>
    <n v="699"/>
    <n v="458"/>
    <n v="0"/>
    <n v="0"/>
  </r>
  <r>
    <x v="3"/>
    <n v="17113732.499999996"/>
    <x v="19"/>
    <n v="0"/>
    <m/>
    <n v="0"/>
    <m/>
    <n v="0"/>
    <m/>
    <n v="0"/>
    <m/>
    <n v="0"/>
    <m/>
    <n v="0"/>
    <m/>
    <n v="0"/>
    <m/>
    <n v="0"/>
    <m/>
    <n v="0"/>
    <m/>
    <n v="0"/>
    <m/>
    <n v="1698"/>
    <n v="0"/>
    <n v="0"/>
    <n v="0"/>
    <n v="1698"/>
  </r>
  <r>
    <x v="3"/>
    <n v="17113732.499999996"/>
    <x v="20"/>
    <n v="0"/>
    <m/>
    <n v="0"/>
    <m/>
    <n v="0"/>
    <m/>
    <n v="0"/>
    <m/>
    <n v="0"/>
    <m/>
    <n v="18"/>
    <m/>
    <n v="0"/>
    <m/>
    <n v="0"/>
    <m/>
    <n v="22"/>
    <m/>
    <n v="47"/>
    <m/>
    <n v="0"/>
    <n v="18"/>
    <n v="0"/>
    <n v="18"/>
    <n v="47"/>
  </r>
  <r>
    <x v="3"/>
    <n v="17113732.499999996"/>
    <x v="21"/>
    <n v="0"/>
    <m/>
    <n v="0"/>
    <m/>
    <n v="0"/>
    <m/>
    <n v="0"/>
    <m/>
    <n v="0"/>
    <m/>
    <n v="0"/>
    <m/>
    <n v="0"/>
    <m/>
    <n v="34"/>
    <m/>
    <n v="0"/>
    <m/>
    <n v="0"/>
    <m/>
    <n v="39"/>
    <n v="0"/>
    <n v="0"/>
    <n v="34"/>
    <n v="39"/>
  </r>
  <r>
    <x v="3"/>
    <n v="17113732.49999999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"/>
    <n v="17113732.499999996"/>
    <x v="23"/>
    <n v="0"/>
    <m/>
    <n v="0"/>
    <m/>
    <n v="0"/>
    <m/>
    <n v="0"/>
    <m/>
    <n v="0"/>
    <m/>
    <n v="336"/>
    <m/>
    <n v="0"/>
    <m/>
    <n v="336"/>
    <m/>
    <n v="0"/>
    <m/>
    <n v="50"/>
    <m/>
    <n v="0"/>
    <n v="336"/>
    <n v="0"/>
    <n v="336"/>
    <n v="50"/>
  </r>
  <r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</r>
  <r>
    <x v="4"/>
    <n v="2175426.5"/>
    <x v="1"/>
    <n v="11632"/>
    <m/>
    <n v="0"/>
    <m/>
    <n v="0"/>
    <m/>
    <n v="0"/>
    <m/>
    <n v="14854"/>
    <m/>
    <n v="0"/>
    <m/>
    <n v="15290"/>
    <m/>
    <n v="15526"/>
    <m/>
    <n v="15542"/>
    <m/>
    <n v="15772"/>
    <m/>
    <n v="16056"/>
    <n v="6935"/>
    <n v="11632"/>
    <n v="15526"/>
    <n v="16056"/>
  </r>
  <r>
    <x v="4"/>
    <n v="2175427.5"/>
    <x v="2"/>
    <n v="0"/>
    <m/>
    <n v="3002"/>
    <m/>
    <n v="0"/>
    <m/>
    <n v="0"/>
    <m/>
    <n v="2922"/>
    <m/>
    <n v="0"/>
    <m/>
    <n v="0"/>
    <m/>
    <n v="0"/>
    <m/>
    <n v="0"/>
    <m/>
    <n v="0"/>
    <m/>
    <n v="0"/>
    <n v="0"/>
    <n v="3002"/>
    <n v="2922"/>
    <n v="0"/>
  </r>
  <r>
    <x v="4"/>
    <n v="2175428.5"/>
    <x v="3"/>
    <n v="37"/>
    <m/>
    <n v="772"/>
    <m/>
    <n v="0"/>
    <m/>
    <n v="30461"/>
    <m/>
    <n v="319"/>
    <m/>
    <n v="74"/>
    <m/>
    <n v="0"/>
    <m/>
    <n v="0"/>
    <m/>
    <n v="2156"/>
    <m/>
    <n v="0"/>
    <m/>
    <n v="0"/>
    <n v="487"/>
    <n v="30461"/>
    <n v="319"/>
    <n v="2156"/>
  </r>
  <r>
    <x v="4"/>
    <n v="2175429.5"/>
    <x v="4"/>
    <n v="6"/>
    <m/>
    <n v="422"/>
    <m/>
    <n v="52"/>
    <m/>
    <n v="10523"/>
    <m/>
    <n v="66"/>
    <m/>
    <n v="118"/>
    <m/>
    <n v="33"/>
    <m/>
    <n v="84"/>
    <m/>
    <n v="7018"/>
    <m/>
    <n v="0"/>
    <m/>
    <n v="0"/>
    <n v="94"/>
    <n v="10523"/>
    <n v="118"/>
    <n v="7018"/>
  </r>
  <r>
    <x v="4"/>
    <n v="2175430.5"/>
    <x v="5"/>
    <n v="166"/>
    <m/>
    <n v="0"/>
    <m/>
    <n v="0"/>
    <m/>
    <n v="0"/>
    <m/>
    <n v="0"/>
    <m/>
    <n v="0"/>
    <m/>
    <n v="0"/>
    <m/>
    <n v="0"/>
    <m/>
    <n v="0"/>
    <m/>
    <n v="0"/>
    <m/>
    <n v="0"/>
    <n v="0"/>
    <n v="166"/>
    <n v="0"/>
    <n v="0"/>
  </r>
  <r>
    <x v="4"/>
    <n v="2175431.5"/>
    <x v="6"/>
    <n v="0"/>
    <m/>
    <n v="668"/>
    <m/>
    <n v="0"/>
    <m/>
    <n v="0"/>
    <m/>
    <n v="13"/>
    <m/>
    <n v="0"/>
    <m/>
    <n v="0"/>
    <m/>
    <n v="0"/>
    <m/>
    <n v="0"/>
    <m/>
    <n v="0"/>
    <m/>
    <n v="0"/>
    <n v="0"/>
    <n v="668"/>
    <n v="13"/>
    <n v="0"/>
  </r>
  <r>
    <x v="4"/>
    <n v="2175432.5"/>
    <x v="7"/>
    <n v="0"/>
    <m/>
    <n v="166"/>
    <m/>
    <n v="0"/>
    <m/>
    <n v="14743"/>
    <m/>
    <n v="208"/>
    <m/>
    <n v="0"/>
    <m/>
    <n v="0"/>
    <m/>
    <n v="0"/>
    <m/>
    <n v="0"/>
    <m/>
    <n v="0"/>
    <m/>
    <n v="0"/>
    <n v="99"/>
    <n v="14743"/>
    <n v="208"/>
    <n v="0"/>
  </r>
  <r>
    <x v="4"/>
    <n v="2175433.5"/>
    <x v="8"/>
    <n v="0"/>
    <m/>
    <n v="0"/>
    <m/>
    <n v="0"/>
    <m/>
    <n v="0"/>
    <m/>
    <n v="0"/>
    <m/>
    <n v="0"/>
    <m/>
    <n v="1563"/>
    <m/>
    <n v="1421"/>
    <m/>
    <n v="1423"/>
    <m/>
    <n v="1519"/>
    <m/>
    <n v="1563"/>
    <n v="1622"/>
    <n v="0"/>
    <n v="1563"/>
    <n v="1563"/>
  </r>
  <r>
    <x v="4"/>
    <n v="2175434.5"/>
    <x v="9"/>
    <n v="0"/>
    <m/>
    <n v="0"/>
    <m/>
    <n v="0"/>
    <m/>
    <n v="0"/>
    <m/>
    <n v="0"/>
    <m/>
    <n v="0"/>
    <m/>
    <n v="156"/>
    <m/>
    <n v="131"/>
    <m/>
    <n v="125"/>
    <m/>
    <n v="147"/>
    <m/>
    <n v="159"/>
    <n v="0"/>
    <n v="0"/>
    <n v="156"/>
    <n v="159"/>
  </r>
  <r>
    <x v="4"/>
    <n v="2175435.5"/>
    <x v="10"/>
    <n v="0"/>
    <m/>
    <n v="0"/>
    <m/>
    <n v="0"/>
    <m/>
    <n v="0"/>
    <m/>
    <n v="0"/>
    <m/>
    <n v="0"/>
    <m/>
    <n v="27"/>
    <m/>
    <n v="33"/>
    <m/>
    <n v="33"/>
    <m/>
    <n v="35"/>
    <m/>
    <n v="33"/>
    <n v="0"/>
    <n v="0"/>
    <n v="33"/>
    <n v="35"/>
  </r>
  <r>
    <x v="4"/>
    <n v="2175436.5"/>
    <x v="11"/>
    <n v="0"/>
    <m/>
    <n v="0"/>
    <m/>
    <n v="0"/>
    <m/>
    <n v="0"/>
    <m/>
    <n v="0"/>
    <m/>
    <n v="0"/>
    <m/>
    <n v="160"/>
    <m/>
    <n v="156"/>
    <m/>
    <n v="167"/>
    <m/>
    <n v="161"/>
    <m/>
    <n v="191"/>
    <n v="0"/>
    <n v="0"/>
    <n v="160"/>
    <n v="191"/>
  </r>
  <r>
    <x v="4"/>
    <n v="2175437.5"/>
    <x v="12"/>
    <n v="0"/>
    <m/>
    <n v="0"/>
    <m/>
    <n v="0"/>
    <m/>
    <n v="0"/>
    <m/>
    <n v="0"/>
    <m/>
    <n v="0"/>
    <m/>
    <n v="63"/>
    <m/>
    <n v="64"/>
    <m/>
    <n v="67"/>
    <m/>
    <n v="66"/>
    <m/>
    <n v="63"/>
    <n v="0"/>
    <n v="0"/>
    <n v="64"/>
    <n v="67"/>
  </r>
  <r>
    <x v="4"/>
    <n v="2175438.5"/>
    <x v="13"/>
    <n v="0"/>
    <m/>
    <n v="0"/>
    <m/>
    <n v="0"/>
    <m/>
    <n v="0"/>
    <m/>
    <n v="0"/>
    <m/>
    <n v="0"/>
    <m/>
    <n v="134"/>
    <m/>
    <n v="116"/>
    <m/>
    <n v="117"/>
    <m/>
    <n v="123"/>
    <m/>
    <n v="82"/>
    <n v="78"/>
    <n v="0"/>
    <n v="134"/>
    <n v="123"/>
  </r>
  <r>
    <x v="4"/>
    <n v="2175439.5"/>
    <x v="14"/>
    <n v="0"/>
    <m/>
    <n v="0"/>
    <m/>
    <n v="0"/>
    <m/>
    <n v="0"/>
    <m/>
    <n v="0"/>
    <m/>
    <n v="0"/>
    <m/>
    <n v="73"/>
    <m/>
    <n v="110"/>
    <m/>
    <n v="63"/>
    <m/>
    <n v="62"/>
    <m/>
    <n v="74"/>
    <n v="62"/>
    <n v="0"/>
    <n v="110"/>
    <n v="74"/>
  </r>
  <r>
    <x v="4"/>
    <n v="2175440.5"/>
    <x v="15"/>
    <n v="0"/>
    <m/>
    <n v="0"/>
    <m/>
    <n v="0"/>
    <m/>
    <n v="0"/>
    <m/>
    <n v="0"/>
    <m/>
    <n v="0"/>
    <m/>
    <n v="5"/>
    <m/>
    <n v="3"/>
    <m/>
    <n v="3"/>
    <m/>
    <n v="6"/>
    <m/>
    <n v="4"/>
    <n v="1"/>
    <n v="0"/>
    <n v="5"/>
    <n v="6"/>
  </r>
  <r>
    <x v="4"/>
    <n v="2175441.5"/>
    <x v="16"/>
    <n v="0"/>
    <m/>
    <n v="0"/>
    <m/>
    <n v="0"/>
    <m/>
    <n v="0"/>
    <m/>
    <n v="0"/>
    <m/>
    <n v="0"/>
    <m/>
    <n v="1248"/>
    <m/>
    <n v="1376"/>
    <m/>
    <n v="1221"/>
    <m/>
    <n v="1355"/>
    <m/>
    <n v="1579"/>
    <n v="0"/>
    <n v="0"/>
    <n v="1376"/>
    <n v="1579"/>
  </r>
  <r>
    <x v="4"/>
    <n v="2175442.5"/>
    <x v="17"/>
    <n v="0"/>
    <m/>
    <n v="0"/>
    <m/>
    <n v="0"/>
    <m/>
    <n v="0"/>
    <m/>
    <n v="0"/>
    <m/>
    <n v="0"/>
    <m/>
    <n v="3342"/>
    <m/>
    <n v="3956"/>
    <m/>
    <n v="3691"/>
    <m/>
    <n v="3629"/>
    <m/>
    <n v="3204"/>
    <n v="20"/>
    <n v="0"/>
    <n v="3956"/>
    <n v="3691"/>
  </r>
  <r>
    <x v="4"/>
    <n v="2175443.5"/>
    <x v="18"/>
    <n v="0"/>
    <m/>
    <n v="0"/>
    <m/>
    <n v="0"/>
    <m/>
    <n v="0"/>
    <m/>
    <n v="0"/>
    <m/>
    <n v="0"/>
    <m/>
    <n v="318"/>
    <m/>
    <n v="330"/>
    <m/>
    <n v="338"/>
    <m/>
    <n v="337"/>
    <m/>
    <n v="318"/>
    <n v="460"/>
    <n v="0"/>
    <n v="330"/>
    <n v="338"/>
  </r>
  <r>
    <x v="4"/>
    <n v="2175444.5"/>
    <x v="19"/>
    <n v="0"/>
    <m/>
    <n v="0"/>
    <m/>
    <n v="0"/>
    <m/>
    <n v="0"/>
    <m/>
    <n v="0"/>
    <m/>
    <n v="0"/>
    <m/>
    <n v="10"/>
    <m/>
    <n v="10"/>
    <m/>
    <n v="10"/>
    <m/>
    <n v="11"/>
    <m/>
    <n v="6"/>
    <n v="58"/>
    <n v="0"/>
    <n v="10"/>
    <n v="11"/>
  </r>
  <r>
    <x v="4"/>
    <n v="2175445.5"/>
    <x v="20"/>
    <n v="0"/>
    <m/>
    <n v="0"/>
    <m/>
    <n v="0"/>
    <m/>
    <n v="0"/>
    <m/>
    <n v="0"/>
    <m/>
    <n v="0"/>
    <m/>
    <n v="42"/>
    <m/>
    <n v="38"/>
    <m/>
    <n v="66"/>
    <m/>
    <n v="42"/>
    <m/>
    <n v="30"/>
    <n v="38"/>
    <n v="0"/>
    <n v="42"/>
    <n v="66"/>
  </r>
  <r>
    <x v="4"/>
    <n v="2175446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"/>
    <n v="2175447.5"/>
    <x v="22"/>
    <n v="0"/>
    <m/>
    <n v="0"/>
    <m/>
    <n v="0"/>
    <m/>
    <n v="0"/>
    <m/>
    <n v="0"/>
    <m/>
    <n v="0"/>
    <m/>
    <n v="9"/>
    <m/>
    <n v="8"/>
    <m/>
    <n v="7"/>
    <m/>
    <n v="8"/>
    <m/>
    <n v="11"/>
    <n v="0"/>
    <n v="0"/>
    <n v="9"/>
    <n v="11"/>
  </r>
  <r>
    <x v="4"/>
    <n v="217544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</r>
  <r>
    <x v="5"/>
    <n v="4773306.5"/>
    <x v="1"/>
    <n v="0"/>
    <m/>
    <n v="0"/>
    <m/>
    <n v="0"/>
    <m/>
    <n v="644"/>
    <m/>
    <n v="0"/>
    <m/>
    <n v="0"/>
    <m/>
    <n v="2390"/>
    <m/>
    <n v="0"/>
    <m/>
    <n v="0"/>
    <m/>
    <n v="1010"/>
    <m/>
    <n v="0"/>
    <n v="751"/>
    <n v="644"/>
    <n v="2390"/>
    <n v="1010"/>
  </r>
  <r>
    <x v="5"/>
    <n v="4773307.5"/>
    <x v="2"/>
    <n v="0"/>
    <m/>
    <n v="1028"/>
    <m/>
    <n v="0"/>
    <m/>
    <n v="1210"/>
    <m/>
    <n v="0"/>
    <m/>
    <n v="0"/>
    <m/>
    <n v="0"/>
    <m/>
    <n v="0"/>
    <m/>
    <n v="0"/>
    <m/>
    <n v="1074"/>
    <m/>
    <n v="0"/>
    <n v="444"/>
    <n v="1210"/>
    <n v="0"/>
    <n v="1074"/>
  </r>
  <r>
    <x v="5"/>
    <n v="4773308.5"/>
    <x v="3"/>
    <n v="1603"/>
    <m/>
    <n v="382"/>
    <m/>
    <n v="574"/>
    <m/>
    <n v="0"/>
    <m/>
    <n v="29"/>
    <m/>
    <n v="971"/>
    <m/>
    <n v="483"/>
    <m/>
    <n v="1362"/>
    <m/>
    <n v="105"/>
    <m/>
    <n v="0"/>
    <m/>
    <n v="2695"/>
    <n v="36"/>
    <n v="1603"/>
    <n v="1362"/>
    <n v="2695"/>
  </r>
  <r>
    <x v="5"/>
    <n v="4773309.5"/>
    <x v="4"/>
    <n v="171"/>
    <m/>
    <n v="50"/>
    <m/>
    <n v="110"/>
    <m/>
    <n v="0"/>
    <m/>
    <n v="10"/>
    <m/>
    <n v="405"/>
    <m/>
    <n v="21"/>
    <m/>
    <n v="446"/>
    <m/>
    <n v="0"/>
    <m/>
    <n v="0"/>
    <m/>
    <n v="488"/>
    <n v="10"/>
    <n v="171"/>
    <n v="446"/>
    <n v="488"/>
  </r>
  <r>
    <x v="5"/>
    <n v="4773310.5"/>
    <x v="5"/>
    <n v="0"/>
    <m/>
    <n v="0"/>
    <m/>
    <n v="0"/>
    <m/>
    <n v="0"/>
    <m/>
    <n v="0"/>
    <m/>
    <n v="0"/>
    <m/>
    <n v="115"/>
    <m/>
    <n v="0"/>
    <m/>
    <n v="0"/>
    <m/>
    <n v="1595"/>
    <m/>
    <n v="0"/>
    <n v="115"/>
    <n v="0"/>
    <n v="115"/>
    <n v="1595"/>
  </r>
  <r>
    <x v="5"/>
    <n v="4773311.5"/>
    <x v="6"/>
    <n v="15"/>
    <m/>
    <n v="44"/>
    <m/>
    <n v="44"/>
    <m/>
    <n v="0"/>
    <m/>
    <n v="11"/>
    <m/>
    <n v="55"/>
    <m/>
    <n v="77"/>
    <m/>
    <n v="0"/>
    <m/>
    <n v="0"/>
    <m/>
    <n v="0"/>
    <m/>
    <n v="1634"/>
    <n v="0"/>
    <n v="44"/>
    <n v="77"/>
    <n v="1634"/>
  </r>
  <r>
    <x v="5"/>
    <n v="4773312.5"/>
    <x v="7"/>
    <n v="11"/>
    <m/>
    <n v="257"/>
    <m/>
    <n v="0"/>
    <m/>
    <n v="0"/>
    <m/>
    <n v="0"/>
    <m/>
    <n v="669"/>
    <m/>
    <n v="0"/>
    <m/>
    <n v="0"/>
    <m/>
    <n v="0"/>
    <m/>
    <n v="0"/>
    <m/>
    <n v="47"/>
    <n v="105"/>
    <n v="257"/>
    <n v="669"/>
    <n v="47"/>
  </r>
  <r>
    <x v="5"/>
    <n v="4773313.5"/>
    <x v="8"/>
    <n v="0"/>
    <m/>
    <n v="0"/>
    <m/>
    <n v="0"/>
    <m/>
    <n v="0"/>
    <m/>
    <n v="0"/>
    <m/>
    <n v="0"/>
    <m/>
    <n v="0"/>
    <m/>
    <n v="0"/>
    <m/>
    <n v="0"/>
    <m/>
    <n v="308"/>
    <m/>
    <n v="0"/>
    <n v="79"/>
    <n v="0"/>
    <n v="0"/>
    <n v="308"/>
  </r>
  <r>
    <x v="5"/>
    <n v="4773314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5"/>
    <n v="4773315.5"/>
    <x v="10"/>
    <n v="0"/>
    <m/>
    <n v="0"/>
    <m/>
    <n v="0"/>
    <m/>
    <n v="0"/>
    <m/>
    <n v="0"/>
    <m/>
    <n v="0"/>
    <m/>
    <n v="1"/>
    <m/>
    <n v="0"/>
    <m/>
    <n v="0"/>
    <m/>
    <n v="0"/>
    <m/>
    <n v="0"/>
    <n v="0"/>
    <n v="0"/>
    <n v="1"/>
    <n v="0"/>
  </r>
  <r>
    <x v="5"/>
    <n v="4773316.5"/>
    <x v="11"/>
    <n v="0"/>
    <m/>
    <n v="0"/>
    <m/>
    <n v="0"/>
    <m/>
    <n v="0"/>
    <m/>
    <n v="0"/>
    <m/>
    <n v="0"/>
    <m/>
    <n v="112"/>
    <m/>
    <n v="0"/>
    <m/>
    <n v="0"/>
    <m/>
    <n v="0"/>
    <m/>
    <n v="0"/>
    <n v="3"/>
    <n v="0"/>
    <n v="112"/>
    <n v="0"/>
  </r>
  <r>
    <x v="5"/>
    <n v="4773317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04"/>
    <n v="0"/>
    <n v="0"/>
    <n v="0"/>
  </r>
  <r>
    <x v="5"/>
    <n v="4773318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5"/>
    <n v="4773319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5"/>
    <n v="4773320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21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5"/>
    <n v="4773322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5"/>
    <n v="4773323.5"/>
    <x v="18"/>
    <n v="0"/>
    <m/>
    <n v="0"/>
    <m/>
    <n v="0"/>
    <m/>
    <n v="0"/>
    <m/>
    <n v="0"/>
    <m/>
    <n v="0"/>
    <m/>
    <n v="0"/>
    <m/>
    <n v="0"/>
    <m/>
    <n v="0"/>
    <m/>
    <n v="47"/>
    <m/>
    <n v="0"/>
    <n v="112"/>
    <n v="0"/>
    <n v="0"/>
    <n v="47"/>
  </r>
  <r>
    <x v="5"/>
    <n v="4773324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00"/>
    <n v="0"/>
    <n v="0"/>
    <n v="0"/>
  </r>
  <r>
    <x v="5"/>
    <n v="4773325.5"/>
    <x v="20"/>
    <n v="0"/>
    <m/>
    <n v="0"/>
    <m/>
    <n v="0"/>
    <m/>
    <n v="0"/>
    <m/>
    <n v="0"/>
    <m/>
    <n v="0"/>
    <m/>
    <n v="0"/>
    <m/>
    <n v="0"/>
    <m/>
    <n v="0"/>
    <m/>
    <n v="155"/>
    <m/>
    <n v="0"/>
    <n v="0"/>
    <n v="0"/>
    <n v="0"/>
    <n v="155"/>
  </r>
  <r>
    <x v="5"/>
    <n v="4773326.5"/>
    <x v="21"/>
    <n v="0"/>
    <m/>
    <n v="0"/>
    <m/>
    <n v="0"/>
    <m/>
    <n v="83"/>
    <m/>
    <n v="0"/>
    <m/>
    <n v="0"/>
    <m/>
    <n v="0"/>
    <m/>
    <n v="0"/>
    <m/>
    <n v="0"/>
    <m/>
    <n v="0"/>
    <m/>
    <n v="0"/>
    <n v="0"/>
    <n v="83"/>
    <n v="0"/>
    <n v="0"/>
  </r>
  <r>
    <x v="5"/>
    <n v="4773327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5"/>
    <n v="477332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</r>
  <r>
    <x v="6"/>
    <n v="22010712.5"/>
    <x v="1"/>
    <n v="0"/>
    <m/>
    <n v="17560"/>
    <m/>
    <n v="17736"/>
    <m/>
    <n v="21782"/>
    <m/>
    <n v="24264"/>
    <m/>
    <n v="27166"/>
    <m/>
    <n v="30326"/>
    <m/>
    <n v="22518"/>
    <m/>
    <n v="26792"/>
    <m/>
    <n v="25774"/>
    <m/>
    <n v="29958"/>
    <n v="11730"/>
    <n v="21782"/>
    <n v="30326"/>
    <n v="29958"/>
  </r>
  <r>
    <x v="6"/>
    <n v="22010713.5"/>
    <x v="2"/>
    <n v="0"/>
    <m/>
    <n v="7702"/>
    <m/>
    <n v="10600"/>
    <m/>
    <n v="0"/>
    <m/>
    <n v="0"/>
    <m/>
    <n v="0"/>
    <m/>
    <n v="0"/>
    <m/>
    <n v="11202"/>
    <m/>
    <n v="12690"/>
    <m/>
    <n v="14148"/>
    <m/>
    <n v="14850"/>
    <n v="5460"/>
    <n v="10600"/>
    <n v="11202"/>
    <n v="14850"/>
  </r>
  <r>
    <x v="6"/>
    <n v="22010714.5"/>
    <x v="3"/>
    <n v="0"/>
    <m/>
    <n v="255"/>
    <m/>
    <n v="0"/>
    <m/>
    <n v="0"/>
    <m/>
    <n v="0"/>
    <m/>
    <n v="0"/>
    <m/>
    <n v="2646"/>
    <m/>
    <n v="814"/>
    <m/>
    <n v="0"/>
    <m/>
    <n v="233"/>
    <m/>
    <n v="0"/>
    <n v="2495"/>
    <n v="255"/>
    <n v="2646"/>
    <n v="233"/>
  </r>
  <r>
    <x v="6"/>
    <n v="22010715.5"/>
    <x v="4"/>
    <n v="1764"/>
    <m/>
    <n v="4"/>
    <m/>
    <n v="21"/>
    <m/>
    <n v="0"/>
    <m/>
    <n v="0"/>
    <m/>
    <n v="351"/>
    <m/>
    <n v="593"/>
    <m/>
    <n v="160"/>
    <m/>
    <n v="0"/>
    <m/>
    <n v="219"/>
    <m/>
    <n v="79"/>
    <n v="506"/>
    <n v="1764"/>
    <n v="593"/>
    <n v="219"/>
  </r>
  <r>
    <x v="6"/>
    <n v="22010716.5"/>
    <x v="5"/>
    <n v="0"/>
    <m/>
    <n v="0"/>
    <m/>
    <n v="0"/>
    <m/>
    <n v="0"/>
    <m/>
    <n v="0"/>
    <m/>
    <n v="0"/>
    <m/>
    <n v="14556"/>
    <m/>
    <n v="0"/>
    <m/>
    <n v="0"/>
    <m/>
    <n v="0"/>
    <m/>
    <n v="0"/>
    <n v="14556"/>
    <n v="0"/>
    <n v="14556"/>
    <n v="0"/>
  </r>
  <r>
    <x v="6"/>
    <n v="22010717.5"/>
    <x v="6"/>
    <n v="0"/>
    <m/>
    <n v="0"/>
    <m/>
    <n v="0"/>
    <m/>
    <n v="0"/>
    <m/>
    <n v="0"/>
    <m/>
    <n v="0"/>
    <m/>
    <n v="745"/>
    <m/>
    <n v="29"/>
    <m/>
    <n v="0"/>
    <m/>
    <n v="7"/>
    <m/>
    <n v="0"/>
    <n v="25"/>
    <n v="0"/>
    <n v="745"/>
    <n v="7"/>
  </r>
  <r>
    <x v="6"/>
    <n v="22010718.5"/>
    <x v="7"/>
    <n v="0"/>
    <m/>
    <n v="0"/>
    <m/>
    <n v="0"/>
    <m/>
    <n v="0"/>
    <m/>
    <n v="0"/>
    <m/>
    <n v="0"/>
    <m/>
    <n v="0"/>
    <m/>
    <n v="148"/>
    <m/>
    <n v="0"/>
    <m/>
    <n v="835"/>
    <m/>
    <n v="0"/>
    <n v="1425"/>
    <n v="0"/>
    <n v="148"/>
    <n v="835"/>
  </r>
  <r>
    <x v="6"/>
    <n v="22010719.5"/>
    <x v="8"/>
    <n v="0"/>
    <m/>
    <n v="0"/>
    <m/>
    <n v="0"/>
    <m/>
    <n v="0"/>
    <m/>
    <n v="0"/>
    <m/>
    <n v="0"/>
    <m/>
    <n v="0"/>
    <m/>
    <n v="4168"/>
    <m/>
    <n v="0"/>
    <m/>
    <n v="4221"/>
    <m/>
    <n v="4140"/>
    <n v="3640"/>
    <n v="0"/>
    <n v="4168"/>
    <n v="4221"/>
  </r>
  <r>
    <x v="6"/>
    <n v="22010720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91"/>
    <n v="0"/>
    <n v="0"/>
    <n v="0"/>
  </r>
  <r>
    <x v="6"/>
    <n v="22010721.5"/>
    <x v="10"/>
    <n v="0"/>
    <m/>
    <n v="0"/>
    <m/>
    <n v="190"/>
    <m/>
    <n v="0"/>
    <m/>
    <n v="0"/>
    <m/>
    <n v="0"/>
    <m/>
    <n v="0"/>
    <m/>
    <n v="40"/>
    <m/>
    <n v="0"/>
    <m/>
    <n v="0"/>
    <m/>
    <n v="0"/>
    <n v="0"/>
    <n v="190"/>
    <n v="40"/>
    <n v="0"/>
  </r>
  <r>
    <x v="6"/>
    <n v="22010722.5"/>
    <x v="11"/>
    <n v="0"/>
    <m/>
    <n v="0"/>
    <m/>
    <n v="2380"/>
    <m/>
    <n v="0"/>
    <m/>
    <n v="0"/>
    <m/>
    <n v="0"/>
    <m/>
    <n v="0"/>
    <m/>
    <n v="0"/>
    <m/>
    <n v="0"/>
    <m/>
    <n v="0"/>
    <m/>
    <n v="0"/>
    <n v="497"/>
    <n v="2380"/>
    <n v="0"/>
    <n v="0"/>
  </r>
  <r>
    <x v="6"/>
    <n v="22010723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242"/>
    <n v="0"/>
    <n v="0"/>
    <n v="0"/>
  </r>
  <r>
    <x v="6"/>
    <n v="22010724.5"/>
    <x v="13"/>
    <n v="0"/>
    <m/>
    <n v="0"/>
    <m/>
    <n v="820"/>
    <m/>
    <n v="0"/>
    <m/>
    <n v="0"/>
    <m/>
    <n v="0"/>
    <m/>
    <n v="0"/>
    <m/>
    <n v="0"/>
    <m/>
    <n v="0"/>
    <m/>
    <n v="0"/>
    <m/>
    <n v="0"/>
    <n v="3103"/>
    <n v="820"/>
    <n v="0"/>
    <n v="0"/>
  </r>
  <r>
    <x v="6"/>
    <n v="22010725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23"/>
    <n v="0"/>
    <n v="0"/>
    <n v="0"/>
  </r>
  <r>
    <x v="6"/>
    <n v="22010726.5"/>
    <x v="15"/>
    <n v="0"/>
    <m/>
    <n v="0"/>
    <m/>
    <n v="70"/>
    <m/>
    <n v="0"/>
    <m/>
    <n v="0"/>
    <m/>
    <n v="0"/>
    <m/>
    <n v="0"/>
    <m/>
    <n v="0"/>
    <m/>
    <n v="0"/>
    <m/>
    <n v="0"/>
    <m/>
    <n v="0"/>
    <n v="700"/>
    <n v="70"/>
    <n v="0"/>
    <n v="0"/>
  </r>
  <r>
    <x v="6"/>
    <n v="22010727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39"/>
    <n v="0"/>
    <n v="0"/>
    <n v="0"/>
  </r>
  <r>
    <x v="6"/>
    <n v="22010728.5"/>
    <x v="17"/>
    <n v="0"/>
    <m/>
    <n v="0"/>
    <m/>
    <n v="0"/>
    <m/>
    <n v="0"/>
    <m/>
    <n v="0"/>
    <m/>
    <n v="0"/>
    <m/>
    <n v="0"/>
    <m/>
    <n v="3470"/>
    <m/>
    <n v="0"/>
    <m/>
    <n v="0"/>
    <m/>
    <n v="0"/>
    <n v="14"/>
    <n v="0"/>
    <n v="3470"/>
    <n v="0"/>
  </r>
  <r>
    <x v="6"/>
    <n v="22010729.5"/>
    <x v="18"/>
    <n v="0"/>
    <m/>
    <n v="0"/>
    <m/>
    <n v="1600"/>
    <m/>
    <n v="0"/>
    <m/>
    <n v="0"/>
    <m/>
    <n v="0"/>
    <m/>
    <n v="0"/>
    <m/>
    <n v="0"/>
    <m/>
    <n v="0"/>
    <m/>
    <n v="0"/>
    <m/>
    <n v="0"/>
    <n v="0"/>
    <n v="1600"/>
    <n v="0"/>
    <n v="0"/>
  </r>
  <r>
    <x v="6"/>
    <n v="22010730.5"/>
    <x v="19"/>
    <n v="0"/>
    <m/>
    <n v="0"/>
    <m/>
    <n v="0"/>
    <m/>
    <n v="0"/>
    <m/>
    <n v="0"/>
    <m/>
    <n v="0"/>
    <m/>
    <n v="0"/>
    <m/>
    <n v="0"/>
    <m/>
    <n v="3734"/>
    <m/>
    <n v="3480"/>
    <m/>
    <n v="3896"/>
    <n v="21440"/>
    <n v="0"/>
    <n v="0"/>
    <n v="3896"/>
  </r>
  <r>
    <x v="6"/>
    <n v="22010731.5"/>
    <x v="20"/>
    <n v="0"/>
    <m/>
    <n v="0"/>
    <m/>
    <n v="60"/>
    <m/>
    <n v="0"/>
    <m/>
    <n v="0"/>
    <m/>
    <n v="0"/>
    <m/>
    <n v="0"/>
    <m/>
    <n v="0"/>
    <m/>
    <n v="0"/>
    <m/>
    <n v="97"/>
    <m/>
    <n v="95"/>
    <n v="151"/>
    <n v="60"/>
    <n v="0"/>
    <n v="97"/>
  </r>
  <r>
    <x v="6"/>
    <n v="22010732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33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6"/>
    <n v="22010734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437"/>
    <n v="0"/>
    <n v="0"/>
    <n v="0"/>
  </r>
  <r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</r>
  <r>
    <x v="7"/>
    <n v="21032685"/>
    <x v="1"/>
    <n v="0"/>
    <m/>
    <n v="0"/>
    <m/>
    <n v="0"/>
    <m/>
    <n v="0"/>
    <m/>
    <n v="0"/>
    <m/>
    <n v="0"/>
    <m/>
    <n v="18312"/>
    <m/>
    <n v="0"/>
    <m/>
    <n v="23436"/>
    <m/>
    <n v="9254"/>
    <m/>
    <n v="32946"/>
    <n v="9925"/>
    <n v="0"/>
    <n v="18312"/>
    <n v="32946"/>
  </r>
  <r>
    <x v="7"/>
    <n v="21032686"/>
    <x v="2"/>
    <n v="0"/>
    <m/>
    <n v="254"/>
    <m/>
    <n v="0"/>
    <m/>
    <n v="0"/>
    <m/>
    <n v="0"/>
    <m/>
    <n v="0"/>
    <m/>
    <n v="0"/>
    <m/>
    <n v="0"/>
    <m/>
    <n v="2516"/>
    <m/>
    <n v="1408"/>
    <m/>
    <n v="3348"/>
    <n v="690"/>
    <n v="254"/>
    <n v="0"/>
    <n v="3348"/>
  </r>
  <r>
    <x v="7"/>
    <n v="21032687"/>
    <x v="3"/>
    <n v="0"/>
    <m/>
    <n v="239"/>
    <m/>
    <n v="36"/>
    <m/>
    <n v="0"/>
    <m/>
    <n v="1687"/>
    <m/>
    <n v="10752"/>
    <m/>
    <n v="30461"/>
    <m/>
    <n v="227"/>
    <m/>
    <n v="78"/>
    <m/>
    <n v="281"/>
    <m/>
    <n v="398"/>
    <n v="350"/>
    <n v="239"/>
    <n v="30461"/>
    <n v="398"/>
  </r>
  <r>
    <x v="7"/>
    <n v="21032688"/>
    <x v="4"/>
    <n v="0"/>
    <m/>
    <n v="276"/>
    <m/>
    <n v="10"/>
    <m/>
    <n v="0"/>
    <m/>
    <n v="404"/>
    <m/>
    <n v="1889"/>
    <m/>
    <n v="23627"/>
    <m/>
    <n v="40"/>
    <m/>
    <n v="112"/>
    <m/>
    <n v="74"/>
    <m/>
    <n v="159"/>
    <n v="308"/>
    <n v="276"/>
    <n v="23627"/>
    <n v="159"/>
  </r>
  <r>
    <x v="7"/>
    <n v="21032689"/>
    <x v="5"/>
    <n v="0"/>
    <m/>
    <n v="0"/>
    <m/>
    <n v="0"/>
    <m/>
    <n v="0"/>
    <m/>
    <n v="0"/>
    <m/>
    <n v="0"/>
    <m/>
    <n v="0"/>
    <m/>
    <n v="0"/>
    <m/>
    <n v="154"/>
    <m/>
    <n v="0"/>
    <m/>
    <n v="310"/>
    <n v="0"/>
    <n v="0"/>
    <n v="0"/>
    <n v="310"/>
  </r>
  <r>
    <x v="7"/>
    <n v="21032690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8"/>
    <n v="0"/>
    <n v="0"/>
    <n v="0"/>
  </r>
  <r>
    <x v="7"/>
    <n v="21032691"/>
    <x v="7"/>
    <n v="0"/>
    <m/>
    <n v="0"/>
    <m/>
    <n v="0"/>
    <m/>
    <n v="0"/>
    <m/>
    <n v="0"/>
    <m/>
    <n v="0"/>
    <m/>
    <n v="0"/>
    <m/>
    <n v="0"/>
    <m/>
    <n v="5"/>
    <m/>
    <n v="0"/>
    <m/>
    <n v="0"/>
    <n v="238"/>
    <n v="0"/>
    <n v="0"/>
    <n v="5"/>
  </r>
  <r>
    <x v="7"/>
    <n v="21032692"/>
    <x v="8"/>
    <n v="0"/>
    <m/>
    <n v="0"/>
    <m/>
    <n v="0"/>
    <m/>
    <n v="0"/>
    <m/>
    <n v="0"/>
    <m/>
    <n v="0"/>
    <m/>
    <n v="0"/>
    <m/>
    <n v="0"/>
    <m/>
    <n v="5390"/>
    <m/>
    <n v="0"/>
    <m/>
    <n v="146"/>
    <n v="10717"/>
    <n v="0"/>
    <n v="0"/>
    <n v="5390"/>
  </r>
  <r>
    <x v="7"/>
    <n v="21032693"/>
    <x v="9"/>
    <n v="0"/>
    <m/>
    <n v="0"/>
    <m/>
    <n v="0"/>
    <m/>
    <n v="0"/>
    <m/>
    <n v="0"/>
    <m/>
    <n v="0"/>
    <m/>
    <n v="0"/>
    <m/>
    <n v="0"/>
    <m/>
    <n v="21"/>
    <m/>
    <n v="4216"/>
    <m/>
    <n v="1195"/>
    <n v="250"/>
    <n v="0"/>
    <n v="0"/>
    <n v="4216"/>
  </r>
  <r>
    <x v="7"/>
    <n v="21032694"/>
    <x v="10"/>
    <n v="0"/>
    <m/>
    <n v="0"/>
    <m/>
    <n v="0"/>
    <m/>
    <n v="0"/>
    <m/>
    <n v="0"/>
    <m/>
    <n v="0"/>
    <m/>
    <n v="0"/>
    <m/>
    <n v="0"/>
    <m/>
    <n v="31"/>
    <m/>
    <n v="3"/>
    <m/>
    <n v="19"/>
    <n v="0"/>
    <n v="0"/>
    <n v="0"/>
    <n v="31"/>
  </r>
  <r>
    <x v="7"/>
    <n v="21032695"/>
    <x v="11"/>
    <n v="0"/>
    <m/>
    <n v="0"/>
    <m/>
    <n v="0"/>
    <m/>
    <n v="0"/>
    <m/>
    <n v="0"/>
    <m/>
    <n v="0"/>
    <m/>
    <n v="241"/>
    <m/>
    <n v="0"/>
    <m/>
    <n v="112"/>
    <m/>
    <n v="2247"/>
    <m/>
    <n v="293"/>
    <n v="0"/>
    <n v="0"/>
    <n v="241"/>
    <n v="2247"/>
  </r>
  <r>
    <x v="7"/>
    <n v="21032696"/>
    <x v="12"/>
    <n v="0"/>
    <m/>
    <n v="0"/>
    <m/>
    <n v="0"/>
    <m/>
    <n v="0"/>
    <m/>
    <n v="0"/>
    <m/>
    <n v="0"/>
    <m/>
    <n v="0"/>
    <m/>
    <n v="0"/>
    <m/>
    <n v="6"/>
    <m/>
    <n v="0"/>
    <m/>
    <n v="118"/>
    <n v="0"/>
    <n v="0"/>
    <n v="0"/>
    <n v="118"/>
  </r>
  <r>
    <x v="7"/>
    <n v="21032697"/>
    <x v="13"/>
    <n v="0"/>
    <m/>
    <n v="0"/>
    <m/>
    <n v="0"/>
    <m/>
    <n v="0"/>
    <m/>
    <n v="0"/>
    <m/>
    <n v="0"/>
    <m/>
    <n v="0"/>
    <m/>
    <n v="0"/>
    <m/>
    <n v="73"/>
    <m/>
    <n v="267"/>
    <m/>
    <n v="4864"/>
    <n v="124"/>
    <n v="0"/>
    <n v="0"/>
    <n v="4864"/>
  </r>
  <r>
    <x v="7"/>
    <n v="21032698"/>
    <x v="14"/>
    <n v="0"/>
    <m/>
    <n v="0"/>
    <m/>
    <n v="0"/>
    <m/>
    <n v="0"/>
    <m/>
    <n v="0"/>
    <m/>
    <n v="0"/>
    <m/>
    <n v="0"/>
    <m/>
    <n v="0"/>
    <m/>
    <n v="4"/>
    <m/>
    <n v="0"/>
    <m/>
    <n v="85"/>
    <n v="0"/>
    <n v="0"/>
    <n v="0"/>
    <n v="85"/>
  </r>
  <r>
    <x v="7"/>
    <n v="21032699"/>
    <x v="15"/>
    <n v="0"/>
    <m/>
    <n v="0"/>
    <m/>
    <n v="0"/>
    <m/>
    <n v="0"/>
    <m/>
    <n v="0"/>
    <m/>
    <n v="0"/>
    <m/>
    <n v="0"/>
    <m/>
    <n v="0"/>
    <m/>
    <n v="207"/>
    <m/>
    <n v="0"/>
    <m/>
    <n v="10"/>
    <n v="0"/>
    <n v="0"/>
    <n v="0"/>
    <n v="207"/>
  </r>
  <r>
    <x v="7"/>
    <n v="21032700"/>
    <x v="16"/>
    <n v="0"/>
    <m/>
    <n v="0"/>
    <m/>
    <n v="0"/>
    <m/>
    <n v="0"/>
    <m/>
    <n v="0"/>
    <m/>
    <n v="0"/>
    <m/>
    <n v="0"/>
    <m/>
    <n v="0"/>
    <m/>
    <n v="1406"/>
    <m/>
    <n v="0"/>
    <m/>
    <n v="5"/>
    <n v="0"/>
    <n v="0"/>
    <n v="0"/>
    <n v="1406"/>
  </r>
  <r>
    <x v="7"/>
    <n v="21032701"/>
    <x v="17"/>
    <n v="0"/>
    <m/>
    <n v="0"/>
    <m/>
    <n v="0"/>
    <m/>
    <n v="0"/>
    <m/>
    <n v="0"/>
    <m/>
    <n v="0"/>
    <m/>
    <n v="0"/>
    <m/>
    <n v="0"/>
    <m/>
    <n v="152"/>
    <m/>
    <n v="0"/>
    <m/>
    <n v="74"/>
    <n v="0"/>
    <n v="0"/>
    <n v="0"/>
    <n v="152"/>
  </r>
  <r>
    <x v="7"/>
    <n v="21032702"/>
    <x v="18"/>
    <n v="0"/>
    <m/>
    <n v="0"/>
    <m/>
    <n v="0"/>
    <m/>
    <n v="0"/>
    <m/>
    <n v="0"/>
    <m/>
    <n v="0"/>
    <m/>
    <n v="0"/>
    <m/>
    <n v="0"/>
    <m/>
    <n v="48"/>
    <m/>
    <n v="249"/>
    <m/>
    <n v="161"/>
    <n v="5235"/>
    <n v="0"/>
    <n v="0"/>
    <n v="249"/>
  </r>
  <r>
    <x v="7"/>
    <n v="21032703"/>
    <x v="19"/>
    <n v="0"/>
    <m/>
    <n v="0"/>
    <m/>
    <n v="0"/>
    <m/>
    <n v="0"/>
    <m/>
    <n v="0"/>
    <m/>
    <n v="0"/>
    <m/>
    <n v="0"/>
    <m/>
    <n v="0"/>
    <m/>
    <n v="2098"/>
    <m/>
    <n v="0"/>
    <m/>
    <n v="34"/>
    <n v="0"/>
    <n v="0"/>
    <n v="0"/>
    <n v="2098"/>
  </r>
  <r>
    <x v="7"/>
    <n v="21032704"/>
    <x v="20"/>
    <n v="0"/>
    <m/>
    <n v="0"/>
    <m/>
    <n v="0"/>
    <m/>
    <n v="0"/>
    <m/>
    <n v="0"/>
    <m/>
    <n v="0"/>
    <m/>
    <n v="0"/>
    <m/>
    <n v="0"/>
    <m/>
    <n v="69"/>
    <m/>
    <n v="21"/>
    <m/>
    <n v="191"/>
    <n v="0"/>
    <n v="0"/>
    <n v="0"/>
    <n v="191"/>
  </r>
  <r>
    <x v="7"/>
    <n v="21032705"/>
    <x v="21"/>
    <n v="0"/>
    <m/>
    <n v="0"/>
    <m/>
    <n v="0"/>
    <m/>
    <n v="0"/>
    <m/>
    <n v="0"/>
    <m/>
    <n v="0"/>
    <m/>
    <n v="0"/>
    <m/>
    <n v="0"/>
    <m/>
    <n v="64"/>
    <m/>
    <n v="584"/>
    <m/>
    <n v="606"/>
    <n v="0"/>
    <n v="0"/>
    <n v="0"/>
    <n v="606"/>
  </r>
  <r>
    <x v="7"/>
    <n v="21032706"/>
    <x v="22"/>
    <n v="0"/>
    <m/>
    <n v="0"/>
    <m/>
    <n v="0"/>
    <m/>
    <n v="0"/>
    <m/>
    <n v="0"/>
    <m/>
    <n v="0"/>
    <m/>
    <n v="0"/>
    <m/>
    <n v="0"/>
    <m/>
    <n v="2"/>
    <m/>
    <n v="0"/>
    <m/>
    <n v="0"/>
    <n v="0"/>
    <n v="0"/>
    <n v="0"/>
    <n v="2"/>
  </r>
  <r>
    <x v="7"/>
    <n v="21032707"/>
    <x v="23"/>
    <n v="0"/>
    <m/>
    <n v="0"/>
    <m/>
    <n v="0"/>
    <m/>
    <n v="0"/>
    <m/>
    <n v="0"/>
    <m/>
    <n v="0"/>
    <m/>
    <n v="0"/>
    <m/>
    <n v="0"/>
    <m/>
    <n v="7"/>
    <m/>
    <n v="0"/>
    <m/>
    <n v="16"/>
    <n v="0"/>
    <n v="0"/>
    <n v="0"/>
    <n v="16"/>
  </r>
  <r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89906890.500000015"/>
    <n v="30032"/>
    <n v="92853164.500000015"/>
    <n v="0"/>
    <n v="95894118.499999985"/>
    <n v="33978"/>
    <n v="99010212"/>
    <n v="36986"/>
    <n v="31546"/>
    <n v="12836"/>
    <n v="30032"/>
    <n v="36986"/>
  </r>
  <r>
    <x v="8"/>
    <n v="70997870.500000104"/>
    <x v="1"/>
    <n v="0"/>
    <m/>
    <n v="119626"/>
    <m/>
    <n v="0"/>
    <m/>
    <n v="144540"/>
    <m/>
    <n v="89794"/>
    <m/>
    <n v="146092"/>
    <m/>
    <n v="186652"/>
    <m/>
    <n v="187928"/>
    <m/>
    <n v="0"/>
    <m/>
    <n v="203504"/>
    <m/>
    <n v="230632"/>
    <n v="103785"/>
    <n v="144540"/>
    <n v="187928"/>
    <n v="230632"/>
  </r>
  <r>
    <x v="8"/>
    <n v="70997871.500000104"/>
    <x v="2"/>
    <n v="0"/>
    <m/>
    <n v="3110"/>
    <m/>
    <n v="0"/>
    <m/>
    <n v="0"/>
    <m/>
    <n v="3586"/>
    <m/>
    <n v="0"/>
    <m/>
    <n v="0"/>
    <m/>
    <n v="6298"/>
    <m/>
    <n v="0"/>
    <m/>
    <n v="4186"/>
    <m/>
    <n v="5280"/>
    <n v="3642"/>
    <n v="3110"/>
    <n v="6298"/>
    <n v="5280"/>
  </r>
  <r>
    <x v="8"/>
    <n v="70997872.500000104"/>
    <x v="3"/>
    <n v="409"/>
    <m/>
    <n v="35"/>
    <m/>
    <n v="177"/>
    <m/>
    <n v="3609"/>
    <m/>
    <n v="0"/>
    <m/>
    <n v="108"/>
    <m/>
    <n v="47"/>
    <m/>
    <n v="3532"/>
    <m/>
    <n v="2439"/>
    <m/>
    <n v="2490"/>
    <m/>
    <n v="487"/>
    <n v="1687"/>
    <n v="3609"/>
    <n v="3532"/>
    <n v="2490"/>
  </r>
  <r>
    <x v="8"/>
    <n v="70997873.500000104"/>
    <x v="4"/>
    <n v="287"/>
    <m/>
    <n v="44"/>
    <m/>
    <n v="132"/>
    <m/>
    <n v="2898"/>
    <m/>
    <n v="0"/>
    <m/>
    <n v="9"/>
    <m/>
    <n v="24"/>
    <m/>
    <n v="1440"/>
    <m/>
    <n v="1004"/>
    <m/>
    <n v="2881"/>
    <m/>
    <n v="215"/>
    <n v="404"/>
    <n v="2898"/>
    <n v="1440"/>
    <n v="2881"/>
  </r>
  <r>
    <x v="8"/>
    <n v="70997874.500000104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75.500000104"/>
    <x v="6"/>
    <n v="19"/>
    <m/>
    <n v="0"/>
    <m/>
    <n v="361"/>
    <m/>
    <n v="2192"/>
    <m/>
    <n v="0"/>
    <m/>
    <n v="0"/>
    <m/>
    <n v="119"/>
    <m/>
    <n v="0"/>
    <m/>
    <n v="776"/>
    <m/>
    <n v="91"/>
    <m/>
    <n v="0"/>
    <n v="535"/>
    <n v="2192"/>
    <n v="119"/>
    <n v="776"/>
  </r>
  <r>
    <x v="8"/>
    <n v="70997876.500000104"/>
    <x v="7"/>
    <n v="634"/>
    <m/>
    <n v="0"/>
    <m/>
    <n v="163"/>
    <m/>
    <n v="1168"/>
    <m/>
    <n v="0"/>
    <m/>
    <n v="0"/>
    <m/>
    <n v="136"/>
    <m/>
    <n v="4362"/>
    <m/>
    <n v="3788"/>
    <m/>
    <n v="2684"/>
    <m/>
    <n v="233"/>
    <n v="167"/>
    <n v="1168"/>
    <n v="4362"/>
    <n v="3788"/>
  </r>
  <r>
    <x v="8"/>
    <n v="70997877.5000001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78.500000104"/>
    <x v="9"/>
    <n v="0"/>
    <m/>
    <n v="0"/>
    <m/>
    <n v="0"/>
    <m/>
    <n v="0"/>
    <m/>
    <n v="0"/>
    <m/>
    <n v="0"/>
    <m/>
    <n v="0"/>
    <m/>
    <n v="3342"/>
    <m/>
    <n v="0"/>
    <m/>
    <n v="3724"/>
    <m/>
    <n v="4695"/>
    <n v="2651"/>
    <n v="0"/>
    <n v="3342"/>
    <n v="4695"/>
  </r>
  <r>
    <x v="8"/>
    <n v="70997879.500000104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0.500000104"/>
    <x v="11"/>
    <n v="0"/>
    <m/>
    <n v="2126"/>
    <m/>
    <n v="0"/>
    <m/>
    <n v="0"/>
    <m/>
    <n v="0"/>
    <m/>
    <n v="0"/>
    <m/>
    <n v="2934"/>
    <m/>
    <n v="0"/>
    <m/>
    <n v="0"/>
    <m/>
    <n v="0"/>
    <m/>
    <n v="0"/>
    <n v="0"/>
    <n v="2126"/>
    <n v="2934"/>
    <n v="0"/>
  </r>
  <r>
    <x v="8"/>
    <n v="70997881.5000001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2.500000104"/>
    <x v="13"/>
    <n v="0"/>
    <m/>
    <n v="287"/>
    <m/>
    <n v="0"/>
    <m/>
    <n v="0"/>
    <m/>
    <n v="0"/>
    <m/>
    <n v="0"/>
    <m/>
    <n v="0"/>
    <m/>
    <n v="0"/>
    <m/>
    <n v="0"/>
    <m/>
    <n v="439"/>
    <m/>
    <n v="528"/>
    <n v="338"/>
    <n v="287"/>
    <n v="0"/>
    <n v="528"/>
  </r>
  <r>
    <x v="8"/>
    <n v="70997883.50000010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4.500000104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5.500000104"/>
    <x v="16"/>
    <n v="0"/>
    <m/>
    <n v="0"/>
    <m/>
    <n v="0"/>
    <m/>
    <n v="0"/>
    <m/>
    <n v="0"/>
    <m/>
    <n v="0"/>
    <m/>
    <n v="0"/>
    <m/>
    <n v="1939"/>
    <m/>
    <n v="0"/>
    <m/>
    <n v="1785"/>
    <m/>
    <n v="1803"/>
    <n v="74310"/>
    <n v="0"/>
    <n v="1939"/>
    <n v="1803"/>
  </r>
  <r>
    <x v="8"/>
    <n v="70997886.5000001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608"/>
    <n v="0"/>
    <n v="0"/>
    <n v="0"/>
  </r>
  <r>
    <x v="8"/>
    <n v="70997887.500000104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2934"/>
    <n v="0"/>
    <n v="0"/>
    <n v="0"/>
  </r>
  <r>
    <x v="8"/>
    <n v="70997888.500000104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89.500000104"/>
    <x v="20"/>
    <n v="0"/>
    <m/>
    <n v="0"/>
    <m/>
    <n v="0"/>
    <m/>
    <n v="0"/>
    <m/>
    <n v="0"/>
    <m/>
    <n v="0"/>
    <m/>
    <n v="0"/>
    <m/>
    <n v="496"/>
    <m/>
    <n v="0"/>
    <m/>
    <n v="680"/>
    <m/>
    <n v="793"/>
    <n v="395"/>
    <n v="0"/>
    <n v="496"/>
    <n v="793"/>
  </r>
  <r>
    <x v="8"/>
    <n v="70997890.500000104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91.500000104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8"/>
    <n v="70997892.500000104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5570732.4999999953"/>
    <n v="0"/>
    <n v="5702174"/>
    <n v="0"/>
    <n v="5835806.0000000009"/>
    <n v="0"/>
    <n v="5970424.0000000009"/>
    <n v="2339"/>
    <n v="544"/>
    <n v="0"/>
    <n v="1088"/>
    <n v="2339"/>
  </r>
  <r>
    <x v="9"/>
    <n v="4713257.5"/>
    <x v="1"/>
    <n v="0"/>
    <m/>
    <n v="6578"/>
    <m/>
    <n v="6916"/>
    <m/>
    <n v="7704"/>
    <m/>
    <n v="7434"/>
    <m/>
    <n v="0"/>
    <m/>
    <n v="10162"/>
    <m/>
    <n v="0"/>
    <m/>
    <n v="0"/>
    <m/>
    <n v="0"/>
    <m/>
    <n v="11146"/>
    <n v="4012"/>
    <n v="7704"/>
    <n v="10162"/>
    <n v="11146"/>
  </r>
  <r>
    <x v="9"/>
    <n v="4713258.5"/>
    <x v="2"/>
    <n v="0"/>
    <m/>
    <n v="2564"/>
    <m/>
    <n v="0"/>
    <m/>
    <n v="0"/>
    <m/>
    <n v="1842"/>
    <m/>
    <n v="0"/>
    <m/>
    <n v="0"/>
    <m/>
    <n v="0"/>
    <m/>
    <n v="0"/>
    <m/>
    <n v="0"/>
    <m/>
    <n v="1814"/>
    <n v="1069"/>
    <n v="2564"/>
    <n v="1842"/>
    <n v="1814"/>
  </r>
  <r>
    <x v="9"/>
    <n v="4713259.5"/>
    <x v="3"/>
    <n v="704"/>
    <m/>
    <n v="0"/>
    <m/>
    <n v="0"/>
    <m/>
    <n v="0"/>
    <m/>
    <n v="1839"/>
    <m/>
    <n v="207"/>
    <m/>
    <n v="0"/>
    <m/>
    <n v="0"/>
    <m/>
    <n v="283"/>
    <m/>
    <n v="0"/>
    <m/>
    <n v="0"/>
    <n v="157"/>
    <n v="704"/>
    <n v="1839"/>
    <n v="283"/>
  </r>
  <r>
    <x v="9"/>
    <n v="4713260.5"/>
    <x v="4"/>
    <n v="278"/>
    <m/>
    <n v="0"/>
    <m/>
    <n v="0"/>
    <m/>
    <n v="0"/>
    <m/>
    <n v="1037"/>
    <m/>
    <n v="0"/>
    <m/>
    <n v="0"/>
    <m/>
    <n v="0"/>
    <m/>
    <n v="0"/>
    <m/>
    <n v="0"/>
    <m/>
    <n v="0"/>
    <n v="27"/>
    <n v="278"/>
    <n v="1037"/>
    <n v="0"/>
  </r>
  <r>
    <x v="9"/>
    <n v="4713261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2.5"/>
    <x v="6"/>
    <n v="819"/>
    <m/>
    <n v="0"/>
    <m/>
    <n v="0"/>
    <m/>
    <n v="0"/>
    <m/>
    <n v="0"/>
    <m/>
    <n v="0"/>
    <m/>
    <n v="0"/>
    <m/>
    <n v="0"/>
    <m/>
    <n v="582"/>
    <m/>
    <n v="0"/>
    <m/>
    <n v="0"/>
    <n v="0"/>
    <n v="819"/>
    <n v="0"/>
    <n v="582"/>
  </r>
  <r>
    <x v="9"/>
    <n v="4713263.5"/>
    <x v="7"/>
    <n v="4104"/>
    <m/>
    <n v="0"/>
    <m/>
    <n v="0"/>
    <m/>
    <n v="0"/>
    <m/>
    <n v="2324"/>
    <m/>
    <n v="0"/>
    <m/>
    <n v="0"/>
    <m/>
    <n v="0"/>
    <m/>
    <n v="0"/>
    <m/>
    <n v="0"/>
    <m/>
    <n v="0"/>
    <n v="374"/>
    <n v="4104"/>
    <n v="2324"/>
    <n v="0"/>
  </r>
  <r>
    <x v="9"/>
    <n v="4713264.5"/>
    <x v="8"/>
    <n v="0"/>
    <m/>
    <n v="0"/>
    <m/>
    <n v="0"/>
    <m/>
    <n v="0"/>
    <m/>
    <n v="565"/>
    <m/>
    <n v="0"/>
    <m/>
    <n v="0"/>
    <m/>
    <n v="0"/>
    <m/>
    <n v="0"/>
    <m/>
    <n v="0"/>
    <m/>
    <n v="0"/>
    <n v="850"/>
    <n v="0"/>
    <n v="565"/>
    <n v="0"/>
  </r>
  <r>
    <x v="9"/>
    <n v="4713265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790"/>
    <n v="0"/>
    <n v="0"/>
    <n v="0"/>
  </r>
  <r>
    <x v="9"/>
    <n v="4713266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7.5"/>
    <x v="11"/>
    <n v="0"/>
    <m/>
    <n v="0"/>
    <m/>
    <n v="0"/>
    <m/>
    <n v="0"/>
    <m/>
    <n v="0"/>
    <m/>
    <n v="0"/>
    <m/>
    <n v="320"/>
    <m/>
    <n v="0"/>
    <m/>
    <n v="0"/>
    <m/>
    <n v="0"/>
    <m/>
    <n v="0"/>
    <n v="216"/>
    <n v="0"/>
    <n v="320"/>
    <n v="0"/>
  </r>
  <r>
    <x v="9"/>
    <n v="4713268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69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97"/>
    <n v="0"/>
    <n v="0"/>
    <n v="0"/>
  </r>
  <r>
    <x v="9"/>
    <n v="4713270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1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2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11"/>
    <n v="0"/>
    <n v="0"/>
    <n v="0"/>
  </r>
  <r>
    <x v="9"/>
    <n v="4713273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445"/>
    <n v="0"/>
    <n v="0"/>
    <n v="0"/>
  </r>
  <r>
    <x v="9"/>
    <n v="4713274.5"/>
    <x v="18"/>
    <n v="0"/>
    <m/>
    <n v="0"/>
    <m/>
    <n v="0"/>
    <m/>
    <n v="0"/>
    <m/>
    <n v="0"/>
    <m/>
    <n v="0"/>
    <m/>
    <n v="0"/>
    <m/>
    <n v="0"/>
    <m/>
    <n v="0"/>
    <m/>
    <n v="0"/>
    <m/>
    <n v="777"/>
    <n v="320"/>
    <n v="0"/>
    <n v="0"/>
    <n v="777"/>
  </r>
  <r>
    <x v="9"/>
    <n v="4713275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6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7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8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9"/>
    <n v="4713279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</r>
  <r>
    <x v="10"/>
    <n v="684553.5"/>
    <x v="1"/>
    <n v="0"/>
    <m/>
    <n v="0"/>
    <m/>
    <n v="0"/>
    <m/>
    <n v="0"/>
    <m/>
    <n v="0"/>
    <m/>
    <n v="0"/>
    <m/>
    <n v="1358"/>
    <m/>
    <n v="0"/>
    <m/>
    <n v="1366"/>
    <m/>
    <n v="0"/>
    <m/>
    <n v="0"/>
    <n v="747"/>
    <n v="0"/>
    <n v="1358"/>
    <n v="1366"/>
  </r>
  <r>
    <x v="10"/>
    <n v="684554.5"/>
    <x v="2"/>
    <n v="1334"/>
    <m/>
    <n v="590"/>
    <m/>
    <n v="0"/>
    <m/>
    <n v="0"/>
    <m/>
    <n v="1000"/>
    <m/>
    <n v="0"/>
    <m/>
    <n v="968"/>
    <m/>
    <n v="0"/>
    <m/>
    <n v="1172"/>
    <m/>
    <n v="0"/>
    <m/>
    <n v="0"/>
    <n v="487"/>
    <n v="1334"/>
    <n v="1000"/>
    <n v="1172"/>
  </r>
  <r>
    <x v="10"/>
    <n v="684555.5"/>
    <x v="3"/>
    <n v="0"/>
    <m/>
    <n v="6"/>
    <m/>
    <n v="0"/>
    <m/>
    <n v="0"/>
    <m/>
    <n v="432"/>
    <m/>
    <n v="1462"/>
    <m/>
    <n v="0"/>
    <m/>
    <n v="0"/>
    <m/>
    <n v="0"/>
    <m/>
    <n v="4"/>
    <m/>
    <n v="0"/>
    <n v="55"/>
    <n v="6"/>
    <n v="1462"/>
    <n v="4"/>
  </r>
  <r>
    <x v="10"/>
    <n v="684556.5"/>
    <x v="4"/>
    <n v="0"/>
    <m/>
    <n v="181"/>
    <m/>
    <n v="0"/>
    <m/>
    <n v="0"/>
    <m/>
    <n v="301"/>
    <m/>
    <n v="374"/>
    <m/>
    <n v="0"/>
    <m/>
    <n v="0"/>
    <m/>
    <n v="0"/>
    <m/>
    <n v="14"/>
    <m/>
    <n v="0"/>
    <n v="32"/>
    <n v="181"/>
    <n v="374"/>
    <n v="14"/>
  </r>
  <r>
    <x v="10"/>
    <n v="684557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8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59.5"/>
    <x v="7"/>
    <n v="0"/>
    <m/>
    <n v="755"/>
    <m/>
    <n v="0"/>
    <m/>
    <n v="0"/>
    <m/>
    <n v="0"/>
    <m/>
    <n v="0"/>
    <m/>
    <n v="0"/>
    <m/>
    <n v="0"/>
    <m/>
    <n v="0"/>
    <m/>
    <n v="0"/>
    <m/>
    <n v="0"/>
    <n v="389"/>
    <n v="755"/>
    <n v="0"/>
    <n v="0"/>
  </r>
  <r>
    <x v="10"/>
    <n v="684560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1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2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3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61"/>
    <n v="0"/>
    <n v="0"/>
    <n v="0"/>
  </r>
  <r>
    <x v="10"/>
    <n v="684564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5.5"/>
    <x v="13"/>
    <n v="0"/>
    <m/>
    <n v="0"/>
    <m/>
    <n v="0"/>
    <m/>
    <n v="0"/>
    <m/>
    <n v="0"/>
    <m/>
    <n v="0"/>
    <m/>
    <n v="0"/>
    <m/>
    <n v="0"/>
    <m/>
    <n v="25"/>
    <m/>
    <n v="0"/>
    <m/>
    <n v="0"/>
    <n v="498"/>
    <n v="0"/>
    <n v="0"/>
    <n v="25"/>
  </r>
  <r>
    <x v="10"/>
    <n v="684566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7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68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4"/>
    <n v="0"/>
    <n v="0"/>
    <n v="0"/>
  </r>
  <r>
    <x v="10"/>
    <n v="684569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15"/>
    <n v="0"/>
    <n v="0"/>
    <n v="0"/>
  </r>
  <r>
    <x v="10"/>
    <n v="684570.5"/>
    <x v="18"/>
    <n v="86"/>
    <m/>
    <n v="0"/>
    <m/>
    <n v="0"/>
    <m/>
    <n v="0"/>
    <m/>
    <n v="0"/>
    <m/>
    <n v="0"/>
    <m/>
    <n v="8"/>
    <m/>
    <n v="0"/>
    <m/>
    <n v="16"/>
    <m/>
    <n v="0"/>
    <m/>
    <n v="0"/>
    <n v="8"/>
    <n v="86"/>
    <n v="8"/>
    <n v="16"/>
  </r>
  <r>
    <x v="10"/>
    <n v="684571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2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3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4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0"/>
    <n v="684575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577030.49999999965"/>
    <n v="0"/>
    <n v="582640.00000000023"/>
    <n v="0"/>
    <n v="587925"/>
    <n v="0"/>
    <n v="593149.50000000012"/>
    <n v="5532"/>
    <n v="452"/>
    <n v="820"/>
    <n v="916"/>
    <n v="5532"/>
  </r>
  <r>
    <x v="11"/>
    <n v="533865"/>
    <x v="1"/>
    <n v="1102"/>
    <m/>
    <n v="806"/>
    <m/>
    <n v="952"/>
    <m/>
    <n v="996"/>
    <m/>
    <n v="1224"/>
    <m/>
    <n v="1376"/>
    <m/>
    <n v="1412"/>
    <m/>
    <n v="0"/>
    <m/>
    <n v="0"/>
    <m/>
    <n v="0"/>
    <m/>
    <n v="1882"/>
    <n v="768"/>
    <n v="1102"/>
    <n v="1412"/>
    <n v="1882"/>
  </r>
  <r>
    <x v="11"/>
    <n v="533866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27"/>
    <n v="0"/>
    <n v="0"/>
    <n v="0"/>
  </r>
  <r>
    <x v="11"/>
    <n v="533867"/>
    <x v="3"/>
    <n v="377"/>
    <m/>
    <n v="0"/>
    <m/>
    <n v="351"/>
    <m/>
    <n v="0"/>
    <m/>
    <n v="0"/>
    <m/>
    <n v="0"/>
    <m/>
    <n v="2168"/>
    <m/>
    <n v="0"/>
    <m/>
    <n v="0"/>
    <m/>
    <n v="254"/>
    <m/>
    <n v="0"/>
    <n v="172"/>
    <n v="377"/>
    <n v="2168"/>
    <n v="254"/>
  </r>
  <r>
    <x v="11"/>
    <n v="533868"/>
    <x v="4"/>
    <n v="147"/>
    <m/>
    <n v="6365"/>
    <m/>
    <n v="116"/>
    <m/>
    <n v="0"/>
    <m/>
    <n v="0"/>
    <m/>
    <n v="1210"/>
    <m/>
    <n v="570"/>
    <m/>
    <n v="577"/>
    <m/>
    <n v="0"/>
    <m/>
    <n v="25"/>
    <m/>
    <n v="0"/>
    <n v="81"/>
    <n v="6365"/>
    <n v="1210"/>
    <n v="25"/>
  </r>
  <r>
    <x v="11"/>
    <n v="533869"/>
    <x v="5"/>
    <n v="0"/>
    <m/>
    <n v="0"/>
    <m/>
    <n v="0"/>
    <m/>
    <n v="0"/>
    <m/>
    <n v="0"/>
    <m/>
    <n v="0"/>
    <m/>
    <n v="117"/>
    <m/>
    <n v="0"/>
    <m/>
    <n v="0"/>
    <m/>
    <n v="0"/>
    <m/>
    <n v="155"/>
    <n v="117"/>
    <n v="0"/>
    <n v="117"/>
    <n v="155"/>
  </r>
  <r>
    <x v="11"/>
    <n v="533870"/>
    <x v="6"/>
    <n v="130"/>
    <m/>
    <n v="3781"/>
    <m/>
    <n v="168"/>
    <m/>
    <n v="0"/>
    <m/>
    <n v="0"/>
    <m/>
    <n v="0"/>
    <m/>
    <n v="0"/>
    <m/>
    <n v="0"/>
    <m/>
    <n v="0"/>
    <m/>
    <n v="6"/>
    <m/>
    <n v="0"/>
    <n v="18"/>
    <n v="3781"/>
    <n v="0"/>
    <n v="6"/>
  </r>
  <r>
    <x v="11"/>
    <n v="533871"/>
    <x v="7"/>
    <n v="121"/>
    <m/>
    <n v="3881"/>
    <m/>
    <n v="8"/>
    <m/>
    <n v="0"/>
    <m/>
    <n v="0"/>
    <m/>
    <n v="0"/>
    <m/>
    <n v="3207"/>
    <m/>
    <n v="0"/>
    <m/>
    <n v="0"/>
    <m/>
    <n v="353"/>
    <m/>
    <n v="0"/>
    <n v="1"/>
    <n v="3881"/>
    <n v="3207"/>
    <n v="353"/>
  </r>
  <r>
    <x v="11"/>
    <n v="53387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49"/>
    <n v="0"/>
    <n v="0"/>
    <n v="0"/>
  </r>
  <r>
    <x v="11"/>
    <n v="53387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1"/>
    <n v="0"/>
    <n v="0"/>
    <n v="0"/>
  </r>
  <r>
    <x v="11"/>
    <n v="533874"/>
    <x v="10"/>
    <n v="0"/>
    <m/>
    <n v="0"/>
    <m/>
    <n v="0"/>
    <m/>
    <n v="0"/>
    <m/>
    <n v="0"/>
    <m/>
    <n v="0"/>
    <m/>
    <n v="0"/>
    <m/>
    <n v="20"/>
    <m/>
    <n v="0"/>
    <m/>
    <n v="0"/>
    <m/>
    <n v="0"/>
    <n v="20"/>
    <n v="0"/>
    <n v="20"/>
    <n v="0"/>
  </r>
  <r>
    <x v="11"/>
    <n v="533875"/>
    <x v="11"/>
    <n v="0"/>
    <m/>
    <n v="0"/>
    <m/>
    <n v="0"/>
    <m/>
    <n v="0"/>
    <m/>
    <n v="0"/>
    <m/>
    <n v="0"/>
    <m/>
    <n v="65"/>
    <m/>
    <n v="0"/>
    <m/>
    <n v="0"/>
    <m/>
    <n v="0"/>
    <m/>
    <n v="0"/>
    <n v="11"/>
    <n v="0"/>
    <n v="65"/>
    <n v="0"/>
  </r>
  <r>
    <x v="11"/>
    <n v="53387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11"/>
    <n v="533877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7"/>
    <n v="0"/>
    <n v="0"/>
    <n v="0"/>
  </r>
  <r>
    <x v="11"/>
    <n v="53387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11"/>
    <n v="533879"/>
    <x v="15"/>
    <n v="0"/>
    <m/>
    <n v="0"/>
    <m/>
    <n v="0"/>
    <m/>
    <n v="0"/>
    <m/>
    <n v="0"/>
    <m/>
    <n v="0"/>
    <m/>
    <n v="0"/>
    <m/>
    <n v="0"/>
    <m/>
    <n v="0"/>
    <m/>
    <n v="0"/>
    <m/>
    <n v="4"/>
    <n v="40"/>
    <n v="0"/>
    <n v="0"/>
    <n v="4"/>
  </r>
  <r>
    <x v="11"/>
    <n v="53388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357"/>
    <n v="0"/>
    <n v="0"/>
    <n v="0"/>
  </r>
  <r>
    <x v="11"/>
    <n v="533881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95"/>
    <n v="0"/>
    <n v="0"/>
    <n v="0"/>
  </r>
  <r>
    <x v="11"/>
    <n v="533882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11"/>
    <n v="53388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4"/>
    <x v="20"/>
    <n v="0"/>
    <m/>
    <n v="0"/>
    <m/>
    <n v="0"/>
    <m/>
    <n v="0"/>
    <m/>
    <n v="0"/>
    <m/>
    <n v="0"/>
    <m/>
    <n v="0"/>
    <m/>
    <n v="0"/>
    <m/>
    <n v="0"/>
    <m/>
    <n v="0"/>
    <m/>
    <n v="10"/>
    <n v="58"/>
    <n v="0"/>
    <n v="0"/>
    <n v="10"/>
  </r>
  <r>
    <x v="11"/>
    <n v="53388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1"/>
    <n v="53388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</r>
  <r>
    <x v="12"/>
    <n v="37260563.5"/>
    <x v="1"/>
    <n v="0"/>
    <m/>
    <n v="0"/>
    <m/>
    <n v="0"/>
    <m/>
    <n v="0"/>
    <m/>
    <n v="181916"/>
    <m/>
    <n v="184000"/>
    <m/>
    <n v="112822"/>
    <m/>
    <n v="8850"/>
    <m/>
    <n v="0"/>
    <m/>
    <n v="0"/>
    <m/>
    <n v="0"/>
    <n v="57705"/>
    <n v="0"/>
    <n v="184000"/>
    <n v="0"/>
  </r>
  <r>
    <x v="12"/>
    <n v="37260564.5"/>
    <x v="2"/>
    <n v="0"/>
    <m/>
    <n v="0"/>
    <m/>
    <n v="22278"/>
    <m/>
    <n v="0"/>
    <m/>
    <n v="0"/>
    <m/>
    <n v="0"/>
    <m/>
    <n v="17896"/>
    <m/>
    <n v="18140"/>
    <m/>
    <n v="0"/>
    <m/>
    <n v="0"/>
    <m/>
    <n v="0"/>
    <n v="8620"/>
    <n v="22278"/>
    <n v="18140"/>
    <n v="0"/>
  </r>
  <r>
    <x v="12"/>
    <n v="37260565.5"/>
    <x v="3"/>
    <n v="391"/>
    <m/>
    <n v="54"/>
    <m/>
    <n v="1029"/>
    <m/>
    <n v="0"/>
    <m/>
    <n v="81"/>
    <m/>
    <n v="1388"/>
    <m/>
    <n v="0"/>
    <m/>
    <n v="86"/>
    <m/>
    <n v="0"/>
    <m/>
    <n v="613"/>
    <m/>
    <n v="0"/>
    <n v="14106"/>
    <n v="1029"/>
    <n v="1388"/>
    <n v="613"/>
  </r>
  <r>
    <x v="12"/>
    <n v="37260566.5"/>
    <x v="4"/>
    <n v="224"/>
    <m/>
    <n v="0"/>
    <m/>
    <n v="397"/>
    <m/>
    <n v="0"/>
    <m/>
    <n v="25"/>
    <m/>
    <n v="0"/>
    <m/>
    <n v="0"/>
    <m/>
    <n v="5"/>
    <m/>
    <n v="0"/>
    <m/>
    <n v="6"/>
    <m/>
    <n v="0"/>
    <n v="12781"/>
    <n v="397"/>
    <n v="25"/>
    <n v="6"/>
  </r>
  <r>
    <x v="12"/>
    <n v="37260567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68.5"/>
    <x v="6"/>
    <n v="20"/>
    <m/>
    <n v="1"/>
    <m/>
    <n v="0"/>
    <m/>
    <n v="0"/>
    <m/>
    <n v="0"/>
    <m/>
    <n v="0"/>
    <m/>
    <n v="0"/>
    <m/>
    <n v="7"/>
    <m/>
    <n v="0"/>
    <m/>
    <n v="0"/>
    <m/>
    <n v="0"/>
    <n v="381"/>
    <n v="20"/>
    <n v="7"/>
    <n v="0"/>
  </r>
  <r>
    <x v="12"/>
    <n v="37260569.5"/>
    <x v="7"/>
    <n v="199"/>
    <m/>
    <n v="0"/>
    <m/>
    <n v="0"/>
    <m/>
    <n v="0"/>
    <m/>
    <n v="304"/>
    <m/>
    <n v="0"/>
    <m/>
    <n v="0"/>
    <m/>
    <n v="20"/>
    <m/>
    <n v="0"/>
    <m/>
    <n v="0"/>
    <m/>
    <n v="0"/>
    <n v="1249"/>
    <n v="199"/>
    <n v="304"/>
    <n v="0"/>
  </r>
  <r>
    <x v="12"/>
    <n v="37260570.5"/>
    <x v="8"/>
    <n v="0"/>
    <m/>
    <n v="0"/>
    <m/>
    <n v="0"/>
    <m/>
    <n v="0"/>
    <m/>
    <n v="0"/>
    <m/>
    <n v="0"/>
    <m/>
    <n v="42507"/>
    <m/>
    <n v="0"/>
    <m/>
    <n v="0"/>
    <m/>
    <n v="0"/>
    <m/>
    <n v="0"/>
    <n v="41461"/>
    <n v="0"/>
    <n v="42507"/>
    <n v="0"/>
  </r>
  <r>
    <x v="12"/>
    <n v="37260571.5"/>
    <x v="9"/>
    <n v="0"/>
    <m/>
    <n v="0"/>
    <m/>
    <n v="0"/>
    <m/>
    <n v="0"/>
    <m/>
    <n v="0"/>
    <m/>
    <n v="0"/>
    <m/>
    <n v="900"/>
    <m/>
    <n v="0"/>
    <m/>
    <n v="0"/>
    <m/>
    <n v="0"/>
    <m/>
    <n v="0"/>
    <n v="10838"/>
    <n v="0"/>
    <n v="900"/>
    <n v="0"/>
  </r>
  <r>
    <x v="12"/>
    <n v="37260572.5"/>
    <x v="10"/>
    <n v="0"/>
    <m/>
    <n v="0"/>
    <m/>
    <n v="0"/>
    <m/>
    <n v="0"/>
    <m/>
    <n v="0"/>
    <m/>
    <n v="521"/>
    <m/>
    <n v="836"/>
    <m/>
    <n v="0"/>
    <m/>
    <n v="0"/>
    <m/>
    <n v="0"/>
    <m/>
    <n v="0"/>
    <n v="663"/>
    <n v="0"/>
    <n v="836"/>
    <n v="0"/>
  </r>
  <r>
    <x v="12"/>
    <n v="37260573.5"/>
    <x v="11"/>
    <n v="0"/>
    <m/>
    <n v="0"/>
    <m/>
    <n v="0"/>
    <m/>
    <n v="0"/>
    <m/>
    <n v="0"/>
    <m/>
    <n v="0"/>
    <m/>
    <n v="136"/>
    <m/>
    <n v="0"/>
    <m/>
    <n v="0"/>
    <m/>
    <n v="0"/>
    <m/>
    <n v="0"/>
    <n v="0"/>
    <n v="0"/>
    <n v="136"/>
    <n v="0"/>
  </r>
  <r>
    <x v="12"/>
    <n v="37260574.5"/>
    <x v="12"/>
    <n v="0"/>
    <m/>
    <n v="0"/>
    <m/>
    <n v="0"/>
    <m/>
    <n v="0"/>
    <m/>
    <n v="0"/>
    <m/>
    <n v="0"/>
    <m/>
    <n v="2148"/>
    <m/>
    <n v="0"/>
    <m/>
    <n v="0"/>
    <m/>
    <n v="0"/>
    <m/>
    <n v="0"/>
    <n v="2227"/>
    <n v="0"/>
    <n v="2148"/>
    <n v="0"/>
  </r>
  <r>
    <x v="12"/>
    <n v="37260575.5"/>
    <x v="13"/>
    <n v="0"/>
    <m/>
    <n v="0"/>
    <m/>
    <n v="0"/>
    <m/>
    <n v="0"/>
    <m/>
    <n v="0"/>
    <m/>
    <n v="0"/>
    <m/>
    <n v="6245"/>
    <m/>
    <n v="0"/>
    <m/>
    <n v="0"/>
    <m/>
    <n v="0"/>
    <m/>
    <n v="0"/>
    <n v="6176"/>
    <n v="0"/>
    <n v="6245"/>
    <n v="0"/>
  </r>
  <r>
    <x v="12"/>
    <n v="37260576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10"/>
    <n v="0"/>
    <n v="0"/>
    <n v="0"/>
  </r>
  <r>
    <x v="12"/>
    <n v="37260577.5"/>
    <x v="15"/>
    <n v="0"/>
    <m/>
    <n v="0"/>
    <m/>
    <n v="0"/>
    <m/>
    <n v="0"/>
    <m/>
    <n v="0"/>
    <m/>
    <n v="0"/>
    <m/>
    <n v="1533"/>
    <m/>
    <n v="0"/>
    <m/>
    <n v="0"/>
    <m/>
    <n v="0"/>
    <m/>
    <n v="0"/>
    <n v="1218"/>
    <n v="0"/>
    <n v="1533"/>
    <n v="0"/>
  </r>
  <r>
    <x v="12"/>
    <n v="37260578.5"/>
    <x v="16"/>
    <n v="0"/>
    <m/>
    <n v="0"/>
    <m/>
    <n v="0"/>
    <m/>
    <n v="0"/>
    <m/>
    <n v="0"/>
    <m/>
    <n v="0"/>
    <m/>
    <n v="6184"/>
    <m/>
    <n v="0"/>
    <m/>
    <n v="0"/>
    <m/>
    <n v="0"/>
    <m/>
    <n v="0"/>
    <n v="76532"/>
    <n v="0"/>
    <n v="6184"/>
    <n v="0"/>
  </r>
  <r>
    <x v="12"/>
    <n v="37260579.5"/>
    <x v="17"/>
    <n v="0"/>
    <m/>
    <n v="0"/>
    <m/>
    <n v="0"/>
    <m/>
    <n v="0"/>
    <m/>
    <n v="0"/>
    <m/>
    <n v="0"/>
    <m/>
    <n v="75033"/>
    <m/>
    <n v="0"/>
    <m/>
    <n v="0"/>
    <m/>
    <n v="0"/>
    <m/>
    <n v="0"/>
    <n v="5104"/>
    <n v="0"/>
    <n v="75033"/>
    <n v="0"/>
  </r>
  <r>
    <x v="12"/>
    <n v="37260580.5"/>
    <x v="18"/>
    <n v="0"/>
    <m/>
    <n v="0"/>
    <m/>
    <n v="0"/>
    <m/>
    <n v="0"/>
    <m/>
    <n v="0"/>
    <m/>
    <n v="0"/>
    <m/>
    <n v="15238"/>
    <m/>
    <n v="0"/>
    <m/>
    <n v="0"/>
    <m/>
    <n v="0"/>
    <m/>
    <n v="0"/>
    <n v="14548"/>
    <n v="0"/>
    <n v="15238"/>
    <n v="0"/>
  </r>
  <r>
    <x v="12"/>
    <n v="37260581.5"/>
    <x v="19"/>
    <n v="0"/>
    <m/>
    <n v="0"/>
    <m/>
    <n v="0"/>
    <m/>
    <n v="0"/>
    <m/>
    <n v="0"/>
    <m/>
    <n v="0"/>
    <m/>
    <n v="365"/>
    <m/>
    <n v="128823"/>
    <m/>
    <n v="0"/>
    <m/>
    <n v="0"/>
    <m/>
    <n v="0"/>
    <n v="279"/>
    <n v="0"/>
    <n v="128823"/>
    <n v="0"/>
  </r>
  <r>
    <x v="12"/>
    <n v="37260582.5"/>
    <x v="20"/>
    <n v="0"/>
    <m/>
    <n v="0"/>
    <m/>
    <n v="0"/>
    <m/>
    <n v="0"/>
    <m/>
    <n v="0"/>
    <m/>
    <n v="0"/>
    <m/>
    <n v="1971"/>
    <m/>
    <n v="0"/>
    <m/>
    <n v="0"/>
    <m/>
    <n v="0"/>
    <m/>
    <n v="0"/>
    <n v="1827"/>
    <n v="0"/>
    <n v="1971"/>
    <n v="0"/>
  </r>
  <r>
    <x v="12"/>
    <n v="37260583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84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2"/>
    <n v="37260585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</r>
  <r>
    <x v="13"/>
    <n v="3252597"/>
    <x v="1"/>
    <n v="0"/>
    <m/>
    <n v="8524"/>
    <m/>
    <n v="8264"/>
    <m/>
    <n v="7924"/>
    <m/>
    <n v="8968"/>
    <m/>
    <n v="9056"/>
    <m/>
    <n v="9942"/>
    <m/>
    <n v="0"/>
    <m/>
    <n v="0"/>
    <m/>
    <n v="9362"/>
    <m/>
    <n v="10014"/>
    <n v="3939"/>
    <n v="8524"/>
    <n v="9942"/>
    <n v="10014"/>
  </r>
  <r>
    <x v="13"/>
    <n v="3252598"/>
    <x v="2"/>
    <n v="0"/>
    <m/>
    <n v="0"/>
    <m/>
    <n v="0"/>
    <m/>
    <n v="0"/>
    <m/>
    <n v="752"/>
    <m/>
    <n v="0"/>
    <m/>
    <n v="0"/>
    <m/>
    <n v="0"/>
    <m/>
    <n v="0"/>
    <m/>
    <n v="134"/>
    <m/>
    <n v="134"/>
    <n v="45"/>
    <n v="0"/>
    <n v="752"/>
    <n v="134"/>
  </r>
  <r>
    <x v="13"/>
    <n v="3252599"/>
    <x v="3"/>
    <n v="0"/>
    <m/>
    <n v="0"/>
    <m/>
    <n v="0"/>
    <m/>
    <n v="0"/>
    <m/>
    <n v="0"/>
    <m/>
    <n v="0"/>
    <m/>
    <n v="0"/>
    <m/>
    <n v="0"/>
    <m/>
    <n v="0"/>
    <m/>
    <n v="0"/>
    <m/>
    <n v="0"/>
    <n v="451"/>
    <n v="0"/>
    <n v="0"/>
    <n v="0"/>
  </r>
  <r>
    <x v="13"/>
    <n v="3252600"/>
    <x v="4"/>
    <n v="0"/>
    <m/>
    <n v="0"/>
    <m/>
    <n v="0"/>
    <m/>
    <n v="0"/>
    <m/>
    <n v="0"/>
    <m/>
    <n v="0"/>
    <m/>
    <n v="0"/>
    <m/>
    <n v="0"/>
    <m/>
    <n v="0"/>
    <m/>
    <n v="0"/>
    <m/>
    <n v="55"/>
    <n v="186"/>
    <n v="0"/>
    <n v="0"/>
    <n v="55"/>
  </r>
  <r>
    <x v="13"/>
    <n v="3252601"/>
    <x v="5"/>
    <n v="0"/>
    <m/>
    <n v="0"/>
    <m/>
    <n v="0"/>
    <m/>
    <n v="0"/>
    <m/>
    <n v="0"/>
    <m/>
    <n v="0"/>
    <m/>
    <n v="243"/>
    <m/>
    <n v="0"/>
    <m/>
    <n v="6000"/>
    <m/>
    <n v="2626"/>
    <m/>
    <n v="2626"/>
    <n v="243"/>
    <n v="0"/>
    <n v="243"/>
    <n v="6000"/>
  </r>
  <r>
    <x v="13"/>
    <n v="3252602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3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243"/>
    <n v="0"/>
    <n v="0"/>
    <n v="0"/>
  </r>
  <r>
    <x v="13"/>
    <n v="32526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5"/>
    <x v="9"/>
    <n v="0"/>
    <m/>
    <n v="0"/>
    <m/>
    <n v="0"/>
    <m/>
    <n v="0"/>
    <m/>
    <n v="0"/>
    <m/>
    <n v="0"/>
    <m/>
    <n v="0"/>
    <m/>
    <n v="0"/>
    <m/>
    <n v="0"/>
    <m/>
    <n v="0"/>
    <m/>
    <n v="381"/>
    <n v="0"/>
    <n v="0"/>
    <n v="0"/>
    <n v="381"/>
  </r>
  <r>
    <x v="13"/>
    <n v="3252606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7"/>
    <x v="11"/>
    <n v="0"/>
    <m/>
    <n v="0"/>
    <m/>
    <n v="0"/>
    <m/>
    <n v="0"/>
    <m/>
    <n v="0"/>
    <m/>
    <n v="0"/>
    <m/>
    <n v="549"/>
    <m/>
    <n v="0"/>
    <m/>
    <n v="0"/>
    <m/>
    <n v="298"/>
    <m/>
    <n v="296"/>
    <n v="0"/>
    <n v="0"/>
    <n v="549"/>
    <n v="298"/>
  </r>
  <r>
    <x v="13"/>
    <n v="3252608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09"/>
    <x v="13"/>
    <n v="0"/>
    <m/>
    <n v="0"/>
    <m/>
    <n v="0"/>
    <m/>
    <n v="0"/>
    <m/>
    <n v="0"/>
    <m/>
    <n v="0"/>
    <m/>
    <n v="0"/>
    <m/>
    <n v="0"/>
    <m/>
    <n v="0"/>
    <m/>
    <n v="137"/>
    <m/>
    <n v="141"/>
    <n v="113"/>
    <n v="0"/>
    <n v="0"/>
    <n v="141"/>
  </r>
  <r>
    <x v="13"/>
    <n v="3252610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1"/>
    <x v="15"/>
    <n v="0"/>
    <m/>
    <n v="0"/>
    <m/>
    <n v="0"/>
    <m/>
    <n v="0"/>
    <m/>
    <n v="0"/>
    <m/>
    <n v="0"/>
    <m/>
    <n v="0"/>
    <m/>
    <n v="0"/>
    <m/>
    <n v="0"/>
    <m/>
    <n v="99"/>
    <m/>
    <n v="96"/>
    <n v="86"/>
    <n v="0"/>
    <n v="0"/>
    <n v="99"/>
  </r>
  <r>
    <x v="13"/>
    <n v="3252612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3563"/>
    <n v="0"/>
    <n v="0"/>
    <n v="0"/>
  </r>
  <r>
    <x v="13"/>
    <n v="3252613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4"/>
    <x v="18"/>
    <n v="0"/>
    <m/>
    <n v="0"/>
    <m/>
    <n v="0"/>
    <m/>
    <n v="0"/>
    <m/>
    <n v="0"/>
    <m/>
    <n v="0"/>
    <m/>
    <n v="0"/>
    <m/>
    <n v="0"/>
    <m/>
    <n v="0"/>
    <m/>
    <n v="267"/>
    <m/>
    <n v="267"/>
    <n v="549"/>
    <n v="0"/>
    <n v="0"/>
    <n v="267"/>
  </r>
  <r>
    <x v="13"/>
    <n v="325261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6"/>
    <x v="20"/>
    <n v="0"/>
    <m/>
    <n v="0"/>
    <m/>
    <n v="0"/>
    <m/>
    <n v="0"/>
    <m/>
    <n v="0"/>
    <m/>
    <n v="0"/>
    <m/>
    <n v="0"/>
    <m/>
    <n v="0"/>
    <m/>
    <n v="0"/>
    <m/>
    <n v="131"/>
    <m/>
    <n v="130"/>
    <n v="137"/>
    <n v="0"/>
    <n v="0"/>
    <n v="131"/>
  </r>
  <r>
    <x v="13"/>
    <n v="3252617"/>
    <x v="21"/>
    <n v="0"/>
    <m/>
    <n v="0"/>
    <m/>
    <n v="0"/>
    <m/>
    <n v="0"/>
    <m/>
    <n v="0"/>
    <m/>
    <n v="0"/>
    <m/>
    <n v="0"/>
    <m/>
    <n v="0"/>
    <m/>
    <n v="0"/>
    <m/>
    <n v="6"/>
    <m/>
    <n v="6"/>
    <n v="0"/>
    <n v="0"/>
    <n v="0"/>
    <n v="6"/>
  </r>
  <r>
    <x v="13"/>
    <n v="3252618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3"/>
    <n v="3252619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</r>
  <r>
    <x v="14"/>
    <n v="94451280.500000104"/>
    <x v="1"/>
    <n v="0"/>
    <m/>
    <n v="0"/>
    <m/>
    <n v="0"/>
    <m/>
    <n v="0"/>
    <m/>
    <n v="0"/>
    <m/>
    <n v="176328"/>
    <m/>
    <n v="123544"/>
    <m/>
    <n v="0"/>
    <m/>
    <n v="139648"/>
    <m/>
    <n v="139648"/>
    <m/>
    <n v="140492"/>
    <n v="61772"/>
    <n v="0"/>
    <n v="176328"/>
    <n v="140492"/>
  </r>
  <r>
    <x v="14"/>
    <n v="94451281.500000104"/>
    <x v="2"/>
    <n v="0"/>
    <m/>
    <n v="13850"/>
    <m/>
    <n v="0"/>
    <m/>
    <n v="0"/>
    <m/>
    <n v="24138"/>
    <m/>
    <n v="0"/>
    <m/>
    <n v="32318"/>
    <m/>
    <n v="0"/>
    <m/>
    <n v="40710"/>
    <m/>
    <n v="40710"/>
    <m/>
    <n v="43986"/>
    <n v="16161"/>
    <n v="13850"/>
    <n v="32318"/>
    <n v="43986"/>
  </r>
  <r>
    <x v="14"/>
    <n v="94451282.500000104"/>
    <x v="3"/>
    <n v="328"/>
    <m/>
    <n v="0"/>
    <m/>
    <n v="7329"/>
    <m/>
    <n v="894"/>
    <m/>
    <n v="2"/>
    <m/>
    <n v="0"/>
    <m/>
    <n v="995"/>
    <m/>
    <n v="15498"/>
    <m/>
    <n v="17331"/>
    <m/>
    <n v="0"/>
    <m/>
    <n v="75"/>
    <n v="10752"/>
    <n v="7329"/>
    <n v="15498"/>
    <n v="17331"/>
  </r>
  <r>
    <x v="14"/>
    <n v="94451283.500000104"/>
    <x v="4"/>
    <n v="19"/>
    <m/>
    <n v="0"/>
    <m/>
    <n v="1032"/>
    <m/>
    <n v="275"/>
    <m/>
    <n v="2"/>
    <m/>
    <n v="0"/>
    <m/>
    <n v="268"/>
    <m/>
    <n v="0"/>
    <m/>
    <n v="16139"/>
    <m/>
    <n v="0"/>
    <m/>
    <n v="121"/>
    <n v="1889"/>
    <n v="1032"/>
    <n v="268"/>
    <n v="16139"/>
  </r>
  <r>
    <x v="14"/>
    <n v="94451284.500000104"/>
    <x v="5"/>
    <n v="0"/>
    <m/>
    <n v="0"/>
    <m/>
    <n v="0"/>
    <m/>
    <n v="0"/>
    <m/>
    <n v="0"/>
    <m/>
    <n v="0"/>
    <m/>
    <n v="37259"/>
    <m/>
    <n v="0"/>
    <m/>
    <n v="42630"/>
    <m/>
    <n v="42630"/>
    <m/>
    <n v="41101"/>
    <n v="37259"/>
    <n v="0"/>
    <n v="37259"/>
    <n v="42630"/>
  </r>
  <r>
    <x v="14"/>
    <n v="94451285.500000104"/>
    <x v="6"/>
    <n v="50"/>
    <m/>
    <n v="0"/>
    <m/>
    <n v="0"/>
    <m/>
    <n v="35"/>
    <m/>
    <n v="0"/>
    <m/>
    <n v="0"/>
    <m/>
    <n v="1385"/>
    <m/>
    <n v="0"/>
    <m/>
    <n v="0"/>
    <m/>
    <n v="0"/>
    <m/>
    <n v="0"/>
    <n v="147"/>
    <n v="50"/>
    <n v="1385"/>
    <n v="0"/>
  </r>
  <r>
    <x v="14"/>
    <n v="94451286.500000104"/>
    <x v="7"/>
    <n v="461"/>
    <m/>
    <n v="0"/>
    <m/>
    <n v="2970"/>
    <m/>
    <n v="0"/>
    <m/>
    <n v="64"/>
    <m/>
    <n v="0"/>
    <m/>
    <n v="665"/>
    <m/>
    <n v="0"/>
    <m/>
    <n v="1234"/>
    <m/>
    <n v="0"/>
    <m/>
    <n v="0"/>
    <n v="2662"/>
    <n v="2970"/>
    <n v="665"/>
    <n v="1234"/>
  </r>
  <r>
    <x v="14"/>
    <n v="94451287.500000104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288.500000104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4365"/>
    <n v="0"/>
    <n v="0"/>
    <n v="0"/>
  </r>
  <r>
    <x v="14"/>
    <n v="94451289.500000104"/>
    <x v="10"/>
    <n v="0"/>
    <m/>
    <n v="0"/>
    <m/>
    <n v="0"/>
    <m/>
    <n v="0"/>
    <m/>
    <n v="0"/>
    <m/>
    <n v="0"/>
    <m/>
    <n v="0"/>
    <m/>
    <n v="0"/>
    <m/>
    <n v="22"/>
    <m/>
    <n v="17"/>
    <m/>
    <n v="130"/>
    <n v="52"/>
    <n v="0"/>
    <n v="0"/>
    <n v="130"/>
  </r>
  <r>
    <x v="14"/>
    <n v="94451290.500000104"/>
    <x v="11"/>
    <n v="0"/>
    <m/>
    <n v="0"/>
    <m/>
    <n v="0"/>
    <m/>
    <n v="0"/>
    <m/>
    <n v="0"/>
    <m/>
    <n v="0"/>
    <m/>
    <n v="10450"/>
    <m/>
    <n v="0"/>
    <m/>
    <n v="8005"/>
    <m/>
    <n v="0"/>
    <m/>
    <n v="0"/>
    <n v="672"/>
    <n v="0"/>
    <n v="10450"/>
    <n v="8005"/>
  </r>
  <r>
    <x v="14"/>
    <n v="94451291.5000001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1536"/>
    <n v="0"/>
    <n v="0"/>
    <n v="0"/>
  </r>
  <r>
    <x v="14"/>
    <n v="94451292.500000104"/>
    <x v="13"/>
    <n v="0"/>
    <m/>
    <n v="0"/>
    <m/>
    <n v="0"/>
    <m/>
    <n v="0"/>
    <m/>
    <n v="0"/>
    <m/>
    <n v="0"/>
    <m/>
    <n v="0"/>
    <m/>
    <n v="0"/>
    <m/>
    <n v="0"/>
    <m/>
    <n v="0"/>
    <m/>
    <n v="1469"/>
    <n v="1041"/>
    <n v="0"/>
    <n v="0"/>
    <n v="1469"/>
  </r>
  <r>
    <x v="14"/>
    <n v="94451293.50000010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953"/>
    <n v="0"/>
    <n v="0"/>
    <n v="0"/>
  </r>
  <r>
    <x v="14"/>
    <n v="94451294.500000104"/>
    <x v="15"/>
    <n v="0"/>
    <m/>
    <n v="0"/>
    <m/>
    <n v="0"/>
    <m/>
    <n v="0"/>
    <m/>
    <n v="0"/>
    <m/>
    <n v="0"/>
    <m/>
    <n v="0"/>
    <m/>
    <n v="0"/>
    <m/>
    <n v="654"/>
    <m/>
    <n v="567"/>
    <m/>
    <n v="383"/>
    <n v="330"/>
    <n v="0"/>
    <n v="0"/>
    <n v="654"/>
  </r>
  <r>
    <x v="14"/>
    <n v="94451295.500000104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73174"/>
    <n v="0"/>
    <n v="0"/>
    <n v="0"/>
  </r>
  <r>
    <x v="14"/>
    <n v="94451296.5000001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2872"/>
    <n v="0"/>
    <n v="0"/>
    <n v="0"/>
  </r>
  <r>
    <x v="14"/>
    <n v="94451297.500000104"/>
    <x v="18"/>
    <n v="0"/>
    <m/>
    <n v="0"/>
    <m/>
    <n v="0"/>
    <m/>
    <n v="0"/>
    <m/>
    <n v="0"/>
    <m/>
    <n v="0"/>
    <m/>
    <n v="0"/>
    <m/>
    <n v="0"/>
    <m/>
    <n v="4752"/>
    <m/>
    <n v="0"/>
    <m/>
    <n v="13915"/>
    <n v="10450"/>
    <n v="0"/>
    <n v="0"/>
    <n v="13915"/>
  </r>
  <r>
    <x v="14"/>
    <n v="94451298.500000104"/>
    <x v="19"/>
    <n v="0"/>
    <m/>
    <n v="0"/>
    <m/>
    <n v="0"/>
    <m/>
    <n v="0"/>
    <m/>
    <n v="0"/>
    <m/>
    <n v="0"/>
    <m/>
    <n v="0"/>
    <m/>
    <n v="0"/>
    <m/>
    <n v="1234"/>
    <m/>
    <n v="0"/>
    <m/>
    <n v="1205"/>
    <n v="1285"/>
    <n v="0"/>
    <n v="0"/>
    <n v="1234"/>
  </r>
  <r>
    <x v="14"/>
    <n v="94451299.500000104"/>
    <x v="20"/>
    <n v="0"/>
    <m/>
    <n v="0"/>
    <m/>
    <n v="0"/>
    <m/>
    <n v="0"/>
    <m/>
    <n v="0"/>
    <m/>
    <n v="0"/>
    <m/>
    <n v="0"/>
    <m/>
    <n v="0"/>
    <m/>
    <n v="249"/>
    <m/>
    <n v="0"/>
    <m/>
    <n v="231"/>
    <n v="258"/>
    <n v="0"/>
    <n v="0"/>
    <n v="249"/>
  </r>
  <r>
    <x v="14"/>
    <n v="94451300.500000104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4"/>
    <n v="94451301.500000104"/>
    <x v="22"/>
    <n v="0"/>
    <m/>
    <n v="0"/>
    <m/>
    <n v="0"/>
    <m/>
    <n v="0"/>
    <m/>
    <n v="0"/>
    <m/>
    <n v="0"/>
    <m/>
    <n v="0"/>
    <m/>
    <n v="0"/>
    <m/>
    <n v="4"/>
    <m/>
    <n v="0"/>
    <m/>
    <n v="0"/>
    <n v="0"/>
    <n v="0"/>
    <n v="0"/>
    <n v="4"/>
  </r>
  <r>
    <x v="14"/>
    <n v="94451302.500000104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</r>
  <r>
    <x v="15"/>
    <n v="1836706"/>
    <x v="1"/>
    <n v="0"/>
    <m/>
    <n v="0"/>
    <m/>
    <n v="0"/>
    <m/>
    <n v="0"/>
    <m/>
    <n v="9192"/>
    <m/>
    <n v="10700"/>
    <m/>
    <n v="12170"/>
    <m/>
    <n v="10179"/>
    <m/>
    <n v="10963"/>
    <m/>
    <n v="0"/>
    <m/>
    <n v="8554"/>
    <n v="5352"/>
    <n v="0"/>
    <n v="12170"/>
    <n v="10963"/>
  </r>
  <r>
    <x v="15"/>
    <n v="1836707"/>
    <x v="2"/>
    <n v="0"/>
    <m/>
    <n v="874"/>
    <m/>
    <n v="0"/>
    <m/>
    <n v="0"/>
    <m/>
    <n v="1026"/>
    <m/>
    <n v="1466"/>
    <m/>
    <n v="0"/>
    <m/>
    <n v="1214"/>
    <m/>
    <n v="1324"/>
    <m/>
    <n v="0"/>
    <m/>
    <n v="1840"/>
    <n v="733"/>
    <n v="874"/>
    <n v="1466"/>
    <n v="1840"/>
  </r>
  <r>
    <x v="15"/>
    <n v="1836708"/>
    <x v="3"/>
    <n v="0"/>
    <m/>
    <n v="98"/>
    <m/>
    <n v="2131"/>
    <m/>
    <n v="0"/>
    <m/>
    <n v="78"/>
    <m/>
    <n v="2917"/>
    <m/>
    <n v="596"/>
    <m/>
    <n v="0"/>
    <m/>
    <n v="0"/>
    <m/>
    <n v="0"/>
    <m/>
    <n v="0"/>
    <n v="227"/>
    <n v="2131"/>
    <n v="2917"/>
    <n v="0"/>
  </r>
  <r>
    <x v="15"/>
    <n v="1836709"/>
    <x v="4"/>
    <n v="0"/>
    <m/>
    <n v="25"/>
    <m/>
    <n v="396"/>
    <m/>
    <n v="0"/>
    <m/>
    <n v="23"/>
    <m/>
    <n v="246"/>
    <m/>
    <n v="6"/>
    <m/>
    <n v="0"/>
    <m/>
    <n v="0"/>
    <m/>
    <n v="0"/>
    <m/>
    <n v="0"/>
    <n v="40"/>
    <n v="396"/>
    <n v="246"/>
    <n v="0"/>
  </r>
  <r>
    <x v="15"/>
    <n v="1836710"/>
    <x v="5"/>
    <n v="0"/>
    <m/>
    <n v="0"/>
    <m/>
    <n v="0"/>
    <m/>
    <n v="0"/>
    <m/>
    <n v="0"/>
    <m/>
    <n v="0"/>
    <m/>
    <n v="0"/>
    <m/>
    <n v="117"/>
    <m/>
    <n v="110"/>
    <m/>
    <n v="0"/>
    <m/>
    <n v="98"/>
    <n v="0"/>
    <n v="0"/>
    <n v="117"/>
    <n v="110"/>
  </r>
  <r>
    <x v="15"/>
    <n v="1836711"/>
    <x v="6"/>
    <n v="0"/>
    <m/>
    <n v="0"/>
    <m/>
    <n v="999"/>
    <m/>
    <n v="0"/>
    <m/>
    <n v="4"/>
    <m/>
    <n v="1985"/>
    <m/>
    <n v="0"/>
    <m/>
    <n v="0"/>
    <m/>
    <n v="0"/>
    <m/>
    <n v="0"/>
    <m/>
    <n v="0"/>
    <n v="6"/>
    <n v="999"/>
    <n v="1985"/>
    <n v="0"/>
  </r>
  <r>
    <x v="15"/>
    <n v="1836712"/>
    <x v="7"/>
    <n v="0"/>
    <m/>
    <n v="296"/>
    <m/>
    <n v="6"/>
    <m/>
    <n v="0"/>
    <m/>
    <n v="29"/>
    <m/>
    <n v="5029"/>
    <m/>
    <n v="0"/>
    <m/>
    <n v="0"/>
    <m/>
    <n v="0"/>
    <m/>
    <n v="0"/>
    <m/>
    <n v="0"/>
    <n v="312"/>
    <n v="296"/>
    <n v="5029"/>
    <n v="0"/>
  </r>
  <r>
    <x v="15"/>
    <n v="1836713"/>
    <x v="8"/>
    <n v="0"/>
    <m/>
    <n v="0"/>
    <m/>
    <n v="0"/>
    <m/>
    <n v="0"/>
    <m/>
    <n v="0"/>
    <m/>
    <n v="0"/>
    <m/>
    <n v="0"/>
    <m/>
    <n v="40"/>
    <m/>
    <n v="18"/>
    <m/>
    <n v="0"/>
    <m/>
    <n v="70"/>
    <n v="86"/>
    <n v="0"/>
    <n v="40"/>
    <n v="70"/>
  </r>
  <r>
    <x v="15"/>
    <n v="1836714"/>
    <x v="9"/>
    <n v="0"/>
    <m/>
    <n v="0"/>
    <m/>
    <n v="0"/>
    <m/>
    <n v="0"/>
    <m/>
    <n v="0"/>
    <m/>
    <n v="0"/>
    <m/>
    <n v="0"/>
    <m/>
    <n v="344"/>
    <m/>
    <n v="390"/>
    <m/>
    <n v="0"/>
    <m/>
    <n v="0"/>
    <n v="318"/>
    <n v="0"/>
    <n v="344"/>
    <n v="390"/>
  </r>
  <r>
    <x v="15"/>
    <n v="1836715"/>
    <x v="10"/>
    <n v="0"/>
    <m/>
    <n v="0"/>
    <m/>
    <n v="0"/>
    <m/>
    <n v="0"/>
    <m/>
    <n v="33"/>
    <m/>
    <n v="46"/>
    <m/>
    <n v="0"/>
    <m/>
    <n v="9"/>
    <m/>
    <n v="9"/>
    <m/>
    <n v="0"/>
    <m/>
    <n v="17"/>
    <n v="46"/>
    <n v="0"/>
    <n v="46"/>
    <n v="17"/>
  </r>
  <r>
    <x v="15"/>
    <n v="1836716"/>
    <x v="11"/>
    <n v="0"/>
    <m/>
    <n v="0"/>
    <m/>
    <n v="0"/>
    <m/>
    <n v="0"/>
    <m/>
    <n v="0"/>
    <m/>
    <n v="0"/>
    <m/>
    <n v="439"/>
    <m/>
    <n v="454"/>
    <m/>
    <n v="469"/>
    <m/>
    <n v="0"/>
    <m/>
    <n v="231"/>
    <n v="83"/>
    <n v="0"/>
    <n v="454"/>
    <n v="469"/>
  </r>
  <r>
    <x v="15"/>
    <n v="1836717"/>
    <x v="12"/>
    <n v="0"/>
    <m/>
    <n v="0"/>
    <m/>
    <n v="0"/>
    <m/>
    <n v="0"/>
    <m/>
    <n v="0"/>
    <m/>
    <n v="18"/>
    <m/>
    <n v="0"/>
    <m/>
    <n v="14"/>
    <m/>
    <n v="14"/>
    <m/>
    <n v="0"/>
    <m/>
    <n v="0"/>
    <n v="18"/>
    <n v="0"/>
    <n v="18"/>
    <n v="14"/>
  </r>
  <r>
    <x v="15"/>
    <n v="1836718"/>
    <x v="13"/>
    <n v="0"/>
    <m/>
    <n v="0"/>
    <m/>
    <n v="0"/>
    <m/>
    <n v="0"/>
    <m/>
    <n v="66"/>
    <m/>
    <n v="93"/>
    <m/>
    <n v="0"/>
    <m/>
    <n v="78"/>
    <m/>
    <n v="82"/>
    <m/>
    <n v="0"/>
    <m/>
    <n v="478"/>
    <n v="93"/>
    <n v="0"/>
    <n v="93"/>
    <n v="478"/>
  </r>
  <r>
    <x v="15"/>
    <n v="1836719"/>
    <x v="14"/>
    <n v="0"/>
    <m/>
    <n v="0"/>
    <m/>
    <n v="0"/>
    <m/>
    <n v="0"/>
    <m/>
    <n v="0"/>
    <m/>
    <n v="32"/>
    <m/>
    <n v="0"/>
    <m/>
    <n v="1"/>
    <m/>
    <n v="0"/>
    <m/>
    <n v="0"/>
    <m/>
    <n v="0"/>
    <n v="127"/>
    <n v="0"/>
    <n v="32"/>
    <n v="0"/>
  </r>
  <r>
    <x v="15"/>
    <n v="1836720"/>
    <x v="15"/>
    <n v="0"/>
    <m/>
    <n v="0"/>
    <m/>
    <n v="0"/>
    <m/>
    <n v="0"/>
    <m/>
    <n v="0"/>
    <m/>
    <n v="5"/>
    <m/>
    <n v="0"/>
    <m/>
    <n v="9"/>
    <m/>
    <n v="9"/>
    <m/>
    <n v="0"/>
    <m/>
    <n v="0"/>
    <n v="5"/>
    <n v="0"/>
    <n v="9"/>
    <n v="9"/>
  </r>
  <r>
    <x v="15"/>
    <n v="1836721"/>
    <x v="16"/>
    <n v="0"/>
    <m/>
    <n v="0"/>
    <m/>
    <n v="0"/>
    <m/>
    <n v="0"/>
    <m/>
    <n v="0"/>
    <m/>
    <n v="0"/>
    <m/>
    <n v="0"/>
    <m/>
    <n v="942"/>
    <m/>
    <n v="947"/>
    <m/>
    <n v="0"/>
    <m/>
    <n v="0"/>
    <n v="1939"/>
    <n v="0"/>
    <n v="942"/>
    <n v="947"/>
  </r>
  <r>
    <x v="15"/>
    <n v="1836722"/>
    <x v="17"/>
    <n v="0"/>
    <m/>
    <n v="0"/>
    <m/>
    <n v="0"/>
    <m/>
    <n v="0"/>
    <m/>
    <n v="0"/>
    <m/>
    <n v="0"/>
    <m/>
    <n v="0"/>
    <m/>
    <n v="2595"/>
    <m/>
    <n v="2714"/>
    <m/>
    <n v="0"/>
    <m/>
    <n v="0"/>
    <n v="62"/>
    <n v="0"/>
    <n v="2595"/>
    <n v="2714"/>
  </r>
  <r>
    <x v="15"/>
    <n v="1836723"/>
    <x v="18"/>
    <n v="0"/>
    <m/>
    <n v="0"/>
    <m/>
    <n v="0"/>
    <m/>
    <n v="0"/>
    <m/>
    <n v="287"/>
    <m/>
    <n v="442"/>
    <m/>
    <n v="0"/>
    <m/>
    <n v="72"/>
    <m/>
    <n v="74"/>
    <m/>
    <n v="0"/>
    <m/>
    <n v="228"/>
    <n v="439"/>
    <n v="0"/>
    <n v="442"/>
    <n v="228"/>
  </r>
  <r>
    <x v="15"/>
    <n v="1836724"/>
    <x v="19"/>
    <n v="0"/>
    <m/>
    <n v="0"/>
    <m/>
    <n v="0"/>
    <m/>
    <n v="0"/>
    <m/>
    <n v="0"/>
    <m/>
    <n v="58"/>
    <m/>
    <n v="0"/>
    <m/>
    <n v="703"/>
    <m/>
    <n v="615"/>
    <m/>
    <n v="0"/>
    <m/>
    <n v="84"/>
    <n v="58"/>
    <n v="0"/>
    <n v="703"/>
    <n v="615"/>
  </r>
  <r>
    <x v="15"/>
    <n v="1836725"/>
    <x v="20"/>
    <n v="0"/>
    <m/>
    <n v="0"/>
    <m/>
    <n v="0"/>
    <m/>
    <n v="0"/>
    <m/>
    <n v="0"/>
    <m/>
    <n v="43"/>
    <m/>
    <n v="0"/>
    <m/>
    <n v="43"/>
    <m/>
    <n v="32"/>
    <m/>
    <n v="0"/>
    <m/>
    <n v="2"/>
    <n v="43"/>
    <n v="0"/>
    <n v="43"/>
    <n v="32"/>
  </r>
  <r>
    <x v="15"/>
    <n v="1836726"/>
    <x v="21"/>
    <n v="0"/>
    <m/>
    <n v="0"/>
    <m/>
    <n v="0"/>
    <m/>
    <n v="0"/>
    <m/>
    <n v="0"/>
    <m/>
    <n v="0"/>
    <m/>
    <n v="0"/>
    <m/>
    <n v="119"/>
    <m/>
    <n v="115"/>
    <m/>
    <n v="0"/>
    <m/>
    <n v="0"/>
    <n v="0"/>
    <n v="0"/>
    <n v="119"/>
    <n v="115"/>
  </r>
  <r>
    <x v="15"/>
    <n v="1836727"/>
    <x v="22"/>
    <n v="0"/>
    <m/>
    <n v="0"/>
    <m/>
    <n v="0"/>
    <m/>
    <n v="0"/>
    <m/>
    <n v="0"/>
    <m/>
    <n v="2"/>
    <m/>
    <n v="0"/>
    <m/>
    <n v="1"/>
    <m/>
    <n v="0"/>
    <m/>
    <n v="0"/>
    <m/>
    <n v="0"/>
    <n v="0"/>
    <n v="0"/>
    <n v="2"/>
    <n v="0"/>
  </r>
  <r>
    <x v="15"/>
    <n v="1836728"/>
    <x v="23"/>
    <n v="0"/>
    <m/>
    <n v="0"/>
    <m/>
    <n v="0"/>
    <m/>
    <n v="0"/>
    <m/>
    <n v="0"/>
    <m/>
    <n v="99"/>
    <m/>
    <n v="0"/>
    <m/>
    <n v="117"/>
    <m/>
    <n v="112"/>
    <m/>
    <n v="0"/>
    <m/>
    <n v="0"/>
    <n v="99"/>
    <n v="0"/>
    <n v="117"/>
    <n v="112"/>
  </r>
  <r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</r>
  <r>
    <x v="16"/>
    <n v="26858763"/>
    <x v="1"/>
    <n v="0"/>
    <m/>
    <n v="0"/>
    <m/>
    <n v="74808"/>
    <m/>
    <n v="97878"/>
    <m/>
    <n v="105210"/>
    <m/>
    <n v="117216"/>
    <m/>
    <n v="250048"/>
    <m/>
    <n v="139578"/>
    <m/>
    <n v="191578"/>
    <m/>
    <n v="186288"/>
    <m/>
    <n v="205886"/>
    <n v="42827"/>
    <n v="97878"/>
    <n v="250048"/>
    <n v="205886"/>
  </r>
  <r>
    <x v="16"/>
    <n v="26858764"/>
    <x v="2"/>
    <n v="0"/>
    <m/>
    <n v="22574"/>
    <m/>
    <n v="0"/>
    <m/>
    <n v="13616"/>
    <m/>
    <n v="15324"/>
    <m/>
    <n v="19108"/>
    <m/>
    <n v="20978"/>
    <m/>
    <n v="25346"/>
    <m/>
    <n v="33400"/>
    <m/>
    <n v="38282"/>
    <m/>
    <n v="47764"/>
    <n v="10625"/>
    <n v="22574"/>
    <n v="25346"/>
    <n v="47764"/>
  </r>
  <r>
    <x v="16"/>
    <n v="26858765"/>
    <x v="3"/>
    <n v="451"/>
    <m/>
    <n v="216"/>
    <m/>
    <n v="55"/>
    <m/>
    <n v="1845"/>
    <m/>
    <n v="440"/>
    <m/>
    <n v="0"/>
    <m/>
    <n v="0"/>
    <m/>
    <n v="0"/>
    <m/>
    <n v="0"/>
    <m/>
    <n v="0"/>
    <m/>
    <n v="227"/>
    <n v="2127"/>
    <n v="1845"/>
    <n v="440"/>
    <n v="227"/>
  </r>
  <r>
    <x v="16"/>
    <n v="26858766"/>
    <x v="4"/>
    <n v="186"/>
    <m/>
    <n v="21"/>
    <m/>
    <n v="32"/>
    <m/>
    <n v="1450"/>
    <m/>
    <n v="80"/>
    <m/>
    <n v="0"/>
    <m/>
    <n v="0"/>
    <m/>
    <n v="0"/>
    <m/>
    <n v="0"/>
    <m/>
    <n v="0"/>
    <m/>
    <n v="40"/>
    <n v="713"/>
    <n v="1450"/>
    <n v="80"/>
    <n v="40"/>
  </r>
  <r>
    <x v="16"/>
    <n v="26858767"/>
    <x v="5"/>
    <n v="0"/>
    <m/>
    <n v="5293"/>
    <m/>
    <n v="0"/>
    <m/>
    <n v="0"/>
    <m/>
    <n v="0"/>
    <m/>
    <n v="15456"/>
    <m/>
    <n v="15820"/>
    <m/>
    <n v="0"/>
    <m/>
    <n v="0"/>
    <m/>
    <n v="0"/>
    <m/>
    <n v="0"/>
    <n v="15820"/>
    <n v="5293"/>
    <n v="15820"/>
    <n v="0"/>
  </r>
  <r>
    <x v="16"/>
    <n v="26858768"/>
    <x v="6"/>
    <n v="0"/>
    <m/>
    <n v="4"/>
    <m/>
    <n v="0"/>
    <m/>
    <n v="0"/>
    <m/>
    <n v="19"/>
    <m/>
    <n v="0"/>
    <m/>
    <n v="0"/>
    <m/>
    <n v="0"/>
    <m/>
    <n v="0"/>
    <m/>
    <n v="0"/>
    <m/>
    <n v="6"/>
    <n v="0"/>
    <n v="4"/>
    <n v="19"/>
    <n v="6"/>
  </r>
  <r>
    <x v="16"/>
    <n v="26858769"/>
    <x v="7"/>
    <n v="0"/>
    <m/>
    <n v="351"/>
    <m/>
    <n v="0"/>
    <m/>
    <n v="0"/>
    <m/>
    <n v="160"/>
    <m/>
    <n v="0"/>
    <m/>
    <n v="0"/>
    <m/>
    <n v="0"/>
    <m/>
    <n v="0"/>
    <m/>
    <n v="0"/>
    <m/>
    <n v="0"/>
    <n v="47"/>
    <n v="351"/>
    <n v="160"/>
    <n v="0"/>
  </r>
  <r>
    <x v="16"/>
    <n v="26858770"/>
    <x v="8"/>
    <n v="0"/>
    <m/>
    <n v="0"/>
    <m/>
    <n v="0"/>
    <m/>
    <n v="0"/>
    <m/>
    <n v="0"/>
    <m/>
    <n v="0"/>
    <m/>
    <n v="0"/>
    <m/>
    <n v="0"/>
    <m/>
    <n v="0"/>
    <m/>
    <n v="3453"/>
    <m/>
    <n v="3602"/>
    <n v="4059"/>
    <n v="0"/>
    <n v="0"/>
    <n v="3602"/>
  </r>
  <r>
    <x v="16"/>
    <n v="26858771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033"/>
    <n v="0"/>
    <n v="0"/>
    <n v="0"/>
  </r>
  <r>
    <x v="16"/>
    <n v="26858772"/>
    <x v="10"/>
    <n v="0"/>
    <m/>
    <n v="0"/>
    <m/>
    <n v="0"/>
    <m/>
    <n v="0"/>
    <m/>
    <n v="30"/>
    <m/>
    <n v="167"/>
    <m/>
    <n v="0"/>
    <m/>
    <n v="0"/>
    <m/>
    <n v="0"/>
    <m/>
    <n v="0"/>
    <m/>
    <n v="0"/>
    <n v="0"/>
    <n v="0"/>
    <n v="167"/>
    <n v="0"/>
  </r>
  <r>
    <x v="16"/>
    <n v="26858773"/>
    <x v="11"/>
    <n v="0"/>
    <m/>
    <n v="0"/>
    <m/>
    <n v="0"/>
    <m/>
    <n v="0"/>
    <m/>
    <n v="0"/>
    <m/>
    <n v="0"/>
    <m/>
    <n v="1563"/>
    <m/>
    <n v="0"/>
    <m/>
    <n v="0"/>
    <m/>
    <n v="1759"/>
    <m/>
    <n v="2139"/>
    <n v="398"/>
    <n v="0"/>
    <n v="1563"/>
    <n v="2139"/>
  </r>
  <r>
    <x v="16"/>
    <n v="26858774"/>
    <x v="12"/>
    <n v="0"/>
    <m/>
    <n v="0"/>
    <m/>
    <n v="0"/>
    <m/>
    <n v="0"/>
    <m/>
    <n v="0"/>
    <m/>
    <n v="240"/>
    <m/>
    <n v="0"/>
    <m/>
    <n v="0"/>
    <m/>
    <n v="0"/>
    <m/>
    <n v="2352"/>
    <m/>
    <n v="2471"/>
    <n v="1671"/>
    <n v="0"/>
    <n v="240"/>
    <n v="2471"/>
  </r>
  <r>
    <x v="16"/>
    <n v="26858775"/>
    <x v="13"/>
    <n v="0"/>
    <m/>
    <n v="0"/>
    <m/>
    <n v="0"/>
    <m/>
    <n v="0"/>
    <m/>
    <n v="0"/>
    <m/>
    <n v="0"/>
    <m/>
    <n v="0"/>
    <m/>
    <n v="0"/>
    <m/>
    <n v="0"/>
    <m/>
    <n v="1673"/>
    <m/>
    <n v="2703"/>
    <n v="1476"/>
    <n v="0"/>
    <n v="0"/>
    <n v="2703"/>
  </r>
  <r>
    <x v="16"/>
    <n v="26858776"/>
    <x v="14"/>
    <n v="0"/>
    <m/>
    <n v="0"/>
    <m/>
    <n v="0"/>
    <m/>
    <n v="0"/>
    <m/>
    <n v="0"/>
    <m/>
    <n v="0"/>
    <m/>
    <n v="0"/>
    <m/>
    <n v="0"/>
    <m/>
    <n v="0"/>
    <m/>
    <n v="3238"/>
    <m/>
    <n v="3555"/>
    <n v="3883"/>
    <n v="0"/>
    <n v="0"/>
    <n v="3555"/>
  </r>
  <r>
    <x v="16"/>
    <n v="26858777"/>
    <x v="15"/>
    <n v="0"/>
    <m/>
    <n v="0"/>
    <m/>
    <n v="0"/>
    <m/>
    <n v="0"/>
    <m/>
    <n v="0"/>
    <m/>
    <n v="133"/>
    <m/>
    <n v="0"/>
    <m/>
    <n v="0"/>
    <m/>
    <n v="0"/>
    <m/>
    <n v="235"/>
    <m/>
    <n v="309"/>
    <n v="143"/>
    <n v="0"/>
    <n v="133"/>
    <n v="309"/>
  </r>
  <r>
    <x v="16"/>
    <n v="26858778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3627"/>
    <n v="0"/>
    <n v="0"/>
    <n v="0"/>
  </r>
  <r>
    <x v="16"/>
    <n v="26858779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877"/>
    <n v="0"/>
    <n v="0"/>
    <n v="0"/>
  </r>
  <r>
    <x v="16"/>
    <n v="26858780"/>
    <x v="18"/>
    <n v="0"/>
    <m/>
    <n v="3987"/>
    <m/>
    <n v="0"/>
    <m/>
    <n v="0"/>
    <m/>
    <n v="0"/>
    <m/>
    <n v="0"/>
    <m/>
    <n v="0"/>
    <m/>
    <n v="0"/>
    <m/>
    <n v="0"/>
    <m/>
    <n v="6276"/>
    <m/>
    <n v="477"/>
    <n v="1563"/>
    <n v="3987"/>
    <n v="0"/>
    <n v="6276"/>
  </r>
  <r>
    <x v="16"/>
    <n v="26858781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116"/>
    <n v="0"/>
    <n v="0"/>
    <n v="0"/>
  </r>
  <r>
    <x v="16"/>
    <n v="26858782"/>
    <x v="20"/>
    <n v="0"/>
    <m/>
    <n v="0"/>
    <m/>
    <n v="0"/>
    <m/>
    <n v="0"/>
    <m/>
    <n v="0"/>
    <m/>
    <n v="324"/>
    <m/>
    <n v="0"/>
    <m/>
    <n v="0"/>
    <m/>
    <n v="0"/>
    <m/>
    <n v="308"/>
    <m/>
    <n v="381"/>
    <n v="304"/>
    <n v="0"/>
    <n v="324"/>
    <n v="381"/>
  </r>
  <r>
    <x v="16"/>
    <n v="26858783"/>
    <x v="21"/>
    <n v="0"/>
    <m/>
    <n v="6118"/>
    <m/>
    <n v="0"/>
    <m/>
    <n v="0"/>
    <m/>
    <n v="0"/>
    <m/>
    <n v="0"/>
    <m/>
    <n v="0"/>
    <m/>
    <n v="0"/>
    <m/>
    <n v="0"/>
    <m/>
    <n v="0"/>
    <m/>
    <n v="0"/>
    <n v="0"/>
    <n v="6118"/>
    <n v="0"/>
    <n v="0"/>
  </r>
  <r>
    <x v="16"/>
    <n v="26858784"/>
    <x v="22"/>
    <n v="0"/>
    <m/>
    <n v="0"/>
    <m/>
    <n v="0"/>
    <m/>
    <n v="0"/>
    <m/>
    <n v="0"/>
    <m/>
    <n v="0"/>
    <m/>
    <n v="0"/>
    <m/>
    <n v="0"/>
    <m/>
    <n v="0"/>
    <m/>
    <n v="9"/>
    <m/>
    <n v="30"/>
    <n v="0"/>
    <n v="0"/>
    <n v="0"/>
    <n v="30"/>
  </r>
  <r>
    <x v="16"/>
    <n v="26858785"/>
    <x v="23"/>
    <n v="0"/>
    <m/>
    <n v="8638"/>
    <m/>
    <n v="0"/>
    <m/>
    <n v="0"/>
    <m/>
    <n v="0"/>
    <m/>
    <n v="0"/>
    <m/>
    <n v="0"/>
    <m/>
    <n v="0"/>
    <m/>
    <n v="0"/>
    <m/>
    <n v="7"/>
    <m/>
    <n v="0"/>
    <n v="3468"/>
    <n v="8638"/>
    <n v="0"/>
    <n v="7"/>
  </r>
  <r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</r>
  <r>
    <x v="17"/>
    <n v="10788693"/>
    <x v="1"/>
    <n v="0"/>
    <m/>
    <n v="0"/>
    <m/>
    <n v="11578"/>
    <m/>
    <n v="8778"/>
    <m/>
    <n v="2020"/>
    <m/>
    <n v="0"/>
    <m/>
    <n v="14390"/>
    <m/>
    <n v="0"/>
    <m/>
    <n v="0"/>
    <m/>
    <n v="0"/>
    <m/>
    <n v="8734"/>
    <n v="6329"/>
    <n v="11578"/>
    <n v="14390"/>
    <n v="8734"/>
  </r>
  <r>
    <x v="17"/>
    <n v="10788694"/>
    <x v="2"/>
    <n v="0"/>
    <m/>
    <n v="1000"/>
    <m/>
    <n v="1000"/>
    <m/>
    <n v="752"/>
    <m/>
    <n v="886"/>
    <m/>
    <n v="0"/>
    <m/>
    <n v="0"/>
    <m/>
    <n v="0"/>
    <m/>
    <n v="0"/>
    <m/>
    <n v="0"/>
    <m/>
    <n v="1554"/>
    <n v="866"/>
    <n v="1000"/>
    <n v="886"/>
    <n v="1554"/>
  </r>
  <r>
    <x v="17"/>
    <n v="10788695"/>
    <x v="3"/>
    <n v="0"/>
    <m/>
    <n v="0"/>
    <m/>
    <n v="0"/>
    <m/>
    <n v="0"/>
    <m/>
    <n v="0"/>
    <m/>
    <n v="0"/>
    <m/>
    <n v="0"/>
    <m/>
    <n v="0"/>
    <m/>
    <n v="0"/>
    <m/>
    <n v="0"/>
    <m/>
    <n v="71"/>
    <n v="255"/>
    <n v="0"/>
    <n v="0"/>
    <n v="71"/>
  </r>
  <r>
    <x v="17"/>
    <n v="10788696"/>
    <x v="4"/>
    <n v="0"/>
    <m/>
    <n v="0"/>
    <m/>
    <n v="0"/>
    <m/>
    <n v="14263"/>
    <m/>
    <n v="0"/>
    <m/>
    <n v="106"/>
    <m/>
    <n v="0"/>
    <m/>
    <n v="0"/>
    <m/>
    <n v="0"/>
    <m/>
    <n v="0"/>
    <m/>
    <n v="0"/>
    <n v="73"/>
    <n v="14263"/>
    <n v="106"/>
    <n v="0"/>
  </r>
  <r>
    <x v="17"/>
    <n v="10788697"/>
    <x v="5"/>
    <n v="0"/>
    <m/>
    <n v="0"/>
    <m/>
    <n v="0"/>
    <m/>
    <n v="6700"/>
    <m/>
    <n v="6700"/>
    <m/>
    <n v="0"/>
    <m/>
    <n v="16567"/>
    <m/>
    <n v="0"/>
    <m/>
    <n v="0"/>
    <m/>
    <n v="0"/>
    <m/>
    <n v="0"/>
    <n v="16567"/>
    <n v="6700"/>
    <n v="16567"/>
    <n v="0"/>
  </r>
  <r>
    <x v="17"/>
    <n v="10788698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699"/>
    <x v="7"/>
    <n v="0"/>
    <m/>
    <n v="0"/>
    <m/>
    <n v="0"/>
    <m/>
    <n v="0"/>
    <m/>
    <n v="0"/>
    <m/>
    <n v="0"/>
    <m/>
    <n v="0"/>
    <m/>
    <n v="363"/>
    <m/>
    <n v="0"/>
    <m/>
    <n v="0"/>
    <m/>
    <n v="0"/>
    <n v="0"/>
    <n v="0"/>
    <n v="363"/>
    <n v="0"/>
  </r>
  <r>
    <x v="17"/>
    <n v="10788700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"/>
    <n v="0"/>
    <n v="0"/>
    <n v="0"/>
  </r>
  <r>
    <x v="17"/>
    <n v="10788701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89"/>
    <n v="0"/>
    <n v="0"/>
    <n v="0"/>
  </r>
  <r>
    <x v="17"/>
    <n v="10788702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3"/>
    <x v="11"/>
    <n v="0"/>
    <m/>
    <n v="0"/>
    <m/>
    <n v="0"/>
    <m/>
    <n v="0"/>
    <m/>
    <n v="0"/>
    <m/>
    <n v="0"/>
    <m/>
    <n v="181"/>
    <m/>
    <n v="0"/>
    <m/>
    <n v="0"/>
    <m/>
    <n v="0"/>
    <m/>
    <n v="0"/>
    <n v="0"/>
    <n v="0"/>
    <n v="181"/>
    <n v="0"/>
  </r>
  <r>
    <x v="17"/>
    <n v="10788704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5"/>
    <x v="13"/>
    <n v="0"/>
    <m/>
    <n v="0"/>
    <m/>
    <n v="0"/>
    <m/>
    <n v="0"/>
    <m/>
    <n v="8"/>
    <m/>
    <n v="0"/>
    <m/>
    <n v="0"/>
    <m/>
    <n v="0"/>
    <m/>
    <n v="0"/>
    <m/>
    <n v="0"/>
    <m/>
    <n v="0"/>
    <n v="0"/>
    <n v="0"/>
    <n v="8"/>
    <n v="0"/>
  </r>
  <r>
    <x v="17"/>
    <n v="10788706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6"/>
    <n v="0"/>
    <n v="0"/>
    <n v="0"/>
  </r>
  <r>
    <x v="17"/>
    <n v="10788707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08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81"/>
    <n v="0"/>
    <n v="0"/>
    <n v="0"/>
  </r>
  <r>
    <x v="17"/>
    <n v="10788709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0"/>
    <x v="18"/>
    <n v="0"/>
    <m/>
    <n v="0"/>
    <m/>
    <n v="0"/>
    <m/>
    <n v="0"/>
    <m/>
    <n v="209"/>
    <m/>
    <n v="0"/>
    <m/>
    <n v="0"/>
    <m/>
    <n v="0"/>
    <m/>
    <n v="0"/>
    <m/>
    <n v="0"/>
    <m/>
    <n v="0"/>
    <n v="181"/>
    <n v="0"/>
    <n v="209"/>
    <n v="0"/>
  </r>
  <r>
    <x v="17"/>
    <n v="10788711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62"/>
    <n v="0"/>
    <n v="0"/>
    <n v="0"/>
  </r>
  <r>
    <x v="17"/>
    <n v="10788712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3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4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7"/>
    <n v="1078871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</r>
  <r>
    <x v="18"/>
    <n v="2061015"/>
    <x v="1"/>
    <n v="4772"/>
    <m/>
    <n v="0"/>
    <m/>
    <n v="0"/>
    <m/>
    <n v="4744"/>
    <m/>
    <n v="0"/>
    <m/>
    <n v="2648"/>
    <m/>
    <n v="2996"/>
    <m/>
    <n v="1498"/>
    <m/>
    <n v="2458"/>
    <m/>
    <n v="2808"/>
    <m/>
    <n v="0"/>
    <n v="1178"/>
    <n v="4772"/>
    <n v="2996"/>
    <n v="2808"/>
  </r>
  <r>
    <x v="18"/>
    <n v="2061016"/>
    <x v="2"/>
    <n v="0"/>
    <m/>
    <n v="518"/>
    <m/>
    <n v="0"/>
    <m/>
    <n v="1700"/>
    <m/>
    <n v="0"/>
    <m/>
    <n v="844"/>
    <m/>
    <n v="0"/>
    <m/>
    <n v="682"/>
    <m/>
    <n v="1080"/>
    <m/>
    <n v="758"/>
    <m/>
    <n v="0"/>
    <n v="320"/>
    <n v="1700"/>
    <n v="844"/>
    <n v="1080"/>
  </r>
  <r>
    <x v="18"/>
    <n v="2061017"/>
    <x v="3"/>
    <n v="886"/>
    <m/>
    <n v="0"/>
    <m/>
    <n v="124"/>
    <m/>
    <n v="156"/>
    <m/>
    <n v="0"/>
    <m/>
    <n v="360"/>
    <m/>
    <n v="157"/>
    <m/>
    <n v="60"/>
    <m/>
    <n v="324"/>
    <m/>
    <n v="1859"/>
    <m/>
    <n v="3224"/>
    <n v="79"/>
    <n v="886"/>
    <n v="360"/>
    <n v="3224"/>
  </r>
  <r>
    <x v="18"/>
    <n v="2061018"/>
    <x v="4"/>
    <n v="228"/>
    <m/>
    <n v="0"/>
    <m/>
    <n v="0"/>
    <m/>
    <n v="15"/>
    <m/>
    <n v="6433"/>
    <m/>
    <n v="54"/>
    <m/>
    <n v="27"/>
    <m/>
    <n v="30"/>
    <m/>
    <n v="26"/>
    <m/>
    <n v="513"/>
    <m/>
    <n v="612"/>
    <n v="3"/>
    <n v="228"/>
    <n v="6433"/>
    <n v="612"/>
  </r>
  <r>
    <x v="18"/>
    <n v="2061019"/>
    <x v="5"/>
    <n v="0"/>
    <m/>
    <n v="0"/>
    <m/>
    <n v="0"/>
    <m/>
    <n v="0"/>
    <m/>
    <n v="0"/>
    <m/>
    <n v="0"/>
    <m/>
    <n v="1553"/>
    <m/>
    <n v="0"/>
    <m/>
    <n v="0"/>
    <m/>
    <n v="0"/>
    <m/>
    <n v="0"/>
    <n v="1553"/>
    <n v="0"/>
    <n v="1553"/>
    <n v="0"/>
  </r>
  <r>
    <x v="18"/>
    <n v="2061020"/>
    <x v="6"/>
    <n v="0"/>
    <m/>
    <n v="0"/>
    <m/>
    <n v="0"/>
    <m/>
    <n v="0"/>
    <m/>
    <n v="3652"/>
    <m/>
    <n v="0"/>
    <m/>
    <n v="0"/>
    <m/>
    <n v="0"/>
    <m/>
    <n v="0"/>
    <m/>
    <n v="1"/>
    <m/>
    <n v="59"/>
    <n v="0"/>
    <n v="0"/>
    <n v="3652"/>
    <n v="59"/>
  </r>
  <r>
    <x v="18"/>
    <n v="2061021"/>
    <x v="7"/>
    <n v="0"/>
    <m/>
    <n v="0"/>
    <m/>
    <n v="0"/>
    <m/>
    <n v="0"/>
    <m/>
    <n v="3831"/>
    <m/>
    <n v="0"/>
    <m/>
    <n v="0"/>
    <m/>
    <n v="0"/>
    <m/>
    <n v="0"/>
    <m/>
    <n v="2742"/>
    <m/>
    <n v="2305"/>
    <n v="316"/>
    <n v="0"/>
    <n v="3831"/>
    <n v="2742"/>
  </r>
  <r>
    <x v="18"/>
    <n v="206102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3"/>
    <x v="9"/>
    <n v="0"/>
    <m/>
    <n v="0"/>
    <m/>
    <n v="0"/>
    <m/>
    <n v="0"/>
    <m/>
    <n v="0"/>
    <m/>
    <n v="0"/>
    <m/>
    <n v="0"/>
    <m/>
    <n v="246"/>
    <m/>
    <n v="479"/>
    <m/>
    <n v="522"/>
    <m/>
    <n v="0"/>
    <n v="0"/>
    <n v="0"/>
    <n v="246"/>
    <n v="522"/>
  </r>
  <r>
    <x v="18"/>
    <n v="2061024"/>
    <x v="10"/>
    <n v="0"/>
    <m/>
    <n v="0"/>
    <m/>
    <n v="0"/>
    <m/>
    <n v="3"/>
    <m/>
    <n v="0"/>
    <m/>
    <n v="0"/>
    <m/>
    <n v="7"/>
    <m/>
    <n v="95"/>
    <m/>
    <n v="4"/>
    <m/>
    <n v="6"/>
    <m/>
    <n v="0"/>
    <n v="0"/>
    <n v="3"/>
    <n v="95"/>
    <n v="6"/>
  </r>
  <r>
    <x v="18"/>
    <n v="2061025"/>
    <x v="11"/>
    <n v="0"/>
    <m/>
    <n v="0"/>
    <m/>
    <n v="0"/>
    <m/>
    <n v="11"/>
    <m/>
    <n v="0"/>
    <m/>
    <n v="0"/>
    <m/>
    <n v="138"/>
    <m/>
    <n v="22"/>
    <m/>
    <n v="13"/>
    <m/>
    <n v="18"/>
    <m/>
    <n v="0"/>
    <n v="0"/>
    <n v="11"/>
    <n v="138"/>
    <n v="18"/>
  </r>
  <r>
    <x v="18"/>
    <n v="206102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7"/>
    <x v="13"/>
    <n v="0"/>
    <m/>
    <n v="0"/>
    <m/>
    <n v="0"/>
    <m/>
    <n v="32"/>
    <m/>
    <n v="0"/>
    <m/>
    <n v="0"/>
    <m/>
    <n v="0"/>
    <m/>
    <n v="149"/>
    <m/>
    <n v="173"/>
    <m/>
    <n v="172"/>
    <m/>
    <n v="0"/>
    <n v="0"/>
    <n v="32"/>
    <n v="149"/>
    <n v="173"/>
  </r>
  <r>
    <x v="18"/>
    <n v="206102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29"/>
    <x v="15"/>
    <n v="0"/>
    <m/>
    <n v="0"/>
    <m/>
    <n v="0"/>
    <m/>
    <n v="17"/>
    <m/>
    <n v="0"/>
    <m/>
    <n v="0"/>
    <m/>
    <n v="0"/>
    <m/>
    <n v="16"/>
    <m/>
    <n v="20"/>
    <m/>
    <n v="18"/>
    <m/>
    <n v="0"/>
    <n v="0"/>
    <n v="17"/>
    <n v="16"/>
    <n v="20"/>
  </r>
  <r>
    <x v="18"/>
    <n v="206103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31"/>
    <x v="17"/>
    <n v="0"/>
    <m/>
    <n v="0"/>
    <m/>
    <n v="0"/>
    <m/>
    <n v="0"/>
    <m/>
    <n v="0"/>
    <m/>
    <n v="0"/>
    <m/>
    <n v="0"/>
    <m/>
    <n v="0"/>
    <m/>
    <n v="2253"/>
    <m/>
    <n v="2193"/>
    <m/>
    <n v="0"/>
    <n v="0"/>
    <n v="0"/>
    <n v="0"/>
    <n v="2253"/>
  </r>
  <r>
    <x v="18"/>
    <n v="2061032"/>
    <x v="18"/>
    <n v="0"/>
    <m/>
    <n v="0"/>
    <m/>
    <n v="0"/>
    <m/>
    <n v="141"/>
    <m/>
    <n v="0"/>
    <m/>
    <n v="0"/>
    <m/>
    <n v="0"/>
    <m/>
    <n v="0"/>
    <m/>
    <n v="0"/>
    <m/>
    <n v="0"/>
    <m/>
    <n v="0"/>
    <n v="138"/>
    <n v="141"/>
    <n v="0"/>
    <n v="0"/>
  </r>
  <r>
    <x v="18"/>
    <n v="206103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39"/>
    <n v="0"/>
    <n v="0"/>
    <n v="0"/>
  </r>
  <r>
    <x v="18"/>
    <n v="2061034"/>
    <x v="20"/>
    <n v="0"/>
    <m/>
    <n v="0"/>
    <m/>
    <n v="0"/>
    <m/>
    <n v="20"/>
    <m/>
    <n v="0"/>
    <m/>
    <n v="0"/>
    <m/>
    <n v="0"/>
    <m/>
    <n v="23"/>
    <m/>
    <n v="32"/>
    <m/>
    <n v="24"/>
    <m/>
    <n v="0"/>
    <n v="0"/>
    <n v="20"/>
    <n v="23"/>
    <n v="32"/>
  </r>
  <r>
    <x v="18"/>
    <n v="2061035"/>
    <x v="21"/>
    <n v="127"/>
    <m/>
    <n v="0"/>
    <m/>
    <n v="0"/>
    <m/>
    <n v="0"/>
    <m/>
    <n v="0"/>
    <m/>
    <n v="0"/>
    <m/>
    <n v="0"/>
    <m/>
    <n v="0"/>
    <m/>
    <n v="0"/>
    <m/>
    <n v="0"/>
    <m/>
    <n v="0"/>
    <n v="0"/>
    <n v="127"/>
    <n v="0"/>
    <n v="0"/>
  </r>
  <r>
    <x v="18"/>
    <n v="206103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8"/>
    <n v="2061037"/>
    <x v="23"/>
    <n v="656"/>
    <m/>
    <n v="0"/>
    <m/>
    <n v="0"/>
    <m/>
    <n v="0"/>
    <m/>
    <n v="0"/>
    <m/>
    <n v="0"/>
    <m/>
    <n v="0"/>
    <m/>
    <n v="0"/>
    <m/>
    <n v="0"/>
    <m/>
    <n v="0"/>
    <m/>
    <n v="0"/>
    <n v="0"/>
    <n v="656"/>
    <n v="0"/>
    <n v="0"/>
  </r>
  <r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970456.5"/>
    <n v="0"/>
    <n v="2015827.9999999998"/>
    <n v="781"/>
    <n v="2060720.9999999991"/>
    <n v="916"/>
    <n v="2105565.4999999991"/>
    <n v="885"/>
    <n v="318"/>
    <n v="708"/>
    <n v="1181"/>
    <n v="916"/>
  </r>
  <r>
    <x v="19"/>
    <n v="1652718.5"/>
    <x v="1"/>
    <n v="0"/>
    <m/>
    <n v="1468"/>
    <m/>
    <n v="1899"/>
    <m/>
    <n v="2098"/>
    <m/>
    <n v="2006"/>
    <m/>
    <n v="0"/>
    <m/>
    <n v="1488"/>
    <m/>
    <n v="0"/>
    <m/>
    <n v="2782"/>
    <m/>
    <n v="3912"/>
    <m/>
    <n v="3758"/>
    <n v="1264"/>
    <n v="2098"/>
    <n v="2006"/>
    <n v="3912"/>
  </r>
  <r>
    <x v="19"/>
    <n v="1652719.5"/>
    <x v="2"/>
    <n v="0"/>
    <m/>
    <n v="306"/>
    <m/>
    <n v="0"/>
    <m/>
    <n v="0"/>
    <m/>
    <n v="250"/>
    <m/>
    <n v="0"/>
    <m/>
    <n v="0"/>
    <m/>
    <n v="0"/>
    <m/>
    <n v="370"/>
    <m/>
    <n v="426"/>
    <m/>
    <n v="394"/>
    <n v="157"/>
    <n v="306"/>
    <n v="250"/>
    <n v="426"/>
  </r>
  <r>
    <x v="19"/>
    <n v="1652720.5"/>
    <x v="3"/>
    <n v="0"/>
    <m/>
    <n v="0"/>
    <m/>
    <n v="74"/>
    <m/>
    <n v="1539"/>
    <m/>
    <n v="0"/>
    <m/>
    <n v="0"/>
    <m/>
    <n v="0"/>
    <m/>
    <n v="0"/>
    <m/>
    <n v="0"/>
    <m/>
    <n v="0"/>
    <m/>
    <n v="0"/>
    <n v="82"/>
    <n v="1539"/>
    <n v="0"/>
    <n v="0"/>
  </r>
  <r>
    <x v="19"/>
    <n v="1652721.5"/>
    <x v="4"/>
    <n v="0"/>
    <m/>
    <n v="0"/>
    <m/>
    <n v="0"/>
    <m/>
    <n v="46"/>
    <m/>
    <n v="0"/>
    <m/>
    <n v="0"/>
    <m/>
    <n v="0"/>
    <m/>
    <n v="0"/>
    <m/>
    <n v="0"/>
    <m/>
    <n v="0"/>
    <m/>
    <n v="53"/>
    <n v="16"/>
    <n v="46"/>
    <n v="0"/>
    <n v="53"/>
  </r>
  <r>
    <x v="19"/>
    <n v="1652722.5"/>
    <x v="5"/>
    <n v="0"/>
    <m/>
    <n v="0"/>
    <m/>
    <n v="0"/>
    <m/>
    <n v="0"/>
    <m/>
    <n v="0"/>
    <m/>
    <n v="0"/>
    <m/>
    <n v="3481"/>
    <m/>
    <n v="0"/>
    <m/>
    <n v="3711"/>
    <m/>
    <n v="0"/>
    <m/>
    <n v="3975"/>
    <n v="4057"/>
    <n v="0"/>
    <n v="3481"/>
    <n v="3975"/>
  </r>
  <r>
    <x v="19"/>
    <n v="1652723.5"/>
    <x v="6"/>
    <n v="0"/>
    <m/>
    <n v="0"/>
    <m/>
    <n v="0"/>
    <m/>
    <n v="496"/>
    <m/>
    <n v="0"/>
    <m/>
    <n v="0"/>
    <m/>
    <n v="0"/>
    <m/>
    <n v="0"/>
    <m/>
    <n v="0"/>
    <m/>
    <n v="0"/>
    <m/>
    <n v="0"/>
    <n v="0"/>
    <n v="496"/>
    <n v="0"/>
    <n v="0"/>
  </r>
  <r>
    <x v="19"/>
    <n v="1652724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19"/>
    <n v="1652725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26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30"/>
    <n v="0"/>
    <n v="0"/>
    <n v="0"/>
  </r>
  <r>
    <x v="19"/>
    <n v="1652727.5"/>
    <x v="10"/>
    <n v="0"/>
    <m/>
    <n v="0"/>
    <m/>
    <n v="0"/>
    <m/>
    <n v="0"/>
    <m/>
    <n v="4"/>
    <m/>
    <n v="0"/>
    <m/>
    <n v="0"/>
    <m/>
    <n v="0"/>
    <m/>
    <n v="8"/>
    <m/>
    <n v="3"/>
    <m/>
    <n v="2"/>
    <n v="5"/>
    <n v="0"/>
    <n v="4"/>
    <n v="8"/>
  </r>
  <r>
    <x v="19"/>
    <n v="1652728.5"/>
    <x v="11"/>
    <n v="0"/>
    <m/>
    <n v="0"/>
    <m/>
    <n v="0"/>
    <m/>
    <n v="0"/>
    <m/>
    <n v="158"/>
    <m/>
    <n v="0"/>
    <m/>
    <n v="53"/>
    <m/>
    <n v="0"/>
    <m/>
    <n v="285"/>
    <m/>
    <n v="200"/>
    <m/>
    <n v="1"/>
    <n v="0"/>
    <n v="0"/>
    <n v="158"/>
    <n v="285"/>
  </r>
  <r>
    <x v="19"/>
    <n v="1652729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30.5"/>
    <x v="13"/>
    <n v="0"/>
    <m/>
    <n v="0"/>
    <m/>
    <n v="0"/>
    <m/>
    <n v="0"/>
    <m/>
    <n v="0"/>
    <m/>
    <n v="0"/>
    <m/>
    <n v="17"/>
    <m/>
    <n v="0"/>
    <m/>
    <n v="3"/>
    <m/>
    <n v="2"/>
    <m/>
    <n v="51"/>
    <n v="12"/>
    <n v="0"/>
    <n v="17"/>
    <n v="51"/>
  </r>
  <r>
    <x v="19"/>
    <n v="1652731.5"/>
    <x v="14"/>
    <n v="0"/>
    <m/>
    <n v="0"/>
    <m/>
    <n v="0"/>
    <m/>
    <n v="0"/>
    <m/>
    <n v="0"/>
    <m/>
    <n v="0"/>
    <m/>
    <n v="1"/>
    <m/>
    <n v="0"/>
    <m/>
    <n v="0"/>
    <m/>
    <n v="0"/>
    <m/>
    <n v="0"/>
    <n v="24"/>
    <n v="0"/>
    <n v="1"/>
    <n v="0"/>
  </r>
  <r>
    <x v="19"/>
    <n v="1652732.5"/>
    <x v="15"/>
    <n v="0"/>
    <m/>
    <n v="0"/>
    <m/>
    <n v="0"/>
    <m/>
    <n v="0"/>
    <m/>
    <n v="0"/>
    <m/>
    <n v="0"/>
    <m/>
    <n v="1"/>
    <m/>
    <n v="0"/>
    <m/>
    <n v="9"/>
    <m/>
    <n v="10"/>
    <m/>
    <n v="0"/>
    <n v="16"/>
    <n v="0"/>
    <n v="1"/>
    <n v="10"/>
  </r>
  <r>
    <x v="19"/>
    <n v="1652733.5"/>
    <x v="16"/>
    <n v="0"/>
    <m/>
    <n v="0"/>
    <m/>
    <n v="0"/>
    <m/>
    <n v="0"/>
    <m/>
    <n v="0"/>
    <m/>
    <n v="0"/>
    <m/>
    <n v="0"/>
    <m/>
    <n v="0"/>
    <m/>
    <n v="149"/>
    <m/>
    <n v="0"/>
    <m/>
    <n v="10"/>
    <n v="481"/>
    <n v="0"/>
    <n v="0"/>
    <n v="149"/>
  </r>
  <r>
    <x v="19"/>
    <n v="1652734.5"/>
    <x v="17"/>
    <n v="0"/>
    <m/>
    <n v="0"/>
    <m/>
    <n v="0"/>
    <m/>
    <n v="0"/>
    <m/>
    <n v="0"/>
    <m/>
    <n v="0"/>
    <m/>
    <n v="0"/>
    <m/>
    <n v="0"/>
    <m/>
    <n v="115"/>
    <m/>
    <n v="86"/>
    <m/>
    <n v="64"/>
    <n v="69"/>
    <n v="0"/>
    <n v="0"/>
    <n v="115"/>
  </r>
  <r>
    <x v="19"/>
    <n v="1652735.5"/>
    <x v="18"/>
    <n v="0"/>
    <m/>
    <n v="0"/>
    <m/>
    <n v="0"/>
    <m/>
    <n v="0"/>
    <m/>
    <n v="16"/>
    <m/>
    <n v="0"/>
    <m/>
    <n v="0"/>
    <m/>
    <n v="0"/>
    <m/>
    <n v="1"/>
    <m/>
    <n v="1"/>
    <m/>
    <n v="197"/>
    <n v="172"/>
    <n v="0"/>
    <n v="16"/>
    <n v="197"/>
  </r>
  <r>
    <x v="19"/>
    <n v="1652736.5"/>
    <x v="19"/>
    <n v="0"/>
    <m/>
    <n v="0"/>
    <m/>
    <n v="0"/>
    <m/>
    <n v="0"/>
    <m/>
    <n v="11"/>
    <m/>
    <n v="0"/>
    <m/>
    <n v="0"/>
    <m/>
    <n v="0"/>
    <m/>
    <n v="2"/>
    <m/>
    <n v="0"/>
    <m/>
    <n v="0"/>
    <n v="8"/>
    <n v="0"/>
    <n v="11"/>
    <n v="2"/>
  </r>
  <r>
    <x v="19"/>
    <n v="1652737.5"/>
    <x v="20"/>
    <n v="0"/>
    <m/>
    <n v="0"/>
    <m/>
    <n v="0"/>
    <m/>
    <n v="0"/>
    <m/>
    <n v="0"/>
    <m/>
    <n v="0"/>
    <m/>
    <n v="15"/>
    <m/>
    <n v="0"/>
    <m/>
    <n v="4"/>
    <m/>
    <n v="6"/>
    <m/>
    <n v="5"/>
    <n v="13"/>
    <n v="0"/>
    <n v="15"/>
    <n v="6"/>
  </r>
  <r>
    <x v="19"/>
    <n v="1652738.5"/>
    <x v="21"/>
    <n v="0"/>
    <m/>
    <n v="0"/>
    <m/>
    <n v="0"/>
    <m/>
    <n v="0"/>
    <m/>
    <n v="0"/>
    <m/>
    <n v="0"/>
    <m/>
    <n v="53"/>
    <m/>
    <n v="0"/>
    <m/>
    <n v="61"/>
    <m/>
    <n v="16"/>
    <m/>
    <n v="68"/>
    <n v="0"/>
    <n v="0"/>
    <n v="53"/>
    <n v="68"/>
  </r>
  <r>
    <x v="19"/>
    <n v="1652739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19"/>
    <n v="1652740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1063"/>
    <n v="0"/>
    <n v="0"/>
    <n v="0"/>
  </r>
  <r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1553030.5000000002"/>
    <n v="0"/>
    <n v="1596048.5000000009"/>
    <n v="0"/>
    <n v="1634465.5000000002"/>
    <n v="0"/>
    <n v="1674908"/>
    <n v="478"/>
    <n v="246"/>
    <n v="0"/>
    <n v="1014"/>
    <n v="478"/>
  </r>
  <r>
    <x v="20"/>
    <n v="1193636.5"/>
    <x v="1"/>
    <n v="0"/>
    <m/>
    <n v="0"/>
    <m/>
    <n v="0"/>
    <m/>
    <n v="0"/>
    <m/>
    <n v="0"/>
    <m/>
    <n v="1268"/>
    <m/>
    <n v="0"/>
    <m/>
    <n v="0"/>
    <m/>
    <n v="0"/>
    <m/>
    <n v="0"/>
    <m/>
    <n v="2750"/>
    <n v="355"/>
    <n v="0"/>
    <n v="1268"/>
    <n v="2750"/>
  </r>
  <r>
    <x v="20"/>
    <n v="1193637.5"/>
    <x v="2"/>
    <n v="0"/>
    <m/>
    <n v="0"/>
    <m/>
    <n v="0"/>
    <m/>
    <n v="0"/>
    <m/>
    <n v="0"/>
    <m/>
    <n v="0"/>
    <m/>
    <n v="0"/>
    <m/>
    <n v="0"/>
    <m/>
    <n v="0"/>
    <m/>
    <n v="0"/>
    <m/>
    <n v="46"/>
    <n v="51"/>
    <n v="0"/>
    <n v="0"/>
    <n v="46"/>
  </r>
  <r>
    <x v="20"/>
    <n v="1193638.5"/>
    <x v="3"/>
    <n v="918"/>
    <m/>
    <n v="255"/>
    <m/>
    <n v="29"/>
    <m/>
    <n v="2295"/>
    <m/>
    <n v="93"/>
    <m/>
    <n v="27"/>
    <m/>
    <n v="621"/>
    <m/>
    <n v="182"/>
    <m/>
    <n v="748"/>
    <m/>
    <n v="2192"/>
    <m/>
    <n v="690"/>
    <n v="10"/>
    <n v="2295"/>
    <n v="621"/>
    <n v="2192"/>
  </r>
  <r>
    <x v="20"/>
    <n v="1193639.5"/>
    <x v="4"/>
    <n v="713"/>
    <m/>
    <n v="73"/>
    <m/>
    <n v="8"/>
    <m/>
    <n v="841"/>
    <m/>
    <n v="3"/>
    <m/>
    <n v="225"/>
    <m/>
    <n v="112"/>
    <m/>
    <n v="83"/>
    <m/>
    <n v="466"/>
    <m/>
    <n v="294"/>
    <m/>
    <n v="128"/>
    <n v="0"/>
    <n v="841"/>
    <n v="225"/>
    <n v="466"/>
  </r>
  <r>
    <x v="20"/>
    <n v="1193640.5"/>
    <x v="5"/>
    <n v="0"/>
    <m/>
    <n v="0"/>
    <m/>
    <n v="0"/>
    <m/>
    <n v="0"/>
    <m/>
    <n v="0"/>
    <m/>
    <n v="0"/>
    <m/>
    <n v="0"/>
    <m/>
    <n v="0"/>
    <m/>
    <n v="0"/>
    <m/>
    <n v="0"/>
    <m/>
    <n v="146"/>
    <n v="0"/>
    <n v="0"/>
    <n v="0"/>
    <n v="146"/>
  </r>
  <r>
    <x v="20"/>
    <n v="1193641.5"/>
    <x v="6"/>
    <n v="0"/>
    <m/>
    <n v="0"/>
    <m/>
    <n v="5"/>
    <m/>
    <n v="1147"/>
    <m/>
    <n v="0"/>
    <m/>
    <n v="0"/>
    <m/>
    <n v="0"/>
    <m/>
    <n v="6"/>
    <m/>
    <n v="0"/>
    <m/>
    <n v="620"/>
    <m/>
    <n v="25"/>
    <n v="0"/>
    <n v="1147"/>
    <n v="6"/>
    <n v="620"/>
  </r>
  <r>
    <x v="20"/>
    <n v="1193642.5"/>
    <x v="7"/>
    <n v="0"/>
    <m/>
    <n v="0"/>
    <m/>
    <n v="1"/>
    <m/>
    <n v="5310"/>
    <m/>
    <n v="0"/>
    <m/>
    <n v="0"/>
    <m/>
    <n v="0"/>
    <m/>
    <n v="0"/>
    <m/>
    <n v="0"/>
    <m/>
    <n v="0"/>
    <m/>
    <n v="134"/>
    <n v="0"/>
    <n v="5310"/>
    <n v="0"/>
    <n v="134"/>
  </r>
  <r>
    <x v="20"/>
    <n v="1193643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847"/>
    <n v="0"/>
    <n v="0"/>
    <n v="0"/>
  </r>
  <r>
    <x v="20"/>
    <n v="1193644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45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0"/>
    <n v="1193646.5"/>
    <x v="11"/>
    <n v="0"/>
    <m/>
    <n v="0"/>
    <m/>
    <n v="0"/>
    <m/>
    <n v="0"/>
    <m/>
    <n v="0"/>
    <m/>
    <n v="0"/>
    <m/>
    <n v="2"/>
    <m/>
    <n v="0"/>
    <m/>
    <n v="0"/>
    <m/>
    <n v="0"/>
    <m/>
    <n v="0"/>
    <n v="134"/>
    <n v="0"/>
    <n v="2"/>
    <n v="0"/>
  </r>
  <r>
    <x v="20"/>
    <n v="1193647.5"/>
    <x v="12"/>
    <n v="0"/>
    <m/>
    <n v="0"/>
    <m/>
    <n v="0"/>
    <m/>
    <n v="0"/>
    <m/>
    <n v="0"/>
    <m/>
    <n v="0"/>
    <m/>
    <n v="0"/>
    <m/>
    <n v="0"/>
    <m/>
    <n v="0"/>
    <m/>
    <n v="0"/>
    <m/>
    <n v="282"/>
    <n v="0"/>
    <n v="0"/>
    <n v="0"/>
    <n v="282"/>
  </r>
  <r>
    <x v="20"/>
    <n v="1193648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49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0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1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2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3.5"/>
    <x v="18"/>
    <n v="0"/>
    <m/>
    <n v="0"/>
    <m/>
    <n v="0"/>
    <m/>
    <n v="0"/>
    <m/>
    <n v="0"/>
    <m/>
    <n v="0"/>
    <m/>
    <n v="0"/>
    <m/>
    <n v="0"/>
    <m/>
    <n v="0"/>
    <m/>
    <n v="0"/>
    <m/>
    <n v="228"/>
    <n v="2"/>
    <n v="0"/>
    <n v="0"/>
    <n v="228"/>
  </r>
  <r>
    <x v="20"/>
    <n v="1193654.5"/>
    <x v="19"/>
    <n v="0"/>
    <m/>
    <n v="0"/>
    <m/>
    <n v="0"/>
    <m/>
    <n v="0"/>
    <m/>
    <n v="0"/>
    <m/>
    <n v="0"/>
    <m/>
    <n v="0"/>
    <m/>
    <n v="0"/>
    <m/>
    <n v="0"/>
    <m/>
    <n v="0"/>
    <m/>
    <n v="101"/>
    <n v="0"/>
    <n v="0"/>
    <n v="0"/>
    <n v="101"/>
  </r>
  <r>
    <x v="20"/>
    <n v="1193655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6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7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0"/>
    <n v="1193658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</r>
  <r>
    <x v="21"/>
    <n v="43725807.5"/>
    <x v="1"/>
    <n v="123538"/>
    <m/>
    <n v="80584"/>
    <m/>
    <n v="86622"/>
    <m/>
    <n v="82826"/>
    <m/>
    <n v="97474"/>
    <m/>
    <n v="106336"/>
    <m/>
    <n v="119802"/>
    <m/>
    <n v="0"/>
    <m/>
    <n v="0"/>
    <m/>
    <n v="69176"/>
    <m/>
    <n v="69268"/>
    <n v="59901"/>
    <n v="123538"/>
    <n v="119802"/>
    <n v="69268"/>
  </r>
  <r>
    <x v="21"/>
    <n v="43725808.5"/>
    <x v="2"/>
    <n v="0"/>
    <m/>
    <n v="0"/>
    <m/>
    <n v="0"/>
    <m/>
    <n v="0"/>
    <m/>
    <n v="4184"/>
    <m/>
    <n v="0"/>
    <m/>
    <n v="0"/>
    <m/>
    <n v="0"/>
    <m/>
    <n v="0"/>
    <m/>
    <n v="0"/>
    <m/>
    <n v="274"/>
    <n v="0"/>
    <n v="0"/>
    <n v="4184"/>
    <n v="274"/>
  </r>
  <r>
    <x v="21"/>
    <n v="43725809.5"/>
    <x v="3"/>
    <n v="531"/>
    <m/>
    <n v="2310"/>
    <m/>
    <n v="0"/>
    <m/>
    <n v="1080"/>
    <m/>
    <n v="170"/>
    <m/>
    <n v="0"/>
    <m/>
    <n v="0"/>
    <m/>
    <n v="11741"/>
    <m/>
    <n v="0"/>
    <m/>
    <n v="0"/>
    <m/>
    <n v="0"/>
    <n v="2295"/>
    <n v="2310"/>
    <n v="11741"/>
    <n v="0"/>
  </r>
  <r>
    <x v="21"/>
    <n v="43725810.5"/>
    <x v="4"/>
    <n v="401"/>
    <m/>
    <n v="536"/>
    <m/>
    <n v="0"/>
    <m/>
    <n v="236"/>
    <m/>
    <n v="178"/>
    <m/>
    <n v="0"/>
    <m/>
    <n v="0"/>
    <m/>
    <n v="13262"/>
    <m/>
    <n v="0"/>
    <m/>
    <n v="0"/>
    <m/>
    <n v="0"/>
    <n v="1764"/>
    <n v="536"/>
    <n v="13262"/>
    <n v="0"/>
  </r>
  <r>
    <x v="21"/>
    <n v="43725811.5"/>
    <x v="5"/>
    <n v="0"/>
    <m/>
    <n v="0"/>
    <m/>
    <n v="0"/>
    <m/>
    <n v="0"/>
    <m/>
    <n v="0"/>
    <m/>
    <n v="0"/>
    <m/>
    <n v="58079"/>
    <m/>
    <n v="0"/>
    <m/>
    <n v="91653"/>
    <m/>
    <n v="86490"/>
    <m/>
    <n v="86423"/>
    <n v="58079"/>
    <n v="0"/>
    <n v="58079"/>
    <n v="91653"/>
  </r>
  <r>
    <x v="21"/>
    <n v="43725812.5"/>
    <x v="6"/>
    <n v="0"/>
    <m/>
    <n v="211"/>
    <m/>
    <n v="0"/>
    <m/>
    <n v="0"/>
    <m/>
    <n v="0"/>
    <m/>
    <n v="0"/>
    <m/>
    <n v="0"/>
    <m/>
    <n v="3877"/>
    <m/>
    <n v="0"/>
    <m/>
    <n v="0"/>
    <m/>
    <n v="0"/>
    <n v="1147"/>
    <n v="211"/>
    <n v="3877"/>
    <n v="0"/>
  </r>
  <r>
    <x v="21"/>
    <n v="43725813.5"/>
    <x v="7"/>
    <n v="0"/>
    <m/>
    <n v="0"/>
    <m/>
    <n v="0"/>
    <m/>
    <n v="201"/>
    <m/>
    <n v="146"/>
    <m/>
    <n v="0"/>
    <m/>
    <n v="0"/>
    <m/>
    <n v="3730"/>
    <m/>
    <n v="0"/>
    <m/>
    <n v="0"/>
    <m/>
    <n v="0"/>
    <n v="5310"/>
    <n v="201"/>
    <n v="3730"/>
    <n v="0"/>
  </r>
  <r>
    <x v="21"/>
    <n v="43725814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5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6.5"/>
    <x v="10"/>
    <n v="0"/>
    <m/>
    <n v="0"/>
    <m/>
    <n v="0"/>
    <m/>
    <n v="0"/>
    <m/>
    <n v="0"/>
    <m/>
    <n v="0"/>
    <m/>
    <n v="0"/>
    <m/>
    <n v="468"/>
    <m/>
    <n v="0"/>
    <m/>
    <n v="261"/>
    <m/>
    <n v="181"/>
    <n v="468"/>
    <n v="0"/>
    <n v="468"/>
    <n v="261"/>
  </r>
  <r>
    <x v="21"/>
    <n v="43725817.5"/>
    <x v="11"/>
    <n v="0"/>
    <m/>
    <n v="0"/>
    <m/>
    <n v="0"/>
    <m/>
    <n v="0"/>
    <m/>
    <n v="0"/>
    <m/>
    <n v="0"/>
    <m/>
    <n v="0"/>
    <m/>
    <n v="0"/>
    <m/>
    <n v="0"/>
    <m/>
    <n v="5019"/>
    <m/>
    <n v="4663"/>
    <n v="0"/>
    <n v="0"/>
    <n v="0"/>
    <n v="5019"/>
  </r>
  <r>
    <x v="21"/>
    <n v="43725818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19.5"/>
    <x v="13"/>
    <n v="0"/>
    <m/>
    <n v="0"/>
    <m/>
    <n v="0"/>
    <m/>
    <n v="0"/>
    <m/>
    <n v="0"/>
    <m/>
    <n v="0"/>
    <m/>
    <n v="430"/>
    <m/>
    <n v="0"/>
    <m/>
    <n v="0"/>
    <m/>
    <n v="717"/>
    <m/>
    <n v="0"/>
    <n v="430"/>
    <n v="0"/>
    <n v="430"/>
    <n v="717"/>
  </r>
  <r>
    <x v="21"/>
    <n v="43725820.5"/>
    <x v="14"/>
    <n v="0"/>
    <m/>
    <n v="0"/>
    <m/>
    <n v="0"/>
    <m/>
    <n v="0"/>
    <m/>
    <n v="0"/>
    <m/>
    <n v="0"/>
    <m/>
    <n v="714"/>
    <m/>
    <n v="0"/>
    <m/>
    <n v="0"/>
    <m/>
    <n v="0"/>
    <m/>
    <n v="0"/>
    <n v="2419"/>
    <n v="0"/>
    <n v="714"/>
    <n v="0"/>
  </r>
  <r>
    <x v="21"/>
    <n v="43725821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22.5"/>
    <x v="16"/>
    <n v="0"/>
    <m/>
    <n v="0"/>
    <m/>
    <n v="0"/>
    <m/>
    <n v="0"/>
    <m/>
    <n v="0"/>
    <m/>
    <n v="0"/>
    <m/>
    <n v="0"/>
    <m/>
    <n v="0"/>
    <m/>
    <n v="0"/>
    <m/>
    <n v="3295"/>
    <m/>
    <n v="0"/>
    <n v="2759"/>
    <n v="0"/>
    <n v="0"/>
    <n v="3295"/>
  </r>
  <r>
    <x v="21"/>
    <n v="43725823.5"/>
    <x v="17"/>
    <n v="0"/>
    <m/>
    <n v="0"/>
    <m/>
    <n v="0"/>
    <m/>
    <n v="0"/>
    <m/>
    <n v="0"/>
    <m/>
    <n v="0"/>
    <m/>
    <n v="0"/>
    <m/>
    <n v="0"/>
    <m/>
    <n v="0"/>
    <m/>
    <n v="11129"/>
    <m/>
    <n v="0"/>
    <n v="0"/>
    <n v="0"/>
    <n v="0"/>
    <n v="11129"/>
  </r>
  <r>
    <x v="21"/>
    <n v="43725824.5"/>
    <x v="18"/>
    <n v="0"/>
    <m/>
    <n v="0"/>
    <m/>
    <n v="0"/>
    <m/>
    <n v="0"/>
    <m/>
    <n v="0"/>
    <m/>
    <n v="0"/>
    <m/>
    <n v="0"/>
    <m/>
    <n v="0"/>
    <m/>
    <n v="0"/>
    <m/>
    <n v="0"/>
    <m/>
    <n v="636"/>
    <n v="0"/>
    <n v="0"/>
    <n v="0"/>
    <n v="636"/>
  </r>
  <r>
    <x v="21"/>
    <n v="43725825.5"/>
    <x v="19"/>
    <n v="0"/>
    <m/>
    <n v="0"/>
    <m/>
    <n v="0"/>
    <m/>
    <n v="0"/>
    <m/>
    <n v="0"/>
    <m/>
    <n v="0"/>
    <m/>
    <n v="21942"/>
    <m/>
    <n v="0"/>
    <m/>
    <n v="0"/>
    <m/>
    <n v="8087"/>
    <m/>
    <n v="8639"/>
    <n v="21942"/>
    <n v="0"/>
    <n v="21942"/>
    <n v="8639"/>
  </r>
  <r>
    <x v="21"/>
    <n v="43725826.5"/>
    <x v="20"/>
    <n v="0"/>
    <m/>
    <n v="0"/>
    <m/>
    <n v="0"/>
    <m/>
    <n v="0"/>
    <m/>
    <n v="0"/>
    <m/>
    <n v="0"/>
    <m/>
    <n v="0"/>
    <m/>
    <n v="0"/>
    <m/>
    <n v="0"/>
    <m/>
    <n v="718"/>
    <m/>
    <n v="631"/>
    <n v="0"/>
    <n v="0"/>
    <n v="0"/>
    <n v="718"/>
  </r>
  <r>
    <x v="21"/>
    <n v="43725827.5"/>
    <x v="21"/>
    <n v="0"/>
    <m/>
    <n v="0"/>
    <m/>
    <n v="0"/>
    <m/>
    <n v="0"/>
    <m/>
    <n v="0"/>
    <m/>
    <n v="0"/>
    <m/>
    <n v="0"/>
    <m/>
    <n v="0"/>
    <m/>
    <n v="0"/>
    <m/>
    <n v="749"/>
    <m/>
    <n v="642"/>
    <n v="0"/>
    <n v="0"/>
    <n v="0"/>
    <n v="749"/>
  </r>
  <r>
    <x v="21"/>
    <n v="43725828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1"/>
    <n v="43725829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</r>
  <r>
    <x v="22"/>
    <n v="4331741.5"/>
    <x v="1"/>
    <n v="0"/>
    <m/>
    <n v="0"/>
    <m/>
    <n v="0"/>
    <m/>
    <n v="0"/>
    <m/>
    <n v="0"/>
    <m/>
    <n v="0"/>
    <m/>
    <n v="4526"/>
    <m/>
    <n v="3956"/>
    <m/>
    <n v="4832"/>
    <m/>
    <n v="3522"/>
    <m/>
    <n v="6880"/>
    <n v="8488"/>
    <n v="0"/>
    <n v="4526"/>
    <n v="6880"/>
  </r>
  <r>
    <x v="22"/>
    <n v="4331742.5"/>
    <x v="2"/>
    <n v="0"/>
    <m/>
    <n v="1612"/>
    <m/>
    <n v="0"/>
    <m/>
    <n v="0"/>
    <m/>
    <n v="0"/>
    <m/>
    <n v="0"/>
    <m/>
    <n v="1784"/>
    <m/>
    <n v="1534"/>
    <m/>
    <n v="1744"/>
    <m/>
    <n v="1590"/>
    <m/>
    <n v="1538"/>
    <n v="927"/>
    <n v="1612"/>
    <n v="1784"/>
    <n v="1744"/>
  </r>
  <r>
    <x v="22"/>
    <n v="4331743.5"/>
    <x v="3"/>
    <n v="0"/>
    <m/>
    <n v="0"/>
    <m/>
    <n v="998"/>
    <m/>
    <n v="0"/>
    <m/>
    <n v="221"/>
    <m/>
    <n v="0"/>
    <m/>
    <n v="0"/>
    <m/>
    <n v="235"/>
    <m/>
    <n v="0"/>
    <m/>
    <n v="0"/>
    <m/>
    <n v="404"/>
    <n v="1071"/>
    <n v="998"/>
    <n v="235"/>
    <n v="404"/>
  </r>
  <r>
    <x v="22"/>
    <n v="4331744.5"/>
    <x v="4"/>
    <n v="0"/>
    <m/>
    <n v="0"/>
    <m/>
    <n v="385"/>
    <m/>
    <n v="0"/>
    <m/>
    <n v="57"/>
    <m/>
    <n v="0"/>
    <m/>
    <n v="0"/>
    <m/>
    <n v="0"/>
    <m/>
    <n v="0"/>
    <m/>
    <n v="0"/>
    <m/>
    <n v="147"/>
    <n v="24"/>
    <n v="385"/>
    <n v="57"/>
    <n v="147"/>
  </r>
  <r>
    <x v="22"/>
    <n v="4331745.5"/>
    <x v="5"/>
    <n v="0"/>
    <m/>
    <n v="0"/>
    <m/>
    <n v="0"/>
    <m/>
    <n v="0"/>
    <m/>
    <n v="0"/>
    <m/>
    <n v="0"/>
    <m/>
    <n v="3391"/>
    <m/>
    <n v="0"/>
    <m/>
    <n v="12625"/>
    <m/>
    <n v="0"/>
    <m/>
    <n v="0"/>
    <n v="3391"/>
    <n v="0"/>
    <n v="3391"/>
    <n v="12625"/>
  </r>
  <r>
    <x v="22"/>
    <n v="4331746.5"/>
    <x v="6"/>
    <n v="0"/>
    <m/>
    <n v="0"/>
    <m/>
    <n v="0"/>
    <m/>
    <n v="0"/>
    <m/>
    <n v="8"/>
    <m/>
    <n v="0"/>
    <m/>
    <n v="0"/>
    <m/>
    <n v="0"/>
    <m/>
    <n v="0"/>
    <m/>
    <n v="0"/>
    <m/>
    <n v="0"/>
    <n v="0"/>
    <n v="0"/>
    <n v="8"/>
    <n v="0"/>
  </r>
  <r>
    <x v="22"/>
    <n v="4331747.5"/>
    <x v="7"/>
    <n v="0"/>
    <m/>
    <n v="0"/>
    <m/>
    <n v="2036"/>
    <m/>
    <n v="0"/>
    <m/>
    <n v="344"/>
    <m/>
    <n v="0"/>
    <m/>
    <n v="0"/>
    <m/>
    <n v="0"/>
    <m/>
    <n v="0"/>
    <m/>
    <n v="0"/>
    <m/>
    <n v="0"/>
    <n v="285"/>
    <n v="2036"/>
    <n v="344"/>
    <n v="0"/>
  </r>
  <r>
    <x v="22"/>
    <n v="4331748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48"/>
    <n v="0"/>
    <n v="0"/>
    <n v="0"/>
  </r>
  <r>
    <x v="22"/>
    <n v="4331749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404"/>
    <n v="0"/>
    <n v="0"/>
    <n v="0"/>
  </r>
  <r>
    <x v="22"/>
    <n v="4331750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51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15"/>
    <n v="0"/>
    <n v="0"/>
    <n v="0"/>
  </r>
  <r>
    <x v="22"/>
    <n v="4331752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527"/>
    <n v="0"/>
    <n v="0"/>
    <n v="0"/>
  </r>
  <r>
    <x v="22"/>
    <n v="4331753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2"/>
    <n v="4331754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22"/>
    <n v="4331755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2"/>
    <n v="4331756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4311"/>
    <n v="0"/>
    <n v="0"/>
    <n v="0"/>
  </r>
  <r>
    <x v="22"/>
    <n v="4331757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3601"/>
    <n v="0"/>
    <n v="0"/>
    <n v="0"/>
  </r>
  <r>
    <x v="22"/>
    <n v="4331758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59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0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22"/>
    <n v="4331761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2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2"/>
    <n v="4331763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</r>
  <r>
    <x v="23"/>
    <n v="2054719"/>
    <x v="1"/>
    <n v="0"/>
    <m/>
    <n v="0"/>
    <m/>
    <n v="0"/>
    <m/>
    <n v="0"/>
    <m/>
    <n v="0"/>
    <m/>
    <n v="0"/>
    <m/>
    <n v="13732"/>
    <m/>
    <n v="0"/>
    <m/>
    <n v="0"/>
    <m/>
    <n v="0"/>
    <m/>
    <n v="0"/>
    <n v="967"/>
    <n v="0"/>
    <n v="13732"/>
    <n v="0"/>
  </r>
  <r>
    <x v="23"/>
    <n v="2054720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2779"/>
    <n v="0"/>
    <n v="0"/>
    <n v="0"/>
  </r>
  <r>
    <x v="23"/>
    <n v="2054721"/>
    <x v="3"/>
    <n v="0"/>
    <m/>
    <n v="318"/>
    <m/>
    <n v="76"/>
    <m/>
    <n v="128"/>
    <m/>
    <n v="0"/>
    <m/>
    <n v="0"/>
    <m/>
    <n v="0"/>
    <m/>
    <n v="0"/>
    <m/>
    <n v="580"/>
    <m/>
    <n v="0"/>
    <m/>
    <n v="0"/>
    <n v="398"/>
    <n v="318"/>
    <n v="0"/>
    <n v="580"/>
  </r>
  <r>
    <x v="23"/>
    <n v="2054722"/>
    <x v="4"/>
    <n v="0"/>
    <m/>
    <n v="66"/>
    <m/>
    <n v="117"/>
    <m/>
    <n v="50"/>
    <m/>
    <n v="0"/>
    <m/>
    <n v="0"/>
    <m/>
    <n v="0"/>
    <m/>
    <n v="0"/>
    <m/>
    <n v="117"/>
    <m/>
    <n v="0"/>
    <m/>
    <n v="0"/>
    <n v="159"/>
    <n v="117"/>
    <n v="0"/>
    <n v="117"/>
  </r>
  <r>
    <x v="23"/>
    <n v="2054723"/>
    <x v="5"/>
    <n v="0"/>
    <m/>
    <n v="0"/>
    <m/>
    <n v="0"/>
    <m/>
    <n v="0"/>
    <m/>
    <n v="0"/>
    <m/>
    <n v="0"/>
    <m/>
    <n v="14508"/>
    <m/>
    <n v="0"/>
    <m/>
    <n v="0"/>
    <m/>
    <n v="0"/>
    <m/>
    <n v="9196"/>
    <n v="14508"/>
    <n v="0"/>
    <n v="14508"/>
    <n v="9196"/>
  </r>
  <r>
    <x v="23"/>
    <n v="2054724"/>
    <x v="6"/>
    <n v="0"/>
    <m/>
    <n v="11"/>
    <m/>
    <n v="0"/>
    <m/>
    <n v="16"/>
    <m/>
    <n v="0"/>
    <m/>
    <n v="0"/>
    <m/>
    <n v="0"/>
    <m/>
    <n v="0"/>
    <m/>
    <n v="43"/>
    <m/>
    <n v="0"/>
    <m/>
    <n v="0"/>
    <n v="29"/>
    <n v="16"/>
    <n v="0"/>
    <n v="43"/>
  </r>
  <r>
    <x v="23"/>
    <n v="2054725"/>
    <x v="7"/>
    <n v="0"/>
    <m/>
    <n v="205"/>
    <m/>
    <n v="0"/>
    <m/>
    <n v="142"/>
    <m/>
    <n v="0"/>
    <m/>
    <n v="0"/>
    <m/>
    <n v="0"/>
    <m/>
    <n v="0"/>
    <m/>
    <n v="0"/>
    <m/>
    <n v="0"/>
    <m/>
    <n v="0"/>
    <n v="144"/>
    <n v="205"/>
    <n v="0"/>
    <n v="0"/>
  </r>
  <r>
    <x v="23"/>
    <n v="2054726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849"/>
    <n v="0"/>
    <n v="0"/>
    <n v="0"/>
  </r>
  <r>
    <x v="23"/>
    <n v="2054727"/>
    <x v="9"/>
    <n v="0"/>
    <m/>
    <n v="0"/>
    <m/>
    <n v="0"/>
    <m/>
    <n v="0"/>
    <m/>
    <n v="0"/>
    <m/>
    <n v="0"/>
    <m/>
    <n v="0"/>
    <m/>
    <n v="0"/>
    <m/>
    <n v="0"/>
    <m/>
    <n v="0"/>
    <m/>
    <n v="33"/>
    <n v="110"/>
    <n v="0"/>
    <n v="0"/>
    <n v="33"/>
  </r>
  <r>
    <x v="23"/>
    <n v="2054728"/>
    <x v="10"/>
    <n v="0"/>
    <m/>
    <n v="0"/>
    <m/>
    <n v="0"/>
    <m/>
    <n v="0"/>
    <m/>
    <n v="0"/>
    <m/>
    <n v="0"/>
    <m/>
    <n v="0"/>
    <m/>
    <n v="6"/>
    <m/>
    <n v="0"/>
    <m/>
    <n v="0"/>
    <m/>
    <n v="5"/>
    <n v="10"/>
    <n v="0"/>
    <n v="6"/>
    <n v="5"/>
  </r>
  <r>
    <x v="23"/>
    <n v="2054729"/>
    <x v="11"/>
    <n v="0"/>
    <m/>
    <n v="0"/>
    <m/>
    <n v="0"/>
    <m/>
    <n v="0"/>
    <m/>
    <n v="0"/>
    <m/>
    <n v="0"/>
    <m/>
    <n v="205"/>
    <m/>
    <n v="0"/>
    <m/>
    <n v="0"/>
    <m/>
    <n v="0"/>
    <m/>
    <n v="0"/>
    <n v="416"/>
    <n v="0"/>
    <n v="205"/>
    <n v="0"/>
  </r>
  <r>
    <x v="23"/>
    <n v="2054730"/>
    <x v="12"/>
    <n v="0"/>
    <m/>
    <n v="0"/>
    <m/>
    <n v="0"/>
    <m/>
    <n v="0"/>
    <m/>
    <n v="0"/>
    <m/>
    <n v="0"/>
    <m/>
    <n v="0"/>
    <m/>
    <n v="0"/>
    <m/>
    <n v="0"/>
    <m/>
    <n v="0"/>
    <m/>
    <n v="5"/>
    <n v="71"/>
    <n v="0"/>
    <n v="0"/>
    <n v="5"/>
  </r>
  <r>
    <x v="23"/>
    <n v="2054731"/>
    <x v="13"/>
    <n v="0"/>
    <m/>
    <n v="0"/>
    <m/>
    <n v="0"/>
    <m/>
    <n v="0"/>
    <m/>
    <n v="0"/>
    <m/>
    <n v="0"/>
    <m/>
    <n v="0"/>
    <m/>
    <n v="0"/>
    <m/>
    <n v="0"/>
    <m/>
    <n v="0"/>
    <m/>
    <n v="76"/>
    <n v="41"/>
    <n v="0"/>
    <n v="0"/>
    <n v="76"/>
  </r>
  <r>
    <x v="23"/>
    <n v="2054732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49"/>
    <n v="0"/>
    <n v="0"/>
    <n v="0"/>
  </r>
  <r>
    <x v="23"/>
    <n v="2054733"/>
    <x v="15"/>
    <n v="0"/>
    <m/>
    <n v="0"/>
    <m/>
    <n v="0"/>
    <m/>
    <n v="0"/>
    <m/>
    <n v="0"/>
    <m/>
    <n v="0"/>
    <m/>
    <n v="0"/>
    <m/>
    <n v="0"/>
    <m/>
    <n v="0"/>
    <m/>
    <n v="0"/>
    <m/>
    <n v="3"/>
    <n v="8"/>
    <n v="0"/>
    <n v="0"/>
    <n v="3"/>
  </r>
  <r>
    <x v="23"/>
    <n v="2054734"/>
    <x v="16"/>
    <n v="0"/>
    <m/>
    <n v="0"/>
    <m/>
    <n v="0"/>
    <m/>
    <n v="0"/>
    <m/>
    <n v="0"/>
    <m/>
    <n v="0"/>
    <m/>
    <n v="0"/>
    <m/>
    <n v="0"/>
    <m/>
    <n v="0"/>
    <m/>
    <n v="0"/>
    <m/>
    <n v="620"/>
    <n v="2130"/>
    <n v="0"/>
    <n v="0"/>
    <n v="620"/>
  </r>
  <r>
    <x v="23"/>
    <n v="205473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58"/>
    <n v="0"/>
    <n v="0"/>
    <n v="0"/>
  </r>
  <r>
    <x v="23"/>
    <n v="2054736"/>
    <x v="18"/>
    <n v="0"/>
    <m/>
    <n v="0"/>
    <m/>
    <n v="0"/>
    <m/>
    <n v="0"/>
    <m/>
    <n v="0"/>
    <m/>
    <n v="0"/>
    <m/>
    <n v="0"/>
    <m/>
    <n v="0"/>
    <m/>
    <n v="0"/>
    <m/>
    <n v="0"/>
    <m/>
    <n v="28"/>
    <n v="205"/>
    <n v="0"/>
    <n v="0"/>
    <n v="28"/>
  </r>
  <r>
    <x v="23"/>
    <n v="2054737"/>
    <x v="19"/>
    <n v="0"/>
    <m/>
    <n v="0"/>
    <m/>
    <n v="0"/>
    <m/>
    <n v="0"/>
    <m/>
    <n v="0"/>
    <m/>
    <n v="0"/>
    <m/>
    <n v="0"/>
    <m/>
    <n v="0"/>
    <m/>
    <n v="0"/>
    <m/>
    <n v="0"/>
    <m/>
    <n v="2"/>
    <n v="4"/>
    <n v="0"/>
    <n v="0"/>
    <n v="2"/>
  </r>
  <r>
    <x v="23"/>
    <n v="2054738"/>
    <x v="20"/>
    <n v="0"/>
    <m/>
    <n v="0"/>
    <m/>
    <n v="0"/>
    <m/>
    <n v="0"/>
    <m/>
    <n v="0"/>
    <m/>
    <n v="0"/>
    <m/>
    <n v="0"/>
    <m/>
    <n v="0"/>
    <m/>
    <n v="0"/>
    <m/>
    <n v="0"/>
    <m/>
    <n v="7"/>
    <n v="22"/>
    <n v="0"/>
    <n v="0"/>
    <n v="7"/>
  </r>
  <r>
    <x v="23"/>
    <n v="205473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40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3"/>
    <n v="2054741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6097"/>
    <n v="0"/>
    <n v="0"/>
    <n v="0"/>
  </r>
  <r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27533134.000000015"/>
    <n v="0"/>
    <n v="28225176.500000007"/>
    <n v="0"/>
    <n v="28915652.500000004"/>
    <n v="0"/>
    <n v="29611714.000000004"/>
    <n v="0"/>
    <n v="5230"/>
    <n v="8550"/>
    <n v="35"/>
    <n v="0"/>
  </r>
  <r>
    <x v="24"/>
    <n v="22966241"/>
    <x v="1"/>
    <n v="6766"/>
    <m/>
    <n v="6876"/>
    <m/>
    <n v="0"/>
    <m/>
    <n v="0"/>
    <m/>
    <n v="0"/>
    <m/>
    <n v="0"/>
    <m/>
    <n v="7666"/>
    <m/>
    <n v="0"/>
    <m/>
    <n v="0"/>
    <m/>
    <n v="0"/>
    <m/>
    <n v="0"/>
    <n v="4560"/>
    <n v="6876"/>
    <n v="7666"/>
    <n v="0"/>
  </r>
  <r>
    <x v="24"/>
    <n v="22966242"/>
    <x v="2"/>
    <n v="2950"/>
    <m/>
    <n v="6800"/>
    <m/>
    <n v="0"/>
    <m/>
    <n v="0"/>
    <m/>
    <n v="3166"/>
    <m/>
    <n v="5862"/>
    <m/>
    <n v="7988"/>
    <m/>
    <n v="0"/>
    <m/>
    <n v="0"/>
    <m/>
    <n v="0"/>
    <m/>
    <n v="0"/>
    <n v="3164"/>
    <n v="6800"/>
    <n v="7988"/>
    <n v="0"/>
  </r>
  <r>
    <x v="24"/>
    <n v="22966243"/>
    <x v="3"/>
    <n v="0"/>
    <m/>
    <n v="0"/>
    <m/>
    <n v="118"/>
    <m/>
    <n v="0"/>
    <m/>
    <n v="0"/>
    <m/>
    <n v="0"/>
    <m/>
    <n v="0"/>
    <m/>
    <n v="0"/>
    <m/>
    <n v="13"/>
    <m/>
    <n v="0"/>
    <m/>
    <n v="0"/>
    <n v="329"/>
    <n v="118"/>
    <n v="0"/>
    <n v="13"/>
  </r>
  <r>
    <x v="24"/>
    <n v="22966244"/>
    <x v="4"/>
    <n v="0"/>
    <m/>
    <n v="4081"/>
    <m/>
    <n v="0"/>
    <m/>
    <n v="0"/>
    <m/>
    <n v="0"/>
    <m/>
    <n v="0"/>
    <m/>
    <n v="0"/>
    <m/>
    <n v="0"/>
    <m/>
    <n v="9"/>
    <m/>
    <n v="91"/>
    <m/>
    <n v="0"/>
    <n v="556"/>
    <n v="4081"/>
    <n v="0"/>
    <n v="91"/>
  </r>
  <r>
    <x v="24"/>
    <n v="22966245"/>
    <x v="5"/>
    <n v="0"/>
    <m/>
    <n v="0"/>
    <m/>
    <n v="0"/>
    <m/>
    <n v="0"/>
    <m/>
    <n v="0"/>
    <m/>
    <n v="0"/>
    <m/>
    <n v="35000"/>
    <m/>
    <n v="38338"/>
    <m/>
    <n v="41616"/>
    <m/>
    <n v="41616"/>
    <m/>
    <n v="0"/>
    <n v="35000"/>
    <n v="0"/>
    <n v="38338"/>
    <n v="41616"/>
  </r>
  <r>
    <x v="24"/>
    <n v="22966246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14"/>
    <n v="0"/>
    <n v="0"/>
    <n v="0"/>
  </r>
  <r>
    <x v="24"/>
    <n v="22966247"/>
    <x v="7"/>
    <n v="0"/>
    <m/>
    <n v="0"/>
    <m/>
    <n v="174"/>
    <m/>
    <n v="0"/>
    <m/>
    <n v="0"/>
    <m/>
    <n v="0"/>
    <m/>
    <n v="0"/>
    <m/>
    <n v="0"/>
    <m/>
    <n v="254"/>
    <m/>
    <n v="0"/>
    <m/>
    <n v="0"/>
    <n v="15"/>
    <n v="174"/>
    <n v="0"/>
    <n v="254"/>
  </r>
  <r>
    <x v="24"/>
    <n v="22966248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311"/>
    <n v="0"/>
    <n v="0"/>
    <n v="0"/>
  </r>
  <r>
    <x v="24"/>
    <n v="22966249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411"/>
    <n v="0"/>
    <n v="0"/>
    <n v="0"/>
  </r>
  <r>
    <x v="24"/>
    <n v="22966250"/>
    <x v="10"/>
    <n v="0"/>
    <m/>
    <n v="0"/>
    <m/>
    <n v="0"/>
    <m/>
    <n v="0"/>
    <m/>
    <n v="0"/>
    <m/>
    <n v="0"/>
    <m/>
    <n v="0"/>
    <m/>
    <n v="12"/>
    <m/>
    <n v="0"/>
    <m/>
    <n v="0"/>
    <m/>
    <n v="0"/>
    <n v="52"/>
    <n v="0"/>
    <n v="12"/>
    <n v="0"/>
  </r>
  <r>
    <x v="24"/>
    <n v="22966251"/>
    <x v="11"/>
    <n v="0"/>
    <m/>
    <n v="0"/>
    <m/>
    <n v="0"/>
    <m/>
    <n v="0"/>
    <m/>
    <n v="0"/>
    <m/>
    <n v="0"/>
    <m/>
    <n v="306"/>
    <m/>
    <n v="0"/>
    <m/>
    <n v="0"/>
    <m/>
    <n v="0"/>
    <m/>
    <n v="0"/>
    <n v="0"/>
    <n v="0"/>
    <n v="306"/>
    <n v="0"/>
  </r>
  <r>
    <x v="24"/>
    <n v="22966252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53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14"/>
    <n v="0"/>
    <n v="0"/>
    <n v="0"/>
  </r>
  <r>
    <x v="24"/>
    <n v="2296625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1"/>
    <n v="0"/>
    <n v="0"/>
    <n v="0"/>
  </r>
  <r>
    <x v="24"/>
    <n v="2296625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56"/>
    <n v="0"/>
    <n v="0"/>
    <n v="0"/>
  </r>
  <r>
    <x v="24"/>
    <n v="2296625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6355"/>
    <n v="0"/>
    <n v="0"/>
    <n v="0"/>
  </r>
  <r>
    <x v="24"/>
    <n v="22966257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58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306"/>
    <n v="0"/>
    <n v="0"/>
    <n v="0"/>
  </r>
  <r>
    <x v="24"/>
    <n v="22966259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0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99"/>
    <n v="0"/>
    <n v="0"/>
    <n v="0"/>
  </r>
  <r>
    <x v="24"/>
    <n v="22966261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2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4"/>
    <n v="22966263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602"/>
    <n v="0"/>
    <n v="0"/>
    <n v="0"/>
  </r>
  <r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</r>
  <r>
    <x v="25"/>
    <n v="16514688"/>
    <x v="1"/>
    <n v="8514"/>
    <m/>
    <n v="0"/>
    <m/>
    <n v="0"/>
    <m/>
    <n v="0"/>
    <m/>
    <n v="9530"/>
    <m/>
    <n v="0"/>
    <m/>
    <n v="11986"/>
    <m/>
    <n v="0"/>
    <m/>
    <n v="0"/>
    <m/>
    <n v="0"/>
    <m/>
    <n v="12654"/>
    <n v="5225"/>
    <n v="8514"/>
    <n v="11986"/>
    <n v="12654"/>
  </r>
  <r>
    <x v="25"/>
    <n v="16514689"/>
    <x v="2"/>
    <n v="3540"/>
    <m/>
    <n v="3922"/>
    <m/>
    <n v="0"/>
    <m/>
    <n v="0"/>
    <m/>
    <n v="5314"/>
    <m/>
    <n v="0"/>
    <m/>
    <n v="6470"/>
    <m/>
    <n v="0"/>
    <m/>
    <n v="0"/>
    <m/>
    <n v="0"/>
    <m/>
    <n v="3258"/>
    <n v="3169"/>
    <n v="3922"/>
    <n v="6470"/>
    <n v="3258"/>
  </r>
  <r>
    <x v="25"/>
    <n v="16514690"/>
    <x v="3"/>
    <n v="4"/>
    <m/>
    <n v="218"/>
    <m/>
    <n v="194"/>
    <m/>
    <n v="514"/>
    <m/>
    <n v="0"/>
    <m/>
    <n v="0"/>
    <m/>
    <n v="0"/>
    <m/>
    <n v="170"/>
    <m/>
    <n v="109"/>
    <m/>
    <n v="82"/>
    <m/>
    <n v="36980"/>
    <n v="1424"/>
    <n v="514"/>
    <n v="170"/>
    <n v="36980"/>
  </r>
  <r>
    <x v="25"/>
    <n v="16514691"/>
    <x v="4"/>
    <n v="0"/>
    <m/>
    <n v="0"/>
    <m/>
    <n v="107"/>
    <m/>
    <n v="385"/>
    <m/>
    <n v="0"/>
    <m/>
    <n v="0"/>
    <m/>
    <n v="0"/>
    <m/>
    <n v="121"/>
    <m/>
    <n v="34"/>
    <m/>
    <n v="53"/>
    <m/>
    <n v="11642"/>
    <n v="30"/>
    <n v="385"/>
    <n v="121"/>
    <n v="11642"/>
  </r>
  <r>
    <x v="25"/>
    <n v="16514692"/>
    <x v="5"/>
    <n v="0"/>
    <m/>
    <n v="0"/>
    <m/>
    <n v="0"/>
    <m/>
    <n v="0"/>
    <m/>
    <n v="0"/>
    <m/>
    <n v="0"/>
    <m/>
    <n v="1152"/>
    <m/>
    <n v="0"/>
    <m/>
    <n v="3303"/>
    <m/>
    <n v="0"/>
    <m/>
    <n v="0"/>
    <n v="1152"/>
    <n v="0"/>
    <n v="1152"/>
    <n v="3303"/>
  </r>
  <r>
    <x v="25"/>
    <n v="16514693"/>
    <x v="6"/>
    <n v="0"/>
    <m/>
    <n v="0"/>
    <m/>
    <n v="0"/>
    <m/>
    <n v="0"/>
    <m/>
    <n v="0"/>
    <m/>
    <n v="0"/>
    <m/>
    <n v="0"/>
    <m/>
    <n v="0"/>
    <m/>
    <n v="0"/>
    <m/>
    <n v="0"/>
    <m/>
    <n v="3342"/>
    <n v="7"/>
    <n v="0"/>
    <n v="0"/>
    <n v="3342"/>
  </r>
  <r>
    <x v="25"/>
    <n v="16514694"/>
    <x v="7"/>
    <n v="0"/>
    <m/>
    <n v="0"/>
    <m/>
    <n v="0"/>
    <m/>
    <n v="0"/>
    <m/>
    <n v="0"/>
    <m/>
    <n v="0"/>
    <m/>
    <n v="0"/>
    <m/>
    <n v="146"/>
    <m/>
    <n v="0"/>
    <m/>
    <n v="0"/>
    <m/>
    <n v="3642"/>
    <n v="78"/>
    <n v="0"/>
    <n v="146"/>
    <n v="3642"/>
  </r>
  <r>
    <x v="25"/>
    <n v="1651469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153"/>
    <n v="0"/>
    <n v="0"/>
    <n v="0"/>
  </r>
  <r>
    <x v="25"/>
    <n v="16514696"/>
    <x v="9"/>
    <n v="0"/>
    <m/>
    <n v="0"/>
    <m/>
    <n v="0"/>
    <m/>
    <n v="0"/>
    <m/>
    <n v="0"/>
    <m/>
    <n v="0"/>
    <m/>
    <n v="13"/>
    <m/>
    <n v="0"/>
    <m/>
    <n v="0"/>
    <m/>
    <n v="0"/>
    <m/>
    <n v="0"/>
    <n v="25"/>
    <n v="0"/>
    <n v="13"/>
    <n v="0"/>
  </r>
  <r>
    <x v="25"/>
    <n v="16514697"/>
    <x v="10"/>
    <n v="0"/>
    <m/>
    <n v="0"/>
    <m/>
    <n v="0"/>
    <m/>
    <n v="0"/>
    <m/>
    <n v="0"/>
    <m/>
    <n v="0"/>
    <m/>
    <n v="15"/>
    <m/>
    <n v="0"/>
    <m/>
    <n v="0"/>
    <m/>
    <n v="0"/>
    <m/>
    <n v="0"/>
    <n v="0"/>
    <n v="0"/>
    <n v="15"/>
    <n v="0"/>
  </r>
  <r>
    <x v="25"/>
    <n v="16514698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496"/>
    <n v="0"/>
    <n v="0"/>
    <n v="0"/>
  </r>
  <r>
    <x v="25"/>
    <n v="16514699"/>
    <x v="12"/>
    <n v="0"/>
    <m/>
    <n v="0"/>
    <m/>
    <n v="0"/>
    <m/>
    <n v="0"/>
    <m/>
    <n v="0"/>
    <m/>
    <n v="0"/>
    <m/>
    <n v="1022"/>
    <m/>
    <n v="0"/>
    <m/>
    <n v="0"/>
    <m/>
    <n v="0"/>
    <m/>
    <n v="1481"/>
    <n v="1041"/>
    <n v="0"/>
    <n v="1022"/>
    <n v="1481"/>
  </r>
  <r>
    <x v="25"/>
    <n v="16514700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1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2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3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8306"/>
    <n v="0"/>
    <n v="0"/>
    <n v="0"/>
  </r>
  <r>
    <x v="25"/>
    <n v="16514704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6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7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8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09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5"/>
    <n v="16514710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</r>
  <r>
    <x v="26"/>
    <n v="24487612"/>
    <x v="1"/>
    <n v="11652"/>
    <m/>
    <n v="12864"/>
    <m/>
    <n v="12696"/>
    <m/>
    <n v="13854"/>
    <m/>
    <n v="15320"/>
    <m/>
    <n v="15922"/>
    <m/>
    <n v="16306"/>
    <m/>
    <n v="16358"/>
    <m/>
    <n v="17662"/>
    <m/>
    <n v="21856"/>
    <m/>
    <n v="19550"/>
    <n v="7961"/>
    <n v="13854"/>
    <n v="16358"/>
    <n v="21856"/>
  </r>
  <r>
    <x v="26"/>
    <n v="24487613"/>
    <x v="2"/>
    <n v="8522"/>
    <m/>
    <n v="8530"/>
    <m/>
    <n v="9298"/>
    <m/>
    <n v="10316"/>
    <m/>
    <n v="11410"/>
    <m/>
    <n v="11640"/>
    <m/>
    <n v="12042"/>
    <m/>
    <n v="12350"/>
    <m/>
    <n v="12648"/>
    <m/>
    <n v="14556"/>
    <m/>
    <n v="14240"/>
    <n v="5820"/>
    <n v="10316"/>
    <n v="12350"/>
    <n v="14556"/>
  </r>
  <r>
    <x v="26"/>
    <n v="24487614"/>
    <x v="3"/>
    <n v="20"/>
    <m/>
    <n v="0"/>
    <m/>
    <n v="0"/>
    <m/>
    <n v="0"/>
    <m/>
    <n v="20035"/>
    <m/>
    <n v="0"/>
    <m/>
    <n v="0"/>
    <m/>
    <n v="0"/>
    <m/>
    <n v="0"/>
    <m/>
    <n v="0"/>
    <m/>
    <n v="0"/>
    <n v="2310"/>
    <n v="20"/>
    <n v="20035"/>
    <n v="0"/>
  </r>
  <r>
    <x v="26"/>
    <n v="24487615"/>
    <x v="4"/>
    <n v="0"/>
    <m/>
    <n v="0"/>
    <m/>
    <n v="0"/>
    <m/>
    <n v="0"/>
    <m/>
    <n v="0"/>
    <m/>
    <n v="0"/>
    <m/>
    <n v="0"/>
    <m/>
    <n v="0"/>
    <m/>
    <n v="0"/>
    <m/>
    <n v="0"/>
    <m/>
    <n v="0"/>
    <n v="545"/>
    <n v="0"/>
    <n v="0"/>
    <n v="0"/>
  </r>
  <r>
    <x v="26"/>
    <n v="24487616"/>
    <x v="5"/>
    <n v="1213"/>
    <m/>
    <n v="1204"/>
    <m/>
    <n v="0"/>
    <m/>
    <n v="0"/>
    <m/>
    <n v="0"/>
    <m/>
    <n v="1991"/>
    <m/>
    <n v="4787"/>
    <m/>
    <n v="6632"/>
    <m/>
    <n v="6696"/>
    <m/>
    <n v="7329"/>
    <m/>
    <n v="6992"/>
    <n v="2205"/>
    <n v="1213"/>
    <n v="6632"/>
    <n v="7329"/>
  </r>
  <r>
    <x v="26"/>
    <n v="24487617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18"/>
    <x v="7"/>
    <n v="85"/>
    <m/>
    <n v="0"/>
    <m/>
    <n v="0"/>
    <m/>
    <n v="0"/>
    <m/>
    <n v="0"/>
    <m/>
    <n v="0"/>
    <m/>
    <n v="0"/>
    <m/>
    <n v="0"/>
    <m/>
    <n v="0"/>
    <m/>
    <n v="0"/>
    <m/>
    <n v="0"/>
    <n v="0"/>
    <n v="85"/>
    <n v="0"/>
    <n v="0"/>
  </r>
  <r>
    <x v="26"/>
    <n v="24487619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20"/>
    <x v="9"/>
    <n v="0"/>
    <m/>
    <n v="0"/>
    <m/>
    <n v="0"/>
    <m/>
    <n v="0"/>
    <m/>
    <n v="0"/>
    <m/>
    <n v="2466"/>
    <m/>
    <n v="0"/>
    <m/>
    <n v="2789"/>
    <m/>
    <n v="2954"/>
    <m/>
    <n v="3318"/>
    <m/>
    <n v="3337"/>
    <n v="2466"/>
    <n v="0"/>
    <n v="2789"/>
    <n v="3337"/>
  </r>
  <r>
    <x v="26"/>
    <n v="24487621"/>
    <x v="10"/>
    <n v="33"/>
    <m/>
    <n v="44"/>
    <m/>
    <n v="0"/>
    <m/>
    <n v="212"/>
    <m/>
    <n v="0"/>
    <m/>
    <n v="29"/>
    <m/>
    <n v="304"/>
    <m/>
    <n v="54"/>
    <m/>
    <n v="0"/>
    <m/>
    <n v="0"/>
    <m/>
    <n v="72"/>
    <n v="29"/>
    <n v="212"/>
    <n v="304"/>
    <n v="72"/>
  </r>
  <r>
    <x v="26"/>
    <n v="24487622"/>
    <x v="11"/>
    <n v="0"/>
    <m/>
    <n v="0"/>
    <m/>
    <n v="0"/>
    <m/>
    <n v="0"/>
    <m/>
    <n v="0"/>
    <m/>
    <n v="0"/>
    <m/>
    <n v="0"/>
    <m/>
    <n v="2055"/>
    <m/>
    <n v="2041"/>
    <m/>
    <n v="1912"/>
    <m/>
    <n v="335"/>
    <n v="5726"/>
    <n v="0"/>
    <n v="2055"/>
    <n v="2041"/>
  </r>
  <r>
    <x v="26"/>
    <n v="24487623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6"/>
    <n v="24487624"/>
    <x v="13"/>
    <n v="267"/>
    <m/>
    <n v="238"/>
    <m/>
    <n v="0"/>
    <m/>
    <n v="0"/>
    <m/>
    <n v="0"/>
    <m/>
    <n v="290"/>
    <m/>
    <n v="0"/>
    <m/>
    <n v="315"/>
    <m/>
    <n v="301"/>
    <m/>
    <n v="264"/>
    <m/>
    <n v="276"/>
    <n v="206"/>
    <n v="267"/>
    <n v="315"/>
    <n v="301"/>
  </r>
  <r>
    <x v="26"/>
    <n v="24487625"/>
    <x v="14"/>
    <n v="0"/>
    <m/>
    <n v="0"/>
    <m/>
    <n v="0"/>
    <m/>
    <n v="0"/>
    <m/>
    <n v="0"/>
    <m/>
    <n v="0"/>
    <m/>
    <n v="0"/>
    <m/>
    <n v="0"/>
    <m/>
    <n v="0"/>
    <m/>
    <n v="0"/>
    <m/>
    <n v="172"/>
    <n v="59"/>
    <n v="0"/>
    <n v="0"/>
    <n v="172"/>
  </r>
  <r>
    <x v="26"/>
    <n v="24487626"/>
    <x v="15"/>
    <n v="76"/>
    <m/>
    <n v="115"/>
    <m/>
    <n v="0"/>
    <m/>
    <n v="0"/>
    <m/>
    <n v="0"/>
    <m/>
    <n v="147"/>
    <m/>
    <n v="150"/>
    <m/>
    <n v="165"/>
    <m/>
    <n v="156"/>
    <m/>
    <n v="151"/>
    <m/>
    <n v="154"/>
    <n v="147"/>
    <n v="115"/>
    <n v="165"/>
    <n v="156"/>
  </r>
  <r>
    <x v="26"/>
    <n v="24487627"/>
    <x v="16"/>
    <n v="0"/>
    <m/>
    <n v="0"/>
    <m/>
    <n v="0"/>
    <m/>
    <n v="0"/>
    <m/>
    <n v="0"/>
    <m/>
    <n v="34992"/>
    <m/>
    <n v="0"/>
    <m/>
    <n v="399"/>
    <m/>
    <n v="8308"/>
    <m/>
    <n v="3530"/>
    <m/>
    <n v="696"/>
    <n v="26735"/>
    <n v="0"/>
    <n v="34992"/>
    <n v="8308"/>
  </r>
  <r>
    <x v="26"/>
    <n v="24487628"/>
    <x v="17"/>
    <n v="0"/>
    <m/>
    <n v="0"/>
    <m/>
    <n v="0"/>
    <m/>
    <n v="0"/>
    <m/>
    <n v="0"/>
    <m/>
    <n v="26735"/>
    <m/>
    <n v="0"/>
    <m/>
    <n v="16937"/>
    <m/>
    <n v="14416"/>
    <m/>
    <n v="10717"/>
    <m/>
    <n v="12261"/>
    <n v="0"/>
    <n v="0"/>
    <n v="26735"/>
    <n v="14416"/>
  </r>
  <r>
    <x v="26"/>
    <n v="24487629"/>
    <x v="18"/>
    <n v="1425"/>
    <m/>
    <n v="1465"/>
    <m/>
    <n v="0"/>
    <m/>
    <n v="0"/>
    <m/>
    <n v="0"/>
    <m/>
    <n v="1958"/>
    <m/>
    <n v="0"/>
    <m/>
    <n v="0"/>
    <m/>
    <n v="0"/>
    <m/>
    <n v="301"/>
    <m/>
    <n v="2040"/>
    <n v="1951"/>
    <n v="1465"/>
    <n v="1958"/>
    <n v="2040"/>
  </r>
  <r>
    <x v="26"/>
    <n v="24487630"/>
    <x v="19"/>
    <n v="0"/>
    <m/>
    <n v="0"/>
    <m/>
    <n v="0"/>
    <m/>
    <n v="0"/>
    <m/>
    <n v="0"/>
    <m/>
    <n v="6281"/>
    <m/>
    <n v="0"/>
    <m/>
    <n v="6665"/>
    <m/>
    <n v="0"/>
    <m/>
    <n v="0"/>
    <m/>
    <n v="6873"/>
    <n v="0"/>
    <n v="0"/>
    <n v="6665"/>
    <n v="6873"/>
  </r>
  <r>
    <x v="26"/>
    <n v="24487631"/>
    <x v="20"/>
    <n v="281"/>
    <m/>
    <n v="287"/>
    <m/>
    <n v="0"/>
    <m/>
    <n v="0"/>
    <m/>
    <n v="0"/>
    <m/>
    <n v="377"/>
    <m/>
    <n v="362"/>
    <m/>
    <n v="395"/>
    <m/>
    <n v="444"/>
    <m/>
    <n v="535"/>
    <m/>
    <n v="497"/>
    <n v="377"/>
    <n v="287"/>
    <n v="395"/>
    <n v="535"/>
  </r>
  <r>
    <x v="26"/>
    <n v="24487632"/>
    <x v="21"/>
    <n v="0"/>
    <m/>
    <n v="0"/>
    <m/>
    <n v="0"/>
    <m/>
    <n v="0"/>
    <m/>
    <n v="0"/>
    <m/>
    <n v="287"/>
    <m/>
    <n v="338"/>
    <m/>
    <n v="422"/>
    <m/>
    <n v="554"/>
    <m/>
    <n v="552"/>
    <m/>
    <n v="342"/>
    <n v="0"/>
    <n v="0"/>
    <n v="422"/>
    <n v="554"/>
  </r>
  <r>
    <x v="26"/>
    <n v="24487633"/>
    <x v="22"/>
    <n v="0"/>
    <m/>
    <n v="0"/>
    <m/>
    <n v="0"/>
    <m/>
    <n v="0"/>
    <m/>
    <n v="0"/>
    <m/>
    <n v="2"/>
    <m/>
    <n v="3"/>
    <m/>
    <n v="2"/>
    <m/>
    <n v="0"/>
    <m/>
    <n v="0"/>
    <m/>
    <n v="0"/>
    <n v="0"/>
    <n v="0"/>
    <n v="3"/>
    <n v="0"/>
  </r>
  <r>
    <x v="26"/>
    <n v="24487634"/>
    <x v="23"/>
    <n v="0"/>
    <m/>
    <n v="0"/>
    <m/>
    <n v="0"/>
    <m/>
    <n v="0"/>
    <m/>
    <n v="0"/>
    <m/>
    <n v="0"/>
    <m/>
    <n v="0"/>
    <m/>
    <n v="0"/>
    <m/>
    <n v="0"/>
    <m/>
    <n v="0"/>
    <m/>
    <n v="99942"/>
    <n v="0"/>
    <n v="0"/>
    <n v="0"/>
    <n v="99942"/>
  </r>
  <r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</r>
  <r>
    <x v="27"/>
    <n v="3636114.5"/>
    <x v="1"/>
    <n v="0"/>
    <m/>
    <n v="0"/>
    <m/>
    <n v="7692"/>
    <m/>
    <n v="8274"/>
    <m/>
    <n v="0"/>
    <m/>
    <n v="9142"/>
    <m/>
    <n v="8223"/>
    <m/>
    <n v="8738"/>
    <m/>
    <n v="8580"/>
    <m/>
    <n v="12312"/>
    <m/>
    <n v="13006"/>
    <n v="4017"/>
    <n v="8274"/>
    <n v="9142"/>
    <n v="13006"/>
  </r>
  <r>
    <x v="27"/>
    <n v="3636115.5"/>
    <x v="2"/>
    <n v="0"/>
    <m/>
    <n v="736"/>
    <m/>
    <n v="0"/>
    <m/>
    <n v="0"/>
    <m/>
    <n v="0"/>
    <m/>
    <n v="0"/>
    <m/>
    <n v="1342"/>
    <m/>
    <n v="1864"/>
    <m/>
    <n v="2054"/>
    <m/>
    <n v="2504"/>
    <m/>
    <n v="2680"/>
    <n v="855"/>
    <n v="736"/>
    <n v="1864"/>
    <n v="2680"/>
  </r>
  <r>
    <x v="27"/>
    <n v="3636116.5"/>
    <x v="3"/>
    <n v="3445"/>
    <m/>
    <n v="975"/>
    <m/>
    <n v="0"/>
    <m/>
    <n v="333"/>
    <m/>
    <n v="0"/>
    <m/>
    <n v="0"/>
    <m/>
    <n v="0"/>
    <m/>
    <n v="0"/>
    <m/>
    <n v="0"/>
    <m/>
    <n v="0"/>
    <m/>
    <n v="0"/>
    <n v="100"/>
    <n v="3445"/>
    <n v="0"/>
    <n v="0"/>
  </r>
  <r>
    <x v="27"/>
    <n v="3636117.5"/>
    <x v="4"/>
    <n v="695"/>
    <m/>
    <n v="209"/>
    <m/>
    <n v="0"/>
    <m/>
    <n v="204"/>
    <m/>
    <n v="0"/>
    <m/>
    <n v="0"/>
    <m/>
    <n v="12751"/>
    <m/>
    <n v="0"/>
    <m/>
    <n v="0"/>
    <m/>
    <n v="0"/>
    <m/>
    <n v="0"/>
    <n v="151"/>
    <n v="695"/>
    <n v="12751"/>
    <n v="0"/>
  </r>
  <r>
    <x v="27"/>
    <n v="3636118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500"/>
    <n v="0"/>
    <n v="0"/>
    <n v="0"/>
  </r>
  <r>
    <x v="27"/>
    <n v="3636119.5"/>
    <x v="6"/>
    <n v="1172"/>
    <m/>
    <n v="35"/>
    <m/>
    <n v="0"/>
    <m/>
    <n v="12"/>
    <m/>
    <n v="4"/>
    <m/>
    <n v="0"/>
    <m/>
    <n v="4038"/>
    <m/>
    <n v="0"/>
    <m/>
    <n v="0"/>
    <m/>
    <n v="0"/>
    <m/>
    <n v="0"/>
    <n v="20"/>
    <n v="1172"/>
    <n v="4038"/>
    <n v="0"/>
  </r>
  <r>
    <x v="27"/>
    <n v="3636120.5"/>
    <x v="7"/>
    <n v="0"/>
    <m/>
    <n v="209"/>
    <m/>
    <n v="0"/>
    <m/>
    <n v="53"/>
    <m/>
    <n v="0"/>
    <m/>
    <n v="0"/>
    <m/>
    <n v="4745"/>
    <m/>
    <n v="0"/>
    <m/>
    <n v="0"/>
    <m/>
    <n v="0"/>
    <m/>
    <n v="0"/>
    <n v="5"/>
    <n v="209"/>
    <n v="4745"/>
    <n v="0"/>
  </r>
  <r>
    <x v="27"/>
    <n v="3636121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38"/>
    <n v="0"/>
    <n v="0"/>
    <n v="0"/>
  </r>
  <r>
    <x v="27"/>
    <n v="3636122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27"/>
    <n v="3636123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7"/>
    <n v="3636124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326"/>
    <n v="0"/>
    <n v="0"/>
    <n v="0"/>
  </r>
  <r>
    <x v="27"/>
    <n v="3636125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6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7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15"/>
    <n v="0"/>
    <n v="0"/>
    <n v="0"/>
  </r>
  <r>
    <x v="27"/>
    <n v="3636128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29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532"/>
    <n v="0"/>
    <n v="0"/>
    <n v="0"/>
  </r>
  <r>
    <x v="27"/>
    <n v="3636130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27"/>
    <n v="3636131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122"/>
    <n v="0"/>
    <n v="0"/>
    <n v="0"/>
  </r>
  <r>
    <x v="27"/>
    <n v="3636132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65"/>
    <n v="0"/>
    <n v="0"/>
    <n v="0"/>
  </r>
  <r>
    <x v="27"/>
    <n v="3636133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27"/>
    <n v="3636134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35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7"/>
    <n v="3636136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42"/>
    <n v="0"/>
    <n v="0"/>
    <n v="0"/>
  </r>
  <r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</r>
  <r>
    <x v="28"/>
    <n v="1288745.5"/>
    <x v="1"/>
    <n v="7474"/>
    <m/>
    <n v="7926"/>
    <m/>
    <n v="8250"/>
    <m/>
    <n v="8522"/>
    <m/>
    <n v="8268"/>
    <m/>
    <n v="8890"/>
    <m/>
    <n v="9972"/>
    <m/>
    <n v="0"/>
    <m/>
    <n v="0"/>
    <m/>
    <n v="0"/>
    <m/>
    <n v="7800"/>
    <n v="4419"/>
    <n v="8522"/>
    <n v="9972"/>
    <n v="7800"/>
  </r>
  <r>
    <x v="28"/>
    <n v="1288746.5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567"/>
    <n v="0"/>
    <n v="0"/>
    <n v="0"/>
  </r>
  <r>
    <x v="28"/>
    <n v="1288747.5"/>
    <x v="3"/>
    <n v="0"/>
    <m/>
    <n v="73"/>
    <m/>
    <n v="24"/>
    <m/>
    <n v="0"/>
    <m/>
    <n v="1159"/>
    <m/>
    <n v="759"/>
    <m/>
    <n v="0"/>
    <m/>
    <n v="14"/>
    <m/>
    <n v="0"/>
    <m/>
    <n v="0"/>
    <m/>
    <n v="258"/>
    <n v="748"/>
    <n v="73"/>
    <n v="1159"/>
    <n v="258"/>
  </r>
  <r>
    <x v="28"/>
    <n v="1288748.5"/>
    <x v="4"/>
    <n v="0"/>
    <m/>
    <n v="27"/>
    <m/>
    <n v="18"/>
    <m/>
    <n v="0"/>
    <m/>
    <n v="312"/>
    <m/>
    <n v="293"/>
    <m/>
    <n v="0"/>
    <m/>
    <n v="0"/>
    <m/>
    <n v="0"/>
    <m/>
    <n v="0"/>
    <m/>
    <n v="0"/>
    <n v="466"/>
    <n v="27"/>
    <n v="312"/>
    <n v="0"/>
  </r>
  <r>
    <x v="28"/>
    <n v="1288749.5"/>
    <x v="5"/>
    <n v="0"/>
    <m/>
    <n v="0"/>
    <m/>
    <n v="0"/>
    <m/>
    <n v="0"/>
    <m/>
    <n v="0"/>
    <m/>
    <n v="0"/>
    <m/>
    <n v="180"/>
    <m/>
    <n v="0"/>
    <m/>
    <n v="163"/>
    <m/>
    <n v="0"/>
    <m/>
    <n v="916"/>
    <n v="180"/>
    <n v="0"/>
    <n v="180"/>
    <n v="916"/>
  </r>
  <r>
    <x v="28"/>
    <n v="1288750.5"/>
    <x v="6"/>
    <n v="0"/>
    <m/>
    <n v="0"/>
    <m/>
    <n v="0"/>
    <m/>
    <n v="0"/>
    <m/>
    <n v="202"/>
    <m/>
    <n v="61"/>
    <m/>
    <n v="0"/>
    <m/>
    <n v="1"/>
    <m/>
    <n v="0"/>
    <m/>
    <n v="0"/>
    <m/>
    <n v="0"/>
    <n v="0"/>
    <n v="0"/>
    <n v="202"/>
    <n v="0"/>
  </r>
  <r>
    <x v="28"/>
    <n v="1288751.5"/>
    <x v="7"/>
    <n v="0"/>
    <m/>
    <n v="0"/>
    <m/>
    <n v="0"/>
    <m/>
    <n v="0"/>
    <m/>
    <n v="1796"/>
    <m/>
    <n v="1843"/>
    <m/>
    <n v="0"/>
    <m/>
    <n v="311"/>
    <m/>
    <n v="0"/>
    <m/>
    <n v="0"/>
    <m/>
    <n v="0"/>
    <n v="48"/>
    <n v="0"/>
    <n v="1843"/>
    <n v="0"/>
  </r>
  <r>
    <x v="28"/>
    <n v="1288752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153"/>
    <n v="0"/>
    <n v="0"/>
    <n v="0"/>
  </r>
  <r>
    <x v="28"/>
    <n v="128875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315"/>
    <n v="0"/>
    <n v="0"/>
    <n v="0"/>
  </r>
  <r>
    <x v="28"/>
    <n v="1288754.5"/>
    <x v="10"/>
    <n v="0"/>
    <m/>
    <n v="0"/>
    <m/>
    <n v="0"/>
    <m/>
    <n v="0"/>
    <m/>
    <n v="0"/>
    <m/>
    <n v="0"/>
    <m/>
    <n v="0"/>
    <m/>
    <n v="15"/>
    <m/>
    <n v="0"/>
    <m/>
    <n v="0"/>
    <m/>
    <n v="0"/>
    <n v="12"/>
    <n v="0"/>
    <n v="15"/>
    <n v="0"/>
  </r>
  <r>
    <x v="28"/>
    <n v="1288755.5"/>
    <x v="11"/>
    <n v="0"/>
    <m/>
    <n v="0"/>
    <m/>
    <n v="0"/>
    <m/>
    <n v="0"/>
    <m/>
    <n v="0"/>
    <m/>
    <n v="0"/>
    <m/>
    <n v="291"/>
    <m/>
    <n v="0"/>
    <m/>
    <n v="0"/>
    <m/>
    <n v="0"/>
    <m/>
    <n v="270"/>
    <n v="274"/>
    <n v="0"/>
    <n v="291"/>
    <n v="270"/>
  </r>
  <r>
    <x v="28"/>
    <n v="128875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28"/>
    <n v="1288757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213"/>
    <n v="0"/>
    <n v="0"/>
    <n v="0"/>
  </r>
  <r>
    <x v="28"/>
    <n v="1288758.5"/>
    <x v="14"/>
    <n v="0"/>
    <m/>
    <n v="0"/>
    <m/>
    <n v="0"/>
    <m/>
    <n v="0"/>
    <m/>
    <n v="0"/>
    <m/>
    <n v="0"/>
    <m/>
    <n v="0"/>
    <m/>
    <n v="0"/>
    <m/>
    <n v="0"/>
    <m/>
    <n v="0"/>
    <m/>
    <n v="378"/>
    <n v="416"/>
    <n v="0"/>
    <n v="0"/>
    <n v="378"/>
  </r>
  <r>
    <x v="28"/>
    <n v="1288759.5"/>
    <x v="15"/>
    <n v="0"/>
    <m/>
    <n v="0"/>
    <m/>
    <n v="0"/>
    <m/>
    <n v="0"/>
    <m/>
    <n v="0"/>
    <m/>
    <n v="0"/>
    <m/>
    <n v="0"/>
    <m/>
    <n v="0"/>
    <m/>
    <n v="0"/>
    <m/>
    <n v="0"/>
    <m/>
    <n v="6"/>
    <n v="0"/>
    <n v="0"/>
    <n v="0"/>
    <n v="6"/>
  </r>
  <r>
    <x v="28"/>
    <n v="128876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3295"/>
    <n v="0"/>
    <n v="0"/>
    <n v="0"/>
  </r>
  <r>
    <x v="28"/>
    <n v="128876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8"/>
    <n v="1288762.5"/>
    <x v="18"/>
    <n v="0"/>
    <m/>
    <n v="0"/>
    <m/>
    <n v="0"/>
    <m/>
    <n v="0"/>
    <m/>
    <n v="0"/>
    <m/>
    <n v="0"/>
    <m/>
    <n v="0"/>
    <m/>
    <n v="0"/>
    <m/>
    <n v="0"/>
    <m/>
    <n v="0"/>
    <m/>
    <n v="224"/>
    <n v="291"/>
    <n v="0"/>
    <n v="0"/>
    <n v="224"/>
  </r>
  <r>
    <x v="28"/>
    <n v="1288763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4"/>
    <n v="0"/>
    <n v="0"/>
    <n v="0"/>
  </r>
  <r>
    <x v="28"/>
    <n v="1288764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64"/>
    <n v="0"/>
    <n v="0"/>
    <n v="0"/>
  </r>
  <r>
    <x v="28"/>
    <n v="128876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8"/>
    <n v="1288766.5"/>
    <x v="22"/>
    <n v="0"/>
    <m/>
    <n v="0"/>
    <m/>
    <n v="0"/>
    <m/>
    <n v="0"/>
    <m/>
    <n v="0"/>
    <m/>
    <n v="0"/>
    <m/>
    <n v="0"/>
    <m/>
    <n v="0"/>
    <m/>
    <n v="0"/>
    <m/>
    <n v="0"/>
    <m/>
    <n v="27"/>
    <n v="0"/>
    <n v="0"/>
    <n v="0"/>
    <n v="27"/>
  </r>
  <r>
    <x v="28"/>
    <n v="128876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</r>
  <r>
    <x v="29"/>
    <n v="15581251.5"/>
    <x v="1"/>
    <n v="0"/>
    <m/>
    <n v="7090"/>
    <m/>
    <n v="0"/>
    <m/>
    <n v="0"/>
    <m/>
    <n v="9146"/>
    <m/>
    <n v="0"/>
    <m/>
    <n v="15914"/>
    <m/>
    <n v="0"/>
    <m/>
    <n v="32965"/>
    <m/>
    <n v="0"/>
    <m/>
    <n v="19184"/>
    <n v="6025"/>
    <n v="7090"/>
    <n v="15914"/>
    <n v="32965"/>
  </r>
  <r>
    <x v="29"/>
    <n v="15581252.5"/>
    <x v="2"/>
    <n v="0"/>
    <m/>
    <n v="96"/>
    <m/>
    <n v="0"/>
    <m/>
    <n v="0"/>
    <m/>
    <n v="1136"/>
    <m/>
    <n v="0"/>
    <m/>
    <n v="0"/>
    <m/>
    <n v="0"/>
    <m/>
    <n v="0"/>
    <m/>
    <n v="0"/>
    <m/>
    <n v="1232"/>
    <n v="0"/>
    <n v="96"/>
    <n v="1136"/>
    <n v="1232"/>
  </r>
  <r>
    <x v="29"/>
    <n v="15581253.5"/>
    <x v="3"/>
    <n v="4"/>
    <m/>
    <n v="199"/>
    <m/>
    <n v="0"/>
    <m/>
    <n v="0"/>
    <m/>
    <n v="0"/>
    <m/>
    <n v="0"/>
    <m/>
    <n v="570"/>
    <m/>
    <n v="107"/>
    <m/>
    <n v="40"/>
    <m/>
    <n v="0"/>
    <m/>
    <n v="0"/>
    <n v="387"/>
    <n v="199"/>
    <n v="570"/>
    <n v="40"/>
  </r>
  <r>
    <x v="29"/>
    <n v="15581254.5"/>
    <x v="4"/>
    <n v="4"/>
    <m/>
    <n v="88"/>
    <m/>
    <n v="0"/>
    <m/>
    <n v="0"/>
    <m/>
    <n v="0"/>
    <m/>
    <n v="0"/>
    <m/>
    <n v="916"/>
    <m/>
    <n v="50"/>
    <m/>
    <n v="15"/>
    <m/>
    <n v="0"/>
    <m/>
    <n v="0"/>
    <n v="112"/>
    <n v="88"/>
    <n v="916"/>
    <n v="15"/>
  </r>
  <r>
    <x v="29"/>
    <n v="15581255.5"/>
    <x v="5"/>
    <n v="0"/>
    <m/>
    <n v="0"/>
    <m/>
    <n v="0"/>
    <m/>
    <n v="0"/>
    <m/>
    <n v="0"/>
    <m/>
    <n v="0"/>
    <m/>
    <n v="10016"/>
    <m/>
    <n v="0"/>
    <m/>
    <n v="0"/>
    <m/>
    <n v="0"/>
    <m/>
    <n v="10747"/>
    <n v="10016"/>
    <n v="0"/>
    <n v="10016"/>
    <n v="10747"/>
  </r>
  <r>
    <x v="29"/>
    <n v="15581256.5"/>
    <x v="6"/>
    <n v="0"/>
    <m/>
    <n v="0"/>
    <m/>
    <n v="0"/>
    <m/>
    <n v="0"/>
    <m/>
    <n v="0"/>
    <m/>
    <n v="0"/>
    <m/>
    <n v="0"/>
    <m/>
    <n v="0"/>
    <m/>
    <n v="9"/>
    <m/>
    <n v="0"/>
    <m/>
    <n v="0"/>
    <n v="25"/>
    <n v="0"/>
    <n v="0"/>
    <n v="9"/>
  </r>
  <r>
    <x v="29"/>
    <n v="15581257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5"/>
    <n v="0"/>
    <n v="0"/>
    <n v="0"/>
  </r>
  <r>
    <x v="29"/>
    <n v="15581258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178"/>
    <n v="0"/>
    <n v="0"/>
    <n v="0"/>
  </r>
  <r>
    <x v="29"/>
    <n v="15581259.5"/>
    <x v="9"/>
    <n v="0"/>
    <m/>
    <n v="0"/>
    <m/>
    <n v="0"/>
    <m/>
    <n v="0"/>
    <m/>
    <n v="0"/>
    <m/>
    <n v="0"/>
    <m/>
    <n v="0"/>
    <m/>
    <n v="0"/>
    <m/>
    <n v="2630"/>
    <m/>
    <n v="0"/>
    <m/>
    <n v="561"/>
    <n v="178"/>
    <n v="0"/>
    <n v="0"/>
    <n v="2630"/>
  </r>
  <r>
    <x v="29"/>
    <n v="15581260.5"/>
    <x v="10"/>
    <n v="0"/>
    <m/>
    <n v="0"/>
    <m/>
    <n v="0"/>
    <m/>
    <n v="0"/>
    <m/>
    <n v="0"/>
    <m/>
    <n v="0"/>
    <m/>
    <n v="0"/>
    <m/>
    <n v="0"/>
    <m/>
    <n v="0"/>
    <m/>
    <n v="0"/>
    <m/>
    <n v="12"/>
    <n v="0"/>
    <n v="0"/>
    <n v="0"/>
    <n v="12"/>
  </r>
  <r>
    <x v="29"/>
    <n v="15581261.5"/>
    <x v="11"/>
    <n v="0"/>
    <m/>
    <n v="0"/>
    <m/>
    <n v="0"/>
    <m/>
    <n v="0"/>
    <m/>
    <n v="0"/>
    <m/>
    <n v="0"/>
    <m/>
    <n v="542"/>
    <m/>
    <n v="0"/>
    <m/>
    <n v="743"/>
    <m/>
    <n v="0"/>
    <m/>
    <n v="81"/>
    <n v="0"/>
    <n v="0"/>
    <n v="542"/>
    <n v="743"/>
  </r>
  <r>
    <x v="29"/>
    <n v="15581262.5"/>
    <x v="12"/>
    <n v="0"/>
    <m/>
    <n v="0"/>
    <m/>
    <n v="0"/>
    <m/>
    <n v="0"/>
    <m/>
    <n v="0"/>
    <m/>
    <n v="0"/>
    <m/>
    <n v="0"/>
    <m/>
    <n v="0"/>
    <m/>
    <n v="1809"/>
    <m/>
    <n v="0"/>
    <m/>
    <n v="1661"/>
    <n v="2804"/>
    <n v="0"/>
    <n v="0"/>
    <n v="1809"/>
  </r>
  <r>
    <x v="29"/>
    <n v="15581263.5"/>
    <x v="13"/>
    <n v="0"/>
    <m/>
    <n v="0"/>
    <m/>
    <n v="0"/>
    <m/>
    <n v="0"/>
    <m/>
    <n v="0"/>
    <m/>
    <n v="0"/>
    <m/>
    <n v="0"/>
    <m/>
    <n v="0"/>
    <m/>
    <n v="0"/>
    <m/>
    <n v="0"/>
    <m/>
    <n v="610"/>
    <n v="44"/>
    <n v="0"/>
    <n v="0"/>
    <n v="610"/>
  </r>
  <r>
    <x v="29"/>
    <n v="15581264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06"/>
    <n v="0"/>
    <n v="0"/>
    <n v="0"/>
  </r>
  <r>
    <x v="29"/>
    <n v="15581265.5"/>
    <x v="15"/>
    <n v="0"/>
    <m/>
    <n v="0"/>
    <m/>
    <n v="0"/>
    <m/>
    <n v="0"/>
    <m/>
    <n v="0"/>
    <m/>
    <n v="0"/>
    <m/>
    <n v="0"/>
    <m/>
    <n v="0"/>
    <m/>
    <n v="91"/>
    <m/>
    <n v="0"/>
    <m/>
    <n v="73"/>
    <n v="13"/>
    <n v="0"/>
    <n v="0"/>
    <n v="91"/>
  </r>
  <r>
    <x v="29"/>
    <n v="15581266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9"/>
    <n v="15581267.5"/>
    <x v="17"/>
    <n v="0"/>
    <m/>
    <n v="0"/>
    <m/>
    <n v="0"/>
    <m/>
    <n v="0"/>
    <m/>
    <n v="0"/>
    <m/>
    <n v="0"/>
    <m/>
    <n v="0"/>
    <m/>
    <n v="0"/>
    <m/>
    <n v="0"/>
    <m/>
    <n v="0"/>
    <m/>
    <n v="11178"/>
    <n v="0"/>
    <n v="0"/>
    <n v="0"/>
    <n v="11178"/>
  </r>
  <r>
    <x v="29"/>
    <n v="15581268.5"/>
    <x v="18"/>
    <n v="0"/>
    <m/>
    <n v="0"/>
    <m/>
    <n v="0"/>
    <m/>
    <n v="0"/>
    <m/>
    <n v="397"/>
    <m/>
    <n v="0"/>
    <m/>
    <n v="0"/>
    <m/>
    <n v="0"/>
    <m/>
    <n v="282"/>
    <m/>
    <n v="0"/>
    <m/>
    <n v="189"/>
    <n v="542"/>
    <n v="0"/>
    <n v="397"/>
    <n v="282"/>
  </r>
  <r>
    <x v="29"/>
    <n v="15581269.5"/>
    <x v="19"/>
    <n v="0"/>
    <m/>
    <n v="0"/>
    <m/>
    <n v="0"/>
    <m/>
    <n v="0"/>
    <m/>
    <n v="1159"/>
    <m/>
    <n v="0"/>
    <m/>
    <n v="0"/>
    <m/>
    <n v="0"/>
    <m/>
    <n v="0"/>
    <m/>
    <n v="0"/>
    <m/>
    <n v="37"/>
    <n v="98"/>
    <n v="0"/>
    <n v="1159"/>
    <n v="37"/>
  </r>
  <r>
    <x v="29"/>
    <n v="15581270.5"/>
    <x v="20"/>
    <n v="0"/>
    <m/>
    <n v="0"/>
    <m/>
    <n v="0"/>
    <m/>
    <n v="0"/>
    <m/>
    <n v="0"/>
    <m/>
    <n v="0"/>
    <m/>
    <n v="0"/>
    <m/>
    <n v="0"/>
    <m/>
    <n v="152"/>
    <m/>
    <n v="0"/>
    <m/>
    <n v="248"/>
    <n v="52"/>
    <n v="0"/>
    <n v="0"/>
    <n v="248"/>
  </r>
  <r>
    <x v="29"/>
    <n v="15581271.5"/>
    <x v="21"/>
    <n v="0"/>
    <m/>
    <n v="0"/>
    <m/>
    <n v="0"/>
    <m/>
    <n v="0"/>
    <m/>
    <n v="0"/>
    <m/>
    <n v="0"/>
    <m/>
    <n v="0"/>
    <m/>
    <n v="0"/>
    <m/>
    <n v="0"/>
    <m/>
    <n v="0"/>
    <m/>
    <n v="72"/>
    <n v="0"/>
    <n v="0"/>
    <n v="0"/>
    <n v="72"/>
  </r>
  <r>
    <x v="29"/>
    <n v="15581272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29"/>
    <n v="15581273.5"/>
    <x v="23"/>
    <n v="0"/>
    <m/>
    <n v="0"/>
    <m/>
    <n v="0"/>
    <m/>
    <n v="0"/>
    <m/>
    <n v="0"/>
    <m/>
    <n v="0"/>
    <m/>
    <n v="0"/>
    <m/>
    <n v="0"/>
    <m/>
    <n v="0"/>
    <m/>
    <n v="0"/>
    <m/>
    <n v="2"/>
    <n v="0"/>
    <n v="0"/>
    <n v="0"/>
    <n v="2"/>
  </r>
  <r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</r>
  <r>
    <x v="30"/>
    <n v="2167471"/>
    <x v="1"/>
    <n v="0"/>
    <m/>
    <n v="8220"/>
    <m/>
    <n v="8424"/>
    <m/>
    <n v="8730"/>
    <m/>
    <n v="9632"/>
    <m/>
    <n v="9706"/>
    <m/>
    <n v="10614"/>
    <m/>
    <n v="11806"/>
    <m/>
    <n v="12880"/>
    <m/>
    <n v="14332"/>
    <m/>
    <n v="17210"/>
    <n v="12956"/>
    <n v="8730"/>
    <n v="11806"/>
    <n v="17210"/>
  </r>
  <r>
    <x v="30"/>
    <n v="2167472"/>
    <x v="2"/>
    <n v="0"/>
    <m/>
    <n v="0"/>
    <m/>
    <n v="0"/>
    <m/>
    <n v="0"/>
    <m/>
    <n v="0"/>
    <m/>
    <n v="0"/>
    <m/>
    <n v="10"/>
    <m/>
    <n v="10"/>
    <m/>
    <n v="10"/>
    <m/>
    <n v="12"/>
    <m/>
    <n v="14"/>
    <n v="0"/>
    <n v="0"/>
    <n v="10"/>
    <n v="14"/>
  </r>
  <r>
    <x v="30"/>
    <n v="2167473"/>
    <x v="3"/>
    <n v="0"/>
    <m/>
    <n v="0"/>
    <m/>
    <n v="0"/>
    <m/>
    <n v="0"/>
    <m/>
    <n v="0"/>
    <m/>
    <n v="79"/>
    <m/>
    <n v="0"/>
    <m/>
    <n v="0"/>
    <m/>
    <n v="104"/>
    <m/>
    <n v="0"/>
    <m/>
    <n v="142"/>
    <n v="907"/>
    <n v="0"/>
    <n v="79"/>
    <n v="142"/>
  </r>
  <r>
    <x v="30"/>
    <n v="2167474"/>
    <x v="4"/>
    <n v="0"/>
    <m/>
    <n v="0"/>
    <m/>
    <n v="0"/>
    <m/>
    <n v="0"/>
    <m/>
    <n v="0"/>
    <m/>
    <n v="0"/>
    <m/>
    <n v="0"/>
    <m/>
    <n v="0"/>
    <m/>
    <n v="17"/>
    <m/>
    <n v="0"/>
    <m/>
    <n v="0"/>
    <n v="289"/>
    <n v="0"/>
    <n v="0"/>
    <n v="17"/>
  </r>
  <r>
    <x v="30"/>
    <n v="2167475"/>
    <x v="5"/>
    <n v="0"/>
    <m/>
    <n v="0"/>
    <m/>
    <n v="0"/>
    <m/>
    <n v="0"/>
    <m/>
    <n v="0"/>
    <m/>
    <n v="0"/>
    <m/>
    <n v="2292"/>
    <m/>
    <n v="0"/>
    <m/>
    <n v="0"/>
    <m/>
    <n v="0"/>
    <m/>
    <n v="0"/>
    <n v="2292"/>
    <n v="0"/>
    <n v="2292"/>
    <n v="0"/>
  </r>
  <r>
    <x v="30"/>
    <n v="2167476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3"/>
    <n v="0"/>
    <n v="0"/>
    <n v="0"/>
  </r>
  <r>
    <x v="30"/>
    <n v="2167477"/>
    <x v="7"/>
    <n v="0"/>
    <m/>
    <n v="0"/>
    <m/>
    <n v="0"/>
    <m/>
    <n v="0"/>
    <m/>
    <n v="0"/>
    <m/>
    <n v="0"/>
    <m/>
    <n v="0"/>
    <m/>
    <n v="0"/>
    <m/>
    <n v="172"/>
    <m/>
    <n v="0"/>
    <m/>
    <n v="0"/>
    <n v="218"/>
    <n v="0"/>
    <n v="0"/>
    <n v="172"/>
  </r>
  <r>
    <x v="30"/>
    <n v="2167478"/>
    <x v="8"/>
    <n v="0"/>
    <m/>
    <n v="0"/>
    <m/>
    <n v="0"/>
    <m/>
    <n v="0"/>
    <m/>
    <n v="0"/>
    <m/>
    <n v="0"/>
    <m/>
    <n v="0"/>
    <m/>
    <n v="0"/>
    <m/>
    <n v="0"/>
    <m/>
    <n v="0"/>
    <m/>
    <n v="889"/>
    <n v="0"/>
    <n v="0"/>
    <n v="0"/>
    <n v="889"/>
  </r>
  <r>
    <x v="30"/>
    <n v="2167479"/>
    <x v="9"/>
    <n v="0"/>
    <m/>
    <n v="0"/>
    <m/>
    <n v="0"/>
    <m/>
    <n v="0"/>
    <m/>
    <n v="0"/>
    <m/>
    <n v="0"/>
    <m/>
    <n v="0"/>
    <m/>
    <n v="0"/>
    <m/>
    <n v="0"/>
    <m/>
    <n v="0"/>
    <m/>
    <n v="51"/>
    <n v="313"/>
    <n v="0"/>
    <n v="0"/>
    <n v="51"/>
  </r>
  <r>
    <x v="30"/>
    <n v="2167480"/>
    <x v="10"/>
    <n v="0"/>
    <m/>
    <n v="0"/>
    <m/>
    <n v="0"/>
    <m/>
    <n v="0"/>
    <m/>
    <n v="0"/>
    <m/>
    <n v="0"/>
    <m/>
    <n v="0"/>
    <m/>
    <n v="137"/>
    <m/>
    <n v="0"/>
    <m/>
    <n v="0"/>
    <m/>
    <n v="0"/>
    <n v="470"/>
    <n v="0"/>
    <n v="137"/>
    <n v="0"/>
  </r>
  <r>
    <x v="30"/>
    <n v="2167481"/>
    <x v="11"/>
    <n v="0"/>
    <m/>
    <n v="0"/>
    <m/>
    <n v="0"/>
    <m/>
    <n v="0"/>
    <m/>
    <n v="0"/>
    <m/>
    <n v="0"/>
    <m/>
    <n v="0"/>
    <m/>
    <n v="503"/>
    <m/>
    <n v="99"/>
    <m/>
    <n v="0"/>
    <m/>
    <n v="0"/>
    <n v="1739"/>
    <n v="0"/>
    <n v="503"/>
    <n v="99"/>
  </r>
  <r>
    <x v="30"/>
    <n v="2167482"/>
    <x v="12"/>
    <n v="0"/>
    <m/>
    <n v="0"/>
    <m/>
    <n v="0"/>
    <m/>
    <n v="0"/>
    <m/>
    <n v="0"/>
    <m/>
    <n v="0"/>
    <m/>
    <n v="3"/>
    <m/>
    <n v="3"/>
    <m/>
    <n v="3"/>
    <m/>
    <n v="3"/>
    <m/>
    <n v="5"/>
    <n v="21"/>
    <n v="0"/>
    <n v="3"/>
    <n v="5"/>
  </r>
  <r>
    <x v="30"/>
    <n v="2167483"/>
    <x v="13"/>
    <n v="0"/>
    <m/>
    <n v="0"/>
    <m/>
    <n v="0"/>
    <m/>
    <n v="0"/>
    <m/>
    <n v="0"/>
    <m/>
    <n v="0"/>
    <m/>
    <n v="0"/>
    <m/>
    <n v="291"/>
    <m/>
    <n v="0"/>
    <m/>
    <n v="0"/>
    <m/>
    <n v="289"/>
    <n v="303"/>
    <n v="0"/>
    <n v="291"/>
    <n v="289"/>
  </r>
  <r>
    <x v="30"/>
    <n v="2167484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37"/>
    <n v="0"/>
    <n v="0"/>
    <n v="0"/>
  </r>
  <r>
    <x v="30"/>
    <n v="2167485"/>
    <x v="15"/>
    <n v="0"/>
    <m/>
    <n v="0"/>
    <m/>
    <n v="0"/>
    <m/>
    <n v="0"/>
    <m/>
    <n v="0"/>
    <m/>
    <n v="0"/>
    <m/>
    <n v="84"/>
    <m/>
    <n v="99"/>
    <m/>
    <n v="95"/>
    <m/>
    <n v="99"/>
    <m/>
    <n v="107"/>
    <n v="147"/>
    <n v="0"/>
    <n v="99"/>
    <n v="107"/>
  </r>
  <r>
    <x v="30"/>
    <n v="2167486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2157"/>
    <n v="0"/>
    <n v="0"/>
    <n v="0"/>
  </r>
  <r>
    <x v="30"/>
    <n v="2167487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0"/>
    <n v="2167488"/>
    <x v="18"/>
    <n v="0"/>
    <m/>
    <n v="0"/>
    <m/>
    <n v="0"/>
    <m/>
    <n v="0"/>
    <m/>
    <n v="0"/>
    <m/>
    <n v="0"/>
    <m/>
    <n v="140"/>
    <m/>
    <n v="0"/>
    <m/>
    <n v="99"/>
    <m/>
    <n v="99"/>
    <m/>
    <n v="1065"/>
    <n v="510"/>
    <n v="0"/>
    <n v="140"/>
    <n v="1065"/>
  </r>
  <r>
    <x v="30"/>
    <n v="2167489"/>
    <x v="19"/>
    <n v="0"/>
    <m/>
    <n v="0"/>
    <m/>
    <n v="0"/>
    <m/>
    <n v="0"/>
    <m/>
    <n v="0"/>
    <m/>
    <n v="0"/>
    <m/>
    <n v="52"/>
    <m/>
    <n v="53"/>
    <m/>
    <n v="54"/>
    <m/>
    <n v="63"/>
    <m/>
    <n v="82"/>
    <n v="1053"/>
    <n v="0"/>
    <n v="53"/>
    <n v="82"/>
  </r>
  <r>
    <x v="30"/>
    <n v="2167490"/>
    <x v="20"/>
    <n v="0"/>
    <m/>
    <n v="0"/>
    <m/>
    <n v="0"/>
    <m/>
    <n v="0"/>
    <m/>
    <n v="0"/>
    <m/>
    <n v="0"/>
    <m/>
    <n v="118"/>
    <m/>
    <n v="123"/>
    <m/>
    <n v="134"/>
    <m/>
    <n v="140"/>
    <m/>
    <n v="144"/>
    <n v="233"/>
    <n v="0"/>
    <n v="123"/>
    <n v="144"/>
  </r>
  <r>
    <x v="30"/>
    <n v="2167491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509"/>
    <n v="0"/>
    <n v="0"/>
    <n v="0"/>
  </r>
  <r>
    <x v="30"/>
    <n v="2167492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0"/>
    <n v="2167493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8"/>
    <n v="0"/>
    <n v="0"/>
    <n v="0"/>
  </r>
  <r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</r>
  <r>
    <x v="31"/>
    <n v="17954408"/>
    <x v="1"/>
    <n v="0"/>
    <m/>
    <n v="6578"/>
    <m/>
    <n v="9880"/>
    <m/>
    <n v="6506"/>
    <m/>
    <n v="9492"/>
    <m/>
    <n v="0"/>
    <m/>
    <n v="8251"/>
    <m/>
    <n v="0"/>
    <m/>
    <n v="0"/>
    <m/>
    <n v="0"/>
    <m/>
    <n v="9130"/>
    <n v="3581"/>
    <n v="9880"/>
    <n v="9492"/>
    <n v="9130"/>
  </r>
  <r>
    <x v="31"/>
    <n v="17954409"/>
    <x v="2"/>
    <n v="1788"/>
    <m/>
    <n v="1672"/>
    <m/>
    <n v="1918"/>
    <m/>
    <n v="1648"/>
    <m/>
    <n v="1712"/>
    <m/>
    <n v="0"/>
    <m/>
    <n v="1812"/>
    <m/>
    <n v="0"/>
    <m/>
    <n v="0"/>
    <m/>
    <n v="0"/>
    <m/>
    <n v="1436"/>
    <n v="902"/>
    <n v="1918"/>
    <n v="1812"/>
    <n v="1436"/>
  </r>
  <r>
    <x v="31"/>
    <n v="17954410"/>
    <x v="3"/>
    <n v="0"/>
    <m/>
    <n v="0"/>
    <m/>
    <n v="0"/>
    <m/>
    <n v="0"/>
    <m/>
    <n v="0"/>
    <m/>
    <n v="0"/>
    <m/>
    <n v="2100"/>
    <m/>
    <n v="0"/>
    <m/>
    <n v="0"/>
    <m/>
    <n v="0"/>
    <m/>
    <n v="0"/>
    <n v="60"/>
    <n v="0"/>
    <n v="2100"/>
    <n v="0"/>
  </r>
  <r>
    <x v="31"/>
    <n v="17954411"/>
    <x v="4"/>
    <n v="0"/>
    <m/>
    <n v="0"/>
    <m/>
    <n v="0"/>
    <m/>
    <n v="0"/>
    <m/>
    <n v="0"/>
    <m/>
    <n v="0"/>
    <m/>
    <n v="0"/>
    <m/>
    <n v="0"/>
    <m/>
    <n v="4"/>
    <m/>
    <n v="0"/>
    <m/>
    <n v="0"/>
    <n v="30"/>
    <n v="0"/>
    <n v="0"/>
    <n v="4"/>
  </r>
  <r>
    <x v="31"/>
    <n v="17954412"/>
    <x v="5"/>
    <n v="0"/>
    <m/>
    <n v="6560"/>
    <m/>
    <n v="0"/>
    <m/>
    <n v="0"/>
    <m/>
    <n v="0"/>
    <m/>
    <n v="0"/>
    <m/>
    <n v="0"/>
    <m/>
    <n v="0"/>
    <m/>
    <n v="21429"/>
    <m/>
    <n v="0"/>
    <m/>
    <n v="2239"/>
    <n v="55"/>
    <n v="6560"/>
    <n v="0"/>
    <n v="21429"/>
  </r>
  <r>
    <x v="31"/>
    <n v="17954413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2"/>
    <n v="0"/>
    <n v="0"/>
    <n v="0"/>
  </r>
  <r>
    <x v="31"/>
    <n v="17954414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101"/>
    <n v="0"/>
    <n v="0"/>
    <n v="0"/>
  </r>
  <r>
    <x v="31"/>
    <n v="17954415"/>
    <x v="8"/>
    <n v="0"/>
    <m/>
    <n v="0"/>
    <m/>
    <n v="0"/>
    <m/>
    <n v="0"/>
    <m/>
    <n v="0"/>
    <m/>
    <n v="0"/>
    <m/>
    <n v="95"/>
    <m/>
    <n v="0"/>
    <m/>
    <n v="0"/>
    <m/>
    <n v="0"/>
    <m/>
    <n v="0"/>
    <n v="152"/>
    <n v="0"/>
    <n v="95"/>
    <n v="0"/>
  </r>
  <r>
    <x v="31"/>
    <n v="17954416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26"/>
    <n v="0"/>
    <n v="0"/>
    <n v="0"/>
  </r>
  <r>
    <x v="31"/>
    <n v="17954417"/>
    <x v="10"/>
    <n v="0"/>
    <m/>
    <n v="0"/>
    <m/>
    <n v="0"/>
    <m/>
    <n v="0"/>
    <m/>
    <n v="0"/>
    <m/>
    <n v="0"/>
    <m/>
    <n v="0"/>
    <m/>
    <n v="0"/>
    <m/>
    <n v="0"/>
    <m/>
    <n v="0"/>
    <m/>
    <n v="6"/>
    <n v="11"/>
    <n v="0"/>
    <n v="0"/>
    <n v="6"/>
  </r>
  <r>
    <x v="31"/>
    <n v="17954418"/>
    <x v="11"/>
    <n v="0"/>
    <m/>
    <n v="0"/>
    <m/>
    <n v="0"/>
    <m/>
    <n v="0"/>
    <m/>
    <n v="0"/>
    <m/>
    <n v="0"/>
    <m/>
    <n v="432"/>
    <m/>
    <n v="0"/>
    <m/>
    <n v="0"/>
    <m/>
    <n v="0"/>
    <m/>
    <n v="0"/>
    <n v="191"/>
    <n v="0"/>
    <n v="432"/>
    <n v="0"/>
  </r>
  <r>
    <x v="31"/>
    <n v="17954419"/>
    <x v="12"/>
    <n v="0"/>
    <m/>
    <n v="0"/>
    <m/>
    <n v="0"/>
    <m/>
    <n v="0"/>
    <m/>
    <n v="0"/>
    <m/>
    <n v="0"/>
    <m/>
    <n v="439"/>
    <m/>
    <n v="0"/>
    <m/>
    <n v="0"/>
    <m/>
    <n v="0"/>
    <m/>
    <n v="0"/>
    <n v="0"/>
    <n v="0"/>
    <n v="439"/>
    <n v="0"/>
  </r>
  <r>
    <x v="31"/>
    <n v="17954420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82"/>
    <n v="0"/>
    <n v="0"/>
    <n v="0"/>
  </r>
  <r>
    <x v="31"/>
    <n v="17954421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31"/>
    <n v="17954422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3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542"/>
    <n v="0"/>
    <n v="0"/>
    <n v="0"/>
  </r>
  <r>
    <x v="31"/>
    <n v="17954424"/>
    <x v="17"/>
    <n v="0"/>
    <m/>
    <n v="0"/>
    <m/>
    <n v="0"/>
    <m/>
    <n v="0"/>
    <m/>
    <n v="0"/>
    <m/>
    <n v="0"/>
    <m/>
    <n v="249"/>
    <m/>
    <n v="0"/>
    <m/>
    <n v="0"/>
    <m/>
    <n v="0"/>
    <m/>
    <n v="0"/>
    <n v="462"/>
    <n v="0"/>
    <n v="249"/>
    <n v="0"/>
  </r>
  <r>
    <x v="31"/>
    <n v="17954425"/>
    <x v="18"/>
    <n v="0"/>
    <m/>
    <n v="0"/>
    <m/>
    <n v="0"/>
    <m/>
    <n v="0"/>
    <m/>
    <n v="0"/>
    <m/>
    <n v="0"/>
    <m/>
    <n v="0"/>
    <m/>
    <n v="0"/>
    <m/>
    <n v="0"/>
    <m/>
    <n v="0"/>
    <m/>
    <n v="418"/>
    <n v="432"/>
    <n v="0"/>
    <n v="0"/>
    <n v="418"/>
  </r>
  <r>
    <x v="31"/>
    <n v="17954426"/>
    <x v="19"/>
    <n v="0"/>
    <m/>
    <n v="0"/>
    <m/>
    <n v="0"/>
    <m/>
    <n v="0"/>
    <m/>
    <n v="0"/>
    <m/>
    <n v="0"/>
    <m/>
    <n v="0"/>
    <m/>
    <n v="0"/>
    <m/>
    <n v="0"/>
    <m/>
    <n v="0"/>
    <m/>
    <n v="1592"/>
    <n v="598"/>
    <n v="0"/>
    <n v="0"/>
    <n v="1592"/>
  </r>
  <r>
    <x v="31"/>
    <n v="17954427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8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29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1"/>
    <n v="17954430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</r>
  <r>
    <x v="32"/>
    <n v="170075932.5"/>
    <x v="1"/>
    <n v="0"/>
    <m/>
    <n v="149840"/>
    <m/>
    <n v="0"/>
    <m/>
    <n v="0"/>
    <m/>
    <n v="370202"/>
    <m/>
    <n v="0"/>
    <m/>
    <n v="220210"/>
    <m/>
    <n v="361418"/>
    <m/>
    <n v="0"/>
    <m/>
    <n v="535392"/>
    <m/>
    <n v="441362"/>
    <n v="180709"/>
    <n v="149840"/>
    <n v="370202"/>
    <n v="535392"/>
  </r>
  <r>
    <x v="32"/>
    <n v="170075933.5"/>
    <x v="2"/>
    <n v="0"/>
    <m/>
    <n v="202550"/>
    <m/>
    <n v="0"/>
    <m/>
    <n v="0"/>
    <m/>
    <n v="282550"/>
    <m/>
    <n v="0"/>
    <m/>
    <n v="142474"/>
    <m/>
    <n v="241740"/>
    <m/>
    <n v="0"/>
    <m/>
    <n v="263844"/>
    <m/>
    <n v="293574"/>
    <n v="120870"/>
    <n v="202550"/>
    <n v="282550"/>
    <n v="293574"/>
  </r>
  <r>
    <x v="32"/>
    <n v="170075934.5"/>
    <x v="3"/>
    <n v="0"/>
    <m/>
    <n v="0"/>
    <m/>
    <n v="0"/>
    <m/>
    <n v="0"/>
    <m/>
    <n v="459"/>
    <m/>
    <n v="571"/>
    <m/>
    <n v="105"/>
    <m/>
    <n v="0"/>
    <m/>
    <n v="588"/>
    <m/>
    <n v="419"/>
    <m/>
    <n v="1332"/>
    <n v="24668"/>
    <n v="0"/>
    <n v="571"/>
    <n v="1332"/>
  </r>
  <r>
    <x v="32"/>
    <n v="170075935.5"/>
    <x v="4"/>
    <n v="0"/>
    <m/>
    <n v="0"/>
    <m/>
    <n v="0"/>
    <m/>
    <n v="0"/>
    <m/>
    <n v="56"/>
    <m/>
    <n v="115"/>
    <m/>
    <n v="0"/>
    <m/>
    <n v="0"/>
    <m/>
    <n v="230"/>
    <m/>
    <n v="30"/>
    <m/>
    <n v="416"/>
    <n v="25487"/>
    <n v="0"/>
    <n v="115"/>
    <n v="416"/>
  </r>
  <r>
    <x v="32"/>
    <n v="170075936.5"/>
    <x v="5"/>
    <n v="0"/>
    <m/>
    <n v="0"/>
    <m/>
    <n v="0"/>
    <m/>
    <n v="0"/>
    <m/>
    <n v="0"/>
    <m/>
    <n v="0"/>
    <m/>
    <n v="116454"/>
    <m/>
    <n v="116454"/>
    <m/>
    <n v="0"/>
    <m/>
    <n v="7912"/>
    <m/>
    <n v="154477"/>
    <n v="116454"/>
    <n v="0"/>
    <n v="116454"/>
    <n v="154477"/>
  </r>
  <r>
    <x v="32"/>
    <n v="170075937.5"/>
    <x v="6"/>
    <n v="0"/>
    <m/>
    <n v="0"/>
    <m/>
    <n v="0"/>
    <m/>
    <n v="0"/>
    <m/>
    <n v="44"/>
    <m/>
    <n v="48"/>
    <m/>
    <n v="7"/>
    <m/>
    <n v="0"/>
    <m/>
    <n v="71"/>
    <m/>
    <n v="77"/>
    <m/>
    <n v="0"/>
    <n v="0"/>
    <n v="0"/>
    <n v="48"/>
    <n v="77"/>
  </r>
  <r>
    <x v="32"/>
    <n v="170075938.5"/>
    <x v="7"/>
    <n v="0"/>
    <m/>
    <n v="0"/>
    <m/>
    <n v="0"/>
    <m/>
    <n v="0"/>
    <m/>
    <n v="311"/>
    <m/>
    <n v="0"/>
    <m/>
    <n v="0"/>
    <m/>
    <n v="0"/>
    <m/>
    <n v="0"/>
    <m/>
    <n v="0"/>
    <m/>
    <n v="0"/>
    <n v="14645"/>
    <n v="0"/>
    <n v="311"/>
    <n v="0"/>
  </r>
  <r>
    <x v="32"/>
    <n v="170075939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0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1.5"/>
    <x v="10"/>
    <n v="0"/>
    <m/>
    <n v="0"/>
    <m/>
    <n v="0"/>
    <m/>
    <n v="0"/>
    <m/>
    <n v="0"/>
    <m/>
    <n v="0"/>
    <m/>
    <n v="6165"/>
    <m/>
    <n v="7"/>
    <m/>
    <n v="0"/>
    <m/>
    <n v="48589"/>
    <m/>
    <n v="280"/>
    <n v="0"/>
    <n v="0"/>
    <n v="6165"/>
    <n v="48589"/>
  </r>
  <r>
    <x v="32"/>
    <n v="170075942.5"/>
    <x v="11"/>
    <n v="0"/>
    <m/>
    <n v="0"/>
    <m/>
    <n v="0"/>
    <m/>
    <n v="0"/>
    <m/>
    <n v="0"/>
    <m/>
    <n v="0"/>
    <m/>
    <n v="26677"/>
    <m/>
    <n v="26677"/>
    <m/>
    <n v="0"/>
    <m/>
    <n v="37181"/>
    <m/>
    <n v="36833"/>
    <n v="0"/>
    <n v="0"/>
    <n v="26677"/>
    <n v="37181"/>
  </r>
  <r>
    <x v="32"/>
    <n v="170075943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4.5"/>
    <x v="13"/>
    <n v="0"/>
    <m/>
    <n v="0"/>
    <m/>
    <n v="0"/>
    <m/>
    <n v="0"/>
    <m/>
    <n v="0"/>
    <m/>
    <n v="0"/>
    <m/>
    <n v="2578"/>
    <m/>
    <n v="369"/>
    <m/>
    <n v="0"/>
    <m/>
    <n v="0"/>
    <m/>
    <n v="4262"/>
    <n v="2648"/>
    <n v="0"/>
    <n v="2578"/>
    <n v="4262"/>
  </r>
  <r>
    <x v="32"/>
    <n v="170075945.5"/>
    <x v="14"/>
    <n v="0"/>
    <m/>
    <n v="0"/>
    <m/>
    <n v="0"/>
    <m/>
    <n v="0"/>
    <m/>
    <n v="0"/>
    <m/>
    <n v="0"/>
    <m/>
    <n v="0"/>
    <m/>
    <n v="27247"/>
    <m/>
    <n v="0"/>
    <m/>
    <n v="0"/>
    <m/>
    <n v="0"/>
    <n v="34393"/>
    <n v="0"/>
    <n v="27247"/>
    <n v="0"/>
  </r>
  <r>
    <x v="32"/>
    <n v="170075946.5"/>
    <x v="15"/>
    <n v="0"/>
    <m/>
    <n v="0"/>
    <m/>
    <n v="0"/>
    <m/>
    <n v="0"/>
    <m/>
    <n v="0"/>
    <m/>
    <n v="0"/>
    <m/>
    <n v="4626"/>
    <m/>
    <n v="4429"/>
    <m/>
    <n v="0"/>
    <m/>
    <n v="5485"/>
    <m/>
    <n v="5632"/>
    <n v="5371"/>
    <n v="0"/>
    <n v="4626"/>
    <n v="5632"/>
  </r>
  <r>
    <x v="32"/>
    <n v="170075947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2"/>
    <n v="170075948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3919"/>
    <n v="0"/>
    <n v="0"/>
    <n v="0"/>
  </r>
  <r>
    <x v="32"/>
    <n v="170075949.5"/>
    <x v="18"/>
    <n v="0"/>
    <m/>
    <n v="0"/>
    <m/>
    <n v="0"/>
    <m/>
    <n v="0"/>
    <m/>
    <n v="0"/>
    <m/>
    <n v="0"/>
    <m/>
    <n v="29246"/>
    <m/>
    <n v="29803"/>
    <m/>
    <n v="0"/>
    <m/>
    <n v="34554"/>
    <m/>
    <n v="38712"/>
    <n v="311269"/>
    <n v="0"/>
    <n v="29803"/>
    <n v="38712"/>
  </r>
  <r>
    <x v="32"/>
    <n v="170075950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30"/>
    <n v="0"/>
    <n v="0"/>
    <n v="0"/>
  </r>
  <r>
    <x v="32"/>
    <n v="170075951.5"/>
    <x v="20"/>
    <n v="0"/>
    <m/>
    <n v="0"/>
    <m/>
    <n v="0"/>
    <m/>
    <n v="0"/>
    <m/>
    <n v="0"/>
    <m/>
    <n v="0"/>
    <m/>
    <n v="5153"/>
    <m/>
    <n v="5089"/>
    <m/>
    <n v="0"/>
    <m/>
    <n v="0"/>
    <m/>
    <n v="6479"/>
    <n v="15823"/>
    <n v="0"/>
    <n v="5153"/>
    <n v="6479"/>
  </r>
  <r>
    <x v="32"/>
    <n v="170075952.5"/>
    <x v="21"/>
    <n v="0"/>
    <m/>
    <n v="68565"/>
    <m/>
    <n v="0"/>
    <m/>
    <n v="0"/>
    <m/>
    <n v="0"/>
    <m/>
    <n v="0"/>
    <m/>
    <n v="0"/>
    <m/>
    <n v="0"/>
    <m/>
    <n v="0"/>
    <m/>
    <n v="0"/>
    <m/>
    <n v="0"/>
    <n v="0"/>
    <n v="68565"/>
    <n v="0"/>
    <n v="0"/>
  </r>
  <r>
    <x v="32"/>
    <n v="170075953.5"/>
    <x v="22"/>
    <n v="0"/>
    <m/>
    <n v="0"/>
    <m/>
    <n v="0"/>
    <m/>
    <n v="0"/>
    <m/>
    <n v="0"/>
    <m/>
    <n v="0"/>
    <m/>
    <n v="56"/>
    <m/>
    <n v="79"/>
    <m/>
    <n v="0"/>
    <m/>
    <n v="0"/>
    <m/>
    <n v="168"/>
    <n v="0"/>
    <n v="0"/>
    <n v="79"/>
    <n v="168"/>
  </r>
  <r>
    <x v="32"/>
    <n v="170075954.5"/>
    <x v="23"/>
    <n v="0"/>
    <m/>
    <n v="262512"/>
    <m/>
    <n v="0"/>
    <m/>
    <n v="0"/>
    <m/>
    <n v="0"/>
    <m/>
    <n v="0"/>
    <m/>
    <n v="0"/>
    <m/>
    <n v="32"/>
    <m/>
    <n v="0"/>
    <m/>
    <n v="0"/>
    <m/>
    <n v="0"/>
    <n v="0"/>
    <n v="262512"/>
    <n v="32"/>
    <n v="0"/>
  </r>
  <r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12835028"/>
    <n v="2984"/>
    <n v="13146361.500000002"/>
    <n v="0"/>
    <n v="13461887.499999998"/>
    <n v="0"/>
    <n v="13776697.499999994"/>
    <n v="0"/>
    <n v="1350"/>
    <n v="2568"/>
    <n v="3830"/>
    <n v="0"/>
  </r>
  <r>
    <x v="33"/>
    <n v="10840335"/>
    <x v="1"/>
    <n v="0"/>
    <m/>
    <n v="0"/>
    <m/>
    <n v="19250"/>
    <m/>
    <n v="20734"/>
    <m/>
    <n v="22562"/>
    <m/>
    <n v="1290"/>
    <m/>
    <n v="26690"/>
    <m/>
    <n v="20818"/>
    <m/>
    <n v="0"/>
    <m/>
    <n v="0"/>
    <m/>
    <n v="0"/>
    <n v="9551"/>
    <n v="20734"/>
    <n v="26690"/>
    <n v="0"/>
  </r>
  <r>
    <x v="33"/>
    <n v="10840336"/>
    <x v="2"/>
    <n v="0"/>
    <m/>
    <n v="1244"/>
    <m/>
    <n v="1384"/>
    <m/>
    <n v="1736"/>
    <m/>
    <n v="2140"/>
    <m/>
    <n v="4288"/>
    <m/>
    <n v="2942"/>
    <m/>
    <n v="3122"/>
    <m/>
    <n v="0"/>
    <m/>
    <n v="0"/>
    <m/>
    <n v="0"/>
    <n v="1207"/>
    <n v="1736"/>
    <n v="4288"/>
    <n v="0"/>
  </r>
  <r>
    <x v="33"/>
    <n v="10840337"/>
    <x v="3"/>
    <n v="0"/>
    <m/>
    <n v="0"/>
    <m/>
    <n v="0"/>
    <m/>
    <n v="0"/>
    <m/>
    <n v="0"/>
    <m/>
    <n v="0"/>
    <m/>
    <n v="497"/>
    <m/>
    <n v="194"/>
    <m/>
    <n v="0"/>
    <m/>
    <n v="114"/>
    <m/>
    <n v="143"/>
    <n v="167"/>
    <n v="0"/>
    <n v="497"/>
    <n v="143"/>
  </r>
  <r>
    <x v="33"/>
    <n v="10840338"/>
    <x v="4"/>
    <n v="0"/>
    <m/>
    <n v="0"/>
    <m/>
    <n v="0"/>
    <m/>
    <n v="0"/>
    <m/>
    <n v="0"/>
    <m/>
    <n v="0"/>
    <m/>
    <n v="380"/>
    <m/>
    <n v="234"/>
    <m/>
    <n v="0"/>
    <m/>
    <n v="127"/>
    <m/>
    <n v="0"/>
    <n v="228"/>
    <n v="0"/>
    <n v="380"/>
    <n v="127"/>
  </r>
  <r>
    <x v="33"/>
    <n v="10840339"/>
    <x v="5"/>
    <n v="0"/>
    <m/>
    <n v="0"/>
    <m/>
    <n v="0"/>
    <m/>
    <n v="0"/>
    <m/>
    <n v="0"/>
    <m/>
    <n v="0"/>
    <m/>
    <n v="45000"/>
    <m/>
    <n v="0"/>
    <m/>
    <n v="58567"/>
    <m/>
    <n v="0"/>
    <m/>
    <n v="0"/>
    <n v="45000"/>
    <n v="0"/>
    <n v="45000"/>
    <n v="58567"/>
  </r>
  <r>
    <x v="33"/>
    <n v="10840340"/>
    <x v="6"/>
    <n v="0"/>
    <m/>
    <n v="0"/>
    <m/>
    <n v="0"/>
    <m/>
    <n v="0"/>
    <m/>
    <n v="0"/>
    <m/>
    <n v="0"/>
    <m/>
    <n v="0"/>
    <m/>
    <n v="0"/>
    <m/>
    <n v="0"/>
    <m/>
    <n v="207"/>
    <m/>
    <n v="0"/>
    <n v="0"/>
    <n v="0"/>
    <n v="0"/>
    <n v="207"/>
  </r>
  <r>
    <x v="33"/>
    <n v="10840341"/>
    <x v="7"/>
    <n v="0"/>
    <m/>
    <n v="0"/>
    <m/>
    <n v="0"/>
    <m/>
    <n v="0"/>
    <m/>
    <n v="0"/>
    <m/>
    <n v="0"/>
    <m/>
    <n v="0"/>
    <m/>
    <n v="0"/>
    <m/>
    <n v="0"/>
    <m/>
    <n v="226"/>
    <m/>
    <n v="0"/>
    <n v="0"/>
    <n v="0"/>
    <n v="0"/>
    <n v="226"/>
  </r>
  <r>
    <x v="33"/>
    <n v="1084034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4"/>
    <x v="10"/>
    <n v="0"/>
    <m/>
    <n v="0"/>
    <m/>
    <n v="0"/>
    <m/>
    <n v="23"/>
    <m/>
    <n v="0"/>
    <m/>
    <n v="0"/>
    <m/>
    <n v="0"/>
    <m/>
    <n v="0"/>
    <m/>
    <n v="0"/>
    <m/>
    <n v="0"/>
    <m/>
    <n v="0"/>
    <n v="0"/>
    <n v="23"/>
    <n v="0"/>
    <n v="0"/>
  </r>
  <r>
    <x v="33"/>
    <n v="10840345"/>
    <x v="11"/>
    <n v="0"/>
    <m/>
    <n v="0"/>
    <m/>
    <n v="0"/>
    <m/>
    <n v="0"/>
    <m/>
    <n v="0"/>
    <m/>
    <n v="0"/>
    <m/>
    <n v="1990"/>
    <m/>
    <n v="0"/>
    <m/>
    <n v="0"/>
    <m/>
    <n v="0"/>
    <m/>
    <n v="0"/>
    <n v="321"/>
    <n v="0"/>
    <n v="1990"/>
    <n v="0"/>
  </r>
  <r>
    <x v="33"/>
    <n v="10840346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7"/>
    <x v="13"/>
    <n v="0"/>
    <m/>
    <n v="0"/>
    <m/>
    <n v="0"/>
    <m/>
    <n v="116"/>
    <m/>
    <n v="0"/>
    <m/>
    <n v="0"/>
    <m/>
    <n v="152"/>
    <m/>
    <n v="0"/>
    <m/>
    <n v="0"/>
    <m/>
    <n v="0"/>
    <m/>
    <n v="0"/>
    <n v="0"/>
    <n v="116"/>
    <n v="152"/>
    <n v="0"/>
  </r>
  <r>
    <x v="33"/>
    <n v="1084034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49"/>
    <x v="15"/>
    <n v="0"/>
    <m/>
    <n v="0"/>
    <m/>
    <n v="0"/>
    <m/>
    <n v="0"/>
    <m/>
    <n v="0"/>
    <m/>
    <n v="0"/>
    <m/>
    <n v="13"/>
    <m/>
    <n v="0"/>
    <m/>
    <n v="0"/>
    <m/>
    <n v="0"/>
    <m/>
    <n v="0"/>
    <n v="0"/>
    <n v="0"/>
    <n v="13"/>
    <n v="0"/>
  </r>
  <r>
    <x v="33"/>
    <n v="10840350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1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2"/>
    <x v="18"/>
    <n v="0"/>
    <m/>
    <n v="0"/>
    <m/>
    <n v="0"/>
    <m/>
    <n v="1545"/>
    <m/>
    <n v="0"/>
    <m/>
    <n v="1990"/>
    <m/>
    <n v="0"/>
    <m/>
    <n v="0"/>
    <m/>
    <n v="0"/>
    <m/>
    <n v="0"/>
    <m/>
    <n v="0"/>
    <n v="1990"/>
    <n v="1545"/>
    <n v="1990"/>
    <n v="0"/>
  </r>
  <r>
    <x v="33"/>
    <n v="1084035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4"/>
    <x v="20"/>
    <n v="0"/>
    <m/>
    <n v="0"/>
    <m/>
    <n v="0"/>
    <m/>
    <n v="125"/>
    <m/>
    <n v="0"/>
    <m/>
    <n v="182"/>
    <m/>
    <n v="225"/>
    <m/>
    <n v="0"/>
    <m/>
    <n v="0"/>
    <m/>
    <n v="0"/>
    <m/>
    <n v="0"/>
    <n v="182"/>
    <n v="125"/>
    <n v="225"/>
    <n v="0"/>
  </r>
  <r>
    <x v="33"/>
    <n v="10840355"/>
    <x v="21"/>
    <n v="0"/>
    <m/>
    <n v="0"/>
    <m/>
    <n v="0"/>
    <m/>
    <n v="886"/>
    <m/>
    <n v="0"/>
    <m/>
    <n v="0"/>
    <m/>
    <n v="0"/>
    <m/>
    <n v="0"/>
    <m/>
    <n v="0"/>
    <m/>
    <n v="0"/>
    <m/>
    <n v="0"/>
    <n v="0"/>
    <n v="886"/>
    <n v="0"/>
    <n v="0"/>
  </r>
  <r>
    <x v="33"/>
    <n v="10840356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3"/>
    <n v="1084035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16000781.500000006"/>
    <n v="5952"/>
    <n v="16436119.999999993"/>
    <n v="3606"/>
    <n v="16876719.999999996"/>
    <n v="4634"/>
    <n v="17316449"/>
    <n v="4876"/>
    <n v="2883"/>
    <n v="72"/>
    <n v="5952"/>
    <n v="4876"/>
  </r>
  <r>
    <x v="34"/>
    <n v="13231834"/>
    <x v="1"/>
    <n v="0"/>
    <m/>
    <n v="0"/>
    <m/>
    <n v="0"/>
    <m/>
    <n v="3364"/>
    <m/>
    <n v="4980"/>
    <m/>
    <n v="5640"/>
    <m/>
    <n v="0"/>
    <m/>
    <n v="14883"/>
    <m/>
    <n v="7600"/>
    <m/>
    <n v="12954"/>
    <m/>
    <n v="9474"/>
    <n v="4577"/>
    <n v="3364"/>
    <n v="14883"/>
    <n v="12954"/>
  </r>
  <r>
    <x v="34"/>
    <n v="13231835"/>
    <x v="2"/>
    <n v="0"/>
    <m/>
    <n v="7892"/>
    <m/>
    <n v="0"/>
    <m/>
    <n v="2232"/>
    <m/>
    <n v="4004"/>
    <m/>
    <n v="4004"/>
    <m/>
    <n v="0"/>
    <m/>
    <n v="5312"/>
    <m/>
    <n v="4122"/>
    <m/>
    <n v="5478"/>
    <m/>
    <n v="5606"/>
    <n v="3015"/>
    <n v="7892"/>
    <n v="5312"/>
    <n v="5606"/>
  </r>
  <r>
    <x v="34"/>
    <n v="13231836"/>
    <x v="3"/>
    <n v="0"/>
    <m/>
    <n v="0"/>
    <m/>
    <n v="34261"/>
    <m/>
    <n v="0"/>
    <m/>
    <n v="0"/>
    <m/>
    <n v="50"/>
    <m/>
    <n v="45"/>
    <m/>
    <n v="0"/>
    <m/>
    <n v="584"/>
    <m/>
    <n v="0"/>
    <m/>
    <n v="17"/>
    <n v="215"/>
    <n v="34261"/>
    <n v="50"/>
    <n v="584"/>
  </r>
  <r>
    <x v="34"/>
    <n v="13231837"/>
    <x v="4"/>
    <n v="0"/>
    <m/>
    <n v="0"/>
    <m/>
    <n v="10770"/>
    <m/>
    <n v="0"/>
    <m/>
    <n v="0"/>
    <m/>
    <n v="30"/>
    <m/>
    <n v="276"/>
    <m/>
    <n v="0"/>
    <m/>
    <n v="327"/>
    <m/>
    <n v="0"/>
    <m/>
    <n v="18"/>
    <n v="236"/>
    <n v="10770"/>
    <n v="276"/>
    <n v="327"/>
  </r>
  <r>
    <x v="34"/>
    <n v="13231838"/>
    <x v="5"/>
    <n v="0"/>
    <m/>
    <n v="0"/>
    <m/>
    <n v="0"/>
    <m/>
    <n v="770"/>
    <m/>
    <n v="5"/>
    <m/>
    <n v="5"/>
    <m/>
    <n v="17417"/>
    <m/>
    <n v="1116"/>
    <m/>
    <n v="0"/>
    <m/>
    <n v="16443"/>
    <m/>
    <n v="18757"/>
    <n v="17417"/>
    <n v="770"/>
    <n v="17417"/>
    <n v="18757"/>
  </r>
  <r>
    <x v="34"/>
    <n v="13231839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4"/>
    <n v="0"/>
    <n v="0"/>
    <n v="0"/>
  </r>
  <r>
    <x v="34"/>
    <n v="13231840"/>
    <x v="7"/>
    <n v="0"/>
    <m/>
    <n v="0"/>
    <m/>
    <n v="3518"/>
    <m/>
    <n v="0"/>
    <m/>
    <n v="0"/>
    <m/>
    <n v="0"/>
    <m/>
    <n v="1925"/>
    <m/>
    <n v="0"/>
    <m/>
    <n v="2494"/>
    <m/>
    <n v="0"/>
    <m/>
    <n v="0"/>
    <n v="573"/>
    <n v="3518"/>
    <n v="1925"/>
    <n v="2494"/>
  </r>
  <r>
    <x v="34"/>
    <n v="13231841"/>
    <x v="8"/>
    <n v="0"/>
    <m/>
    <n v="0"/>
    <m/>
    <n v="0"/>
    <m/>
    <n v="0"/>
    <m/>
    <n v="0"/>
    <m/>
    <n v="0"/>
    <m/>
    <n v="0"/>
    <m/>
    <n v="15422"/>
    <m/>
    <n v="0"/>
    <m/>
    <n v="949"/>
    <m/>
    <n v="3378"/>
    <n v="1670"/>
    <n v="0"/>
    <n v="15422"/>
    <n v="3378"/>
  </r>
  <r>
    <x v="34"/>
    <n v="13231842"/>
    <x v="9"/>
    <n v="0"/>
    <m/>
    <n v="0"/>
    <m/>
    <n v="0"/>
    <m/>
    <n v="0"/>
    <m/>
    <n v="0"/>
    <m/>
    <n v="0"/>
    <m/>
    <n v="0"/>
    <m/>
    <n v="686"/>
    <m/>
    <n v="27"/>
    <m/>
    <n v="188"/>
    <m/>
    <n v="0"/>
    <n v="135"/>
    <n v="0"/>
    <n v="686"/>
    <n v="188"/>
  </r>
  <r>
    <x v="34"/>
    <n v="13231843"/>
    <x v="10"/>
    <n v="0"/>
    <m/>
    <n v="0"/>
    <m/>
    <n v="0"/>
    <m/>
    <n v="0"/>
    <m/>
    <n v="57"/>
    <m/>
    <n v="0"/>
    <m/>
    <n v="0"/>
    <m/>
    <n v="22"/>
    <m/>
    <n v="13"/>
    <m/>
    <n v="98"/>
    <m/>
    <n v="15"/>
    <n v="100"/>
    <n v="0"/>
    <n v="57"/>
    <n v="98"/>
  </r>
  <r>
    <x v="34"/>
    <n v="13231844"/>
    <x v="11"/>
    <n v="0"/>
    <m/>
    <n v="0"/>
    <m/>
    <n v="0"/>
    <m/>
    <n v="0"/>
    <m/>
    <n v="0"/>
    <m/>
    <n v="37"/>
    <m/>
    <n v="328"/>
    <m/>
    <n v="715"/>
    <m/>
    <n v="101"/>
    <m/>
    <n v="434"/>
    <m/>
    <n v="0"/>
    <n v="1045"/>
    <n v="0"/>
    <n v="715"/>
    <n v="434"/>
  </r>
  <r>
    <x v="34"/>
    <n v="13231845"/>
    <x v="12"/>
    <n v="0"/>
    <m/>
    <n v="0"/>
    <m/>
    <n v="0"/>
    <m/>
    <n v="0"/>
    <m/>
    <n v="0"/>
    <m/>
    <n v="0"/>
    <m/>
    <n v="0"/>
    <m/>
    <n v="2112"/>
    <m/>
    <n v="1482"/>
    <m/>
    <n v="0"/>
    <m/>
    <n v="0"/>
    <n v="2543"/>
    <n v="0"/>
    <n v="2112"/>
    <n v="1482"/>
  </r>
  <r>
    <x v="34"/>
    <n v="13231846"/>
    <x v="13"/>
    <n v="0"/>
    <m/>
    <n v="22"/>
    <m/>
    <n v="0"/>
    <m/>
    <n v="0"/>
    <m/>
    <n v="78"/>
    <m/>
    <n v="0"/>
    <m/>
    <n v="0"/>
    <m/>
    <n v="124"/>
    <m/>
    <n v="121"/>
    <m/>
    <n v="123"/>
    <m/>
    <n v="237"/>
    <n v="542"/>
    <n v="22"/>
    <n v="124"/>
    <n v="237"/>
  </r>
  <r>
    <x v="34"/>
    <n v="13231847"/>
    <x v="14"/>
    <n v="0"/>
    <m/>
    <n v="0"/>
    <m/>
    <n v="0"/>
    <m/>
    <n v="0"/>
    <m/>
    <n v="0"/>
    <m/>
    <n v="0"/>
    <m/>
    <n v="0"/>
    <m/>
    <n v="123"/>
    <m/>
    <n v="0"/>
    <m/>
    <n v="2"/>
    <m/>
    <n v="0"/>
    <n v="17"/>
    <n v="0"/>
    <n v="123"/>
    <n v="2"/>
  </r>
  <r>
    <x v="34"/>
    <n v="13231848"/>
    <x v="15"/>
    <n v="0"/>
    <m/>
    <n v="0"/>
    <m/>
    <n v="0"/>
    <m/>
    <n v="0"/>
    <m/>
    <n v="0"/>
    <m/>
    <n v="0"/>
    <m/>
    <n v="0"/>
    <m/>
    <n v="1"/>
    <m/>
    <n v="0"/>
    <m/>
    <n v="107"/>
    <m/>
    <n v="0"/>
    <n v="108"/>
    <n v="0"/>
    <n v="1"/>
    <n v="107"/>
  </r>
  <r>
    <x v="34"/>
    <n v="13231849"/>
    <x v="16"/>
    <n v="0"/>
    <m/>
    <n v="0"/>
    <m/>
    <n v="0"/>
    <m/>
    <n v="0"/>
    <m/>
    <n v="0"/>
    <m/>
    <n v="0"/>
    <m/>
    <n v="0"/>
    <m/>
    <n v="3647"/>
    <m/>
    <n v="0"/>
    <m/>
    <n v="16"/>
    <m/>
    <n v="0"/>
    <n v="5868"/>
    <n v="0"/>
    <n v="3647"/>
    <n v="16"/>
  </r>
  <r>
    <x v="34"/>
    <n v="13231850"/>
    <x v="17"/>
    <n v="0"/>
    <m/>
    <n v="0"/>
    <m/>
    <n v="0"/>
    <m/>
    <n v="0"/>
    <m/>
    <n v="0"/>
    <m/>
    <n v="0"/>
    <m/>
    <n v="0"/>
    <m/>
    <n v="1722"/>
    <m/>
    <n v="0"/>
    <m/>
    <n v="344"/>
    <m/>
    <n v="0"/>
    <n v="0"/>
    <n v="0"/>
    <n v="1722"/>
    <n v="344"/>
  </r>
  <r>
    <x v="34"/>
    <n v="13231851"/>
    <x v="18"/>
    <n v="0"/>
    <m/>
    <n v="546"/>
    <m/>
    <n v="0"/>
    <m/>
    <n v="0"/>
    <m/>
    <n v="37"/>
    <m/>
    <n v="0"/>
    <m/>
    <n v="0"/>
    <m/>
    <n v="0"/>
    <m/>
    <n v="323"/>
    <m/>
    <n v="14"/>
    <m/>
    <n v="252"/>
    <n v="328"/>
    <n v="546"/>
    <n v="37"/>
    <n v="323"/>
  </r>
  <r>
    <x v="34"/>
    <n v="13231852"/>
    <x v="19"/>
    <n v="0"/>
    <m/>
    <n v="11"/>
    <m/>
    <n v="0"/>
    <m/>
    <n v="0"/>
    <m/>
    <n v="0"/>
    <m/>
    <n v="0"/>
    <m/>
    <n v="0"/>
    <m/>
    <n v="2352"/>
    <m/>
    <n v="662"/>
    <m/>
    <n v="917"/>
    <m/>
    <n v="1083"/>
    <n v="505"/>
    <n v="11"/>
    <n v="2352"/>
    <n v="1083"/>
  </r>
  <r>
    <x v="34"/>
    <n v="13231853"/>
    <x v="20"/>
    <n v="0"/>
    <m/>
    <n v="11"/>
    <m/>
    <n v="0"/>
    <m/>
    <n v="0"/>
    <m/>
    <n v="0"/>
    <m/>
    <n v="0"/>
    <m/>
    <n v="0"/>
    <m/>
    <n v="0"/>
    <m/>
    <n v="98"/>
    <m/>
    <n v="0"/>
    <m/>
    <n v="94"/>
    <n v="0"/>
    <n v="11"/>
    <n v="0"/>
    <n v="98"/>
  </r>
  <r>
    <x v="34"/>
    <n v="13231854"/>
    <x v="21"/>
    <n v="0"/>
    <m/>
    <n v="0"/>
    <m/>
    <n v="0"/>
    <m/>
    <n v="0"/>
    <m/>
    <n v="0"/>
    <m/>
    <n v="0"/>
    <m/>
    <n v="0"/>
    <m/>
    <n v="402"/>
    <m/>
    <n v="491"/>
    <m/>
    <n v="173"/>
    <m/>
    <n v="543"/>
    <n v="0"/>
    <n v="0"/>
    <n v="402"/>
    <n v="543"/>
  </r>
  <r>
    <x v="34"/>
    <n v="13231855"/>
    <x v="22"/>
    <n v="0"/>
    <m/>
    <n v="0"/>
    <m/>
    <n v="0"/>
    <m/>
    <n v="0"/>
    <m/>
    <n v="0"/>
    <m/>
    <n v="0"/>
    <m/>
    <n v="0"/>
    <m/>
    <n v="2"/>
    <m/>
    <n v="1"/>
    <m/>
    <n v="0"/>
    <m/>
    <n v="0"/>
    <n v="0"/>
    <n v="0"/>
    <n v="2"/>
    <n v="1"/>
  </r>
  <r>
    <x v="34"/>
    <n v="13231856"/>
    <x v="23"/>
    <n v="0"/>
    <m/>
    <n v="54"/>
    <m/>
    <n v="0"/>
    <m/>
    <n v="0"/>
    <m/>
    <n v="0"/>
    <m/>
    <n v="0"/>
    <m/>
    <n v="0"/>
    <m/>
    <n v="0"/>
    <m/>
    <n v="0"/>
    <m/>
    <n v="0"/>
    <m/>
    <n v="0"/>
    <n v="0"/>
    <n v="54"/>
    <n v="0"/>
    <n v="0"/>
  </r>
  <r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8046828.5"/>
    <n v="538"/>
    <n v="8233970.4999999991"/>
    <n v="1152"/>
    <n v="8420641.0000000037"/>
    <n v="0"/>
    <n v="8605718.0000000056"/>
    <n v="753"/>
    <n v="281"/>
    <n v="8"/>
    <n v="1132"/>
    <n v="1152"/>
  </r>
  <r>
    <x v="35"/>
    <n v="6788588.5"/>
    <x v="1"/>
    <n v="0"/>
    <m/>
    <n v="12212"/>
    <m/>
    <n v="12216"/>
    <m/>
    <n v="11746"/>
    <m/>
    <n v="10320"/>
    <m/>
    <n v="11960"/>
    <m/>
    <n v="11514"/>
    <m/>
    <n v="8622"/>
    <m/>
    <n v="2080"/>
    <m/>
    <n v="0"/>
    <m/>
    <n v="14712"/>
    <n v="5302"/>
    <n v="12216"/>
    <n v="11960"/>
    <n v="14712"/>
  </r>
  <r>
    <x v="35"/>
    <n v="6788589.5"/>
    <x v="2"/>
    <n v="0"/>
    <m/>
    <n v="4374"/>
    <m/>
    <n v="1170"/>
    <m/>
    <n v="0"/>
    <m/>
    <n v="626"/>
    <m/>
    <n v="0"/>
    <m/>
    <n v="0"/>
    <m/>
    <n v="4746"/>
    <m/>
    <n v="1278"/>
    <m/>
    <n v="0"/>
    <m/>
    <n v="4542"/>
    <n v="391"/>
    <n v="4374"/>
    <n v="4746"/>
    <n v="4542"/>
  </r>
  <r>
    <x v="35"/>
    <n v="6788590.5"/>
    <x v="3"/>
    <n v="0"/>
    <m/>
    <n v="0"/>
    <m/>
    <n v="0"/>
    <m/>
    <n v="0"/>
    <m/>
    <n v="0"/>
    <m/>
    <n v="0"/>
    <m/>
    <n v="0"/>
    <m/>
    <n v="0"/>
    <m/>
    <n v="78"/>
    <m/>
    <n v="4740"/>
    <m/>
    <n v="0"/>
    <n v="156"/>
    <n v="0"/>
    <n v="0"/>
    <n v="4740"/>
  </r>
  <r>
    <x v="35"/>
    <n v="6788591.5"/>
    <x v="4"/>
    <n v="0"/>
    <m/>
    <n v="0"/>
    <m/>
    <n v="0"/>
    <m/>
    <n v="0"/>
    <m/>
    <n v="0"/>
    <m/>
    <n v="0"/>
    <m/>
    <n v="0"/>
    <m/>
    <n v="0"/>
    <m/>
    <n v="0"/>
    <m/>
    <n v="610"/>
    <m/>
    <n v="0"/>
    <n v="423"/>
    <n v="0"/>
    <n v="0"/>
    <n v="610"/>
  </r>
  <r>
    <x v="35"/>
    <n v="6788592.5"/>
    <x v="5"/>
    <n v="0"/>
    <m/>
    <n v="0"/>
    <m/>
    <n v="0"/>
    <m/>
    <n v="0"/>
    <m/>
    <n v="14622"/>
    <m/>
    <n v="0"/>
    <m/>
    <n v="0"/>
    <m/>
    <n v="15000"/>
    <m/>
    <n v="13966"/>
    <m/>
    <n v="0"/>
    <m/>
    <n v="0"/>
    <n v="505"/>
    <n v="0"/>
    <n v="15000"/>
    <n v="13966"/>
  </r>
  <r>
    <x v="35"/>
    <n v="6788593.5"/>
    <x v="6"/>
    <n v="0"/>
    <m/>
    <n v="0"/>
    <m/>
    <n v="0"/>
    <m/>
    <n v="0"/>
    <m/>
    <n v="0"/>
    <m/>
    <n v="0"/>
    <m/>
    <n v="0"/>
    <m/>
    <n v="0"/>
    <m/>
    <n v="0"/>
    <m/>
    <n v="120"/>
    <m/>
    <n v="0"/>
    <n v="103"/>
    <n v="0"/>
    <n v="0"/>
    <n v="120"/>
  </r>
  <r>
    <x v="35"/>
    <n v="6788594.5"/>
    <x v="7"/>
    <n v="0"/>
    <m/>
    <n v="0"/>
    <m/>
    <n v="0"/>
    <m/>
    <n v="0"/>
    <m/>
    <n v="0"/>
    <m/>
    <n v="0"/>
    <m/>
    <n v="0"/>
    <m/>
    <n v="0"/>
    <m/>
    <n v="0"/>
    <m/>
    <n v="790"/>
    <m/>
    <n v="0"/>
    <n v="406"/>
    <n v="0"/>
    <n v="0"/>
    <n v="790"/>
  </r>
  <r>
    <x v="35"/>
    <n v="6788595.5"/>
    <x v="8"/>
    <n v="0"/>
    <m/>
    <n v="0"/>
    <m/>
    <n v="0"/>
    <m/>
    <n v="0"/>
    <m/>
    <n v="0"/>
    <m/>
    <n v="0"/>
    <m/>
    <n v="0"/>
    <m/>
    <n v="0"/>
    <m/>
    <n v="2251"/>
    <m/>
    <n v="0"/>
    <m/>
    <n v="0"/>
    <n v="0"/>
    <n v="0"/>
    <n v="0"/>
    <n v="2251"/>
  </r>
  <r>
    <x v="35"/>
    <n v="6788596.5"/>
    <x v="9"/>
    <n v="0"/>
    <m/>
    <n v="0"/>
    <m/>
    <n v="0"/>
    <m/>
    <n v="0"/>
    <m/>
    <n v="0"/>
    <m/>
    <n v="0"/>
    <m/>
    <n v="0"/>
    <m/>
    <n v="93"/>
    <m/>
    <n v="487"/>
    <m/>
    <n v="0"/>
    <m/>
    <n v="0"/>
    <n v="0"/>
    <n v="0"/>
    <n v="93"/>
    <n v="487"/>
  </r>
  <r>
    <x v="35"/>
    <n v="6788597.5"/>
    <x v="10"/>
    <n v="0"/>
    <m/>
    <n v="0"/>
    <m/>
    <n v="0"/>
    <m/>
    <n v="0"/>
    <m/>
    <n v="0"/>
    <m/>
    <n v="0"/>
    <m/>
    <n v="0"/>
    <m/>
    <n v="25"/>
    <m/>
    <n v="530"/>
    <m/>
    <n v="0"/>
    <m/>
    <n v="13"/>
    <n v="128"/>
    <n v="0"/>
    <n v="25"/>
    <n v="530"/>
  </r>
  <r>
    <x v="35"/>
    <n v="6788598.5"/>
    <x v="11"/>
    <n v="0"/>
    <m/>
    <n v="0"/>
    <m/>
    <n v="0"/>
    <m/>
    <n v="0"/>
    <m/>
    <n v="0"/>
    <m/>
    <n v="0"/>
    <m/>
    <n v="311"/>
    <m/>
    <n v="0"/>
    <m/>
    <n v="114"/>
    <m/>
    <n v="0"/>
    <m/>
    <n v="0"/>
    <n v="0"/>
    <n v="0"/>
    <n v="311"/>
    <n v="114"/>
  </r>
  <r>
    <x v="35"/>
    <n v="6788599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0.5"/>
    <x v="13"/>
    <n v="0"/>
    <m/>
    <n v="0"/>
    <m/>
    <n v="0"/>
    <m/>
    <n v="0"/>
    <m/>
    <n v="0"/>
    <m/>
    <n v="0"/>
    <m/>
    <n v="0"/>
    <m/>
    <n v="36"/>
    <m/>
    <n v="0"/>
    <m/>
    <n v="0"/>
    <m/>
    <n v="38"/>
    <n v="22"/>
    <n v="0"/>
    <n v="36"/>
    <n v="38"/>
  </r>
  <r>
    <x v="35"/>
    <n v="6788601.5"/>
    <x v="14"/>
    <n v="0"/>
    <m/>
    <n v="0"/>
    <m/>
    <n v="0"/>
    <m/>
    <n v="0"/>
    <m/>
    <n v="0"/>
    <m/>
    <n v="0"/>
    <m/>
    <n v="0"/>
    <m/>
    <n v="64"/>
    <m/>
    <n v="0"/>
    <m/>
    <n v="0"/>
    <m/>
    <n v="195"/>
    <n v="0"/>
    <n v="0"/>
    <n v="64"/>
    <n v="195"/>
  </r>
  <r>
    <x v="35"/>
    <n v="6788602.5"/>
    <x v="15"/>
    <n v="0"/>
    <m/>
    <n v="0"/>
    <m/>
    <n v="0"/>
    <m/>
    <n v="0"/>
    <m/>
    <n v="0"/>
    <m/>
    <n v="0"/>
    <m/>
    <n v="0"/>
    <m/>
    <n v="15"/>
    <m/>
    <n v="1"/>
    <m/>
    <n v="0"/>
    <m/>
    <n v="2"/>
    <n v="13"/>
    <n v="0"/>
    <n v="15"/>
    <n v="2"/>
  </r>
  <r>
    <x v="35"/>
    <n v="6788603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4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05.5"/>
    <x v="18"/>
    <n v="0"/>
    <m/>
    <n v="0"/>
    <m/>
    <n v="0"/>
    <m/>
    <n v="0"/>
    <m/>
    <n v="0"/>
    <m/>
    <n v="0"/>
    <m/>
    <n v="0"/>
    <m/>
    <n v="342"/>
    <m/>
    <n v="0"/>
    <m/>
    <n v="0"/>
    <m/>
    <n v="298"/>
    <n v="311"/>
    <n v="0"/>
    <n v="342"/>
    <n v="298"/>
  </r>
  <r>
    <x v="35"/>
    <n v="6788606.5"/>
    <x v="19"/>
    <n v="0"/>
    <m/>
    <n v="0"/>
    <m/>
    <n v="0"/>
    <m/>
    <n v="0"/>
    <m/>
    <n v="0"/>
    <m/>
    <n v="0"/>
    <m/>
    <n v="0"/>
    <m/>
    <n v="319"/>
    <m/>
    <n v="650"/>
    <m/>
    <n v="0"/>
    <m/>
    <n v="0"/>
    <n v="0"/>
    <n v="0"/>
    <n v="319"/>
    <n v="650"/>
  </r>
  <r>
    <x v="35"/>
    <n v="6788607.5"/>
    <x v="20"/>
    <n v="0"/>
    <m/>
    <n v="0"/>
    <m/>
    <n v="0"/>
    <m/>
    <n v="0"/>
    <m/>
    <n v="0"/>
    <m/>
    <n v="0"/>
    <m/>
    <n v="0"/>
    <m/>
    <n v="8"/>
    <m/>
    <n v="6"/>
    <m/>
    <n v="0"/>
    <m/>
    <n v="0"/>
    <n v="13"/>
    <n v="0"/>
    <n v="8"/>
    <n v="6"/>
  </r>
  <r>
    <x v="35"/>
    <n v="6788608.5"/>
    <x v="21"/>
    <n v="0"/>
    <m/>
    <n v="0"/>
    <m/>
    <n v="1511"/>
    <m/>
    <n v="0"/>
    <m/>
    <n v="0"/>
    <m/>
    <n v="0"/>
    <m/>
    <n v="0"/>
    <m/>
    <n v="0"/>
    <m/>
    <n v="0"/>
    <m/>
    <n v="0"/>
    <m/>
    <n v="0"/>
    <n v="0"/>
    <n v="1511"/>
    <n v="0"/>
    <n v="0"/>
  </r>
  <r>
    <x v="35"/>
    <n v="6788609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5"/>
    <n v="6788610.5"/>
    <x v="23"/>
    <n v="0"/>
    <m/>
    <n v="0"/>
    <m/>
    <n v="3046"/>
    <m/>
    <n v="0"/>
    <m/>
    <n v="0"/>
    <m/>
    <n v="0"/>
    <m/>
    <n v="0"/>
    <m/>
    <n v="0"/>
    <m/>
    <n v="0"/>
    <m/>
    <n v="0"/>
    <m/>
    <n v="0"/>
    <n v="0"/>
    <n v="3046"/>
    <n v="0"/>
    <n v="0"/>
  </r>
  <r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10447665.999999998"/>
    <n v="747"/>
    <n v="10606227.000000002"/>
    <n v="995"/>
    <n v="10748272.499999998"/>
    <n v="0"/>
    <n v="10913163.5"/>
    <n v="0"/>
    <n v="411"/>
    <n v="32"/>
    <n v="822"/>
    <n v="995"/>
  </r>
  <r>
    <x v="36"/>
    <n v="10701605.5"/>
    <x v="1"/>
    <n v="0"/>
    <m/>
    <n v="0"/>
    <m/>
    <n v="0"/>
    <m/>
    <n v="0"/>
    <m/>
    <n v="0"/>
    <m/>
    <n v="0"/>
    <m/>
    <n v="7452"/>
    <m/>
    <n v="7428"/>
    <m/>
    <n v="9060"/>
    <m/>
    <n v="0"/>
    <m/>
    <n v="0"/>
    <n v="2014"/>
    <n v="0"/>
    <n v="7452"/>
    <n v="9060"/>
  </r>
  <r>
    <x v="36"/>
    <n v="10701606.5"/>
    <x v="2"/>
    <n v="0"/>
    <m/>
    <n v="0"/>
    <m/>
    <n v="0"/>
    <m/>
    <n v="0"/>
    <m/>
    <n v="0"/>
    <m/>
    <n v="0"/>
    <m/>
    <n v="0"/>
    <m/>
    <n v="4760"/>
    <m/>
    <n v="6040"/>
    <m/>
    <n v="0"/>
    <m/>
    <n v="0"/>
    <n v="1712"/>
    <n v="0"/>
    <n v="4760"/>
    <n v="6040"/>
  </r>
  <r>
    <x v="36"/>
    <n v="10701607.5"/>
    <x v="3"/>
    <n v="0"/>
    <m/>
    <n v="0"/>
    <m/>
    <n v="0"/>
    <m/>
    <n v="0"/>
    <m/>
    <n v="0"/>
    <m/>
    <n v="32485"/>
    <m/>
    <n v="0"/>
    <m/>
    <n v="0"/>
    <m/>
    <n v="0"/>
    <m/>
    <n v="0"/>
    <m/>
    <n v="0"/>
    <n v="360"/>
    <n v="0"/>
    <n v="32485"/>
    <n v="0"/>
  </r>
  <r>
    <x v="36"/>
    <n v="10701608.5"/>
    <x v="4"/>
    <n v="68"/>
    <m/>
    <n v="0"/>
    <m/>
    <n v="0"/>
    <m/>
    <n v="0"/>
    <m/>
    <n v="0"/>
    <m/>
    <n v="10504"/>
    <m/>
    <n v="0"/>
    <m/>
    <n v="0"/>
    <m/>
    <n v="21"/>
    <m/>
    <n v="0"/>
    <m/>
    <n v="0"/>
    <n v="32"/>
    <n v="68"/>
    <n v="10504"/>
    <n v="21"/>
  </r>
  <r>
    <x v="36"/>
    <n v="10701609.5"/>
    <x v="5"/>
    <n v="0"/>
    <m/>
    <n v="0"/>
    <m/>
    <n v="0"/>
    <m/>
    <n v="0"/>
    <m/>
    <n v="0"/>
    <m/>
    <n v="0"/>
    <m/>
    <n v="1455"/>
    <m/>
    <n v="850"/>
    <m/>
    <n v="2826"/>
    <m/>
    <n v="0"/>
    <m/>
    <n v="0"/>
    <n v="1455"/>
    <n v="0"/>
    <n v="1455"/>
    <n v="2826"/>
  </r>
  <r>
    <x v="36"/>
    <n v="10701610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22"/>
    <n v="0"/>
    <n v="0"/>
    <n v="0"/>
  </r>
  <r>
    <x v="36"/>
    <n v="10701611.5"/>
    <x v="7"/>
    <n v="0"/>
    <m/>
    <n v="0"/>
    <m/>
    <n v="0"/>
    <m/>
    <n v="0"/>
    <m/>
    <n v="0"/>
    <m/>
    <n v="3435"/>
    <m/>
    <n v="0"/>
    <m/>
    <n v="0"/>
    <m/>
    <n v="0"/>
    <m/>
    <n v="0"/>
    <m/>
    <n v="0"/>
    <n v="250"/>
    <n v="0"/>
    <n v="3435"/>
    <n v="0"/>
  </r>
  <r>
    <x v="36"/>
    <n v="10701612.5"/>
    <x v="8"/>
    <n v="0"/>
    <m/>
    <n v="0"/>
    <m/>
    <n v="0"/>
    <m/>
    <n v="0"/>
    <m/>
    <n v="0"/>
    <m/>
    <n v="0"/>
    <m/>
    <n v="0"/>
    <m/>
    <n v="5870"/>
    <m/>
    <n v="0"/>
    <m/>
    <n v="0"/>
    <m/>
    <n v="0"/>
    <n v="0"/>
    <n v="0"/>
    <n v="5870"/>
    <n v="0"/>
  </r>
  <r>
    <x v="36"/>
    <n v="1070161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20"/>
    <n v="0"/>
    <n v="0"/>
    <n v="0"/>
  </r>
  <r>
    <x v="36"/>
    <n v="10701614.5"/>
    <x v="10"/>
    <n v="0"/>
    <m/>
    <n v="0"/>
    <m/>
    <n v="0"/>
    <m/>
    <n v="0"/>
    <m/>
    <n v="0"/>
    <m/>
    <n v="0"/>
    <m/>
    <n v="2"/>
    <m/>
    <n v="0"/>
    <m/>
    <n v="0"/>
    <m/>
    <n v="0"/>
    <m/>
    <n v="0"/>
    <n v="21"/>
    <n v="0"/>
    <n v="2"/>
    <n v="0"/>
  </r>
  <r>
    <x v="36"/>
    <n v="10701615.5"/>
    <x v="11"/>
    <n v="0"/>
    <m/>
    <n v="0"/>
    <m/>
    <n v="0"/>
    <m/>
    <n v="0"/>
    <m/>
    <n v="0"/>
    <m/>
    <n v="0"/>
    <m/>
    <n v="272"/>
    <m/>
    <n v="485"/>
    <m/>
    <n v="635"/>
    <m/>
    <n v="0"/>
    <m/>
    <n v="0"/>
    <n v="16"/>
    <n v="0"/>
    <n v="485"/>
    <n v="635"/>
  </r>
  <r>
    <x v="36"/>
    <n v="1070161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1306"/>
    <n v="0"/>
    <n v="0"/>
    <n v="0"/>
  </r>
  <r>
    <x v="36"/>
    <n v="10701617.5"/>
    <x v="13"/>
    <n v="0"/>
    <m/>
    <n v="0"/>
    <m/>
    <n v="0"/>
    <m/>
    <n v="0"/>
    <m/>
    <n v="0"/>
    <m/>
    <n v="0"/>
    <m/>
    <n v="0"/>
    <m/>
    <n v="13"/>
    <m/>
    <n v="16"/>
    <m/>
    <n v="0"/>
    <m/>
    <n v="0"/>
    <n v="6"/>
    <n v="0"/>
    <n v="13"/>
    <n v="16"/>
  </r>
  <r>
    <x v="36"/>
    <n v="10701618.5"/>
    <x v="14"/>
    <n v="0"/>
    <m/>
    <n v="0"/>
    <m/>
    <n v="0"/>
    <m/>
    <n v="0"/>
    <m/>
    <n v="0"/>
    <m/>
    <n v="0"/>
    <m/>
    <n v="0"/>
    <m/>
    <n v="850"/>
    <m/>
    <n v="1006"/>
    <m/>
    <n v="0"/>
    <m/>
    <n v="0"/>
    <n v="57"/>
    <n v="0"/>
    <n v="850"/>
    <n v="1006"/>
  </r>
  <r>
    <x v="36"/>
    <n v="10701619.5"/>
    <x v="15"/>
    <n v="0"/>
    <m/>
    <n v="0"/>
    <m/>
    <n v="0"/>
    <m/>
    <n v="0"/>
    <m/>
    <n v="0"/>
    <m/>
    <n v="0"/>
    <m/>
    <n v="0"/>
    <m/>
    <n v="13"/>
    <m/>
    <n v="24"/>
    <m/>
    <n v="0"/>
    <m/>
    <n v="0"/>
    <n v="7"/>
    <n v="0"/>
    <n v="13"/>
    <n v="24"/>
  </r>
  <r>
    <x v="36"/>
    <n v="1070162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2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272"/>
    <n v="0"/>
    <n v="0"/>
    <n v="0"/>
  </r>
  <r>
    <x v="36"/>
    <n v="10701623.5"/>
    <x v="19"/>
    <n v="0"/>
    <m/>
    <n v="0"/>
    <m/>
    <n v="0"/>
    <m/>
    <n v="0"/>
    <m/>
    <n v="0"/>
    <m/>
    <n v="0"/>
    <m/>
    <n v="0"/>
    <m/>
    <n v="580"/>
    <m/>
    <n v="623"/>
    <m/>
    <n v="0"/>
    <m/>
    <n v="0"/>
    <n v="0"/>
    <n v="0"/>
    <n v="580"/>
    <n v="623"/>
  </r>
  <r>
    <x v="36"/>
    <n v="10701624.5"/>
    <x v="20"/>
    <n v="0"/>
    <m/>
    <n v="0"/>
    <m/>
    <n v="0"/>
    <m/>
    <n v="0"/>
    <m/>
    <n v="0"/>
    <m/>
    <n v="0"/>
    <m/>
    <n v="0"/>
    <m/>
    <n v="11"/>
    <m/>
    <n v="17"/>
    <m/>
    <n v="0"/>
    <m/>
    <n v="0"/>
    <n v="9"/>
    <n v="0"/>
    <n v="11"/>
    <n v="17"/>
  </r>
  <r>
    <x v="36"/>
    <n v="1070162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6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6"/>
    <n v="1070162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214599.00000000006"/>
    <n v="213"/>
    <n v="218640.99999999997"/>
    <n v="0"/>
    <n v="223107.49999999991"/>
    <n v="0"/>
    <n v="227379.5"/>
    <n v="0"/>
    <n v="60"/>
    <n v="126"/>
    <n v="213"/>
    <n v="0"/>
  </r>
  <r>
    <x v="37"/>
    <n v="189925.5"/>
    <x v="1"/>
    <n v="0"/>
    <m/>
    <n v="0"/>
    <m/>
    <n v="0"/>
    <m/>
    <n v="884"/>
    <m/>
    <n v="0"/>
    <m/>
    <n v="0"/>
    <m/>
    <n v="812"/>
    <m/>
    <n v="880"/>
    <m/>
    <n v="0"/>
    <m/>
    <n v="0"/>
    <m/>
    <n v="0"/>
    <n v="206"/>
    <n v="884"/>
    <n v="880"/>
    <n v="0"/>
  </r>
  <r>
    <x v="37"/>
    <n v="189926.5"/>
    <x v="2"/>
    <n v="0"/>
    <m/>
    <n v="62"/>
    <m/>
    <n v="0"/>
    <m/>
    <n v="0"/>
    <m/>
    <n v="0"/>
    <m/>
    <n v="0"/>
    <m/>
    <n v="0"/>
    <m/>
    <n v="44"/>
    <m/>
    <n v="0"/>
    <m/>
    <n v="0"/>
    <m/>
    <n v="0"/>
    <n v="50"/>
    <n v="62"/>
    <n v="44"/>
    <n v="0"/>
  </r>
  <r>
    <x v="37"/>
    <n v="189927.5"/>
    <x v="3"/>
    <n v="0"/>
    <m/>
    <n v="82"/>
    <m/>
    <n v="2683"/>
    <m/>
    <n v="617"/>
    <m/>
    <n v="27"/>
    <m/>
    <n v="821"/>
    <m/>
    <n v="1721"/>
    <m/>
    <n v="349"/>
    <m/>
    <n v="3797"/>
    <m/>
    <n v="1057"/>
    <m/>
    <n v="0"/>
    <n v="0"/>
    <n v="2683"/>
    <n v="1721"/>
    <n v="3797"/>
  </r>
  <r>
    <x v="37"/>
    <n v="189928.5"/>
    <x v="4"/>
    <n v="84"/>
    <m/>
    <n v="22"/>
    <m/>
    <n v="528"/>
    <m/>
    <n v="6"/>
    <m/>
    <n v="225"/>
    <m/>
    <n v="264"/>
    <m/>
    <n v="0"/>
    <m/>
    <n v="78"/>
    <m/>
    <n v="689"/>
    <m/>
    <n v="256"/>
    <m/>
    <n v="0"/>
    <n v="0"/>
    <n v="528"/>
    <n v="264"/>
    <n v="689"/>
  </r>
  <r>
    <x v="37"/>
    <n v="189929.5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0.5"/>
    <x v="6"/>
    <n v="0"/>
    <m/>
    <n v="4"/>
    <m/>
    <n v="2217"/>
    <m/>
    <n v="0"/>
    <m/>
    <n v="0"/>
    <m/>
    <n v="61"/>
    <m/>
    <n v="0"/>
    <m/>
    <n v="14"/>
    <m/>
    <n v="1344"/>
    <m/>
    <n v="44"/>
    <m/>
    <n v="0"/>
    <n v="0"/>
    <n v="2217"/>
    <n v="61"/>
    <n v="1344"/>
  </r>
  <r>
    <x v="37"/>
    <n v="189931.5"/>
    <x v="7"/>
    <n v="0"/>
    <m/>
    <n v="24"/>
    <m/>
    <n v="4286"/>
    <m/>
    <n v="0"/>
    <m/>
    <n v="0"/>
    <m/>
    <n v="548"/>
    <m/>
    <n v="0"/>
    <m/>
    <n v="26"/>
    <m/>
    <n v="0"/>
    <m/>
    <n v="245"/>
    <m/>
    <n v="0"/>
    <n v="0"/>
    <n v="4286"/>
    <n v="548"/>
    <n v="245"/>
  </r>
  <r>
    <x v="37"/>
    <n v="189932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3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79"/>
    <n v="0"/>
    <n v="0"/>
    <n v="0"/>
  </r>
  <r>
    <x v="37"/>
    <n v="189934.5"/>
    <x v="1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5.5"/>
    <x v="11"/>
    <n v="0"/>
    <m/>
    <n v="0"/>
    <m/>
    <n v="0"/>
    <m/>
    <n v="0"/>
    <m/>
    <n v="0"/>
    <m/>
    <n v="0"/>
    <m/>
    <n v="0"/>
    <m/>
    <n v="0"/>
    <m/>
    <n v="0"/>
    <m/>
    <n v="0"/>
    <m/>
    <n v="0"/>
    <n v="146"/>
    <n v="0"/>
    <n v="0"/>
    <n v="0"/>
  </r>
  <r>
    <x v="37"/>
    <n v="189936.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7.5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8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39.5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0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1.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271"/>
    <n v="0"/>
    <n v="0"/>
    <n v="0"/>
  </r>
  <r>
    <x v="37"/>
    <n v="189942.5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3.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4.5"/>
    <x v="20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5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6.5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7"/>
    <n v="18994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</r>
  <r>
    <x v="38"/>
    <n v="1111445"/>
    <x v="1"/>
    <n v="0"/>
    <m/>
    <n v="7470"/>
    <m/>
    <n v="7694"/>
    <m/>
    <n v="7952"/>
    <m/>
    <n v="8400"/>
    <m/>
    <n v="8862"/>
    <m/>
    <n v="9412"/>
    <m/>
    <n v="0"/>
    <m/>
    <n v="6881"/>
    <m/>
    <n v="0"/>
    <m/>
    <n v="7648"/>
    <n v="2204"/>
    <n v="7952"/>
    <n v="9412"/>
    <n v="7648"/>
  </r>
  <r>
    <x v="38"/>
    <n v="1111446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14"/>
    <n v="0"/>
    <n v="0"/>
    <n v="0"/>
  </r>
  <r>
    <x v="38"/>
    <n v="1111447"/>
    <x v="3"/>
    <n v="3320"/>
    <m/>
    <n v="0"/>
    <m/>
    <n v="488"/>
    <m/>
    <n v="65"/>
    <m/>
    <n v="0"/>
    <m/>
    <n v="0"/>
    <m/>
    <n v="921"/>
    <m/>
    <n v="0"/>
    <m/>
    <n v="0"/>
    <m/>
    <n v="0"/>
    <m/>
    <n v="15498"/>
    <n v="281"/>
    <n v="3320"/>
    <n v="921"/>
    <n v="15498"/>
  </r>
  <r>
    <x v="38"/>
    <n v="1111448"/>
    <x v="4"/>
    <n v="768"/>
    <m/>
    <n v="0"/>
    <m/>
    <n v="214"/>
    <m/>
    <n v="13"/>
    <m/>
    <n v="0"/>
    <m/>
    <n v="0"/>
    <m/>
    <n v="275"/>
    <m/>
    <n v="0"/>
    <m/>
    <n v="0"/>
    <m/>
    <n v="0"/>
    <m/>
    <n v="338"/>
    <n v="74"/>
    <n v="768"/>
    <n v="275"/>
    <n v="338"/>
  </r>
  <r>
    <x v="38"/>
    <n v="1111449"/>
    <x v="5"/>
    <n v="0"/>
    <m/>
    <n v="0"/>
    <m/>
    <n v="0"/>
    <m/>
    <n v="0"/>
    <m/>
    <n v="0"/>
    <m/>
    <n v="0"/>
    <m/>
    <n v="6324"/>
    <m/>
    <n v="0"/>
    <m/>
    <n v="5386"/>
    <m/>
    <n v="0"/>
    <m/>
    <n v="0"/>
    <n v="6324"/>
    <n v="0"/>
    <n v="6324"/>
    <n v="5386"/>
  </r>
  <r>
    <x v="38"/>
    <n v="1111450"/>
    <x v="6"/>
    <n v="0"/>
    <m/>
    <n v="0"/>
    <m/>
    <n v="0"/>
    <m/>
    <n v="15"/>
    <m/>
    <n v="0"/>
    <m/>
    <n v="0"/>
    <m/>
    <n v="31"/>
    <m/>
    <n v="0"/>
    <m/>
    <n v="0"/>
    <m/>
    <n v="0"/>
    <m/>
    <n v="688"/>
    <n v="0"/>
    <n v="15"/>
    <n v="31"/>
    <n v="688"/>
  </r>
  <r>
    <x v="38"/>
    <n v="1111451"/>
    <x v="7"/>
    <n v="4646"/>
    <m/>
    <n v="0"/>
    <m/>
    <n v="234"/>
    <m/>
    <n v="428"/>
    <m/>
    <n v="0"/>
    <m/>
    <n v="0"/>
    <m/>
    <n v="275"/>
    <m/>
    <n v="0"/>
    <m/>
    <n v="0"/>
    <m/>
    <n v="0"/>
    <m/>
    <n v="2886"/>
    <n v="187"/>
    <n v="4646"/>
    <n v="275"/>
    <n v="2886"/>
  </r>
  <r>
    <x v="38"/>
    <n v="1111452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927"/>
    <n v="0"/>
    <n v="0"/>
    <n v="0"/>
  </r>
  <r>
    <x v="38"/>
    <n v="1111453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195"/>
    <n v="0"/>
    <n v="0"/>
    <n v="0"/>
  </r>
  <r>
    <x v="38"/>
    <n v="1111454"/>
    <x v="10"/>
    <n v="0"/>
    <m/>
    <n v="0"/>
    <m/>
    <n v="0"/>
    <m/>
    <n v="0"/>
    <m/>
    <n v="0"/>
    <m/>
    <n v="0"/>
    <m/>
    <n v="0"/>
    <m/>
    <n v="3"/>
    <m/>
    <n v="0"/>
    <m/>
    <n v="0"/>
    <m/>
    <n v="0"/>
    <n v="0"/>
    <n v="0"/>
    <n v="3"/>
    <n v="0"/>
  </r>
  <r>
    <x v="38"/>
    <n v="1111455"/>
    <x v="11"/>
    <n v="0"/>
    <m/>
    <n v="0"/>
    <m/>
    <n v="0"/>
    <m/>
    <n v="0"/>
    <m/>
    <n v="0"/>
    <m/>
    <n v="0"/>
    <m/>
    <n v="370"/>
    <m/>
    <n v="0"/>
    <m/>
    <n v="0"/>
    <m/>
    <n v="0"/>
    <m/>
    <n v="0"/>
    <n v="84"/>
    <n v="0"/>
    <n v="370"/>
    <n v="0"/>
  </r>
  <r>
    <x v="38"/>
    <n v="1111456"/>
    <x v="12"/>
    <n v="0"/>
    <m/>
    <n v="0"/>
    <m/>
    <n v="0"/>
    <m/>
    <n v="0"/>
    <m/>
    <n v="0"/>
    <m/>
    <n v="0"/>
    <m/>
    <n v="0"/>
    <m/>
    <n v="0"/>
    <m/>
    <n v="30"/>
    <m/>
    <n v="0"/>
    <m/>
    <n v="0"/>
    <n v="28"/>
    <n v="0"/>
    <n v="0"/>
    <n v="30"/>
  </r>
  <r>
    <x v="38"/>
    <n v="1111457"/>
    <x v="13"/>
    <n v="0"/>
    <m/>
    <n v="0"/>
    <m/>
    <n v="0"/>
    <m/>
    <n v="0"/>
    <m/>
    <n v="0"/>
    <m/>
    <n v="0"/>
    <m/>
    <n v="0"/>
    <m/>
    <n v="0"/>
    <m/>
    <n v="53"/>
    <m/>
    <n v="0"/>
    <m/>
    <n v="0"/>
    <n v="47"/>
    <n v="0"/>
    <n v="0"/>
    <n v="53"/>
  </r>
  <r>
    <x v="38"/>
    <n v="1111458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2084"/>
    <n v="0"/>
    <n v="0"/>
    <n v="0"/>
  </r>
  <r>
    <x v="38"/>
    <n v="1111459"/>
    <x v="15"/>
    <n v="0"/>
    <m/>
    <n v="0"/>
    <m/>
    <n v="0"/>
    <m/>
    <n v="0"/>
    <m/>
    <n v="0"/>
    <m/>
    <n v="0"/>
    <m/>
    <n v="0"/>
    <m/>
    <n v="0"/>
    <m/>
    <n v="6"/>
    <m/>
    <n v="0"/>
    <m/>
    <n v="0"/>
    <n v="12"/>
    <n v="0"/>
    <n v="0"/>
    <n v="6"/>
  </r>
  <r>
    <x v="38"/>
    <n v="1111460"/>
    <x v="16"/>
    <n v="0"/>
    <m/>
    <n v="0"/>
    <m/>
    <n v="0"/>
    <m/>
    <n v="0"/>
    <m/>
    <n v="0"/>
    <m/>
    <n v="0"/>
    <m/>
    <n v="0"/>
    <m/>
    <n v="0"/>
    <m/>
    <n v="52"/>
    <m/>
    <n v="0"/>
    <m/>
    <n v="0"/>
    <n v="1215"/>
    <n v="0"/>
    <n v="0"/>
    <n v="52"/>
  </r>
  <r>
    <x v="38"/>
    <n v="1111461"/>
    <x v="17"/>
    <n v="0"/>
    <m/>
    <n v="0"/>
    <m/>
    <n v="0"/>
    <m/>
    <n v="0"/>
    <m/>
    <n v="0"/>
    <m/>
    <n v="0"/>
    <m/>
    <n v="0"/>
    <m/>
    <n v="0"/>
    <m/>
    <n v="1861"/>
    <m/>
    <n v="0"/>
    <m/>
    <n v="0"/>
    <n v="85"/>
    <n v="0"/>
    <n v="0"/>
    <n v="1861"/>
  </r>
  <r>
    <x v="38"/>
    <n v="1111462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370"/>
    <n v="0"/>
    <n v="0"/>
    <n v="0"/>
  </r>
  <r>
    <x v="38"/>
    <n v="1111463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29"/>
    <n v="0"/>
    <n v="0"/>
    <n v="0"/>
  </r>
  <r>
    <x v="38"/>
    <n v="1111464"/>
    <x v="20"/>
    <n v="0"/>
    <m/>
    <n v="0"/>
    <m/>
    <n v="0"/>
    <m/>
    <n v="0"/>
    <m/>
    <n v="0"/>
    <m/>
    <n v="0"/>
    <m/>
    <n v="0"/>
    <m/>
    <n v="0"/>
    <m/>
    <n v="15"/>
    <m/>
    <n v="0"/>
    <m/>
    <n v="0"/>
    <n v="29"/>
    <n v="0"/>
    <n v="0"/>
    <n v="15"/>
  </r>
  <r>
    <x v="38"/>
    <n v="1111465"/>
    <x v="21"/>
    <n v="0"/>
    <m/>
    <n v="0"/>
    <m/>
    <n v="0"/>
    <m/>
    <n v="0"/>
    <m/>
    <n v="0"/>
    <m/>
    <n v="0"/>
    <m/>
    <n v="0"/>
    <m/>
    <n v="0"/>
    <m/>
    <n v="38"/>
    <m/>
    <n v="0"/>
    <m/>
    <n v="0"/>
    <n v="0"/>
    <n v="0"/>
    <n v="0"/>
    <n v="38"/>
  </r>
  <r>
    <x v="38"/>
    <n v="1111466"/>
    <x v="22"/>
    <n v="0"/>
    <m/>
    <n v="0"/>
    <m/>
    <n v="0"/>
    <m/>
    <n v="0"/>
    <m/>
    <n v="0"/>
    <m/>
    <n v="0"/>
    <m/>
    <n v="0"/>
    <m/>
    <n v="0"/>
    <m/>
    <n v="7"/>
    <m/>
    <n v="0"/>
    <m/>
    <n v="0"/>
    <n v="0"/>
    <n v="0"/>
    <n v="0"/>
    <n v="7"/>
  </r>
  <r>
    <x v="38"/>
    <n v="1111467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104372.49999999997"/>
    <n v="479"/>
    <n v="105529.99999999997"/>
    <n v="0"/>
    <n v="106470.49999999996"/>
    <n v="0"/>
    <n v="107118.5"/>
    <n v="923"/>
    <n v="240"/>
    <n v="186"/>
    <n v="537"/>
    <n v="923"/>
  </r>
  <r>
    <x v="39"/>
    <n v="95310"/>
    <x v="1"/>
    <n v="838"/>
    <m/>
    <n v="0"/>
    <m/>
    <n v="0"/>
    <m/>
    <n v="0"/>
    <m/>
    <n v="1368"/>
    <m/>
    <n v="0"/>
    <m/>
    <n v="2223"/>
    <m/>
    <n v="0"/>
    <m/>
    <n v="0"/>
    <m/>
    <n v="0"/>
    <m/>
    <n v="1246"/>
    <n v="1272"/>
    <n v="838"/>
    <n v="2223"/>
    <n v="1246"/>
  </r>
  <r>
    <x v="39"/>
    <n v="95311"/>
    <x v="2"/>
    <n v="0"/>
    <m/>
    <n v="0"/>
    <m/>
    <n v="0"/>
    <m/>
    <n v="0"/>
    <m/>
    <n v="178"/>
    <m/>
    <n v="0"/>
    <m/>
    <n v="316"/>
    <m/>
    <n v="0"/>
    <m/>
    <n v="0"/>
    <m/>
    <n v="0"/>
    <m/>
    <n v="312"/>
    <n v="5"/>
    <n v="0"/>
    <n v="316"/>
    <n v="312"/>
  </r>
  <r>
    <x v="39"/>
    <n v="95312"/>
    <x v="3"/>
    <n v="0"/>
    <m/>
    <n v="0"/>
    <m/>
    <n v="217"/>
    <m/>
    <n v="0"/>
    <m/>
    <n v="0"/>
    <m/>
    <n v="0"/>
    <m/>
    <n v="0"/>
    <m/>
    <n v="0"/>
    <m/>
    <n v="0"/>
    <m/>
    <n v="0"/>
    <m/>
    <n v="0"/>
    <n v="124"/>
    <n v="217"/>
    <n v="0"/>
    <n v="0"/>
  </r>
  <r>
    <x v="39"/>
    <n v="95313"/>
    <x v="4"/>
    <n v="0"/>
    <m/>
    <n v="0"/>
    <m/>
    <n v="0"/>
    <m/>
    <n v="0"/>
    <m/>
    <n v="0"/>
    <m/>
    <n v="0"/>
    <m/>
    <n v="0"/>
    <m/>
    <n v="0"/>
    <m/>
    <n v="0"/>
    <m/>
    <n v="0"/>
    <m/>
    <n v="0"/>
    <n v="163"/>
    <n v="0"/>
    <n v="0"/>
    <n v="0"/>
  </r>
  <r>
    <x v="39"/>
    <n v="95314"/>
    <x v="5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1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5"/>
    <n v="0"/>
    <n v="0"/>
    <n v="0"/>
  </r>
  <r>
    <x v="39"/>
    <n v="95316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50"/>
    <n v="0"/>
    <n v="0"/>
    <n v="0"/>
  </r>
  <r>
    <x v="39"/>
    <n v="95317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58"/>
    <n v="0"/>
    <n v="0"/>
    <n v="0"/>
  </r>
  <r>
    <x v="39"/>
    <n v="95318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19"/>
    <x v="10"/>
    <n v="0"/>
    <m/>
    <n v="0"/>
    <m/>
    <n v="0"/>
    <m/>
    <n v="0"/>
    <m/>
    <n v="0"/>
    <m/>
    <n v="0"/>
    <m/>
    <n v="0"/>
    <m/>
    <n v="14"/>
    <m/>
    <n v="0"/>
    <m/>
    <n v="4"/>
    <m/>
    <n v="0"/>
    <n v="2"/>
    <n v="0"/>
    <n v="14"/>
    <n v="4"/>
  </r>
  <r>
    <x v="39"/>
    <n v="95320"/>
    <x v="11"/>
    <n v="0"/>
    <m/>
    <n v="0"/>
    <m/>
    <n v="0"/>
    <m/>
    <n v="0"/>
    <m/>
    <n v="0"/>
    <m/>
    <n v="0"/>
    <m/>
    <n v="71"/>
    <m/>
    <n v="0"/>
    <m/>
    <n v="0"/>
    <m/>
    <n v="0"/>
    <m/>
    <n v="0"/>
    <n v="70"/>
    <n v="0"/>
    <n v="71"/>
    <n v="0"/>
  </r>
  <r>
    <x v="39"/>
    <n v="95321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2"/>
    <x v="13"/>
    <n v="0"/>
    <m/>
    <n v="0"/>
    <m/>
    <n v="0"/>
    <m/>
    <n v="0"/>
    <m/>
    <n v="0"/>
    <m/>
    <n v="0"/>
    <m/>
    <n v="0"/>
    <m/>
    <n v="0"/>
    <m/>
    <n v="0"/>
    <m/>
    <n v="0"/>
    <m/>
    <n v="0"/>
    <n v="7"/>
    <n v="0"/>
    <n v="0"/>
    <n v="0"/>
  </r>
  <r>
    <x v="39"/>
    <n v="95323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4"/>
    <x v="15"/>
    <n v="0"/>
    <m/>
    <n v="0"/>
    <m/>
    <n v="0"/>
    <m/>
    <n v="0"/>
    <m/>
    <n v="0"/>
    <m/>
    <n v="0"/>
    <m/>
    <n v="0"/>
    <m/>
    <n v="0"/>
    <m/>
    <n v="0"/>
    <m/>
    <n v="22"/>
    <m/>
    <n v="0"/>
    <n v="28"/>
    <n v="0"/>
    <n v="0"/>
    <n v="22"/>
  </r>
  <r>
    <x v="39"/>
    <n v="9532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6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7"/>
    <x v="18"/>
    <n v="0"/>
    <m/>
    <n v="0"/>
    <m/>
    <n v="0"/>
    <m/>
    <n v="0"/>
    <m/>
    <n v="0"/>
    <m/>
    <n v="0"/>
    <m/>
    <n v="0"/>
    <m/>
    <n v="0"/>
    <m/>
    <n v="0"/>
    <m/>
    <n v="0"/>
    <m/>
    <n v="0"/>
    <n v="71"/>
    <n v="0"/>
    <n v="0"/>
    <n v="0"/>
  </r>
  <r>
    <x v="39"/>
    <n v="95328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39"/>
    <n v="95329"/>
    <x v="20"/>
    <n v="0"/>
    <m/>
    <n v="0"/>
    <m/>
    <n v="0"/>
    <m/>
    <n v="0"/>
    <m/>
    <n v="0"/>
    <m/>
    <n v="0"/>
    <m/>
    <n v="0"/>
    <m/>
    <n v="0"/>
    <m/>
    <n v="0"/>
    <m/>
    <n v="60"/>
    <m/>
    <n v="0"/>
    <n v="33"/>
    <n v="0"/>
    <n v="0"/>
    <n v="60"/>
  </r>
  <r>
    <x v="39"/>
    <n v="95330"/>
    <x v="21"/>
    <n v="0"/>
    <m/>
    <n v="0"/>
    <m/>
    <n v="0"/>
    <m/>
    <n v="0"/>
    <m/>
    <n v="0"/>
    <m/>
    <n v="0"/>
    <m/>
    <n v="0"/>
    <m/>
    <n v="0"/>
    <m/>
    <n v="0"/>
    <m/>
    <n v="2"/>
    <m/>
    <n v="0"/>
    <n v="0"/>
    <n v="0"/>
    <n v="0"/>
    <n v="2"/>
  </r>
  <r>
    <x v="39"/>
    <n v="95331"/>
    <x v="22"/>
    <n v="0"/>
    <m/>
    <n v="0"/>
    <m/>
    <n v="0"/>
    <m/>
    <n v="0"/>
    <m/>
    <n v="0"/>
    <m/>
    <n v="0"/>
    <m/>
    <n v="0"/>
    <m/>
    <n v="0"/>
    <m/>
    <n v="0"/>
    <m/>
    <n v="5"/>
    <m/>
    <n v="0"/>
    <n v="0"/>
    <n v="0"/>
    <n v="0"/>
    <n v="5"/>
  </r>
  <r>
    <x v="39"/>
    <n v="95332"/>
    <x v="23"/>
    <n v="0"/>
    <m/>
    <n v="0"/>
    <m/>
    <n v="0"/>
    <m/>
    <n v="0"/>
    <m/>
    <n v="0"/>
    <m/>
    <n v="0"/>
    <m/>
    <n v="0"/>
    <m/>
    <n v="0"/>
    <m/>
    <n v="0"/>
    <m/>
    <n v="2"/>
    <m/>
    <n v="0"/>
    <n v="0"/>
    <n v="0"/>
    <n v="0"/>
    <n v="2"/>
  </r>
  <r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</r>
  <r>
    <x v="40"/>
    <n v="12754907"/>
    <x v="1"/>
    <n v="6282"/>
    <m/>
    <n v="7212"/>
    <m/>
    <n v="7212"/>
    <m/>
    <n v="7126"/>
    <m/>
    <n v="6212"/>
    <m/>
    <n v="6974"/>
    <m/>
    <n v="9598"/>
    <m/>
    <n v="0"/>
    <m/>
    <n v="5246"/>
    <m/>
    <n v="5354"/>
    <m/>
    <n v="5866"/>
    <n v="3863"/>
    <n v="7212"/>
    <n v="9598"/>
    <n v="5866"/>
  </r>
  <r>
    <x v="40"/>
    <n v="12754908"/>
    <x v="2"/>
    <n v="832"/>
    <m/>
    <n v="902"/>
    <m/>
    <n v="0"/>
    <m/>
    <n v="0"/>
    <m/>
    <n v="0"/>
    <m/>
    <n v="0"/>
    <m/>
    <n v="0"/>
    <m/>
    <n v="1178"/>
    <m/>
    <n v="1420"/>
    <m/>
    <n v="1442"/>
    <m/>
    <n v="1566"/>
    <n v="936"/>
    <n v="902"/>
    <n v="1178"/>
    <n v="1566"/>
  </r>
  <r>
    <x v="40"/>
    <n v="12754909"/>
    <x v="3"/>
    <n v="19687"/>
    <m/>
    <n v="2302"/>
    <m/>
    <n v="351"/>
    <m/>
    <n v="591"/>
    <m/>
    <n v="119"/>
    <m/>
    <n v="172"/>
    <m/>
    <n v="14"/>
    <m/>
    <n v="269"/>
    <m/>
    <n v="2495"/>
    <m/>
    <n v="10"/>
    <m/>
    <n v="78"/>
    <n v="269"/>
    <n v="19687"/>
    <n v="269"/>
    <n v="2495"/>
  </r>
  <r>
    <x v="40"/>
    <n v="12754910"/>
    <x v="4"/>
    <n v="15483"/>
    <m/>
    <n v="1652"/>
    <m/>
    <n v="12"/>
    <m/>
    <n v="123"/>
    <m/>
    <n v="14"/>
    <m/>
    <n v="81"/>
    <m/>
    <n v="0"/>
    <m/>
    <n v="3"/>
    <m/>
    <n v="506"/>
    <m/>
    <n v="0"/>
    <m/>
    <n v="14"/>
    <n v="3"/>
    <n v="15483"/>
    <n v="81"/>
    <n v="506"/>
  </r>
  <r>
    <x v="40"/>
    <n v="12754911"/>
    <x v="5"/>
    <n v="0"/>
    <m/>
    <n v="0"/>
    <m/>
    <n v="0"/>
    <m/>
    <n v="0"/>
    <m/>
    <n v="0"/>
    <m/>
    <n v="0"/>
    <m/>
    <n v="0"/>
    <m/>
    <n v="0"/>
    <m/>
    <n v="592"/>
    <m/>
    <n v="8077"/>
    <m/>
    <n v="0"/>
    <n v="7"/>
    <n v="0"/>
    <n v="0"/>
    <n v="8077"/>
  </r>
  <r>
    <x v="40"/>
    <n v="12754912"/>
    <x v="6"/>
    <n v="406"/>
    <m/>
    <n v="0"/>
    <m/>
    <n v="0"/>
    <m/>
    <n v="43"/>
    <m/>
    <n v="0"/>
    <m/>
    <n v="0"/>
    <m/>
    <n v="0"/>
    <m/>
    <n v="0"/>
    <m/>
    <n v="0"/>
    <m/>
    <n v="0"/>
    <m/>
    <n v="0"/>
    <n v="58"/>
    <n v="406"/>
    <n v="0"/>
    <n v="0"/>
  </r>
  <r>
    <x v="40"/>
    <n v="12754913"/>
    <x v="7"/>
    <n v="1258"/>
    <m/>
    <n v="0"/>
    <m/>
    <n v="255"/>
    <m/>
    <n v="0"/>
    <m/>
    <n v="0"/>
    <m/>
    <n v="0"/>
    <m/>
    <n v="0"/>
    <m/>
    <n v="0"/>
    <m/>
    <n v="0"/>
    <m/>
    <n v="0"/>
    <m/>
    <n v="0"/>
    <n v="76"/>
    <n v="1258"/>
    <n v="0"/>
    <n v="0"/>
  </r>
  <r>
    <x v="40"/>
    <n v="12754914"/>
    <x v="8"/>
    <n v="0"/>
    <m/>
    <n v="0"/>
    <m/>
    <n v="0"/>
    <m/>
    <n v="0"/>
    <m/>
    <n v="0"/>
    <m/>
    <n v="0"/>
    <m/>
    <n v="0"/>
    <m/>
    <n v="208"/>
    <m/>
    <n v="0"/>
    <m/>
    <n v="0"/>
    <m/>
    <n v="0"/>
    <n v="738"/>
    <n v="0"/>
    <n v="208"/>
    <n v="0"/>
  </r>
  <r>
    <x v="40"/>
    <n v="12754915"/>
    <x v="9"/>
    <n v="0"/>
    <m/>
    <n v="0"/>
    <m/>
    <n v="0"/>
    <m/>
    <n v="0"/>
    <m/>
    <n v="0"/>
    <m/>
    <n v="0"/>
    <m/>
    <n v="0"/>
    <m/>
    <n v="109"/>
    <m/>
    <n v="0"/>
    <m/>
    <n v="371"/>
    <m/>
    <n v="0"/>
    <n v="732"/>
    <n v="0"/>
    <n v="109"/>
    <n v="371"/>
  </r>
  <r>
    <x v="40"/>
    <n v="12754916"/>
    <x v="10"/>
    <n v="0"/>
    <m/>
    <n v="0"/>
    <m/>
    <n v="0"/>
    <m/>
    <n v="0"/>
    <m/>
    <n v="0"/>
    <m/>
    <n v="0"/>
    <m/>
    <n v="0"/>
    <m/>
    <n v="0"/>
    <m/>
    <n v="0"/>
    <m/>
    <n v="4"/>
    <m/>
    <n v="11"/>
    <n v="0"/>
    <n v="0"/>
    <n v="0"/>
    <n v="11"/>
  </r>
  <r>
    <x v="40"/>
    <n v="12754917"/>
    <x v="11"/>
    <n v="0"/>
    <m/>
    <n v="0"/>
    <m/>
    <n v="0"/>
    <m/>
    <n v="0"/>
    <m/>
    <n v="0"/>
    <m/>
    <n v="0"/>
    <m/>
    <n v="749"/>
    <m/>
    <n v="0"/>
    <m/>
    <n v="0"/>
    <m/>
    <n v="848"/>
    <m/>
    <n v="1028"/>
    <n v="814"/>
    <n v="0"/>
    <n v="749"/>
    <n v="1028"/>
  </r>
  <r>
    <x v="40"/>
    <n v="12754918"/>
    <x v="12"/>
    <n v="0"/>
    <m/>
    <n v="0"/>
    <m/>
    <n v="0"/>
    <m/>
    <n v="0"/>
    <m/>
    <n v="0"/>
    <m/>
    <n v="0"/>
    <m/>
    <n v="0"/>
    <m/>
    <n v="0"/>
    <m/>
    <n v="0"/>
    <m/>
    <n v="104"/>
    <m/>
    <n v="104"/>
    <n v="42"/>
    <n v="0"/>
    <n v="0"/>
    <n v="104"/>
  </r>
  <r>
    <x v="40"/>
    <n v="12754919"/>
    <x v="13"/>
    <n v="0"/>
    <m/>
    <n v="0"/>
    <m/>
    <n v="0"/>
    <m/>
    <n v="0"/>
    <m/>
    <n v="0"/>
    <m/>
    <n v="0"/>
    <m/>
    <n v="0"/>
    <m/>
    <n v="48"/>
    <m/>
    <n v="0"/>
    <m/>
    <n v="0"/>
    <m/>
    <n v="0"/>
    <n v="25"/>
    <n v="0"/>
    <n v="48"/>
    <n v="0"/>
  </r>
  <r>
    <x v="40"/>
    <n v="12754920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6"/>
    <n v="0"/>
    <n v="0"/>
    <n v="0"/>
  </r>
  <r>
    <x v="40"/>
    <n v="12754921"/>
    <x v="15"/>
    <n v="0"/>
    <m/>
    <n v="0"/>
    <m/>
    <n v="0"/>
    <m/>
    <n v="0"/>
    <m/>
    <n v="0"/>
    <m/>
    <n v="0"/>
    <m/>
    <n v="0"/>
    <m/>
    <n v="50"/>
    <m/>
    <n v="1"/>
    <m/>
    <n v="0"/>
    <m/>
    <n v="0"/>
    <n v="6"/>
    <n v="0"/>
    <n v="50"/>
    <n v="1"/>
  </r>
  <r>
    <x v="40"/>
    <n v="12754922"/>
    <x v="16"/>
    <n v="0"/>
    <m/>
    <n v="0"/>
    <m/>
    <n v="0"/>
    <m/>
    <n v="0"/>
    <m/>
    <n v="0"/>
    <m/>
    <n v="0"/>
    <m/>
    <n v="0"/>
    <m/>
    <n v="6"/>
    <m/>
    <n v="0"/>
    <m/>
    <n v="0"/>
    <m/>
    <n v="0"/>
    <n v="436"/>
    <n v="0"/>
    <n v="6"/>
    <n v="0"/>
  </r>
  <r>
    <x v="40"/>
    <n v="12754923"/>
    <x v="17"/>
    <n v="0"/>
    <m/>
    <n v="0"/>
    <m/>
    <n v="0"/>
    <m/>
    <n v="0"/>
    <m/>
    <n v="0"/>
    <m/>
    <n v="0"/>
    <m/>
    <n v="0"/>
    <m/>
    <n v="791"/>
    <m/>
    <n v="0"/>
    <m/>
    <n v="0"/>
    <m/>
    <n v="0"/>
    <n v="90"/>
    <n v="0"/>
    <n v="791"/>
    <n v="0"/>
  </r>
  <r>
    <x v="40"/>
    <n v="12754924"/>
    <x v="18"/>
    <n v="0"/>
    <m/>
    <n v="0"/>
    <m/>
    <n v="0"/>
    <m/>
    <n v="0"/>
    <m/>
    <n v="0"/>
    <m/>
    <n v="0"/>
    <m/>
    <n v="0"/>
    <m/>
    <n v="0"/>
    <m/>
    <n v="0"/>
    <m/>
    <n v="848"/>
    <m/>
    <n v="1028"/>
    <n v="749"/>
    <n v="0"/>
    <n v="0"/>
    <n v="1028"/>
  </r>
  <r>
    <x v="40"/>
    <n v="12754925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0"/>
    <n v="12754926"/>
    <x v="20"/>
    <n v="0"/>
    <m/>
    <n v="0"/>
    <m/>
    <n v="0"/>
    <m/>
    <n v="0"/>
    <m/>
    <n v="0"/>
    <m/>
    <n v="0"/>
    <m/>
    <n v="0"/>
    <m/>
    <n v="18"/>
    <m/>
    <n v="0"/>
    <m/>
    <n v="0"/>
    <m/>
    <n v="0"/>
    <n v="2"/>
    <n v="0"/>
    <n v="18"/>
    <n v="0"/>
  </r>
  <r>
    <x v="40"/>
    <n v="12754927"/>
    <x v="21"/>
    <n v="0"/>
    <m/>
    <n v="0"/>
    <m/>
    <n v="0"/>
    <m/>
    <n v="0"/>
    <m/>
    <n v="0"/>
    <m/>
    <n v="0"/>
    <m/>
    <n v="0"/>
    <m/>
    <n v="19"/>
    <m/>
    <n v="0"/>
    <m/>
    <n v="0"/>
    <m/>
    <n v="0"/>
    <n v="0"/>
    <n v="0"/>
    <n v="19"/>
    <n v="0"/>
  </r>
  <r>
    <x v="40"/>
    <n v="12754928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0"/>
    <n v="12754929"/>
    <x v="23"/>
    <n v="0"/>
    <m/>
    <n v="0"/>
    <m/>
    <n v="0"/>
    <m/>
    <n v="0"/>
    <m/>
    <n v="0"/>
    <m/>
    <n v="0"/>
    <m/>
    <n v="0"/>
    <m/>
    <n v="0"/>
    <m/>
    <n v="0"/>
    <m/>
    <n v="0"/>
    <m/>
    <n v="21983"/>
    <n v="0"/>
    <n v="0"/>
    <n v="0"/>
    <n v="21983"/>
  </r>
  <r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</r>
  <r>
    <x v="41"/>
    <n v="6926635.5"/>
    <x v="1"/>
    <n v="0"/>
    <m/>
    <n v="0"/>
    <m/>
    <n v="0"/>
    <m/>
    <n v="2682"/>
    <m/>
    <n v="2838"/>
    <m/>
    <n v="3932"/>
    <m/>
    <n v="3902"/>
    <m/>
    <n v="4268"/>
    <m/>
    <n v="4910"/>
    <m/>
    <n v="3892"/>
    <m/>
    <n v="5260"/>
    <n v="1966"/>
    <n v="2682"/>
    <n v="4268"/>
    <n v="5260"/>
  </r>
  <r>
    <x v="41"/>
    <n v="6926636.5"/>
    <x v="2"/>
    <n v="0"/>
    <m/>
    <n v="1590"/>
    <m/>
    <n v="0"/>
    <m/>
    <n v="1738"/>
    <m/>
    <n v="1922"/>
    <m/>
    <n v="2536"/>
    <m/>
    <n v="2570"/>
    <m/>
    <n v="3238"/>
    <m/>
    <n v="3486"/>
    <m/>
    <n v="2964"/>
    <m/>
    <n v="3728"/>
    <n v="1268"/>
    <n v="1738"/>
    <n v="3238"/>
    <n v="3728"/>
  </r>
  <r>
    <x v="41"/>
    <n v="6926637.5"/>
    <x v="3"/>
    <n v="4"/>
    <m/>
    <n v="0"/>
    <m/>
    <n v="0"/>
    <m/>
    <n v="68"/>
    <m/>
    <n v="0"/>
    <m/>
    <n v="0"/>
    <m/>
    <n v="0"/>
    <m/>
    <n v="0"/>
    <m/>
    <n v="0"/>
    <m/>
    <n v="0"/>
    <m/>
    <n v="2076"/>
    <n v="226"/>
    <n v="68"/>
    <n v="0"/>
    <n v="2076"/>
  </r>
  <r>
    <x v="41"/>
    <n v="6926638.5"/>
    <x v="4"/>
    <n v="0"/>
    <m/>
    <n v="0"/>
    <m/>
    <n v="0"/>
    <m/>
    <n v="0"/>
    <m/>
    <n v="0"/>
    <m/>
    <n v="0"/>
    <m/>
    <n v="0"/>
    <m/>
    <n v="0"/>
    <m/>
    <n v="0"/>
    <m/>
    <n v="0"/>
    <m/>
    <n v="985"/>
    <n v="21"/>
    <n v="0"/>
    <n v="0"/>
    <n v="985"/>
  </r>
  <r>
    <x v="41"/>
    <n v="6926639.5"/>
    <x v="5"/>
    <n v="0"/>
    <m/>
    <n v="0"/>
    <m/>
    <n v="0"/>
    <m/>
    <n v="0"/>
    <m/>
    <n v="0"/>
    <m/>
    <n v="7545"/>
    <m/>
    <n v="7086"/>
    <m/>
    <n v="0"/>
    <m/>
    <n v="7386"/>
    <m/>
    <n v="7500"/>
    <m/>
    <n v="0"/>
    <n v="7500"/>
    <n v="0"/>
    <n v="7545"/>
    <n v="7500"/>
  </r>
  <r>
    <x v="41"/>
    <n v="6926640.5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12"/>
    <n v="0"/>
    <n v="0"/>
    <n v="0"/>
  </r>
  <r>
    <x v="41"/>
    <n v="6926641.5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40"/>
    <n v="0"/>
    <n v="0"/>
    <n v="0"/>
  </r>
  <r>
    <x v="41"/>
    <n v="6926642.5"/>
    <x v="8"/>
    <n v="0"/>
    <m/>
    <n v="0"/>
    <m/>
    <n v="0"/>
    <m/>
    <n v="0"/>
    <m/>
    <n v="2249"/>
    <m/>
    <n v="3474"/>
    <m/>
    <n v="3903"/>
    <m/>
    <n v="3845"/>
    <m/>
    <n v="4622"/>
    <m/>
    <n v="2974"/>
    <m/>
    <n v="0"/>
    <n v="3413"/>
    <n v="0"/>
    <n v="3903"/>
    <n v="4622"/>
  </r>
  <r>
    <x v="41"/>
    <n v="6926643.5"/>
    <x v="9"/>
    <n v="0"/>
    <m/>
    <n v="0"/>
    <m/>
    <n v="0"/>
    <m/>
    <n v="0"/>
    <m/>
    <n v="0"/>
    <m/>
    <n v="0"/>
    <m/>
    <n v="0"/>
    <m/>
    <n v="0"/>
    <m/>
    <n v="0"/>
    <m/>
    <n v="0"/>
    <m/>
    <n v="1377"/>
    <n v="63"/>
    <n v="0"/>
    <n v="0"/>
    <n v="1377"/>
  </r>
  <r>
    <x v="41"/>
    <n v="6926644.5"/>
    <x v="10"/>
    <n v="0"/>
    <m/>
    <n v="0"/>
    <m/>
    <n v="0"/>
    <m/>
    <n v="0"/>
    <m/>
    <n v="50"/>
    <m/>
    <n v="64"/>
    <m/>
    <n v="55"/>
    <m/>
    <n v="16"/>
    <m/>
    <n v="8"/>
    <m/>
    <n v="19"/>
    <m/>
    <n v="19"/>
    <n v="2"/>
    <n v="0"/>
    <n v="64"/>
    <n v="19"/>
  </r>
  <r>
    <x v="41"/>
    <n v="6926645.5"/>
    <x v="11"/>
    <n v="0"/>
    <m/>
    <n v="0"/>
    <m/>
    <n v="0"/>
    <m/>
    <n v="407"/>
    <m/>
    <n v="276"/>
    <m/>
    <n v="454"/>
    <m/>
    <n v="460"/>
    <m/>
    <n v="518"/>
    <m/>
    <n v="589"/>
    <m/>
    <n v="446"/>
    <m/>
    <n v="0"/>
    <n v="857"/>
    <n v="407"/>
    <n v="518"/>
    <n v="589"/>
  </r>
  <r>
    <x v="41"/>
    <n v="6926646.5"/>
    <x v="12"/>
    <n v="0"/>
    <m/>
    <n v="0"/>
    <m/>
    <n v="0"/>
    <m/>
    <n v="0"/>
    <m/>
    <n v="0"/>
    <m/>
    <n v="0"/>
    <m/>
    <n v="0"/>
    <m/>
    <n v="0"/>
    <m/>
    <n v="997"/>
    <m/>
    <n v="0"/>
    <m/>
    <n v="595"/>
    <n v="1075"/>
    <n v="0"/>
    <n v="0"/>
    <n v="997"/>
  </r>
  <r>
    <x v="41"/>
    <n v="6926647.5"/>
    <x v="13"/>
    <n v="0"/>
    <m/>
    <n v="0"/>
    <m/>
    <n v="0"/>
    <m/>
    <n v="0"/>
    <m/>
    <n v="112"/>
    <m/>
    <n v="151"/>
    <m/>
    <n v="148"/>
    <m/>
    <n v="139"/>
    <m/>
    <n v="280"/>
    <m/>
    <n v="95"/>
    <m/>
    <n v="0"/>
    <n v="23"/>
    <n v="0"/>
    <n v="151"/>
    <n v="280"/>
  </r>
  <r>
    <x v="41"/>
    <n v="6926648.5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1"/>
    <n v="6926649.5"/>
    <x v="15"/>
    <n v="0"/>
    <m/>
    <n v="0"/>
    <m/>
    <n v="0"/>
    <m/>
    <n v="0"/>
    <m/>
    <n v="2"/>
    <m/>
    <n v="6"/>
    <m/>
    <n v="5"/>
    <m/>
    <n v="4"/>
    <m/>
    <n v="3"/>
    <m/>
    <n v="1"/>
    <m/>
    <n v="2"/>
    <n v="2"/>
    <n v="0"/>
    <n v="6"/>
    <n v="3"/>
  </r>
  <r>
    <x v="41"/>
    <n v="6926650.5"/>
    <x v="16"/>
    <n v="0"/>
    <m/>
    <n v="0"/>
    <m/>
    <n v="0"/>
    <m/>
    <n v="0"/>
    <m/>
    <n v="1340"/>
    <m/>
    <n v="1364"/>
    <m/>
    <n v="1353"/>
    <m/>
    <n v="1353"/>
    <m/>
    <n v="2137"/>
    <m/>
    <n v="2139"/>
    <m/>
    <n v="0"/>
    <n v="4010"/>
    <n v="0"/>
    <n v="1364"/>
    <n v="2139"/>
  </r>
  <r>
    <x v="41"/>
    <n v="6926651.5"/>
    <x v="17"/>
    <n v="0"/>
    <m/>
    <n v="0"/>
    <m/>
    <n v="0"/>
    <m/>
    <n v="0"/>
    <m/>
    <n v="1264"/>
    <m/>
    <n v="1806"/>
    <m/>
    <n v="1554"/>
    <m/>
    <n v="1948"/>
    <m/>
    <n v="1371"/>
    <m/>
    <n v="0"/>
    <m/>
    <n v="0"/>
    <n v="360"/>
    <n v="0"/>
    <n v="1948"/>
    <n v="1371"/>
  </r>
  <r>
    <x v="41"/>
    <n v="6926652.5"/>
    <x v="18"/>
    <n v="0"/>
    <m/>
    <n v="0"/>
    <m/>
    <n v="0"/>
    <m/>
    <n v="0"/>
    <m/>
    <n v="129"/>
    <m/>
    <n v="201"/>
    <m/>
    <n v="183"/>
    <m/>
    <n v="195"/>
    <m/>
    <n v="338"/>
    <m/>
    <n v="149"/>
    <m/>
    <n v="887"/>
    <n v="615"/>
    <n v="0"/>
    <n v="201"/>
    <n v="887"/>
  </r>
  <r>
    <x v="41"/>
    <n v="6926653.5"/>
    <x v="19"/>
    <n v="0"/>
    <m/>
    <n v="0"/>
    <m/>
    <n v="0"/>
    <m/>
    <n v="0"/>
    <m/>
    <n v="638"/>
    <m/>
    <n v="945"/>
    <m/>
    <n v="978"/>
    <m/>
    <n v="817"/>
    <m/>
    <n v="0"/>
    <m/>
    <n v="813"/>
    <m/>
    <n v="390"/>
    <n v="0"/>
    <n v="0"/>
    <n v="978"/>
    <n v="813"/>
  </r>
  <r>
    <x v="41"/>
    <n v="6926654.5"/>
    <x v="20"/>
    <n v="0"/>
    <m/>
    <n v="0"/>
    <m/>
    <n v="0"/>
    <m/>
    <n v="231"/>
    <m/>
    <n v="152"/>
    <m/>
    <n v="174"/>
    <m/>
    <n v="160"/>
    <m/>
    <n v="175"/>
    <m/>
    <n v="230"/>
    <m/>
    <n v="161"/>
    <m/>
    <n v="183"/>
    <n v="252"/>
    <n v="231"/>
    <n v="175"/>
    <n v="230"/>
  </r>
  <r>
    <x v="41"/>
    <n v="6926655.5"/>
    <x v="21"/>
    <n v="0"/>
    <m/>
    <n v="0"/>
    <m/>
    <n v="0"/>
    <m/>
    <n v="0"/>
    <m/>
    <n v="14"/>
    <m/>
    <n v="62"/>
    <m/>
    <n v="62"/>
    <m/>
    <n v="62"/>
    <m/>
    <n v="66"/>
    <m/>
    <n v="56"/>
    <m/>
    <n v="0"/>
    <n v="0"/>
    <n v="0"/>
    <n v="62"/>
    <n v="66"/>
  </r>
  <r>
    <x v="41"/>
    <n v="6926656.5"/>
    <x v="22"/>
    <n v="0"/>
    <m/>
    <n v="0"/>
    <m/>
    <n v="0"/>
    <m/>
    <n v="0"/>
    <m/>
    <n v="9"/>
    <m/>
    <n v="21"/>
    <m/>
    <n v="25"/>
    <m/>
    <n v="35"/>
    <m/>
    <n v="83"/>
    <m/>
    <n v="33"/>
    <m/>
    <n v="0"/>
    <n v="0"/>
    <n v="0"/>
    <n v="35"/>
    <n v="83"/>
  </r>
  <r>
    <x v="41"/>
    <n v="6926657.5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987"/>
    <n v="0"/>
    <n v="0"/>
    <n v="0"/>
  </r>
  <r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9872579"/>
    <n v="0"/>
    <n v="61704517.99999997"/>
    <n v="0"/>
    <n v="63588333.999999993"/>
    <n v="0"/>
    <n v="65497748.000000045"/>
    <n v="17386"/>
    <n v="2885"/>
    <n v="6036"/>
    <n v="5770"/>
    <n v="17386"/>
  </r>
  <r>
    <x v="42"/>
    <n v="47786138.5"/>
    <x v="1"/>
    <n v="41600"/>
    <m/>
    <n v="0"/>
    <m/>
    <n v="43104"/>
    <m/>
    <n v="0"/>
    <m/>
    <n v="0"/>
    <m/>
    <n v="63880"/>
    <m/>
    <n v="63880"/>
    <m/>
    <n v="0"/>
    <m/>
    <n v="0"/>
    <m/>
    <n v="0"/>
    <m/>
    <n v="0"/>
    <n v="31940"/>
    <n v="43104"/>
    <n v="63880"/>
    <n v="0"/>
  </r>
  <r>
    <x v="42"/>
    <n v="47786139.5"/>
    <x v="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40.5"/>
    <x v="3"/>
    <n v="20962"/>
    <m/>
    <n v="0"/>
    <m/>
    <n v="0"/>
    <m/>
    <n v="53"/>
    <m/>
    <n v="1200"/>
    <m/>
    <n v="1223"/>
    <m/>
    <n v="378"/>
    <m/>
    <n v="0"/>
    <m/>
    <n v="0"/>
    <m/>
    <n v="16"/>
    <m/>
    <n v="656"/>
    <n v="1845"/>
    <n v="20962"/>
    <n v="1223"/>
    <n v="656"/>
  </r>
  <r>
    <x v="42"/>
    <n v="47786141.5"/>
    <x v="4"/>
    <n v="9658"/>
    <m/>
    <n v="0"/>
    <m/>
    <n v="0"/>
    <m/>
    <n v="0"/>
    <m/>
    <n v="0"/>
    <m/>
    <n v="282"/>
    <m/>
    <n v="233"/>
    <m/>
    <n v="0"/>
    <m/>
    <n v="0"/>
    <m/>
    <n v="18"/>
    <m/>
    <n v="465"/>
    <n v="682"/>
    <n v="9658"/>
    <n v="282"/>
    <n v="465"/>
  </r>
  <r>
    <x v="42"/>
    <n v="47786142.5"/>
    <x v="5"/>
    <n v="0"/>
    <m/>
    <n v="0"/>
    <m/>
    <n v="0"/>
    <m/>
    <n v="0"/>
    <m/>
    <n v="0"/>
    <m/>
    <n v="0"/>
    <m/>
    <n v="0"/>
    <m/>
    <n v="0"/>
    <m/>
    <n v="0"/>
    <m/>
    <n v="0"/>
    <m/>
    <n v="20737"/>
    <n v="0"/>
    <n v="0"/>
    <n v="0"/>
    <n v="20737"/>
  </r>
  <r>
    <x v="42"/>
    <n v="47786143.5"/>
    <x v="6"/>
    <n v="0"/>
    <m/>
    <n v="0"/>
    <m/>
    <n v="0"/>
    <m/>
    <n v="0"/>
    <m/>
    <n v="0"/>
    <m/>
    <n v="49"/>
    <m/>
    <n v="855"/>
    <m/>
    <n v="0"/>
    <m/>
    <n v="0"/>
    <m/>
    <n v="0"/>
    <m/>
    <n v="65"/>
    <n v="148"/>
    <n v="0"/>
    <n v="855"/>
    <n v="65"/>
  </r>
  <r>
    <x v="42"/>
    <n v="47786144.5"/>
    <x v="7"/>
    <n v="3255"/>
    <m/>
    <n v="0"/>
    <m/>
    <n v="0"/>
    <m/>
    <n v="0"/>
    <m/>
    <n v="0"/>
    <m/>
    <n v="566"/>
    <m/>
    <n v="1905"/>
    <m/>
    <n v="0"/>
    <m/>
    <n v="0"/>
    <m/>
    <n v="0"/>
    <m/>
    <n v="929"/>
    <n v="578"/>
    <n v="3255"/>
    <n v="1905"/>
    <n v="929"/>
  </r>
  <r>
    <x v="42"/>
    <n v="47786145.5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25803"/>
    <n v="0"/>
    <n v="0"/>
    <n v="0"/>
  </r>
  <r>
    <x v="42"/>
    <n v="47786146.5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633"/>
    <n v="0"/>
    <n v="0"/>
    <n v="0"/>
  </r>
  <r>
    <x v="42"/>
    <n v="47786147.5"/>
    <x v="10"/>
    <n v="60"/>
    <m/>
    <n v="0"/>
    <m/>
    <n v="0"/>
    <m/>
    <n v="0"/>
    <m/>
    <n v="0"/>
    <m/>
    <n v="0"/>
    <m/>
    <n v="89"/>
    <m/>
    <n v="0"/>
    <m/>
    <n v="0"/>
    <m/>
    <n v="0"/>
    <m/>
    <n v="12"/>
    <n v="73"/>
    <n v="60"/>
    <n v="89"/>
    <n v="12"/>
  </r>
  <r>
    <x v="42"/>
    <n v="47786148.5"/>
    <x v="11"/>
    <n v="89"/>
    <m/>
    <n v="0"/>
    <m/>
    <n v="93"/>
    <m/>
    <n v="0"/>
    <m/>
    <n v="0"/>
    <m/>
    <n v="0"/>
    <m/>
    <n v="4361"/>
    <m/>
    <n v="0"/>
    <m/>
    <n v="0"/>
    <m/>
    <n v="0"/>
    <m/>
    <n v="1198"/>
    <n v="3028"/>
    <n v="93"/>
    <n v="4361"/>
    <n v="1198"/>
  </r>
  <r>
    <x v="42"/>
    <n v="47786149.5"/>
    <x v="12"/>
    <n v="0"/>
    <m/>
    <n v="0"/>
    <m/>
    <n v="0"/>
    <m/>
    <n v="0"/>
    <m/>
    <n v="0"/>
    <m/>
    <n v="0"/>
    <m/>
    <n v="0"/>
    <m/>
    <n v="0"/>
    <m/>
    <n v="0"/>
    <m/>
    <n v="0"/>
    <m/>
    <n v="2337"/>
    <n v="9250"/>
    <n v="0"/>
    <n v="0"/>
    <n v="2337"/>
  </r>
  <r>
    <x v="42"/>
    <n v="47786150.5"/>
    <x v="13"/>
    <n v="223"/>
    <m/>
    <n v="0"/>
    <m/>
    <n v="0"/>
    <m/>
    <n v="0"/>
    <m/>
    <n v="0"/>
    <m/>
    <n v="0"/>
    <m/>
    <n v="0"/>
    <m/>
    <n v="0"/>
    <m/>
    <n v="0"/>
    <m/>
    <n v="0"/>
    <m/>
    <n v="543"/>
    <n v="681"/>
    <n v="223"/>
    <n v="0"/>
    <n v="543"/>
  </r>
  <r>
    <x v="42"/>
    <n v="47786151.5"/>
    <x v="14"/>
    <n v="470"/>
    <m/>
    <n v="0"/>
    <m/>
    <n v="0"/>
    <m/>
    <n v="0"/>
    <m/>
    <n v="0"/>
    <m/>
    <n v="0"/>
    <m/>
    <n v="0"/>
    <m/>
    <n v="0"/>
    <m/>
    <n v="0"/>
    <m/>
    <n v="0"/>
    <m/>
    <n v="724"/>
    <n v="724"/>
    <n v="470"/>
    <n v="0"/>
    <n v="724"/>
  </r>
  <r>
    <x v="42"/>
    <n v="47786152.5"/>
    <x v="15"/>
    <n v="82"/>
    <m/>
    <n v="0"/>
    <m/>
    <n v="0"/>
    <m/>
    <n v="0"/>
    <m/>
    <n v="0"/>
    <m/>
    <n v="0"/>
    <m/>
    <n v="0"/>
    <m/>
    <n v="0"/>
    <m/>
    <n v="0"/>
    <m/>
    <n v="0"/>
    <m/>
    <n v="201"/>
    <n v="213"/>
    <n v="82"/>
    <n v="0"/>
    <n v="201"/>
  </r>
  <r>
    <x v="42"/>
    <n v="47786153.5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54.5"/>
    <x v="17"/>
    <n v="0"/>
    <m/>
    <n v="0"/>
    <m/>
    <n v="0"/>
    <m/>
    <n v="0"/>
    <m/>
    <n v="0"/>
    <m/>
    <n v="0"/>
    <m/>
    <n v="0"/>
    <m/>
    <n v="0"/>
    <m/>
    <n v="0"/>
    <m/>
    <n v="0"/>
    <m/>
    <n v="2"/>
    <n v="3630"/>
    <n v="0"/>
    <n v="0"/>
    <n v="2"/>
  </r>
  <r>
    <x v="42"/>
    <n v="47786155.5"/>
    <x v="18"/>
    <n v="1997"/>
    <m/>
    <n v="0"/>
    <m/>
    <n v="2508"/>
    <m/>
    <n v="0"/>
    <m/>
    <n v="0"/>
    <m/>
    <n v="0"/>
    <m/>
    <n v="0"/>
    <m/>
    <n v="0"/>
    <m/>
    <n v="0"/>
    <m/>
    <n v="0"/>
    <m/>
    <n v="4743"/>
    <n v="4361"/>
    <n v="2508"/>
    <n v="0"/>
    <n v="4743"/>
  </r>
  <r>
    <x v="42"/>
    <n v="47786156.5"/>
    <x v="19"/>
    <n v="8787"/>
    <m/>
    <n v="0"/>
    <m/>
    <n v="10536"/>
    <m/>
    <n v="0"/>
    <m/>
    <n v="0"/>
    <m/>
    <n v="0"/>
    <m/>
    <n v="0"/>
    <m/>
    <n v="0"/>
    <m/>
    <n v="0"/>
    <m/>
    <n v="0"/>
    <m/>
    <n v="71119"/>
    <n v="1963"/>
    <n v="10536"/>
    <n v="0"/>
    <n v="71119"/>
  </r>
  <r>
    <x v="42"/>
    <n v="47786157.5"/>
    <x v="20"/>
    <n v="130"/>
    <m/>
    <n v="0"/>
    <m/>
    <n v="0"/>
    <m/>
    <n v="0"/>
    <m/>
    <n v="0"/>
    <m/>
    <n v="0"/>
    <m/>
    <n v="0"/>
    <m/>
    <n v="0"/>
    <m/>
    <n v="0"/>
    <m/>
    <n v="0"/>
    <m/>
    <n v="1358"/>
    <n v="103"/>
    <n v="130"/>
    <n v="0"/>
    <n v="1358"/>
  </r>
  <r>
    <x v="42"/>
    <n v="47786158.5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2"/>
    <n v="47786159.5"/>
    <x v="22"/>
    <n v="0"/>
    <m/>
    <n v="0"/>
    <m/>
    <n v="0"/>
    <m/>
    <n v="0"/>
    <m/>
    <n v="0"/>
    <m/>
    <n v="0"/>
    <m/>
    <n v="0"/>
    <m/>
    <n v="0"/>
    <m/>
    <n v="0"/>
    <m/>
    <n v="0"/>
    <m/>
    <n v="2"/>
    <n v="2"/>
    <n v="0"/>
    <n v="0"/>
    <n v="2"/>
  </r>
  <r>
    <x v="42"/>
    <n v="47786160.5"/>
    <x v="23"/>
    <n v="0"/>
    <m/>
    <n v="0"/>
    <m/>
    <n v="0"/>
    <m/>
    <n v="0"/>
    <m/>
    <n v="0"/>
    <m/>
    <n v="0"/>
    <m/>
    <n v="0"/>
    <m/>
    <n v="0"/>
    <m/>
    <n v="0"/>
    <m/>
    <n v="0"/>
    <m/>
    <n v="4710"/>
    <n v="15200"/>
    <n v="0"/>
    <n v="0"/>
    <n v="4710"/>
  </r>
  <r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42949080.000000015"/>
    <n v="0"/>
    <n v="44404611.000000007"/>
    <n v="14062"/>
    <n v="45853778.000000022"/>
    <n v="0"/>
    <n v="47249584.999999978"/>
    <n v="17454"/>
    <n v="17186"/>
    <n v="7290"/>
    <n v="13836"/>
    <n v="17454"/>
  </r>
  <r>
    <x v="43"/>
    <n v="34273296"/>
    <x v="1"/>
    <n v="81632"/>
    <m/>
    <n v="80298"/>
    <m/>
    <n v="90776"/>
    <m/>
    <n v="101362"/>
    <m/>
    <n v="110456"/>
    <m/>
    <n v="120912"/>
    <m/>
    <n v="105814"/>
    <m/>
    <n v="0"/>
    <m/>
    <n v="102654"/>
    <m/>
    <n v="0"/>
    <m/>
    <n v="148394"/>
    <n v="16407"/>
    <n v="101362"/>
    <n v="120912"/>
    <n v="148394"/>
  </r>
  <r>
    <x v="43"/>
    <n v="34273297"/>
    <x v="2"/>
    <n v="0"/>
    <m/>
    <n v="14000"/>
    <m/>
    <n v="0"/>
    <m/>
    <n v="17630"/>
    <m/>
    <n v="19604"/>
    <m/>
    <n v="0"/>
    <m/>
    <n v="0"/>
    <m/>
    <n v="0"/>
    <m/>
    <n v="47092"/>
    <m/>
    <n v="0"/>
    <m/>
    <n v="65914"/>
    <n v="7237"/>
    <n v="17630"/>
    <n v="19604"/>
    <n v="65914"/>
  </r>
  <r>
    <x v="43"/>
    <n v="34273298"/>
    <x v="3"/>
    <n v="72"/>
    <m/>
    <n v="0"/>
    <m/>
    <n v="0"/>
    <m/>
    <n v="0"/>
    <m/>
    <n v="0"/>
    <m/>
    <n v="0"/>
    <m/>
    <n v="0"/>
    <m/>
    <n v="2202"/>
    <m/>
    <n v="0"/>
    <m/>
    <n v="17"/>
    <m/>
    <n v="170"/>
    <n v="324"/>
    <n v="72"/>
    <n v="2202"/>
    <n v="170"/>
  </r>
  <r>
    <x v="43"/>
    <n v="34273299"/>
    <x v="4"/>
    <n v="0"/>
    <m/>
    <n v="0"/>
    <m/>
    <n v="0"/>
    <m/>
    <n v="0"/>
    <m/>
    <n v="0"/>
    <m/>
    <n v="0"/>
    <m/>
    <n v="0"/>
    <m/>
    <n v="1045"/>
    <m/>
    <n v="0"/>
    <m/>
    <n v="111"/>
    <m/>
    <n v="0"/>
    <n v="26"/>
    <n v="0"/>
    <n v="1045"/>
    <n v="111"/>
  </r>
  <r>
    <x v="43"/>
    <n v="34273300"/>
    <x v="5"/>
    <n v="0"/>
    <m/>
    <n v="0"/>
    <m/>
    <n v="0"/>
    <m/>
    <n v="179175"/>
    <m/>
    <n v="0"/>
    <m/>
    <n v="0"/>
    <m/>
    <n v="0"/>
    <m/>
    <n v="179000"/>
    <m/>
    <n v="0"/>
    <m/>
    <n v="0"/>
    <m/>
    <n v="0"/>
    <n v="0"/>
    <n v="179175"/>
    <n v="179000"/>
    <n v="0"/>
  </r>
  <r>
    <x v="43"/>
    <n v="34273301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3"/>
    <n v="0"/>
    <n v="0"/>
    <n v="0"/>
  </r>
  <r>
    <x v="43"/>
    <n v="34273302"/>
    <x v="7"/>
    <n v="0"/>
    <m/>
    <n v="0"/>
    <m/>
    <n v="0"/>
    <m/>
    <n v="0"/>
    <m/>
    <n v="5112"/>
    <m/>
    <n v="0"/>
    <m/>
    <n v="0"/>
    <m/>
    <n v="0"/>
    <m/>
    <n v="0"/>
    <m/>
    <n v="0"/>
    <m/>
    <n v="0"/>
    <n v="16"/>
    <n v="0"/>
    <n v="5112"/>
    <n v="0"/>
  </r>
  <r>
    <x v="43"/>
    <n v="34273303"/>
    <x v="8"/>
    <n v="0"/>
    <m/>
    <n v="0"/>
    <m/>
    <n v="0"/>
    <m/>
    <n v="0"/>
    <m/>
    <n v="0"/>
    <m/>
    <n v="0"/>
    <m/>
    <n v="0"/>
    <m/>
    <n v="0"/>
    <m/>
    <n v="0"/>
    <m/>
    <n v="0"/>
    <m/>
    <n v="0"/>
    <n v="527"/>
    <n v="0"/>
    <n v="0"/>
    <n v="0"/>
  </r>
  <r>
    <x v="43"/>
    <n v="34273304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05"/>
    <x v="10"/>
    <n v="0"/>
    <m/>
    <n v="0"/>
    <m/>
    <n v="0"/>
    <m/>
    <n v="227"/>
    <m/>
    <n v="0"/>
    <m/>
    <n v="0"/>
    <m/>
    <n v="0"/>
    <m/>
    <n v="30"/>
    <m/>
    <n v="0"/>
    <m/>
    <n v="0"/>
    <m/>
    <n v="0"/>
    <n v="0"/>
    <n v="227"/>
    <n v="30"/>
    <n v="0"/>
  </r>
  <r>
    <x v="43"/>
    <n v="34273306"/>
    <x v="11"/>
    <n v="0"/>
    <m/>
    <n v="0"/>
    <m/>
    <n v="0"/>
    <m/>
    <n v="0"/>
    <m/>
    <n v="0"/>
    <m/>
    <n v="0"/>
    <m/>
    <n v="3874"/>
    <m/>
    <n v="0"/>
    <m/>
    <n v="0"/>
    <m/>
    <n v="0"/>
    <m/>
    <n v="3309"/>
    <n v="526"/>
    <n v="0"/>
    <n v="3874"/>
    <n v="3309"/>
  </r>
  <r>
    <x v="43"/>
    <n v="34273307"/>
    <x v="12"/>
    <n v="0"/>
    <m/>
    <n v="0"/>
    <m/>
    <n v="0"/>
    <m/>
    <n v="0"/>
    <m/>
    <n v="0"/>
    <m/>
    <n v="0"/>
    <m/>
    <n v="0"/>
    <m/>
    <n v="0"/>
    <m/>
    <n v="0"/>
    <m/>
    <n v="0"/>
    <m/>
    <n v="14531"/>
    <n v="3505"/>
    <n v="0"/>
    <n v="0"/>
    <n v="14531"/>
  </r>
  <r>
    <x v="43"/>
    <n v="34273308"/>
    <x v="13"/>
    <n v="0"/>
    <m/>
    <n v="0"/>
    <m/>
    <n v="0"/>
    <m/>
    <n v="121"/>
    <m/>
    <n v="0"/>
    <m/>
    <n v="0"/>
    <m/>
    <n v="0"/>
    <m/>
    <n v="0"/>
    <m/>
    <n v="0"/>
    <m/>
    <n v="0"/>
    <m/>
    <n v="1249"/>
    <n v="42"/>
    <n v="121"/>
    <n v="0"/>
    <n v="1249"/>
  </r>
  <r>
    <x v="43"/>
    <n v="34273309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0"/>
    <x v="15"/>
    <n v="0"/>
    <m/>
    <n v="0"/>
    <m/>
    <n v="0"/>
    <m/>
    <n v="0"/>
    <m/>
    <n v="0"/>
    <m/>
    <n v="0"/>
    <m/>
    <n v="0"/>
    <m/>
    <n v="0"/>
    <m/>
    <n v="0"/>
    <m/>
    <n v="0"/>
    <m/>
    <n v="0"/>
    <n v="9"/>
    <n v="0"/>
    <n v="0"/>
    <n v="0"/>
  </r>
  <r>
    <x v="43"/>
    <n v="34273311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2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3"/>
    <x v="18"/>
    <n v="0"/>
    <m/>
    <n v="0"/>
    <m/>
    <n v="0"/>
    <m/>
    <n v="2447"/>
    <m/>
    <n v="0"/>
    <m/>
    <n v="0"/>
    <m/>
    <n v="0"/>
    <m/>
    <n v="0"/>
    <m/>
    <n v="0"/>
    <m/>
    <n v="0"/>
    <m/>
    <n v="13380"/>
    <n v="3874"/>
    <n v="2447"/>
    <n v="0"/>
    <n v="13380"/>
  </r>
  <r>
    <x v="43"/>
    <n v="34273314"/>
    <x v="1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5"/>
    <x v="20"/>
    <n v="0"/>
    <m/>
    <n v="0"/>
    <m/>
    <n v="0"/>
    <m/>
    <n v="114"/>
    <m/>
    <n v="0"/>
    <m/>
    <n v="0"/>
    <m/>
    <n v="0"/>
    <m/>
    <n v="0"/>
    <m/>
    <n v="0"/>
    <m/>
    <n v="0"/>
    <m/>
    <n v="572"/>
    <n v="18"/>
    <n v="114"/>
    <n v="0"/>
    <n v="572"/>
  </r>
  <r>
    <x v="43"/>
    <n v="34273316"/>
    <x v="21"/>
    <n v="6046"/>
    <m/>
    <n v="0"/>
    <m/>
    <n v="0"/>
    <m/>
    <n v="0"/>
    <m/>
    <n v="0"/>
    <m/>
    <n v="0"/>
    <m/>
    <n v="0"/>
    <m/>
    <n v="0"/>
    <m/>
    <n v="0"/>
    <m/>
    <n v="0"/>
    <m/>
    <n v="0"/>
    <n v="0"/>
    <n v="6046"/>
    <n v="0"/>
    <n v="0"/>
  </r>
  <r>
    <x v="43"/>
    <n v="34273317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3"/>
    <n v="34273318"/>
    <x v="23"/>
    <n v="19791"/>
    <m/>
    <n v="0"/>
    <m/>
    <n v="0"/>
    <m/>
    <n v="0"/>
    <m/>
    <n v="0"/>
    <m/>
    <n v="0"/>
    <m/>
    <n v="0"/>
    <m/>
    <n v="0"/>
    <m/>
    <n v="0"/>
    <m/>
    <n v="0"/>
    <m/>
    <n v="0"/>
    <n v="0"/>
    <n v="19791"/>
    <n v="0"/>
    <n v="0"/>
  </r>
  <r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58087054.999999985"/>
    <n v="92786"/>
    <n v="58801926.500000022"/>
    <n v="0"/>
    <n v="59392255"/>
    <n v="99093"/>
    <n v="59893885.5"/>
    <n v="0"/>
    <n v="43503"/>
    <n v="5084"/>
    <n v="92786"/>
    <n v="99093"/>
  </r>
  <r>
    <x v="44"/>
    <n v="53145034"/>
    <x v="1"/>
    <n v="117444"/>
    <m/>
    <n v="0"/>
    <m/>
    <n v="0"/>
    <m/>
    <n v="0"/>
    <m/>
    <n v="0"/>
    <m/>
    <n v="0"/>
    <m/>
    <n v="141104"/>
    <m/>
    <n v="129276"/>
    <m/>
    <n v="122056"/>
    <m/>
    <n v="0"/>
    <m/>
    <n v="0"/>
    <n v="287458"/>
    <n v="117444"/>
    <n v="141104"/>
    <n v="122056"/>
  </r>
  <r>
    <x v="44"/>
    <n v="53145035"/>
    <x v="2"/>
    <n v="0"/>
    <m/>
    <n v="0"/>
    <m/>
    <n v="0"/>
    <m/>
    <n v="0"/>
    <m/>
    <n v="2568"/>
    <m/>
    <n v="0"/>
    <m/>
    <n v="0"/>
    <m/>
    <n v="0"/>
    <m/>
    <n v="0"/>
    <m/>
    <n v="0"/>
    <m/>
    <n v="0"/>
    <n v="0"/>
    <n v="0"/>
    <n v="2568"/>
    <n v="0"/>
  </r>
  <r>
    <x v="44"/>
    <n v="53145036"/>
    <x v="3"/>
    <n v="0"/>
    <m/>
    <n v="0"/>
    <m/>
    <n v="0"/>
    <m/>
    <n v="0"/>
    <m/>
    <n v="2355"/>
    <m/>
    <n v="0"/>
    <m/>
    <n v="0"/>
    <m/>
    <n v="0"/>
    <m/>
    <n v="0"/>
    <m/>
    <n v="494"/>
    <m/>
    <n v="0"/>
    <n v="16195"/>
    <n v="0"/>
    <n v="2355"/>
    <n v="494"/>
  </r>
  <r>
    <x v="44"/>
    <n v="53145037"/>
    <x v="4"/>
    <n v="0"/>
    <m/>
    <n v="0"/>
    <m/>
    <n v="0"/>
    <m/>
    <n v="0"/>
    <m/>
    <n v="1090"/>
    <m/>
    <n v="0"/>
    <m/>
    <n v="0"/>
    <m/>
    <n v="0"/>
    <m/>
    <n v="0"/>
    <m/>
    <n v="366"/>
    <m/>
    <n v="0"/>
    <n v="6816"/>
    <n v="0"/>
    <n v="1090"/>
    <n v="366"/>
  </r>
  <r>
    <x v="44"/>
    <n v="53145038"/>
    <x v="5"/>
    <n v="0"/>
    <m/>
    <n v="0"/>
    <m/>
    <n v="0"/>
    <m/>
    <n v="0"/>
    <m/>
    <n v="0"/>
    <m/>
    <n v="0"/>
    <m/>
    <n v="54180"/>
    <m/>
    <n v="0"/>
    <m/>
    <n v="0"/>
    <m/>
    <n v="0"/>
    <m/>
    <n v="63290"/>
    <n v="54180"/>
    <n v="0"/>
    <n v="54180"/>
    <n v="63290"/>
  </r>
  <r>
    <x v="44"/>
    <n v="53145039"/>
    <x v="6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4"/>
    <n v="53145040"/>
    <x v="7"/>
    <n v="0"/>
    <m/>
    <n v="0"/>
    <m/>
    <n v="0"/>
    <m/>
    <n v="0"/>
    <m/>
    <n v="0"/>
    <m/>
    <n v="0"/>
    <m/>
    <n v="0"/>
    <m/>
    <n v="0"/>
    <m/>
    <n v="0"/>
    <m/>
    <n v="0"/>
    <m/>
    <n v="0"/>
    <n v="3585"/>
    <n v="0"/>
    <n v="0"/>
    <n v="0"/>
  </r>
  <r>
    <x v="44"/>
    <n v="53145041"/>
    <x v="8"/>
    <n v="0"/>
    <m/>
    <n v="0"/>
    <m/>
    <n v="0"/>
    <m/>
    <n v="0"/>
    <m/>
    <n v="0"/>
    <m/>
    <n v="0"/>
    <m/>
    <n v="0"/>
    <m/>
    <n v="0"/>
    <m/>
    <n v="0"/>
    <m/>
    <n v="0"/>
    <m/>
    <n v="2857"/>
    <n v="0"/>
    <n v="0"/>
    <n v="0"/>
    <n v="2857"/>
  </r>
  <r>
    <x v="44"/>
    <n v="53145042"/>
    <x v="9"/>
    <n v="0"/>
    <m/>
    <n v="0"/>
    <m/>
    <n v="0"/>
    <m/>
    <n v="0"/>
    <m/>
    <n v="0"/>
    <m/>
    <n v="0"/>
    <m/>
    <n v="0"/>
    <m/>
    <n v="0"/>
    <m/>
    <n v="0"/>
    <m/>
    <n v="0"/>
    <m/>
    <n v="26692"/>
    <n v="0"/>
    <n v="0"/>
    <n v="0"/>
    <n v="26692"/>
  </r>
  <r>
    <x v="44"/>
    <n v="53145043"/>
    <x v="10"/>
    <n v="0"/>
    <m/>
    <n v="0"/>
    <m/>
    <n v="0"/>
    <m/>
    <n v="0"/>
    <m/>
    <n v="0"/>
    <m/>
    <n v="3330"/>
    <m/>
    <n v="0"/>
    <m/>
    <n v="0"/>
    <m/>
    <n v="0"/>
    <m/>
    <n v="0"/>
    <m/>
    <n v="329"/>
    <n v="0"/>
    <n v="0"/>
    <n v="3330"/>
    <n v="329"/>
  </r>
  <r>
    <x v="44"/>
    <n v="53145044"/>
    <x v="11"/>
    <n v="133"/>
    <m/>
    <n v="144"/>
    <m/>
    <n v="145"/>
    <m/>
    <n v="149"/>
    <m/>
    <n v="4802"/>
    <m/>
    <n v="5267"/>
    <m/>
    <n v="5455"/>
    <m/>
    <n v="9939"/>
    <m/>
    <n v="0"/>
    <m/>
    <n v="6166"/>
    <m/>
    <n v="13"/>
    <n v="8415"/>
    <n v="149"/>
    <n v="9939"/>
    <n v="6166"/>
  </r>
  <r>
    <x v="44"/>
    <n v="53145045"/>
    <x v="12"/>
    <n v="0"/>
    <m/>
    <n v="0"/>
    <m/>
    <n v="0"/>
    <m/>
    <n v="0"/>
    <m/>
    <n v="0"/>
    <m/>
    <n v="0"/>
    <m/>
    <n v="0"/>
    <m/>
    <n v="0"/>
    <m/>
    <n v="0"/>
    <m/>
    <n v="0"/>
    <m/>
    <n v="0"/>
    <n v="577"/>
    <n v="0"/>
    <n v="0"/>
    <n v="0"/>
  </r>
  <r>
    <x v="44"/>
    <n v="53145046"/>
    <x v="13"/>
    <n v="8095"/>
    <m/>
    <n v="8476"/>
    <m/>
    <n v="8924"/>
    <m/>
    <n v="9175"/>
    <m/>
    <n v="8484"/>
    <m/>
    <n v="8681"/>
    <m/>
    <n v="8878"/>
    <m/>
    <n v="0"/>
    <m/>
    <n v="0"/>
    <m/>
    <n v="9281"/>
    <m/>
    <n v="0"/>
    <n v="8072"/>
    <n v="9175"/>
    <n v="8878"/>
    <n v="9281"/>
  </r>
  <r>
    <x v="44"/>
    <n v="53145047"/>
    <x v="14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4"/>
    <n v="53145048"/>
    <x v="15"/>
    <n v="3453"/>
    <m/>
    <n v="3588"/>
    <m/>
    <n v="3705"/>
    <m/>
    <n v="3783"/>
    <m/>
    <n v="3725"/>
    <m/>
    <n v="3790"/>
    <m/>
    <n v="3848"/>
    <m/>
    <n v="3830"/>
    <m/>
    <n v="0"/>
    <m/>
    <n v="4012"/>
    <m/>
    <n v="255"/>
    <n v="0"/>
    <n v="3783"/>
    <n v="3848"/>
    <n v="4012"/>
  </r>
  <r>
    <x v="44"/>
    <n v="53145049"/>
    <x v="16"/>
    <n v="0"/>
    <m/>
    <n v="0"/>
    <m/>
    <n v="0"/>
    <m/>
    <n v="0"/>
    <m/>
    <n v="0"/>
    <m/>
    <n v="0"/>
    <m/>
    <n v="0"/>
    <m/>
    <n v="0"/>
    <m/>
    <n v="0"/>
    <m/>
    <n v="0"/>
    <m/>
    <n v="15459"/>
    <n v="0"/>
    <n v="0"/>
    <n v="0"/>
    <n v="15459"/>
  </r>
  <r>
    <x v="44"/>
    <n v="53145050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5266"/>
    <n v="0"/>
    <n v="0"/>
    <n v="0"/>
  </r>
  <r>
    <x v="44"/>
    <n v="53145051"/>
    <x v="18"/>
    <n v="171"/>
    <m/>
    <n v="273"/>
    <m/>
    <n v="326"/>
    <m/>
    <n v="453"/>
    <m/>
    <n v="5377"/>
    <m/>
    <n v="5525"/>
    <m/>
    <n v="5731"/>
    <m/>
    <n v="0"/>
    <m/>
    <n v="0"/>
    <m/>
    <n v="6353"/>
    <m/>
    <n v="0"/>
    <n v="0"/>
    <n v="453"/>
    <n v="5731"/>
    <n v="6353"/>
  </r>
  <r>
    <x v="44"/>
    <n v="53145052"/>
    <x v="19"/>
    <n v="90"/>
    <m/>
    <n v="217"/>
    <m/>
    <n v="362"/>
    <m/>
    <n v="474"/>
    <m/>
    <n v="0"/>
    <m/>
    <n v="8919"/>
    <m/>
    <n v="0"/>
    <m/>
    <n v="0"/>
    <m/>
    <n v="0"/>
    <m/>
    <n v="3870"/>
    <m/>
    <n v="20327"/>
    <n v="0"/>
    <n v="474"/>
    <n v="8919"/>
    <n v="20327"/>
  </r>
  <r>
    <x v="44"/>
    <n v="53145053"/>
    <x v="20"/>
    <n v="7791"/>
    <m/>
    <n v="8185"/>
    <m/>
    <n v="8781"/>
    <m/>
    <n v="9289"/>
    <m/>
    <n v="7451"/>
    <m/>
    <n v="7704"/>
    <m/>
    <n v="7922"/>
    <m/>
    <n v="8110"/>
    <m/>
    <n v="0"/>
    <m/>
    <n v="8509"/>
    <m/>
    <n v="1555"/>
    <n v="11975"/>
    <n v="9289"/>
    <n v="8110"/>
    <n v="8509"/>
  </r>
  <r>
    <x v="44"/>
    <n v="53145054"/>
    <x v="21"/>
    <n v="0"/>
    <m/>
    <n v="0"/>
    <m/>
    <n v="0"/>
    <m/>
    <n v="0"/>
    <m/>
    <n v="0"/>
    <m/>
    <n v="27694"/>
    <m/>
    <n v="0"/>
    <m/>
    <n v="0"/>
    <m/>
    <n v="0"/>
    <m/>
    <n v="0"/>
    <m/>
    <n v="15754"/>
    <n v="0"/>
    <n v="0"/>
    <n v="27694"/>
    <n v="15754"/>
  </r>
  <r>
    <x v="44"/>
    <n v="53145055"/>
    <x v="22"/>
    <n v="2285"/>
    <m/>
    <n v="2586"/>
    <m/>
    <n v="2746"/>
    <m/>
    <n v="2913"/>
    <m/>
    <n v="3140"/>
    <m/>
    <n v="3323"/>
    <m/>
    <n v="3512"/>
    <m/>
    <n v="3676"/>
    <m/>
    <n v="0"/>
    <m/>
    <n v="4037"/>
    <m/>
    <n v="586"/>
    <n v="0"/>
    <n v="2913"/>
    <n v="3676"/>
    <n v="4037"/>
  </r>
  <r>
    <x v="44"/>
    <n v="53145056"/>
    <x v="23"/>
    <n v="0"/>
    <m/>
    <n v="0"/>
    <m/>
    <n v="0"/>
    <m/>
    <n v="0"/>
    <m/>
    <n v="0"/>
    <m/>
    <n v="49732"/>
    <m/>
    <n v="0"/>
    <m/>
    <n v="0"/>
    <m/>
    <n v="0"/>
    <m/>
    <n v="0"/>
    <m/>
    <n v="9"/>
    <n v="0"/>
    <n v="0"/>
    <n v="49732"/>
    <n v="9"/>
  </r>
  <r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</r>
  <r>
    <x v="45"/>
    <n v="14744659"/>
    <x v="1"/>
    <n v="0"/>
    <m/>
    <n v="0"/>
    <m/>
    <n v="0"/>
    <m/>
    <n v="0"/>
    <m/>
    <n v="0"/>
    <m/>
    <n v="31382"/>
    <m/>
    <n v="41492"/>
    <m/>
    <n v="46070"/>
    <m/>
    <n v="55348"/>
    <m/>
    <n v="65084"/>
    <m/>
    <n v="67558"/>
    <n v="14516"/>
    <n v="0"/>
    <n v="46070"/>
    <n v="67558"/>
  </r>
  <r>
    <x v="45"/>
    <n v="14744660"/>
    <x v="2"/>
    <n v="0"/>
    <m/>
    <n v="5546"/>
    <m/>
    <n v="0"/>
    <m/>
    <n v="0"/>
    <m/>
    <n v="6666"/>
    <m/>
    <n v="0"/>
    <m/>
    <n v="4274"/>
    <m/>
    <n v="6446"/>
    <m/>
    <n v="6624"/>
    <m/>
    <n v="7492"/>
    <m/>
    <n v="18404"/>
    <n v="3432"/>
    <n v="5546"/>
    <n v="6666"/>
    <n v="18404"/>
  </r>
  <r>
    <x v="45"/>
    <n v="14744661"/>
    <x v="3"/>
    <n v="0"/>
    <m/>
    <n v="460"/>
    <m/>
    <n v="1491"/>
    <m/>
    <n v="0"/>
    <m/>
    <n v="0"/>
    <m/>
    <n v="371"/>
    <m/>
    <n v="0"/>
    <m/>
    <n v="0"/>
    <m/>
    <n v="0"/>
    <m/>
    <n v="0"/>
    <m/>
    <n v="0"/>
    <n v="1708"/>
    <n v="1491"/>
    <n v="371"/>
    <n v="0"/>
  </r>
  <r>
    <x v="45"/>
    <n v="14744662"/>
    <x v="4"/>
    <n v="0"/>
    <m/>
    <n v="351"/>
    <m/>
    <n v="374"/>
    <m/>
    <n v="0"/>
    <m/>
    <n v="0"/>
    <m/>
    <n v="54"/>
    <m/>
    <n v="0"/>
    <m/>
    <n v="0"/>
    <m/>
    <n v="10395"/>
    <m/>
    <n v="0"/>
    <m/>
    <n v="0"/>
    <n v="455"/>
    <n v="374"/>
    <n v="54"/>
    <n v="10395"/>
  </r>
  <r>
    <x v="45"/>
    <n v="14744663"/>
    <x v="5"/>
    <n v="0"/>
    <m/>
    <n v="0"/>
    <m/>
    <n v="0"/>
    <m/>
    <n v="0"/>
    <m/>
    <n v="0"/>
    <m/>
    <n v="0"/>
    <m/>
    <n v="1283"/>
    <m/>
    <n v="1846"/>
    <m/>
    <n v="41669"/>
    <m/>
    <n v="0"/>
    <m/>
    <n v="2421"/>
    <n v="1262"/>
    <n v="0"/>
    <n v="1846"/>
    <n v="41669"/>
  </r>
  <r>
    <x v="45"/>
    <n v="14744664"/>
    <x v="6"/>
    <n v="0"/>
    <m/>
    <n v="0"/>
    <m/>
    <n v="0"/>
    <m/>
    <n v="0"/>
    <m/>
    <n v="0"/>
    <m/>
    <n v="66"/>
    <m/>
    <n v="0"/>
    <m/>
    <n v="0"/>
    <m/>
    <n v="0"/>
    <m/>
    <n v="0"/>
    <m/>
    <n v="0"/>
    <n v="404"/>
    <n v="0"/>
    <n v="66"/>
    <n v="0"/>
  </r>
  <r>
    <x v="45"/>
    <n v="14744665"/>
    <x v="7"/>
    <n v="0"/>
    <m/>
    <n v="0"/>
    <m/>
    <n v="0"/>
    <m/>
    <n v="0"/>
    <m/>
    <n v="0"/>
    <m/>
    <n v="0"/>
    <m/>
    <n v="0"/>
    <m/>
    <n v="0"/>
    <m/>
    <n v="3330"/>
    <m/>
    <n v="0"/>
    <m/>
    <n v="0"/>
    <n v="2016"/>
    <n v="0"/>
    <n v="0"/>
    <n v="3330"/>
  </r>
  <r>
    <x v="45"/>
    <n v="14744666"/>
    <x v="8"/>
    <n v="0"/>
    <m/>
    <n v="0"/>
    <m/>
    <n v="0"/>
    <m/>
    <n v="0"/>
    <m/>
    <n v="0"/>
    <m/>
    <n v="0"/>
    <m/>
    <n v="119"/>
    <m/>
    <n v="0"/>
    <m/>
    <n v="0"/>
    <m/>
    <n v="0"/>
    <m/>
    <n v="0"/>
    <n v="0"/>
    <n v="0"/>
    <n v="119"/>
    <n v="0"/>
  </r>
  <r>
    <x v="45"/>
    <n v="14744667"/>
    <x v="9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68"/>
    <x v="10"/>
    <n v="53"/>
    <m/>
    <n v="0"/>
    <m/>
    <n v="0"/>
    <m/>
    <n v="0"/>
    <m/>
    <n v="0"/>
    <m/>
    <n v="0"/>
    <m/>
    <n v="0"/>
    <m/>
    <n v="0"/>
    <m/>
    <n v="0"/>
    <m/>
    <n v="0"/>
    <m/>
    <n v="28"/>
    <n v="0"/>
    <n v="53"/>
    <n v="0"/>
    <n v="28"/>
  </r>
  <r>
    <x v="45"/>
    <n v="14744669"/>
    <x v="11"/>
    <n v="184"/>
    <m/>
    <n v="0"/>
    <m/>
    <n v="0"/>
    <m/>
    <n v="0"/>
    <m/>
    <n v="921"/>
    <m/>
    <n v="0"/>
    <m/>
    <n v="18"/>
    <m/>
    <n v="18"/>
    <m/>
    <n v="19"/>
    <m/>
    <n v="19"/>
    <m/>
    <n v="388"/>
    <n v="0"/>
    <n v="184"/>
    <n v="921"/>
    <n v="388"/>
  </r>
  <r>
    <x v="45"/>
    <n v="14744670"/>
    <x v="12"/>
    <n v="0"/>
    <m/>
    <n v="0"/>
    <m/>
    <n v="0"/>
    <m/>
    <n v="0"/>
    <m/>
    <n v="0"/>
    <m/>
    <n v="0"/>
    <m/>
    <n v="0"/>
    <m/>
    <n v="0"/>
    <m/>
    <n v="0"/>
    <m/>
    <n v="0"/>
    <m/>
    <n v="7144"/>
    <n v="2617"/>
    <n v="0"/>
    <n v="0"/>
    <n v="7144"/>
  </r>
  <r>
    <x v="45"/>
    <n v="14744671"/>
    <x v="13"/>
    <n v="500"/>
    <m/>
    <n v="0"/>
    <m/>
    <n v="0"/>
    <m/>
    <n v="0"/>
    <m/>
    <n v="419"/>
    <m/>
    <n v="0"/>
    <m/>
    <n v="761"/>
    <m/>
    <n v="929"/>
    <m/>
    <n v="1075"/>
    <m/>
    <n v="1375"/>
    <m/>
    <n v="2633"/>
    <n v="602"/>
    <n v="500"/>
    <n v="929"/>
    <n v="2633"/>
  </r>
  <r>
    <x v="45"/>
    <n v="14744672"/>
    <x v="14"/>
    <n v="0"/>
    <m/>
    <n v="0"/>
    <m/>
    <n v="0"/>
    <m/>
    <n v="0"/>
    <m/>
    <n v="0"/>
    <m/>
    <n v="0"/>
    <m/>
    <n v="67"/>
    <m/>
    <n v="0"/>
    <m/>
    <n v="0"/>
    <m/>
    <n v="0"/>
    <m/>
    <n v="0"/>
    <n v="1232"/>
    <n v="0"/>
    <n v="67"/>
    <n v="0"/>
  </r>
  <r>
    <x v="45"/>
    <n v="14744673"/>
    <x v="15"/>
    <n v="18"/>
    <m/>
    <n v="0"/>
    <m/>
    <n v="0"/>
    <m/>
    <n v="0"/>
    <m/>
    <n v="0"/>
    <m/>
    <n v="0"/>
    <m/>
    <n v="16"/>
    <m/>
    <n v="0"/>
    <m/>
    <n v="0"/>
    <m/>
    <n v="0"/>
    <m/>
    <n v="137"/>
    <n v="61"/>
    <n v="18"/>
    <n v="16"/>
    <n v="137"/>
  </r>
  <r>
    <x v="45"/>
    <n v="14744674"/>
    <x v="16"/>
    <n v="0"/>
    <m/>
    <n v="0"/>
    <m/>
    <n v="0"/>
    <m/>
    <n v="0"/>
    <m/>
    <n v="0"/>
    <m/>
    <n v="0"/>
    <m/>
    <n v="0"/>
    <m/>
    <n v="0"/>
    <m/>
    <n v="0"/>
    <m/>
    <n v="0"/>
    <m/>
    <n v="0"/>
    <n v="17801"/>
    <n v="0"/>
    <n v="0"/>
    <n v="0"/>
  </r>
  <r>
    <x v="45"/>
    <n v="14744675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76"/>
    <x v="18"/>
    <n v="1126"/>
    <m/>
    <n v="0"/>
    <m/>
    <n v="0"/>
    <m/>
    <n v="0"/>
    <m/>
    <n v="0"/>
    <m/>
    <n v="0"/>
    <m/>
    <n v="1712"/>
    <m/>
    <n v="2045"/>
    <m/>
    <n v="2506"/>
    <m/>
    <n v="3182"/>
    <m/>
    <n v="1474"/>
    <n v="1602"/>
    <n v="1126"/>
    <n v="2045"/>
    <n v="3182"/>
  </r>
  <r>
    <x v="45"/>
    <n v="14744677"/>
    <x v="19"/>
    <n v="3141"/>
    <m/>
    <n v="0"/>
    <m/>
    <n v="0"/>
    <m/>
    <n v="0"/>
    <m/>
    <n v="1814"/>
    <m/>
    <n v="0"/>
    <m/>
    <n v="3616"/>
    <m/>
    <n v="4562"/>
    <m/>
    <n v="5544"/>
    <m/>
    <n v="8281"/>
    <m/>
    <n v="970"/>
    <n v="0"/>
    <n v="3141"/>
    <n v="4562"/>
    <n v="8281"/>
  </r>
  <r>
    <x v="45"/>
    <n v="14744678"/>
    <x v="20"/>
    <n v="485"/>
    <m/>
    <n v="0"/>
    <m/>
    <n v="0"/>
    <m/>
    <n v="0"/>
    <m/>
    <n v="432"/>
    <m/>
    <n v="0"/>
    <m/>
    <n v="739"/>
    <m/>
    <n v="864"/>
    <m/>
    <n v="1036"/>
    <m/>
    <n v="1324"/>
    <m/>
    <n v="1239"/>
    <n v="606"/>
    <n v="485"/>
    <n v="864"/>
    <n v="1324"/>
  </r>
  <r>
    <x v="45"/>
    <n v="14744679"/>
    <x v="21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5"/>
    <n v="14744680"/>
    <x v="22"/>
    <n v="0"/>
    <m/>
    <n v="0"/>
    <m/>
    <n v="0"/>
    <m/>
    <n v="0"/>
    <m/>
    <n v="0"/>
    <m/>
    <n v="0"/>
    <m/>
    <n v="0"/>
    <m/>
    <n v="0"/>
    <m/>
    <n v="0"/>
    <m/>
    <n v="0"/>
    <m/>
    <n v="2"/>
    <n v="0"/>
    <n v="0"/>
    <n v="0"/>
    <n v="2"/>
  </r>
  <r>
    <x v="45"/>
    <n v="14744681"/>
    <x v="23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</r>
  <r>
    <x v="46"/>
    <n v="13265332"/>
    <x v="1"/>
    <n v="31072"/>
    <m/>
    <n v="37444"/>
    <m/>
    <n v="44810"/>
    <m/>
    <n v="41532"/>
    <m/>
    <n v="42747"/>
    <m/>
    <n v="59965"/>
    <m/>
    <n v="67752"/>
    <m/>
    <n v="0"/>
    <m/>
    <n v="44998"/>
    <m/>
    <n v="0"/>
    <m/>
    <n v="64364"/>
    <n v="25835"/>
    <n v="44810"/>
    <n v="67752"/>
    <n v="64364"/>
  </r>
  <r>
    <x v="46"/>
    <n v="13265333"/>
    <x v="2"/>
    <n v="0"/>
    <m/>
    <n v="0"/>
    <m/>
    <n v="0"/>
    <m/>
    <n v="0"/>
    <m/>
    <n v="0"/>
    <m/>
    <n v="17612"/>
    <m/>
    <n v="0"/>
    <m/>
    <n v="0"/>
    <m/>
    <n v="18586"/>
    <m/>
    <n v="0"/>
    <m/>
    <n v="5592"/>
    <n v="854"/>
    <n v="0"/>
    <n v="17612"/>
    <n v="18586"/>
  </r>
  <r>
    <x v="46"/>
    <n v="13265334"/>
    <x v="3"/>
    <n v="51"/>
    <m/>
    <n v="0"/>
    <m/>
    <n v="0"/>
    <m/>
    <n v="394"/>
    <m/>
    <n v="0"/>
    <m/>
    <n v="0"/>
    <m/>
    <n v="0"/>
    <m/>
    <n v="0"/>
    <m/>
    <n v="351"/>
    <m/>
    <n v="0"/>
    <m/>
    <n v="0"/>
    <n v="776"/>
    <n v="394"/>
    <n v="0"/>
    <n v="351"/>
  </r>
  <r>
    <x v="46"/>
    <n v="13265335"/>
    <x v="4"/>
    <n v="30"/>
    <m/>
    <n v="0"/>
    <m/>
    <n v="0"/>
    <m/>
    <n v="236"/>
    <m/>
    <n v="0"/>
    <m/>
    <n v="0"/>
    <m/>
    <n v="0"/>
    <m/>
    <n v="0"/>
    <m/>
    <n v="38"/>
    <m/>
    <n v="0"/>
    <m/>
    <n v="0"/>
    <n v="347"/>
    <n v="236"/>
    <n v="0"/>
    <n v="38"/>
  </r>
  <r>
    <x v="46"/>
    <n v="13265336"/>
    <x v="5"/>
    <n v="0"/>
    <m/>
    <n v="0"/>
    <m/>
    <n v="0"/>
    <m/>
    <n v="11200"/>
    <m/>
    <n v="0"/>
    <m/>
    <n v="15000"/>
    <m/>
    <n v="15888"/>
    <m/>
    <n v="0"/>
    <m/>
    <n v="0"/>
    <m/>
    <n v="0"/>
    <m/>
    <n v="19722"/>
    <n v="2143"/>
    <n v="11200"/>
    <n v="15888"/>
    <n v="19722"/>
  </r>
  <r>
    <x v="46"/>
    <n v="13265337"/>
    <x v="6"/>
    <n v="0"/>
    <m/>
    <n v="0"/>
    <m/>
    <n v="0"/>
    <m/>
    <n v="845"/>
    <m/>
    <n v="0"/>
    <m/>
    <n v="0"/>
    <m/>
    <n v="0"/>
    <m/>
    <n v="0"/>
    <m/>
    <n v="0"/>
    <m/>
    <n v="0"/>
    <m/>
    <n v="0"/>
    <n v="0"/>
    <n v="845"/>
    <n v="0"/>
    <n v="0"/>
  </r>
  <r>
    <x v="46"/>
    <n v="13265338"/>
    <x v="7"/>
    <n v="0"/>
    <m/>
    <n v="0"/>
    <m/>
    <n v="0"/>
    <m/>
    <n v="1885"/>
    <m/>
    <n v="0"/>
    <m/>
    <n v="0"/>
    <m/>
    <n v="0"/>
    <m/>
    <n v="0"/>
    <m/>
    <n v="91"/>
    <m/>
    <n v="0"/>
    <m/>
    <n v="0"/>
    <n v="1644"/>
    <n v="1885"/>
    <n v="0"/>
    <n v="91"/>
  </r>
  <r>
    <x v="46"/>
    <n v="13265339"/>
    <x v="8"/>
    <n v="0"/>
    <m/>
    <n v="0"/>
    <m/>
    <n v="0"/>
    <m/>
    <n v="0"/>
    <m/>
    <n v="551"/>
    <m/>
    <n v="607"/>
    <m/>
    <n v="2021"/>
    <m/>
    <n v="0"/>
    <m/>
    <n v="0"/>
    <m/>
    <n v="0"/>
    <m/>
    <n v="0"/>
    <n v="2115"/>
    <n v="0"/>
    <n v="2021"/>
    <n v="0"/>
  </r>
  <r>
    <x v="46"/>
    <n v="13265340"/>
    <x v="9"/>
    <n v="0"/>
    <m/>
    <n v="0"/>
    <m/>
    <n v="229"/>
    <m/>
    <n v="270"/>
    <m/>
    <n v="257"/>
    <m/>
    <n v="451"/>
    <m/>
    <n v="414"/>
    <m/>
    <n v="0"/>
    <m/>
    <n v="0"/>
    <m/>
    <n v="0"/>
    <m/>
    <n v="0"/>
    <n v="327"/>
    <n v="270"/>
    <n v="451"/>
    <n v="0"/>
  </r>
  <r>
    <x v="46"/>
    <n v="13265341"/>
    <x v="10"/>
    <n v="27"/>
    <m/>
    <n v="26"/>
    <m/>
    <n v="26"/>
    <m/>
    <n v="0"/>
    <m/>
    <n v="17"/>
    <m/>
    <n v="0"/>
    <m/>
    <n v="40"/>
    <m/>
    <n v="25"/>
    <m/>
    <n v="0"/>
    <m/>
    <n v="0"/>
    <m/>
    <n v="0"/>
    <n v="10"/>
    <n v="27"/>
    <n v="40"/>
    <n v="0"/>
  </r>
  <r>
    <x v="46"/>
    <n v="13265342"/>
    <x v="11"/>
    <n v="352"/>
    <m/>
    <n v="343"/>
    <m/>
    <n v="0"/>
    <m/>
    <n v="0"/>
    <m/>
    <n v="0"/>
    <m/>
    <n v="0"/>
    <m/>
    <n v="644"/>
    <m/>
    <n v="0"/>
    <m/>
    <n v="0"/>
    <m/>
    <n v="0"/>
    <m/>
    <n v="757"/>
    <n v="368"/>
    <n v="352"/>
    <n v="644"/>
    <n v="757"/>
  </r>
  <r>
    <x v="46"/>
    <n v="13265343"/>
    <x v="12"/>
    <n v="0"/>
    <m/>
    <n v="0"/>
    <m/>
    <n v="0"/>
    <m/>
    <n v="0"/>
    <m/>
    <n v="0"/>
    <m/>
    <n v="0"/>
    <m/>
    <n v="164"/>
    <m/>
    <n v="0"/>
    <m/>
    <n v="0"/>
    <m/>
    <n v="0"/>
    <m/>
    <n v="0"/>
    <n v="76"/>
    <n v="0"/>
    <n v="164"/>
    <n v="0"/>
  </r>
  <r>
    <x v="46"/>
    <n v="13265344"/>
    <x v="13"/>
    <n v="233"/>
    <m/>
    <n v="239"/>
    <m/>
    <n v="312"/>
    <m/>
    <n v="511"/>
    <m/>
    <n v="320"/>
    <m/>
    <n v="417"/>
    <m/>
    <n v="480"/>
    <m/>
    <n v="0"/>
    <m/>
    <n v="0"/>
    <m/>
    <n v="0"/>
    <m/>
    <n v="0"/>
    <n v="412"/>
    <n v="511"/>
    <n v="480"/>
    <n v="0"/>
  </r>
  <r>
    <x v="46"/>
    <n v="13265345"/>
    <x v="14"/>
    <n v="0"/>
    <m/>
    <n v="0"/>
    <m/>
    <n v="0"/>
    <m/>
    <n v="0"/>
    <m/>
    <n v="678"/>
    <m/>
    <n v="605"/>
    <m/>
    <n v="703"/>
    <m/>
    <n v="0"/>
    <m/>
    <n v="0"/>
    <m/>
    <n v="0"/>
    <m/>
    <n v="0"/>
    <n v="718"/>
    <n v="0"/>
    <n v="703"/>
    <n v="0"/>
  </r>
  <r>
    <x v="46"/>
    <n v="13265346"/>
    <x v="15"/>
    <n v="0"/>
    <m/>
    <n v="0"/>
    <m/>
    <n v="0"/>
    <m/>
    <n v="0"/>
    <m/>
    <n v="13"/>
    <m/>
    <n v="20"/>
    <m/>
    <n v="20"/>
    <m/>
    <n v="0"/>
    <m/>
    <n v="0"/>
    <m/>
    <n v="0"/>
    <m/>
    <n v="0"/>
    <n v="0"/>
    <n v="0"/>
    <n v="20"/>
    <n v="0"/>
  </r>
  <r>
    <x v="46"/>
    <n v="13265347"/>
    <x v="16"/>
    <n v="0"/>
    <m/>
    <n v="0"/>
    <m/>
    <n v="0"/>
    <m/>
    <n v="0"/>
    <m/>
    <n v="0"/>
    <m/>
    <n v="1733"/>
    <m/>
    <n v="0"/>
    <m/>
    <n v="0"/>
    <m/>
    <n v="0"/>
    <m/>
    <n v="0"/>
    <m/>
    <n v="0"/>
    <n v="9502"/>
    <n v="0"/>
    <n v="1733"/>
    <n v="0"/>
  </r>
  <r>
    <x v="46"/>
    <n v="13265348"/>
    <x v="17"/>
    <n v="0"/>
    <m/>
    <n v="0"/>
    <m/>
    <n v="0"/>
    <m/>
    <n v="0"/>
    <m/>
    <n v="0"/>
    <m/>
    <n v="0"/>
    <m/>
    <n v="0"/>
    <m/>
    <n v="0"/>
    <m/>
    <n v="0"/>
    <m/>
    <n v="0"/>
    <m/>
    <n v="0"/>
    <n v="1122"/>
    <n v="0"/>
    <n v="0"/>
    <n v="0"/>
  </r>
  <r>
    <x v="46"/>
    <n v="13265349"/>
    <x v="18"/>
    <n v="0"/>
    <m/>
    <n v="0"/>
    <m/>
    <n v="519"/>
    <m/>
    <n v="644"/>
    <m/>
    <n v="600"/>
    <m/>
    <n v="781"/>
    <m/>
    <n v="1126"/>
    <m/>
    <n v="0"/>
    <m/>
    <n v="0"/>
    <m/>
    <n v="0"/>
    <m/>
    <n v="795"/>
    <n v="648"/>
    <n v="644"/>
    <n v="1126"/>
    <n v="795"/>
  </r>
  <r>
    <x v="46"/>
    <n v="13265350"/>
    <x v="19"/>
    <n v="0"/>
    <m/>
    <n v="0"/>
    <m/>
    <n v="145"/>
    <m/>
    <n v="0"/>
    <m/>
    <n v="130"/>
    <m/>
    <n v="174"/>
    <m/>
    <n v="0"/>
    <m/>
    <n v="0"/>
    <m/>
    <n v="0"/>
    <m/>
    <n v="0"/>
    <m/>
    <n v="0"/>
    <n v="1094"/>
    <n v="145"/>
    <n v="174"/>
    <n v="0"/>
  </r>
  <r>
    <x v="46"/>
    <n v="13265351"/>
    <x v="20"/>
    <n v="377"/>
    <m/>
    <n v="419"/>
    <m/>
    <n v="413"/>
    <m/>
    <n v="472"/>
    <m/>
    <n v="432"/>
    <m/>
    <n v="503"/>
    <m/>
    <n v="688"/>
    <m/>
    <n v="0"/>
    <m/>
    <n v="0"/>
    <m/>
    <n v="0"/>
    <m/>
    <n v="957"/>
    <n v="459"/>
    <n v="472"/>
    <n v="688"/>
    <n v="957"/>
  </r>
  <r>
    <x v="46"/>
    <n v="13265352"/>
    <x v="21"/>
    <n v="0"/>
    <m/>
    <n v="0"/>
    <m/>
    <n v="0"/>
    <m/>
    <n v="0"/>
    <m/>
    <n v="0"/>
    <m/>
    <n v="0"/>
    <m/>
    <n v="12"/>
    <m/>
    <n v="0"/>
    <m/>
    <n v="0"/>
    <m/>
    <n v="0"/>
    <m/>
    <n v="84"/>
    <n v="0"/>
    <n v="0"/>
    <n v="12"/>
    <n v="84"/>
  </r>
  <r>
    <x v="46"/>
    <n v="13265353"/>
    <x v="22"/>
    <n v="0"/>
    <m/>
    <n v="0"/>
    <m/>
    <n v="0"/>
    <m/>
    <n v="0"/>
    <m/>
    <n v="0"/>
    <m/>
    <n v="0"/>
    <m/>
    <n v="0"/>
    <m/>
    <n v="0"/>
    <m/>
    <n v="0"/>
    <m/>
    <n v="0"/>
    <m/>
    <n v="0"/>
    <n v="0"/>
    <n v="0"/>
    <n v="0"/>
    <n v="0"/>
  </r>
  <r>
    <x v="46"/>
    <n v="13265354"/>
    <x v="23"/>
    <n v="0"/>
    <m/>
    <n v="0"/>
    <m/>
    <n v="0"/>
    <m/>
    <n v="0"/>
    <m/>
    <n v="0"/>
    <m/>
    <n v="596"/>
    <m/>
    <n v="1215"/>
    <m/>
    <n v="0"/>
    <m/>
    <n v="0"/>
    <m/>
    <n v="0"/>
    <m/>
    <n v="0"/>
    <n v="5"/>
    <n v="0"/>
    <n v="1215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  <n v="0.3113441654036182"/>
    <n v="5.4673730437993617E-2"/>
    <n v="1389.9776294789715"/>
    <n v="8204.6691592538191"/>
    <n v="0.53160114856723184"/>
    <n v="2.1081724281039813"/>
    <n v="2.3053955312787666"/>
  </r>
  <r>
    <x v="0"/>
    <n v="25188292.499999996"/>
    <x v="1"/>
    <n v="0"/>
    <n v="26147002.000000011"/>
    <n v="0"/>
    <m/>
    <n v="0"/>
    <m/>
    <n v="0"/>
    <m/>
    <n v="0"/>
    <m/>
    <n v="0"/>
    <n v="31273533.000000004"/>
    <n v="25108"/>
    <m/>
    <n v="0"/>
    <m/>
    <n v="0"/>
    <m/>
    <n v="0"/>
    <n v="35588987.00000003"/>
    <n v="89978"/>
    <n v="46082"/>
    <n v="0"/>
    <n v="25108"/>
    <n v="89978"/>
    <n v="0.3113441654036182"/>
    <n v="5.4673730437993617E-2"/>
    <n v="9715.296393394503"/>
    <n v="57346.81695688374"/>
    <n v="3.7156444908653383"/>
    <n v="14.735143611692351"/>
    <n v="16.113641266856991"/>
  </r>
  <r>
    <x v="0"/>
    <n v="25188292.499999996"/>
    <x v="2"/>
    <n v="0"/>
    <n v="26147002.000000011"/>
    <n v="60"/>
    <m/>
    <n v="0"/>
    <m/>
    <n v="0"/>
    <m/>
    <n v="0"/>
    <m/>
    <n v="0"/>
    <n v="31273533.000000004"/>
    <n v="0"/>
    <m/>
    <n v="0"/>
    <m/>
    <n v="0"/>
    <m/>
    <n v="0"/>
    <n v="35588987.00000003"/>
    <n v="44"/>
    <n v="1438"/>
    <n v="60"/>
    <n v="0"/>
    <n v="44"/>
    <n v="0.3113441654036182"/>
    <n v="5.4673730437993617E-2"/>
    <n v="303.16818310189001"/>
    <n v="1789.5213485525546"/>
    <n v="0.11594758859998171"/>
    <n v="0.45981373450834601"/>
    <n v="0.50283008857559019"/>
  </r>
  <r>
    <x v="0"/>
    <n v="25188292.499999996"/>
    <x v="3"/>
    <n v="751"/>
    <n v="26147002.000000011"/>
    <n v="0"/>
    <m/>
    <n v="0"/>
    <m/>
    <n v="2781"/>
    <m/>
    <n v="884"/>
    <m/>
    <n v="0"/>
    <n v="31273533.000000004"/>
    <n v="260"/>
    <m/>
    <n v="0"/>
    <m/>
    <n v="525"/>
    <m/>
    <n v="0"/>
    <n v="35588987.00000003"/>
    <n v="430"/>
    <n v="2302"/>
    <n v="2781"/>
    <n v="884"/>
    <n v="525"/>
    <n v="0.3113441654036182"/>
    <n v="5.4673730437993617E-2"/>
    <n v="485.32208449273355"/>
    <n v="2864.7274995604871"/>
    <n v="0.1856128991357148"/>
    <n v="0.73608568625744963"/>
    <n v="0.80494774958345539"/>
  </r>
  <r>
    <x v="0"/>
    <n v="25188292.499999996"/>
    <x v="4"/>
    <n v="353"/>
    <n v="26147002.000000011"/>
    <n v="0"/>
    <m/>
    <n v="0"/>
    <m/>
    <n v="595"/>
    <m/>
    <n v="181"/>
    <m/>
    <n v="0"/>
    <n v="31273533.000000004"/>
    <n v="134"/>
    <m/>
    <n v="0"/>
    <m/>
    <n v="81"/>
    <m/>
    <n v="0"/>
    <n v="35588987.00000003"/>
    <n v="156"/>
    <n v="1652"/>
    <n v="595"/>
    <n v="181"/>
    <n v="156"/>
    <n v="0.3113441654036182"/>
    <n v="5.4673730437993617E-2"/>
    <n v="348.28500590008508"/>
    <n v="2055.8339831772046"/>
    <n v="0.13320265394100819"/>
    <n v="0.52824220403879529"/>
    <n v="0.57766015739003829"/>
  </r>
  <r>
    <x v="0"/>
    <n v="25188292.499999996"/>
    <x v="5"/>
    <n v="0"/>
    <n v="26147002.000000011"/>
    <n v="0"/>
    <m/>
    <n v="0"/>
    <m/>
    <n v="0"/>
    <m/>
    <n v="0"/>
    <m/>
    <n v="0"/>
    <n v="31273533.000000004"/>
    <n v="1680"/>
    <m/>
    <n v="0"/>
    <m/>
    <n v="2652"/>
    <m/>
    <n v="0"/>
    <n v="35588987.00000003"/>
    <n v="5"/>
    <n v="1680"/>
    <n v="0"/>
    <n v="1680"/>
    <n v="2652"/>
    <n v="0.3113441654036182"/>
    <n v="5.4673730437993617E-2"/>
    <n v="354.18814159330685"/>
    <n v="2090.6786269598692"/>
    <n v="0.13546032604170324"/>
    <n v="0.53719546173436805"/>
    <n v="0.58745100751529333"/>
  </r>
  <r>
    <x v="0"/>
    <n v="25188292.499999996"/>
    <x v="6"/>
    <n v="85"/>
    <n v="26147002.000000011"/>
    <n v="0"/>
    <m/>
    <n v="0"/>
    <m/>
    <n v="870"/>
    <m/>
    <n v="32"/>
    <m/>
    <n v="0"/>
    <n v="31273533.000000004"/>
    <n v="4"/>
    <m/>
    <n v="0"/>
    <m/>
    <n v="57"/>
    <m/>
    <n v="0"/>
    <n v="35588987.00000003"/>
    <n v="197"/>
    <n v="0"/>
    <n v="870"/>
    <n v="32"/>
    <n v="197"/>
    <n v="0.3113441654036182"/>
    <n v="5.4673730437993617E-2"/>
    <n v="0"/>
    <n v="0"/>
    <n v="0"/>
    <n v="0"/>
    <n v="0"/>
  </r>
  <r>
    <x v="0"/>
    <n v="25188292.499999996"/>
    <x v="7"/>
    <n v="517"/>
    <n v="26147002.000000011"/>
    <n v="0"/>
    <m/>
    <n v="0"/>
    <m/>
    <n v="0"/>
    <m/>
    <n v="177"/>
    <m/>
    <n v="0"/>
    <n v="31273533.000000004"/>
    <n v="411"/>
    <m/>
    <n v="0"/>
    <m/>
    <n v="236"/>
    <m/>
    <n v="0"/>
    <n v="35588987.00000003"/>
    <n v="10"/>
    <n v="657"/>
    <n v="517"/>
    <n v="411"/>
    <n v="236"/>
    <n v="0.3113441654036182"/>
    <n v="5.4673730437993617E-2"/>
    <n v="138.51286251595391"/>
    <n v="817.60467732894881"/>
    <n v="5.2974663219880369E-2"/>
    <n v="0.21008179664254753"/>
    <n v="0.22973530472473075"/>
  </r>
  <r>
    <x v="0"/>
    <n v="25188292.499999996"/>
    <x v="8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0"/>
    <n v="0"/>
    <n v="0"/>
    <n v="0"/>
    <n v="0.3113441654036182"/>
    <n v="5.4673730437993617E-2"/>
    <n v="0"/>
    <n v="0"/>
    <n v="0"/>
    <n v="0"/>
    <n v="0"/>
  </r>
  <r>
    <x v="0"/>
    <n v="25188292.499999996"/>
    <x v="9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2072"/>
    <n v="328"/>
    <n v="0"/>
    <n v="0"/>
    <n v="2072"/>
    <n v="0.3113441654036182"/>
    <n v="5.4673730437993617E-2"/>
    <n v="69.151018120597996"/>
    <n v="408.18011288264108"/>
    <n v="2.644701603671349E-2"/>
    <n v="0.10488101871956711"/>
    <n v="0.11469281575298582"/>
  </r>
  <r>
    <x v="0"/>
    <n v="25188292.499999996"/>
    <x v="10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75"/>
    <n v="0"/>
    <n v="0"/>
    <n v="0"/>
    <n v="0.3113441654036182"/>
    <n v="5.4673730437993617E-2"/>
    <n v="15.811970606844055"/>
    <n v="93.333867274994148"/>
    <n v="6.0473359840046087E-3"/>
    <n v="2.3981940255998577E-2"/>
    <n v="2.6225491406932731E-2"/>
  </r>
  <r>
    <x v="0"/>
    <n v="25188292.499999996"/>
    <x v="11"/>
    <n v="0"/>
    <n v="26147002.000000011"/>
    <n v="0"/>
    <m/>
    <n v="0"/>
    <m/>
    <n v="0"/>
    <m/>
    <n v="0"/>
    <m/>
    <n v="0"/>
    <n v="31273533.000000004"/>
    <n v="98"/>
    <m/>
    <n v="0"/>
    <m/>
    <n v="0"/>
    <m/>
    <n v="0"/>
    <n v="35588987.00000003"/>
    <n v="9"/>
    <n v="468"/>
    <n v="0"/>
    <n v="98"/>
    <n v="9"/>
    <n v="0.3113441654036182"/>
    <n v="5.4673730437993617E-2"/>
    <n v="98.666696586706905"/>
    <n v="582.40333179596348"/>
    <n v="3.7735376540188763E-2"/>
    <n v="0.14964730719743111"/>
    <n v="0.16364706637926024"/>
  </r>
  <r>
    <x v="0"/>
    <n v="25188292.499999996"/>
    <x v="12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134"/>
    <n v="0"/>
    <n v="0"/>
    <n v="0"/>
    <n v="0.3113441654036182"/>
    <n v="5.4673730437993617E-2"/>
    <n v="28.25072081756138"/>
    <n v="166.75650953132288"/>
    <n v="1.0804573624754902E-2"/>
    <n v="4.284773325738412E-2"/>
    <n v="4.6856211313719809E-2"/>
  </r>
  <r>
    <x v="0"/>
    <n v="25188292.499999996"/>
    <x v="13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07"/>
    <n v="789"/>
    <n v="0"/>
    <n v="0"/>
    <n v="107"/>
    <n v="0.3113441654036182"/>
    <n v="5.4673730437993617E-2"/>
    <n v="166.34193078399946"/>
    <n v="981.87228373293851"/>
    <n v="6.361797455172849E-2"/>
    <n v="0.25229001149310504"/>
    <n v="0.27589216960093238"/>
  </r>
  <r>
    <x v="0"/>
    <n v="25188292.499999996"/>
    <x v="14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17"/>
    <n v="190"/>
    <n v="0"/>
    <n v="0"/>
    <n v="117"/>
    <n v="0.3113441654036182"/>
    <n v="5.4673730437993617E-2"/>
    <n v="40.056992204004942"/>
    <n v="236.44579709665186"/>
    <n v="1.5319917826145009E-2"/>
    <n v="6.0754248648529727E-2"/>
    <n v="6.6437911564229582E-2"/>
  </r>
  <r>
    <x v="0"/>
    <n v="25188292.499999996"/>
    <x v="15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6"/>
    <n v="56"/>
    <n v="0"/>
    <n v="0"/>
    <n v="6"/>
    <n v="0.3113441654036182"/>
    <n v="5.4673730437993617E-2"/>
    <n v="11.80627138644356"/>
    <n v="69.689287565328968"/>
    <n v="4.5153442013901078E-3"/>
    <n v="1.7906515391145603E-2"/>
    <n v="1.9581700250509777E-2"/>
  </r>
  <r>
    <x v="0"/>
    <n v="25188292.499999996"/>
    <x v="16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28324"/>
    <n v="0"/>
    <n v="0"/>
    <n v="0"/>
    <n v="0.3113441654036182"/>
    <n v="5.4673730437993617E-2"/>
    <n v="5971.4434062433465"/>
    <n v="35247.846089292456"/>
    <n v="2.2837965921459538"/>
    <n v="9.056859677478716"/>
    <n v="9.9041442481328357"/>
  </r>
  <r>
    <x v="0"/>
    <n v="25188292.499999996"/>
    <x v="17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8431"/>
    <n v="0"/>
    <n v="0"/>
    <n v="0"/>
    <n v="8431"/>
    <n v="0.3113441654036182"/>
    <n v="5.4673730437993617E-2"/>
    <n v="0"/>
    <n v="0"/>
    <n v="0"/>
    <n v="0"/>
    <n v="0"/>
  </r>
  <r>
    <x v="0"/>
    <n v="25188292.499999996"/>
    <x v="18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2"/>
    <n v="98"/>
    <n v="0"/>
    <n v="0"/>
    <n v="12"/>
    <n v="0.3113441654036182"/>
    <n v="5.4673730437993617E-2"/>
    <n v="20.660974926276232"/>
    <n v="121.95625323932569"/>
    <n v="7.9018523524326898E-3"/>
    <n v="3.1336401934504807E-2"/>
    <n v="3.4267975438392106E-2"/>
  </r>
  <r>
    <x v="0"/>
    <n v="25188292.499999996"/>
    <x v="19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56"/>
    <n v="0"/>
    <n v="0"/>
    <n v="0"/>
    <n v="0.3113441654036182"/>
    <n v="5.4673730437993617E-2"/>
    <n v="11.80627138644356"/>
    <n v="69.689287565328968"/>
    <n v="4.5153442013901078E-3"/>
    <n v="1.7906515391145603E-2"/>
    <n v="1.9581700250509777E-2"/>
  </r>
  <r>
    <x v="0"/>
    <n v="25188292.499999996"/>
    <x v="20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195"/>
    <n v="1156"/>
    <n v="0"/>
    <n v="0"/>
    <n v="1195"/>
    <n v="0.3113441654036182"/>
    <n v="5.4673730437993617E-2"/>
    <n v="243.71517362015638"/>
    <n v="1438.5860075985765"/>
    <n v="9.3209605300124385E-2"/>
    <n v="0.3696416391457914"/>
    <n v="0.40422224088552317"/>
  </r>
  <r>
    <x v="0"/>
    <n v="25188292.499999996"/>
    <x v="21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41"/>
    <n v="0"/>
    <n v="0"/>
    <n v="0"/>
    <n v="41"/>
    <n v="0.3113441654036182"/>
    <n v="5.4673730437993617E-2"/>
    <n v="0"/>
    <n v="0"/>
    <n v="0"/>
    <n v="0"/>
    <n v="0"/>
  </r>
  <r>
    <x v="0"/>
    <n v="25188292.499999996"/>
    <x v="22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1"/>
    <n v="0"/>
    <n v="0"/>
    <n v="0"/>
    <n v="1"/>
    <n v="0.3113441654036182"/>
    <n v="5.4673730437993617E-2"/>
    <n v="0"/>
    <n v="0"/>
    <n v="0"/>
    <n v="0"/>
    <n v="0"/>
  </r>
  <r>
    <x v="0"/>
    <n v="25188292.499999996"/>
    <x v="23"/>
    <n v="0"/>
    <n v="26147002.000000011"/>
    <n v="0"/>
    <m/>
    <n v="0"/>
    <m/>
    <n v="0"/>
    <m/>
    <n v="0"/>
    <m/>
    <n v="0"/>
    <n v="31273533.000000004"/>
    <n v="0"/>
    <m/>
    <n v="0"/>
    <m/>
    <n v="0"/>
    <m/>
    <n v="0"/>
    <n v="35588987.00000003"/>
    <n v="0"/>
    <n v="16380"/>
    <n v="0"/>
    <n v="0"/>
    <n v="0"/>
    <n v="0.3113441654036182"/>
    <n v="5.4673730437993617E-2"/>
    <n v="3453.3343805347417"/>
    <n v="20384.116612858725"/>
    <n v="1.3207381789066068"/>
    <n v="5.237655751910089"/>
    <n v="5.727647323274109"/>
  </r>
  <r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1874838"/>
    <n v="0"/>
    <n v="12220226.500000007"/>
    <n v="1704"/>
    <n v="12551212.999999998"/>
    <n v="1816"/>
    <n v="12889576.499999994"/>
    <n v="0"/>
    <n v="1084"/>
    <n v="1218"/>
    <n v="45"/>
    <n v="1816"/>
    <n v="0.1019276516404819"/>
    <n v="4.0873218672115019E-3"/>
    <n v="651.17272122305417"/>
    <n v="1101.8682965614169"/>
    <n v="0.64157618504125324"/>
    <n v="0.9431440324062208"/>
    <n v="0.85485221066915373"/>
  </r>
  <r>
    <x v="1"/>
    <n v="9795479.0000000019"/>
    <x v="1"/>
    <n v="12972"/>
    <n v="10149577.500000002"/>
    <n v="13146"/>
    <m/>
    <n v="13638"/>
    <m/>
    <n v="13376"/>
    <m/>
    <n v="0"/>
    <m/>
    <n v="18142"/>
    <n v="11493472.499999993"/>
    <n v="18312"/>
    <m/>
    <n v="15036"/>
    <m/>
    <n v="15426"/>
    <m/>
    <n v="18744"/>
    <n v="12889576.499999994"/>
    <n v="0"/>
    <n v="8996"/>
    <n v="13638"/>
    <n v="18312"/>
    <n v="18744"/>
    <n v="0.1019276516404819"/>
    <n v="4.0873218672115019E-3"/>
    <n v="5404.0127307404018"/>
    <n v="9144.2870810576624"/>
    <n v="5.3243721039032419"/>
    <n v="7.8270513980870495"/>
    <n v="7.0943270176934563"/>
  </r>
  <r>
    <x v="1"/>
    <n v="9795479.0000000019"/>
    <x v="2"/>
    <n v="32"/>
    <n v="10149577.500000002"/>
    <n v="70"/>
    <m/>
    <n v="48"/>
    <m/>
    <n v="158"/>
    <m/>
    <n v="0"/>
    <m/>
    <n v="320"/>
    <n v="11493472.499999993"/>
    <n v="0"/>
    <m/>
    <n v="248"/>
    <m/>
    <n v="0"/>
    <m/>
    <n v="286"/>
    <n v="12889576.499999994"/>
    <n v="0"/>
    <n v="160"/>
    <n v="158"/>
    <n v="320"/>
    <n v="286"/>
    <n v="0.1019276516404819"/>
    <n v="4.0873218672115019E-3"/>
    <n v="96.114054793070721"/>
    <n v="162.6373869463346"/>
    <n v="9.4697591888007859E-2"/>
    <n v="0.13920945127767095"/>
    <n v="0.1261774480692478"/>
  </r>
  <r>
    <x v="1"/>
    <n v="9795479.0000000019"/>
    <x v="3"/>
    <n v="546"/>
    <n v="10149577.500000002"/>
    <n v="0"/>
    <m/>
    <n v="0"/>
    <m/>
    <n v="0"/>
    <m/>
    <n v="188"/>
    <m/>
    <n v="944"/>
    <n v="11493472.499999993"/>
    <n v="0"/>
    <m/>
    <n v="83"/>
    <m/>
    <n v="1138"/>
    <m/>
    <n v="0"/>
    <n v="12889576.499999994"/>
    <n v="0"/>
    <n v="119"/>
    <n v="546"/>
    <n v="944"/>
    <n v="1138"/>
    <n v="0.1019276516404819"/>
    <n v="4.0873218672115019E-3"/>
    <n v="71.484828252346347"/>
    <n v="120.96155654133636"/>
    <n v="7.0431333966705839E-2"/>
    <n v="0.10353702938776778"/>
    <n v="9.3844477001503057E-2"/>
  </r>
  <r>
    <x v="1"/>
    <n v="9795479.0000000019"/>
    <x v="4"/>
    <n v="115"/>
    <n v="10149577.500000002"/>
    <n v="0"/>
    <m/>
    <n v="194"/>
    <m/>
    <n v="300"/>
    <m/>
    <n v="11"/>
    <m/>
    <n v="373"/>
    <n v="11493472.499999993"/>
    <n v="0"/>
    <m/>
    <n v="18"/>
    <m/>
    <n v="0"/>
    <m/>
    <n v="0"/>
    <n v="12889576.499999994"/>
    <n v="0"/>
    <n v="14"/>
    <n v="300"/>
    <n v="373"/>
    <n v="0"/>
    <n v="0.1019276516404819"/>
    <n v="4.0873218672115019E-3"/>
    <n v="8.4099797943936885"/>
    <n v="14.230771357804278"/>
    <n v="8.2860392902006866E-3"/>
    <n v="1.2180826986796209E-2"/>
    <n v="1.1040526706059182E-2"/>
  </r>
  <r>
    <x v="1"/>
    <n v="9795479.0000000019"/>
    <x v="5"/>
    <n v="0"/>
    <n v="10149577.500000002"/>
    <n v="0"/>
    <m/>
    <n v="0"/>
    <m/>
    <n v="0"/>
    <m/>
    <n v="0"/>
    <m/>
    <n v="0"/>
    <n v="11493472.499999993"/>
    <n v="11845"/>
    <m/>
    <n v="0"/>
    <m/>
    <n v="11845"/>
    <m/>
    <n v="0"/>
    <n v="12889576.499999994"/>
    <n v="0"/>
    <n v="11845"/>
    <n v="0"/>
    <n v="11845"/>
    <n v="11845"/>
    <n v="0.1019276516404819"/>
    <n v="4.0873218672115019E-3"/>
    <n v="7115.4436188995169"/>
    <n v="12040.249052370833"/>
    <n v="7.0105810994590811"/>
    <n v="10.305849689900079"/>
    <n v="9.3410742023765003"/>
  </r>
  <r>
    <x v="1"/>
    <n v="9795479.0000000019"/>
    <x v="6"/>
    <n v="44"/>
    <n v="10149577.500000002"/>
    <n v="0"/>
    <m/>
    <n v="0"/>
    <m/>
    <n v="0"/>
    <m/>
    <n v="42"/>
    <m/>
    <n v="0"/>
    <n v="11493472.499999993"/>
    <n v="0"/>
    <m/>
    <n v="0"/>
    <m/>
    <n v="0"/>
    <m/>
    <n v="0"/>
    <n v="12889576.499999994"/>
    <n v="0"/>
    <n v="10"/>
    <n v="44"/>
    <n v="42"/>
    <n v="0"/>
    <n v="0.1019276516404819"/>
    <n v="4.0873218672115019E-3"/>
    <n v="6.0071284245669201"/>
    <n v="10.164836684145913"/>
    <n v="5.9185994930004912E-3"/>
    <n v="8.7005907048544346E-3"/>
    <n v="7.8860905043279875E-3"/>
  </r>
  <r>
    <x v="1"/>
    <n v="9795479.0000000019"/>
    <x v="7"/>
    <n v="0"/>
    <n v="10149577.500000002"/>
    <n v="0"/>
    <m/>
    <n v="0"/>
    <m/>
    <n v="0"/>
    <m/>
    <n v="96"/>
    <m/>
    <n v="0"/>
    <n v="11493472.499999993"/>
    <n v="0"/>
    <m/>
    <n v="149"/>
    <m/>
    <n v="0"/>
    <m/>
    <n v="0"/>
    <n v="12889576.499999994"/>
    <n v="0"/>
    <n v="372"/>
    <n v="0"/>
    <n v="149"/>
    <n v="0"/>
    <n v="0.1019276516404819"/>
    <n v="4.0873218672115019E-3"/>
    <n v="223.46517739388943"/>
    <n v="378.13192465022797"/>
    <n v="0.22017190113961826"/>
    <n v="0.32366197422058496"/>
    <n v="0.29336256676100114"/>
  </r>
  <r>
    <x v="1"/>
    <n v="9795479.0000000019"/>
    <x v="8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8664"/>
    <n v="0"/>
    <n v="0"/>
    <n v="0"/>
    <n v="0.1019276516404819"/>
    <n v="4.0873218672115019E-3"/>
    <n v="5204.5760670447798"/>
    <n v="8806.8145031440181"/>
    <n v="5.1278746007356251"/>
    <n v="7.5381917866858821"/>
    <n v="6.8325088129497678"/>
  </r>
  <r>
    <x v="1"/>
    <n v="9795479.0000000019"/>
    <x v="9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383"/>
    <n v="0"/>
    <n v="0"/>
    <n v="0"/>
    <n v="0.1019276516404819"/>
    <n v="4.0873218672115019E-3"/>
    <n v="830.78586111760512"/>
    <n v="1405.7969134173798"/>
    <n v="0.81854230988196797"/>
    <n v="1.2032916944813683"/>
    <n v="1.0906463167485607"/>
  </r>
  <r>
    <x v="1"/>
    <n v="9795479.0000000019"/>
    <x v="10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1"/>
    <n v="0"/>
    <n v="10149577.500000002"/>
    <n v="0"/>
    <m/>
    <n v="0"/>
    <m/>
    <n v="0"/>
    <m/>
    <n v="0"/>
    <m/>
    <n v="1073"/>
    <n v="11493472.499999993"/>
    <n v="1071"/>
    <m/>
    <n v="0"/>
    <m/>
    <n v="0"/>
    <m/>
    <n v="0"/>
    <n v="12889576.499999994"/>
    <n v="0"/>
    <n v="155"/>
    <n v="0"/>
    <n v="1073"/>
    <n v="0"/>
    <n v="0.1019276516404819"/>
    <n v="4.0873218672115019E-3"/>
    <n v="93.110490580787271"/>
    <n v="157.55496860426163"/>
    <n v="9.1738292141507624E-2"/>
    <n v="0.13485915592524375"/>
    <n v="0.1222344028170838"/>
  </r>
  <r>
    <x v="1"/>
    <n v="9795479.0000000019"/>
    <x v="12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3"/>
    <n v="0"/>
    <n v="10149577.500000002"/>
    <n v="0"/>
    <m/>
    <n v="0"/>
    <m/>
    <n v="0"/>
    <m/>
    <n v="0"/>
    <m/>
    <n v="0"/>
    <n v="11493472.499999993"/>
    <n v="0"/>
    <m/>
    <n v="0"/>
    <m/>
    <n v="0"/>
    <m/>
    <n v="81"/>
    <n v="12889576.499999994"/>
    <n v="0"/>
    <n v="86"/>
    <n v="0"/>
    <n v="0"/>
    <n v="81"/>
    <n v="0.1019276516404819"/>
    <n v="4.0873218672115019E-3"/>
    <n v="51.661304451275512"/>
    <n v="87.41759548365485"/>
    <n v="5.089995563980422E-2"/>
    <n v="7.4825080061748137E-2"/>
    <n v="6.7820378337220696E-2"/>
  </r>
  <r>
    <x v="1"/>
    <n v="9795479.0000000019"/>
    <x v="14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08"/>
    <n v="0"/>
    <n v="0"/>
    <n v="0"/>
    <n v="0.1019276516404819"/>
    <n v="4.0873218672115019E-3"/>
    <n v="64.876986985322745"/>
    <n v="109.78023618877586"/>
    <n v="6.3920874524405299E-2"/>
    <n v="9.3966379612427903E-2"/>
    <n v="8.5169777446742256E-2"/>
  </r>
  <r>
    <x v="1"/>
    <n v="9795479.0000000019"/>
    <x v="15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16"/>
    <n v="0"/>
    <n v="10149577.500000002"/>
    <n v="0"/>
    <m/>
    <n v="0"/>
    <m/>
    <n v="0"/>
    <m/>
    <n v="0"/>
    <m/>
    <n v="2946"/>
    <n v="11493472.499999993"/>
    <n v="0"/>
    <m/>
    <n v="0"/>
    <m/>
    <n v="0"/>
    <m/>
    <n v="7805"/>
    <n v="12889576.499999994"/>
    <n v="0"/>
    <n v="2906"/>
    <n v="0"/>
    <n v="2946"/>
    <n v="7805"/>
    <n v="0.1019276516404819"/>
    <n v="4.0873218672115019E-3"/>
    <n v="1745.6715201791471"/>
    <n v="2953.9015404128022"/>
    <n v="1.719945012665943"/>
    <n v="2.5283916588306989"/>
    <n v="2.2916979005577129"/>
  </r>
  <r>
    <x v="1"/>
    <n v="9795479.0000000019"/>
    <x v="17"/>
    <n v="0"/>
    <n v="10149577.500000002"/>
    <n v="0"/>
    <m/>
    <n v="0"/>
    <m/>
    <n v="0"/>
    <m/>
    <n v="0"/>
    <m/>
    <n v="9003"/>
    <n v="11493472.499999993"/>
    <n v="0"/>
    <m/>
    <n v="0"/>
    <m/>
    <n v="0"/>
    <m/>
    <n v="0"/>
    <n v="12889576.499999994"/>
    <n v="0"/>
    <n v="0"/>
    <n v="0"/>
    <n v="9003"/>
    <n v="0"/>
    <n v="0.1019276516404819"/>
    <n v="4.0873218672115019E-3"/>
    <n v="0"/>
    <n v="0"/>
    <n v="0"/>
    <n v="0"/>
    <n v="0"/>
  </r>
  <r>
    <x v="1"/>
    <n v="9795479.0000000019"/>
    <x v="18"/>
    <n v="0"/>
    <n v="10149577.500000002"/>
    <n v="0"/>
    <m/>
    <n v="0"/>
    <m/>
    <n v="0"/>
    <m/>
    <n v="0"/>
    <m/>
    <n v="0"/>
    <n v="11493472.499999993"/>
    <n v="0"/>
    <m/>
    <n v="0"/>
    <m/>
    <n v="0"/>
    <m/>
    <n v="729"/>
    <n v="12889576.499999994"/>
    <n v="0"/>
    <n v="1071"/>
    <n v="0"/>
    <n v="0"/>
    <n v="729"/>
    <n v="0.1019276516404819"/>
    <n v="4.0873218672115019E-3"/>
    <n v="643.36345427111712"/>
    <n v="1088.6540088720271"/>
    <n v="0.63388200570035258"/>
    <n v="0.93183326448991"/>
    <n v="0.84460029301352735"/>
  </r>
  <r>
    <x v="1"/>
    <n v="9795479.0000000019"/>
    <x v="19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20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9"/>
    <n v="0"/>
    <n v="0"/>
    <n v="0"/>
    <n v="0.1019276516404819"/>
    <n v="4.0873218672115019E-3"/>
    <n v="5.4064155821102284"/>
    <n v="9.1483530157313204"/>
    <n v="5.3267395437004419E-3"/>
    <n v="7.8305316343689913E-3"/>
    <n v="7.0974814538951872E-3"/>
  </r>
  <r>
    <x v="1"/>
    <n v="9795479.0000000019"/>
    <x v="21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0"/>
    <n v="0"/>
    <n v="0"/>
    <n v="0"/>
    <n v="0.1019276516404819"/>
    <n v="4.0873218672115019E-3"/>
    <n v="0"/>
    <n v="0"/>
    <n v="0"/>
    <n v="0"/>
    <n v="0"/>
  </r>
  <r>
    <x v="1"/>
    <n v="9795479.0000000019"/>
    <x v="22"/>
    <n v="0"/>
    <n v="10149577.500000002"/>
    <n v="0"/>
    <m/>
    <n v="0"/>
    <m/>
    <n v="0"/>
    <m/>
    <n v="0"/>
    <m/>
    <n v="0"/>
    <n v="11493472.499999993"/>
    <n v="0"/>
    <m/>
    <n v="0"/>
    <m/>
    <n v="0"/>
    <m/>
    <n v="5"/>
    <n v="12889576.499999994"/>
    <n v="0"/>
    <n v="0"/>
    <n v="0"/>
    <n v="0"/>
    <n v="5"/>
    <n v="0.1019276516404819"/>
    <n v="4.0873218672115019E-3"/>
    <n v="0"/>
    <n v="0"/>
    <n v="0"/>
    <n v="0"/>
    <n v="0"/>
  </r>
  <r>
    <x v="1"/>
    <n v="9795479.0000000019"/>
    <x v="23"/>
    <n v="0"/>
    <n v="10149577.500000002"/>
    <n v="0"/>
    <m/>
    <n v="0"/>
    <m/>
    <n v="0"/>
    <m/>
    <n v="0"/>
    <m/>
    <n v="0"/>
    <n v="11493472.499999993"/>
    <n v="0"/>
    <m/>
    <n v="0"/>
    <m/>
    <n v="0"/>
    <m/>
    <n v="0"/>
    <n v="12889576.499999994"/>
    <n v="0"/>
    <n v="1000"/>
    <n v="0"/>
    <n v="0"/>
    <n v="0"/>
    <n v="0.1019276516404819"/>
    <n v="4.0873218672115019E-3"/>
    <n v="600.71284245669199"/>
    <n v="1016.4836684145913"/>
    <n v="0.59185994930004904"/>
    <n v="0.87005907048544351"/>
    <n v="0.78860905043279872"/>
  </r>
  <r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12290444.000000004"/>
    <n v="1842"/>
    <n v="12643123.000000002"/>
    <n v="0"/>
    <n v="12996895"/>
    <n v="5861"/>
    <n v="13352864"/>
    <n v="5567"/>
    <n v="710"/>
    <n v="191"/>
    <n v="2300"/>
    <n v="5861"/>
    <n v="5.0912180313375632E-2"/>
    <n v="-3.8361793441239245E-2"/>
    <n v="550.43235448080054"/>
    <n v="608.99971289341647"/>
    <n v="0.53394775863119204"/>
    <n v="0.59460582804996065"/>
    <n v="0.45608171617221327"/>
  </r>
  <r>
    <x v="2"/>
    <n v="10014078.499999996"/>
    <x v="1"/>
    <n v="10276"/>
    <n v="10308730.499999994"/>
    <n v="9760"/>
    <m/>
    <n v="0"/>
    <m/>
    <n v="0"/>
    <m/>
    <n v="14448"/>
    <m/>
    <n v="0"/>
    <n v="11940683.499999996"/>
    <n v="6820"/>
    <m/>
    <n v="5340"/>
    <m/>
    <n v="0"/>
    <m/>
    <n v="10968"/>
    <n v="13352864"/>
    <n v="11786"/>
    <n v="3260"/>
    <n v="10276"/>
    <n v="14448"/>
    <n v="11786"/>
    <n v="5.0912180313375632E-2"/>
    <n v="-3.8361793441239245E-2"/>
    <n v="2527.3372895879011"/>
    <n v="2796.2522028627295"/>
    <n v="2.4516474551235019"/>
    <n v="2.7301619710462983"/>
    <n v="2.094121682706219"/>
  </r>
  <r>
    <x v="2"/>
    <n v="10014078.499999996"/>
    <x v="2"/>
    <n v="2960"/>
    <n v="10308730.499999994"/>
    <n v="1886"/>
    <m/>
    <n v="0"/>
    <m/>
    <n v="0"/>
    <m/>
    <n v="2068"/>
    <m/>
    <n v="0"/>
    <n v="11940683.499999996"/>
    <n v="2110"/>
    <m/>
    <n v="1810"/>
    <m/>
    <n v="0"/>
    <m/>
    <n v="4172"/>
    <n v="13352864"/>
    <n v="4110"/>
    <n v="813"/>
    <n v="2960"/>
    <n v="2110"/>
    <n v="4172"/>
    <n v="5.0912180313375632E-2"/>
    <n v="-3.8361793441239245E-2"/>
    <n v="630.28380872238142"/>
    <n v="697.34755856668676"/>
    <n v="0.61140778558754805"/>
    <n v="0.68086554676706756"/>
    <n v="0.52224568344790057"/>
  </r>
  <r>
    <x v="2"/>
    <n v="10014078.499999996"/>
    <x v="3"/>
    <n v="0"/>
    <n v="10308730.499999994"/>
    <n v="0"/>
    <m/>
    <n v="1717"/>
    <m/>
    <n v="2626"/>
    <m/>
    <n v="1600"/>
    <m/>
    <n v="0"/>
    <n v="11940683.499999996"/>
    <n v="281"/>
    <m/>
    <n v="106"/>
    <m/>
    <n v="0"/>
    <m/>
    <n v="505"/>
    <n v="13352864"/>
    <n v="0"/>
    <n v="14"/>
    <n v="2626"/>
    <n v="1600"/>
    <n v="505"/>
    <n v="5.0912180313375632E-2"/>
    <n v="-3.8361793441239245E-2"/>
    <n v="10.85359572215663"/>
    <n v="12.008445042968777"/>
    <n v="1.0528547353291113E-2"/>
    <n v="1.1724621961548519E-2"/>
    <n v="8.9931606005788558E-3"/>
  </r>
  <r>
    <x v="2"/>
    <n v="10014078.499999996"/>
    <x v="4"/>
    <n v="0"/>
    <n v="10308730.499999994"/>
    <n v="0"/>
    <m/>
    <n v="255"/>
    <m/>
    <n v="658"/>
    <m/>
    <n v="234"/>
    <m/>
    <n v="0"/>
    <n v="11940683.499999996"/>
    <n v="0"/>
    <m/>
    <n v="32"/>
    <m/>
    <n v="0"/>
    <m/>
    <n v="195"/>
    <n v="13352864"/>
    <n v="0"/>
    <n v="0"/>
    <n v="658"/>
    <n v="234"/>
    <n v="195"/>
    <n v="5.0912180313375632E-2"/>
    <n v="-3.8361793441239245E-2"/>
    <n v="0"/>
    <n v="0"/>
    <n v="0"/>
    <n v="0"/>
    <n v="0"/>
  </r>
  <r>
    <x v="2"/>
    <n v="10014078.499999996"/>
    <x v="5"/>
    <n v="0"/>
    <n v="10308730.499999994"/>
    <n v="0"/>
    <m/>
    <n v="0"/>
    <m/>
    <n v="0"/>
    <m/>
    <n v="0"/>
    <m/>
    <n v="0"/>
    <n v="11940683.499999996"/>
    <n v="0"/>
    <m/>
    <n v="0"/>
    <m/>
    <n v="0"/>
    <m/>
    <n v="21"/>
    <n v="13352864"/>
    <n v="21"/>
    <n v="0"/>
    <n v="0"/>
    <n v="0"/>
    <n v="21"/>
    <n v="5.0912180313375632E-2"/>
    <n v="-3.8361793441239245E-2"/>
    <n v="0"/>
    <n v="0"/>
    <n v="0"/>
    <n v="0"/>
    <n v="0"/>
  </r>
  <r>
    <x v="2"/>
    <n v="10014078.499999996"/>
    <x v="6"/>
    <n v="0"/>
    <n v="10308730.499999994"/>
    <n v="0"/>
    <m/>
    <n v="0"/>
    <m/>
    <n v="0"/>
    <m/>
    <n v="0"/>
    <m/>
    <n v="0"/>
    <n v="11940683.499999996"/>
    <n v="8"/>
    <m/>
    <n v="0"/>
    <m/>
    <n v="0"/>
    <m/>
    <n v="21"/>
    <n v="13352864"/>
    <n v="0"/>
    <n v="0"/>
    <n v="0"/>
    <n v="8"/>
    <n v="21"/>
    <n v="5.0912180313375632E-2"/>
    <n v="-3.8361793441239245E-2"/>
    <n v="0"/>
    <n v="0"/>
    <n v="0"/>
    <n v="0"/>
    <n v="0"/>
  </r>
  <r>
    <x v="2"/>
    <n v="10014078.499999996"/>
    <x v="7"/>
    <n v="0"/>
    <n v="10308730.499999994"/>
    <n v="0"/>
    <m/>
    <n v="0"/>
    <m/>
    <n v="3830"/>
    <m/>
    <n v="0"/>
    <m/>
    <n v="0"/>
    <n v="11940683.499999996"/>
    <n v="429"/>
    <m/>
    <n v="0"/>
    <m/>
    <n v="0"/>
    <m/>
    <n v="1570"/>
    <n v="13352864"/>
    <n v="0"/>
    <n v="619"/>
    <n v="3830"/>
    <n v="429"/>
    <n v="1570"/>
    <n v="5.0912180313375632E-2"/>
    <n v="-3.8361793441239245E-2"/>
    <n v="479.88398228678244"/>
    <n v="530.94482011411947"/>
    <n v="0.46551220083479988"/>
    <n v="0.51839578529989527"/>
    <n v="0.39762617226845076"/>
  </r>
  <r>
    <x v="2"/>
    <n v="10014078.499999996"/>
    <x v="8"/>
    <n v="0"/>
    <n v="10308730.499999994"/>
    <n v="0"/>
    <m/>
    <n v="0"/>
    <m/>
    <n v="0"/>
    <m/>
    <n v="0"/>
    <m/>
    <n v="0"/>
    <n v="11940683.499999996"/>
    <n v="0"/>
    <m/>
    <n v="0"/>
    <m/>
    <n v="0"/>
    <m/>
    <n v="6809"/>
    <n v="13352864"/>
    <n v="0"/>
    <n v="2623"/>
    <n v="0"/>
    <n v="0"/>
    <n v="6809"/>
    <n v="5.0912180313375632E-2"/>
    <n v="-3.8361793441239245E-2"/>
    <n v="2033.4986842297742"/>
    <n v="2249.86795340765"/>
    <n v="1.9725985505487558"/>
    <n v="2.1966916717958407"/>
    <n v="1.6849328753798811"/>
  </r>
  <r>
    <x v="2"/>
    <n v="10014078.499999996"/>
    <x v="9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0"/>
    <n v="0"/>
    <n v="10308730.499999994"/>
    <n v="0"/>
    <m/>
    <n v="0"/>
    <m/>
    <n v="0"/>
    <m/>
    <n v="0"/>
    <m/>
    <n v="15"/>
    <n v="11940683.499999996"/>
    <n v="0"/>
    <m/>
    <n v="0"/>
    <m/>
    <n v="0"/>
    <m/>
    <n v="0"/>
    <n v="13352864"/>
    <n v="0"/>
    <n v="0"/>
    <n v="0"/>
    <n v="15"/>
    <n v="0"/>
    <n v="5.0912180313375632E-2"/>
    <n v="-3.8361793441239245E-2"/>
    <n v="0"/>
    <n v="0"/>
    <n v="0"/>
    <n v="0"/>
    <n v="0"/>
  </r>
  <r>
    <x v="2"/>
    <n v="10014078.499999996"/>
    <x v="11"/>
    <n v="0"/>
    <n v="10308730.499999994"/>
    <n v="0"/>
    <m/>
    <n v="0"/>
    <m/>
    <n v="0"/>
    <m/>
    <n v="0"/>
    <m/>
    <n v="0"/>
    <n v="11940683.499999996"/>
    <n v="668"/>
    <m/>
    <n v="0"/>
    <m/>
    <n v="0"/>
    <m/>
    <n v="0"/>
    <n v="13352864"/>
    <n v="0"/>
    <n v="0"/>
    <n v="0"/>
    <n v="668"/>
    <n v="0"/>
    <n v="5.0912180313375632E-2"/>
    <n v="-3.8361793441239245E-2"/>
    <n v="0"/>
    <n v="0"/>
    <n v="0"/>
    <n v="0"/>
    <n v="0"/>
  </r>
  <r>
    <x v="2"/>
    <n v="10014078.499999996"/>
    <x v="12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3"/>
    <n v="241"/>
    <n v="10308730.499999994"/>
    <n v="206"/>
    <m/>
    <n v="0"/>
    <m/>
    <n v="0"/>
    <m/>
    <n v="234"/>
    <m/>
    <n v="0"/>
    <n v="11940683.499999996"/>
    <n v="137"/>
    <m/>
    <n v="92"/>
    <m/>
    <n v="0"/>
    <m/>
    <n v="352"/>
    <n v="13352864"/>
    <n v="0"/>
    <n v="54"/>
    <n v="241"/>
    <n v="234"/>
    <n v="352"/>
    <n v="5.0912180313375632E-2"/>
    <n v="-3.8361793441239245E-2"/>
    <n v="41.863869214032718"/>
    <n v="46.318288022879564"/>
    <n v="4.0610111219837146E-2"/>
    <n v="4.522354185168715E-2"/>
    <n v="3.4687905173661292E-2"/>
  </r>
  <r>
    <x v="2"/>
    <n v="10014078.499999996"/>
    <x v="14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5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16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156"/>
    <n v="0"/>
    <n v="0"/>
    <n v="0"/>
    <n v="5.0912180313375632E-2"/>
    <n v="-3.8361793441239245E-2"/>
    <n v="120.94006661831673"/>
    <n v="133.80838762165209"/>
    <n v="0.11731809907952953"/>
    <n v="0.13064578757154066"/>
    <n v="0.10020950383502152"/>
  </r>
  <r>
    <x v="2"/>
    <n v="10014078.499999996"/>
    <x v="17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1994"/>
    <n v="0"/>
    <n v="0"/>
    <n v="0"/>
    <n v="5.0912180313375632E-2"/>
    <n v="-3.8361793441239245E-2"/>
    <n v="1545.8621335700229"/>
    <n v="1710.3456725485528"/>
    <n v="1.4995659587473198"/>
    <n v="1.6699211565234107"/>
    <n v="1.2808830169681595"/>
  </r>
  <r>
    <x v="2"/>
    <n v="10014078.499999996"/>
    <x v="18"/>
    <n v="845"/>
    <n v="10308730.499999994"/>
    <n v="830"/>
    <m/>
    <n v="0"/>
    <m/>
    <n v="0"/>
    <m/>
    <n v="1166"/>
    <m/>
    <n v="0"/>
    <n v="11940683.499999996"/>
    <n v="0"/>
    <m/>
    <n v="0"/>
    <m/>
    <n v="0"/>
    <m/>
    <n v="1744"/>
    <n v="13352864"/>
    <n v="1602"/>
    <n v="241"/>
    <n v="845"/>
    <n v="1166"/>
    <n v="1744"/>
    <n v="5.0912180313375632E-2"/>
    <n v="-3.8361793441239245E-2"/>
    <n v="186.83689778855342"/>
    <n v="206.71680395396251"/>
    <n v="0.18124142229593984"/>
    <n v="0.20183099233808524"/>
    <n v="0.15481083605282173"/>
  </r>
  <r>
    <x v="2"/>
    <n v="10014078.499999996"/>
    <x v="19"/>
    <n v="0"/>
    <n v="10308730.499999994"/>
    <n v="0"/>
    <m/>
    <n v="0"/>
    <m/>
    <n v="0"/>
    <m/>
    <n v="0"/>
    <m/>
    <n v="0"/>
    <n v="11940683.499999996"/>
    <n v="5086"/>
    <m/>
    <n v="0"/>
    <m/>
    <n v="0"/>
    <m/>
    <n v="382"/>
    <n v="13352864"/>
    <n v="382"/>
    <n v="146"/>
    <n v="0"/>
    <n v="5086"/>
    <n v="382"/>
    <n v="5.0912180313375632E-2"/>
    <n v="-3.8361793441239245E-2"/>
    <n v="113.18749824534771"/>
    <n v="125.23092687667439"/>
    <n v="0.10979770811289302"/>
    <n v="0.12227105759900599"/>
    <n v="9.3785817691750914E-2"/>
  </r>
  <r>
    <x v="2"/>
    <n v="10014078.499999996"/>
    <x v="20"/>
    <n v="0"/>
    <n v="10308730.499999994"/>
    <n v="0"/>
    <m/>
    <n v="0"/>
    <m/>
    <n v="0"/>
    <m/>
    <n v="0"/>
    <m/>
    <n v="0"/>
    <n v="11940683.499999996"/>
    <n v="58"/>
    <m/>
    <n v="0"/>
    <m/>
    <n v="0"/>
    <m/>
    <n v="187"/>
    <n v="13352864"/>
    <n v="187"/>
    <n v="0"/>
    <n v="0"/>
    <n v="58"/>
    <n v="187"/>
    <n v="5.0912180313375632E-2"/>
    <n v="-3.8361793441239245E-2"/>
    <n v="0"/>
    <n v="0"/>
    <n v="0"/>
    <n v="0"/>
    <n v="0"/>
  </r>
  <r>
    <x v="2"/>
    <n v="10014078.499999996"/>
    <x v="21"/>
    <n v="0"/>
    <n v="10308730.499999994"/>
    <n v="0"/>
    <m/>
    <n v="0"/>
    <m/>
    <n v="0"/>
    <m/>
    <n v="0"/>
    <m/>
    <n v="0"/>
    <n v="11940683.499999996"/>
    <n v="102"/>
    <m/>
    <n v="0"/>
    <m/>
    <n v="0"/>
    <m/>
    <n v="0"/>
    <n v="13352864"/>
    <n v="0"/>
    <n v="0"/>
    <n v="0"/>
    <n v="102"/>
    <n v="0"/>
    <n v="5.0912180313375632E-2"/>
    <n v="-3.8361793441239245E-2"/>
    <n v="0"/>
    <n v="0"/>
    <n v="0"/>
    <n v="0"/>
    <n v="0"/>
  </r>
  <r>
    <x v="2"/>
    <n v="10014078.499999996"/>
    <x v="22"/>
    <n v="0"/>
    <n v="10308730.499999994"/>
    <n v="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0"/>
    <n v="0"/>
    <n v="0"/>
    <n v="5.0912180313375632E-2"/>
    <n v="-3.8361793441239245E-2"/>
    <n v="0"/>
    <n v="0"/>
    <n v="0"/>
    <n v="0"/>
    <n v="0"/>
  </r>
  <r>
    <x v="2"/>
    <n v="10014078.499999996"/>
    <x v="23"/>
    <n v="0"/>
    <n v="10308730.499999994"/>
    <n v="10200"/>
    <m/>
    <n v="0"/>
    <m/>
    <n v="0"/>
    <m/>
    <n v="0"/>
    <m/>
    <n v="0"/>
    <n v="11940683.499999996"/>
    <n v="0"/>
    <m/>
    <n v="0"/>
    <m/>
    <n v="0"/>
    <m/>
    <n v="0"/>
    <n v="13352864"/>
    <n v="0"/>
    <n v="0"/>
    <n v="10200"/>
    <n v="0"/>
    <n v="0"/>
    <n v="5.0912180313375632E-2"/>
    <n v="-3.8361793441239245E-2"/>
    <n v="0"/>
    <n v="0"/>
    <n v="0"/>
    <n v="0"/>
    <n v="0"/>
  </r>
  <r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  <n v="0.11672257510323925"/>
    <n v="5.6053037042871567E-2"/>
    <n v="907.11153563743585"/>
    <n v="2034.6730839809841"/>
    <n v="0.51434031314905593"/>
    <n v="0.79734324837345161"/>
    <n v="0.89736898710544089"/>
  </r>
  <r>
    <x v="3"/>
    <n v="17113732.499999996"/>
    <x v="1"/>
    <n v="12016"/>
    <n v="17636407.5"/>
    <n v="12392"/>
    <m/>
    <n v="12716"/>
    <m/>
    <n v="19496"/>
    <m/>
    <n v="19402"/>
    <m/>
    <n v="20752"/>
    <n v="20392723"/>
    <n v="0"/>
    <m/>
    <n v="22728"/>
    <m/>
    <n v="23748"/>
    <m/>
    <n v="24378"/>
    <n v="22673762.000000007"/>
    <n v="27922"/>
    <n v="10325"/>
    <n v="19496"/>
    <n v="22728"/>
    <n v="27922"/>
    <n v="0.11672257510323925"/>
    <n v="5.6053037042871567E-2"/>
    <n v="5760.1024633803963"/>
    <n v="12920.048949633248"/>
    <n v="3.2660293562509239"/>
    <n v="5.0630805900712721"/>
    <n v="5.6982378793749549"/>
  </r>
  <r>
    <x v="3"/>
    <n v="17113732.499999996"/>
    <x v="2"/>
    <n v="8902"/>
    <n v="17636407.5"/>
    <n v="3182"/>
    <m/>
    <n v="3488"/>
    <m/>
    <n v="4766"/>
    <m/>
    <n v="5160"/>
    <m/>
    <n v="13138"/>
    <n v="20392723"/>
    <n v="0"/>
    <m/>
    <n v="14954"/>
    <m/>
    <n v="15608"/>
    <m/>
    <n v="16104"/>
    <n v="22673762.000000007"/>
    <n v="18588"/>
    <n v="6569"/>
    <n v="8902"/>
    <n v="14954"/>
    <n v="18588"/>
    <n v="0.11672257510323925"/>
    <n v="5.6053037042871567E-2"/>
    <n v="3664.7082888083123"/>
    <n v="8220.029205824776"/>
    <n v="2.0779222122239536"/>
    <n v="3.2212471085886865"/>
    <n v="3.6253486324081434"/>
  </r>
  <r>
    <x v="3"/>
    <n v="17113732.499999996"/>
    <x v="3"/>
    <n v="785"/>
    <n v="17636407.5"/>
    <n v="0"/>
    <m/>
    <n v="0"/>
    <m/>
    <n v="1184"/>
    <m/>
    <n v="17091"/>
    <m/>
    <n v="20603"/>
    <n v="20392723"/>
    <n v="401"/>
    <m/>
    <n v="85"/>
    <m/>
    <n v="0"/>
    <m/>
    <n v="232"/>
    <n v="22673762.000000007"/>
    <n v="0"/>
    <n v="792"/>
    <n v="1184"/>
    <n v="20603"/>
    <n v="232"/>
    <n v="0.11672257510323925"/>
    <n v="5.6053037042871567E-2"/>
    <n v="441.84030518133403"/>
    <n v="991.05847633022097"/>
    <n v="0.25052738500249216"/>
    <n v="0.38837383315607238"/>
    <n v="0.43709485718788993"/>
  </r>
  <r>
    <x v="3"/>
    <n v="17113732.499999996"/>
    <x v="4"/>
    <n v="39"/>
    <n v="17636407.5"/>
    <n v="0"/>
    <m/>
    <n v="0"/>
    <m/>
    <n v="392"/>
    <m/>
    <n v="466"/>
    <m/>
    <n v="5048"/>
    <n v="20392723"/>
    <n v="111"/>
    <m/>
    <n v="131"/>
    <m/>
    <n v="0"/>
    <m/>
    <n v="80"/>
    <n v="22673762.000000007"/>
    <n v="0"/>
    <n v="80"/>
    <n v="392"/>
    <n v="5048"/>
    <n v="80"/>
    <n v="0.11672257510323925"/>
    <n v="5.6053037042871567E-2"/>
    <n v="44.63033385670041"/>
    <n v="100.10691680103243"/>
    <n v="2.5305796464898202E-2"/>
    <n v="3.9229680116774988E-2"/>
    <n v="4.4150995675544445E-2"/>
  </r>
  <r>
    <x v="3"/>
    <n v="17113732.499999996"/>
    <x v="5"/>
    <n v="2099"/>
    <n v="17636407.5"/>
    <n v="0"/>
    <m/>
    <n v="0"/>
    <m/>
    <n v="0"/>
    <m/>
    <n v="0"/>
    <m/>
    <n v="2749"/>
    <n v="20392723"/>
    <n v="0"/>
    <m/>
    <n v="2979"/>
    <m/>
    <n v="2923"/>
    <m/>
    <n v="2947"/>
    <n v="22673762.000000007"/>
    <n v="3145"/>
    <n v="2749"/>
    <n v="2099"/>
    <n v="2979"/>
    <n v="3145"/>
    <n v="0.11672257510323925"/>
    <n v="5.6053037042871567E-2"/>
    <n v="1533.6098471508678"/>
    <n v="3439.9239285754766"/>
    <n v="0.86957043102506437"/>
    <n v="1.3480298830126805"/>
    <n v="1.5171385889008957"/>
  </r>
  <r>
    <x v="3"/>
    <n v="17113732.499999996"/>
    <x v="6"/>
    <n v="128"/>
    <n v="17636407.5"/>
    <n v="0"/>
    <m/>
    <n v="0"/>
    <m/>
    <n v="1688"/>
    <m/>
    <n v="940"/>
    <m/>
    <n v="0"/>
    <n v="20392723"/>
    <n v="0"/>
    <m/>
    <n v="0"/>
    <m/>
    <n v="0"/>
    <m/>
    <n v="15"/>
    <n v="22673762.000000007"/>
    <n v="0"/>
    <n v="19"/>
    <n v="1688"/>
    <n v="940"/>
    <n v="15"/>
    <n v="0.11672257510323925"/>
    <n v="5.6053037042871567E-2"/>
    <n v="10.599704290966347"/>
    <n v="23.775392740245202"/>
    <n v="6.0101266604133223E-3"/>
    <n v="9.3170490277340607E-3"/>
    <n v="1.0485861472941805E-2"/>
  </r>
  <r>
    <x v="3"/>
    <n v="17113732.499999996"/>
    <x v="7"/>
    <n v="1791"/>
    <n v="17636407.5"/>
    <n v="0"/>
    <m/>
    <n v="0"/>
    <m/>
    <n v="718"/>
    <m/>
    <n v="2367"/>
    <m/>
    <n v="20392"/>
    <n v="20392723"/>
    <n v="157"/>
    <m/>
    <n v="0"/>
    <m/>
    <n v="0"/>
    <m/>
    <n v="31"/>
    <n v="22673762.000000007"/>
    <n v="0"/>
    <n v="160"/>
    <n v="1791"/>
    <n v="20392"/>
    <n v="31"/>
    <n v="0.11672257510323925"/>
    <n v="5.6053037042871567E-2"/>
    <n v="89.260667713400821"/>
    <n v="200.21383360206485"/>
    <n v="5.0611592929796403E-2"/>
    <n v="7.8459360233549977E-2"/>
    <n v="8.830199135108889E-2"/>
  </r>
  <r>
    <x v="3"/>
    <n v="17113732.499999996"/>
    <x v="8"/>
    <n v="0"/>
    <n v="17636407.5"/>
    <n v="0"/>
    <m/>
    <n v="0"/>
    <m/>
    <n v="0"/>
    <m/>
    <n v="0"/>
    <m/>
    <n v="0"/>
    <n v="20392723"/>
    <n v="0"/>
    <m/>
    <n v="0"/>
    <m/>
    <n v="68"/>
    <m/>
    <n v="0"/>
    <n v="22673762.000000007"/>
    <n v="886"/>
    <n v="1224"/>
    <n v="0"/>
    <n v="0"/>
    <n v="886"/>
    <n v="0.11672257510323925"/>
    <n v="5.6053037042871567E-2"/>
    <n v="682.8441080075163"/>
    <n v="1531.6358270557962"/>
    <n v="0.38717868591294252"/>
    <n v="0.60021410578665735"/>
    <n v="0.67551023383583009"/>
  </r>
  <r>
    <x v="3"/>
    <n v="17113732.499999996"/>
    <x v="9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653"/>
    <n v="0"/>
    <n v="0"/>
    <n v="0"/>
    <n v="0.11672257510323925"/>
    <n v="5.6053037042871567E-2"/>
    <n v="364.29510010531709"/>
    <n v="817.12270838842721"/>
    <n v="0.20655856364473155"/>
    <n v="0.32021226395317587"/>
    <n v="0.36038250220163154"/>
  </r>
  <r>
    <x v="3"/>
    <n v="17113732.499999996"/>
    <x v="10"/>
    <n v="0"/>
    <n v="17636407.5"/>
    <n v="0"/>
    <m/>
    <n v="0"/>
    <m/>
    <n v="0"/>
    <m/>
    <n v="0"/>
    <m/>
    <n v="3"/>
    <n v="20392723"/>
    <n v="2"/>
    <m/>
    <n v="143"/>
    <m/>
    <n v="0"/>
    <m/>
    <n v="0"/>
    <n v="22673762.000000007"/>
    <n v="14"/>
    <n v="3"/>
    <n v="0"/>
    <n v="143"/>
    <n v="14"/>
    <n v="0.11672257510323925"/>
    <n v="5.6053037042871567E-2"/>
    <n v="1.6736375196262654"/>
    <n v="3.754009380038716"/>
    <n v="9.4896736743368265E-4"/>
    <n v="1.471113004379062E-3"/>
    <n v="1.6556623378329168E-3"/>
  </r>
  <r>
    <x v="3"/>
    <n v="17113732.499999996"/>
    <x v="11"/>
    <n v="0"/>
    <n v="17636407.5"/>
    <n v="0"/>
    <m/>
    <n v="0"/>
    <m/>
    <n v="0"/>
    <m/>
    <n v="0"/>
    <m/>
    <n v="699"/>
    <n v="20392723"/>
    <n v="648"/>
    <m/>
    <n v="800"/>
    <m/>
    <n v="906"/>
    <m/>
    <n v="899"/>
    <n v="22673762.000000007"/>
    <n v="0"/>
    <n v="2"/>
    <n v="0"/>
    <n v="800"/>
    <n v="906"/>
    <n v="0.11672257510323925"/>
    <n v="5.6053037042871567E-2"/>
    <n v="1.1157583464175103"/>
    <n v="2.5026729200258107"/>
    <n v="6.3264491162245496E-4"/>
    <n v="9.8074200291937475E-4"/>
    <n v="1.103774891888611E-3"/>
  </r>
  <r>
    <x v="3"/>
    <n v="17113732.499999996"/>
    <x v="12"/>
    <n v="0"/>
    <n v="17636407.5"/>
    <n v="0"/>
    <m/>
    <n v="0"/>
    <m/>
    <n v="0"/>
    <m/>
    <n v="0"/>
    <m/>
    <n v="0"/>
    <n v="20392723"/>
    <n v="0"/>
    <m/>
    <n v="0"/>
    <m/>
    <n v="0"/>
    <m/>
    <n v="8"/>
    <n v="22673762.000000007"/>
    <n v="0"/>
    <n v="0"/>
    <n v="0"/>
    <n v="0"/>
    <n v="8"/>
    <n v="0.11672257510323925"/>
    <n v="5.6053037042871567E-2"/>
    <n v="0"/>
    <n v="0"/>
    <n v="0"/>
    <n v="0"/>
    <n v="0"/>
  </r>
  <r>
    <x v="3"/>
    <n v="17113732.499999996"/>
    <x v="13"/>
    <n v="109"/>
    <n v="17636407.5"/>
    <n v="0"/>
    <m/>
    <n v="0"/>
    <m/>
    <n v="0"/>
    <m/>
    <n v="0"/>
    <m/>
    <n v="0"/>
    <n v="20392723"/>
    <n v="0"/>
    <m/>
    <n v="191"/>
    <m/>
    <n v="274"/>
    <m/>
    <n v="209"/>
    <n v="22673762.000000007"/>
    <n v="0"/>
    <n v="128"/>
    <n v="109"/>
    <n v="191"/>
    <n v="274"/>
    <n v="0.11672257510323925"/>
    <n v="5.6053037042871567E-2"/>
    <n v="71.408534170720657"/>
    <n v="160.17106688165188"/>
    <n v="4.0489274343837117E-2"/>
    <n v="6.2767488186839984E-2"/>
    <n v="7.0641593080871104E-2"/>
  </r>
  <r>
    <x v="3"/>
    <n v="17113732.499999996"/>
    <x v="14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44"/>
    <n v="4"/>
    <n v="0"/>
    <n v="0"/>
    <n v="44"/>
    <n v="0.11672257510323925"/>
    <n v="5.6053037042871567E-2"/>
    <n v="2.2315166928350205"/>
    <n v="5.0053458400516213"/>
    <n v="1.2652898232449099E-3"/>
    <n v="1.9614840058387495E-3"/>
    <n v="2.207549783777222E-3"/>
  </r>
  <r>
    <x v="3"/>
    <n v="17113732.499999996"/>
    <x v="15"/>
    <n v="0"/>
    <n v="17636407.5"/>
    <n v="0"/>
    <m/>
    <n v="0"/>
    <m/>
    <n v="0"/>
    <m/>
    <n v="0"/>
    <m/>
    <n v="3"/>
    <n v="20392723"/>
    <n v="0"/>
    <m/>
    <n v="0"/>
    <m/>
    <n v="3"/>
    <m/>
    <n v="3"/>
    <n v="22673762.000000007"/>
    <n v="2"/>
    <n v="3"/>
    <n v="0"/>
    <n v="3"/>
    <n v="3"/>
    <n v="0.11672257510323925"/>
    <n v="5.6053037042871567E-2"/>
    <n v="1.6736375196262654"/>
    <n v="3.754009380038716"/>
    <n v="9.4896736743368265E-4"/>
    <n v="1.471113004379062E-3"/>
    <n v="1.6556623378329168E-3"/>
  </r>
  <r>
    <x v="3"/>
    <n v="17113732.499999996"/>
    <x v="16"/>
    <n v="0"/>
    <n v="17636407.5"/>
    <n v="0"/>
    <m/>
    <n v="0"/>
    <m/>
    <n v="0"/>
    <m/>
    <n v="0"/>
    <m/>
    <n v="0"/>
    <n v="20392723"/>
    <n v="0"/>
    <m/>
    <n v="22"/>
    <m/>
    <n v="0"/>
    <m/>
    <n v="0"/>
    <n v="22673762.000000007"/>
    <n v="0"/>
    <n v="871"/>
    <n v="0"/>
    <n v="22"/>
    <n v="0"/>
    <n v="0.11672257510323925"/>
    <n v="5.6053037042871567E-2"/>
    <n v="485.91275986482572"/>
    <n v="1089.9140566712406"/>
    <n v="0.27551685901157918"/>
    <n v="0.42711314227138769"/>
    <n v="0.48069396541749015"/>
  </r>
  <r>
    <x v="3"/>
    <n v="17113732.499999996"/>
    <x v="17"/>
    <n v="0"/>
    <n v="17636407.5"/>
    <n v="0"/>
    <m/>
    <n v="0"/>
    <m/>
    <n v="0"/>
    <m/>
    <n v="0"/>
    <m/>
    <n v="0"/>
    <n v="20392723"/>
    <n v="0"/>
    <m/>
    <n v="2079"/>
    <m/>
    <n v="0"/>
    <m/>
    <n v="0"/>
    <n v="22673762.000000007"/>
    <n v="0"/>
    <n v="44"/>
    <n v="0"/>
    <n v="2079"/>
    <n v="0"/>
    <n v="0.11672257510323925"/>
    <n v="5.6053037042871567E-2"/>
    <n v="24.546683621185224"/>
    <n v="55.058804240567838"/>
    <n v="1.3918188055694008E-2"/>
    <n v="2.1576324064226243E-2"/>
    <n v="2.4283047621549446E-2"/>
  </r>
  <r>
    <x v="3"/>
    <n v="17113732.499999996"/>
    <x v="18"/>
    <n v="458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699"/>
    <n v="458"/>
    <n v="0"/>
    <n v="0"/>
    <n v="0.11672257510323925"/>
    <n v="5.6053037042871567E-2"/>
    <n v="389.95754207291981"/>
    <n v="874.68418554902087"/>
    <n v="0.22110939661204801"/>
    <n v="0.34276933002032145"/>
    <n v="0.38576932471506964"/>
  </r>
  <r>
    <x v="3"/>
    <n v="17113732.499999996"/>
    <x v="19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1698"/>
    <n v="0"/>
    <n v="0"/>
    <n v="0"/>
    <n v="1698"/>
    <n v="0.11672257510323925"/>
    <n v="5.6053037042871567E-2"/>
    <n v="0"/>
    <n v="0"/>
    <n v="0"/>
    <n v="0"/>
    <n v="0"/>
  </r>
  <r>
    <x v="3"/>
    <n v="17113732.499999996"/>
    <x v="20"/>
    <n v="0"/>
    <n v="17636407.5"/>
    <n v="0"/>
    <m/>
    <n v="0"/>
    <m/>
    <n v="0"/>
    <m/>
    <n v="0"/>
    <m/>
    <n v="18"/>
    <n v="20392723"/>
    <n v="0"/>
    <m/>
    <n v="0"/>
    <m/>
    <n v="22"/>
    <m/>
    <n v="47"/>
    <n v="22673762.000000007"/>
    <n v="0"/>
    <n v="18"/>
    <n v="0"/>
    <n v="18"/>
    <n v="47"/>
    <n v="0.11672257510323925"/>
    <n v="5.6053037042871567E-2"/>
    <n v="10.041825117757591"/>
    <n v="22.524056280232294"/>
    <n v="5.693804204602095E-3"/>
    <n v="8.8266780262743726E-3"/>
    <n v="9.9339740269974997E-3"/>
  </r>
  <r>
    <x v="3"/>
    <n v="17113732.499999996"/>
    <x v="21"/>
    <n v="0"/>
    <n v="17636407.5"/>
    <n v="0"/>
    <m/>
    <n v="0"/>
    <m/>
    <n v="0"/>
    <m/>
    <n v="0"/>
    <m/>
    <n v="0"/>
    <n v="20392723"/>
    <n v="0"/>
    <m/>
    <n v="34"/>
    <m/>
    <n v="0"/>
    <m/>
    <n v="0"/>
    <n v="22673762.000000007"/>
    <n v="39"/>
    <n v="0"/>
    <n v="0"/>
    <n v="34"/>
    <n v="39"/>
    <n v="0.11672257510323925"/>
    <n v="5.6053037042871567E-2"/>
    <n v="0"/>
    <n v="0"/>
    <n v="0"/>
    <n v="0"/>
    <n v="0"/>
  </r>
  <r>
    <x v="3"/>
    <n v="17113732.499999996"/>
    <x v="22"/>
    <n v="0"/>
    <n v="17636407.5"/>
    <n v="0"/>
    <m/>
    <n v="0"/>
    <m/>
    <n v="0"/>
    <m/>
    <n v="0"/>
    <m/>
    <n v="0"/>
    <n v="20392723"/>
    <n v="0"/>
    <m/>
    <n v="0"/>
    <m/>
    <n v="0"/>
    <m/>
    <n v="0"/>
    <n v="22673762.000000007"/>
    <n v="0"/>
    <n v="0"/>
    <n v="0"/>
    <n v="0"/>
    <n v="0"/>
    <n v="0.11672257510323925"/>
    <n v="5.6053037042871567E-2"/>
    <n v="0"/>
    <n v="0"/>
    <n v="0"/>
    <n v="0"/>
    <n v="0"/>
  </r>
  <r>
    <x v="3"/>
    <n v="17113732.499999996"/>
    <x v="23"/>
    <n v="0"/>
    <n v="17636407.5"/>
    <n v="0"/>
    <m/>
    <n v="0"/>
    <m/>
    <n v="0"/>
    <m/>
    <n v="0"/>
    <m/>
    <n v="336"/>
    <n v="20392723"/>
    <n v="0"/>
    <m/>
    <n v="336"/>
    <m/>
    <n v="0"/>
    <m/>
    <n v="50"/>
    <n v="22673762.000000007"/>
    <n v="0"/>
    <n v="336"/>
    <n v="0"/>
    <n v="336"/>
    <n v="50"/>
    <n v="0.11672257510323925"/>
    <n v="5.6053037042871567E-2"/>
    <n v="187.4474021981417"/>
    <n v="420.44905056433618"/>
    <n v="0.10628434515257243"/>
    <n v="0.16476465649045496"/>
    <n v="0.18543418183728669"/>
  </r>
  <r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  <n v="6.0410507639565125E-2"/>
    <n v="0.33177029268299996"/>
    <n v="630.62223672458776"/>
    <n v="3215.8298392680458"/>
    <n v="2.8441279655712433"/>
    <n v="3.4796322195994676"/>
    <n v="12.226113864249665"/>
  </r>
  <r>
    <x v="4"/>
    <n v="2175426.5"/>
    <x v="1"/>
    <n v="11632"/>
    <n v="2217278.0000000009"/>
    <n v="0"/>
    <m/>
    <n v="0"/>
    <m/>
    <n v="0"/>
    <m/>
    <n v="14854"/>
    <m/>
    <n v="0"/>
    <n v="2451408.4999999995"/>
    <n v="15290"/>
    <m/>
    <n v="15526"/>
    <m/>
    <n v="15542"/>
    <m/>
    <n v="15772"/>
    <n v="2630296.0000000019"/>
    <n v="16056"/>
    <n v="6935"/>
    <n v="11632"/>
    <n v="15526"/>
    <n v="16056"/>
    <n v="6.0410507639565125E-2"/>
    <n v="0.33177029268299996"/>
    <n v="5127.0401074853644"/>
    <n v="26145.111295807616"/>
    <n v="23.123127129233964"/>
    <n v="28.289858666966364"/>
    <n v="99.399882354714435"/>
  </r>
  <r>
    <x v="4"/>
    <n v="2175427.5"/>
    <x v="2"/>
    <n v="0"/>
    <n v="2217278.0000000009"/>
    <n v="3002"/>
    <m/>
    <n v="0"/>
    <m/>
    <n v="0"/>
    <m/>
    <n v="2922"/>
    <m/>
    <n v="0"/>
    <n v="2451408.4999999995"/>
    <n v="0"/>
    <m/>
    <n v="0"/>
    <m/>
    <n v="0"/>
    <m/>
    <n v="0"/>
    <n v="2630296.0000000019"/>
    <n v="0"/>
    <n v="0"/>
    <n v="3002"/>
    <n v="2922"/>
    <n v="0"/>
    <n v="6.0410507639565125E-2"/>
    <n v="0.33177029268299996"/>
    <n v="0"/>
    <n v="0"/>
    <n v="0"/>
    <n v="0"/>
    <n v="0"/>
  </r>
  <r>
    <x v="4"/>
    <n v="2175428.5"/>
    <x v="3"/>
    <n v="37"/>
    <n v="2217278.0000000009"/>
    <n v="772"/>
    <m/>
    <n v="0"/>
    <m/>
    <n v="30461"/>
    <m/>
    <n v="319"/>
    <m/>
    <n v="74"/>
    <n v="2451408.4999999995"/>
    <n v="0"/>
    <m/>
    <n v="0"/>
    <m/>
    <n v="2156"/>
    <m/>
    <n v="0"/>
    <n v="2630296.0000000019"/>
    <n v="0"/>
    <n v="487"/>
    <n v="30461"/>
    <n v="319"/>
    <n v="2156"/>
    <n v="6.0410507639565125E-2"/>
    <n v="0.33177029268299996"/>
    <n v="360.03872131872714"/>
    <n v="1836.0013267567858"/>
    <n v="1.6237870096520461"/>
    <n v="1.9866130022801181"/>
    <n v="6.9802080326958809"/>
  </r>
  <r>
    <x v="4"/>
    <n v="2175429.5"/>
    <x v="4"/>
    <n v="6"/>
    <n v="2217278.0000000009"/>
    <n v="422"/>
    <m/>
    <n v="52"/>
    <m/>
    <n v="10523"/>
    <m/>
    <n v="66"/>
    <m/>
    <n v="118"/>
    <n v="2451408.4999999995"/>
    <n v="33"/>
    <m/>
    <n v="84"/>
    <m/>
    <n v="7018"/>
    <m/>
    <n v="0"/>
    <n v="2630296.0000000019"/>
    <n v="0"/>
    <n v="94"/>
    <n v="10523"/>
    <n v="118"/>
    <n v="7018"/>
    <n v="6.0410507639565125E-2"/>
    <n v="0.33177029268299996"/>
    <n v="69.494126907516119"/>
    <n v="354.3821862733837"/>
    <n v="0.31342090124700689"/>
    <n v="0.38345302302737394"/>
    <n v="1.3473091479946875"/>
  </r>
  <r>
    <x v="4"/>
    <n v="2175430.5"/>
    <x v="5"/>
    <n v="166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166"/>
    <n v="0"/>
    <n v="0"/>
    <n v="6.0410507639565125E-2"/>
    <n v="0.33177029268299996"/>
    <n v="0"/>
    <n v="0"/>
    <n v="0"/>
    <n v="0"/>
    <n v="0"/>
  </r>
  <r>
    <x v="4"/>
    <n v="2175431.5"/>
    <x v="6"/>
    <n v="0"/>
    <n v="2217278.0000000009"/>
    <n v="668"/>
    <m/>
    <n v="0"/>
    <m/>
    <n v="0"/>
    <m/>
    <n v="13"/>
    <m/>
    <n v="0"/>
    <n v="2451408.4999999995"/>
    <n v="0"/>
    <m/>
    <n v="0"/>
    <m/>
    <n v="0"/>
    <m/>
    <n v="0"/>
    <n v="2630296.0000000019"/>
    <n v="0"/>
    <n v="0"/>
    <n v="668"/>
    <n v="13"/>
    <n v="0"/>
    <n v="6.0410507639565125E-2"/>
    <n v="0.33177029268299996"/>
    <n v="0"/>
    <n v="0"/>
    <n v="0"/>
    <n v="0"/>
    <n v="0"/>
  </r>
  <r>
    <x v="4"/>
    <n v="2175432.5"/>
    <x v="7"/>
    <n v="0"/>
    <n v="2217278.0000000009"/>
    <n v="166"/>
    <m/>
    <n v="0"/>
    <m/>
    <n v="14743"/>
    <m/>
    <n v="208"/>
    <m/>
    <n v="0"/>
    <n v="2451408.4999999995"/>
    <n v="0"/>
    <m/>
    <n v="0"/>
    <m/>
    <n v="0"/>
    <m/>
    <n v="0"/>
    <n v="2630296.0000000019"/>
    <n v="0"/>
    <n v="99"/>
    <n v="14743"/>
    <n v="208"/>
    <n v="0"/>
    <n v="6.0410507639565125E-2"/>
    <n v="0.33177029268299996"/>
    <n v="73.190623019618045"/>
    <n v="373.23230256452115"/>
    <n v="0.33009222578142211"/>
    <n v="0.40384946042244702"/>
    <n v="1.4189745282071708"/>
  </r>
  <r>
    <x v="4"/>
    <n v="2175433.5"/>
    <x v="8"/>
    <n v="0"/>
    <n v="2217278.0000000009"/>
    <n v="0"/>
    <m/>
    <n v="0"/>
    <m/>
    <n v="0"/>
    <m/>
    <n v="0"/>
    <m/>
    <n v="0"/>
    <n v="2451408.4999999995"/>
    <n v="1563"/>
    <m/>
    <n v="1421"/>
    <m/>
    <n v="1423"/>
    <m/>
    <n v="1519"/>
    <n v="2630296.0000000019"/>
    <n v="1563"/>
    <n v="1622"/>
    <n v="0"/>
    <n v="1563"/>
    <n v="1563"/>
    <n v="6.0410507639565125E-2"/>
    <n v="0.33177029268299996"/>
    <n v="1199.1433387658633"/>
    <n v="6114.9777248449827"/>
    <n v="5.4081776789643108"/>
    <n v="6.6166042909617078"/>
    <n v="23.248249340929608"/>
  </r>
  <r>
    <x v="4"/>
    <n v="2175434.5"/>
    <x v="9"/>
    <n v="0"/>
    <n v="2217278.0000000009"/>
    <n v="0"/>
    <m/>
    <n v="0"/>
    <m/>
    <n v="0"/>
    <m/>
    <n v="0"/>
    <m/>
    <n v="0"/>
    <n v="2451408.4999999995"/>
    <n v="156"/>
    <m/>
    <n v="131"/>
    <m/>
    <n v="125"/>
    <m/>
    <n v="147"/>
    <n v="2630296.0000000019"/>
    <n v="159"/>
    <n v="0"/>
    <n v="0"/>
    <n v="156"/>
    <n v="159"/>
    <n v="6.0410507639565125E-2"/>
    <n v="0.33177029268299996"/>
    <n v="0"/>
    <n v="0"/>
    <n v="0"/>
    <n v="0"/>
    <n v="0"/>
  </r>
  <r>
    <x v="4"/>
    <n v="2175435.5"/>
    <x v="10"/>
    <n v="0"/>
    <n v="2217278.0000000009"/>
    <n v="0"/>
    <m/>
    <n v="0"/>
    <m/>
    <n v="0"/>
    <m/>
    <n v="0"/>
    <m/>
    <n v="0"/>
    <n v="2451408.4999999995"/>
    <n v="27"/>
    <m/>
    <n v="33"/>
    <m/>
    <n v="33"/>
    <m/>
    <n v="35"/>
    <n v="2630296.0000000019"/>
    <n v="33"/>
    <n v="0"/>
    <n v="0"/>
    <n v="33"/>
    <n v="35"/>
    <n v="6.0410507639565125E-2"/>
    <n v="0.33177029268299996"/>
    <n v="0"/>
    <n v="0"/>
    <n v="0"/>
    <n v="0"/>
    <n v="0"/>
  </r>
  <r>
    <x v="4"/>
    <n v="2175436.5"/>
    <x v="11"/>
    <n v="0"/>
    <n v="2217278.0000000009"/>
    <n v="0"/>
    <m/>
    <n v="0"/>
    <m/>
    <n v="0"/>
    <m/>
    <n v="0"/>
    <m/>
    <n v="0"/>
    <n v="2451408.4999999995"/>
    <n v="160"/>
    <m/>
    <n v="156"/>
    <m/>
    <n v="167"/>
    <m/>
    <n v="161"/>
    <n v="2630296.0000000019"/>
    <n v="191"/>
    <n v="0"/>
    <n v="0"/>
    <n v="160"/>
    <n v="191"/>
    <n v="6.0410507639565125E-2"/>
    <n v="0.33177029268299996"/>
    <n v="0"/>
    <n v="0"/>
    <n v="0"/>
    <n v="0"/>
    <n v="0"/>
  </r>
  <r>
    <x v="4"/>
    <n v="2175437.5"/>
    <x v="12"/>
    <n v="0"/>
    <n v="2217278.0000000009"/>
    <n v="0"/>
    <m/>
    <n v="0"/>
    <m/>
    <n v="0"/>
    <m/>
    <n v="0"/>
    <m/>
    <n v="0"/>
    <n v="2451408.4999999995"/>
    <n v="63"/>
    <m/>
    <n v="64"/>
    <m/>
    <n v="67"/>
    <m/>
    <n v="66"/>
    <n v="2630296.0000000019"/>
    <n v="63"/>
    <n v="0"/>
    <n v="0"/>
    <n v="64"/>
    <n v="67"/>
    <n v="6.0410507639565125E-2"/>
    <n v="0.33177029268299996"/>
    <n v="0"/>
    <n v="0"/>
    <n v="0"/>
    <n v="0"/>
    <n v="0"/>
  </r>
  <r>
    <x v="4"/>
    <n v="2175438.5"/>
    <x v="13"/>
    <n v="0"/>
    <n v="2217278.0000000009"/>
    <n v="0"/>
    <m/>
    <n v="0"/>
    <m/>
    <n v="0"/>
    <m/>
    <n v="0"/>
    <m/>
    <n v="0"/>
    <n v="2451408.4999999995"/>
    <n v="134"/>
    <m/>
    <n v="116"/>
    <m/>
    <n v="117"/>
    <m/>
    <n v="123"/>
    <n v="2630296.0000000019"/>
    <n v="82"/>
    <n v="78"/>
    <n v="0"/>
    <n v="134"/>
    <n v="123"/>
    <n v="6.0410507639565125E-2"/>
    <n v="0.33177029268299996"/>
    <n v="57.665339348789971"/>
    <n v="294.06181414174392"/>
    <n v="0.26007266273687801"/>
    <n v="0.31818442336314007"/>
    <n v="1.1179799313147407"/>
  </r>
  <r>
    <x v="4"/>
    <n v="2175439.5"/>
    <x v="14"/>
    <n v="0"/>
    <n v="2217278.0000000009"/>
    <n v="0"/>
    <m/>
    <n v="0"/>
    <m/>
    <n v="0"/>
    <m/>
    <n v="0"/>
    <m/>
    <n v="0"/>
    <n v="2451408.4999999995"/>
    <n v="73"/>
    <m/>
    <n v="110"/>
    <m/>
    <n v="63"/>
    <m/>
    <n v="62"/>
    <n v="2630296.0000000019"/>
    <n v="74"/>
    <n v="62"/>
    <n v="0"/>
    <n v="110"/>
    <n v="74"/>
    <n v="6.0410507639565125E-2"/>
    <n v="0.33177029268299996"/>
    <n v="45.836551790063822"/>
    <n v="233.74144201010415"/>
    <n v="0.20672442422674922"/>
    <n v="0.25291582369890619"/>
    <n v="0.88865071463479384"/>
  </r>
  <r>
    <x v="4"/>
    <n v="2175440.5"/>
    <x v="15"/>
    <n v="0"/>
    <n v="2217278.0000000009"/>
    <n v="0"/>
    <m/>
    <n v="0"/>
    <m/>
    <n v="0"/>
    <m/>
    <n v="0"/>
    <m/>
    <n v="0"/>
    <n v="2451408.4999999995"/>
    <n v="5"/>
    <m/>
    <n v="3"/>
    <m/>
    <n v="3"/>
    <m/>
    <n v="6"/>
    <n v="2630296.0000000019"/>
    <n v="4"/>
    <n v="1"/>
    <n v="0"/>
    <n v="5"/>
    <n v="6"/>
    <n v="6.0410507639565125E-2"/>
    <n v="0.33177029268299996"/>
    <n v="0.73929922242038426"/>
    <n v="3.7700232582274862"/>
    <n v="3.3342649068830521E-3"/>
    <n v="4.0792874790146162E-3"/>
    <n v="1.4333076042496675E-2"/>
  </r>
  <r>
    <x v="4"/>
    <n v="2175441.5"/>
    <x v="16"/>
    <n v="0"/>
    <n v="2217278.0000000009"/>
    <n v="0"/>
    <m/>
    <n v="0"/>
    <m/>
    <n v="0"/>
    <m/>
    <n v="0"/>
    <m/>
    <n v="0"/>
    <n v="2451408.4999999995"/>
    <n v="1248"/>
    <m/>
    <n v="1376"/>
    <m/>
    <n v="1221"/>
    <m/>
    <n v="1355"/>
    <n v="2630296.0000000019"/>
    <n v="1579"/>
    <n v="0"/>
    <n v="0"/>
    <n v="1376"/>
    <n v="1579"/>
    <n v="6.0410507639565125E-2"/>
    <n v="0.33177029268299996"/>
    <n v="0"/>
    <n v="0"/>
    <n v="0"/>
    <n v="0"/>
    <n v="0"/>
  </r>
  <r>
    <x v="4"/>
    <n v="2175442.5"/>
    <x v="17"/>
    <n v="0"/>
    <n v="2217278.0000000009"/>
    <n v="0"/>
    <m/>
    <n v="0"/>
    <m/>
    <n v="0"/>
    <m/>
    <n v="0"/>
    <m/>
    <n v="0"/>
    <n v="2451408.4999999995"/>
    <n v="3342"/>
    <m/>
    <n v="3956"/>
    <m/>
    <n v="3691"/>
    <m/>
    <n v="3629"/>
    <n v="2630296.0000000019"/>
    <n v="3204"/>
    <n v="20"/>
    <n v="0"/>
    <n v="3956"/>
    <n v="3691"/>
    <n v="6.0410507639565125E-2"/>
    <n v="0.33177029268299996"/>
    <n v="14.785984448407685"/>
    <n v="75.400465164549729"/>
    <n v="6.6685298137661039E-2"/>
    <n v="8.1585749580292327E-2"/>
    <n v="0.28666152084993352"/>
  </r>
  <r>
    <x v="4"/>
    <n v="2175443.5"/>
    <x v="18"/>
    <n v="0"/>
    <n v="2217278.0000000009"/>
    <n v="0"/>
    <m/>
    <n v="0"/>
    <m/>
    <n v="0"/>
    <m/>
    <n v="0"/>
    <m/>
    <n v="0"/>
    <n v="2451408.4999999995"/>
    <n v="318"/>
    <m/>
    <n v="330"/>
    <m/>
    <n v="338"/>
    <m/>
    <n v="337"/>
    <n v="2630296.0000000019"/>
    <n v="318"/>
    <n v="460"/>
    <n v="0"/>
    <n v="330"/>
    <n v="338"/>
    <n v="6.0410507639565125E-2"/>
    <n v="0.33177029268299996"/>
    <n v="340.07764231337677"/>
    <n v="1734.2106987846437"/>
    <n v="1.5337618571662039"/>
    <n v="1.8764722403467236"/>
    <n v="6.5932149795484714"/>
  </r>
  <r>
    <x v="4"/>
    <n v="2175444.5"/>
    <x v="19"/>
    <n v="0"/>
    <n v="2217278.0000000009"/>
    <n v="0"/>
    <m/>
    <n v="0"/>
    <m/>
    <n v="0"/>
    <m/>
    <n v="0"/>
    <m/>
    <n v="0"/>
    <n v="2451408.4999999995"/>
    <n v="10"/>
    <m/>
    <n v="10"/>
    <m/>
    <n v="10"/>
    <m/>
    <n v="11"/>
    <n v="2630296.0000000019"/>
    <n v="6"/>
    <n v="58"/>
    <n v="0"/>
    <n v="10"/>
    <n v="11"/>
    <n v="6.0410507639565125E-2"/>
    <n v="0.33177029268299996"/>
    <n v="42.879354900382289"/>
    <n v="218.66134897719419"/>
    <n v="0.19338736459921702"/>
    <n v="0.23659867378284774"/>
    <n v="0.83131841046480726"/>
  </r>
  <r>
    <x v="4"/>
    <n v="2175445.5"/>
    <x v="20"/>
    <n v="0"/>
    <n v="2217278.0000000009"/>
    <n v="0"/>
    <m/>
    <n v="0"/>
    <m/>
    <n v="0"/>
    <m/>
    <n v="0"/>
    <m/>
    <n v="0"/>
    <n v="2451408.4999999995"/>
    <n v="42"/>
    <m/>
    <n v="38"/>
    <m/>
    <n v="66"/>
    <m/>
    <n v="42"/>
    <n v="2630296.0000000019"/>
    <n v="30"/>
    <n v="38"/>
    <n v="0"/>
    <n v="42"/>
    <n v="66"/>
    <n v="6.0410507639565125E-2"/>
    <n v="0.33177029268299996"/>
    <n v="28.0933704519746"/>
    <n v="143.26088381264447"/>
    <n v="0.12670206646155596"/>
    <n v="0.15501292420255541"/>
    <n v="0.54465688961487368"/>
  </r>
  <r>
    <x v="4"/>
    <n v="2175446.5"/>
    <x v="21"/>
    <n v="0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0"/>
    <n v="0"/>
    <n v="0"/>
    <n v="6.0410507639565125E-2"/>
    <n v="0.33177029268299996"/>
    <n v="0"/>
    <n v="0"/>
    <n v="0"/>
    <n v="0"/>
    <n v="0"/>
  </r>
  <r>
    <x v="4"/>
    <n v="2175447.5"/>
    <x v="22"/>
    <n v="0"/>
    <n v="2217278.0000000009"/>
    <n v="0"/>
    <m/>
    <n v="0"/>
    <m/>
    <n v="0"/>
    <m/>
    <n v="0"/>
    <m/>
    <n v="0"/>
    <n v="2451408.4999999995"/>
    <n v="9"/>
    <m/>
    <n v="8"/>
    <m/>
    <n v="7"/>
    <m/>
    <n v="8"/>
    <n v="2630296.0000000019"/>
    <n v="11"/>
    <n v="0"/>
    <n v="0"/>
    <n v="9"/>
    <n v="11"/>
    <n v="6.0410507639565125E-2"/>
    <n v="0.33177029268299996"/>
    <n v="0"/>
    <n v="0"/>
    <n v="0"/>
    <n v="0"/>
    <n v="0"/>
  </r>
  <r>
    <x v="4"/>
    <n v="2175448.5"/>
    <x v="23"/>
    <n v="0"/>
    <n v="2217278.0000000009"/>
    <n v="0"/>
    <m/>
    <n v="0"/>
    <m/>
    <n v="0"/>
    <m/>
    <n v="0"/>
    <m/>
    <n v="0"/>
    <n v="2451408.4999999995"/>
    <n v="0"/>
    <m/>
    <n v="0"/>
    <m/>
    <n v="0"/>
    <m/>
    <n v="0"/>
    <n v="2630296.0000000019"/>
    <n v="0"/>
    <n v="0"/>
    <n v="0"/>
    <n v="0"/>
    <n v="0"/>
    <n v="6.0410507639565125E-2"/>
    <n v="0.33177029268299996"/>
    <n v="0"/>
    <n v="0"/>
    <n v="0"/>
    <n v="0"/>
    <n v="0"/>
  </r>
  <r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  <n v="1.405403127486049E-2"/>
    <n v="5.4673730437993617E-2"/>
    <n v="312.26755720106013"/>
    <n v="416.89127382830719"/>
    <n v="0.65022843588625989"/>
    <n v="0.65753575227978456"/>
    <n v="0.74723167423154979"/>
  </r>
  <r>
    <x v="5"/>
    <n v="4773306.5"/>
    <x v="1"/>
    <n v="0"/>
    <n v="4802428.5000000065"/>
    <n v="0"/>
    <m/>
    <n v="0"/>
    <m/>
    <n v="644"/>
    <m/>
    <n v="0"/>
    <m/>
    <n v="0"/>
    <n v="5094779.9999999991"/>
    <n v="2390"/>
    <m/>
    <n v="0"/>
    <m/>
    <n v="0"/>
    <m/>
    <n v="1010"/>
    <n v="5579143.5000000047"/>
    <n v="0"/>
    <n v="751"/>
    <n v="644"/>
    <n v="2390"/>
    <n v="1010"/>
    <n v="1.405403127486049E-2"/>
    <n v="5.4673730437993617E-2"/>
    <n v="700.03861330745121"/>
    <n v="934.5831243136081"/>
    <n v="1.4576762846286004"/>
    <n v="1.4740577610809498"/>
    <n v="1.6751372756653551"/>
  </r>
  <r>
    <x v="5"/>
    <n v="4773307.5"/>
    <x v="2"/>
    <n v="0"/>
    <n v="4802428.5000000065"/>
    <n v="1028"/>
    <m/>
    <n v="0"/>
    <m/>
    <n v="1210"/>
    <m/>
    <n v="0"/>
    <m/>
    <n v="0"/>
    <n v="5094779.9999999991"/>
    <n v="0"/>
    <m/>
    <n v="0"/>
    <m/>
    <n v="0"/>
    <m/>
    <n v="1074"/>
    <n v="5579143.5000000047"/>
    <n v="0"/>
    <n v="444"/>
    <n v="1210"/>
    <n v="0"/>
    <n v="1074"/>
    <n v="1.405403127486049E-2"/>
    <n v="5.4673730437993617E-2"/>
    <n v="413.87103103662895"/>
    <n v="552.5364942679654"/>
    <n v="0.86179530009999816"/>
    <n v="0.87148022093201294"/>
    <n v="0.99036078614569589"/>
  </r>
  <r>
    <x v="5"/>
    <n v="4773308.5"/>
    <x v="3"/>
    <n v="1603"/>
    <n v="4802428.5000000065"/>
    <n v="382"/>
    <m/>
    <n v="574"/>
    <m/>
    <n v="0"/>
    <m/>
    <n v="29"/>
    <m/>
    <n v="971"/>
    <n v="5094779.9999999991"/>
    <n v="483"/>
    <m/>
    <n v="1362"/>
    <m/>
    <n v="105"/>
    <m/>
    <n v="0"/>
    <n v="5579143.5000000047"/>
    <n v="2695"/>
    <n v="36"/>
    <n v="1603"/>
    <n v="1362"/>
    <n v="2695"/>
    <n v="1.405403127486049E-2"/>
    <n v="5.4673730437993617E-2"/>
    <n v="33.557110624591537"/>
    <n v="44.800256291997194"/>
    <n v="6.9875294602702545E-2"/>
    <n v="7.0660558453946989E-2"/>
    <n v="8.0299523201002365E-2"/>
  </r>
  <r>
    <x v="5"/>
    <n v="4773309.5"/>
    <x v="4"/>
    <n v="171"/>
    <n v="4802428.5000000065"/>
    <n v="50"/>
    <m/>
    <n v="110"/>
    <m/>
    <n v="0"/>
    <m/>
    <n v="10"/>
    <m/>
    <n v="405"/>
    <n v="5094779.9999999991"/>
    <n v="21"/>
    <m/>
    <n v="446"/>
    <m/>
    <n v="0"/>
    <m/>
    <n v="0"/>
    <n v="5579143.5000000047"/>
    <n v="488"/>
    <n v="10"/>
    <n v="171"/>
    <n v="446"/>
    <n v="488"/>
    <n v="1.405403127486049E-2"/>
    <n v="5.4673730437993617E-2"/>
    <n v="9.3214196179420927"/>
    <n v="12.444515636665887"/>
    <n v="1.9409804056306261E-2"/>
    <n v="1.9627932903874164E-2"/>
    <n v="2.2305423111389548E-2"/>
  </r>
  <r>
    <x v="5"/>
    <n v="4773310.5"/>
    <x v="5"/>
    <n v="0"/>
    <n v="4802428.5000000065"/>
    <n v="0"/>
    <m/>
    <n v="0"/>
    <m/>
    <n v="0"/>
    <m/>
    <n v="0"/>
    <m/>
    <n v="0"/>
    <n v="5094779.9999999991"/>
    <n v="115"/>
    <m/>
    <n v="0"/>
    <m/>
    <n v="0"/>
    <m/>
    <n v="1595"/>
    <n v="5579143.5000000047"/>
    <n v="0"/>
    <n v="115"/>
    <n v="0"/>
    <n v="115"/>
    <n v="1595"/>
    <n v="1.405403127486049E-2"/>
    <n v="5.4673730437993617E-2"/>
    <n v="107.19632560633407"/>
    <n v="143.1119298216577"/>
    <n v="0.22321274664752203"/>
    <n v="0.22572122839455289"/>
    <n v="0.2565123657809798"/>
  </r>
  <r>
    <x v="5"/>
    <n v="4773311.5"/>
    <x v="6"/>
    <n v="15"/>
    <n v="4802428.5000000065"/>
    <n v="44"/>
    <m/>
    <n v="44"/>
    <m/>
    <n v="0"/>
    <m/>
    <n v="11"/>
    <m/>
    <n v="55"/>
    <n v="5094779.9999999991"/>
    <n v="77"/>
    <m/>
    <n v="0"/>
    <m/>
    <n v="0"/>
    <m/>
    <n v="0"/>
    <n v="5579143.5000000047"/>
    <n v="1634"/>
    <n v="0"/>
    <n v="44"/>
    <n v="77"/>
    <n v="1634"/>
    <n v="1.405403127486049E-2"/>
    <n v="5.4673730437993617E-2"/>
    <n v="0"/>
    <n v="0"/>
    <n v="0"/>
    <n v="0"/>
    <n v="0"/>
  </r>
  <r>
    <x v="5"/>
    <n v="4773312.5"/>
    <x v="7"/>
    <n v="11"/>
    <n v="4802428.5000000065"/>
    <n v="257"/>
    <m/>
    <n v="0"/>
    <m/>
    <n v="0"/>
    <m/>
    <n v="0"/>
    <m/>
    <n v="669"/>
    <n v="5094779.9999999991"/>
    <n v="0"/>
    <m/>
    <n v="0"/>
    <m/>
    <n v="0"/>
    <m/>
    <n v="0"/>
    <n v="5579143.5000000047"/>
    <n v="47"/>
    <n v="105"/>
    <n v="257"/>
    <n v="669"/>
    <n v="47"/>
    <n v="1.405403127486049E-2"/>
    <n v="5.4673730437993617E-2"/>
    <n v="97.874905988391973"/>
    <n v="130.66741418499183"/>
    <n v="0.20380294259121576"/>
    <n v="0.20609329549067873"/>
    <n v="0.23420694266959027"/>
  </r>
  <r>
    <x v="5"/>
    <n v="4773313.5"/>
    <x v="8"/>
    <n v="0"/>
    <n v="4802428.5000000065"/>
    <n v="0"/>
    <m/>
    <n v="0"/>
    <m/>
    <n v="0"/>
    <m/>
    <n v="0"/>
    <m/>
    <n v="0"/>
    <n v="5094779.9999999991"/>
    <n v="0"/>
    <m/>
    <n v="0"/>
    <m/>
    <n v="0"/>
    <m/>
    <n v="308"/>
    <n v="5579143.5000000047"/>
    <n v="0"/>
    <n v="79"/>
    <n v="0"/>
    <n v="0"/>
    <n v="308"/>
    <n v="1.405403127486049E-2"/>
    <n v="5.4673730437993617E-2"/>
    <n v="73.639214981742541"/>
    <n v="98.31167352966051"/>
    <n v="0.15333745204481949"/>
    <n v="0.15506066994060591"/>
    <n v="0.17621284257997744"/>
  </r>
  <r>
    <x v="5"/>
    <n v="4773314.5"/>
    <x v="9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2"/>
    <n v="0"/>
    <n v="0"/>
    <n v="0"/>
    <n v="1.405403127486049E-2"/>
    <n v="5.4673730437993617E-2"/>
    <n v="20.507123159472606"/>
    <n v="27.377934400664952"/>
    <n v="4.2701568923873785E-2"/>
    <n v="4.318145238852316E-2"/>
    <n v="4.9071930845057003E-2"/>
  </r>
  <r>
    <x v="5"/>
    <n v="4773315.5"/>
    <x v="10"/>
    <n v="0"/>
    <n v="4802428.5000000065"/>
    <n v="0"/>
    <m/>
    <n v="0"/>
    <m/>
    <n v="0"/>
    <m/>
    <n v="0"/>
    <m/>
    <n v="0"/>
    <n v="5094779.9999999991"/>
    <n v="1"/>
    <m/>
    <n v="0"/>
    <m/>
    <n v="0"/>
    <m/>
    <n v="0"/>
    <n v="5579143.5000000047"/>
    <n v="0"/>
    <n v="0"/>
    <n v="0"/>
    <n v="1"/>
    <n v="0"/>
    <n v="1.405403127486049E-2"/>
    <n v="5.4673730437993617E-2"/>
    <n v="0"/>
    <n v="0"/>
    <n v="0"/>
    <n v="0"/>
    <n v="0"/>
  </r>
  <r>
    <x v="5"/>
    <n v="4773316.5"/>
    <x v="11"/>
    <n v="0"/>
    <n v="4802428.5000000065"/>
    <n v="0"/>
    <m/>
    <n v="0"/>
    <m/>
    <n v="0"/>
    <m/>
    <n v="0"/>
    <m/>
    <n v="0"/>
    <n v="5094779.9999999991"/>
    <n v="112"/>
    <m/>
    <n v="0"/>
    <m/>
    <n v="0"/>
    <m/>
    <n v="0"/>
    <n v="5579143.5000000047"/>
    <n v="0"/>
    <n v="3"/>
    <n v="0"/>
    <n v="112"/>
    <n v="0"/>
    <n v="1.405403127486049E-2"/>
    <n v="5.4673730437993617E-2"/>
    <n v="2.7964258853826278"/>
    <n v="3.7333546909997661"/>
    <n v="5.8229412168918793E-3"/>
    <n v="5.8883798711622491E-3"/>
    <n v="6.6916269334168638E-3"/>
  </r>
  <r>
    <x v="5"/>
    <n v="4773317.5"/>
    <x v="12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104"/>
    <n v="0"/>
    <n v="0"/>
    <n v="0"/>
    <n v="1.405403127486049E-2"/>
    <n v="5.4673730437993617E-2"/>
    <n v="96.942764026597771"/>
    <n v="129.42296262132521"/>
    <n v="0.20186196218558514"/>
    <n v="0.2041305022002913"/>
    <n v="0.23197640035845127"/>
  </r>
  <r>
    <x v="5"/>
    <n v="4773318.5"/>
    <x v="13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3"/>
    <n v="0"/>
    <n v="0"/>
    <n v="0"/>
    <n v="1.405403127486049E-2"/>
    <n v="5.4673730437993617E-2"/>
    <n v="2.7964258853826278"/>
    <n v="3.7333546909997661"/>
    <n v="5.8229412168918793E-3"/>
    <n v="5.8883798711622491E-3"/>
    <n v="6.6916269334168638E-3"/>
  </r>
  <r>
    <x v="5"/>
    <n v="4773319.5"/>
    <x v="14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0"/>
    <n v="0"/>
    <n v="0"/>
    <n v="0"/>
    <n v="1.405403127486049E-2"/>
    <n v="5.4673730437993617E-2"/>
    <n v="18.642839235884185"/>
    <n v="24.889031273331774"/>
    <n v="3.8819608112612522E-2"/>
    <n v="3.9255865807748327E-2"/>
    <n v="4.4610846222779096E-2"/>
  </r>
  <r>
    <x v="5"/>
    <n v="4773320.5"/>
    <x v="15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5"/>
    <n v="4773321.5"/>
    <x v="16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65"/>
    <n v="0"/>
    <n v="0"/>
    <n v="0"/>
    <n v="1.405403127486049E-2"/>
    <n v="5.4673730437993617E-2"/>
    <n v="60.589227516623602"/>
    <n v="80.889351638328264"/>
    <n v="0.12616372636599069"/>
    <n v="0.12758156387518207"/>
    <n v="0.14498525022403205"/>
  </r>
  <r>
    <x v="5"/>
    <n v="4773322.5"/>
    <x v="17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14"/>
    <n v="0"/>
    <n v="0"/>
    <n v="0"/>
    <n v="1.405403127486049E-2"/>
    <n v="5.4673730437993617E-2"/>
    <n v="13.04998746511893"/>
    <n v="17.422321891332242"/>
    <n v="2.7173725678828767E-2"/>
    <n v="2.7479106065423833E-2"/>
    <n v="3.1227592355945369E-2"/>
  </r>
  <r>
    <x v="5"/>
    <n v="4773323.5"/>
    <x v="18"/>
    <n v="0"/>
    <n v="4802428.5000000065"/>
    <n v="0"/>
    <m/>
    <n v="0"/>
    <m/>
    <n v="0"/>
    <m/>
    <n v="0"/>
    <m/>
    <n v="0"/>
    <n v="5094779.9999999991"/>
    <n v="0"/>
    <m/>
    <n v="0"/>
    <m/>
    <n v="0"/>
    <m/>
    <n v="47"/>
    <n v="5579143.5000000047"/>
    <n v="0"/>
    <n v="112"/>
    <n v="0"/>
    <n v="0"/>
    <n v="47"/>
    <n v="1.405403127486049E-2"/>
    <n v="5.4673730437993617E-2"/>
    <n v="104.39989972095144"/>
    <n v="139.37857513065794"/>
    <n v="0.21738980543063013"/>
    <n v="0.21983284852339066"/>
    <n v="0.24982073884756295"/>
  </r>
  <r>
    <x v="5"/>
    <n v="4773324.5"/>
    <x v="19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200"/>
    <n v="0"/>
    <n v="0"/>
    <n v="0"/>
    <n v="1.405403127486049E-2"/>
    <n v="5.4673730437993617E-2"/>
    <n v="186.42839235884188"/>
    <n v="248.89031273331773"/>
    <n v="0.3881960811261253"/>
    <n v="0.3925586580774833"/>
    <n v="0.44610846222779094"/>
  </r>
  <r>
    <x v="5"/>
    <n v="4773325.5"/>
    <x v="20"/>
    <n v="0"/>
    <n v="4802428.5000000065"/>
    <n v="0"/>
    <m/>
    <n v="0"/>
    <m/>
    <n v="0"/>
    <m/>
    <n v="0"/>
    <m/>
    <n v="0"/>
    <n v="5094779.9999999991"/>
    <n v="0"/>
    <m/>
    <n v="0"/>
    <m/>
    <n v="0"/>
    <m/>
    <n v="155"/>
    <n v="5579143.5000000047"/>
    <n v="0"/>
    <n v="0"/>
    <n v="0"/>
    <n v="0"/>
    <n v="155"/>
    <n v="1.405403127486049E-2"/>
    <n v="5.4673730437993617E-2"/>
    <n v="0"/>
    <n v="0"/>
    <n v="0"/>
    <n v="0"/>
    <n v="0"/>
  </r>
  <r>
    <x v="5"/>
    <n v="4773326.5"/>
    <x v="21"/>
    <n v="0"/>
    <n v="4802428.5000000065"/>
    <n v="0"/>
    <m/>
    <n v="0"/>
    <m/>
    <n v="83"/>
    <m/>
    <n v="0"/>
    <m/>
    <n v="0"/>
    <n v="5094779.9999999991"/>
    <n v="0"/>
    <m/>
    <n v="0"/>
    <m/>
    <n v="0"/>
    <m/>
    <n v="0"/>
    <n v="5579143.5000000047"/>
    <n v="0"/>
    <n v="0"/>
    <n v="83"/>
    <n v="0"/>
    <n v="0"/>
    <n v="1.405403127486049E-2"/>
    <n v="5.4673730437993617E-2"/>
    <n v="0"/>
    <n v="0"/>
    <n v="0"/>
    <n v="0"/>
    <n v="0"/>
  </r>
  <r>
    <x v="5"/>
    <n v="4773327.5"/>
    <x v="22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5"/>
    <n v="4773328.5"/>
    <x v="23"/>
    <n v="0"/>
    <n v="4802428.5000000065"/>
    <n v="0"/>
    <m/>
    <n v="0"/>
    <m/>
    <n v="0"/>
    <m/>
    <n v="0"/>
    <m/>
    <n v="0"/>
    <n v="5094779.9999999991"/>
    <n v="0"/>
    <m/>
    <n v="0"/>
    <m/>
    <n v="0"/>
    <m/>
    <n v="0"/>
    <n v="5579143.5000000047"/>
    <n v="0"/>
    <n v="0"/>
    <n v="0"/>
    <n v="0"/>
    <n v="0"/>
    <n v="1.405403127486049E-2"/>
    <n v="5.4673730437993617E-2"/>
    <n v="0"/>
    <n v="0"/>
    <n v="0"/>
    <n v="0"/>
    <n v="0"/>
  </r>
  <r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  <n v="6.6569375282258259E-2"/>
    <n v="5.4673730437993617E-2"/>
    <n v="4015.9615190217469"/>
    <n v="6971.4176596602301"/>
    <n v="1.7873130572777891"/>
    <n v="2.1973807668423482"/>
    <n v="2.4755977835513039"/>
  </r>
  <r>
    <x v="6"/>
    <n v="22010712.5"/>
    <x v="1"/>
    <n v="0"/>
    <n v="22469267.5"/>
    <n v="17560"/>
    <m/>
    <n v="17736"/>
    <m/>
    <n v="21782"/>
    <m/>
    <n v="24264"/>
    <m/>
    <n v="27166"/>
    <n v="25493988.499999996"/>
    <n v="30326"/>
    <m/>
    <n v="22518"/>
    <m/>
    <n v="26792"/>
    <m/>
    <n v="25774"/>
    <n v="28160542.500000004"/>
    <n v="29958"/>
    <n v="11730"/>
    <n v="21782"/>
    <n v="30326"/>
    <n v="29958"/>
    <n v="6.6569375282258259E-2"/>
    <n v="5.4673730437993617E-2"/>
    <n v="8409.0018954168318"/>
    <n v="14597.416841809085"/>
    <n v="3.7424459410689876"/>
    <n v="4.6010846831597192"/>
    <n v="5.1836419137909306"/>
  </r>
  <r>
    <x v="6"/>
    <n v="22010713.5"/>
    <x v="2"/>
    <n v="0"/>
    <n v="22469267.5"/>
    <n v="7702"/>
    <m/>
    <n v="10600"/>
    <m/>
    <n v="0"/>
    <m/>
    <n v="0"/>
    <m/>
    <n v="0"/>
    <n v="25493988.499999996"/>
    <n v="0"/>
    <m/>
    <n v="11202"/>
    <m/>
    <n v="12690"/>
    <m/>
    <n v="14148"/>
    <n v="28160542.500000004"/>
    <n v="14850"/>
    <n v="5460"/>
    <n v="10600"/>
    <n v="11202"/>
    <n v="14850"/>
    <n v="6.6569375282258259E-2"/>
    <n v="5.4673730437993617E-2"/>
    <n v="3914.1645651300851"/>
    <n v="6794.705537619574"/>
    <n v="1.7420080851011652"/>
    <n v="2.1416813614707642"/>
    <n v="2.4128461082095893"/>
  </r>
  <r>
    <x v="6"/>
    <n v="22010714.5"/>
    <x v="3"/>
    <n v="0"/>
    <n v="22469267.5"/>
    <n v="255"/>
    <m/>
    <n v="0"/>
    <m/>
    <n v="0"/>
    <m/>
    <n v="0"/>
    <m/>
    <n v="0"/>
    <n v="25493988.499999996"/>
    <n v="2646"/>
    <m/>
    <n v="814"/>
    <m/>
    <n v="0"/>
    <m/>
    <n v="233"/>
    <n v="28160542.500000004"/>
    <n v="0"/>
    <n v="2495"/>
    <n v="255"/>
    <n v="2646"/>
    <n v="233"/>
    <n v="6.6569375282258259E-2"/>
    <n v="5.4673730437993617E-2"/>
    <n v="1788.6154926739125"/>
    <n v="3104.9066513481389"/>
    <n v="0.79602750408926892"/>
    <n v="0.97866208733874671"/>
    <n v="1.1025734505463234"/>
  </r>
  <r>
    <x v="6"/>
    <n v="22010715.5"/>
    <x v="4"/>
    <n v="1764"/>
    <n v="22469267.5"/>
    <n v="4"/>
    <m/>
    <n v="21"/>
    <m/>
    <n v="0"/>
    <m/>
    <n v="0"/>
    <m/>
    <n v="351"/>
    <n v="25493988.499999996"/>
    <n v="593"/>
    <m/>
    <n v="160"/>
    <m/>
    <n v="0"/>
    <m/>
    <n v="219"/>
    <n v="28160542.500000004"/>
    <n v="79"/>
    <n v="506"/>
    <n v="1764"/>
    <n v="593"/>
    <n v="219"/>
    <n v="6.6569375282258259E-2"/>
    <n v="5.4673730437993617E-2"/>
    <n v="362.74125823366722"/>
    <n v="629.6924912152939"/>
    <n v="0.1614388445167014"/>
    <n v="0.19847816280296826"/>
    <n v="0.22360808255568718"/>
  </r>
  <r>
    <x v="6"/>
    <n v="22010716.5"/>
    <x v="5"/>
    <n v="0"/>
    <n v="22469267.5"/>
    <n v="0"/>
    <m/>
    <n v="0"/>
    <m/>
    <n v="0"/>
    <m/>
    <n v="0"/>
    <m/>
    <n v="0"/>
    <n v="25493988.499999996"/>
    <n v="14556"/>
    <m/>
    <n v="0"/>
    <m/>
    <n v="0"/>
    <m/>
    <n v="0"/>
    <n v="28160542.500000004"/>
    <n v="0"/>
    <n v="14556"/>
    <n v="0"/>
    <n v="14556"/>
    <n v="0"/>
    <n v="6.6569375282258259E-2"/>
    <n v="5.4673730437993617E-2"/>
    <n v="10434.904653852293"/>
    <n v="18114.236960730865"/>
    <n v="4.6440786972037662"/>
    <n v="5.709581299920961"/>
    <n v="6.4324886357323772"/>
  </r>
  <r>
    <x v="6"/>
    <n v="22010717.5"/>
    <x v="6"/>
    <n v="0"/>
    <n v="22469267.5"/>
    <n v="0"/>
    <m/>
    <n v="0"/>
    <m/>
    <n v="0"/>
    <m/>
    <n v="0"/>
    <m/>
    <n v="0"/>
    <n v="25493988.499999996"/>
    <n v="745"/>
    <m/>
    <n v="29"/>
    <m/>
    <n v="0"/>
    <m/>
    <n v="7"/>
    <n v="28160542.500000004"/>
    <n v="0"/>
    <n v="25"/>
    <n v="0"/>
    <n v="745"/>
    <n v="7"/>
    <n v="6.6569375282258259E-2"/>
    <n v="5.4673730437993617E-2"/>
    <n v="17.921998924588301"/>
    <n v="31.111289091664716"/>
    <n v="7.9762274958844574E-3"/>
    <n v="9.8062333400676018E-3"/>
    <n v="1.1047830165794822E-2"/>
  </r>
  <r>
    <x v="6"/>
    <n v="22010718.5"/>
    <x v="7"/>
    <n v="0"/>
    <n v="22469267.5"/>
    <n v="0"/>
    <m/>
    <n v="0"/>
    <m/>
    <n v="0"/>
    <m/>
    <n v="0"/>
    <m/>
    <n v="0"/>
    <n v="25493988.499999996"/>
    <n v="0"/>
    <m/>
    <n v="148"/>
    <m/>
    <n v="0"/>
    <m/>
    <n v="835"/>
    <n v="28160542.500000004"/>
    <n v="0"/>
    <n v="1425"/>
    <n v="0"/>
    <n v="148"/>
    <n v="835"/>
    <n v="6.6569375282258259E-2"/>
    <n v="5.4673730437993617E-2"/>
    <n v="1021.5539387015332"/>
    <n v="1773.3434782248889"/>
    <n v="0.45464496726541404"/>
    <n v="0.55895530038385333"/>
    <n v="0.62972631945030488"/>
  </r>
  <r>
    <x v="6"/>
    <n v="22010719.5"/>
    <x v="8"/>
    <n v="0"/>
    <n v="22469267.5"/>
    <n v="0"/>
    <m/>
    <n v="0"/>
    <m/>
    <n v="0"/>
    <m/>
    <n v="0"/>
    <m/>
    <n v="0"/>
    <n v="25493988.499999996"/>
    <n v="0"/>
    <m/>
    <n v="4168"/>
    <m/>
    <n v="0"/>
    <m/>
    <n v="4221"/>
    <n v="28160542.500000004"/>
    <n v="4140"/>
    <n v="3640"/>
    <n v="0"/>
    <n v="4168"/>
    <n v="4221"/>
    <n v="6.6569375282258259E-2"/>
    <n v="5.4673730437993617E-2"/>
    <n v="2609.4430434200567"/>
    <n v="4529.8036917463833"/>
    <n v="1.1613387234007768"/>
    <n v="1.4277875743138428"/>
    <n v="1.6085640721397263"/>
  </r>
  <r>
    <x v="6"/>
    <n v="22010720.5"/>
    <x v="9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91"/>
    <n v="0"/>
    <n v="0"/>
    <n v="0"/>
    <n v="6.6569375282258259E-2"/>
    <n v="5.4673730437993617E-2"/>
    <n v="65.236076085501423"/>
    <n v="113.24509229365957"/>
    <n v="2.9033468085019425E-2"/>
    <n v="3.5694689357846074E-2"/>
    <n v="4.0214101803493156E-2"/>
  </r>
  <r>
    <x v="6"/>
    <n v="22010721.5"/>
    <x v="10"/>
    <n v="0"/>
    <n v="22469267.5"/>
    <n v="0"/>
    <m/>
    <n v="190"/>
    <m/>
    <n v="0"/>
    <m/>
    <n v="0"/>
    <m/>
    <n v="0"/>
    <n v="25493988.499999996"/>
    <n v="0"/>
    <m/>
    <n v="40"/>
    <m/>
    <n v="0"/>
    <m/>
    <n v="0"/>
    <n v="28160542.500000004"/>
    <n v="0"/>
    <n v="0"/>
    <n v="190"/>
    <n v="40"/>
    <n v="0"/>
    <n v="6.6569375282258259E-2"/>
    <n v="5.4673730437993617E-2"/>
    <n v="0"/>
    <n v="0"/>
    <n v="0"/>
    <n v="0"/>
    <n v="0"/>
  </r>
  <r>
    <x v="6"/>
    <n v="22010722.5"/>
    <x v="11"/>
    <n v="0"/>
    <n v="22469267.5"/>
    <n v="0"/>
    <m/>
    <n v="2380"/>
    <m/>
    <n v="0"/>
    <m/>
    <n v="0"/>
    <m/>
    <n v="0"/>
    <n v="25493988.499999996"/>
    <n v="0"/>
    <m/>
    <n v="0"/>
    <m/>
    <n v="0"/>
    <m/>
    <n v="0"/>
    <n v="28160542.500000004"/>
    <n v="0"/>
    <n v="497"/>
    <n v="2380"/>
    <n v="0"/>
    <n v="0"/>
    <n v="6.6569375282258259E-2"/>
    <n v="5.4673730437993617E-2"/>
    <n v="356.28933862081544"/>
    <n v="618.49242714229456"/>
    <n v="0.158567402618183"/>
    <n v="0.19494791880054393"/>
    <n v="0.21963086369600107"/>
  </r>
  <r>
    <x v="6"/>
    <n v="22010723.5"/>
    <x v="12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242"/>
    <n v="0"/>
    <n v="0"/>
    <n v="0"/>
    <n v="6.6569375282258259E-2"/>
    <n v="5.4673730437993617E-2"/>
    <n v="173.48494959001476"/>
    <n v="301.15727840731449"/>
    <n v="7.7209882160161544E-2"/>
    <n v="9.4924338731854394E-2"/>
    <n v="0.10694299600489389"/>
  </r>
  <r>
    <x v="6"/>
    <n v="22010724.5"/>
    <x v="13"/>
    <n v="0"/>
    <n v="22469267.5"/>
    <n v="0"/>
    <m/>
    <n v="820"/>
    <m/>
    <n v="0"/>
    <m/>
    <n v="0"/>
    <m/>
    <n v="0"/>
    <n v="25493988.499999996"/>
    <n v="0"/>
    <m/>
    <n v="0"/>
    <m/>
    <n v="0"/>
    <m/>
    <n v="0"/>
    <n v="28160542.500000004"/>
    <n v="0"/>
    <n v="3103"/>
    <n v="820"/>
    <n v="0"/>
    <n v="0"/>
    <n v="6.6569375282258259E-2"/>
    <n v="5.4673730437993617E-2"/>
    <n v="2224.4785065198998"/>
    <n v="3861.5332020574247"/>
    <n v="0.99000935678917878"/>
    <n v="1.2171496821691907"/>
    <n v="1.3712566801784534"/>
  </r>
  <r>
    <x v="6"/>
    <n v="22010725.5"/>
    <x v="14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123"/>
    <n v="0"/>
    <n v="0"/>
    <n v="0"/>
    <n v="6.6569375282258259E-2"/>
    <n v="5.4673730437993617E-2"/>
    <n v="88.176234708974448"/>
    <n v="153.06754233099042"/>
    <n v="3.9243039279751535E-2"/>
    <n v="4.82466680331326E-2"/>
    <n v="5.4355324415710532E-2"/>
  </r>
  <r>
    <x v="6"/>
    <n v="22010726.5"/>
    <x v="15"/>
    <n v="0"/>
    <n v="22469267.5"/>
    <n v="0"/>
    <m/>
    <n v="70"/>
    <m/>
    <n v="0"/>
    <m/>
    <n v="0"/>
    <m/>
    <n v="0"/>
    <n v="25493988.499999996"/>
    <n v="0"/>
    <m/>
    <n v="0"/>
    <m/>
    <n v="0"/>
    <m/>
    <n v="0"/>
    <n v="28160542.500000004"/>
    <n v="0"/>
    <n v="700"/>
    <n v="70"/>
    <n v="0"/>
    <n v="0"/>
    <n v="6.6569375282258259E-2"/>
    <n v="5.4673730437993617E-2"/>
    <n v="501.81596988847247"/>
    <n v="871.11609456661211"/>
    <n v="0.22333436988476479"/>
    <n v="0.27457453352189287"/>
    <n v="0.30933924464225504"/>
  </r>
  <r>
    <x v="6"/>
    <n v="22010727.5"/>
    <x v="16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139"/>
    <n v="0"/>
    <n v="0"/>
    <n v="0"/>
    <n v="6.6569375282258259E-2"/>
    <n v="5.4673730437993617E-2"/>
    <n v="99.64631402071096"/>
    <n v="172.97876734965584"/>
    <n v="4.4347824877117581E-2"/>
    <n v="5.452265737077587E-2"/>
    <n v="6.142593572181921E-2"/>
  </r>
  <r>
    <x v="6"/>
    <n v="22010728.5"/>
    <x v="17"/>
    <n v="0"/>
    <n v="22469267.5"/>
    <n v="0"/>
    <m/>
    <n v="0"/>
    <m/>
    <n v="0"/>
    <m/>
    <n v="0"/>
    <m/>
    <n v="0"/>
    <n v="25493988.499999996"/>
    <n v="0"/>
    <m/>
    <n v="3470"/>
    <m/>
    <n v="0"/>
    <m/>
    <n v="0"/>
    <n v="28160542.500000004"/>
    <n v="0"/>
    <n v="14"/>
    <n v="0"/>
    <n v="3470"/>
    <n v="0"/>
    <n v="6.6569375282258259E-2"/>
    <n v="5.4673730437993617E-2"/>
    <n v="10.03631939776945"/>
    <n v="17.422321891332242"/>
    <n v="4.4666873976952964E-3"/>
    <n v="5.4914906704378571E-3"/>
    <n v="6.1867848928451007E-3"/>
  </r>
  <r>
    <x v="6"/>
    <n v="22010729.5"/>
    <x v="18"/>
    <n v="0"/>
    <n v="22469267.5"/>
    <n v="0"/>
    <m/>
    <n v="1600"/>
    <m/>
    <n v="0"/>
    <m/>
    <n v="0"/>
    <m/>
    <n v="0"/>
    <n v="25493988.499999996"/>
    <n v="0"/>
    <m/>
    <n v="0"/>
    <m/>
    <n v="0"/>
    <m/>
    <n v="0"/>
    <n v="28160542.500000004"/>
    <n v="0"/>
    <n v="0"/>
    <n v="1600"/>
    <n v="0"/>
    <n v="0"/>
    <n v="6.6569375282258259E-2"/>
    <n v="5.4673730437993617E-2"/>
    <n v="0"/>
    <n v="0"/>
    <n v="0"/>
    <n v="0"/>
    <n v="0"/>
  </r>
  <r>
    <x v="6"/>
    <n v="22010730.5"/>
    <x v="19"/>
    <n v="0"/>
    <n v="22469267.5"/>
    <n v="0"/>
    <m/>
    <n v="0"/>
    <m/>
    <n v="0"/>
    <m/>
    <n v="0"/>
    <m/>
    <n v="0"/>
    <n v="25493988.499999996"/>
    <n v="0"/>
    <m/>
    <n v="0"/>
    <m/>
    <n v="3734"/>
    <m/>
    <n v="3480"/>
    <n v="28160542.500000004"/>
    <n v="3896"/>
    <n v="21440"/>
    <n v="0"/>
    <n v="0"/>
    <n v="3896"/>
    <n v="6.6569375282258259E-2"/>
    <n v="5.4673730437993617E-2"/>
    <n v="15369.906277726928"/>
    <n v="26681.04152501166"/>
    <n v="6.8404127004705106"/>
    <n v="8.4098257124419753"/>
    <n v="9.4746191501856387"/>
  </r>
  <r>
    <x v="6"/>
    <n v="22010731.5"/>
    <x v="20"/>
    <n v="0"/>
    <n v="22469267.5"/>
    <n v="0"/>
    <m/>
    <n v="60"/>
    <m/>
    <n v="0"/>
    <m/>
    <n v="0"/>
    <m/>
    <n v="0"/>
    <n v="25493988.499999996"/>
    <n v="0"/>
    <m/>
    <n v="0"/>
    <m/>
    <n v="0"/>
    <m/>
    <n v="97"/>
    <n v="28160542.500000004"/>
    <n v="95"/>
    <n v="151"/>
    <n v="60"/>
    <n v="0"/>
    <n v="97"/>
    <n v="6.6569375282258259E-2"/>
    <n v="5.4673730437993617E-2"/>
    <n v="108.24887350451334"/>
    <n v="187.91218611365488"/>
    <n v="4.8176414075142122E-2"/>
    <n v="5.922964937400832E-2"/>
    <n v="6.6728894201400726E-2"/>
  </r>
  <r>
    <x v="6"/>
    <n v="22010732.5"/>
    <x v="21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0"/>
    <n v="0"/>
    <n v="0"/>
    <n v="0"/>
    <n v="6.6569375282258259E-2"/>
    <n v="5.4673730437993617E-2"/>
    <n v="0"/>
    <n v="0"/>
    <n v="0"/>
    <n v="0"/>
    <n v="0"/>
  </r>
  <r>
    <x v="6"/>
    <n v="22010733.5"/>
    <x v="22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0"/>
    <n v="0"/>
    <n v="0"/>
    <n v="0"/>
    <n v="6.6569375282258259E-2"/>
    <n v="5.4673730437993617E-2"/>
    <n v="0"/>
    <n v="0"/>
    <n v="0"/>
    <n v="0"/>
    <n v="0"/>
  </r>
  <r>
    <x v="6"/>
    <n v="22010734.5"/>
    <x v="23"/>
    <n v="0"/>
    <n v="22469267.5"/>
    <n v="0"/>
    <m/>
    <n v="0"/>
    <m/>
    <n v="0"/>
    <m/>
    <n v="0"/>
    <m/>
    <n v="0"/>
    <n v="25493988.499999996"/>
    <n v="0"/>
    <m/>
    <n v="0"/>
    <m/>
    <n v="0"/>
    <m/>
    <n v="0"/>
    <n v="28160542.500000004"/>
    <n v="0"/>
    <n v="4437"/>
    <n v="0"/>
    <n v="0"/>
    <n v="0"/>
    <n v="6.6569375282258259E-2"/>
    <n v="5.4673730437993617E-2"/>
    <n v="3180.7963691359319"/>
    <n v="5521.6315879886542"/>
    <n v="1.4156208559695735"/>
    <n v="1.7404102931951979"/>
    <n v="1.9607688978252651"/>
  </r>
  <r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  <n v="-1.4958984742070136E-2"/>
    <n v="0.1904674530041961"/>
    <n v="3512.1041245922065"/>
    <n v="6981.6844429992825"/>
    <n v="1.6235050511570164"/>
    <n v="1.2996103780847321"/>
    <n v="2.5010927346041676"/>
  </r>
  <r>
    <x v="7"/>
    <n v="21032685"/>
    <x v="1"/>
    <n v="0"/>
    <n v="21632850.000000004"/>
    <n v="0"/>
    <m/>
    <n v="0"/>
    <m/>
    <n v="0"/>
    <m/>
    <n v="0"/>
    <m/>
    <n v="0"/>
    <n v="25076746.500000015"/>
    <n v="18312"/>
    <m/>
    <n v="0"/>
    <m/>
    <n v="23436"/>
    <m/>
    <n v="9254"/>
    <n v="27914536.499999989"/>
    <n v="32946"/>
    <n v="9925"/>
    <n v="0"/>
    <n v="18312"/>
    <n v="32946"/>
    <n v="-1.4958984742070136E-2"/>
    <n v="0.1904674530041961"/>
    <n v="10695.806516286484"/>
    <n v="21262.110493024818"/>
    <n v="4.9442429066380447"/>
    <n v="3.957849954737946"/>
    <n v="7.6168595860528887"/>
  </r>
  <r>
    <x v="7"/>
    <n v="21032686"/>
    <x v="2"/>
    <n v="0"/>
    <n v="21632850.000000004"/>
    <n v="254"/>
    <m/>
    <n v="0"/>
    <m/>
    <n v="0"/>
    <m/>
    <n v="0"/>
    <m/>
    <n v="0"/>
    <n v="25076746.500000015"/>
    <n v="0"/>
    <m/>
    <n v="0"/>
    <m/>
    <n v="2516"/>
    <m/>
    <n v="1408"/>
    <n v="27914536.499999989"/>
    <n v="3348"/>
    <n v="690"/>
    <n v="254"/>
    <n v="0"/>
    <n v="3348"/>
    <n v="-1.4958984742070136E-2"/>
    <n v="0.1904674530041961"/>
    <n v="743.58755629598727"/>
    <n v="1478.1719133689796"/>
    <n v="0.34373074111639806"/>
    <n v="0.27515531171477908"/>
    <n v="0.5295348226072033"/>
  </r>
  <r>
    <x v="7"/>
    <n v="21032687"/>
    <x v="3"/>
    <n v="0"/>
    <n v="21632850.000000004"/>
    <n v="239"/>
    <m/>
    <n v="36"/>
    <m/>
    <n v="0"/>
    <m/>
    <n v="1687"/>
    <m/>
    <n v="10752"/>
    <n v="25076746.500000015"/>
    <n v="30461"/>
    <m/>
    <n v="227"/>
    <m/>
    <n v="78"/>
    <m/>
    <n v="281"/>
    <n v="27914536.499999989"/>
    <n v="398"/>
    <n v="350"/>
    <n v="239"/>
    <n v="30461"/>
    <n v="398"/>
    <n v="-1.4958984742070136E-2"/>
    <n v="0.1904674530041961"/>
    <n v="377.18209377332687"/>
    <n v="749.79734736107662"/>
    <n v="0.17435617303005699"/>
    <n v="0.13957153492778651"/>
    <n v="0.26860462016307413"/>
  </r>
  <r>
    <x v="7"/>
    <n v="21032688"/>
    <x v="4"/>
    <n v="0"/>
    <n v="21632850.000000004"/>
    <n v="276"/>
    <m/>
    <n v="10"/>
    <m/>
    <n v="0"/>
    <m/>
    <n v="404"/>
    <m/>
    <n v="1889"/>
    <n v="25076746.500000015"/>
    <n v="23627"/>
    <m/>
    <n v="40"/>
    <m/>
    <n v="112"/>
    <m/>
    <n v="74"/>
    <n v="27914536.499999989"/>
    <n v="159"/>
    <n v="308"/>
    <n v="276"/>
    <n v="23627"/>
    <n v="159"/>
    <n v="-1.4958984742070136E-2"/>
    <n v="0.1904674530041961"/>
    <n v="331.92024252052767"/>
    <n v="659.82166567774743"/>
    <n v="0.15343343226645015"/>
    <n v="0.12282295073645212"/>
    <n v="0.23637206574350525"/>
  </r>
  <r>
    <x v="7"/>
    <n v="21032689"/>
    <x v="5"/>
    <n v="0"/>
    <n v="21632850.000000004"/>
    <n v="0"/>
    <m/>
    <n v="0"/>
    <m/>
    <n v="0"/>
    <m/>
    <n v="0"/>
    <m/>
    <n v="0"/>
    <n v="25076746.500000015"/>
    <n v="0"/>
    <m/>
    <n v="0"/>
    <m/>
    <n v="154"/>
    <m/>
    <n v="0"/>
    <n v="27914536.499999989"/>
    <n v="310"/>
    <n v="0"/>
    <n v="0"/>
    <n v="0"/>
    <n v="310"/>
    <n v="-1.4958984742070136E-2"/>
    <n v="0.1904674530041961"/>
    <n v="0"/>
    <n v="0"/>
    <n v="0"/>
    <n v="0"/>
    <n v="0"/>
  </r>
  <r>
    <x v="7"/>
    <n v="21032690"/>
    <x v="6"/>
    <n v="0"/>
    <n v="21632850.000000004"/>
    <n v="0"/>
    <m/>
    <n v="0"/>
    <m/>
    <n v="0"/>
    <m/>
    <n v="0"/>
    <m/>
    <n v="0"/>
    <n v="25076746.500000015"/>
    <n v="0"/>
    <m/>
    <n v="0"/>
    <m/>
    <n v="0"/>
    <m/>
    <n v="0"/>
    <n v="27914536.499999989"/>
    <n v="0"/>
    <n v="38"/>
    <n v="0"/>
    <n v="0"/>
    <n v="0"/>
    <n v="-1.4958984742070136E-2"/>
    <n v="0.1904674530041961"/>
    <n v="40.951198752532633"/>
    <n v="81.406569142059752"/>
    <n v="1.893009878612047E-2"/>
    <n v="1.515348093501682E-2"/>
    <n v="2.916278733199091E-2"/>
  </r>
  <r>
    <x v="7"/>
    <n v="21032691"/>
    <x v="7"/>
    <n v="0"/>
    <n v="21632850.000000004"/>
    <n v="0"/>
    <m/>
    <n v="0"/>
    <m/>
    <n v="0"/>
    <m/>
    <n v="0"/>
    <m/>
    <n v="0"/>
    <n v="25076746.500000015"/>
    <n v="0"/>
    <m/>
    <n v="0"/>
    <m/>
    <n v="5"/>
    <m/>
    <n v="0"/>
    <n v="27914536.499999989"/>
    <n v="0"/>
    <n v="238"/>
    <n v="0"/>
    <n v="0"/>
    <n v="5"/>
    <n v="-1.4958984742070136E-2"/>
    <n v="0.1904674530041961"/>
    <n v="256.48382376586227"/>
    <n v="509.86219620553214"/>
    <n v="0.11856219766043874"/>
    <n v="9.4908643750894819E-2"/>
    <n v="0.18265114171089045"/>
  </r>
  <r>
    <x v="7"/>
    <n v="21032692"/>
    <x v="8"/>
    <n v="0"/>
    <n v="21632850.000000004"/>
    <n v="0"/>
    <m/>
    <n v="0"/>
    <m/>
    <n v="0"/>
    <m/>
    <n v="0"/>
    <m/>
    <n v="0"/>
    <n v="25076746.500000015"/>
    <n v="0"/>
    <m/>
    <n v="0"/>
    <m/>
    <n v="5390"/>
    <m/>
    <n v="0"/>
    <n v="27914536.499999989"/>
    <n v="146"/>
    <n v="10717"/>
    <n v="0"/>
    <n v="0"/>
    <n v="5390"/>
    <n v="-1.4958984742070136E-2"/>
    <n v="0.1904674530041961"/>
    <n v="11549.31571133927"/>
    <n v="22958.794776196166"/>
    <n v="5.338786018180345"/>
    <n v="4.2736803994888231"/>
    <n v="8.2246734693933305"/>
  </r>
  <r>
    <x v="7"/>
    <n v="21032693"/>
    <x v="9"/>
    <n v="0"/>
    <n v="21632850.000000004"/>
    <n v="0"/>
    <m/>
    <n v="0"/>
    <m/>
    <n v="0"/>
    <m/>
    <n v="0"/>
    <m/>
    <n v="0"/>
    <n v="25076746.500000015"/>
    <n v="0"/>
    <m/>
    <n v="0"/>
    <m/>
    <n v="21"/>
    <m/>
    <n v="4216"/>
    <n v="27914536.499999989"/>
    <n v="1195"/>
    <n v="250"/>
    <n v="0"/>
    <n v="0"/>
    <n v="4216"/>
    <n v="-1.4958984742070136E-2"/>
    <n v="0.1904674530041961"/>
    <n v="269.41578126666207"/>
    <n v="535.56953382934046"/>
    <n v="0.12454012359289784"/>
    <n v="9.96939535198475E-2"/>
    <n v="0.1918604429736244"/>
  </r>
  <r>
    <x v="7"/>
    <n v="21032694"/>
    <x v="10"/>
    <n v="0"/>
    <n v="21632850.000000004"/>
    <n v="0"/>
    <m/>
    <n v="0"/>
    <m/>
    <n v="0"/>
    <m/>
    <n v="0"/>
    <m/>
    <n v="0"/>
    <n v="25076746.500000015"/>
    <n v="0"/>
    <m/>
    <n v="0"/>
    <m/>
    <n v="31"/>
    <m/>
    <n v="3"/>
    <n v="27914536.499999989"/>
    <n v="19"/>
    <n v="0"/>
    <n v="0"/>
    <n v="0"/>
    <n v="31"/>
    <n v="-1.4958984742070136E-2"/>
    <n v="0.1904674530041961"/>
    <n v="0"/>
    <n v="0"/>
    <n v="0"/>
    <n v="0"/>
    <n v="0"/>
  </r>
  <r>
    <x v="7"/>
    <n v="21032695"/>
    <x v="11"/>
    <n v="0"/>
    <n v="21632850.000000004"/>
    <n v="0"/>
    <m/>
    <n v="0"/>
    <m/>
    <n v="0"/>
    <m/>
    <n v="0"/>
    <m/>
    <n v="0"/>
    <n v="25076746.500000015"/>
    <n v="241"/>
    <m/>
    <n v="0"/>
    <m/>
    <n v="112"/>
    <m/>
    <n v="2247"/>
    <n v="27914536.499999989"/>
    <n v="293"/>
    <n v="0"/>
    <n v="0"/>
    <n v="241"/>
    <n v="2247"/>
    <n v="-1.4958984742070136E-2"/>
    <n v="0.1904674530041961"/>
    <n v="0"/>
    <n v="0"/>
    <n v="0"/>
    <n v="0"/>
    <n v="0"/>
  </r>
  <r>
    <x v="7"/>
    <n v="21032696"/>
    <x v="12"/>
    <n v="0"/>
    <n v="21632850.000000004"/>
    <n v="0"/>
    <m/>
    <n v="0"/>
    <m/>
    <n v="0"/>
    <m/>
    <n v="0"/>
    <m/>
    <n v="0"/>
    <n v="25076746.500000015"/>
    <n v="0"/>
    <m/>
    <n v="0"/>
    <m/>
    <n v="6"/>
    <m/>
    <n v="0"/>
    <n v="27914536.499999989"/>
    <n v="118"/>
    <n v="0"/>
    <n v="0"/>
    <n v="0"/>
    <n v="118"/>
    <n v="-1.4958984742070136E-2"/>
    <n v="0.1904674530041961"/>
    <n v="0"/>
    <n v="0"/>
    <n v="0"/>
    <n v="0"/>
    <n v="0"/>
  </r>
  <r>
    <x v="7"/>
    <n v="21032697"/>
    <x v="13"/>
    <n v="0"/>
    <n v="21632850.000000004"/>
    <n v="0"/>
    <m/>
    <n v="0"/>
    <m/>
    <n v="0"/>
    <m/>
    <n v="0"/>
    <m/>
    <n v="0"/>
    <n v="25076746.500000015"/>
    <n v="0"/>
    <m/>
    <n v="0"/>
    <m/>
    <n v="73"/>
    <m/>
    <n v="267"/>
    <n v="27914536.499999989"/>
    <n v="4864"/>
    <n v="124"/>
    <n v="0"/>
    <n v="0"/>
    <n v="4864"/>
    <n v="-1.4958984742070136E-2"/>
    <n v="0.1904674530041961"/>
    <n v="133.6302275082644"/>
    <n v="265.6424887793529"/>
    <n v="6.1771901302077339E-2"/>
    <n v="4.9448200945844359E-2"/>
    <n v="9.5162779714917711E-2"/>
  </r>
  <r>
    <x v="7"/>
    <n v="21032698"/>
    <x v="14"/>
    <n v="0"/>
    <n v="21632850.000000004"/>
    <n v="0"/>
    <m/>
    <n v="0"/>
    <m/>
    <n v="0"/>
    <m/>
    <n v="0"/>
    <m/>
    <n v="0"/>
    <n v="25076746.500000015"/>
    <n v="0"/>
    <m/>
    <n v="0"/>
    <m/>
    <n v="4"/>
    <m/>
    <n v="0"/>
    <n v="27914536.499999989"/>
    <n v="85"/>
    <n v="0"/>
    <n v="0"/>
    <n v="0"/>
    <n v="85"/>
    <n v="-1.4958984742070136E-2"/>
    <n v="0.1904674530041961"/>
    <n v="0"/>
    <n v="0"/>
    <n v="0"/>
    <n v="0"/>
    <n v="0"/>
  </r>
  <r>
    <x v="7"/>
    <n v="21032699"/>
    <x v="15"/>
    <n v="0"/>
    <n v="21632850.000000004"/>
    <n v="0"/>
    <m/>
    <n v="0"/>
    <m/>
    <n v="0"/>
    <m/>
    <n v="0"/>
    <m/>
    <n v="0"/>
    <n v="25076746.500000015"/>
    <n v="0"/>
    <m/>
    <n v="0"/>
    <m/>
    <n v="207"/>
    <m/>
    <n v="0"/>
    <n v="27914536.499999989"/>
    <n v="10"/>
    <n v="0"/>
    <n v="0"/>
    <n v="0"/>
    <n v="207"/>
    <n v="-1.4958984742070136E-2"/>
    <n v="0.1904674530041961"/>
    <n v="0"/>
    <n v="0"/>
    <n v="0"/>
    <n v="0"/>
    <n v="0"/>
  </r>
  <r>
    <x v="7"/>
    <n v="21032700"/>
    <x v="16"/>
    <n v="0"/>
    <n v="21632850.000000004"/>
    <n v="0"/>
    <m/>
    <n v="0"/>
    <m/>
    <n v="0"/>
    <m/>
    <n v="0"/>
    <m/>
    <n v="0"/>
    <n v="25076746.500000015"/>
    <n v="0"/>
    <m/>
    <n v="0"/>
    <m/>
    <n v="1406"/>
    <m/>
    <n v="0"/>
    <n v="27914536.499999989"/>
    <n v="5"/>
    <n v="0"/>
    <n v="0"/>
    <n v="0"/>
    <n v="1406"/>
    <n v="-1.4958984742070136E-2"/>
    <n v="0.1904674530041961"/>
    <n v="0"/>
    <n v="0"/>
    <n v="0"/>
    <n v="0"/>
    <n v="0"/>
  </r>
  <r>
    <x v="7"/>
    <n v="21032701"/>
    <x v="17"/>
    <n v="0"/>
    <n v="21632850.000000004"/>
    <n v="0"/>
    <m/>
    <n v="0"/>
    <m/>
    <n v="0"/>
    <m/>
    <n v="0"/>
    <m/>
    <n v="0"/>
    <n v="25076746.500000015"/>
    <n v="0"/>
    <m/>
    <n v="0"/>
    <m/>
    <n v="152"/>
    <m/>
    <n v="0"/>
    <n v="27914536.499999989"/>
    <n v="74"/>
    <n v="0"/>
    <n v="0"/>
    <n v="0"/>
    <n v="152"/>
    <n v="-1.4958984742070136E-2"/>
    <n v="0.1904674530041961"/>
    <n v="0"/>
    <n v="0"/>
    <n v="0"/>
    <n v="0"/>
    <n v="0"/>
  </r>
  <r>
    <x v="7"/>
    <n v="21032702"/>
    <x v="18"/>
    <n v="0"/>
    <n v="21632850.000000004"/>
    <n v="0"/>
    <m/>
    <n v="0"/>
    <m/>
    <n v="0"/>
    <m/>
    <n v="0"/>
    <m/>
    <n v="0"/>
    <n v="25076746.500000015"/>
    <n v="0"/>
    <m/>
    <n v="0"/>
    <m/>
    <n v="48"/>
    <m/>
    <n v="249"/>
    <n v="27914536.499999989"/>
    <n v="161"/>
    <n v="5235"/>
    <n v="0"/>
    <n v="0"/>
    <n v="249"/>
    <n v="-1.4958984742070136E-2"/>
    <n v="0.1904674530041961"/>
    <n v="5641.5664597239038"/>
    <n v="11214.826038386389"/>
    <n v="2.6078701880352813"/>
    <n v="2.0875913867056068"/>
    <n v="4.0175576758676952"/>
  </r>
  <r>
    <x v="7"/>
    <n v="21032703"/>
    <x v="19"/>
    <n v="0"/>
    <n v="21632850.000000004"/>
    <n v="0"/>
    <m/>
    <n v="0"/>
    <m/>
    <n v="0"/>
    <m/>
    <n v="0"/>
    <m/>
    <n v="0"/>
    <n v="25076746.500000015"/>
    <n v="0"/>
    <m/>
    <n v="0"/>
    <m/>
    <n v="2098"/>
    <m/>
    <n v="0"/>
    <n v="27914536.499999989"/>
    <n v="34"/>
    <n v="0"/>
    <n v="0"/>
    <n v="0"/>
    <n v="2098"/>
    <n v="-1.4958984742070136E-2"/>
    <n v="0.1904674530041961"/>
    <n v="0"/>
    <n v="0"/>
    <n v="0"/>
    <n v="0"/>
    <n v="0"/>
  </r>
  <r>
    <x v="7"/>
    <n v="21032704"/>
    <x v="20"/>
    <n v="0"/>
    <n v="21632850.000000004"/>
    <n v="0"/>
    <m/>
    <n v="0"/>
    <m/>
    <n v="0"/>
    <m/>
    <n v="0"/>
    <m/>
    <n v="0"/>
    <n v="25076746.500000015"/>
    <n v="0"/>
    <m/>
    <n v="0"/>
    <m/>
    <n v="69"/>
    <m/>
    <n v="21"/>
    <n v="27914536.499999989"/>
    <n v="191"/>
    <n v="0"/>
    <n v="0"/>
    <n v="0"/>
    <n v="191"/>
    <n v="-1.4958984742070136E-2"/>
    <n v="0.1904674530041961"/>
    <n v="0"/>
    <n v="0"/>
    <n v="0"/>
    <n v="0"/>
    <n v="0"/>
  </r>
  <r>
    <x v="7"/>
    <n v="21032705"/>
    <x v="21"/>
    <n v="0"/>
    <n v="21632850.000000004"/>
    <n v="0"/>
    <m/>
    <n v="0"/>
    <m/>
    <n v="0"/>
    <m/>
    <n v="0"/>
    <m/>
    <n v="0"/>
    <n v="25076746.500000015"/>
    <n v="0"/>
    <m/>
    <n v="0"/>
    <m/>
    <n v="64"/>
    <m/>
    <n v="584"/>
    <n v="27914536.499999989"/>
    <n v="606"/>
    <n v="0"/>
    <n v="0"/>
    <n v="0"/>
    <n v="606"/>
    <n v="-1.4958984742070136E-2"/>
    <n v="0.1904674530041961"/>
    <n v="0"/>
    <n v="0"/>
    <n v="0"/>
    <n v="0"/>
    <n v="0"/>
  </r>
  <r>
    <x v="7"/>
    <n v="21032706"/>
    <x v="22"/>
    <n v="0"/>
    <n v="21632850.000000004"/>
    <n v="0"/>
    <m/>
    <n v="0"/>
    <m/>
    <n v="0"/>
    <m/>
    <n v="0"/>
    <m/>
    <n v="0"/>
    <n v="25076746.500000015"/>
    <n v="0"/>
    <m/>
    <n v="0"/>
    <m/>
    <n v="2"/>
    <m/>
    <n v="0"/>
    <n v="27914536.499999989"/>
    <n v="0"/>
    <n v="0"/>
    <n v="0"/>
    <n v="0"/>
    <n v="2"/>
    <n v="-1.4958984742070136E-2"/>
    <n v="0.1904674530041961"/>
    <n v="0"/>
    <n v="0"/>
    <n v="0"/>
    <n v="0"/>
    <n v="0"/>
  </r>
  <r>
    <x v="7"/>
    <n v="21032707"/>
    <x v="23"/>
    <n v="0"/>
    <n v="21632850.000000004"/>
    <n v="0"/>
    <m/>
    <n v="0"/>
    <m/>
    <n v="0"/>
    <m/>
    <n v="0"/>
    <m/>
    <n v="0"/>
    <n v="25076746.500000015"/>
    <n v="0"/>
    <m/>
    <n v="0"/>
    <m/>
    <n v="7"/>
    <m/>
    <n v="0"/>
    <n v="27914536.499999989"/>
    <n v="16"/>
    <n v="0"/>
    <n v="0"/>
    <n v="0"/>
    <n v="16"/>
    <n v="-1.4958984742070136E-2"/>
    <n v="0.1904674530041961"/>
    <n v="0"/>
    <n v="0"/>
    <n v="0"/>
    <n v="0"/>
    <n v="0"/>
  </r>
  <r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89906890.500000015"/>
    <n v="30032"/>
    <n v="92853164.500000015"/>
    <n v="0"/>
    <n v="95894118.499999985"/>
    <n v="33978"/>
    <n v="99010212"/>
    <n v="36986"/>
    <n v="31546"/>
    <n v="12836"/>
    <n v="30032"/>
    <n v="36986"/>
    <n v="0.14126140610967886"/>
    <n v="5.4673730437993617E-2"/>
    <n v="15566.789511659323"/>
    <n v="39257.46902742621"/>
    <n v="2.1190831829001686"/>
    <n v="3.6223398907912641"/>
    <n v="3.9649919169374379"/>
  </r>
  <r>
    <x v="8"/>
    <n v="70997870.500000104"/>
    <x v="1"/>
    <n v="0"/>
    <n v="73460021"/>
    <n v="119626"/>
    <m/>
    <n v="0"/>
    <m/>
    <n v="144540"/>
    <m/>
    <n v="89794"/>
    <m/>
    <n v="146092"/>
    <n v="87087354.999999985"/>
    <n v="186652"/>
    <m/>
    <n v="187928"/>
    <m/>
    <n v="0"/>
    <m/>
    <n v="203504"/>
    <n v="99010212"/>
    <n v="230632"/>
    <n v="103785"/>
    <n v="144540"/>
    <n v="187928"/>
    <n v="230632"/>
    <n v="0.14126140610967886"/>
    <n v="5.4673730437993617E-2"/>
    <n v="51214.076252696468"/>
    <n v="129155.4055351369"/>
    <n v="6.9716936580642237"/>
    <n v="11.917344372211099"/>
    <n v="13.044654983178596"/>
  </r>
  <r>
    <x v="8"/>
    <n v="70997871.500000104"/>
    <x v="2"/>
    <n v="0"/>
    <n v="73460021"/>
    <n v="3110"/>
    <m/>
    <n v="0"/>
    <m/>
    <n v="0"/>
    <m/>
    <n v="3586"/>
    <m/>
    <n v="0"/>
    <n v="87087354.999999985"/>
    <n v="0"/>
    <m/>
    <n v="6298"/>
    <m/>
    <n v="0"/>
    <m/>
    <n v="4186"/>
    <n v="99010212"/>
    <n v="5280"/>
    <n v="3642"/>
    <n v="3110"/>
    <n v="6298"/>
    <n v="5280"/>
    <n v="0.14126140610967886"/>
    <n v="5.4673730437993617E-2"/>
    <n v="1797.1929056445588"/>
    <n v="4532.2925948737156"/>
    <n v="0.24464911405954523"/>
    <n v="0.41820078242128272"/>
    <n v="0.45776011416617468"/>
  </r>
  <r>
    <x v="8"/>
    <n v="70997872.500000104"/>
    <x v="3"/>
    <n v="409"/>
    <n v="73460021"/>
    <n v="35"/>
    <m/>
    <n v="177"/>
    <m/>
    <n v="3609"/>
    <m/>
    <n v="0"/>
    <m/>
    <n v="108"/>
    <n v="87087354.999999985"/>
    <n v="47"/>
    <m/>
    <n v="3532"/>
    <m/>
    <n v="2439"/>
    <m/>
    <n v="2490"/>
    <n v="99010212"/>
    <n v="487"/>
    <n v="1687"/>
    <n v="3609"/>
    <n v="3532"/>
    <n v="2490"/>
    <n v="0.14126140610967886"/>
    <n v="5.4673730437993617E-2"/>
    <n v="832.47238655199635"/>
    <n v="2099.3897879055353"/>
    <n v="0.11332318929666468"/>
    <n v="0.19371354199470178"/>
    <n v="0.21203770252562787"/>
  </r>
  <r>
    <x v="8"/>
    <n v="70997873.500000104"/>
    <x v="4"/>
    <n v="287"/>
    <n v="73460021"/>
    <n v="44"/>
    <m/>
    <n v="132"/>
    <m/>
    <n v="2898"/>
    <m/>
    <n v="0"/>
    <m/>
    <n v="9"/>
    <n v="87087354.999999985"/>
    <n v="24"/>
    <m/>
    <n v="1440"/>
    <m/>
    <n v="1004"/>
    <m/>
    <n v="2881"/>
    <n v="99010212"/>
    <n v="215"/>
    <n v="404"/>
    <n v="2898"/>
    <n v="1440"/>
    <n v="2881"/>
    <n v="0.14126140610967886"/>
    <n v="5.4673730437993617E-2"/>
    <n v="199.3591251730922"/>
    <n v="502.75843172130186"/>
    <n v="2.7138451971459712E-2"/>
    <n v="4.6390202113728227E-2"/>
    <n v="5.0778442098609163E-2"/>
  </r>
  <r>
    <x v="8"/>
    <n v="70997874.500000104"/>
    <x v="5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75.500000104"/>
    <x v="6"/>
    <n v="19"/>
    <n v="73460021"/>
    <n v="0"/>
    <m/>
    <n v="361"/>
    <m/>
    <n v="2192"/>
    <m/>
    <n v="0"/>
    <m/>
    <n v="0"/>
    <n v="87087354.999999985"/>
    <n v="119"/>
    <m/>
    <n v="0"/>
    <m/>
    <n v="776"/>
    <m/>
    <n v="91"/>
    <n v="99010212"/>
    <n v="0"/>
    <n v="535"/>
    <n v="2192"/>
    <n v="119"/>
    <n v="776"/>
    <n v="0.14126140610967886"/>
    <n v="5.4673730437993617E-2"/>
    <n v="264.0028019000107"/>
    <n v="665.78158656162498"/>
    <n v="3.5938296546363727E-2"/>
    <n v="6.1432569630803471E-2"/>
    <n v="6.7243729016722542E-2"/>
  </r>
  <r>
    <x v="8"/>
    <n v="70997876.500000104"/>
    <x v="7"/>
    <n v="634"/>
    <n v="73460021"/>
    <n v="0"/>
    <m/>
    <n v="163"/>
    <m/>
    <n v="1168"/>
    <m/>
    <n v="0"/>
    <m/>
    <n v="0"/>
    <n v="87087354.999999985"/>
    <n v="136"/>
    <m/>
    <n v="4362"/>
    <m/>
    <n v="3788"/>
    <m/>
    <n v="2684"/>
    <n v="99010212"/>
    <n v="233"/>
    <n v="167"/>
    <n v="1168"/>
    <n v="4362"/>
    <n v="3788"/>
    <n v="0.14126140610967886"/>
    <n v="5.4673730437993617E-2"/>
    <n v="82.408351247293055"/>
    <n v="207.8234111323203"/>
    <n v="1.1218122473350921E-2"/>
    <n v="1.9176147903447065E-2"/>
    <n v="2.0990098590266657E-2"/>
  </r>
  <r>
    <x v="8"/>
    <n v="70997877.500000104"/>
    <x v="8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78.500000104"/>
    <x v="9"/>
    <n v="0"/>
    <n v="73460021"/>
    <n v="0"/>
    <m/>
    <n v="0"/>
    <m/>
    <n v="0"/>
    <m/>
    <n v="0"/>
    <m/>
    <n v="0"/>
    <n v="87087354.999999985"/>
    <n v="0"/>
    <m/>
    <n v="3342"/>
    <m/>
    <n v="0"/>
    <m/>
    <n v="3724"/>
    <n v="99010212"/>
    <n v="4695"/>
    <n v="2651"/>
    <n v="0"/>
    <n v="3342"/>
    <n v="4695"/>
    <n v="0.14126140610967886"/>
    <n v="5.4673730437993617E-2"/>
    <n v="1308.1708931531371"/>
    <n v="3299.0410952801267"/>
    <n v="0.17807929746618736"/>
    <n v="0.30440699456310283"/>
    <n v="0.33320210396884381"/>
  </r>
  <r>
    <x v="8"/>
    <n v="70997879.500000104"/>
    <x v="10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0.500000104"/>
    <x v="11"/>
    <n v="0"/>
    <n v="73460021"/>
    <n v="2126"/>
    <m/>
    <n v="0"/>
    <m/>
    <n v="0"/>
    <m/>
    <n v="0"/>
    <m/>
    <n v="0"/>
    <n v="87087354.999999985"/>
    <n v="2934"/>
    <m/>
    <n v="0"/>
    <m/>
    <n v="0"/>
    <m/>
    <n v="0"/>
    <n v="99010212"/>
    <n v="0"/>
    <n v="0"/>
    <n v="2126"/>
    <n v="2934"/>
    <n v="0"/>
    <n v="0.14126140610967886"/>
    <n v="5.4673730437993617E-2"/>
    <n v="0"/>
    <n v="0"/>
    <n v="0"/>
    <n v="0"/>
    <n v="0"/>
  </r>
  <r>
    <x v="8"/>
    <n v="70997881.500000104"/>
    <x v="12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2.500000104"/>
    <x v="13"/>
    <n v="0"/>
    <n v="73460021"/>
    <n v="287"/>
    <m/>
    <n v="0"/>
    <m/>
    <n v="0"/>
    <m/>
    <n v="0"/>
    <m/>
    <n v="0"/>
    <n v="87087354.999999985"/>
    <n v="0"/>
    <m/>
    <n v="0"/>
    <m/>
    <n v="0"/>
    <m/>
    <n v="439"/>
    <n v="99010212"/>
    <n v="528"/>
    <n v="338"/>
    <n v="287"/>
    <n v="0"/>
    <n v="528"/>
    <n v="0.14126140610967886"/>
    <n v="5.4673730437993617E-2"/>
    <n v="166.79055521907219"/>
    <n v="420.62462851930701"/>
    <n v="2.2704942490973722E-2"/>
    <n v="3.8811604738713222E-2"/>
    <n v="4.2482954032994798E-2"/>
  </r>
  <r>
    <x v="8"/>
    <n v="70997883.500000104"/>
    <x v="14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4.500000104"/>
    <x v="15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5.500000104"/>
    <x v="16"/>
    <n v="0"/>
    <n v="73460021"/>
    <n v="0"/>
    <m/>
    <n v="0"/>
    <m/>
    <n v="0"/>
    <m/>
    <n v="0"/>
    <m/>
    <n v="0"/>
    <n v="87087354.999999985"/>
    <n v="0"/>
    <m/>
    <n v="1939"/>
    <m/>
    <n v="0"/>
    <m/>
    <n v="1785"/>
    <n v="99010212"/>
    <n v="1803"/>
    <n v="74310"/>
    <n v="0"/>
    <n v="1939"/>
    <n v="1803"/>
    <n v="0.14126140610967886"/>
    <n v="5.4673730437993617E-2"/>
    <n v="36669.248989139807"/>
    <n v="92475.195696064213"/>
    <n v="4.9917286287108205"/>
    <n v="8.5328116808691696"/>
    <n v="9.3399654266030865"/>
  </r>
  <r>
    <x v="8"/>
    <n v="70997886.500000104"/>
    <x v="17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1608"/>
    <n v="0"/>
    <n v="0"/>
    <n v="0"/>
    <n v="0.14126140610967886"/>
    <n v="5.4673730437993617E-2"/>
    <n v="793.48879524339668"/>
    <n v="2001.0781143758747"/>
    <n v="0.1080164127972951"/>
    <n v="0.18464219059127474"/>
    <n v="0.20210825468951371"/>
  </r>
  <r>
    <x v="8"/>
    <n v="70997887.500000104"/>
    <x v="18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2934"/>
    <n v="0"/>
    <n v="0"/>
    <n v="0"/>
    <n v="0.14126140610967886"/>
    <n v="5.4673730437993617E-2"/>
    <n v="1447.820973410526"/>
    <n v="3651.2208877977714"/>
    <n v="0.19708964872342277"/>
    <n v="0.33690310148930352"/>
    <n v="0.36877215128049329"/>
  </r>
  <r>
    <x v="8"/>
    <n v="70997888.500000104"/>
    <x v="19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89.500000104"/>
    <x v="20"/>
    <n v="0"/>
    <n v="73460021"/>
    <n v="0"/>
    <m/>
    <n v="0"/>
    <m/>
    <n v="0"/>
    <m/>
    <n v="0"/>
    <m/>
    <n v="0"/>
    <n v="87087354.999999985"/>
    <n v="0"/>
    <m/>
    <n v="496"/>
    <m/>
    <n v="0"/>
    <m/>
    <n v="680"/>
    <n v="99010212"/>
    <n v="793"/>
    <n v="395"/>
    <n v="0"/>
    <n v="496"/>
    <n v="793"/>
    <n v="0.14126140610967886"/>
    <n v="5.4673730437993617E-2"/>
    <n v="194.91795654299855"/>
    <n v="491.55836764830252"/>
    <n v="2.6533882496847988E-2"/>
    <n v="4.5356757017135277E-2"/>
    <n v="4.9647239180570839E-2"/>
  </r>
  <r>
    <x v="8"/>
    <n v="70997890.500000104"/>
    <x v="21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91.500000104"/>
    <x v="22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8"/>
    <n v="70997892.500000104"/>
    <x v="23"/>
    <n v="0"/>
    <n v="73460021"/>
    <n v="0"/>
    <m/>
    <n v="0"/>
    <m/>
    <n v="0"/>
    <m/>
    <n v="0"/>
    <m/>
    <n v="0"/>
    <n v="87087354.999999985"/>
    <n v="0"/>
    <m/>
    <n v="0"/>
    <m/>
    <n v="0"/>
    <m/>
    <n v="0"/>
    <n v="99010212"/>
    <n v="0"/>
    <n v="0"/>
    <n v="0"/>
    <n v="0"/>
    <n v="0"/>
    <n v="0.14126140610967886"/>
    <n v="5.4673730437993617E-2"/>
    <n v="0"/>
    <n v="0"/>
    <n v="0"/>
    <n v="0"/>
    <n v="0"/>
  </r>
  <r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5570732.4999999953"/>
    <n v="0"/>
    <n v="5702174"/>
    <n v="0"/>
    <n v="5835806.0000000009"/>
    <n v="0"/>
    <n v="5970424.0000000009"/>
    <n v="2339"/>
    <n v="544"/>
    <n v="0"/>
    <n v="1088"/>
    <n v="2339"/>
    <n v="9.0847270748923847E-3"/>
    <n v="5.4673730437993617E-2"/>
    <n v="519.84235985058569"/>
    <n v="676.9816506346242"/>
    <n v="1.0767091958045429"/>
    <n v="0.99980481751540462"/>
    <n v="1.1338920830993311"/>
  </r>
  <r>
    <x v="9"/>
    <n v="4713257.5"/>
    <x v="1"/>
    <n v="0"/>
    <n v="4828066.5000000028"/>
    <n v="6578"/>
    <m/>
    <n v="6916"/>
    <m/>
    <n v="7704"/>
    <m/>
    <n v="7434"/>
    <m/>
    <n v="0"/>
    <n v="5441061.9999999972"/>
    <n v="10162"/>
    <m/>
    <n v="0"/>
    <m/>
    <n v="0"/>
    <m/>
    <n v="0"/>
    <n v="5970424.0000000009"/>
    <n v="11146"/>
    <n v="4012"/>
    <n v="7704"/>
    <n v="10162"/>
    <n v="11146"/>
    <n v="9.0847270748923847E-3"/>
    <n v="5.4673730437993617E-2"/>
    <n v="3833.8374038980696"/>
    <n v="4992.7396734303538"/>
    <n v="7.9407303190585035"/>
    <n v="7.3735605291761095"/>
    <n v="8.3624541128575682"/>
  </r>
  <r>
    <x v="9"/>
    <n v="4713258.5"/>
    <x v="2"/>
    <n v="0"/>
    <n v="4828066.5000000028"/>
    <n v="2564"/>
    <m/>
    <n v="0"/>
    <m/>
    <n v="0"/>
    <m/>
    <n v="1842"/>
    <m/>
    <n v="0"/>
    <n v="5441061.9999999972"/>
    <n v="0"/>
    <m/>
    <n v="0"/>
    <m/>
    <n v="0"/>
    <m/>
    <n v="0"/>
    <n v="5970424.0000000009"/>
    <n v="1814"/>
    <n v="1069"/>
    <n v="2564"/>
    <n v="1842"/>
    <n v="1814"/>
    <n v="9.0847270748923847E-3"/>
    <n v="5.4673730437993617E-2"/>
    <n v="1021.5284608093311"/>
    <n v="1330.3187215595833"/>
    <n v="2.1158127395497361"/>
    <n v="1.9646899814778815"/>
    <n v="2.2281813177080609"/>
  </r>
  <r>
    <x v="9"/>
    <n v="4713259.5"/>
    <x v="3"/>
    <n v="704"/>
    <n v="4828066.5000000028"/>
    <n v="0"/>
    <m/>
    <n v="0"/>
    <m/>
    <n v="0"/>
    <m/>
    <n v="1839"/>
    <m/>
    <n v="207"/>
    <n v="5441061.9999999972"/>
    <n v="0"/>
    <m/>
    <n v="0"/>
    <m/>
    <n v="283"/>
    <m/>
    <n v="0"/>
    <n v="5970424.0000000009"/>
    <n v="0"/>
    <n v="157"/>
    <n v="704"/>
    <n v="1839"/>
    <n v="283"/>
    <n v="9.0847270748923847E-3"/>
    <n v="5.4673730437993617E-2"/>
    <n v="150.02803400099626"/>
    <n v="195.37889549565443"/>
    <n v="0.31074144070094351"/>
    <n v="0.28854661093735023"/>
    <n v="0.327244590159182"/>
  </r>
  <r>
    <x v="9"/>
    <n v="4713260.5"/>
    <x v="4"/>
    <n v="278"/>
    <n v="4828066.5000000028"/>
    <n v="0"/>
    <m/>
    <n v="0"/>
    <m/>
    <n v="0"/>
    <m/>
    <n v="1037"/>
    <m/>
    <n v="0"/>
    <n v="5441061.9999999972"/>
    <n v="0"/>
    <m/>
    <n v="0"/>
    <m/>
    <n v="0"/>
    <m/>
    <n v="0"/>
    <n v="5970424.0000000009"/>
    <n v="0"/>
    <n v="27"/>
    <n v="278"/>
    <n v="1037"/>
    <n v="0"/>
    <n v="9.0847270748923847E-3"/>
    <n v="5.4673730437993617E-2"/>
    <n v="25.800999477878335"/>
    <n v="33.600192218997897"/>
    <n v="5.3439610821181358E-2"/>
    <n v="4.9622665575213103E-2"/>
    <n v="5.6277732065591807E-2"/>
  </r>
  <r>
    <x v="9"/>
    <n v="4713261.5"/>
    <x v="5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2.5"/>
    <x v="6"/>
    <n v="819"/>
    <n v="4828066.5000000028"/>
    <n v="0"/>
    <m/>
    <n v="0"/>
    <m/>
    <n v="0"/>
    <m/>
    <n v="0"/>
    <m/>
    <n v="0"/>
    <n v="5441061.9999999972"/>
    <n v="0"/>
    <m/>
    <n v="0"/>
    <m/>
    <n v="582"/>
    <m/>
    <n v="0"/>
    <n v="5970424.0000000009"/>
    <n v="0"/>
    <n v="0"/>
    <n v="819"/>
    <n v="0"/>
    <n v="582"/>
    <n v="9.0847270748923847E-3"/>
    <n v="5.4673730437993617E-2"/>
    <n v="0"/>
    <n v="0"/>
    <n v="0"/>
    <n v="0"/>
    <n v="0"/>
  </r>
  <r>
    <x v="9"/>
    <n v="4713263.5"/>
    <x v="7"/>
    <n v="4104"/>
    <n v="4828066.5000000028"/>
    <n v="0"/>
    <m/>
    <n v="0"/>
    <m/>
    <n v="0"/>
    <m/>
    <n v="2324"/>
    <m/>
    <n v="0"/>
    <n v="5441061.9999999972"/>
    <n v="0"/>
    <m/>
    <n v="0"/>
    <m/>
    <n v="0"/>
    <m/>
    <n v="0"/>
    <n v="5970424.0000000009"/>
    <n v="0"/>
    <n v="374"/>
    <n v="4104"/>
    <n v="2324"/>
    <n v="0"/>
    <n v="9.0847270748923847E-3"/>
    <n v="5.4673730437993617E-2"/>
    <n v="357.39162239727767"/>
    <n v="465.4248848113042"/>
    <n v="0.74023757211562324"/>
    <n v="0.68736581204184066"/>
    <n v="0.77955080713079028"/>
  </r>
  <r>
    <x v="9"/>
    <n v="4713264.5"/>
    <x v="8"/>
    <n v="0"/>
    <n v="4828066.5000000028"/>
    <n v="0"/>
    <m/>
    <n v="0"/>
    <m/>
    <n v="0"/>
    <m/>
    <n v="565"/>
    <m/>
    <n v="0"/>
    <n v="5441061.9999999972"/>
    <n v="0"/>
    <m/>
    <n v="0"/>
    <m/>
    <n v="0"/>
    <m/>
    <n v="0"/>
    <n v="5970424.0000000009"/>
    <n v="0"/>
    <n v="850"/>
    <n v="0"/>
    <n v="565"/>
    <n v="0"/>
    <n v="9.0847270748923847E-3"/>
    <n v="5.4673730437993617E-2"/>
    <n v="812.25368726654017"/>
    <n v="1057.7838291166004"/>
    <n v="1.6823581184445981"/>
    <n v="1.5621950273678198"/>
    <n v="1.7717063798427051"/>
  </r>
  <r>
    <x v="9"/>
    <n v="4713265.5"/>
    <x v="9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790"/>
    <n v="0"/>
    <n v="0"/>
    <n v="0"/>
    <n v="9.0847270748923847E-3"/>
    <n v="5.4673730437993617E-2"/>
    <n v="754.91813287125501"/>
    <n v="983.11673529660504"/>
    <n v="1.5636034277308619"/>
    <n v="1.4519224372006796"/>
    <n v="1.6466447530302786"/>
  </r>
  <r>
    <x v="9"/>
    <n v="4713266.5"/>
    <x v="10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7.5"/>
    <x v="11"/>
    <n v="0"/>
    <n v="4828066.5000000028"/>
    <n v="0"/>
    <m/>
    <n v="0"/>
    <m/>
    <n v="0"/>
    <m/>
    <n v="0"/>
    <m/>
    <n v="0"/>
    <n v="5441061.9999999972"/>
    <n v="320"/>
    <m/>
    <n v="0"/>
    <m/>
    <n v="0"/>
    <m/>
    <n v="0"/>
    <n v="5970424.0000000009"/>
    <n v="0"/>
    <n v="216"/>
    <n v="0"/>
    <n v="320"/>
    <n v="0"/>
    <n v="9.0847270748923847E-3"/>
    <n v="5.4673730437993617E-2"/>
    <n v="206.40799582302668"/>
    <n v="268.80153775198318"/>
    <n v="0.42751688656945086"/>
    <n v="0.39698132460170482"/>
    <n v="0.45022185652473445"/>
  </r>
  <r>
    <x v="9"/>
    <n v="4713268.5"/>
    <x v="12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69.5"/>
    <x v="13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97"/>
    <n v="0"/>
    <n v="0"/>
    <n v="0"/>
    <n v="9.0847270748923847E-3"/>
    <n v="5.4673730437993617E-2"/>
    <n v="92.692479605711057"/>
    <n v="120.7118016756591"/>
    <n v="0.19198674998720711"/>
    <n v="0.17827402077021001"/>
    <n v="0.20218296334675573"/>
  </r>
  <r>
    <x v="9"/>
    <n v="4713270.5"/>
    <x v="14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1.5"/>
    <x v="15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2.5"/>
    <x v="16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111"/>
    <n v="0"/>
    <n v="0"/>
    <n v="0"/>
    <n v="9.0847270748923847E-3"/>
    <n v="5.4673730437993617E-2"/>
    <n v="106.0707756312776"/>
    <n v="138.13412356699135"/>
    <n v="0.21969617782041223"/>
    <n v="0.2040042918092094"/>
    <n v="0.23136400960298853"/>
  </r>
  <r>
    <x v="9"/>
    <n v="4713273.5"/>
    <x v="17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445"/>
    <n v="0"/>
    <n v="0"/>
    <n v="0"/>
    <n v="9.0847270748923847E-3"/>
    <n v="5.4673730437993617E-2"/>
    <n v="425.23869509836516"/>
    <n v="553.78094583163193"/>
    <n v="0.88076395612687797"/>
    <n v="0.81785504373962326"/>
    <n v="0.92754039885882789"/>
  </r>
  <r>
    <x v="9"/>
    <n v="4713274.5"/>
    <x v="18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777"/>
    <n v="320"/>
    <n v="0"/>
    <n v="0"/>
    <n v="777"/>
    <n v="9.0847270748923847E-3"/>
    <n v="5.4673730437993617E-2"/>
    <n v="305.78962344152103"/>
    <n v="398.22450037330839"/>
    <n v="0.63335835047326061"/>
    <n v="0.58812048089141455"/>
    <n v="0.66699534299960661"/>
  </r>
  <r>
    <x v="9"/>
    <n v="4713275.5"/>
    <x v="19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6.5"/>
    <x v="20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7.5"/>
    <x v="21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8.5"/>
    <x v="22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9"/>
    <n v="4713279.5"/>
    <x v="23"/>
    <n v="0"/>
    <n v="4828066.5000000028"/>
    <n v="0"/>
    <m/>
    <n v="0"/>
    <m/>
    <n v="0"/>
    <m/>
    <n v="0"/>
    <m/>
    <n v="0"/>
    <n v="5441061.9999999972"/>
    <n v="0"/>
    <m/>
    <n v="0"/>
    <m/>
    <n v="0"/>
    <m/>
    <n v="0"/>
    <n v="5970424.0000000009"/>
    <n v="0"/>
    <n v="0"/>
    <n v="0"/>
    <n v="0"/>
    <n v="0"/>
    <n v="9.0847270748923847E-3"/>
    <n v="5.4673730437993617E-2"/>
    <n v="0"/>
    <n v="0"/>
    <n v="0"/>
    <n v="0"/>
    <n v="0"/>
  </r>
  <r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  <n v="0.22761760688079957"/>
    <n v="5.4673730437993617E-2"/>
    <n v="70.494839739037275"/>
    <n v="273.77934400664952"/>
    <n v="1.0079438904340157"/>
    <n v="2.8339066627077822"/>
    <n v="3.2718452963274962"/>
  </r>
  <r>
    <x v="10"/>
    <n v="684553.5"/>
    <x v="1"/>
    <n v="0"/>
    <n v="699392.50000000035"/>
    <n v="0"/>
    <m/>
    <n v="0"/>
    <m/>
    <n v="0"/>
    <m/>
    <n v="0"/>
    <m/>
    <n v="0"/>
    <n v="776313.5000000007"/>
    <n v="1358"/>
    <m/>
    <n v="0"/>
    <m/>
    <n v="1366"/>
    <m/>
    <n v="0"/>
    <n v="836773.49999999977"/>
    <n v="0"/>
    <n v="747"/>
    <n v="0"/>
    <n v="1358"/>
    <n v="1366"/>
    <n v="0.22761760688079957"/>
    <n v="5.4673730437993617E-2"/>
    <n v="239.36202402300387"/>
    <n v="929.60531805894175"/>
    <n v="3.4224276643373179"/>
    <n v="9.622401259285061"/>
    <n v="11.10940198343927"/>
  </r>
  <r>
    <x v="10"/>
    <n v="684554.5"/>
    <x v="2"/>
    <n v="1334"/>
    <n v="699392.50000000035"/>
    <n v="590"/>
    <m/>
    <n v="0"/>
    <m/>
    <n v="0"/>
    <m/>
    <n v="1000"/>
    <m/>
    <n v="0"/>
    <n v="776313.5000000007"/>
    <n v="968"/>
    <m/>
    <n v="0"/>
    <m/>
    <n v="1172"/>
    <m/>
    <n v="0"/>
    <n v="836773.49999999977"/>
    <n v="0"/>
    <n v="487"/>
    <n v="1334"/>
    <n v="1000"/>
    <n v="1172"/>
    <n v="0.22761760688079957"/>
    <n v="5.4673730437993617E-2"/>
    <n v="156.04994069505071"/>
    <n v="606.04791150562869"/>
    <n v="2.2312212483698444"/>
    <n v="6.2732388397213183"/>
    <n v="7.2426757241431385"/>
  </r>
  <r>
    <x v="10"/>
    <n v="684555.5"/>
    <x v="3"/>
    <n v="0"/>
    <n v="699392.50000000035"/>
    <n v="6"/>
    <m/>
    <n v="0"/>
    <m/>
    <n v="0"/>
    <m/>
    <n v="432"/>
    <m/>
    <n v="1462"/>
    <n v="776313.5000000007"/>
    <n v="0"/>
    <m/>
    <n v="0"/>
    <m/>
    <n v="0"/>
    <m/>
    <n v="4"/>
    <n v="836773.49999999977"/>
    <n v="0"/>
    <n v="55"/>
    <n v="6"/>
    <n v="1462"/>
    <n v="4"/>
    <n v="0.22761760688079957"/>
    <n v="5.4673730437993617E-2"/>
    <n v="17.623709934759319"/>
    <n v="68.444836001662381"/>
    <n v="0.25198597260850392"/>
    <n v="0.70847666567694556"/>
    <n v="0.81796132408187405"/>
  </r>
  <r>
    <x v="10"/>
    <n v="684556.5"/>
    <x v="4"/>
    <n v="0"/>
    <n v="699392.50000000035"/>
    <n v="181"/>
    <m/>
    <n v="0"/>
    <m/>
    <n v="0"/>
    <m/>
    <n v="301"/>
    <m/>
    <n v="374"/>
    <n v="776313.5000000007"/>
    <n v="0"/>
    <m/>
    <n v="0"/>
    <m/>
    <n v="0"/>
    <m/>
    <n v="14"/>
    <n v="836773.49999999977"/>
    <n v="0"/>
    <n v="32"/>
    <n v="181"/>
    <n v="374"/>
    <n v="14"/>
    <n v="0.22761760688079957"/>
    <n v="5.4673730437993617E-2"/>
    <n v="10.253794871132696"/>
    <n v="39.822450037330839"/>
    <n v="0.14661002042676596"/>
    <n v="0.41220460548476834"/>
    <n v="0.47590477037490847"/>
  </r>
  <r>
    <x v="10"/>
    <n v="684557.5"/>
    <x v="5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58.5"/>
    <x v="6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59.5"/>
    <x v="7"/>
    <n v="0"/>
    <n v="699392.50000000035"/>
    <n v="755"/>
    <m/>
    <n v="0"/>
    <m/>
    <n v="0"/>
    <m/>
    <n v="0"/>
    <m/>
    <n v="0"/>
    <n v="776313.5000000007"/>
    <n v="0"/>
    <m/>
    <n v="0"/>
    <m/>
    <n v="0"/>
    <m/>
    <n v="0"/>
    <n v="836773.49999999977"/>
    <n v="0"/>
    <n v="389"/>
    <n v="755"/>
    <n v="0"/>
    <n v="0"/>
    <n v="0.22761760688079957"/>
    <n v="5.4673730437993617E-2"/>
    <n v="124.64769390220683"/>
    <n v="484.091658266303"/>
    <n v="1.7822280608128733"/>
    <n v="5.0108622354242156"/>
    <n v="5.7852173648699816"/>
  </r>
  <r>
    <x v="10"/>
    <n v="684560.5"/>
    <x v="8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1.5"/>
    <x v="9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2.5"/>
    <x v="10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3.5"/>
    <x v="11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161"/>
    <n v="0"/>
    <n v="0"/>
    <n v="0"/>
    <n v="0.22761760688079957"/>
    <n v="5.4673730437993617E-2"/>
    <n v="51.589405445386376"/>
    <n v="200.35670175032078"/>
    <n v="0.73763166527216617"/>
    <n v="2.0739044213452407"/>
    <n v="2.3943958759487582"/>
  </r>
  <r>
    <x v="10"/>
    <n v="684564.5"/>
    <x v="12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5.5"/>
    <x v="13"/>
    <n v="0"/>
    <n v="699392.50000000035"/>
    <n v="0"/>
    <m/>
    <n v="0"/>
    <m/>
    <n v="0"/>
    <m/>
    <n v="0"/>
    <m/>
    <n v="0"/>
    <n v="776313.5000000007"/>
    <n v="0"/>
    <m/>
    <n v="0"/>
    <m/>
    <n v="25"/>
    <m/>
    <n v="0"/>
    <n v="836773.49999999977"/>
    <n v="0"/>
    <n v="498"/>
    <n v="0"/>
    <n v="0"/>
    <n v="25"/>
    <n v="0.22761760688079957"/>
    <n v="5.4673730437993617E-2"/>
    <n v="159.57468268200256"/>
    <n v="619.7368787059612"/>
    <n v="2.2816184428915451"/>
    <n v="6.4149341728567073"/>
    <n v="7.4062679889595131"/>
  </r>
  <r>
    <x v="10"/>
    <n v="684566.5"/>
    <x v="14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7.5"/>
    <x v="15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68.5"/>
    <x v="16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44"/>
    <n v="0"/>
    <n v="0"/>
    <n v="0"/>
    <n v="0.22761760688079957"/>
    <n v="5.4673730437993617E-2"/>
    <n v="14.098967947807456"/>
    <n v="54.755868801329903"/>
    <n v="0.2015887780868032"/>
    <n v="0.56678133254155649"/>
    <n v="0.65436905926549915"/>
  </r>
  <r>
    <x v="10"/>
    <n v="684569.5"/>
    <x v="17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115"/>
    <n v="0"/>
    <n v="0"/>
    <n v="0"/>
    <n v="0.22761760688079957"/>
    <n v="5.4673730437993617E-2"/>
    <n v="36.849575318133127"/>
    <n v="143.1119298216577"/>
    <n v="0.52687976090869015"/>
    <n v="1.4813603009608862"/>
    <n v="1.7102827685348274"/>
  </r>
  <r>
    <x v="10"/>
    <n v="684570.5"/>
    <x v="18"/>
    <n v="86"/>
    <n v="699392.50000000035"/>
    <n v="0"/>
    <m/>
    <n v="0"/>
    <m/>
    <n v="0"/>
    <m/>
    <n v="0"/>
    <m/>
    <n v="0"/>
    <n v="776313.5000000007"/>
    <n v="8"/>
    <m/>
    <n v="0"/>
    <m/>
    <n v="16"/>
    <m/>
    <n v="0"/>
    <n v="836773.49999999977"/>
    <n v="0"/>
    <n v="8"/>
    <n v="86"/>
    <n v="8"/>
    <n v="16"/>
    <n v="0.22761760688079957"/>
    <n v="5.4673730437993617E-2"/>
    <n v="2.563448717783174"/>
    <n v="9.9556125093327097"/>
    <n v="3.6652505106691491E-2"/>
    <n v="0.10305115137119208"/>
    <n v="0.11897619259372712"/>
  </r>
  <r>
    <x v="10"/>
    <n v="684571.5"/>
    <x v="19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2.5"/>
    <x v="20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3.5"/>
    <x v="21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4.5"/>
    <x v="22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0"/>
    <n v="684575.5"/>
    <x v="23"/>
    <n v="0"/>
    <n v="699392.50000000035"/>
    <n v="0"/>
    <m/>
    <n v="0"/>
    <m/>
    <n v="0"/>
    <m/>
    <n v="0"/>
    <m/>
    <n v="0"/>
    <n v="776313.5000000007"/>
    <n v="0"/>
    <m/>
    <n v="0"/>
    <m/>
    <n v="0"/>
    <m/>
    <n v="0"/>
    <n v="836773.49999999977"/>
    <n v="0"/>
    <n v="0"/>
    <n v="0"/>
    <n v="0"/>
    <n v="0"/>
    <n v="0.22761760688079957"/>
    <n v="5.4673730437993617E-2"/>
    <n v="0"/>
    <n v="0"/>
    <n v="0"/>
    <n v="0"/>
    <n v="0"/>
  </r>
  <r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577030.49999999965"/>
    <n v="0"/>
    <n v="582640.00000000023"/>
    <n v="0"/>
    <n v="587925"/>
    <n v="0"/>
    <n v="593149.50000000012"/>
    <n v="5532"/>
    <n v="452"/>
    <n v="820"/>
    <n v="916"/>
    <n v="5532"/>
    <n v="0.12998282689096063"/>
    <n v="5.4673730437993617E-2"/>
    <n v="235.98495320272337"/>
    <n v="562.49210677729809"/>
    <n v="4.3705773456814354"/>
    <n v="7.913144485790041"/>
    <n v="9.4831422226150064"/>
  </r>
  <r>
    <x v="11"/>
    <n v="533865"/>
    <x v="1"/>
    <n v="1102"/>
    <n v="539939.99999999988"/>
    <n v="806"/>
    <m/>
    <n v="952"/>
    <m/>
    <n v="996"/>
    <m/>
    <n v="1224"/>
    <m/>
    <n v="1376"/>
    <n v="571201.5"/>
    <n v="1412"/>
    <m/>
    <n v="0"/>
    <m/>
    <n v="0"/>
    <m/>
    <n v="0"/>
    <n v="593149.50000000012"/>
    <n v="1882"/>
    <n v="768"/>
    <n v="1102"/>
    <n v="1412"/>
    <n v="1882"/>
    <n v="0.12998282689096063"/>
    <n v="5.4673730437993617E-2"/>
    <n v="400.96558420285743"/>
    <n v="955.73880089594013"/>
    <n v="7.4261137200958904"/>
    <n v="13.445342843112282"/>
    <n v="16.112949617186562"/>
  </r>
  <r>
    <x v="11"/>
    <n v="533866"/>
    <x v="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27"/>
    <n v="0"/>
    <n v="0"/>
    <n v="0"/>
    <n v="0.12998282689096063"/>
    <n v="5.4673730437993617E-2"/>
    <n v="14.096446319631706"/>
    <n v="33.600192218997897"/>
    <n v="0.26107431047212115"/>
    <n v="0.47268783432816613"/>
    <n v="0.56647088497921494"/>
  </r>
  <r>
    <x v="11"/>
    <n v="533867"/>
    <x v="3"/>
    <n v="377"/>
    <n v="539939.99999999988"/>
    <n v="0"/>
    <m/>
    <n v="351"/>
    <m/>
    <n v="0"/>
    <m/>
    <n v="0"/>
    <m/>
    <n v="0"/>
    <n v="571201.5"/>
    <n v="2168"/>
    <m/>
    <n v="0"/>
    <m/>
    <n v="0"/>
    <m/>
    <n v="254"/>
    <n v="593149.50000000012"/>
    <n v="0"/>
    <n v="172"/>
    <n v="377"/>
    <n v="2168"/>
    <n v="254"/>
    <n v="0.12998282689096063"/>
    <n v="5.4673730437993617E-2"/>
    <n v="89.799583962098268"/>
    <n v="214.04566895065327"/>
    <n v="1.6631400518964752"/>
    <n v="3.0111965742386881"/>
    <n v="3.6086293413490735"/>
  </r>
  <r>
    <x v="11"/>
    <n v="533868"/>
    <x v="4"/>
    <n v="147"/>
    <n v="539939.99999999988"/>
    <n v="6365"/>
    <m/>
    <n v="116"/>
    <m/>
    <n v="0"/>
    <m/>
    <n v="0"/>
    <m/>
    <n v="1210"/>
    <n v="571201.5"/>
    <n v="570"/>
    <m/>
    <n v="577"/>
    <m/>
    <n v="0"/>
    <m/>
    <n v="25"/>
    <n v="593149.50000000012"/>
    <n v="0"/>
    <n v="81"/>
    <n v="6365"/>
    <n v="1210"/>
    <n v="25"/>
    <n v="0.12998282689096063"/>
    <n v="5.4673730437993617E-2"/>
    <n v="42.289338958895115"/>
    <n v="100.80057665699368"/>
    <n v="0.78322293141636334"/>
    <n v="1.4180635029844986"/>
    <n v="1.6994126549376449"/>
  </r>
  <r>
    <x v="11"/>
    <n v="533869"/>
    <x v="5"/>
    <n v="0"/>
    <n v="539939.99999999988"/>
    <n v="0"/>
    <m/>
    <n v="0"/>
    <m/>
    <n v="0"/>
    <m/>
    <n v="0"/>
    <m/>
    <n v="0"/>
    <n v="571201.5"/>
    <n v="117"/>
    <m/>
    <n v="0"/>
    <m/>
    <n v="0"/>
    <m/>
    <n v="0"/>
    <n v="593149.50000000012"/>
    <n v="155"/>
    <n v="117"/>
    <n v="0"/>
    <n v="117"/>
    <n v="155"/>
    <n v="0.12998282689096063"/>
    <n v="5.4673730437993617E-2"/>
    <n v="61.084600718404062"/>
    <n v="145.60083294899087"/>
    <n v="1.1313220120458582"/>
    <n v="2.0483139487553865"/>
    <n v="2.4547071682432646"/>
  </r>
  <r>
    <x v="11"/>
    <n v="533870"/>
    <x v="6"/>
    <n v="130"/>
    <n v="539939.99999999988"/>
    <n v="3781"/>
    <m/>
    <n v="168"/>
    <m/>
    <n v="0"/>
    <m/>
    <n v="0"/>
    <m/>
    <n v="0"/>
    <n v="571201.5"/>
    <n v="0"/>
    <m/>
    <n v="0"/>
    <m/>
    <n v="0"/>
    <m/>
    <n v="6"/>
    <n v="593149.50000000012"/>
    <n v="0"/>
    <n v="18"/>
    <n v="3781"/>
    <n v="0"/>
    <n v="6"/>
    <n v="0.12998282689096063"/>
    <n v="5.4673730437993617E-2"/>
    <n v="9.3976308797544696"/>
    <n v="22.400128145998597"/>
    <n v="0.17404954031474743"/>
    <n v="0.31512522288544409"/>
    <n v="0.37764725665281001"/>
  </r>
  <r>
    <x v="11"/>
    <n v="533871"/>
    <x v="7"/>
    <n v="121"/>
    <n v="539939.99999999988"/>
    <n v="3881"/>
    <m/>
    <n v="8"/>
    <m/>
    <n v="0"/>
    <m/>
    <n v="0"/>
    <m/>
    <n v="0"/>
    <n v="571201.5"/>
    <n v="3207"/>
    <m/>
    <n v="0"/>
    <m/>
    <n v="0"/>
    <m/>
    <n v="353"/>
    <n v="593149.50000000012"/>
    <n v="0"/>
    <n v="1"/>
    <n v="3881"/>
    <n v="3207"/>
    <n v="353"/>
    <n v="0.12998282689096063"/>
    <n v="5.4673730437993617E-2"/>
    <n v="0.52209060443080391"/>
    <n v="1.2444515636665887"/>
    <n v="9.6694189063748562E-3"/>
    <n v="1.7506956826969115E-2"/>
    <n v="2.0980403147378333E-2"/>
  </r>
  <r>
    <x v="11"/>
    <n v="533872"/>
    <x v="8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49"/>
    <n v="0"/>
    <n v="0"/>
    <n v="0"/>
    <n v="0.12998282689096063"/>
    <n v="5.4673730437993617E-2"/>
    <n v="77.79150006018979"/>
    <n v="185.42328298632171"/>
    <n v="1.4407434170498539"/>
    <n v="2.6085365672183984"/>
    <n v="3.1260800689593715"/>
  </r>
  <r>
    <x v="11"/>
    <n v="533873"/>
    <x v="9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61"/>
    <n v="0"/>
    <n v="0"/>
    <n v="0"/>
    <n v="0.12998282689096063"/>
    <n v="5.4673730437993617E-2"/>
    <n v="31.84752687027904"/>
    <n v="75.911545383661917"/>
    <n v="0.58983455328886625"/>
    <n v="1.0679243664451161"/>
    <n v="1.2798045919900785"/>
  </r>
  <r>
    <x v="11"/>
    <n v="533874"/>
    <x v="10"/>
    <n v="0"/>
    <n v="539939.99999999988"/>
    <n v="0"/>
    <m/>
    <n v="0"/>
    <m/>
    <n v="0"/>
    <m/>
    <n v="0"/>
    <m/>
    <n v="0"/>
    <n v="571201.5"/>
    <n v="0"/>
    <m/>
    <n v="20"/>
    <m/>
    <n v="0"/>
    <m/>
    <n v="0"/>
    <n v="593149.50000000012"/>
    <n v="0"/>
    <n v="20"/>
    <n v="0"/>
    <n v="20"/>
    <n v="0"/>
    <n v="0.12998282689096063"/>
    <n v="5.4673730437993617E-2"/>
    <n v="10.441812088616079"/>
    <n v="24.889031273331774"/>
    <n v="0.19338837812749715"/>
    <n v="0.35013913653938233"/>
    <n v="0.4196080629475667"/>
  </r>
  <r>
    <x v="11"/>
    <n v="533875"/>
    <x v="11"/>
    <n v="0"/>
    <n v="539939.99999999988"/>
    <n v="0"/>
    <m/>
    <n v="0"/>
    <m/>
    <n v="0"/>
    <m/>
    <n v="0"/>
    <m/>
    <n v="0"/>
    <n v="571201.5"/>
    <n v="65"/>
    <m/>
    <n v="0"/>
    <m/>
    <n v="0"/>
    <m/>
    <n v="0"/>
    <n v="593149.50000000012"/>
    <n v="0"/>
    <n v="11"/>
    <n v="0"/>
    <n v="65"/>
    <n v="0"/>
    <n v="0.12998282689096063"/>
    <n v="5.4673730437993617E-2"/>
    <n v="5.7429966487388429"/>
    <n v="13.688967200332476"/>
    <n v="0.10636360797012342"/>
    <n v="0.19257652509666029"/>
    <n v="0.23078443462116166"/>
  </r>
  <r>
    <x v="11"/>
    <n v="533876"/>
    <x v="1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3"/>
    <n v="0"/>
    <n v="0"/>
    <n v="0"/>
    <n v="0.12998282689096063"/>
    <n v="5.4673730437993617E-2"/>
    <n v="1.5662718132924118"/>
    <n v="3.7333546909997661"/>
    <n v="2.9008256719124572E-2"/>
    <n v="5.2520870480907353E-2"/>
    <n v="6.2941209442135007E-2"/>
  </r>
  <r>
    <x v="11"/>
    <n v="533877"/>
    <x v="13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27"/>
    <n v="0"/>
    <n v="0"/>
    <n v="0"/>
    <n v="0.12998282689096063"/>
    <n v="5.4673730437993617E-2"/>
    <n v="14.096446319631706"/>
    <n v="33.600192218997897"/>
    <n v="0.26107431047212115"/>
    <n v="0.47268783432816613"/>
    <n v="0.56647088497921494"/>
  </r>
  <r>
    <x v="11"/>
    <n v="533878"/>
    <x v="14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4"/>
    <n v="0"/>
    <n v="0"/>
    <n v="0"/>
    <n v="0.12998282689096063"/>
    <n v="5.4673730437993617E-2"/>
    <n v="7.3092684620312545"/>
    <n v="17.422321891332242"/>
    <n v="0.135371864689248"/>
    <n v="0.24509739557756763"/>
    <n v="0.29372564406329671"/>
  </r>
  <r>
    <x v="11"/>
    <n v="533879"/>
    <x v="15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4"/>
    <n v="40"/>
    <n v="0"/>
    <n v="0"/>
    <n v="4"/>
    <n v="0.12998282689096063"/>
    <n v="5.4673730437993617E-2"/>
    <n v="20.883624177232157"/>
    <n v="49.778062546663548"/>
    <n v="0.3867767562549943"/>
    <n v="0.70027827307876467"/>
    <n v="0.83921612589513339"/>
  </r>
  <r>
    <x v="11"/>
    <n v="533880"/>
    <x v="16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357"/>
    <n v="0"/>
    <n v="0"/>
    <n v="0"/>
    <n v="0.12998282689096063"/>
    <n v="5.4673730437993617E-2"/>
    <n v="708.47695021260097"/>
    <n v="1688.7207718955608"/>
    <n v="13.121401455950682"/>
    <n v="23.756940414197093"/>
    <n v="28.470407070992394"/>
  </r>
  <r>
    <x v="11"/>
    <n v="533881"/>
    <x v="17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95"/>
    <n v="0"/>
    <n v="0"/>
    <n v="0"/>
    <n v="0.12998282689096063"/>
    <n v="5.4673730437993617E-2"/>
    <n v="49.598607420926371"/>
    <n v="118.22289854832593"/>
    <n v="0.91859479610561146"/>
    <n v="1.6631608985620661"/>
    <n v="1.9931382990009414"/>
  </r>
  <r>
    <x v="11"/>
    <n v="533882"/>
    <x v="18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65"/>
    <n v="0"/>
    <n v="0"/>
    <n v="0"/>
    <n v="0.12998282689096063"/>
    <n v="5.4673730437993617E-2"/>
    <n v="33.935889288002258"/>
    <n v="80.889351638328264"/>
    <n v="0.62851222891436576"/>
    <n v="1.1379521937529926"/>
    <n v="1.3637262045795915"/>
  </r>
  <r>
    <x v="11"/>
    <n v="533883"/>
    <x v="19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4"/>
    <x v="20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10"/>
    <n v="58"/>
    <n v="0"/>
    <n v="0"/>
    <n v="10"/>
    <n v="0.12998282689096063"/>
    <n v="5.4673730437993617E-2"/>
    <n v="30.281255056986627"/>
    <n v="72.178190692662142"/>
    <n v="0.5608262965697417"/>
    <n v="1.0154034959642089"/>
    <n v="1.2168633825479434"/>
  </r>
  <r>
    <x v="11"/>
    <n v="533885"/>
    <x v="21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6"/>
    <x v="22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0"/>
    <n v="0"/>
    <n v="0"/>
    <n v="0"/>
    <n v="0.12998282689096063"/>
    <n v="5.4673730437993617E-2"/>
    <n v="0"/>
    <n v="0"/>
    <n v="0"/>
    <n v="0"/>
    <n v="0"/>
  </r>
  <r>
    <x v="11"/>
    <n v="533887"/>
    <x v="23"/>
    <n v="0"/>
    <n v="539939.99999999988"/>
    <n v="0"/>
    <m/>
    <n v="0"/>
    <m/>
    <n v="0"/>
    <m/>
    <n v="0"/>
    <m/>
    <n v="0"/>
    <n v="571201.5"/>
    <n v="0"/>
    <m/>
    <n v="0"/>
    <m/>
    <n v="0"/>
    <m/>
    <n v="0"/>
    <n v="593149.50000000012"/>
    <n v="0"/>
    <n v="1"/>
    <n v="0"/>
    <n v="0"/>
    <n v="0"/>
    <n v="0.12998282689096063"/>
    <n v="5.4673730437993617E-2"/>
    <n v="0.52209060443080391"/>
    <n v="1.2444515636665887"/>
    <n v="9.6694189063748562E-3"/>
    <n v="1.7506956826969115E-2"/>
    <n v="2.0980403147378333E-2"/>
  </r>
  <r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  <n v="-5.6467842638671772E-2"/>
    <n v="0.17775588866414749"/>
    <n v="97037.488198034029"/>
    <n v="148975.47894634417"/>
    <n v="25.535760100700962"/>
    <n v="17.451281461612556"/>
    <n v="33.177010993385025"/>
  </r>
  <r>
    <x v="12"/>
    <n v="37260563.5"/>
    <x v="1"/>
    <n v="0"/>
    <n v="38000626.500000022"/>
    <n v="0"/>
    <m/>
    <n v="0"/>
    <m/>
    <n v="0"/>
    <m/>
    <n v="181916"/>
    <m/>
    <n v="184000"/>
    <n v="41927007.000000007"/>
    <n v="112822"/>
    <m/>
    <n v="8850"/>
    <m/>
    <n v="0"/>
    <m/>
    <n v="0"/>
    <n v="44903225.000000007"/>
    <n v="0"/>
    <n v="57705"/>
    <n v="0"/>
    <n v="184000"/>
    <n v="0"/>
    <n v="-5.6467842638671772E-2"/>
    <n v="0.17775588866414749"/>
    <n v="76530.016625677265"/>
    <n v="117491.66319427606"/>
    <n v="20.139146028468037"/>
    <n v="13.763205181805606"/>
    <n v="26.165528911180886"/>
  </r>
  <r>
    <x v="12"/>
    <n v="37260564.5"/>
    <x v="2"/>
    <n v="0"/>
    <n v="38000626.500000022"/>
    <n v="0"/>
    <m/>
    <n v="22278"/>
    <m/>
    <n v="0"/>
    <m/>
    <n v="0"/>
    <m/>
    <n v="0"/>
    <n v="41927007.000000007"/>
    <n v="17896"/>
    <m/>
    <n v="18140"/>
    <m/>
    <n v="0"/>
    <m/>
    <n v="0"/>
    <n v="44903225.000000007"/>
    <n v="0"/>
    <n v="8620"/>
    <n v="22278"/>
    <n v="18140"/>
    <n v="0"/>
    <n v="-5.6467842638671772E-2"/>
    <n v="0.17775588866414749"/>
    <n v="11432.089824336505"/>
    <n v="17550.959825572474"/>
    <n v="3.0083950916800011"/>
    <n v="2.0559540536723735"/>
    <n v="3.9086189968699285"/>
  </r>
  <r>
    <x v="12"/>
    <n v="37260565.5"/>
    <x v="3"/>
    <n v="391"/>
    <n v="38000626.500000022"/>
    <n v="54"/>
    <m/>
    <n v="1029"/>
    <m/>
    <n v="0"/>
    <m/>
    <n v="81"/>
    <m/>
    <n v="1388"/>
    <n v="41927007.000000007"/>
    <n v="0"/>
    <m/>
    <n v="86"/>
    <m/>
    <n v="0"/>
    <m/>
    <n v="613"/>
    <n v="44903225.000000007"/>
    <n v="0"/>
    <n v="14106"/>
    <n v="1029"/>
    <n v="1388"/>
    <n v="613"/>
    <n v="-5.6467842638671772E-2"/>
    <n v="0.17775588866414749"/>
    <n v="18707.779473560411"/>
    <n v="28720.86302778716"/>
    <n v="4.9230186964313338"/>
    <n v="3.3644185476917055"/>
    <n v="6.3961693236481691"/>
  </r>
  <r>
    <x v="12"/>
    <n v="37260566.5"/>
    <x v="4"/>
    <n v="224"/>
    <n v="38000626.500000022"/>
    <n v="0"/>
    <m/>
    <n v="397"/>
    <m/>
    <n v="0"/>
    <m/>
    <n v="25"/>
    <m/>
    <n v="0"/>
    <n v="41927007.000000007"/>
    <n v="0"/>
    <m/>
    <n v="5"/>
    <m/>
    <n v="0"/>
    <m/>
    <n v="6"/>
    <n v="44903225.000000007"/>
    <n v="0"/>
    <n v="12781"/>
    <n v="397"/>
    <n v="25"/>
    <n v="6"/>
    <n v="-5.6467842638671772E-2"/>
    <n v="0.17775588866414749"/>
    <n v="16950.526687336991"/>
    <n v="26023.064678728744"/>
    <n v="4.4605913766545351"/>
    <n v="3.0483931276086551"/>
    <n v="5.7953665196049373"/>
  </r>
  <r>
    <x v="12"/>
    <n v="37260567.5"/>
    <x v="5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68.5"/>
    <x v="6"/>
    <n v="20"/>
    <n v="38000626.500000022"/>
    <n v="1"/>
    <m/>
    <n v="0"/>
    <m/>
    <n v="0"/>
    <m/>
    <n v="0"/>
    <m/>
    <n v="0"/>
    <n v="41927007.000000007"/>
    <n v="0"/>
    <m/>
    <n v="7"/>
    <m/>
    <n v="0"/>
    <m/>
    <n v="0"/>
    <n v="44903225.000000007"/>
    <n v="0"/>
    <n v="381"/>
    <n v="20"/>
    <n v="7"/>
    <n v="0"/>
    <n v="-5.6467842638671772E-2"/>
    <n v="0.17775588866414749"/>
    <n v="505.29306532160189"/>
    <n v="775.74427999340048"/>
    <n v="0.13296966704525295"/>
    <n v="9.0872215133314893E-2"/>
    <n v="0.17275914591733674"/>
  </r>
  <r>
    <x v="12"/>
    <n v="37260569.5"/>
    <x v="7"/>
    <n v="199"/>
    <n v="38000626.500000022"/>
    <n v="0"/>
    <m/>
    <n v="0"/>
    <m/>
    <n v="0"/>
    <m/>
    <n v="304"/>
    <m/>
    <n v="0"/>
    <n v="41927007.000000007"/>
    <n v="0"/>
    <m/>
    <n v="20"/>
    <m/>
    <n v="0"/>
    <m/>
    <n v="0"/>
    <n v="44903225.000000007"/>
    <n v="0"/>
    <n v="1249"/>
    <n v="199"/>
    <n v="304"/>
    <n v="0"/>
    <n v="-5.6467842638671772E-2"/>
    <n v="0.17775588866414749"/>
    <n v="1656.4594188626791"/>
    <n v="2543.0567079048747"/>
    <n v="0.43590318671790268"/>
    <n v="0.29789867900658873"/>
    <n v="0.56634166207546877"/>
  </r>
  <r>
    <x v="12"/>
    <n v="37260570.5"/>
    <x v="8"/>
    <n v="0"/>
    <n v="38000626.500000022"/>
    <n v="0"/>
    <m/>
    <n v="0"/>
    <m/>
    <n v="0"/>
    <m/>
    <n v="0"/>
    <m/>
    <n v="0"/>
    <n v="41927007.000000007"/>
    <n v="42507"/>
    <m/>
    <n v="0"/>
    <m/>
    <n v="0"/>
    <m/>
    <n v="0"/>
    <n v="44903225.000000007"/>
    <n v="0"/>
    <n v="41461"/>
    <n v="0"/>
    <n v="42507"/>
    <n v="0"/>
    <n v="-5.6467842638671772E-2"/>
    <n v="0.17775588866414749"/>
    <n v="54986.760580837101"/>
    <n v="84417.673471932751"/>
    <n v="14.469961588879876"/>
    <n v="9.888852786462909"/>
    <n v="18.799913251650128"/>
  </r>
  <r>
    <x v="12"/>
    <n v="37260571.5"/>
    <x v="9"/>
    <n v="0"/>
    <n v="38000626.500000022"/>
    <n v="0"/>
    <m/>
    <n v="0"/>
    <m/>
    <n v="0"/>
    <m/>
    <n v="0"/>
    <m/>
    <n v="0"/>
    <n v="41927007.000000007"/>
    <n v="900"/>
    <m/>
    <n v="0"/>
    <m/>
    <n v="0"/>
    <m/>
    <n v="0"/>
    <n v="44903225.000000007"/>
    <n v="0"/>
    <n v="10838"/>
    <n v="0"/>
    <n v="900"/>
    <n v="0"/>
    <n v="-5.6467842638671772E-2"/>
    <n v="0.17775588866414749"/>
    <n v="14373.664677048611"/>
    <n v="22066.972458184973"/>
    <n v="3.7824809748988226"/>
    <n v="2.5849686814038497"/>
    <n v="4.9143402190343721"/>
  </r>
  <r>
    <x v="12"/>
    <n v="37260572.5"/>
    <x v="10"/>
    <n v="0"/>
    <n v="38000626.500000022"/>
    <n v="0"/>
    <m/>
    <n v="0"/>
    <m/>
    <n v="0"/>
    <m/>
    <n v="0"/>
    <m/>
    <n v="521"/>
    <n v="41927007.000000007"/>
    <n v="836"/>
    <m/>
    <n v="0"/>
    <m/>
    <n v="0"/>
    <m/>
    <n v="0"/>
    <n v="44903225.000000007"/>
    <n v="0"/>
    <n v="663"/>
    <n v="0"/>
    <n v="836"/>
    <n v="0"/>
    <n v="-5.6467842638671772E-2"/>
    <n v="0.17775588866414749"/>
    <n v="879.28950737066157"/>
    <n v="1349.9172116420591"/>
    <n v="0.23138816076378663"/>
    <n v="0.15813196491702827"/>
    <n v="0.30062812006087736"/>
  </r>
  <r>
    <x v="12"/>
    <n v="37260573.5"/>
    <x v="11"/>
    <n v="0"/>
    <n v="38000626.500000022"/>
    <n v="0"/>
    <m/>
    <n v="0"/>
    <m/>
    <n v="0"/>
    <m/>
    <n v="0"/>
    <m/>
    <n v="0"/>
    <n v="41927007.000000007"/>
    <n v="136"/>
    <m/>
    <n v="0"/>
    <m/>
    <n v="0"/>
    <m/>
    <n v="0"/>
    <n v="44903225.000000007"/>
    <n v="0"/>
    <n v="0"/>
    <n v="0"/>
    <n v="136"/>
    <n v="0"/>
    <n v="-5.6467842638671772E-2"/>
    <n v="0.17775588866414749"/>
    <n v="0"/>
    <n v="0"/>
    <n v="0"/>
    <n v="0"/>
    <n v="0"/>
  </r>
  <r>
    <x v="12"/>
    <n v="37260574.5"/>
    <x v="12"/>
    <n v="0"/>
    <n v="38000626.500000022"/>
    <n v="0"/>
    <m/>
    <n v="0"/>
    <m/>
    <n v="0"/>
    <m/>
    <n v="0"/>
    <m/>
    <n v="0"/>
    <n v="41927007.000000007"/>
    <n v="2148"/>
    <m/>
    <n v="0"/>
    <m/>
    <n v="0"/>
    <m/>
    <n v="0"/>
    <n v="44903225.000000007"/>
    <n v="0"/>
    <n v="2227"/>
    <n v="0"/>
    <n v="2148"/>
    <n v="0"/>
    <n v="-5.6467842638671772E-2"/>
    <n v="0.17775588866414749"/>
    <n v="2953.5109093732476"/>
    <n v="4534.3373006438396"/>
    <n v="0.77722689897579611"/>
    <n v="0.53116121549053086"/>
    <n v="1.0098021468711522"/>
  </r>
  <r>
    <x v="12"/>
    <n v="37260575.5"/>
    <x v="13"/>
    <n v="0"/>
    <n v="38000626.500000022"/>
    <n v="0"/>
    <m/>
    <n v="0"/>
    <m/>
    <n v="0"/>
    <m/>
    <n v="0"/>
    <m/>
    <n v="0"/>
    <n v="41927007.000000007"/>
    <n v="6245"/>
    <m/>
    <n v="0"/>
    <m/>
    <n v="0"/>
    <m/>
    <n v="0"/>
    <n v="44903225.000000007"/>
    <n v="0"/>
    <n v="6176"/>
    <n v="0"/>
    <n v="6245"/>
    <n v="0"/>
    <n v="-5.6467842638671772E-2"/>
    <n v="0.17775588866414749"/>
    <n v="8190.7873265779872"/>
    <n v="12574.794417950765"/>
    <n v="2.1554348127860425"/>
    <n v="1.4730362222135243"/>
    <n v="2.8004212209592434"/>
  </r>
  <r>
    <x v="12"/>
    <n v="37260576.5"/>
    <x v="14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610"/>
    <n v="0"/>
    <n v="0"/>
    <n v="0"/>
    <n v="-5.6467842638671772E-2"/>
    <n v="0.17775588866414749"/>
    <n v="808.99939592172473"/>
    <n v="1242.0052776797227"/>
    <n v="0.21289106797271468"/>
    <n v="0.14549094811370625"/>
    <n v="0.27659600789914812"/>
  </r>
  <r>
    <x v="12"/>
    <n v="37260577.5"/>
    <x v="15"/>
    <n v="0"/>
    <n v="38000626.500000022"/>
    <n v="0"/>
    <m/>
    <n v="0"/>
    <m/>
    <n v="0"/>
    <m/>
    <n v="0"/>
    <m/>
    <n v="0"/>
    <n v="41927007.000000007"/>
    <n v="1533"/>
    <m/>
    <n v="0"/>
    <m/>
    <n v="0"/>
    <m/>
    <n v="0"/>
    <n v="44903225.000000007"/>
    <n v="0"/>
    <n v="1218"/>
    <n v="0"/>
    <n v="1533"/>
    <n v="0"/>
    <n v="-5.6467842638671772E-2"/>
    <n v="0.17775588866414749"/>
    <n v="1615.3463348076407"/>
    <n v="2479.9384069080361"/>
    <n v="0.42508413244387949"/>
    <n v="0.29050487672540037"/>
    <n v="0.5522851436412497"/>
  </r>
  <r>
    <x v="12"/>
    <n v="37260578.5"/>
    <x v="16"/>
    <n v="0"/>
    <n v="38000626.500000022"/>
    <n v="0"/>
    <m/>
    <n v="0"/>
    <m/>
    <n v="0"/>
    <m/>
    <n v="0"/>
    <m/>
    <n v="0"/>
    <n v="41927007.000000007"/>
    <n v="6184"/>
    <m/>
    <n v="0"/>
    <m/>
    <n v="0"/>
    <m/>
    <n v="0"/>
    <n v="44903225.000000007"/>
    <n v="0"/>
    <n v="76532"/>
    <n v="0"/>
    <n v="6184"/>
    <n v="0"/>
    <n v="-5.6467842638671772E-2"/>
    <n v="0.17775588866414749"/>
    <n v="101498.92093226466"/>
    <n v="155824.83264161399"/>
    <n v="26.70980199030787"/>
    <n v="18.253628263996994"/>
    <n v="34.702369961537052"/>
  </r>
  <r>
    <x v="12"/>
    <n v="37260579.5"/>
    <x v="17"/>
    <n v="0"/>
    <n v="38000626.500000022"/>
    <n v="0"/>
    <m/>
    <n v="0"/>
    <m/>
    <n v="0"/>
    <m/>
    <n v="0"/>
    <m/>
    <n v="0"/>
    <n v="41927007.000000007"/>
    <n v="75033"/>
    <m/>
    <n v="0"/>
    <m/>
    <n v="0"/>
    <m/>
    <n v="0"/>
    <n v="44903225.000000007"/>
    <n v="0"/>
    <n v="5104"/>
    <n v="0"/>
    <n v="75033"/>
    <n v="0"/>
    <n v="-5.6467842638671772E-2"/>
    <n v="0.17775588866414749"/>
    <n v="6769.0703553843987"/>
    <n v="10392.122847995581"/>
    <n v="1.7813049359553046"/>
    <n v="1.2173537691350109"/>
    <n v="2.3143377447823803"/>
  </r>
  <r>
    <x v="12"/>
    <n v="37260580.5"/>
    <x v="18"/>
    <n v="0"/>
    <n v="38000626.500000022"/>
    <n v="0"/>
    <m/>
    <n v="0"/>
    <m/>
    <n v="0"/>
    <m/>
    <n v="0"/>
    <m/>
    <n v="0"/>
    <n v="41927007.000000007"/>
    <n v="15238"/>
    <m/>
    <n v="0"/>
    <m/>
    <n v="0"/>
    <m/>
    <n v="0"/>
    <n v="44903225.000000007"/>
    <n v="0"/>
    <n v="14548"/>
    <n v="0"/>
    <n v="15238"/>
    <n v="0"/>
    <n v="-5.6467842638671772E-2"/>
    <n v="0.17775588866414749"/>
    <n v="19293.972478474185"/>
    <n v="29620.80783554853"/>
    <n v="5.0772774702738586"/>
    <n v="3.4698398576363911"/>
    <n v="6.5965880703554207"/>
  </r>
  <r>
    <x v="12"/>
    <n v="37260581.5"/>
    <x v="19"/>
    <n v="0"/>
    <n v="38000626.500000022"/>
    <n v="0"/>
    <m/>
    <n v="0"/>
    <m/>
    <n v="0"/>
    <m/>
    <n v="0"/>
    <m/>
    <n v="0"/>
    <n v="41927007.000000007"/>
    <n v="365"/>
    <m/>
    <n v="128823"/>
    <m/>
    <n v="0"/>
    <m/>
    <n v="0"/>
    <n v="44903225.000000007"/>
    <n v="0"/>
    <n v="279"/>
    <n v="0"/>
    <n v="128823"/>
    <n v="0"/>
    <n v="-5.6467842638671772E-2"/>
    <n v="0.17775588866414749"/>
    <n v="370.01775649534625"/>
    <n v="568.0647089715452"/>
    <n v="9.7371488466208855E-2"/>
    <n v="6.6544220530695156E-2"/>
    <n v="0.126508665907971"/>
  </r>
  <r>
    <x v="12"/>
    <n v="37260582.5"/>
    <x v="20"/>
    <n v="0"/>
    <n v="38000626.500000022"/>
    <n v="0"/>
    <m/>
    <n v="0"/>
    <m/>
    <n v="0"/>
    <m/>
    <n v="0"/>
    <m/>
    <n v="0"/>
    <n v="41927007.000000007"/>
    <n v="1971"/>
    <m/>
    <n v="0"/>
    <m/>
    <n v="0"/>
    <m/>
    <n v="0"/>
    <n v="44903225.000000007"/>
    <n v="0"/>
    <n v="1827"/>
    <n v="0"/>
    <n v="1971"/>
    <n v="0"/>
    <n v="-5.6467842638671772E-2"/>
    <n v="0.17775588866414749"/>
    <n v="2423.0195022114608"/>
    <n v="3719.9076103620546"/>
    <n v="0.63762619866581927"/>
    <n v="0.43575731508810056"/>
    <n v="0.82842771546187466"/>
  </r>
  <r>
    <x v="12"/>
    <n v="37260583.5"/>
    <x v="21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84.5"/>
    <x v="22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0"/>
    <n v="0"/>
    <n v="0"/>
    <n v="0"/>
    <n v="-5.6467842638671772E-2"/>
    <n v="0.17775588866414749"/>
    <n v="0"/>
    <n v="0"/>
    <n v="0"/>
    <n v="0"/>
    <n v="0"/>
  </r>
  <r>
    <x v="12"/>
    <n v="37260585.5"/>
    <x v="23"/>
    <n v="0"/>
    <n v="38000626.500000022"/>
    <n v="0"/>
    <m/>
    <n v="0"/>
    <m/>
    <n v="0"/>
    <m/>
    <n v="0"/>
    <m/>
    <n v="0"/>
    <n v="41927007.000000007"/>
    <n v="0"/>
    <m/>
    <n v="0"/>
    <m/>
    <n v="0"/>
    <m/>
    <n v="0"/>
    <n v="44903225.000000007"/>
    <n v="0"/>
    <n v="1"/>
    <n v="0"/>
    <n v="0"/>
    <n v="0"/>
    <n v="-5.6467842638671772E-2"/>
    <n v="0.17775588866414749"/>
    <n v="1.3262285179044668"/>
    <n v="2.0360742257044633"/>
    <n v="3.4900175077494209E-4"/>
    <n v="2.3850975100607583E-4"/>
    <n v="4.5343607852319358E-4"/>
  </r>
  <r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  <n v="-2.2233181875670249E-2"/>
    <n v="0.11702326021234755"/>
    <n v="312.92248638793529"/>
    <n v="447.14487355589375"/>
    <n v="0.94929504629774319"/>
    <n v="0.81268378807586839"/>
    <n v="1.2137379215022823"/>
  </r>
  <r>
    <x v="13"/>
    <n v="3252597"/>
    <x v="1"/>
    <n v="0"/>
    <n v="3296367"/>
    <n v="8524"/>
    <m/>
    <n v="8264"/>
    <m/>
    <n v="7924"/>
    <m/>
    <n v="8968"/>
    <m/>
    <n v="9056"/>
    <n v="3445374.4999999986"/>
    <n v="9942"/>
    <m/>
    <n v="0"/>
    <m/>
    <n v="0"/>
    <m/>
    <n v="9362"/>
    <n v="3684031.5000000019"/>
    <n v="10014"/>
    <n v="3939"/>
    <n v="8524"/>
    <n v="9942"/>
    <n v="10014"/>
    <n v="-2.2233181875670249E-2"/>
    <n v="0.11702326021234755"/>
    <n v="4402.1488352931328"/>
    <n v="6290.3702033452346"/>
    <n v="13.35454709773861"/>
    <n v="11.432719432967307"/>
    <n v="17.074691688562467"/>
  </r>
  <r>
    <x v="13"/>
    <n v="3252598"/>
    <x v="2"/>
    <n v="0"/>
    <n v="3296367"/>
    <n v="0"/>
    <m/>
    <n v="0"/>
    <m/>
    <n v="0"/>
    <m/>
    <n v="752"/>
    <m/>
    <n v="0"/>
    <n v="3445374.4999999986"/>
    <n v="0"/>
    <m/>
    <n v="0"/>
    <m/>
    <n v="0"/>
    <m/>
    <n v="134"/>
    <n v="3684031.5000000019"/>
    <n v="134"/>
    <n v="45"/>
    <n v="0"/>
    <n v="752"/>
    <n v="134"/>
    <n v="-2.2233181875670249E-2"/>
    <n v="0.11702326021234755"/>
    <n v="50.29111388377531"/>
    <n v="71.86256896434007"/>
    <n v="0.15256527529785158"/>
    <n v="0.13060989451219315"/>
    <n v="0.19506502309858109"/>
  </r>
  <r>
    <x v="13"/>
    <n v="3252599"/>
    <x v="3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451"/>
    <n v="0"/>
    <n v="0"/>
    <n v="0"/>
    <n v="-2.2233181875670249E-2"/>
    <n v="0.11702326021234755"/>
    <n v="504.02871914628145"/>
    <n v="720.22263562038609"/>
    <n v="1.5290430924295793"/>
    <n v="1.3090013872222024"/>
    <n v="1.9549850092768906"/>
  </r>
  <r>
    <x v="13"/>
    <n v="3252600"/>
    <x v="4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55"/>
    <n v="186"/>
    <n v="0"/>
    <n v="0"/>
    <n v="55"/>
    <n v="-2.2233181875670249E-2"/>
    <n v="0.11702326021234755"/>
    <n v="207.86993738627129"/>
    <n v="297.03195171927229"/>
    <n v="0.63060313789778655"/>
    <n v="0.53985423065039828"/>
    <n v="0.80626876214080179"/>
  </r>
  <r>
    <x v="13"/>
    <n v="3252601"/>
    <x v="5"/>
    <n v="0"/>
    <n v="3296367"/>
    <n v="0"/>
    <m/>
    <n v="0"/>
    <m/>
    <n v="0"/>
    <m/>
    <n v="0"/>
    <m/>
    <n v="0"/>
    <n v="3445374.4999999986"/>
    <n v="243"/>
    <m/>
    <n v="0"/>
    <m/>
    <n v="6000"/>
    <m/>
    <n v="2626"/>
    <n v="3684031.5000000019"/>
    <n v="2626"/>
    <n v="243"/>
    <n v="0"/>
    <n v="243"/>
    <n v="6000"/>
    <n v="-2.2233181875670249E-2"/>
    <n v="0.11702326021234755"/>
    <n v="271.57201497238668"/>
    <n v="388.05787240743638"/>
    <n v="0.8238524866083986"/>
    <n v="0.70529343036584291"/>
    <n v="1.0533511247323379"/>
  </r>
  <r>
    <x v="13"/>
    <n v="3252602"/>
    <x v="6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3"/>
    <x v="7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243"/>
    <n v="0"/>
    <n v="0"/>
    <n v="0"/>
    <n v="-2.2233181875670249E-2"/>
    <n v="0.11702326021234755"/>
    <n v="271.57201497238668"/>
    <n v="388.05787240743638"/>
    <n v="0.8238524866083986"/>
    <n v="0.70529343036584291"/>
    <n v="1.0533511247323379"/>
  </r>
  <r>
    <x v="13"/>
    <n v="3252604"/>
    <x v="8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5"/>
    <x v="9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381"/>
    <n v="0"/>
    <n v="0"/>
    <n v="0"/>
    <n v="381"/>
    <n v="-2.2233181875670249E-2"/>
    <n v="0.11702326021234755"/>
    <n v="0"/>
    <n v="0"/>
    <n v="0"/>
    <n v="0"/>
    <n v="0"/>
  </r>
  <r>
    <x v="13"/>
    <n v="3252606"/>
    <x v="10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7"/>
    <x v="11"/>
    <n v="0"/>
    <n v="3296367"/>
    <n v="0"/>
    <m/>
    <n v="0"/>
    <m/>
    <n v="0"/>
    <m/>
    <n v="0"/>
    <m/>
    <n v="0"/>
    <n v="3445374.4999999986"/>
    <n v="549"/>
    <m/>
    <n v="0"/>
    <m/>
    <n v="0"/>
    <m/>
    <n v="298"/>
    <n v="3684031.5000000019"/>
    <n v="296"/>
    <n v="0"/>
    <n v="0"/>
    <n v="549"/>
    <n v="298"/>
    <n v="-2.2233181875670249E-2"/>
    <n v="0.11702326021234755"/>
    <n v="0"/>
    <n v="0"/>
    <n v="0"/>
    <n v="0"/>
    <n v="0"/>
  </r>
  <r>
    <x v="13"/>
    <n v="3252608"/>
    <x v="12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09"/>
    <x v="13"/>
    <n v="0"/>
    <n v="3296367"/>
    <n v="0"/>
    <m/>
    <n v="0"/>
    <m/>
    <n v="0"/>
    <m/>
    <n v="0"/>
    <m/>
    <n v="0"/>
    <n v="3445374.4999999986"/>
    <n v="0"/>
    <m/>
    <n v="0"/>
    <m/>
    <n v="0"/>
    <m/>
    <n v="137"/>
    <n v="3684031.5000000019"/>
    <n v="141"/>
    <n v="113"/>
    <n v="0"/>
    <n v="0"/>
    <n v="141"/>
    <n v="-2.2233181875670249E-2"/>
    <n v="0.11702326021234755"/>
    <n v="126.28657486370246"/>
    <n v="180.45489539934283"/>
    <n v="0.38310835797016063"/>
    <n v="0.32797595733061835"/>
    <n v="0.4898299468919925"/>
  </r>
  <r>
    <x v="13"/>
    <n v="3252610"/>
    <x v="14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1"/>
    <x v="15"/>
    <n v="0"/>
    <n v="3296367"/>
    <n v="0"/>
    <m/>
    <n v="0"/>
    <m/>
    <n v="0"/>
    <m/>
    <n v="0"/>
    <m/>
    <n v="0"/>
    <n v="3445374.4999999986"/>
    <n v="0"/>
    <m/>
    <n v="0"/>
    <m/>
    <n v="0"/>
    <m/>
    <n v="99"/>
    <n v="3684031.5000000019"/>
    <n v="96"/>
    <n v="86"/>
    <n v="0"/>
    <n v="0"/>
    <n v="99"/>
    <n v="-2.2233181875670249E-2"/>
    <n v="0.11702326021234755"/>
    <n v="96.111906533437264"/>
    <n v="137.33735402073881"/>
    <n v="0.29156919279144972"/>
    <n v="0.24961002062330245"/>
    <n v="0.37279093303284389"/>
  </r>
  <r>
    <x v="13"/>
    <n v="3252612"/>
    <x v="16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3563"/>
    <n v="0"/>
    <n v="0"/>
    <n v="0"/>
    <n v="-2.2233181875670249E-2"/>
    <n v="0.11702326021234755"/>
    <n v="3981.9386392864762"/>
    <n v="5689.9185159987483"/>
    <n v="12.079779464138781"/>
    <n v="10.341401203265425"/>
    <n v="15.444815051116542"/>
  </r>
  <r>
    <x v="13"/>
    <n v="3252613"/>
    <x v="17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4"/>
    <x v="18"/>
    <n v="0"/>
    <n v="3296367"/>
    <n v="0"/>
    <m/>
    <n v="0"/>
    <m/>
    <n v="0"/>
    <m/>
    <n v="0"/>
    <m/>
    <n v="0"/>
    <n v="3445374.4999999986"/>
    <n v="0"/>
    <m/>
    <n v="0"/>
    <m/>
    <n v="0"/>
    <m/>
    <n v="267"/>
    <n v="3684031.5000000019"/>
    <n v="267"/>
    <n v="549"/>
    <n v="0"/>
    <n v="0"/>
    <n v="267"/>
    <n v="-2.2233181875670249E-2"/>
    <n v="0.11702326021234755"/>
    <n v="613.55158938205886"/>
    <n v="876.72334136494885"/>
    <n v="1.8612963586337894"/>
    <n v="1.5934407130487562"/>
    <n v="2.379793281802689"/>
  </r>
  <r>
    <x v="13"/>
    <n v="3252615"/>
    <x v="19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6"/>
    <x v="20"/>
    <n v="0"/>
    <n v="3296367"/>
    <n v="0"/>
    <m/>
    <n v="0"/>
    <m/>
    <n v="0"/>
    <m/>
    <n v="0"/>
    <m/>
    <n v="0"/>
    <n v="3445374.4999999986"/>
    <n v="0"/>
    <m/>
    <n v="0"/>
    <m/>
    <n v="0"/>
    <m/>
    <n v="131"/>
    <n v="3684031.5000000019"/>
    <n v="130"/>
    <n v="137"/>
    <n v="0"/>
    <n v="0"/>
    <n v="131"/>
    <n v="-2.2233181875670249E-2"/>
    <n v="0.11702326021234755"/>
    <n v="153.10850226838261"/>
    <n v="218.78159884699087"/>
    <n v="0.46447650479568142"/>
    <n v="0.39763456773712136"/>
    <n v="0.59386462587790245"/>
  </r>
  <r>
    <x v="13"/>
    <n v="3252617"/>
    <x v="21"/>
    <n v="0"/>
    <n v="3296367"/>
    <n v="0"/>
    <m/>
    <n v="0"/>
    <m/>
    <n v="0"/>
    <m/>
    <n v="0"/>
    <m/>
    <n v="0"/>
    <n v="3445374.4999999986"/>
    <n v="0"/>
    <m/>
    <n v="0"/>
    <m/>
    <n v="0"/>
    <m/>
    <n v="6"/>
    <n v="3684031.5000000019"/>
    <n v="6"/>
    <n v="0"/>
    <n v="0"/>
    <n v="0"/>
    <n v="6"/>
    <n v="-2.2233181875670249E-2"/>
    <n v="0.11702326021234755"/>
    <n v="0"/>
    <n v="0"/>
    <n v="0"/>
    <n v="0"/>
    <n v="0"/>
  </r>
  <r>
    <x v="13"/>
    <n v="3252618"/>
    <x v="22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3"/>
    <n v="3252619"/>
    <x v="23"/>
    <n v="0"/>
    <n v="3296367"/>
    <n v="0"/>
    <m/>
    <n v="0"/>
    <m/>
    <n v="0"/>
    <m/>
    <n v="0"/>
    <m/>
    <n v="0"/>
    <n v="3445374.4999999986"/>
    <n v="0"/>
    <m/>
    <n v="0"/>
    <m/>
    <n v="0"/>
    <m/>
    <n v="0"/>
    <n v="3684031.5000000019"/>
    <n v="0"/>
    <n v="0"/>
    <n v="0"/>
    <n v="0"/>
    <n v="0"/>
    <n v="-2.2233181875670249E-2"/>
    <n v="0.11702326021234755"/>
    <n v="0"/>
    <n v="0"/>
    <n v="0"/>
    <n v="0"/>
    <n v="0"/>
  </r>
  <r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  <n v="-4.0290808124875621E-2"/>
    <n v="7.5715887821594663E-2"/>
    <n v="13776.676556035554"/>
    <n v="15247.058029615608"/>
    <n v="1.4190417184199926"/>
    <n v="1.0135028308160794"/>
    <n v="1.2357811119924622"/>
  </r>
  <r>
    <x v="14"/>
    <n v="94451280.500000104"/>
    <x v="1"/>
    <n v="0"/>
    <n v="97084366.00000003"/>
    <n v="0"/>
    <m/>
    <n v="0"/>
    <m/>
    <n v="0"/>
    <m/>
    <n v="0"/>
    <m/>
    <n v="176328"/>
    <n v="111129438.00000001"/>
    <n v="123544"/>
    <m/>
    <n v="0"/>
    <m/>
    <n v="139648"/>
    <m/>
    <n v="139648"/>
    <n v="123379924.50000004"/>
    <n v="140492"/>
    <n v="61772"/>
    <n v="0"/>
    <n v="176328"/>
    <n v="140492"/>
    <n v="-4.0290808124875621E-2"/>
    <n v="7.5715887821594663E-2"/>
    <n v="75558.276144848467"/>
    <n v="83622.593323751687"/>
    <n v="7.7827439430204901"/>
    <n v="5.5585631594753488"/>
    <n v="6.7776499023349341"/>
  </r>
  <r>
    <x v="14"/>
    <n v="94451281.500000104"/>
    <x v="2"/>
    <n v="0"/>
    <n v="97084366.00000003"/>
    <n v="13850"/>
    <m/>
    <n v="0"/>
    <m/>
    <n v="0"/>
    <m/>
    <n v="24138"/>
    <m/>
    <n v="0"/>
    <n v="111129438.00000001"/>
    <n v="32318"/>
    <m/>
    <n v="0"/>
    <m/>
    <n v="40710"/>
    <m/>
    <n v="40710"/>
    <n v="123379924.50000004"/>
    <n v="43986"/>
    <n v="16161"/>
    <n v="13850"/>
    <n v="32318"/>
    <n v="43986"/>
    <n v="-4.0290808124875621E-2"/>
    <n v="7.5715887821594663E-2"/>
    <n v="19767.812289984071"/>
    <n v="21877.62628221769"/>
    <n v="2.0361478479433099"/>
    <n v="1.4542501330745503"/>
    <n v="1.7731917385163971"/>
  </r>
  <r>
    <x v="14"/>
    <n v="94451282.500000104"/>
    <x v="3"/>
    <n v="328"/>
    <n v="97084366.00000003"/>
    <n v="0"/>
    <m/>
    <n v="7329"/>
    <m/>
    <n v="894"/>
    <m/>
    <n v="2"/>
    <m/>
    <n v="0"/>
    <n v="111129438.00000001"/>
    <n v="995"/>
    <m/>
    <n v="15498"/>
    <m/>
    <n v="17331"/>
    <m/>
    <n v="0"/>
    <n v="123379924.50000004"/>
    <n v="75"/>
    <n v="10752"/>
    <n v="7329"/>
    <n v="15498"/>
    <n v="17331"/>
    <n v="-4.0290808124875621E-2"/>
    <n v="7.5715887821594663E-2"/>
    <n v="13151.631566234066"/>
    <n v="14555.30213392764"/>
    <n v="1.3546600866955305"/>
    <n v="0.96752041524766808"/>
    <n v="1.1797139763955387"/>
  </r>
  <r>
    <x v="14"/>
    <n v="94451283.500000104"/>
    <x v="4"/>
    <n v="19"/>
    <n v="97084366.00000003"/>
    <n v="0"/>
    <m/>
    <n v="1032"/>
    <m/>
    <n v="275"/>
    <m/>
    <n v="2"/>
    <m/>
    <n v="0"/>
    <n v="111129438.00000001"/>
    <n v="268"/>
    <m/>
    <n v="0"/>
    <m/>
    <n v="16139"/>
    <m/>
    <n v="0"/>
    <n v="123379924.50000004"/>
    <n v="121"/>
    <n v="1889"/>
    <n v="1032"/>
    <n v="268"/>
    <n v="16139"/>
    <n v="-4.0290808124875621E-2"/>
    <n v="7.5715887821594663E-2"/>
    <n v="2310.587056232901"/>
    <n v="2557.1954734923097"/>
    <n v="0.23799785191293316"/>
    <n v="0.16998196283508604"/>
    <n v="0.20726187699136653"/>
  </r>
  <r>
    <x v="14"/>
    <n v="94451284.500000104"/>
    <x v="5"/>
    <n v="0"/>
    <n v="97084366.00000003"/>
    <n v="0"/>
    <m/>
    <n v="0"/>
    <m/>
    <n v="0"/>
    <m/>
    <n v="0"/>
    <m/>
    <n v="0"/>
    <n v="111129438.00000001"/>
    <n v="37259"/>
    <m/>
    <n v="0"/>
    <m/>
    <n v="42630"/>
    <m/>
    <n v="42630"/>
    <n v="123379924.50000004"/>
    <n v="41101"/>
    <n v="37259"/>
    <n v="0"/>
    <n v="37259"/>
    <n v="42630"/>
    <n v="-4.0290808124875621E-2"/>
    <n v="7.5715887821594663E-2"/>
    <n v="45574.464334664714"/>
    <n v="50438.616276786641"/>
    <n v="4.6943154920190446"/>
    <n v="3.352756989556628"/>
    <n v="4.0880732000112889"/>
  </r>
  <r>
    <x v="14"/>
    <n v="94451285.500000104"/>
    <x v="6"/>
    <n v="50"/>
    <n v="97084366.00000003"/>
    <n v="0"/>
    <m/>
    <n v="0"/>
    <m/>
    <n v="35"/>
    <m/>
    <n v="0"/>
    <m/>
    <n v="0"/>
    <n v="111129438.00000001"/>
    <n v="1385"/>
    <m/>
    <n v="0"/>
    <m/>
    <n v="0"/>
    <m/>
    <n v="0"/>
    <n v="123379924.50000004"/>
    <n v="0"/>
    <n v="147"/>
    <n v="50"/>
    <n v="1385"/>
    <n v="0"/>
    <n v="-4.0290808124875621E-2"/>
    <n v="7.5715887821594663E-2"/>
    <n v="179.80746281960637"/>
    <n v="198.99827136229194"/>
    <n v="1.8520743372790457E-2"/>
    <n v="1.3227818177214213E-2"/>
    <n v="1.6128902021032756E-2"/>
  </r>
  <r>
    <x v="14"/>
    <n v="94451286.500000104"/>
    <x v="7"/>
    <n v="461"/>
    <n v="97084366.00000003"/>
    <n v="0"/>
    <m/>
    <n v="2970"/>
    <m/>
    <n v="0"/>
    <m/>
    <n v="64"/>
    <m/>
    <n v="0"/>
    <n v="111129438.00000001"/>
    <n v="665"/>
    <m/>
    <n v="0"/>
    <m/>
    <n v="1234"/>
    <m/>
    <n v="0"/>
    <n v="123379924.50000004"/>
    <n v="0"/>
    <n v="2662"/>
    <n v="2970"/>
    <n v="665"/>
    <n v="1234"/>
    <n v="-4.0290808124875621E-2"/>
    <n v="7.5715887821594663E-2"/>
    <n v="3256.1052110598102"/>
    <n v="3603.6285603157903"/>
    <n v="0.3353892439344775"/>
    <n v="0.2395404897125458"/>
    <n v="0.29207576312917816"/>
  </r>
  <r>
    <x v="14"/>
    <n v="94451287.500000104"/>
    <x v="8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4"/>
    <n v="94451288.500000104"/>
    <x v="9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4365"/>
    <n v="0"/>
    <n v="0"/>
    <n v="0"/>
    <n v="-4.0290808124875621E-2"/>
    <n v="7.5715887821594663E-2"/>
    <n v="5339.1807837250462"/>
    <n v="5909.0303026966285"/>
    <n v="0.5499526858655126"/>
    <n v="0.39278521322136078"/>
    <n v="0.47892964164495228"/>
  </r>
  <r>
    <x v="14"/>
    <n v="94451289.500000104"/>
    <x v="10"/>
    <n v="0"/>
    <n v="97084366.00000003"/>
    <n v="0"/>
    <m/>
    <n v="0"/>
    <m/>
    <n v="0"/>
    <m/>
    <n v="0"/>
    <m/>
    <n v="0"/>
    <n v="111129438.00000001"/>
    <n v="0"/>
    <m/>
    <n v="0"/>
    <m/>
    <n v="22"/>
    <m/>
    <n v="17"/>
    <n v="123379924.50000004"/>
    <n v="130"/>
    <n v="52"/>
    <n v="0"/>
    <n v="0"/>
    <n v="130"/>
    <n v="-4.0290808124875621E-2"/>
    <n v="7.5715887821594663E-2"/>
    <n v="63.605360997411772"/>
    <n v="70.393946332239338"/>
    <n v="6.551555478810229E-3"/>
    <n v="4.6792281987424423E-3"/>
    <n v="5.7054619394129478E-3"/>
  </r>
  <r>
    <x v="14"/>
    <n v="94451290.500000104"/>
    <x v="11"/>
    <n v="0"/>
    <n v="97084366.00000003"/>
    <n v="0"/>
    <m/>
    <n v="0"/>
    <m/>
    <n v="0"/>
    <m/>
    <n v="0"/>
    <m/>
    <n v="0"/>
    <n v="111129438.00000001"/>
    <n v="10450"/>
    <m/>
    <n v="0"/>
    <m/>
    <n v="8005"/>
    <m/>
    <n v="0"/>
    <n v="123379924.50000004"/>
    <n v="0"/>
    <n v="672"/>
    <n v="0"/>
    <n v="10450"/>
    <n v="8005"/>
    <n v="-4.0290808124875621E-2"/>
    <n v="7.5715887821594663E-2"/>
    <n v="821.97697288962911"/>
    <n v="909.70638337047751"/>
    <n v="8.4666255418470657E-2"/>
    <n v="6.0470025952979255E-2"/>
    <n v="7.3732123524721166E-2"/>
  </r>
  <r>
    <x v="14"/>
    <n v="94451291.500000104"/>
    <x v="12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11536"/>
    <n v="0"/>
    <n v="0"/>
    <n v="0"/>
    <n v="-4.0290808124875621E-2"/>
    <n v="7.5715887821594663E-2"/>
    <n v="14110.604701271966"/>
    <n v="15616.626247859864"/>
    <n v="1.4534373846837463"/>
    <n v="1.0380687788594771"/>
    <n v="1.26573478717438"/>
  </r>
  <r>
    <x v="14"/>
    <n v="94451292.500000104"/>
    <x v="13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1469"/>
    <n v="1041"/>
    <n v="0"/>
    <n v="0"/>
    <n v="1469"/>
    <n v="-4.0290808124875621E-2"/>
    <n v="7.5715887821594663E-2"/>
    <n v="1273.3303999674165"/>
    <n v="1409.2326563819452"/>
    <n v="0.13115710102772019"/>
    <n v="9.3674549132516965E-2"/>
    <n v="0.11421895921017075"/>
  </r>
  <r>
    <x v="14"/>
    <n v="94451293.500000104"/>
    <x v="14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2953"/>
    <n v="0"/>
    <n v="0"/>
    <n v="0"/>
    <n v="-4.0290808124875621E-2"/>
    <n v="7.5715887821594663E-2"/>
    <n v="3612.0505966414803"/>
    <n v="3997.5639138288989"/>
    <n v="0.37205275632551166"/>
    <n v="0.26572617059396986"/>
    <n v="0.32400440590550833"/>
  </r>
  <r>
    <x v="14"/>
    <n v="94451294.500000104"/>
    <x v="15"/>
    <n v="0"/>
    <n v="97084366.00000003"/>
    <n v="0"/>
    <m/>
    <n v="0"/>
    <m/>
    <n v="0"/>
    <m/>
    <n v="0"/>
    <m/>
    <n v="0"/>
    <n v="111129438.00000001"/>
    <n v="0"/>
    <m/>
    <n v="0"/>
    <m/>
    <n v="654"/>
    <m/>
    <n v="567"/>
    <n v="123379924.50000004"/>
    <n v="383"/>
    <n v="330"/>
    <n v="0"/>
    <n v="0"/>
    <n v="654"/>
    <n v="-4.0290808124875621E-2"/>
    <n v="7.5715887821594663E-2"/>
    <n v="403.64940632972855"/>
    <n v="446.73081326228805"/>
    <n v="4.1577179000141837E-2"/>
    <n v="2.9695102030480883E-2"/>
    <n v="3.6207739230889865E-2"/>
  </r>
  <r>
    <x v="14"/>
    <n v="94451295.500000104"/>
    <x v="16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73174"/>
    <n v="0"/>
    <n v="0"/>
    <n v="0"/>
    <n v="-4.0290808124875621E-2"/>
    <n v="7.5715887821594663E-2"/>
    <n v="89504.974723550171"/>
    <n v="99057.819786832319"/>
    <n v="9.2192984732011478"/>
    <n v="6.5845739272072974"/>
    <n v="8.0286821529731345"/>
  </r>
  <r>
    <x v="14"/>
    <n v="94451296.500000104"/>
    <x v="17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2872"/>
    <n v="0"/>
    <n v="0"/>
    <n v="0"/>
    <n v="-4.0290808124875621E-2"/>
    <n v="7.5715887821594663E-2"/>
    <n v="3512.9730150878195"/>
    <n v="3887.9118051190644"/>
    <n v="0.3618474487527496"/>
    <n v="0.25843737282285184"/>
    <n v="0.31511705173065357"/>
  </r>
  <r>
    <x v="14"/>
    <n v="94451297.500000104"/>
    <x v="18"/>
    <n v="0"/>
    <n v="97084366.00000003"/>
    <n v="0"/>
    <m/>
    <n v="0"/>
    <m/>
    <n v="0"/>
    <m/>
    <n v="0"/>
    <m/>
    <n v="0"/>
    <n v="111129438.00000001"/>
    <n v="0"/>
    <m/>
    <n v="0"/>
    <m/>
    <n v="4752"/>
    <m/>
    <n v="0"/>
    <n v="123379924.50000004"/>
    <n v="13915"/>
    <n v="10450"/>
    <n v="0"/>
    <n v="0"/>
    <n v="13915"/>
    <n v="-4.0290808124875621E-2"/>
    <n v="7.5715887821594663E-2"/>
    <n v="12782.231200441405"/>
    <n v="14146.475753305789"/>
    <n v="1.3166106683378249"/>
    <n v="0.94034489763189466"/>
    <n v="1.146578408978179"/>
  </r>
  <r>
    <x v="14"/>
    <n v="94451298.500000104"/>
    <x v="19"/>
    <n v="0"/>
    <n v="97084366.00000003"/>
    <n v="0"/>
    <m/>
    <n v="0"/>
    <m/>
    <n v="0"/>
    <m/>
    <n v="0"/>
    <m/>
    <n v="0"/>
    <n v="111129438.00000001"/>
    <n v="0"/>
    <m/>
    <n v="0"/>
    <m/>
    <n v="1234"/>
    <m/>
    <n v="0"/>
    <n v="123379924.50000004"/>
    <n v="1205"/>
    <n v="1285"/>
    <n v="0"/>
    <n v="0"/>
    <n v="1234"/>
    <n v="-4.0290808124875621E-2"/>
    <n v="7.5715887821594663E-2"/>
    <n v="1571.7863246475795"/>
    <n v="1739.5427122486067"/>
    <n v="0.16189901519752203"/>
    <n v="0.1156309276035392"/>
    <n v="0.14099074215664689"/>
  </r>
  <r>
    <x v="14"/>
    <n v="94451299.500000104"/>
    <x v="20"/>
    <n v="0"/>
    <n v="97084366.00000003"/>
    <n v="0"/>
    <m/>
    <n v="0"/>
    <m/>
    <n v="0"/>
    <m/>
    <n v="0"/>
    <m/>
    <n v="0"/>
    <n v="111129438.00000001"/>
    <n v="0"/>
    <m/>
    <n v="0"/>
    <m/>
    <n v="249"/>
    <m/>
    <n v="0"/>
    <n v="123379924.50000004"/>
    <n v="231"/>
    <n v="258"/>
    <n v="0"/>
    <n v="0"/>
    <n v="249"/>
    <n v="-4.0290808124875621E-2"/>
    <n v="7.5715887821594663E-2"/>
    <n v="315.58044494869688"/>
    <n v="349.26227218687978"/>
    <n v="3.2505794491019979E-2"/>
    <n v="2.3216170678375964E-2"/>
    <n v="2.8307868853241165E-2"/>
  </r>
  <r>
    <x v="14"/>
    <n v="94451300.500000104"/>
    <x v="21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4"/>
    <n v="94451301.500000104"/>
    <x v="22"/>
    <n v="0"/>
    <n v="97084366.00000003"/>
    <n v="0"/>
    <m/>
    <n v="0"/>
    <m/>
    <n v="0"/>
    <m/>
    <n v="0"/>
    <m/>
    <n v="0"/>
    <n v="111129438.00000001"/>
    <n v="0"/>
    <m/>
    <n v="0"/>
    <m/>
    <n v="4"/>
    <m/>
    <n v="0"/>
    <n v="123379924.50000004"/>
    <n v="0"/>
    <n v="0"/>
    <n v="0"/>
    <n v="0"/>
    <n v="4"/>
    <n v="-4.0290808124875621E-2"/>
    <n v="7.5715887821594663E-2"/>
    <n v="0"/>
    <n v="0"/>
    <n v="0"/>
    <n v="0"/>
    <n v="0"/>
  </r>
  <r>
    <x v="14"/>
    <n v="94451302.500000104"/>
    <x v="23"/>
    <n v="0"/>
    <n v="97084366.00000003"/>
    <n v="0"/>
    <m/>
    <n v="0"/>
    <m/>
    <n v="0"/>
    <m/>
    <n v="0"/>
    <m/>
    <n v="0"/>
    <n v="111129438.00000001"/>
    <n v="0"/>
    <m/>
    <n v="0"/>
    <m/>
    <n v="0"/>
    <m/>
    <n v="0"/>
    <n v="123379924.50000004"/>
    <n v="0"/>
    <n v="0"/>
    <n v="0"/>
    <n v="0"/>
    <n v="0"/>
    <n v="-4.0290808124875621E-2"/>
    <n v="7.5715887821594663E-2"/>
    <n v="0"/>
    <n v="0"/>
    <n v="0"/>
    <n v="0"/>
    <n v="0"/>
  </r>
  <r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  <n v="0.2599900753182236"/>
    <n v="5.4673730437993617E-2"/>
    <n v="372.84199410220009"/>
    <n v="1702.4097390958934"/>
    <n v="1.9600294397233975"/>
    <n v="6.2408431707589127"/>
    <n v="7.1260572776846018"/>
  </r>
  <r>
    <x v="15"/>
    <n v="1836706"/>
    <x v="1"/>
    <n v="0"/>
    <n v="1902226.5000000007"/>
    <n v="0"/>
    <m/>
    <n v="0"/>
    <m/>
    <n v="0"/>
    <m/>
    <n v="9192"/>
    <m/>
    <n v="10700"/>
    <n v="2192011.5"/>
    <n v="12170"/>
    <m/>
    <n v="10179"/>
    <m/>
    <n v="10963"/>
    <m/>
    <n v="0"/>
    <n v="2388992.5000000005"/>
    <n v="8554"/>
    <n v="5352"/>
    <n v="0"/>
    <n v="12170"/>
    <n v="10963"/>
    <n v="0.2599900753182236"/>
    <n v="5.4673730437993617E-2"/>
    <n v="1458.66253832966"/>
    <n v="6660.3047687435828"/>
    <n v="7.6681853519003091"/>
    <n v="24.415930299635747"/>
    <n v="27.879136367081863"/>
  </r>
  <r>
    <x v="15"/>
    <n v="1836707"/>
    <x v="2"/>
    <n v="0"/>
    <n v="1902226.5000000007"/>
    <n v="874"/>
    <m/>
    <n v="0"/>
    <m/>
    <n v="0"/>
    <m/>
    <n v="1026"/>
    <m/>
    <n v="1466"/>
    <n v="2192011.5"/>
    <n v="0"/>
    <m/>
    <n v="1214"/>
    <m/>
    <n v="1324"/>
    <m/>
    <n v="0"/>
    <n v="2388992.5000000005"/>
    <n v="1840"/>
    <n v="733"/>
    <n v="874"/>
    <n v="1466"/>
    <n v="1840"/>
    <n v="0.2599900753182236"/>
    <n v="5.4673730437993617E-2"/>
    <n v="199.77571760008234"/>
    <n v="912.18299616760953"/>
    <n v="1.0502204527172883"/>
    <n v="3.3439605586010841"/>
    <n v="3.8182748425020558"/>
  </r>
  <r>
    <x v="15"/>
    <n v="1836708"/>
    <x v="3"/>
    <n v="0"/>
    <n v="1902226.5000000007"/>
    <n v="98"/>
    <m/>
    <n v="2131"/>
    <m/>
    <n v="0"/>
    <m/>
    <n v="78"/>
    <m/>
    <n v="2917"/>
    <n v="2192011.5"/>
    <n v="596"/>
    <m/>
    <n v="0"/>
    <m/>
    <n v="0"/>
    <m/>
    <n v="0"/>
    <n v="2388992.5000000005"/>
    <n v="0"/>
    <n v="227"/>
    <n v="2131"/>
    <n v="2917"/>
    <n v="0"/>
    <n v="0.2599900753182236"/>
    <n v="5.4673730437993617E-2"/>
    <n v="61.867787033040514"/>
    <n v="282.49050495231563"/>
    <n v="0.32523880322895565"/>
    <n v="1.0355785085981528"/>
    <n v="1.1824671067502956"/>
  </r>
  <r>
    <x v="15"/>
    <n v="1836709"/>
    <x v="4"/>
    <n v="0"/>
    <n v="1902226.5000000007"/>
    <n v="25"/>
    <m/>
    <n v="396"/>
    <m/>
    <n v="0"/>
    <m/>
    <n v="23"/>
    <m/>
    <n v="246"/>
    <n v="2192011.5"/>
    <n v="6"/>
    <m/>
    <n v="0"/>
    <m/>
    <n v="0"/>
    <m/>
    <n v="0"/>
    <n v="2388992.5000000005"/>
    <n v="0"/>
    <n v="40"/>
    <n v="396"/>
    <n v="246"/>
    <n v="0"/>
    <n v="0.2599900753182236"/>
    <n v="5.4673730437993617E-2"/>
    <n v="10.901812693046786"/>
    <n v="49.778062546663548"/>
    <n v="5.7310802331093494E-2"/>
    <n v="0.18248079446663487"/>
    <n v="0.20836424788551466"/>
  </r>
  <r>
    <x v="15"/>
    <n v="1836710"/>
    <x v="5"/>
    <n v="0"/>
    <n v="1902226.5000000007"/>
    <n v="0"/>
    <m/>
    <n v="0"/>
    <m/>
    <n v="0"/>
    <m/>
    <n v="0"/>
    <m/>
    <n v="0"/>
    <n v="2192011.5"/>
    <n v="0"/>
    <m/>
    <n v="117"/>
    <m/>
    <n v="110"/>
    <m/>
    <n v="0"/>
    <n v="2388992.5000000005"/>
    <n v="98"/>
    <n v="0"/>
    <n v="0"/>
    <n v="117"/>
    <n v="110"/>
    <n v="0.2599900753182236"/>
    <n v="5.4673730437993617E-2"/>
    <n v="0"/>
    <n v="0"/>
    <n v="0"/>
    <n v="0"/>
    <n v="0"/>
  </r>
  <r>
    <x v="15"/>
    <n v="1836711"/>
    <x v="6"/>
    <n v="0"/>
    <n v="1902226.5000000007"/>
    <n v="0"/>
    <m/>
    <n v="999"/>
    <m/>
    <n v="0"/>
    <m/>
    <n v="4"/>
    <m/>
    <n v="1985"/>
    <n v="2192011.5"/>
    <n v="0"/>
    <m/>
    <n v="0"/>
    <m/>
    <n v="0"/>
    <m/>
    <n v="0"/>
    <n v="2388992.5000000005"/>
    <n v="0"/>
    <n v="6"/>
    <n v="999"/>
    <n v="1985"/>
    <n v="0"/>
    <n v="0.2599900753182236"/>
    <n v="5.4673730437993617E-2"/>
    <n v="1.6352719039570178"/>
    <n v="7.4667093819995323"/>
    <n v="8.5966203496640244E-3"/>
    <n v="2.737211916999523E-2"/>
    <n v="3.12546371828272E-2"/>
  </r>
  <r>
    <x v="15"/>
    <n v="1836712"/>
    <x v="7"/>
    <n v="0"/>
    <n v="1902226.5000000007"/>
    <n v="296"/>
    <m/>
    <n v="6"/>
    <m/>
    <n v="0"/>
    <m/>
    <n v="29"/>
    <m/>
    <n v="5029"/>
    <n v="2192011.5"/>
    <n v="0"/>
    <m/>
    <n v="0"/>
    <m/>
    <n v="0"/>
    <m/>
    <n v="0"/>
    <n v="2388992.5000000005"/>
    <n v="0"/>
    <n v="312"/>
    <n v="296"/>
    <n v="5029"/>
    <n v="0"/>
    <n v="0.2599900753182236"/>
    <n v="5.4673730437993617E-2"/>
    <n v="85.034139005764928"/>
    <n v="388.26888786397569"/>
    <n v="0.44702425818252922"/>
    <n v="1.4233501968397519"/>
    <n v="1.6252411335070143"/>
  </r>
  <r>
    <x v="15"/>
    <n v="1836713"/>
    <x v="8"/>
    <n v="0"/>
    <n v="1902226.5000000007"/>
    <n v="0"/>
    <m/>
    <n v="0"/>
    <m/>
    <n v="0"/>
    <m/>
    <n v="0"/>
    <m/>
    <n v="0"/>
    <n v="2192011.5"/>
    <n v="0"/>
    <m/>
    <n v="40"/>
    <m/>
    <n v="18"/>
    <m/>
    <n v="0"/>
    <n v="2388992.5000000005"/>
    <n v="70"/>
    <n v="86"/>
    <n v="0"/>
    <n v="40"/>
    <n v="70"/>
    <n v="0.2599900753182236"/>
    <n v="5.4673730437993617E-2"/>
    <n v="23.438897290050591"/>
    <n v="107.02283447532663"/>
    <n v="0.12321822501185102"/>
    <n v="0.39233370810326496"/>
    <n v="0.44798313295385656"/>
  </r>
  <r>
    <x v="15"/>
    <n v="1836714"/>
    <x v="9"/>
    <n v="0"/>
    <n v="1902226.5000000007"/>
    <n v="0"/>
    <m/>
    <n v="0"/>
    <m/>
    <n v="0"/>
    <m/>
    <n v="0"/>
    <m/>
    <n v="0"/>
    <n v="2192011.5"/>
    <n v="0"/>
    <m/>
    <n v="344"/>
    <m/>
    <n v="390"/>
    <m/>
    <n v="0"/>
    <n v="2388992.5000000005"/>
    <n v="0"/>
    <n v="318"/>
    <n v="0"/>
    <n v="344"/>
    <n v="390"/>
    <n v="0.2599900753182236"/>
    <n v="5.4673730437993617E-2"/>
    <n v="86.669410909721947"/>
    <n v="395.73559724597521"/>
    <n v="0.45562087853219324"/>
    <n v="1.4507223160097471"/>
    <n v="1.6564957706898416"/>
  </r>
  <r>
    <x v="15"/>
    <n v="1836715"/>
    <x v="10"/>
    <n v="0"/>
    <n v="1902226.5000000007"/>
    <n v="0"/>
    <m/>
    <n v="0"/>
    <m/>
    <n v="0"/>
    <m/>
    <n v="33"/>
    <m/>
    <n v="46"/>
    <n v="2192011.5"/>
    <n v="0"/>
    <m/>
    <n v="9"/>
    <m/>
    <n v="9"/>
    <m/>
    <n v="0"/>
    <n v="2388992.5000000005"/>
    <n v="17"/>
    <n v="46"/>
    <n v="0"/>
    <n v="46"/>
    <n v="17"/>
    <n v="0.2599900753182236"/>
    <n v="5.4673730437993617E-2"/>
    <n v="12.537084597003805"/>
    <n v="57.244771928663084"/>
    <n v="6.5907422680757527E-2"/>
    <n v="0.20985291363663011"/>
    <n v="0.23961888506834189"/>
  </r>
  <r>
    <x v="15"/>
    <n v="1836716"/>
    <x v="11"/>
    <n v="0"/>
    <n v="1902226.5000000007"/>
    <n v="0"/>
    <m/>
    <n v="0"/>
    <m/>
    <n v="0"/>
    <m/>
    <n v="0"/>
    <m/>
    <n v="0"/>
    <n v="2192011.5"/>
    <n v="439"/>
    <m/>
    <n v="454"/>
    <m/>
    <n v="469"/>
    <m/>
    <n v="0"/>
    <n v="2388992.5000000005"/>
    <n v="231"/>
    <n v="83"/>
    <n v="0"/>
    <n v="454"/>
    <n v="469"/>
    <n v="0.2599900753182236"/>
    <n v="5.4673730437993617E-2"/>
    <n v="22.621261338072081"/>
    <n v="103.28947978432686"/>
    <n v="0.118919914837019"/>
    <n v="0.37864764851826738"/>
    <n v="0.43235581436244291"/>
  </r>
  <r>
    <x v="15"/>
    <n v="1836717"/>
    <x v="12"/>
    <n v="0"/>
    <n v="1902226.5000000007"/>
    <n v="0"/>
    <m/>
    <n v="0"/>
    <m/>
    <n v="0"/>
    <m/>
    <n v="0"/>
    <m/>
    <n v="18"/>
    <n v="2192011.5"/>
    <n v="0"/>
    <m/>
    <n v="14"/>
    <m/>
    <n v="14"/>
    <m/>
    <n v="0"/>
    <n v="2388992.5000000005"/>
    <n v="0"/>
    <n v="18"/>
    <n v="0"/>
    <n v="18"/>
    <n v="14"/>
    <n v="0.2599900753182236"/>
    <n v="5.4673730437993617E-2"/>
    <n v="4.9058157118710541"/>
    <n v="22.400128145998597"/>
    <n v="2.5789861048992075E-2"/>
    <n v="8.2116357509985693E-2"/>
    <n v="9.3763911548481599E-2"/>
  </r>
  <r>
    <x v="15"/>
    <n v="1836718"/>
    <x v="13"/>
    <n v="0"/>
    <n v="1902226.5000000007"/>
    <n v="0"/>
    <m/>
    <n v="0"/>
    <m/>
    <n v="0"/>
    <m/>
    <n v="66"/>
    <m/>
    <n v="93"/>
    <n v="2192011.5"/>
    <n v="0"/>
    <m/>
    <n v="78"/>
    <m/>
    <n v="82"/>
    <m/>
    <n v="0"/>
    <n v="2388992.5000000005"/>
    <n v="478"/>
    <n v="93"/>
    <n v="0"/>
    <n v="93"/>
    <n v="478"/>
    <n v="0.2599900753182236"/>
    <n v="5.4673730437993617E-2"/>
    <n v="25.346714511333779"/>
    <n v="115.73399542099276"/>
    <n v="0.13324761541979238"/>
    <n v="0.42426784713492605"/>
    <n v="0.48444687633382155"/>
  </r>
  <r>
    <x v="15"/>
    <n v="1836719"/>
    <x v="14"/>
    <n v="0"/>
    <n v="1902226.5000000007"/>
    <n v="0"/>
    <m/>
    <n v="0"/>
    <m/>
    <n v="0"/>
    <m/>
    <n v="0"/>
    <m/>
    <n v="32"/>
    <n v="2192011.5"/>
    <n v="0"/>
    <m/>
    <n v="1"/>
    <m/>
    <n v="0"/>
    <m/>
    <n v="0"/>
    <n v="2388992.5000000005"/>
    <n v="0"/>
    <n v="127"/>
    <n v="0"/>
    <n v="32"/>
    <n v="0"/>
    <n v="0.2599900753182236"/>
    <n v="5.4673730437993617E-2"/>
    <n v="34.613255300423546"/>
    <n v="158.04534858565677"/>
    <n v="0.18196179740122184"/>
    <n v="0.57937652243156568"/>
    <n v="0.66155648703650904"/>
  </r>
  <r>
    <x v="15"/>
    <n v="1836720"/>
    <x v="15"/>
    <n v="0"/>
    <n v="1902226.5000000007"/>
    <n v="0"/>
    <m/>
    <n v="0"/>
    <m/>
    <n v="0"/>
    <m/>
    <n v="0"/>
    <m/>
    <n v="5"/>
    <n v="2192011.5"/>
    <n v="0"/>
    <m/>
    <n v="9"/>
    <m/>
    <n v="9"/>
    <m/>
    <n v="0"/>
    <n v="2388992.5000000005"/>
    <n v="0"/>
    <n v="5"/>
    <n v="0"/>
    <n v="9"/>
    <n v="9"/>
    <n v="0.2599900753182236"/>
    <n v="5.4673730437993617E-2"/>
    <n v="1.3627265866308482"/>
    <n v="6.2222578183329436"/>
    <n v="7.1638502913866867E-3"/>
    <n v="2.2810099308329359E-2"/>
    <n v="2.6045530985689333E-2"/>
  </r>
  <r>
    <x v="15"/>
    <n v="1836721"/>
    <x v="16"/>
    <n v="0"/>
    <n v="1902226.5000000007"/>
    <n v="0"/>
    <m/>
    <n v="0"/>
    <m/>
    <n v="0"/>
    <m/>
    <n v="0"/>
    <m/>
    <n v="0"/>
    <n v="2192011.5"/>
    <n v="0"/>
    <m/>
    <n v="942"/>
    <m/>
    <n v="947"/>
    <m/>
    <n v="0"/>
    <n v="2388992.5000000005"/>
    <n v="0"/>
    <n v="1939"/>
    <n v="0"/>
    <n v="942"/>
    <n v="947"/>
    <n v="0.2599900753182236"/>
    <n v="5.4673730437993617E-2"/>
    <n v="528.46537029544299"/>
    <n v="2412.9915819495154"/>
    <n v="2.7781411429997576"/>
    <n v="8.8457565117701247"/>
    <n v="10.100456916250323"/>
  </r>
  <r>
    <x v="15"/>
    <n v="1836722"/>
    <x v="17"/>
    <n v="0"/>
    <n v="1902226.5000000007"/>
    <n v="0"/>
    <m/>
    <n v="0"/>
    <m/>
    <n v="0"/>
    <m/>
    <n v="0"/>
    <m/>
    <n v="0"/>
    <n v="2192011.5"/>
    <n v="0"/>
    <m/>
    <n v="2595"/>
    <m/>
    <n v="2714"/>
    <m/>
    <n v="0"/>
    <n v="2388992.5000000005"/>
    <n v="0"/>
    <n v="62"/>
    <n v="0"/>
    <n v="2595"/>
    <n v="2714"/>
    <n v="0.2599900753182236"/>
    <n v="5.4673730437993617E-2"/>
    <n v="16.897809674222518"/>
    <n v="77.155996947328504"/>
    <n v="8.8831743613194916E-2"/>
    <n v="0.28284523142328405"/>
    <n v="0.32296458422254776"/>
  </r>
  <r>
    <x v="15"/>
    <n v="1836723"/>
    <x v="18"/>
    <n v="0"/>
    <n v="1902226.5000000007"/>
    <n v="0"/>
    <m/>
    <n v="0"/>
    <m/>
    <n v="0"/>
    <m/>
    <n v="287"/>
    <m/>
    <n v="442"/>
    <n v="2192011.5"/>
    <n v="0"/>
    <m/>
    <n v="72"/>
    <m/>
    <n v="74"/>
    <m/>
    <n v="0"/>
    <n v="2388992.5000000005"/>
    <n v="228"/>
    <n v="439"/>
    <n v="0"/>
    <n v="442"/>
    <n v="228"/>
    <n v="0.2599900753182236"/>
    <n v="5.4673730437993617E-2"/>
    <n v="119.64739430618847"/>
    <n v="546.3142364496324"/>
    <n v="0.62898605558375109"/>
    <n v="2.0027267192713176"/>
    <n v="2.2867976205435232"/>
  </r>
  <r>
    <x v="15"/>
    <n v="1836724"/>
    <x v="19"/>
    <n v="0"/>
    <n v="1902226.5000000007"/>
    <n v="0"/>
    <m/>
    <n v="0"/>
    <m/>
    <n v="0"/>
    <m/>
    <n v="0"/>
    <m/>
    <n v="58"/>
    <n v="2192011.5"/>
    <n v="0"/>
    <m/>
    <n v="703"/>
    <m/>
    <n v="615"/>
    <m/>
    <n v="0"/>
    <n v="2388992.5000000005"/>
    <n v="84"/>
    <n v="58"/>
    <n v="0"/>
    <n v="703"/>
    <n v="615"/>
    <n v="0.2599900753182236"/>
    <n v="5.4673730437993617E-2"/>
    <n v="15.807628404917839"/>
    <n v="72.178190692662142"/>
    <n v="8.3100663380085565E-2"/>
    <n v="0.26459715197662054"/>
    <n v="0.30212815943399624"/>
  </r>
  <r>
    <x v="15"/>
    <n v="1836725"/>
    <x v="20"/>
    <n v="0"/>
    <n v="1902226.5000000007"/>
    <n v="0"/>
    <m/>
    <n v="0"/>
    <m/>
    <n v="0"/>
    <m/>
    <n v="0"/>
    <m/>
    <n v="43"/>
    <n v="2192011.5"/>
    <n v="0"/>
    <m/>
    <n v="43"/>
    <m/>
    <n v="32"/>
    <m/>
    <n v="0"/>
    <n v="2388992.5000000005"/>
    <n v="2"/>
    <n v="43"/>
    <n v="0"/>
    <n v="43"/>
    <n v="32"/>
    <n v="0.2599900753182236"/>
    <n v="5.4673730437993617E-2"/>
    <n v="11.719448645025295"/>
    <n v="53.511417237663316"/>
    <n v="6.160911250592551E-2"/>
    <n v="0.19616685405163248"/>
    <n v="0.22399156647692828"/>
  </r>
  <r>
    <x v="15"/>
    <n v="1836726"/>
    <x v="21"/>
    <n v="0"/>
    <n v="1902226.5000000007"/>
    <n v="0"/>
    <m/>
    <n v="0"/>
    <m/>
    <n v="0"/>
    <m/>
    <n v="0"/>
    <m/>
    <n v="0"/>
    <n v="2192011.5"/>
    <n v="0"/>
    <m/>
    <n v="119"/>
    <m/>
    <n v="115"/>
    <m/>
    <n v="0"/>
    <n v="2388992.5000000005"/>
    <n v="0"/>
    <n v="0"/>
    <n v="0"/>
    <n v="119"/>
    <n v="115"/>
    <n v="0.2599900753182236"/>
    <n v="5.4673730437993617E-2"/>
    <n v="0"/>
    <n v="0"/>
    <n v="0"/>
    <n v="0"/>
    <n v="0"/>
  </r>
  <r>
    <x v="15"/>
    <n v="1836727"/>
    <x v="22"/>
    <n v="0"/>
    <n v="1902226.5000000007"/>
    <n v="0"/>
    <m/>
    <n v="0"/>
    <m/>
    <n v="0"/>
    <m/>
    <n v="0"/>
    <m/>
    <n v="2"/>
    <n v="2192011.5"/>
    <n v="0"/>
    <m/>
    <n v="1"/>
    <m/>
    <n v="0"/>
    <m/>
    <n v="0"/>
    <n v="2388992.5000000005"/>
    <n v="0"/>
    <n v="0"/>
    <n v="0"/>
    <n v="2"/>
    <n v="0"/>
    <n v="0.2599900753182236"/>
    <n v="5.4673730437993617E-2"/>
    <n v="0"/>
    <n v="0"/>
    <n v="0"/>
    <n v="0"/>
    <n v="0"/>
  </r>
  <r>
    <x v="15"/>
    <n v="1836728"/>
    <x v="23"/>
    <n v="0"/>
    <n v="1902226.5000000007"/>
    <n v="0"/>
    <m/>
    <n v="0"/>
    <m/>
    <n v="0"/>
    <m/>
    <n v="0"/>
    <m/>
    <n v="99"/>
    <n v="2192011.5"/>
    <n v="0"/>
    <m/>
    <n v="117"/>
    <m/>
    <n v="112"/>
    <m/>
    <n v="0"/>
    <n v="2388992.5000000005"/>
    <n v="0"/>
    <n v="99"/>
    <n v="0"/>
    <n v="117"/>
    <n v="112"/>
    <n v="0.2599900753182236"/>
    <n v="5.4673730437993617E-2"/>
    <n v="26.981986415290795"/>
    <n v="123.20070480299228"/>
    <n v="0.14184423576945637"/>
    <n v="0.45163996630492131"/>
    <n v="0.51570151351664884"/>
  </r>
  <r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  <n v="2.6327637949120408E-2"/>
    <n v="6.0316928868946684E-2"/>
    <n v="3862.555683787652"/>
    <n v="5608.2288902763712"/>
    <n v="1.4032595492071085"/>
    <n v="1.4272460592451912"/>
    <n v="1.6753048707953297"/>
  </r>
  <r>
    <x v="16"/>
    <n v="26858763"/>
    <x v="1"/>
    <n v="0"/>
    <n v="27525596.999999989"/>
    <n v="0"/>
    <m/>
    <n v="74808"/>
    <m/>
    <n v="97878"/>
    <m/>
    <n v="105210"/>
    <m/>
    <n v="117216"/>
    <n v="30870640.5"/>
    <n v="250048"/>
    <m/>
    <n v="139578"/>
    <m/>
    <n v="191578"/>
    <m/>
    <n v="186288"/>
    <n v="33475870.500000011"/>
    <n v="205886"/>
    <n v="42827"/>
    <n v="97878"/>
    <n v="250048"/>
    <n v="205886"/>
    <n v="2.6327637949120408E-2"/>
    <n v="6.0316928868946684E-2"/>
    <n v="37544.637373938669"/>
    <n v="54512.850359479373"/>
    <n v="13.639899390352436"/>
    <n v="13.873051969880573"/>
    <n v="16.284221902304033"/>
  </r>
  <r>
    <x v="16"/>
    <n v="26858764"/>
    <x v="2"/>
    <n v="0"/>
    <n v="27525596.999999989"/>
    <n v="22574"/>
    <m/>
    <n v="0"/>
    <m/>
    <n v="13616"/>
    <m/>
    <n v="15324"/>
    <m/>
    <n v="19108"/>
    <n v="30870640.5"/>
    <n v="20978"/>
    <m/>
    <n v="25346"/>
    <m/>
    <n v="33400"/>
    <m/>
    <n v="38282"/>
    <n v="33475870.500000011"/>
    <n v="47764"/>
    <n v="10625"/>
    <n v="22574"/>
    <n v="25346"/>
    <n v="47764"/>
    <n v="2.6327637949120408E-2"/>
    <n v="6.0316928868946684E-2"/>
    <n v="9314.492542043532"/>
    <n v="13524.156141440408"/>
    <n v="3.3839384272186854"/>
    <n v="3.441781520535669"/>
    <n v="4.0399714598729854"/>
  </r>
  <r>
    <x v="16"/>
    <n v="26858765"/>
    <x v="3"/>
    <n v="451"/>
    <n v="27525596.999999989"/>
    <n v="216"/>
    <m/>
    <n v="55"/>
    <m/>
    <n v="1845"/>
    <m/>
    <n v="440"/>
    <m/>
    <n v="0"/>
    <n v="30870640.5"/>
    <n v="0"/>
    <m/>
    <n v="0"/>
    <m/>
    <n v="0"/>
    <m/>
    <n v="0"/>
    <n v="33475870.500000011"/>
    <n v="227"/>
    <n v="2127"/>
    <n v="1845"/>
    <n v="440"/>
    <n v="227"/>
    <n v="2.6327637949120408E-2"/>
    <n v="6.0316928868946684E-2"/>
    <n v="1864.6518246519145"/>
    <n v="2707.3769517970586"/>
    <n v="0.67742466208886054"/>
    <n v="0.68900416886394045"/>
    <n v="0.80875475719057333"/>
  </r>
  <r>
    <x v="16"/>
    <n v="26858766"/>
    <x v="4"/>
    <n v="186"/>
    <n v="27525596.999999989"/>
    <n v="21"/>
    <m/>
    <n v="32"/>
    <m/>
    <n v="1450"/>
    <m/>
    <n v="80"/>
    <m/>
    <n v="0"/>
    <n v="30870640.5"/>
    <n v="0"/>
    <m/>
    <n v="0"/>
    <m/>
    <n v="0"/>
    <m/>
    <n v="0"/>
    <n v="33475870.500000011"/>
    <n v="40"/>
    <n v="713"/>
    <n v="1450"/>
    <n v="80"/>
    <n v="40"/>
    <n v="2.6327637949120408E-2"/>
    <n v="6.0316928868946684E-2"/>
    <n v="625.05724070372128"/>
    <n v="907.55043095030692"/>
    <n v="0.22708217398653388"/>
    <n v="0.2309637858015936"/>
    <n v="0.27110584949547661"/>
  </r>
  <r>
    <x v="16"/>
    <n v="26858767"/>
    <x v="5"/>
    <n v="0"/>
    <n v="27525596.999999989"/>
    <n v="5293"/>
    <m/>
    <n v="0"/>
    <m/>
    <n v="0"/>
    <m/>
    <n v="0"/>
    <m/>
    <n v="15456"/>
    <n v="30870640.5"/>
    <n v="15820"/>
    <m/>
    <n v="0"/>
    <m/>
    <n v="0"/>
    <m/>
    <n v="0"/>
    <n v="33475870.500000011"/>
    <n v="0"/>
    <n v="15820"/>
    <n v="5293"/>
    <n v="15820"/>
    <n v="0"/>
    <n v="2.6327637949120408E-2"/>
    <n v="6.0316928868946684E-2"/>
    <n v="13868.731483776815"/>
    <n v="20136.672956008213"/>
    <n v="5.0384852629270211"/>
    <n v="5.1246102263411091"/>
    <n v="6.0152798583708842"/>
  </r>
  <r>
    <x v="16"/>
    <n v="26858768"/>
    <x v="6"/>
    <n v="0"/>
    <n v="27525596.999999989"/>
    <n v="4"/>
    <m/>
    <n v="0"/>
    <m/>
    <n v="0"/>
    <m/>
    <n v="19"/>
    <m/>
    <n v="0"/>
    <n v="30870640.5"/>
    <n v="0"/>
    <m/>
    <n v="0"/>
    <m/>
    <n v="0"/>
    <m/>
    <n v="0"/>
    <n v="33475870.500000011"/>
    <n v="6"/>
    <n v="0"/>
    <n v="4"/>
    <n v="19"/>
    <n v="6"/>
    <n v="2.6327637949120408E-2"/>
    <n v="6.0316928868946684E-2"/>
    <n v="0"/>
    <n v="0"/>
    <n v="0"/>
    <n v="0"/>
    <n v="0"/>
  </r>
  <r>
    <x v="16"/>
    <n v="26858769"/>
    <x v="7"/>
    <n v="0"/>
    <n v="27525596.999999989"/>
    <n v="351"/>
    <m/>
    <n v="0"/>
    <m/>
    <n v="0"/>
    <m/>
    <n v="160"/>
    <m/>
    <n v="0"/>
    <n v="30870640.5"/>
    <n v="0"/>
    <m/>
    <n v="0"/>
    <m/>
    <n v="0"/>
    <m/>
    <n v="0"/>
    <n v="33475870.500000011"/>
    <n v="0"/>
    <n v="47"/>
    <n v="351"/>
    <n v="160"/>
    <n v="0"/>
    <n v="2.6327637949120408E-2"/>
    <n v="6.0316928868946684E-2"/>
    <n v="41.202931715392566"/>
    <n v="59.824502460959927"/>
    <n v="1.4968951160402654E-2"/>
    <n v="1.5224821784957782E-2"/>
    <n v="1.7870932575438151E-2"/>
  </r>
  <r>
    <x v="16"/>
    <n v="26858770"/>
    <x v="8"/>
    <n v="0"/>
    <n v="27525596.999999989"/>
    <n v="0"/>
    <m/>
    <n v="0"/>
    <m/>
    <n v="0"/>
    <m/>
    <n v="0"/>
    <m/>
    <n v="0"/>
    <n v="30870640.5"/>
    <n v="0"/>
    <m/>
    <n v="0"/>
    <m/>
    <n v="0"/>
    <m/>
    <n v="3453"/>
    <n v="33475870.500000011"/>
    <n v="3602"/>
    <n v="4059"/>
    <n v="0"/>
    <n v="0"/>
    <n v="3602"/>
    <n v="2.6327637949120408E-2"/>
    <n v="6.0316928868946684E-2"/>
    <n v="3558.3553155910299"/>
    <n v="5166.5458614688578"/>
    <n v="1.292744101278178"/>
    <n v="1.3148415239392264"/>
    <n v="1.5433641558234776"/>
  </r>
  <r>
    <x v="16"/>
    <n v="26858771"/>
    <x v="9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1033"/>
    <n v="0"/>
    <n v="0"/>
    <n v="0"/>
    <n v="2.6327637949120408E-2"/>
    <n v="6.0316928868946684E-2"/>
    <n v="905.58783961703227"/>
    <n v="1314.8661923866298"/>
    <n v="0.32899843720629657"/>
    <n v="0.33462214689066783"/>
    <n v="0.39278028405165127"/>
  </r>
  <r>
    <x v="16"/>
    <n v="26858772"/>
    <x v="10"/>
    <n v="0"/>
    <n v="27525596.999999989"/>
    <n v="0"/>
    <m/>
    <n v="0"/>
    <m/>
    <n v="0"/>
    <m/>
    <n v="30"/>
    <m/>
    <n v="167"/>
    <n v="30870640.5"/>
    <n v="0"/>
    <m/>
    <n v="0"/>
    <m/>
    <n v="0"/>
    <m/>
    <n v="0"/>
    <n v="33475870.500000011"/>
    <n v="0"/>
    <n v="0"/>
    <n v="0"/>
    <n v="167"/>
    <n v="0"/>
    <n v="2.6327637949120408E-2"/>
    <n v="6.0316928868946684E-2"/>
    <n v="0"/>
    <n v="0"/>
    <n v="0"/>
    <n v="0"/>
    <n v="0"/>
  </r>
  <r>
    <x v="16"/>
    <n v="26858773"/>
    <x v="11"/>
    <n v="0"/>
    <n v="27525596.999999989"/>
    <n v="0"/>
    <m/>
    <n v="0"/>
    <m/>
    <n v="0"/>
    <m/>
    <n v="0"/>
    <m/>
    <n v="0"/>
    <n v="30870640.5"/>
    <n v="1563"/>
    <m/>
    <n v="0"/>
    <m/>
    <n v="0"/>
    <m/>
    <n v="1759"/>
    <n v="33475870.500000011"/>
    <n v="2139"/>
    <n v="398"/>
    <n v="0"/>
    <n v="1563"/>
    <n v="2139"/>
    <n v="2.6327637949120408E-2"/>
    <n v="6.0316928868946684E-2"/>
    <n v="348.90993239843067"/>
    <n v="506.59897828642659"/>
    <n v="0.12675835237957994"/>
    <n v="0.12892508660453611"/>
    <n v="0.15133257797924221"/>
  </r>
  <r>
    <x v="16"/>
    <n v="26858774"/>
    <x v="12"/>
    <n v="0"/>
    <n v="27525596.999999989"/>
    <n v="0"/>
    <m/>
    <n v="0"/>
    <m/>
    <n v="0"/>
    <m/>
    <n v="0"/>
    <m/>
    <n v="240"/>
    <n v="30870640.5"/>
    <n v="0"/>
    <m/>
    <n v="0"/>
    <m/>
    <n v="0"/>
    <m/>
    <n v="2352"/>
    <n v="33475870.500000011"/>
    <n v="2471"/>
    <n v="1671"/>
    <n v="0"/>
    <n v="240"/>
    <n v="2471"/>
    <n v="2.6327637949120408E-2"/>
    <n v="6.0316928868946684E-2"/>
    <n v="1464.8957212004464"/>
    <n v="2126.9519917502985"/>
    <n v="0.53219398700069864"/>
    <n v="0.5412910043120096"/>
    <n v="0.63536868794802448"/>
  </r>
  <r>
    <x v="16"/>
    <n v="26858775"/>
    <x v="13"/>
    <n v="0"/>
    <n v="27525596.999999989"/>
    <n v="0"/>
    <m/>
    <n v="0"/>
    <m/>
    <n v="0"/>
    <m/>
    <n v="0"/>
    <m/>
    <n v="0"/>
    <n v="30870640.5"/>
    <n v="0"/>
    <m/>
    <n v="0"/>
    <m/>
    <n v="0"/>
    <m/>
    <n v="1673"/>
    <n v="33475870.500000011"/>
    <n v="2703"/>
    <n v="1476"/>
    <n v="0"/>
    <n v="0"/>
    <n v="2703"/>
    <n v="2.6327637949120408E-2"/>
    <n v="6.0316928868946684E-2"/>
    <n v="1293.9473874876473"/>
    <n v="1878.7439496250392"/>
    <n v="0.47008876410115569"/>
    <n v="0.47812419052335503"/>
    <n v="0.56122332939035546"/>
  </r>
  <r>
    <x v="16"/>
    <n v="26858776"/>
    <x v="14"/>
    <n v="0"/>
    <n v="27525596.999999989"/>
    <n v="0"/>
    <m/>
    <n v="0"/>
    <m/>
    <n v="0"/>
    <m/>
    <n v="0"/>
    <m/>
    <n v="0"/>
    <n v="30870640.5"/>
    <n v="0"/>
    <m/>
    <n v="0"/>
    <m/>
    <n v="0"/>
    <m/>
    <n v="3238"/>
    <n v="33475870.500000011"/>
    <n v="3555"/>
    <n v="3883"/>
    <n v="0"/>
    <n v="0"/>
    <n v="3555"/>
    <n v="2.6327637949120408E-2"/>
    <n v="6.0316928868946684E-2"/>
    <n v="3404.0634861887092"/>
    <n v="4942.5221926788809"/>
    <n v="1.2366901565073085"/>
    <n v="1.2578294253402356"/>
    <n v="1.4764432168175818"/>
  </r>
  <r>
    <x v="16"/>
    <n v="26858777"/>
    <x v="15"/>
    <n v="0"/>
    <n v="27525596.999999989"/>
    <n v="0"/>
    <m/>
    <n v="0"/>
    <m/>
    <n v="0"/>
    <m/>
    <n v="0"/>
    <m/>
    <n v="133"/>
    <n v="30870640.5"/>
    <n v="0"/>
    <m/>
    <n v="0"/>
    <m/>
    <n v="0"/>
    <m/>
    <n v="235"/>
    <n v="33475870.500000011"/>
    <n v="309"/>
    <n v="143"/>
    <n v="0"/>
    <n v="133"/>
    <n v="309"/>
    <n v="2.6327637949120408E-2"/>
    <n v="6.0316928868946684E-2"/>
    <n v="125.36211138938589"/>
    <n v="182.01923089185678"/>
    <n v="4.554383012633148E-2"/>
    <n v="4.6322330111680063E-2"/>
    <n v="5.4373262942290543E-2"/>
  </r>
  <r>
    <x v="16"/>
    <n v="26858778"/>
    <x v="16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23627"/>
    <n v="0"/>
    <n v="0"/>
    <n v="0"/>
    <n v="2.6327637949120408E-2"/>
    <n v="6.0316928868946684E-2"/>
    <n v="20712.801439140003"/>
    <n v="30073.904673300003"/>
    <n v="7.524923597166671"/>
    <n v="7.6535503045361173"/>
    <n v="8.9837558289335586"/>
  </r>
  <r>
    <x v="16"/>
    <n v="26858779"/>
    <x v="17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1877"/>
    <n v="0"/>
    <n v="0"/>
    <n v="0"/>
    <n v="2.6327637949120408E-2"/>
    <n v="6.0316928868946684E-2"/>
    <n v="1645.4872942508903"/>
    <n v="2389.1615131749313"/>
    <n v="0.59780258144842091"/>
    <n v="0.60802107426310126"/>
    <n v="0.71369660519356193"/>
  </r>
  <r>
    <x v="16"/>
    <n v="26858780"/>
    <x v="18"/>
    <n v="0"/>
    <n v="27525596.999999989"/>
    <n v="3987"/>
    <m/>
    <n v="0"/>
    <m/>
    <n v="0"/>
    <m/>
    <n v="0"/>
    <m/>
    <n v="0"/>
    <n v="30870640.5"/>
    <n v="0"/>
    <m/>
    <n v="0"/>
    <m/>
    <n v="0"/>
    <m/>
    <n v="6276"/>
    <n v="33475870.500000011"/>
    <n v="477"/>
    <n v="1563"/>
    <n v="3987"/>
    <n v="0"/>
    <n v="6276"/>
    <n v="2.6327637949120408E-2"/>
    <n v="6.0316928868946684E-2"/>
    <n v="1370.2166440672038"/>
    <n v="1989.4829222655396"/>
    <n v="0.49779724816402871"/>
    <n v="0.50630630744444705"/>
    <n v="0.59430356628531555"/>
  </r>
  <r>
    <x v="16"/>
    <n v="26858781"/>
    <x v="19"/>
    <n v="0"/>
    <n v="27525596.999999989"/>
    <n v="0"/>
    <m/>
    <n v="0"/>
    <m/>
    <n v="0"/>
    <m/>
    <n v="0"/>
    <m/>
    <n v="0"/>
    <n v="30870640.5"/>
    <n v="0"/>
    <m/>
    <n v="0"/>
    <m/>
    <n v="0"/>
    <m/>
    <n v="0"/>
    <n v="33475870.500000011"/>
    <n v="0"/>
    <n v="2116"/>
    <n v="0"/>
    <n v="0"/>
    <n v="0"/>
    <n v="2.6327637949120408E-2"/>
    <n v="6.0316928868946684E-2"/>
    <n v="1855.0085853142696"/>
    <n v="2693.3754724976852"/>
    <n v="0.67392129054068128"/>
    <n v="0.68544091270150354"/>
    <n v="0.80457219850270489"/>
  </r>
  <r>
    <x v="16"/>
    <n v="26858782"/>
    <x v="20"/>
    <n v="0"/>
    <n v="27525596.999999989"/>
    <n v="0"/>
    <m/>
    <n v="0"/>
    <m/>
    <n v="0"/>
    <m/>
    <n v="0"/>
    <m/>
    <n v="324"/>
    <n v="30870640.5"/>
    <n v="0"/>
    <m/>
    <n v="0"/>
    <m/>
    <n v="0"/>
    <m/>
    <n v="308"/>
    <n v="33475870.500000011"/>
    <n v="381"/>
    <n v="304"/>
    <n v="0"/>
    <n v="324"/>
    <n v="381"/>
    <n v="2.6327637949120408E-2"/>
    <n v="6.0316928868946684E-2"/>
    <n v="266.50406896764554"/>
    <n v="386.94997336450672"/>
    <n v="9.6820450058774613E-2"/>
    <n v="9.8475443034620552E-2"/>
    <n v="0.1155907128283659"/>
  </r>
  <r>
    <x v="16"/>
    <n v="26858783"/>
    <x v="21"/>
    <n v="0"/>
    <n v="27525596.999999989"/>
    <n v="6118"/>
    <m/>
    <n v="0"/>
    <m/>
    <n v="0"/>
    <m/>
    <n v="0"/>
    <m/>
    <n v="0"/>
    <n v="30870640.5"/>
    <n v="0"/>
    <m/>
    <n v="0"/>
    <m/>
    <n v="0"/>
    <m/>
    <n v="0"/>
    <n v="33475870.500000011"/>
    <n v="0"/>
    <n v="0"/>
    <n v="6118"/>
    <n v="0"/>
    <n v="0"/>
    <n v="2.6327637949120408E-2"/>
    <n v="6.0316928868946684E-2"/>
    <n v="0"/>
    <n v="0"/>
    <n v="0"/>
    <n v="0"/>
    <n v="0"/>
  </r>
  <r>
    <x v="16"/>
    <n v="26858784"/>
    <x v="22"/>
    <n v="0"/>
    <n v="27525596.999999989"/>
    <n v="0"/>
    <m/>
    <n v="0"/>
    <m/>
    <n v="0"/>
    <m/>
    <n v="0"/>
    <m/>
    <n v="0"/>
    <n v="30870640.5"/>
    <n v="0"/>
    <m/>
    <n v="0"/>
    <m/>
    <n v="0"/>
    <m/>
    <n v="9"/>
    <n v="33475870.500000011"/>
    <n v="30"/>
    <n v="0"/>
    <n v="0"/>
    <n v="0"/>
    <n v="30"/>
    <n v="2.6327637949120408E-2"/>
    <n v="6.0316928868946684E-2"/>
    <n v="0"/>
    <n v="0"/>
    <n v="0"/>
    <n v="0"/>
    <n v="0"/>
  </r>
  <r>
    <x v="16"/>
    <n v="26858785"/>
    <x v="23"/>
    <n v="0"/>
    <n v="27525596.999999989"/>
    <n v="8638"/>
    <m/>
    <n v="0"/>
    <m/>
    <n v="0"/>
    <m/>
    <n v="0"/>
    <m/>
    <n v="0"/>
    <n v="30870640.5"/>
    <n v="0"/>
    <m/>
    <n v="0"/>
    <m/>
    <n v="0"/>
    <m/>
    <n v="7"/>
    <n v="33475870.500000011"/>
    <n v="0"/>
    <n v="3468"/>
    <n v="8638"/>
    <n v="0"/>
    <n v="7"/>
    <n v="2.6327637949120408E-2"/>
    <n v="6.0316928868946684E-2"/>
    <n v="3040.2503657230086"/>
    <n v="4414.2845645661491"/>
    <n v="1.1045175026441787"/>
    <n v="1.1233974883028424"/>
    <n v="1.3186466845025426"/>
  </r>
  <r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  <n v="4.588291307733483E-2"/>
    <n v="5.4673730437993617E-2"/>
    <n v="2215.6618957250757"/>
    <n v="3468.286507938783"/>
    <n v="2.0041390481646353"/>
    <n v="2.2198566937938682"/>
    <n v="2.5024902937760864"/>
  </r>
  <r>
    <x v="17"/>
    <n v="10788693"/>
    <x v="1"/>
    <n v="0"/>
    <n v="11055430.000000004"/>
    <n v="0"/>
    <m/>
    <n v="11578"/>
    <m/>
    <n v="8778"/>
    <m/>
    <n v="2020"/>
    <m/>
    <n v="0"/>
    <n v="12554864.499999998"/>
    <n v="14390"/>
    <m/>
    <n v="0"/>
    <m/>
    <n v="0"/>
    <m/>
    <n v="0"/>
    <n v="13859340.500000006"/>
    <n v="8734"/>
    <n v="6329"/>
    <n v="11578"/>
    <n v="14390"/>
    <n v="8734"/>
    <n v="4.588291307733483E-2"/>
    <n v="5.4673730437993617E-2"/>
    <n v="5031.5479505001813"/>
    <n v="7876.1339464458397"/>
    <n v="4.5512005869515519"/>
    <n v="5.0410739199933232"/>
    <n v="5.682906734592339"/>
  </r>
  <r>
    <x v="17"/>
    <n v="10788694"/>
    <x v="2"/>
    <n v="0"/>
    <n v="11055430.000000004"/>
    <n v="1000"/>
    <m/>
    <n v="1000"/>
    <m/>
    <n v="752"/>
    <m/>
    <n v="886"/>
    <m/>
    <n v="0"/>
    <n v="12554864.499999998"/>
    <n v="0"/>
    <m/>
    <n v="0"/>
    <m/>
    <n v="0"/>
    <m/>
    <n v="0"/>
    <n v="13859340.500000006"/>
    <n v="1554"/>
    <n v="866"/>
    <n v="1000"/>
    <n v="886"/>
    <n v="1554"/>
    <n v="4.588291307733483E-2"/>
    <n v="5.4673730437993617E-2"/>
    <n v="688.46903541367624"/>
    <n v="1077.6950541352658"/>
    <n v="0.62274288328330607"/>
    <n v="0.68977247822945453"/>
    <n v="0.7775947593864696"/>
  </r>
  <r>
    <x v="17"/>
    <n v="10788695"/>
    <x v="3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71"/>
    <n v="255"/>
    <n v="0"/>
    <n v="0"/>
    <n v="71"/>
    <n v="4.588291307733483E-2"/>
    <n v="5.4673730437993617E-2"/>
    <n v="202.72471597053976"/>
    <n v="317.33514873498012"/>
    <n v="0.18337117232937994"/>
    <n v="0.20310852418996639"/>
    <n v="0.22896843376853321"/>
  </r>
  <r>
    <x v="17"/>
    <n v="10788696"/>
    <x v="4"/>
    <n v="0"/>
    <n v="11055430.000000004"/>
    <n v="0"/>
    <m/>
    <n v="0"/>
    <m/>
    <n v="14263"/>
    <m/>
    <n v="0"/>
    <m/>
    <n v="106"/>
    <n v="12554864.499999998"/>
    <n v="0"/>
    <m/>
    <n v="0"/>
    <m/>
    <n v="0"/>
    <m/>
    <n v="0"/>
    <n v="13859340.500000006"/>
    <n v="0"/>
    <n v="73"/>
    <n v="14263"/>
    <n v="106"/>
    <n v="0"/>
    <n v="4.588291307733483E-2"/>
    <n v="5.4673730437993617E-2"/>
    <n v="58.034918689605497"/>
    <n v="90.844964147660974"/>
    <n v="5.2494492470763668E-2"/>
    <n v="5.8144793199480578E-2"/>
    <n v="6.5547826137658527E-2"/>
  </r>
  <r>
    <x v="17"/>
    <n v="10788697"/>
    <x v="5"/>
    <n v="0"/>
    <n v="11055430.000000004"/>
    <n v="0"/>
    <m/>
    <n v="0"/>
    <m/>
    <n v="6700"/>
    <m/>
    <n v="6700"/>
    <m/>
    <n v="0"/>
    <n v="12554864.499999998"/>
    <n v="16567"/>
    <m/>
    <n v="0"/>
    <m/>
    <n v="0"/>
    <m/>
    <n v="0"/>
    <n v="13859340.500000006"/>
    <n v="0"/>
    <n v="16567"/>
    <n v="6700"/>
    <n v="16567"/>
    <n v="0"/>
    <n v="4.588291307733483E-2"/>
    <n v="5.4673730437993617E-2"/>
    <n v="13170.746546995812"/>
    <n v="20616.829055264374"/>
    <n v="11.913373380317008"/>
    <n v="13.195682040216365"/>
    <n v="14.875764871542312"/>
  </r>
  <r>
    <x v="17"/>
    <n v="10788698"/>
    <x v="6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699"/>
    <x v="7"/>
    <n v="0"/>
    <n v="11055430.000000004"/>
    <n v="0"/>
    <m/>
    <n v="0"/>
    <m/>
    <n v="0"/>
    <m/>
    <n v="0"/>
    <m/>
    <n v="0"/>
    <n v="12554864.499999998"/>
    <n v="0"/>
    <m/>
    <n v="363"/>
    <m/>
    <n v="0"/>
    <m/>
    <n v="0"/>
    <n v="13859340.500000006"/>
    <n v="0"/>
    <n v="0"/>
    <n v="0"/>
    <n v="363"/>
    <n v="0"/>
    <n v="4.588291307733483E-2"/>
    <n v="5.4673730437993617E-2"/>
    <n v="0"/>
    <n v="0"/>
    <n v="0"/>
    <n v="0"/>
    <n v="0"/>
  </r>
  <r>
    <x v="17"/>
    <n v="10788700"/>
    <x v="8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1"/>
    <n v="0"/>
    <n v="0"/>
    <n v="0"/>
    <n v="4.588291307733483E-2"/>
    <n v="5.4673730437993617E-2"/>
    <n v="0.7949988861589794"/>
    <n v="1.2444515636665887"/>
    <n v="7.1910263658580371E-4"/>
    <n v="7.9650401643124077E-4"/>
    <n v="8.979154265432675E-4"/>
  </r>
  <r>
    <x v="17"/>
    <n v="10788701"/>
    <x v="9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189"/>
    <n v="0"/>
    <n v="0"/>
    <n v="0"/>
    <n v="4.588291307733483E-2"/>
    <n v="5.4673730437993617E-2"/>
    <n v="150.25478948404711"/>
    <n v="235.20134553298527"/>
    <n v="0.13591039831471688"/>
    <n v="0.1505392591055045"/>
    <n v="0.16970601561667756"/>
  </r>
  <r>
    <x v="17"/>
    <n v="10788702"/>
    <x v="10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3"/>
    <x v="11"/>
    <n v="0"/>
    <n v="11055430.000000004"/>
    <n v="0"/>
    <m/>
    <n v="0"/>
    <m/>
    <n v="0"/>
    <m/>
    <n v="0"/>
    <m/>
    <n v="0"/>
    <n v="12554864.499999998"/>
    <n v="181"/>
    <m/>
    <n v="0"/>
    <m/>
    <n v="0"/>
    <m/>
    <n v="0"/>
    <n v="13859340.500000006"/>
    <n v="0"/>
    <n v="0"/>
    <n v="0"/>
    <n v="181"/>
    <n v="0"/>
    <n v="4.588291307733483E-2"/>
    <n v="5.4673730437993617E-2"/>
    <n v="0"/>
    <n v="0"/>
    <n v="0"/>
    <n v="0"/>
    <n v="0"/>
  </r>
  <r>
    <x v="17"/>
    <n v="10788704"/>
    <x v="12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5"/>
    <x v="13"/>
    <n v="0"/>
    <n v="11055430.000000004"/>
    <n v="0"/>
    <m/>
    <n v="0"/>
    <m/>
    <n v="0"/>
    <m/>
    <n v="8"/>
    <m/>
    <n v="0"/>
    <n v="12554864.499999998"/>
    <n v="0"/>
    <m/>
    <n v="0"/>
    <m/>
    <n v="0"/>
    <m/>
    <n v="0"/>
    <n v="13859340.500000006"/>
    <n v="0"/>
    <n v="0"/>
    <n v="0"/>
    <n v="8"/>
    <n v="0"/>
    <n v="4.588291307733483E-2"/>
    <n v="5.4673730437993617E-2"/>
    <n v="0"/>
    <n v="0"/>
    <n v="0"/>
    <n v="0"/>
    <n v="0"/>
  </r>
  <r>
    <x v="17"/>
    <n v="10788706"/>
    <x v="14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66"/>
    <n v="0"/>
    <n v="0"/>
    <n v="0"/>
    <n v="4.588291307733483E-2"/>
    <n v="5.4673730437993617E-2"/>
    <n v="52.469926486492646"/>
    <n v="82.133803201994851"/>
    <n v="4.7460774014663046E-2"/>
    <n v="5.2569265084461893E-2"/>
    <n v="5.926241815185565E-2"/>
  </r>
  <r>
    <x v="17"/>
    <n v="10788707"/>
    <x v="15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08"/>
    <x v="16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481"/>
    <n v="0"/>
    <n v="0"/>
    <n v="0"/>
    <n v="4.588291307733483E-2"/>
    <n v="5.4673730437993617E-2"/>
    <n v="382.3944642424691"/>
    <n v="598.58120212362917"/>
    <n v="0.34588836819777158"/>
    <n v="0.38311843190342681"/>
    <n v="0.43189732016731169"/>
  </r>
  <r>
    <x v="17"/>
    <n v="10788709"/>
    <x v="17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0"/>
    <x v="18"/>
    <n v="0"/>
    <n v="11055430.000000004"/>
    <n v="0"/>
    <m/>
    <n v="0"/>
    <m/>
    <n v="0"/>
    <m/>
    <n v="209"/>
    <m/>
    <n v="0"/>
    <n v="12554864.499999998"/>
    <n v="0"/>
    <m/>
    <n v="0"/>
    <m/>
    <n v="0"/>
    <m/>
    <n v="0"/>
    <n v="13859340.500000006"/>
    <n v="0"/>
    <n v="181"/>
    <n v="0"/>
    <n v="209"/>
    <n v="0"/>
    <n v="4.588291307733483E-2"/>
    <n v="5.4673730437993617E-2"/>
    <n v="143.89479839477528"/>
    <n v="225.24573302365255"/>
    <n v="0.13015757722203047"/>
    <n v="0.14416722697405457"/>
    <n v="0.16252269220433138"/>
  </r>
  <r>
    <x v="17"/>
    <n v="10788711"/>
    <x v="19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62"/>
    <n v="0"/>
    <n v="0"/>
    <n v="0"/>
    <n v="4.588291307733483E-2"/>
    <n v="5.4673730437993617E-2"/>
    <n v="49.289930941856724"/>
    <n v="77.155996947328504"/>
    <n v="4.4584363468319829E-2"/>
    <n v="4.9383249018736926E-2"/>
    <n v="5.5670756445682583E-2"/>
  </r>
  <r>
    <x v="17"/>
    <n v="10788712"/>
    <x v="20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3"/>
    <x v="21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4"/>
    <x v="22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7"/>
    <n v="10788715"/>
    <x v="23"/>
    <n v="0"/>
    <n v="11055430.000000004"/>
    <n v="0"/>
    <m/>
    <n v="0"/>
    <m/>
    <n v="0"/>
    <m/>
    <n v="0"/>
    <m/>
    <n v="0"/>
    <n v="12554864.499999998"/>
    <n v="0"/>
    <m/>
    <n v="0"/>
    <m/>
    <n v="0"/>
    <m/>
    <n v="0"/>
    <n v="13859340.500000006"/>
    <n v="0"/>
    <n v="0"/>
    <n v="0"/>
    <n v="0"/>
    <n v="0"/>
    <n v="4.588291307733483E-2"/>
    <n v="5.4673730437993617E-2"/>
    <n v="0"/>
    <n v="0"/>
    <n v="0"/>
    <n v="0"/>
    <n v="0"/>
  </r>
  <r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  <n v="-0.22530855667613492"/>
    <n v="0.45056501122921166"/>
    <n v="919.32184192321949"/>
    <n v="1806.8739495764883"/>
    <n v="4.3264861297280586"/>
    <n v="1.2188560299936739"/>
    <n v="6.6773070636442693"/>
  </r>
  <r>
    <x v="18"/>
    <n v="2061015"/>
    <x v="1"/>
    <n v="4772"/>
    <n v="2124869.5"/>
    <n v="0"/>
    <m/>
    <n v="0"/>
    <m/>
    <n v="4744"/>
    <m/>
    <n v="0"/>
    <m/>
    <n v="2648"/>
    <n v="2444915.5000000014"/>
    <n v="2996"/>
    <m/>
    <n v="1498"/>
    <m/>
    <n v="2458"/>
    <m/>
    <n v="2808"/>
    <n v="2705991.9999999995"/>
    <n v="0"/>
    <n v="1178"/>
    <n v="4772"/>
    <n v="2996"/>
    <n v="2808"/>
    <n v="-0.22530855667613492"/>
    <n v="0.45056501122921166"/>
    <n v="3634.0977509582299"/>
    <n v="7142.6091026882659"/>
    <n v="17.102686781274002"/>
    <n v="4.8181624272904289"/>
    <n v="26.395529265009902"/>
  </r>
  <r>
    <x v="18"/>
    <n v="2061016"/>
    <x v="2"/>
    <n v="0"/>
    <n v="2124869.5"/>
    <n v="518"/>
    <m/>
    <n v="0"/>
    <m/>
    <n v="1700"/>
    <m/>
    <n v="0"/>
    <m/>
    <n v="844"/>
    <n v="2444915.5000000014"/>
    <n v="0"/>
    <m/>
    <n v="682"/>
    <m/>
    <n v="1080"/>
    <m/>
    <n v="758"/>
    <n v="2705991.9999999995"/>
    <n v="0"/>
    <n v="320"/>
    <n v="1700"/>
    <n v="844"/>
    <n v="1080"/>
    <n v="-0.22530855667613492"/>
    <n v="0.45056501122921166"/>
    <n v="987.19123964909465"/>
    <n v="1940.2673284042828"/>
    <n v="4.6458911460167069"/>
    <n v="1.3088386899260929"/>
    <n v="7.1702626186784109"/>
  </r>
  <r>
    <x v="18"/>
    <n v="2061017"/>
    <x v="3"/>
    <n v="886"/>
    <n v="2124869.5"/>
    <n v="0"/>
    <m/>
    <n v="124"/>
    <m/>
    <n v="156"/>
    <m/>
    <n v="0"/>
    <m/>
    <n v="360"/>
    <n v="2444915.5000000014"/>
    <n v="157"/>
    <m/>
    <n v="60"/>
    <m/>
    <n v="324"/>
    <m/>
    <n v="1859"/>
    <n v="2705991.9999999995"/>
    <n v="3224"/>
    <n v="79"/>
    <n v="886"/>
    <n v="360"/>
    <n v="3224"/>
    <n v="-0.22530855667613492"/>
    <n v="0.45056501122921166"/>
    <n v="243.71283728837025"/>
    <n v="479.00349669980733"/>
    <n v="1.1469543766728745"/>
    <n v="0.32311955157550415"/>
    <n v="1.7701585839862328"/>
  </r>
  <r>
    <x v="18"/>
    <n v="2061018"/>
    <x v="4"/>
    <n v="228"/>
    <n v="2124869.5"/>
    <n v="0"/>
    <m/>
    <n v="0"/>
    <m/>
    <n v="15"/>
    <m/>
    <n v="6433"/>
    <m/>
    <n v="54"/>
    <n v="2444915.5000000014"/>
    <n v="27"/>
    <m/>
    <n v="30"/>
    <m/>
    <n v="26"/>
    <m/>
    <n v="513"/>
    <n v="2705991.9999999995"/>
    <n v="612"/>
    <n v="3"/>
    <n v="228"/>
    <n v="6433"/>
    <n v="612"/>
    <n v="-0.22530855667613492"/>
    <n v="0.45056501122921166"/>
    <n v="9.254917871710262"/>
    <n v="18.190006203790151"/>
    <n v="4.3555229493906625E-2"/>
    <n v="1.2270362718057121E-2"/>
    <n v="6.7221212050110113E-2"/>
  </r>
  <r>
    <x v="18"/>
    <n v="2061019"/>
    <x v="5"/>
    <n v="0"/>
    <n v="2124869.5"/>
    <n v="0"/>
    <m/>
    <n v="0"/>
    <m/>
    <n v="0"/>
    <m/>
    <n v="0"/>
    <m/>
    <n v="0"/>
    <n v="2444915.5000000014"/>
    <n v="1553"/>
    <m/>
    <n v="0"/>
    <m/>
    <n v="0"/>
    <m/>
    <n v="0"/>
    <n v="2705991.9999999995"/>
    <n v="0"/>
    <n v="1553"/>
    <n v="0"/>
    <n v="1553"/>
    <n v="0"/>
    <n v="-0.22530855667613492"/>
    <n v="0.45056501122921166"/>
    <n v="4790.9624849220127"/>
    <n v="9416.3598781620349"/>
    <n v="22.547090468012332"/>
    <n v="6.3519577670475691"/>
    <n v="34.798180771273664"/>
  </r>
  <r>
    <x v="18"/>
    <n v="2061020"/>
    <x v="6"/>
    <n v="0"/>
    <n v="2124869.5"/>
    <n v="0"/>
    <m/>
    <n v="0"/>
    <m/>
    <n v="0"/>
    <m/>
    <n v="3652"/>
    <m/>
    <n v="0"/>
    <n v="2444915.5000000014"/>
    <n v="0"/>
    <m/>
    <n v="0"/>
    <m/>
    <n v="0"/>
    <m/>
    <n v="1"/>
    <n v="2705991.9999999995"/>
    <n v="59"/>
    <n v="0"/>
    <n v="0"/>
    <n v="3652"/>
    <n v="59"/>
    <n v="-0.22530855667613492"/>
    <n v="0.45056501122921166"/>
    <n v="0"/>
    <n v="0"/>
    <n v="0"/>
    <n v="0"/>
    <n v="0"/>
  </r>
  <r>
    <x v="18"/>
    <n v="2061021"/>
    <x v="7"/>
    <n v="0"/>
    <n v="2124869.5"/>
    <n v="0"/>
    <m/>
    <n v="0"/>
    <m/>
    <n v="0"/>
    <m/>
    <n v="3831"/>
    <m/>
    <n v="0"/>
    <n v="2444915.5000000014"/>
    <n v="0"/>
    <m/>
    <n v="0"/>
    <m/>
    <n v="0"/>
    <m/>
    <n v="2742"/>
    <n v="2705991.9999999995"/>
    <n v="2305"/>
    <n v="316"/>
    <n v="0"/>
    <n v="3831"/>
    <n v="2742"/>
    <n v="-0.22530855667613492"/>
    <n v="0.45056501122921166"/>
    <n v="974.85134915348101"/>
    <n v="1916.0139867992293"/>
    <n v="4.5878175066914979"/>
    <n v="1.2924782063020166"/>
    <n v="7.0806343359449313"/>
  </r>
  <r>
    <x v="18"/>
    <n v="2061022"/>
    <x v="8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3"/>
    <x v="9"/>
    <n v="0"/>
    <n v="2124869.5"/>
    <n v="0"/>
    <m/>
    <n v="0"/>
    <m/>
    <n v="0"/>
    <m/>
    <n v="0"/>
    <m/>
    <n v="0"/>
    <n v="2444915.5000000014"/>
    <n v="0"/>
    <m/>
    <n v="246"/>
    <m/>
    <n v="479"/>
    <m/>
    <n v="522"/>
    <n v="2705991.9999999995"/>
    <n v="0"/>
    <n v="0"/>
    <n v="0"/>
    <n v="246"/>
    <n v="522"/>
    <n v="-0.22530855667613492"/>
    <n v="0.45056501122921166"/>
    <n v="0"/>
    <n v="0"/>
    <n v="0"/>
    <n v="0"/>
    <n v="0"/>
  </r>
  <r>
    <x v="18"/>
    <n v="2061024"/>
    <x v="10"/>
    <n v="0"/>
    <n v="2124869.5"/>
    <n v="0"/>
    <m/>
    <n v="0"/>
    <m/>
    <n v="3"/>
    <m/>
    <n v="0"/>
    <m/>
    <n v="0"/>
    <n v="2444915.5000000014"/>
    <n v="7"/>
    <m/>
    <n v="95"/>
    <m/>
    <n v="4"/>
    <m/>
    <n v="6"/>
    <n v="2705991.9999999995"/>
    <n v="0"/>
    <n v="0"/>
    <n v="3"/>
    <n v="95"/>
    <n v="6"/>
    <n v="-0.22530855667613492"/>
    <n v="0.45056501122921166"/>
    <n v="0"/>
    <n v="0"/>
    <n v="0"/>
    <n v="0"/>
    <n v="0"/>
  </r>
  <r>
    <x v="18"/>
    <n v="2061025"/>
    <x v="11"/>
    <n v="0"/>
    <n v="2124869.5"/>
    <n v="0"/>
    <m/>
    <n v="0"/>
    <m/>
    <n v="11"/>
    <m/>
    <n v="0"/>
    <m/>
    <n v="0"/>
    <n v="2444915.5000000014"/>
    <n v="138"/>
    <m/>
    <n v="22"/>
    <m/>
    <n v="13"/>
    <m/>
    <n v="18"/>
    <n v="2705991.9999999995"/>
    <n v="0"/>
    <n v="0"/>
    <n v="11"/>
    <n v="138"/>
    <n v="18"/>
    <n v="-0.22530855667613492"/>
    <n v="0.45056501122921166"/>
    <n v="0"/>
    <n v="0"/>
    <n v="0"/>
    <n v="0"/>
    <n v="0"/>
  </r>
  <r>
    <x v="18"/>
    <n v="2061026"/>
    <x v="12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7"/>
    <x v="13"/>
    <n v="0"/>
    <n v="2124869.5"/>
    <n v="0"/>
    <m/>
    <n v="0"/>
    <m/>
    <n v="32"/>
    <m/>
    <n v="0"/>
    <m/>
    <n v="0"/>
    <n v="2444915.5000000014"/>
    <n v="0"/>
    <m/>
    <n v="149"/>
    <m/>
    <n v="173"/>
    <m/>
    <n v="172"/>
    <n v="2705991.9999999995"/>
    <n v="0"/>
    <n v="0"/>
    <n v="32"/>
    <n v="149"/>
    <n v="173"/>
    <n v="-0.22530855667613492"/>
    <n v="0.45056501122921166"/>
    <n v="0"/>
    <n v="0"/>
    <n v="0"/>
    <n v="0"/>
    <n v="0"/>
  </r>
  <r>
    <x v="18"/>
    <n v="2061028"/>
    <x v="14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29"/>
    <x v="15"/>
    <n v="0"/>
    <n v="2124869.5"/>
    <n v="0"/>
    <m/>
    <n v="0"/>
    <m/>
    <n v="17"/>
    <m/>
    <n v="0"/>
    <m/>
    <n v="0"/>
    <n v="2444915.5000000014"/>
    <n v="0"/>
    <m/>
    <n v="16"/>
    <m/>
    <n v="20"/>
    <m/>
    <n v="18"/>
    <n v="2705991.9999999995"/>
    <n v="0"/>
    <n v="0"/>
    <n v="17"/>
    <n v="16"/>
    <n v="20"/>
    <n v="-0.22530855667613492"/>
    <n v="0.45056501122921166"/>
    <n v="0"/>
    <n v="0"/>
    <n v="0"/>
    <n v="0"/>
    <n v="0"/>
  </r>
  <r>
    <x v="18"/>
    <n v="2061030"/>
    <x v="16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31"/>
    <x v="17"/>
    <n v="0"/>
    <n v="2124869.5"/>
    <n v="0"/>
    <m/>
    <n v="0"/>
    <m/>
    <n v="0"/>
    <m/>
    <n v="0"/>
    <m/>
    <n v="0"/>
    <n v="2444915.5000000014"/>
    <n v="0"/>
    <m/>
    <n v="0"/>
    <m/>
    <n v="2253"/>
    <m/>
    <n v="2193"/>
    <n v="2705991.9999999995"/>
    <n v="0"/>
    <n v="0"/>
    <n v="0"/>
    <n v="0"/>
    <n v="2253"/>
    <n v="-0.22530855667613492"/>
    <n v="0.45056501122921166"/>
    <n v="0"/>
    <n v="0"/>
    <n v="0"/>
    <n v="0"/>
    <n v="0"/>
  </r>
  <r>
    <x v="18"/>
    <n v="2061032"/>
    <x v="18"/>
    <n v="0"/>
    <n v="2124869.5"/>
    <n v="0"/>
    <m/>
    <n v="0"/>
    <m/>
    <n v="141"/>
    <m/>
    <n v="0"/>
    <m/>
    <n v="0"/>
    <n v="2444915.5000000014"/>
    <n v="0"/>
    <m/>
    <n v="0"/>
    <m/>
    <n v="0"/>
    <m/>
    <n v="0"/>
    <n v="2705991.9999999995"/>
    <n v="0"/>
    <n v="138"/>
    <n v="141"/>
    <n v="0"/>
    <n v="0"/>
    <n v="-0.22530855667613492"/>
    <n v="0.45056501122921166"/>
    <n v="425.72622209867211"/>
    <n v="836.74028537434697"/>
    <n v="2.0035405567197051"/>
    <n v="0.56443668503062749"/>
    <n v="3.0921757543050647"/>
  </r>
  <r>
    <x v="18"/>
    <n v="2061033"/>
    <x v="19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39"/>
    <n v="0"/>
    <n v="0"/>
    <n v="0"/>
    <n v="-0.22530855667613492"/>
    <n v="0.45056501122921166"/>
    <n v="120.31393233223342"/>
    <n v="236.47008064927198"/>
    <n v="0.56621798342078611"/>
    <n v="0.15951471533474257"/>
    <n v="0.87387575665143147"/>
  </r>
  <r>
    <x v="18"/>
    <n v="2061034"/>
    <x v="20"/>
    <n v="0"/>
    <n v="2124869.5"/>
    <n v="0"/>
    <m/>
    <n v="0"/>
    <m/>
    <n v="20"/>
    <m/>
    <n v="0"/>
    <m/>
    <n v="0"/>
    <n v="2444915.5000000014"/>
    <n v="0"/>
    <m/>
    <n v="23"/>
    <m/>
    <n v="32"/>
    <m/>
    <n v="24"/>
    <n v="2705991.9999999995"/>
    <n v="0"/>
    <n v="0"/>
    <n v="20"/>
    <n v="23"/>
    <n v="32"/>
    <n v="-0.22530855667613492"/>
    <n v="0.45056501122921166"/>
    <n v="0"/>
    <n v="0"/>
    <n v="0"/>
    <n v="0"/>
    <n v="0"/>
  </r>
  <r>
    <x v="18"/>
    <n v="2061035"/>
    <x v="21"/>
    <n v="127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127"/>
    <n v="0"/>
    <n v="0"/>
    <n v="-0.22530855667613492"/>
    <n v="0.45056501122921166"/>
    <n v="0"/>
    <n v="0"/>
    <n v="0"/>
    <n v="0"/>
    <n v="0"/>
  </r>
  <r>
    <x v="18"/>
    <n v="2061036"/>
    <x v="22"/>
    <n v="0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0"/>
    <n v="0"/>
    <n v="0"/>
    <n v="-0.22530855667613492"/>
    <n v="0.45056501122921166"/>
    <n v="0"/>
    <n v="0"/>
    <n v="0"/>
    <n v="0"/>
    <n v="0"/>
  </r>
  <r>
    <x v="18"/>
    <n v="2061037"/>
    <x v="23"/>
    <n v="656"/>
    <n v="2124869.5"/>
    <n v="0"/>
    <m/>
    <n v="0"/>
    <m/>
    <n v="0"/>
    <m/>
    <n v="0"/>
    <m/>
    <n v="0"/>
    <n v="2444915.5000000014"/>
    <n v="0"/>
    <m/>
    <n v="0"/>
    <m/>
    <n v="0"/>
    <m/>
    <n v="0"/>
    <n v="2705991.9999999995"/>
    <n v="0"/>
    <n v="0"/>
    <n v="656"/>
    <n v="0"/>
    <n v="0"/>
    <n v="-0.22530855667613492"/>
    <n v="0.45056501122921166"/>
    <n v="0"/>
    <n v="0"/>
    <n v="0"/>
    <n v="0"/>
    <n v="0"/>
  </r>
  <r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970456.5"/>
    <n v="0"/>
    <n v="2015827.9999999998"/>
    <n v="781"/>
    <n v="2060720.9999999991"/>
    <n v="916"/>
    <n v="2105565.4999999991"/>
    <n v="885"/>
    <n v="318"/>
    <n v="708"/>
    <n v="1181"/>
    <n v="916"/>
    <n v="3.0374199904759536E-2"/>
    <n v="4.6424158096915802E-2"/>
    <n v="273.19351309593634"/>
    <n v="382.89010472239391"/>
    <n v="1.609148053652911"/>
    <n v="1.6519870989158456"/>
    <n v="1.8184668428619013"/>
  </r>
  <r>
    <x v="19"/>
    <n v="1652718.5"/>
    <x v="1"/>
    <n v="0"/>
    <n v="1697752.4999999995"/>
    <n v="1468"/>
    <m/>
    <n v="1899"/>
    <m/>
    <n v="2098"/>
    <m/>
    <n v="2006"/>
    <m/>
    <n v="0"/>
    <n v="1924954.4999999988"/>
    <n v="1488"/>
    <m/>
    <n v="0"/>
    <m/>
    <n v="2782"/>
    <m/>
    <n v="3912"/>
    <n v="2105565.4999999991"/>
    <n v="3758"/>
    <n v="1264"/>
    <n v="2098"/>
    <n v="2006"/>
    <n v="3912"/>
    <n v="3.0374199904759536E-2"/>
    <n v="4.6424158096915802E-2"/>
    <n v="1085.9012596014577"/>
    <n v="1521.9279634248612"/>
    <n v="6.3961105025700622"/>
    <n v="6.5663889717912856"/>
    <n v="7.2281197779164881"/>
  </r>
  <r>
    <x v="19"/>
    <n v="1652719.5"/>
    <x v="2"/>
    <n v="0"/>
    <n v="1697752.4999999995"/>
    <n v="306"/>
    <m/>
    <n v="0"/>
    <m/>
    <n v="0"/>
    <m/>
    <n v="250"/>
    <m/>
    <n v="0"/>
    <n v="1924954.4999999988"/>
    <n v="0"/>
    <m/>
    <n v="0"/>
    <m/>
    <n v="370"/>
    <m/>
    <n v="426"/>
    <n v="2105565.4999999991"/>
    <n v="394"/>
    <n v="157"/>
    <n v="306"/>
    <n v="250"/>
    <n v="426"/>
    <n v="3.0374199904759536E-2"/>
    <n v="4.6424158096915802E-2"/>
    <n v="134.87855835239625"/>
    <n v="189.03693849501838"/>
    <n v="0.79445359881606004"/>
    <n v="0.81560369348989858"/>
    <n v="0.89779652304817148"/>
  </r>
  <r>
    <x v="19"/>
    <n v="1652720.5"/>
    <x v="3"/>
    <n v="0"/>
    <n v="1697752.4999999995"/>
    <n v="0"/>
    <m/>
    <n v="74"/>
    <m/>
    <n v="1539"/>
    <m/>
    <n v="0"/>
    <m/>
    <n v="0"/>
    <n v="1924954.4999999988"/>
    <n v="0"/>
    <m/>
    <n v="0"/>
    <m/>
    <n v="0"/>
    <m/>
    <n v="0"/>
    <n v="2105565.4999999991"/>
    <n v="0"/>
    <n v="82"/>
    <n v="1539"/>
    <n v="0"/>
    <n v="0"/>
    <n v="3.0374199904759536E-2"/>
    <n v="4.6424158096915802E-2"/>
    <n v="70.446126018448993"/>
    <n v="98.732668513321698"/>
    <n v="0.41493754842622238"/>
    <n v="0.42598409468899162"/>
    <n v="0.46891283369394943"/>
  </r>
  <r>
    <x v="19"/>
    <n v="1652721.5"/>
    <x v="4"/>
    <n v="0"/>
    <n v="1697752.4999999995"/>
    <n v="0"/>
    <m/>
    <n v="0"/>
    <m/>
    <n v="46"/>
    <m/>
    <n v="0"/>
    <m/>
    <n v="0"/>
    <n v="1924954.4999999988"/>
    <n v="0"/>
    <m/>
    <n v="0"/>
    <m/>
    <n v="0"/>
    <m/>
    <n v="0"/>
    <n v="2105565.4999999991"/>
    <n v="53"/>
    <n v="16"/>
    <n v="46"/>
    <n v="0"/>
    <n v="53"/>
    <n v="3.0374199904759536E-2"/>
    <n v="4.6424158096915802E-2"/>
    <n v="13.745585564575414"/>
    <n v="19.264910929428623"/>
    <n v="8.0963424083165356E-2"/>
    <n v="8.311884774419348E-2"/>
    <n v="9.1495187062234029E-2"/>
  </r>
  <r>
    <x v="19"/>
    <n v="1652722.5"/>
    <x v="5"/>
    <n v="0"/>
    <n v="1697752.4999999995"/>
    <n v="0"/>
    <m/>
    <n v="0"/>
    <m/>
    <n v="0"/>
    <m/>
    <n v="0"/>
    <m/>
    <n v="0"/>
    <n v="1924954.4999999988"/>
    <n v="3481"/>
    <m/>
    <n v="0"/>
    <m/>
    <n v="3711"/>
    <m/>
    <n v="0"/>
    <n v="2105565.4999999991"/>
    <n v="3975"/>
    <n v="4057"/>
    <n v="0"/>
    <n v="3481"/>
    <n v="3975"/>
    <n v="3.0374199904759536E-2"/>
    <n v="4.6424158096915802E-2"/>
    <n v="3485.3650397176534"/>
    <n v="4884.8589775432456"/>
    <n v="20.529288219087615"/>
    <n v="21.07582283113706"/>
    <n v="23.199748369467716"/>
  </r>
  <r>
    <x v="19"/>
    <n v="1652723.5"/>
    <x v="6"/>
    <n v="0"/>
    <n v="1697752.4999999995"/>
    <n v="0"/>
    <m/>
    <n v="0"/>
    <m/>
    <n v="496"/>
    <m/>
    <n v="0"/>
    <m/>
    <n v="0"/>
    <n v="1924954.4999999988"/>
    <n v="0"/>
    <m/>
    <n v="0"/>
    <m/>
    <n v="0"/>
    <m/>
    <n v="0"/>
    <n v="2105565.4999999991"/>
    <n v="0"/>
    <n v="0"/>
    <n v="496"/>
    <n v="0"/>
    <n v="0"/>
    <n v="3.0374199904759536E-2"/>
    <n v="4.6424158096915802E-2"/>
    <n v="0"/>
    <n v="0"/>
    <n v="0"/>
    <n v="0"/>
    <n v="0"/>
  </r>
  <r>
    <x v="19"/>
    <n v="1652724.5"/>
    <x v="7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3"/>
    <n v="0"/>
    <n v="0"/>
    <n v="0"/>
    <n v="3.0374199904759536E-2"/>
    <n v="4.6424158096915802E-2"/>
    <n v="2.5772972933578902"/>
    <n v="3.6121707992678669"/>
    <n v="1.5180642015593503E-2"/>
    <n v="1.5584783952036278E-2"/>
    <n v="1.715534757416888E-2"/>
  </r>
  <r>
    <x v="19"/>
    <n v="1652725.5"/>
    <x v="8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26.5"/>
    <x v="9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130"/>
    <n v="0"/>
    <n v="0"/>
    <n v="0"/>
    <n v="3.0374199904759536E-2"/>
    <n v="4.6424158096915802E-2"/>
    <n v="111.68288271217524"/>
    <n v="156.52740130160757"/>
    <n v="0.65782782067571843"/>
    <n v="0.67534063792157206"/>
    <n v="0.7433983948806514"/>
  </r>
  <r>
    <x v="19"/>
    <n v="1652727.5"/>
    <x v="10"/>
    <n v="0"/>
    <n v="1697752.4999999995"/>
    <n v="0"/>
    <m/>
    <n v="0"/>
    <m/>
    <n v="0"/>
    <m/>
    <n v="4"/>
    <m/>
    <n v="0"/>
    <n v="1924954.4999999988"/>
    <n v="0"/>
    <m/>
    <n v="0"/>
    <m/>
    <n v="8"/>
    <m/>
    <n v="3"/>
    <n v="2105565.4999999991"/>
    <n v="2"/>
    <n v="5"/>
    <n v="0"/>
    <n v="4"/>
    <n v="8"/>
    <n v="3.0374199904759536E-2"/>
    <n v="4.6424158096915802E-2"/>
    <n v="4.2954954889298174"/>
    <n v="6.0202846654464448"/>
    <n v="2.5301070025989175E-2"/>
    <n v="2.5974639920060463E-2"/>
    <n v="2.8592245956948134E-2"/>
  </r>
  <r>
    <x v="19"/>
    <n v="1652728.5"/>
    <x v="11"/>
    <n v="0"/>
    <n v="1697752.4999999995"/>
    <n v="0"/>
    <m/>
    <n v="0"/>
    <m/>
    <n v="0"/>
    <m/>
    <n v="158"/>
    <m/>
    <n v="0"/>
    <n v="1924954.4999999988"/>
    <n v="53"/>
    <m/>
    <n v="0"/>
    <m/>
    <n v="285"/>
    <m/>
    <n v="200"/>
    <n v="2105565.4999999991"/>
    <n v="1"/>
    <n v="0"/>
    <n v="0"/>
    <n v="158"/>
    <n v="285"/>
    <n v="3.0374199904759536E-2"/>
    <n v="4.6424158096915802E-2"/>
    <n v="0"/>
    <n v="0"/>
    <n v="0"/>
    <n v="0"/>
    <n v="0"/>
  </r>
  <r>
    <x v="19"/>
    <n v="1652729.5"/>
    <x v="12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30.5"/>
    <x v="13"/>
    <n v="0"/>
    <n v="1697752.4999999995"/>
    <n v="0"/>
    <m/>
    <n v="0"/>
    <m/>
    <n v="0"/>
    <m/>
    <n v="0"/>
    <m/>
    <n v="0"/>
    <n v="1924954.4999999988"/>
    <n v="17"/>
    <m/>
    <n v="0"/>
    <m/>
    <n v="3"/>
    <m/>
    <n v="2"/>
    <n v="2105565.4999999991"/>
    <n v="51"/>
    <n v="12"/>
    <n v="0"/>
    <n v="17"/>
    <n v="51"/>
    <n v="3.0374199904759536E-2"/>
    <n v="4.6424158096915802E-2"/>
    <n v="10.309189173431561"/>
    <n v="14.448683197071468"/>
    <n v="6.0722568062374013E-2"/>
    <n v="6.233913580814511E-2"/>
    <n v="6.8621390296675522E-2"/>
  </r>
  <r>
    <x v="19"/>
    <n v="1652731.5"/>
    <x v="14"/>
    <n v="0"/>
    <n v="1697752.4999999995"/>
    <n v="0"/>
    <m/>
    <n v="0"/>
    <m/>
    <n v="0"/>
    <m/>
    <n v="0"/>
    <m/>
    <n v="0"/>
    <n v="1924954.4999999988"/>
    <n v="1"/>
    <m/>
    <n v="0"/>
    <m/>
    <n v="0"/>
    <m/>
    <n v="0"/>
    <n v="2105565.4999999991"/>
    <n v="0"/>
    <n v="24"/>
    <n v="0"/>
    <n v="1"/>
    <n v="0"/>
    <n v="3.0374199904759536E-2"/>
    <n v="4.6424158096915802E-2"/>
    <n v="20.618378346863121"/>
    <n v="28.897366394142935"/>
    <n v="0.12144513612474803"/>
    <n v="0.12467827161629022"/>
    <n v="0.13724278059335104"/>
  </r>
  <r>
    <x v="19"/>
    <n v="1652732.5"/>
    <x v="15"/>
    <n v="0"/>
    <n v="1697752.4999999995"/>
    <n v="0"/>
    <m/>
    <n v="0"/>
    <m/>
    <n v="0"/>
    <m/>
    <n v="0"/>
    <m/>
    <n v="0"/>
    <n v="1924954.4999999988"/>
    <n v="1"/>
    <m/>
    <n v="0"/>
    <m/>
    <n v="9"/>
    <m/>
    <n v="10"/>
    <n v="2105565.4999999991"/>
    <n v="0"/>
    <n v="16"/>
    <n v="0"/>
    <n v="1"/>
    <n v="10"/>
    <n v="3.0374199904759536E-2"/>
    <n v="4.6424158096915802E-2"/>
    <n v="13.745585564575414"/>
    <n v="19.264910929428623"/>
    <n v="8.0963424083165356E-2"/>
    <n v="8.311884774419348E-2"/>
    <n v="9.1495187062234029E-2"/>
  </r>
  <r>
    <x v="19"/>
    <n v="1652733.5"/>
    <x v="16"/>
    <n v="0"/>
    <n v="1697752.4999999995"/>
    <n v="0"/>
    <m/>
    <n v="0"/>
    <m/>
    <n v="0"/>
    <m/>
    <n v="0"/>
    <m/>
    <n v="0"/>
    <n v="1924954.4999999988"/>
    <n v="0"/>
    <m/>
    <n v="0"/>
    <m/>
    <n v="149"/>
    <m/>
    <n v="0"/>
    <n v="2105565.4999999991"/>
    <n v="10"/>
    <n v="481"/>
    <n v="0"/>
    <n v="0"/>
    <n v="149"/>
    <n v="3.0374199904759536E-2"/>
    <n v="4.6424158096915802E-2"/>
    <n v="413.22666603504837"/>
    <n v="579.15138481594795"/>
    <n v="2.4339629365001585"/>
    <n v="2.4987603603098165"/>
    <n v="2.7505740610584106"/>
  </r>
  <r>
    <x v="19"/>
    <n v="1652734.5"/>
    <x v="17"/>
    <n v="0"/>
    <n v="1697752.4999999995"/>
    <n v="0"/>
    <m/>
    <n v="0"/>
    <m/>
    <n v="0"/>
    <m/>
    <n v="0"/>
    <m/>
    <n v="0"/>
    <n v="1924954.4999999988"/>
    <n v="0"/>
    <m/>
    <n v="0"/>
    <m/>
    <n v="115"/>
    <m/>
    <n v="86"/>
    <n v="2105565.4999999991"/>
    <n v="64"/>
    <n v="69"/>
    <n v="0"/>
    <n v="0"/>
    <n v="115"/>
    <n v="3.0374199904759536E-2"/>
    <n v="4.6424158096915802E-2"/>
    <n v="59.277837747231473"/>
    <n v="83.079928383160933"/>
    <n v="0.34915476635865056"/>
    <n v="0.35845003089683442"/>
    <n v="0.39457299420588421"/>
  </r>
  <r>
    <x v="19"/>
    <n v="1652735.5"/>
    <x v="18"/>
    <n v="0"/>
    <n v="1697752.4999999995"/>
    <n v="0"/>
    <m/>
    <n v="0"/>
    <m/>
    <n v="0"/>
    <m/>
    <n v="16"/>
    <m/>
    <n v="0"/>
    <n v="1924954.4999999988"/>
    <n v="0"/>
    <m/>
    <n v="0"/>
    <m/>
    <n v="1"/>
    <m/>
    <n v="1"/>
    <n v="2105565.4999999991"/>
    <n v="197"/>
    <n v="172"/>
    <n v="0"/>
    <n v="16"/>
    <n v="197"/>
    <n v="3.0374199904759536E-2"/>
    <n v="4.6424158096915802E-2"/>
    <n v="147.7650448191857"/>
    <n v="207.09779249135769"/>
    <n v="0.87035680889402744"/>
    <n v="0.89352761325008001"/>
    <n v="0.98357326091901576"/>
  </r>
  <r>
    <x v="19"/>
    <n v="1652736.5"/>
    <x v="19"/>
    <n v="0"/>
    <n v="1697752.4999999995"/>
    <n v="0"/>
    <m/>
    <n v="0"/>
    <m/>
    <n v="0"/>
    <m/>
    <n v="11"/>
    <m/>
    <n v="0"/>
    <n v="1924954.4999999988"/>
    <n v="0"/>
    <m/>
    <n v="0"/>
    <m/>
    <n v="2"/>
    <m/>
    <n v="0"/>
    <n v="2105565.4999999991"/>
    <n v="0"/>
    <n v="8"/>
    <n v="0"/>
    <n v="11"/>
    <n v="2"/>
    <n v="3.0374199904759536E-2"/>
    <n v="4.6424158096915802E-2"/>
    <n v="6.8727927822877071"/>
    <n v="9.6324554647143117"/>
    <n v="4.0481712041582678E-2"/>
    <n v="4.155942387209674E-2"/>
    <n v="4.5747593531117015E-2"/>
  </r>
  <r>
    <x v="19"/>
    <n v="1652737.5"/>
    <x v="20"/>
    <n v="0"/>
    <n v="1697752.4999999995"/>
    <n v="0"/>
    <m/>
    <n v="0"/>
    <m/>
    <n v="0"/>
    <m/>
    <n v="0"/>
    <m/>
    <n v="0"/>
    <n v="1924954.4999999988"/>
    <n v="15"/>
    <m/>
    <n v="0"/>
    <m/>
    <n v="4"/>
    <m/>
    <n v="6"/>
    <n v="2105565.4999999991"/>
    <n v="5"/>
    <n v="13"/>
    <n v="0"/>
    <n v="15"/>
    <n v="6"/>
    <n v="3.0374199904759536E-2"/>
    <n v="4.6424158096915802E-2"/>
    <n v="11.168288271217524"/>
    <n v="15.652740130160756"/>
    <n v="6.5782782067571849E-2"/>
    <n v="6.7534063792157206E-2"/>
    <n v="7.4339839488065149E-2"/>
  </r>
  <r>
    <x v="19"/>
    <n v="1652738.5"/>
    <x v="21"/>
    <n v="0"/>
    <n v="1697752.4999999995"/>
    <n v="0"/>
    <m/>
    <n v="0"/>
    <m/>
    <n v="0"/>
    <m/>
    <n v="0"/>
    <m/>
    <n v="0"/>
    <n v="1924954.4999999988"/>
    <n v="53"/>
    <m/>
    <n v="0"/>
    <m/>
    <n v="61"/>
    <m/>
    <n v="16"/>
    <n v="2105565.4999999991"/>
    <n v="68"/>
    <n v="0"/>
    <n v="0"/>
    <n v="53"/>
    <n v="68"/>
    <n v="3.0374199904759536E-2"/>
    <n v="4.6424158096915802E-2"/>
    <n v="0"/>
    <n v="0"/>
    <n v="0"/>
    <n v="0"/>
    <n v="0"/>
  </r>
  <r>
    <x v="19"/>
    <n v="1652739.5"/>
    <x v="22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0"/>
    <n v="0"/>
    <n v="0"/>
    <n v="0"/>
    <n v="3.0374199904759536E-2"/>
    <n v="4.6424158096915802E-2"/>
    <n v="0"/>
    <n v="0"/>
    <n v="0"/>
    <n v="0"/>
    <n v="0"/>
  </r>
  <r>
    <x v="19"/>
    <n v="1652740.5"/>
    <x v="23"/>
    <n v="0"/>
    <n v="1697752.4999999995"/>
    <n v="0"/>
    <m/>
    <n v="0"/>
    <m/>
    <n v="0"/>
    <m/>
    <n v="0"/>
    <m/>
    <n v="0"/>
    <n v="1924954.4999999988"/>
    <n v="0"/>
    <m/>
    <n v="0"/>
    <m/>
    <n v="0"/>
    <m/>
    <n v="0"/>
    <n v="2105565.4999999991"/>
    <n v="0"/>
    <n v="1063"/>
    <n v="0"/>
    <n v="0"/>
    <n v="0"/>
    <n v="3.0374199904759536E-2"/>
    <n v="4.6424158096915802E-2"/>
    <n v="913.22234094647911"/>
    <n v="1279.9125198739141"/>
    <n v="5.379007487525298"/>
    <n v="5.5222084470048545"/>
    <n v="6.0787114904471728"/>
  </r>
  <r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1553030.5000000002"/>
    <n v="0"/>
    <n v="1596048.5000000009"/>
    <n v="0"/>
    <n v="1634465.5000000002"/>
    <n v="0"/>
    <n v="1674908"/>
    <n v="478"/>
    <n v="246"/>
    <n v="0"/>
    <n v="1014"/>
    <n v="478"/>
    <n v="8.5981075235392446E-2"/>
    <n v="0.24963048725605397"/>
    <n v="160.04038021810092"/>
    <n v="667.70969113006163"/>
    <n v="1.2865592517498892"/>
    <n v="1.637716477325116"/>
    <n v="3.9865454767071484"/>
  </r>
  <r>
    <x v="20"/>
    <n v="1193636.5"/>
    <x v="1"/>
    <n v="0"/>
    <n v="1243941.0000000002"/>
    <n v="0"/>
    <m/>
    <n v="0"/>
    <m/>
    <n v="0"/>
    <m/>
    <n v="0"/>
    <m/>
    <n v="1268"/>
    <n v="1502091.5000000002"/>
    <n v="0"/>
    <m/>
    <n v="0"/>
    <m/>
    <n v="0"/>
    <m/>
    <n v="0"/>
    <n v="1674908"/>
    <n v="2750"/>
    <n v="355"/>
    <n v="0"/>
    <n v="1268"/>
    <n v="2750"/>
    <n v="8.5981075235392446E-2"/>
    <n v="0.24963048725605397"/>
    <n v="230.95258120904808"/>
    <n v="963.56479817549553"/>
    <n v="1.8566200584195556"/>
    <n v="2.3633713392293343"/>
    <n v="5.7529416432156006"/>
  </r>
  <r>
    <x v="20"/>
    <n v="1193637.5"/>
    <x v="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46"/>
    <n v="51"/>
    <n v="0"/>
    <n v="0"/>
    <n v="46"/>
    <n v="8.5981075235392446E-2"/>
    <n v="0.24963048725605397"/>
    <n v="33.179103215947755"/>
    <n v="138.42761889281766"/>
    <n v="0.26672569853351363"/>
    <n v="0.33952658676252406"/>
    <n v="0.82647894029294544"/>
  </r>
  <r>
    <x v="20"/>
    <n v="1193638.5"/>
    <x v="3"/>
    <n v="918"/>
    <n v="1243941.0000000002"/>
    <n v="255"/>
    <m/>
    <n v="29"/>
    <m/>
    <n v="2295"/>
    <m/>
    <n v="93"/>
    <m/>
    <n v="27"/>
    <n v="1502091.5000000002"/>
    <n v="621"/>
    <m/>
    <n v="182"/>
    <m/>
    <n v="748"/>
    <m/>
    <n v="2192"/>
    <n v="1674908"/>
    <n v="690"/>
    <n v="10"/>
    <n v="2295"/>
    <n v="621"/>
    <n v="2192"/>
    <n v="8.5981075235392446E-2"/>
    <n v="0.24963048725605397"/>
    <n v="6.5057065129309315"/>
    <n v="27.142670371140717"/>
    <n v="5.2299156575198749E-2"/>
    <n v="6.6573840541671384E-2"/>
    <n v="0.1620546941750873"/>
  </r>
  <r>
    <x v="20"/>
    <n v="1193639.5"/>
    <x v="4"/>
    <n v="713"/>
    <n v="1243941.0000000002"/>
    <n v="73"/>
    <m/>
    <n v="8"/>
    <m/>
    <n v="841"/>
    <m/>
    <n v="3"/>
    <m/>
    <n v="225"/>
    <n v="1502091.5000000002"/>
    <n v="112"/>
    <m/>
    <n v="83"/>
    <m/>
    <n v="466"/>
    <m/>
    <n v="294"/>
    <n v="1674908"/>
    <n v="128"/>
    <n v="0"/>
    <n v="841"/>
    <n v="225"/>
    <n v="466"/>
    <n v="8.5981075235392446E-2"/>
    <n v="0.24963048725605397"/>
    <n v="0"/>
    <n v="0"/>
    <n v="0"/>
    <n v="0"/>
    <n v="0"/>
  </r>
  <r>
    <x v="20"/>
    <n v="1193640.5"/>
    <x v="5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146"/>
    <n v="0"/>
    <n v="0"/>
    <n v="0"/>
    <n v="146"/>
    <n v="8.5981075235392446E-2"/>
    <n v="0.24963048725605397"/>
    <n v="0"/>
    <n v="0"/>
    <n v="0"/>
    <n v="0"/>
    <n v="0"/>
  </r>
  <r>
    <x v="20"/>
    <n v="1193641.5"/>
    <x v="6"/>
    <n v="0"/>
    <n v="1243941.0000000002"/>
    <n v="0"/>
    <m/>
    <n v="5"/>
    <m/>
    <n v="1147"/>
    <m/>
    <n v="0"/>
    <m/>
    <n v="0"/>
    <n v="1502091.5000000002"/>
    <n v="0"/>
    <m/>
    <n v="6"/>
    <m/>
    <n v="0"/>
    <m/>
    <n v="620"/>
    <n v="1674908"/>
    <n v="25"/>
    <n v="0"/>
    <n v="1147"/>
    <n v="6"/>
    <n v="620"/>
    <n v="8.5981075235392446E-2"/>
    <n v="0.24963048725605397"/>
    <n v="0"/>
    <n v="0"/>
    <n v="0"/>
    <n v="0"/>
    <n v="0"/>
  </r>
  <r>
    <x v="20"/>
    <n v="1193642.5"/>
    <x v="7"/>
    <n v="0"/>
    <n v="1243941.0000000002"/>
    <n v="0"/>
    <m/>
    <n v="1"/>
    <m/>
    <n v="5310"/>
    <m/>
    <n v="0"/>
    <m/>
    <n v="0"/>
    <n v="1502091.5000000002"/>
    <n v="0"/>
    <m/>
    <n v="0"/>
    <m/>
    <n v="0"/>
    <m/>
    <n v="0"/>
    <n v="1674908"/>
    <n v="134"/>
    <n v="0"/>
    <n v="5310"/>
    <n v="0"/>
    <n v="134"/>
    <n v="8.5981075235392446E-2"/>
    <n v="0.24963048725605397"/>
    <n v="0"/>
    <n v="0"/>
    <n v="0"/>
    <n v="0"/>
    <n v="0"/>
  </r>
  <r>
    <x v="20"/>
    <n v="1193643.5"/>
    <x v="8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1847"/>
    <n v="0"/>
    <n v="0"/>
    <n v="0"/>
    <n v="8.5981075235392446E-2"/>
    <n v="0.24963048725605397"/>
    <n v="1201.603992938343"/>
    <n v="5013.2512175496904"/>
    <n v="9.6596542194392079"/>
    <n v="12.296188348046705"/>
    <n v="29.93150201413863"/>
  </r>
  <r>
    <x v="20"/>
    <n v="1193644.5"/>
    <x v="9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45.5"/>
    <x v="10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5"/>
    <n v="0"/>
    <n v="0"/>
    <n v="0"/>
    <n v="8.5981075235392446E-2"/>
    <n v="0.24963048725605397"/>
    <n v="3.2528532564654657"/>
    <n v="13.571335185570359"/>
    <n v="2.6149578287599375E-2"/>
    <n v="3.3286920270835692E-2"/>
    <n v="8.1027347087543652E-2"/>
  </r>
  <r>
    <x v="20"/>
    <n v="1193646.5"/>
    <x v="11"/>
    <n v="0"/>
    <n v="1243941.0000000002"/>
    <n v="0"/>
    <m/>
    <n v="0"/>
    <m/>
    <n v="0"/>
    <m/>
    <n v="0"/>
    <m/>
    <n v="0"/>
    <n v="1502091.5000000002"/>
    <n v="2"/>
    <m/>
    <n v="0"/>
    <m/>
    <n v="0"/>
    <m/>
    <n v="0"/>
    <n v="1674908"/>
    <n v="0"/>
    <n v="134"/>
    <n v="0"/>
    <n v="2"/>
    <n v="0"/>
    <n v="8.5981075235392446E-2"/>
    <n v="0.24963048725605397"/>
    <n v="87.176467273274483"/>
    <n v="363.71178297328561"/>
    <n v="0.70080869810766322"/>
    <n v="0.89208946325839655"/>
    <n v="2.1715329019461702"/>
  </r>
  <r>
    <x v="20"/>
    <n v="1193647.5"/>
    <x v="1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282"/>
    <n v="0"/>
    <n v="0"/>
    <n v="0"/>
    <n v="282"/>
    <n v="8.5981075235392446E-2"/>
    <n v="0.24963048725605397"/>
    <n v="0"/>
    <n v="0"/>
    <n v="0"/>
    <n v="0"/>
    <n v="0"/>
  </r>
  <r>
    <x v="20"/>
    <n v="1193648.5"/>
    <x v="13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49.5"/>
    <x v="14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0.5"/>
    <x v="15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1.5"/>
    <x v="16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2.5"/>
    <x v="17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3.5"/>
    <x v="18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228"/>
    <n v="2"/>
    <n v="0"/>
    <n v="0"/>
    <n v="228"/>
    <n v="8.5981075235392446E-2"/>
    <n v="0.24963048725605397"/>
    <n v="1.3011413025861864"/>
    <n v="5.4285340742281436"/>
    <n v="1.0459831315039751E-2"/>
    <n v="1.3314768108334277E-2"/>
    <n v="3.2410938835017465E-2"/>
  </r>
  <r>
    <x v="20"/>
    <n v="1193654.5"/>
    <x v="19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101"/>
    <n v="0"/>
    <n v="0"/>
    <n v="0"/>
    <n v="101"/>
    <n v="8.5981075235392446E-2"/>
    <n v="0.24963048725605397"/>
    <n v="0"/>
    <n v="0"/>
    <n v="0"/>
    <n v="0"/>
    <n v="0"/>
  </r>
  <r>
    <x v="20"/>
    <n v="1193655.5"/>
    <x v="20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6.5"/>
    <x v="21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7.5"/>
    <x v="22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0"/>
    <n v="1193658.5"/>
    <x v="23"/>
    <n v="0"/>
    <n v="1243941.0000000002"/>
    <n v="0"/>
    <m/>
    <n v="0"/>
    <m/>
    <n v="0"/>
    <m/>
    <n v="0"/>
    <m/>
    <n v="0"/>
    <n v="1502091.5000000002"/>
    <n v="0"/>
    <m/>
    <n v="0"/>
    <m/>
    <n v="0"/>
    <m/>
    <n v="0"/>
    <n v="1674908"/>
    <n v="0"/>
    <n v="0"/>
    <n v="0"/>
    <n v="0"/>
    <n v="0"/>
    <n v="8.5981075235392446E-2"/>
    <n v="0.24963048725605397"/>
    <n v="0"/>
    <n v="0"/>
    <n v="0"/>
    <n v="0"/>
    <n v="0"/>
  </r>
  <r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  <n v="7.1554687899516578E-2"/>
    <n v="7.1815970063989321E-2"/>
    <n v="5623.2195243350361"/>
    <n v="10718.1834686328"/>
    <n v="1.2553967953502783"/>
    <n v="1.6099035210964225"/>
    <n v="1.9838389797091254"/>
  </r>
  <r>
    <x v="21"/>
    <n v="43725807.5"/>
    <x v="1"/>
    <n v="123538"/>
    <n v="44792368.000000007"/>
    <n v="80584"/>
    <m/>
    <n v="86622"/>
    <m/>
    <n v="82826"/>
    <m/>
    <n v="97474"/>
    <m/>
    <n v="106336"/>
    <n v="49953303.999999993"/>
    <n v="119802"/>
    <m/>
    <n v="0"/>
    <m/>
    <n v="0"/>
    <m/>
    <n v="69176"/>
    <n v="54027486.999999985"/>
    <n v="69268"/>
    <n v="76000"/>
    <n v="123538"/>
    <n v="119802"/>
    <n v="69268"/>
    <n v="7.1554687899516578E-2"/>
    <n v="7.1815970063989321E-2"/>
    <n v="53141.592122539507"/>
    <n v="101290.96538374692"/>
    <n v="11.863983641708673"/>
    <n v="15.214208853932867"/>
    <n v="18.74804308106112"/>
  </r>
  <r>
    <x v="21"/>
    <n v="43725808.5"/>
    <x v="2"/>
    <n v="0"/>
    <n v="44792368.000000007"/>
    <n v="0"/>
    <m/>
    <n v="0"/>
    <m/>
    <n v="0"/>
    <m/>
    <n v="4184"/>
    <m/>
    <n v="0"/>
    <n v="49953303.999999993"/>
    <n v="0"/>
    <m/>
    <n v="0"/>
    <m/>
    <n v="0"/>
    <m/>
    <n v="0"/>
    <n v="54027486.999999985"/>
    <n v="274"/>
    <n v="0"/>
    <n v="0"/>
    <n v="4184"/>
    <n v="274"/>
    <n v="7.1554687899516578E-2"/>
    <n v="7.1815970063989321E-2"/>
    <n v="0"/>
    <n v="0"/>
    <n v="0"/>
    <n v="0"/>
    <n v="0"/>
  </r>
  <r>
    <x v="21"/>
    <n v="43725809.5"/>
    <x v="3"/>
    <n v="531"/>
    <n v="44792368.000000007"/>
    <n v="2310"/>
    <m/>
    <n v="0"/>
    <m/>
    <n v="1080"/>
    <m/>
    <n v="170"/>
    <m/>
    <n v="0"/>
    <n v="49953303.999999993"/>
    <n v="0"/>
    <m/>
    <n v="11741"/>
    <m/>
    <n v="0"/>
    <m/>
    <n v="0"/>
    <n v="54027486.999999985"/>
    <n v="0"/>
    <n v="2295"/>
    <n v="2310"/>
    <n v="11741"/>
    <n v="0"/>
    <n v="7.1554687899516578E-2"/>
    <n v="7.1815970063989321E-2"/>
    <n v="1604.7362358056339"/>
    <n v="3058.7205994170945"/>
    <n v="0.35826108497001846"/>
    <n v="0.45942906999705174"/>
    <n v="0.56614156409256933"/>
  </r>
  <r>
    <x v="21"/>
    <n v="43725810.5"/>
    <x v="4"/>
    <n v="401"/>
    <n v="44792368.000000007"/>
    <n v="536"/>
    <m/>
    <n v="0"/>
    <m/>
    <n v="236"/>
    <m/>
    <n v="178"/>
    <m/>
    <n v="0"/>
    <n v="49953303.999999993"/>
    <n v="0"/>
    <m/>
    <n v="13262"/>
    <m/>
    <n v="0"/>
    <m/>
    <n v="0"/>
    <n v="54027486.999999985"/>
    <n v="0"/>
    <n v="1257"/>
    <n v="536"/>
    <n v="13262"/>
    <n v="0"/>
    <n v="7.1554687899516578E-2"/>
    <n v="7.1815970063989321E-2"/>
    <n v="878.9339644477916"/>
    <n v="1675.2992564127617"/>
    <n v="0.19622404523194475"/>
    <n v="0.25163500696570545"/>
    <n v="0.31008276516965561"/>
  </r>
  <r>
    <x v="21"/>
    <n v="43725811.5"/>
    <x v="5"/>
    <n v="0"/>
    <n v="44792368.000000007"/>
    <n v="0"/>
    <m/>
    <n v="0"/>
    <m/>
    <n v="0"/>
    <m/>
    <n v="0"/>
    <m/>
    <n v="0"/>
    <n v="49953303.999999993"/>
    <n v="58079"/>
    <m/>
    <n v="0"/>
    <m/>
    <n v="91653"/>
    <m/>
    <n v="86490"/>
    <n v="54027486.999999985"/>
    <n v="86423"/>
    <n v="58079"/>
    <n v="0"/>
    <n v="58079"/>
    <n v="91653"/>
    <n v="7.1554687899516578E-2"/>
    <n v="7.1815970063989321E-2"/>
    <n v="40610.664853749629"/>
    <n v="77406.289191087344"/>
    <n v="9.0664250779841833"/>
    <n v="11.626658368783776"/>
    <n v="14.327205185591431"/>
  </r>
  <r>
    <x v="21"/>
    <n v="43725812.5"/>
    <x v="6"/>
    <n v="0"/>
    <n v="44792368.000000007"/>
    <n v="211"/>
    <m/>
    <n v="0"/>
    <m/>
    <n v="0"/>
    <m/>
    <n v="0"/>
    <m/>
    <n v="0"/>
    <n v="49953303.999999993"/>
    <n v="0"/>
    <m/>
    <n v="3877"/>
    <m/>
    <n v="0"/>
    <m/>
    <n v="0"/>
    <n v="54027486.999999985"/>
    <n v="0"/>
    <n v="1147"/>
    <n v="211"/>
    <n v="3877"/>
    <n v="0"/>
    <n v="7.1554687899516578E-2"/>
    <n v="7.1815970063989321E-2"/>
    <n v="802.01850216516857"/>
    <n v="1528.6939117783911"/>
    <n v="0.17905248996105058"/>
    <n v="0.22961444151922367"/>
    <n v="0.28294743965759345"/>
  </r>
  <r>
    <x v="21"/>
    <n v="43725813.5"/>
    <x v="7"/>
    <n v="0"/>
    <n v="44792368.000000007"/>
    <n v="0"/>
    <m/>
    <n v="0"/>
    <m/>
    <n v="201"/>
    <m/>
    <n v="146"/>
    <m/>
    <n v="0"/>
    <n v="49953303.999999993"/>
    <n v="0"/>
    <m/>
    <n v="3730"/>
    <m/>
    <n v="0"/>
    <m/>
    <n v="0"/>
    <n v="54027486.999999985"/>
    <n v="0"/>
    <n v="5310"/>
    <n v="201"/>
    <n v="3730"/>
    <n v="0"/>
    <n v="7.1554687899516578E-2"/>
    <n v="7.1815970063989321E-2"/>
    <n v="3712.9191338247997"/>
    <n v="7077.0398182591598"/>
    <n v="0.82891780444043484"/>
    <n v="1.0629927501892569"/>
    <n v="1.3098961679004544"/>
  </r>
  <r>
    <x v="21"/>
    <n v="43725814.5"/>
    <x v="8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5.5"/>
    <x v="9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6.5"/>
    <x v="10"/>
    <n v="0"/>
    <n v="44792368.000000007"/>
    <n v="0"/>
    <m/>
    <n v="0"/>
    <m/>
    <n v="0"/>
    <m/>
    <n v="0"/>
    <m/>
    <n v="0"/>
    <n v="49953303.999999993"/>
    <n v="0"/>
    <m/>
    <n v="468"/>
    <m/>
    <n v="0"/>
    <m/>
    <n v="261"/>
    <n v="54027486.999999985"/>
    <n v="181"/>
    <n v="468"/>
    <n v="0"/>
    <n v="468"/>
    <n v="261"/>
    <n v="7.1554687899516578E-2"/>
    <n v="7.1815970063989321E-2"/>
    <n v="327.24033043879592"/>
    <n v="623.7391026262311"/>
    <n v="7.305716242525867E-2"/>
    <n v="9.3687496626849762E-2"/>
    <n v="0.11544847581495532"/>
  </r>
  <r>
    <x v="21"/>
    <n v="43725817.5"/>
    <x v="11"/>
    <n v="0"/>
    <n v="44792368.000000007"/>
    <n v="0"/>
    <m/>
    <n v="0"/>
    <m/>
    <n v="0"/>
    <m/>
    <n v="0"/>
    <m/>
    <n v="0"/>
    <n v="49953303.999999993"/>
    <n v="0"/>
    <m/>
    <n v="0"/>
    <m/>
    <n v="0"/>
    <m/>
    <n v="5019"/>
    <n v="54027486.999999985"/>
    <n v="4663"/>
    <n v="0"/>
    <n v="0"/>
    <n v="0"/>
    <n v="5019"/>
    <n v="7.1554687899516578E-2"/>
    <n v="7.1815970063989321E-2"/>
    <n v="0"/>
    <n v="0"/>
    <n v="0"/>
    <n v="0"/>
    <n v="0"/>
  </r>
  <r>
    <x v="21"/>
    <n v="43725818.5"/>
    <x v="12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19.5"/>
    <x v="13"/>
    <n v="0"/>
    <n v="44792368.000000007"/>
    <n v="0"/>
    <m/>
    <n v="0"/>
    <m/>
    <n v="0"/>
    <m/>
    <n v="0"/>
    <m/>
    <n v="0"/>
    <n v="49953303.999999993"/>
    <n v="430"/>
    <m/>
    <n v="0"/>
    <m/>
    <n v="0"/>
    <m/>
    <n v="717"/>
    <n v="54027486.999999985"/>
    <n v="0"/>
    <n v="430"/>
    <n v="0"/>
    <n v="430"/>
    <n v="717"/>
    <n v="7.1554687899516578E-2"/>
    <n v="7.1815970063989321E-2"/>
    <n v="300.66953437752613"/>
    <n v="573.09361993435755"/>
    <n v="6.7125170604404316E-2"/>
    <n v="8.6080392199883324E-2"/>
    <n v="0.10607445427442473"/>
  </r>
  <r>
    <x v="21"/>
    <n v="43725820.5"/>
    <x v="14"/>
    <n v="0"/>
    <n v="44792368.000000007"/>
    <n v="0"/>
    <m/>
    <n v="0"/>
    <m/>
    <n v="0"/>
    <m/>
    <n v="0"/>
    <m/>
    <n v="0"/>
    <n v="49953303.999999993"/>
    <n v="714"/>
    <m/>
    <n v="0"/>
    <m/>
    <n v="0"/>
    <m/>
    <n v="0"/>
    <n v="54027486.999999985"/>
    <n v="0"/>
    <n v="2419"/>
    <n v="0"/>
    <n v="714"/>
    <n v="0"/>
    <n v="7.1554687899516578E-2"/>
    <n v="7.1815970063989321E-2"/>
    <n v="1691.4409387424089"/>
    <n v="3223.9848060958398"/>
    <n v="0.37761811091175368"/>
    <n v="0.48425225286399481"/>
    <n v="0.59673047648798483"/>
  </r>
  <r>
    <x v="21"/>
    <n v="43725821.5"/>
    <x v="15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22.5"/>
    <x v="16"/>
    <n v="0"/>
    <n v="44792368.000000007"/>
    <n v="0"/>
    <m/>
    <n v="0"/>
    <m/>
    <n v="0"/>
    <m/>
    <n v="0"/>
    <m/>
    <n v="0"/>
    <n v="49953303.999999993"/>
    <n v="0"/>
    <m/>
    <n v="0"/>
    <m/>
    <n v="0"/>
    <m/>
    <n v="3295"/>
    <n v="54027486.999999985"/>
    <n v="0"/>
    <n v="2759"/>
    <n v="0"/>
    <n v="0"/>
    <n v="3295"/>
    <n v="7.1554687899516578E-2"/>
    <n v="7.1815970063989321E-2"/>
    <n v="1929.1796403432434"/>
    <n v="3677.1285986020757"/>
    <n v="0.43069382720360821"/>
    <n v="0.55231581878948399"/>
    <n v="0.68060330079799514"/>
  </r>
  <r>
    <x v="21"/>
    <n v="43725823.5"/>
    <x v="17"/>
    <n v="0"/>
    <n v="44792368.000000007"/>
    <n v="0"/>
    <m/>
    <n v="0"/>
    <m/>
    <n v="0"/>
    <m/>
    <n v="0"/>
    <m/>
    <n v="0"/>
    <n v="49953303.999999993"/>
    <n v="0"/>
    <m/>
    <n v="0"/>
    <m/>
    <n v="0"/>
    <m/>
    <n v="11129"/>
    <n v="54027486.999999985"/>
    <n v="0"/>
    <n v="0"/>
    <n v="0"/>
    <n v="0"/>
    <n v="11129"/>
    <n v="7.1554687899516578E-2"/>
    <n v="7.1815970063989321E-2"/>
    <n v="0"/>
    <n v="0"/>
    <n v="0"/>
    <n v="0"/>
    <n v="0"/>
  </r>
  <r>
    <x v="21"/>
    <n v="43725824.5"/>
    <x v="18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636"/>
    <n v="0"/>
    <n v="0"/>
    <n v="0"/>
    <n v="636"/>
    <n v="7.1554687899516578E-2"/>
    <n v="7.1815970063989321E-2"/>
    <n v="0"/>
    <n v="0"/>
    <n v="0"/>
    <n v="0"/>
    <n v="0"/>
  </r>
  <r>
    <x v="21"/>
    <n v="43725825.5"/>
    <x v="19"/>
    <n v="0"/>
    <n v="44792368.000000007"/>
    <n v="0"/>
    <m/>
    <n v="0"/>
    <m/>
    <n v="0"/>
    <m/>
    <n v="0"/>
    <m/>
    <n v="0"/>
    <n v="49953303.999999993"/>
    <n v="21942"/>
    <m/>
    <n v="0"/>
    <m/>
    <n v="0"/>
    <m/>
    <n v="8087"/>
    <n v="54027486.999999985"/>
    <n v="8639"/>
    <n v="21942"/>
    <n v="0"/>
    <n v="21942"/>
    <n v="8639"/>
    <n v="7.1554687899516578E-2"/>
    <n v="7.1815970063989321E-2"/>
    <n v="15342.537030957394"/>
    <n v="29243.767926975986"/>
    <n v="3.425256961399628"/>
    <n v="4.392502245697302"/>
    <n v="5.4127573853242517"/>
  </r>
  <r>
    <x v="21"/>
    <n v="43725826.5"/>
    <x v="20"/>
    <n v="0"/>
    <n v="44792368.000000007"/>
    <n v="0"/>
    <m/>
    <n v="0"/>
    <m/>
    <n v="0"/>
    <m/>
    <n v="0"/>
    <m/>
    <n v="0"/>
    <n v="49953303.999999993"/>
    <n v="0"/>
    <m/>
    <n v="0"/>
    <m/>
    <n v="0"/>
    <m/>
    <n v="718"/>
    <n v="54027486.999999985"/>
    <n v="631"/>
    <n v="0"/>
    <n v="0"/>
    <n v="0"/>
    <n v="718"/>
    <n v="7.1554687899516578E-2"/>
    <n v="7.1815970063989321E-2"/>
    <n v="0"/>
    <n v="0"/>
    <n v="0"/>
    <n v="0"/>
    <n v="0"/>
  </r>
  <r>
    <x v="21"/>
    <n v="43725827.5"/>
    <x v="21"/>
    <n v="0"/>
    <n v="44792368.000000007"/>
    <n v="0"/>
    <m/>
    <n v="0"/>
    <m/>
    <n v="0"/>
    <m/>
    <n v="0"/>
    <m/>
    <n v="0"/>
    <n v="49953303.999999993"/>
    <n v="0"/>
    <m/>
    <n v="0"/>
    <m/>
    <n v="0"/>
    <m/>
    <n v="749"/>
    <n v="54027486.999999985"/>
    <n v="642"/>
    <n v="0"/>
    <n v="0"/>
    <n v="0"/>
    <n v="749"/>
    <n v="7.1554687899516578E-2"/>
    <n v="7.1815970063989321E-2"/>
    <n v="0"/>
    <n v="0"/>
    <n v="0"/>
    <n v="0"/>
    <n v="0"/>
  </r>
  <r>
    <x v="21"/>
    <n v="43725828.5"/>
    <x v="22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1"/>
    <n v="43725829.5"/>
    <x v="23"/>
    <n v="0"/>
    <n v="44792368.000000007"/>
    <n v="0"/>
    <m/>
    <n v="0"/>
    <m/>
    <n v="0"/>
    <m/>
    <n v="0"/>
    <m/>
    <n v="0"/>
    <n v="49953303.999999993"/>
    <n v="0"/>
    <m/>
    <n v="0"/>
    <m/>
    <n v="0"/>
    <m/>
    <n v="0"/>
    <n v="54027486.999999985"/>
    <n v="0"/>
    <n v="0"/>
    <n v="0"/>
    <n v="0"/>
    <n v="0"/>
    <n v="7.1554687899516578E-2"/>
    <n v="7.1815970063989321E-2"/>
    <n v="0"/>
    <n v="0"/>
    <n v="0"/>
    <n v="0"/>
    <n v="0"/>
  </r>
  <r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  <n v="0.14269498586031326"/>
    <n v="5.4673730437993617E-2"/>
    <n v="120.52492844904253"/>
    <n v="306.13508466198084"/>
    <n v="0.27223045233206955"/>
    <n v="0.50313014442903015"/>
    <n v="0.57732132983670092"/>
  </r>
  <r>
    <x v="22"/>
    <n v="4331741.5"/>
    <x v="1"/>
    <n v="0"/>
    <n v="4427312.4999999991"/>
    <n v="0"/>
    <m/>
    <n v="0"/>
    <m/>
    <n v="0"/>
    <m/>
    <n v="0"/>
    <m/>
    <n v="0"/>
    <n v="4889391"/>
    <n v="4526"/>
    <m/>
    <n v="3956"/>
    <m/>
    <n v="4832"/>
    <m/>
    <n v="3522"/>
    <n v="5302681.0000000028"/>
    <n v="6880"/>
    <n v="8488"/>
    <n v="0"/>
    <n v="4526"/>
    <n v="6880"/>
    <n v="0.14269498586031326"/>
    <n v="5.4673730437993617E-2"/>
    <n v="4158.5999702255003"/>
    <n v="10562.904872402005"/>
    <n v="9.3930572333114082"/>
    <n v="17.360035227291089"/>
    <n v="19.919932714040311"/>
  </r>
  <r>
    <x v="22"/>
    <n v="4331742.5"/>
    <x v="2"/>
    <n v="0"/>
    <n v="4427312.4999999991"/>
    <n v="1612"/>
    <m/>
    <n v="0"/>
    <m/>
    <n v="0"/>
    <m/>
    <n v="0"/>
    <m/>
    <n v="0"/>
    <n v="4889391"/>
    <n v="1784"/>
    <m/>
    <n v="1534"/>
    <m/>
    <n v="1744"/>
    <m/>
    <n v="1590"/>
    <n v="5302681.0000000028"/>
    <n v="1538"/>
    <n v="927"/>
    <n v="1612"/>
    <n v="1784"/>
    <n v="1744"/>
    <n v="0.14269498586031326"/>
    <n v="5.4673730437993617E-2"/>
    <n v="454.1732059848066"/>
    <n v="1153.6065995189276"/>
    <n v="1.0258440215927986"/>
    <n v="1.8959416418118331"/>
    <n v="2.1755157429212262"/>
  </r>
  <r>
    <x v="22"/>
    <n v="4331743.5"/>
    <x v="3"/>
    <n v="0"/>
    <n v="4427312.4999999991"/>
    <n v="0"/>
    <m/>
    <n v="998"/>
    <m/>
    <n v="0"/>
    <m/>
    <n v="221"/>
    <m/>
    <n v="0"/>
    <n v="4889391"/>
    <n v="0"/>
    <m/>
    <n v="235"/>
    <m/>
    <n v="0"/>
    <m/>
    <n v="0"/>
    <n v="5302681.0000000028"/>
    <n v="404"/>
    <n v="1071"/>
    <n v="998"/>
    <n v="235"/>
    <n v="404"/>
    <n v="0.14269498586031326"/>
    <n v="5.4673730437993617E-2"/>
    <n v="524.72438361351442"/>
    <n v="1332.8076246869166"/>
    <n v="1.1851984327140099"/>
    <n v="2.1904568483068751"/>
    <n v="2.5134599359963685"/>
  </r>
  <r>
    <x v="22"/>
    <n v="4331744.5"/>
    <x v="4"/>
    <n v="0"/>
    <n v="4427312.4999999991"/>
    <n v="0"/>
    <m/>
    <n v="385"/>
    <m/>
    <n v="0"/>
    <m/>
    <n v="57"/>
    <m/>
    <n v="0"/>
    <n v="4889391"/>
    <n v="0"/>
    <m/>
    <n v="0"/>
    <m/>
    <n v="0"/>
    <m/>
    <n v="0"/>
    <n v="5302681.0000000028"/>
    <n v="147"/>
    <n v="24"/>
    <n v="385"/>
    <n v="57"/>
    <n v="147"/>
    <n v="0.14269498586031326"/>
    <n v="5.4673730437993617E-2"/>
    <n v="11.758529604784638"/>
    <n v="29.866837527998129"/>
    <n v="2.6559068520201908E-2"/>
    <n v="4.9085867749173673E-2"/>
    <n v="5.6324032179190325E-2"/>
  </r>
  <r>
    <x v="22"/>
    <n v="4331745.5"/>
    <x v="5"/>
    <n v="0"/>
    <n v="4427312.4999999991"/>
    <n v="0"/>
    <m/>
    <n v="0"/>
    <m/>
    <n v="0"/>
    <m/>
    <n v="0"/>
    <m/>
    <n v="0"/>
    <n v="4889391"/>
    <n v="3391"/>
    <m/>
    <n v="0"/>
    <m/>
    <n v="12625"/>
    <m/>
    <n v="0"/>
    <n v="5302681.0000000028"/>
    <n v="0"/>
    <n v="3391"/>
    <n v="0"/>
    <n v="3391"/>
    <n v="12625"/>
    <n v="0.14269498586031326"/>
    <n v="5.4673730437993617E-2"/>
    <n v="1661.3822454093627"/>
    <n v="4219.9352523934022"/>
    <n v="3.7525750563335274"/>
    <n v="6.9354240640603297"/>
    <n v="7.9581163799847658"/>
  </r>
  <r>
    <x v="22"/>
    <n v="4331746.5"/>
    <x v="6"/>
    <n v="0"/>
    <n v="4427312.4999999991"/>
    <n v="0"/>
    <m/>
    <n v="0"/>
    <m/>
    <n v="0"/>
    <m/>
    <n v="8"/>
    <m/>
    <n v="0"/>
    <n v="4889391"/>
    <n v="0"/>
    <m/>
    <n v="0"/>
    <m/>
    <n v="0"/>
    <m/>
    <n v="0"/>
    <n v="5302681.0000000028"/>
    <n v="0"/>
    <n v="0"/>
    <n v="0"/>
    <n v="8"/>
    <n v="0"/>
    <n v="0.14269498586031326"/>
    <n v="5.4673730437993617E-2"/>
    <n v="0"/>
    <n v="0"/>
    <n v="0"/>
    <n v="0"/>
    <n v="0"/>
  </r>
  <r>
    <x v="22"/>
    <n v="4331747.5"/>
    <x v="7"/>
    <n v="0"/>
    <n v="4427312.4999999991"/>
    <n v="0"/>
    <m/>
    <n v="2036"/>
    <m/>
    <n v="0"/>
    <m/>
    <n v="344"/>
    <m/>
    <n v="0"/>
    <n v="4889391"/>
    <n v="0"/>
    <m/>
    <n v="0"/>
    <m/>
    <n v="0"/>
    <m/>
    <n v="0"/>
    <n v="5302681.0000000028"/>
    <n v="0"/>
    <n v="285"/>
    <n v="2036"/>
    <n v="344"/>
    <n v="0"/>
    <n v="0.14269498586031326"/>
    <n v="5.4673730437993617E-2"/>
    <n v="139.63253905681756"/>
    <n v="354.66869564497779"/>
    <n v="0.31538893867739759"/>
    <n v="0.58289467952143736"/>
    <n v="0.66884788212788515"/>
  </r>
  <r>
    <x v="22"/>
    <n v="4331748.5"/>
    <x v="8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48"/>
    <n v="0"/>
    <n v="0"/>
    <n v="0"/>
    <n v="0.14269498586031326"/>
    <n v="5.4673730437993617E-2"/>
    <n v="72.51093256283859"/>
    <n v="184.17883142265512"/>
    <n v="0.16378092254124507"/>
    <n v="0.30269618445323765"/>
    <n v="0.34733153177167364"/>
  </r>
  <r>
    <x v="22"/>
    <n v="4331749.5"/>
    <x v="9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404"/>
    <n v="0"/>
    <n v="0"/>
    <n v="0"/>
    <n v="0.14269498586031326"/>
    <n v="5.4673730437993617E-2"/>
    <n v="687.87398187990129"/>
    <n v="1747.2099953878906"/>
    <n v="1.5537055084318117"/>
    <n v="2.8715232633266599"/>
    <n v="3.2949558824826339"/>
  </r>
  <r>
    <x v="22"/>
    <n v="4331750.5"/>
    <x v="10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51.5"/>
    <x v="11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115"/>
    <n v="0"/>
    <n v="0"/>
    <n v="0"/>
    <n v="0.14269498586031326"/>
    <n v="5.4673730437993617E-2"/>
    <n v="56.342954356259717"/>
    <n v="143.1119298216577"/>
    <n v="0.12726220332596744"/>
    <n v="0.23520311629812385"/>
    <n v="0.26988598752528697"/>
  </r>
  <r>
    <x v="22"/>
    <n v="4331752.5"/>
    <x v="12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527"/>
    <n v="0"/>
    <n v="0"/>
    <n v="0"/>
    <n v="0.14269498586031326"/>
    <n v="5.4673730437993617E-2"/>
    <n v="258.19771257172931"/>
    <n v="655.82597405229228"/>
    <n v="0.58319287958943344"/>
    <n v="1.0778438459922719"/>
    <n v="1.2367818732680542"/>
  </r>
  <r>
    <x v="22"/>
    <n v="4331753.5"/>
    <x v="13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9"/>
    <n v="0"/>
    <n v="0"/>
    <n v="0"/>
    <n v="0.14269498586031326"/>
    <n v="5.4673730437993617E-2"/>
    <n v="4.4094486017942387"/>
    <n v="11.200064072999298"/>
    <n v="9.9596506950757127E-3"/>
    <n v="1.8407200405940127E-2"/>
    <n v="2.1121512067196372E-2"/>
  </r>
  <r>
    <x v="22"/>
    <n v="4331754.5"/>
    <x v="14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65"/>
    <n v="0"/>
    <n v="0"/>
    <n v="0"/>
    <n v="0.14269498586031326"/>
    <n v="5.4673730437993617E-2"/>
    <n v="31.84601767962506"/>
    <n v="80.889351638328264"/>
    <n v="7.193081057554683E-2"/>
    <n v="0.1329408918206787"/>
    <n v="0.15254425381864045"/>
  </r>
  <r>
    <x v="22"/>
    <n v="4331755.5"/>
    <x v="15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5"/>
    <n v="0"/>
    <n v="0"/>
    <n v="0"/>
    <n v="0.14269498586031326"/>
    <n v="5.4673730437993617E-2"/>
    <n v="2.4496936676634662"/>
    <n v="6.2222578183329436"/>
    <n v="5.5331392750420632E-3"/>
    <n v="1.0226222447744515E-2"/>
    <n v="1.1734173370664652E-2"/>
  </r>
  <r>
    <x v="22"/>
    <n v="4331756.5"/>
    <x v="16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4311"/>
    <n v="0"/>
    <n v="0"/>
    <n v="0"/>
    <n v="0.14269498586031326"/>
    <n v="5.4673730437993617E-2"/>
    <n v="2112.1258802594407"/>
    <n v="5364.8306909666635"/>
    <n v="4.7706726829412682"/>
    <n v="8.8170489944453205"/>
    <n v="10.117204280187062"/>
  </r>
  <r>
    <x v="22"/>
    <n v="4331757.5"/>
    <x v="17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3601"/>
    <n v="0"/>
    <n v="0"/>
    <n v="0"/>
    <n v="0.14269498586031326"/>
    <n v="5.4673730437993617E-2"/>
    <n v="1764.2693794512284"/>
    <n v="4481.2700807633855"/>
    <n v="3.9849669058852943"/>
    <n v="7.3649254068655994"/>
    <n v="8.450951661552681"/>
  </r>
  <r>
    <x v="22"/>
    <n v="4331758.5"/>
    <x v="18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59.5"/>
    <x v="19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0.5"/>
    <x v="20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3"/>
    <n v="0"/>
    <n v="0"/>
    <n v="0"/>
    <n v="0.14269498586031326"/>
    <n v="5.4673730437993617E-2"/>
    <n v="1.4698162005980797"/>
    <n v="3.7333546909997661"/>
    <n v="3.3198835650252384E-3"/>
    <n v="6.1357334686467091E-3"/>
    <n v="7.0405040223987907E-3"/>
  </r>
  <r>
    <x v="22"/>
    <n v="4331761.5"/>
    <x v="21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2.5"/>
    <x v="22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2"/>
    <n v="4331763.5"/>
    <x v="23"/>
    <n v="0"/>
    <n v="4427312.4999999991"/>
    <n v="0"/>
    <m/>
    <n v="0"/>
    <m/>
    <n v="0"/>
    <m/>
    <n v="0"/>
    <m/>
    <n v="0"/>
    <n v="4889391"/>
    <n v="0"/>
    <m/>
    <n v="0"/>
    <m/>
    <n v="0"/>
    <m/>
    <n v="0"/>
    <n v="5302681.0000000028"/>
    <n v="0"/>
    <n v="0"/>
    <n v="0"/>
    <n v="0"/>
    <n v="0"/>
    <n v="0.14269498586031326"/>
    <n v="5.4673730437993617E-2"/>
    <n v="0"/>
    <n v="0"/>
    <n v="0"/>
    <n v="0"/>
    <n v="0"/>
  </r>
  <r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  <n v="-2.9414192821425544E-2"/>
    <n v="0.35384209356504925"/>
    <n v="1156.1192951663259"/>
    <n v="4109.7671466609136"/>
    <n v="5.5745109855780495"/>
    <n v="4.5404562385095293"/>
    <n v="17.823409215749024"/>
  </r>
  <r>
    <x v="23"/>
    <n v="2054719"/>
    <x v="1"/>
    <n v="0"/>
    <n v="2073938.4999999998"/>
    <n v="0"/>
    <m/>
    <n v="0"/>
    <m/>
    <n v="0"/>
    <m/>
    <n v="0"/>
    <m/>
    <n v="0"/>
    <n v="2198017"/>
    <n v="13732"/>
    <m/>
    <n v="0"/>
    <m/>
    <n v="0"/>
    <m/>
    <n v="0"/>
    <n v="2305825.5000000019"/>
    <n v="0"/>
    <n v="967"/>
    <n v="0"/>
    <n v="13732"/>
    <n v="0"/>
    <n v="-2.9414192821425544E-2"/>
    <n v="0.35384209356504925"/>
    <n v="1120.2077739737847"/>
    <n v="3982.109048918941"/>
    <n v="5.4013548327194121"/>
    <n v="4.3994200226840832"/>
    <n v="17.26977626415762"/>
  </r>
  <r>
    <x v="23"/>
    <n v="2054720"/>
    <x v="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2779"/>
    <n v="0"/>
    <n v="0"/>
    <n v="0"/>
    <n v="-2.9414192821425544E-2"/>
    <n v="0.35384209356504925"/>
    <n v="3219.2941094861922"/>
    <n v="11443.930762094868"/>
    <n v="15.522611251424246"/>
    <n v="12.64321431544888"/>
    <n v="49.630515241048634"/>
  </r>
  <r>
    <x v="23"/>
    <n v="2054721"/>
    <x v="3"/>
    <n v="0"/>
    <n v="2073938.4999999998"/>
    <n v="318"/>
    <m/>
    <n v="76"/>
    <m/>
    <n v="128"/>
    <m/>
    <n v="0"/>
    <m/>
    <n v="0"/>
    <n v="2198017"/>
    <n v="0"/>
    <m/>
    <n v="0"/>
    <m/>
    <n v="580"/>
    <m/>
    <n v="0"/>
    <n v="2305825.5000000019"/>
    <n v="0"/>
    <n v="398"/>
    <n v="318"/>
    <n v="0"/>
    <n v="580"/>
    <n v="-2.9414192821425544E-2"/>
    <n v="0.35384209356504925"/>
    <n v="461.05759466552877"/>
    <n v="1638.9652548808051"/>
    <n v="2.2231015754108849"/>
    <n v="1.8107230289847622"/>
    <n v="7.1079327333347813"/>
  </r>
  <r>
    <x v="23"/>
    <n v="2054722"/>
    <x v="4"/>
    <n v="0"/>
    <n v="2073938.4999999998"/>
    <n v="66"/>
    <m/>
    <n v="117"/>
    <m/>
    <n v="50"/>
    <m/>
    <n v="0"/>
    <m/>
    <n v="0"/>
    <n v="2198017"/>
    <n v="0"/>
    <m/>
    <n v="0"/>
    <m/>
    <n v="117"/>
    <m/>
    <n v="0"/>
    <n v="2305825.5000000019"/>
    <n v="0"/>
    <n v="159"/>
    <n v="117"/>
    <n v="0"/>
    <n v="117"/>
    <n v="-2.9414192821425544E-2"/>
    <n v="0.35384209356504925"/>
    <n v="184.19135063271122"/>
    <n v="654.76250132172868"/>
    <n v="0.88812349369429822"/>
    <n v="0.7233793005240633"/>
    <n v="2.8396012678397744"/>
  </r>
  <r>
    <x v="23"/>
    <n v="2054723"/>
    <x v="5"/>
    <n v="0"/>
    <n v="2073938.4999999998"/>
    <n v="0"/>
    <m/>
    <n v="0"/>
    <m/>
    <n v="0"/>
    <m/>
    <n v="0"/>
    <m/>
    <n v="0"/>
    <n v="2198017"/>
    <n v="14508"/>
    <m/>
    <n v="0"/>
    <m/>
    <n v="0"/>
    <m/>
    <n v="0"/>
    <n v="2305825.5000000019"/>
    <n v="9196"/>
    <n v="14508"/>
    <n v="0"/>
    <n v="14508"/>
    <n v="9196"/>
    <n v="-2.9414192821425544E-2"/>
    <n v="0.35384209356504925"/>
    <n v="16806.591918109276"/>
    <n v="59743.989743243015"/>
    <n v="81.037079537842033"/>
    <n v="66.004949006308863"/>
    <n v="259.1002213447764"/>
  </r>
  <r>
    <x v="23"/>
    <n v="2054724"/>
    <x v="6"/>
    <n v="0"/>
    <n v="2073938.4999999998"/>
    <n v="11"/>
    <m/>
    <n v="0"/>
    <m/>
    <n v="16"/>
    <m/>
    <n v="0"/>
    <m/>
    <n v="0"/>
    <n v="2198017"/>
    <n v="0"/>
    <m/>
    <n v="0"/>
    <m/>
    <n v="43"/>
    <m/>
    <n v="0"/>
    <n v="2305825.5000000019"/>
    <n v="0"/>
    <n v="29"/>
    <n v="16"/>
    <n v="0"/>
    <n v="43"/>
    <n v="-2.9414192821425544E-2"/>
    <n v="0.35384209356504925"/>
    <n v="33.59464885753853"/>
    <n v="119.42209143603857"/>
    <n v="0.1619847881580796"/>
    <n v="0.13193710512703041"/>
    <n v="0.51791469665002177"/>
  </r>
  <r>
    <x v="23"/>
    <n v="2054725"/>
    <x v="7"/>
    <n v="0"/>
    <n v="2073938.4999999998"/>
    <n v="205"/>
    <m/>
    <n v="0"/>
    <m/>
    <n v="142"/>
    <m/>
    <n v="0"/>
    <m/>
    <n v="0"/>
    <n v="2198017"/>
    <n v="0"/>
    <m/>
    <n v="0"/>
    <m/>
    <n v="0"/>
    <m/>
    <n v="0"/>
    <n v="2305825.5000000019"/>
    <n v="0"/>
    <n v="144"/>
    <n v="205"/>
    <n v="0"/>
    <n v="0"/>
    <n v="-2.9414192821425544E-2"/>
    <n v="0.35384209356504925"/>
    <n v="166.81480812019132"/>
    <n v="592.99245402722602"/>
    <n v="0.8043382584401193"/>
    <n v="0.65513597028594406"/>
    <n v="2.5717143557794184"/>
  </r>
  <r>
    <x v="23"/>
    <n v="2054726"/>
    <x v="8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849"/>
    <n v="0"/>
    <n v="0"/>
    <n v="0"/>
    <n v="-2.9414192821425544E-2"/>
    <n v="0.35384209356504925"/>
    <n v="983.51230620862793"/>
    <n v="3496.1846768688533"/>
    <n v="4.7422443153865359"/>
    <n v="3.8625724914775454"/>
    <n v="15.162399222616152"/>
  </r>
  <r>
    <x v="23"/>
    <n v="2054727"/>
    <x v="9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33"/>
    <n v="110"/>
    <n v="0"/>
    <n v="0"/>
    <n v="33"/>
    <n v="-2.9414192821425544E-2"/>
    <n v="0.35384209356504925"/>
    <n v="127.42797842514614"/>
    <n v="452.98034682635318"/>
    <n v="0.61442505853064655"/>
    <n v="0.500451088412874"/>
    <n v="1.9645040217759446"/>
  </r>
  <r>
    <x v="23"/>
    <n v="2054728"/>
    <x v="10"/>
    <n v="0"/>
    <n v="2073938.4999999998"/>
    <n v="0"/>
    <m/>
    <n v="0"/>
    <m/>
    <n v="0"/>
    <m/>
    <n v="0"/>
    <m/>
    <n v="0"/>
    <n v="2198017"/>
    <n v="0"/>
    <m/>
    <n v="6"/>
    <m/>
    <n v="0"/>
    <m/>
    <n v="0"/>
    <n v="2305825.5000000019"/>
    <n v="5"/>
    <n v="10"/>
    <n v="0"/>
    <n v="6"/>
    <n v="5"/>
    <n v="-2.9414192821425544E-2"/>
    <n v="0.35384209356504925"/>
    <n v="11.584361675013286"/>
    <n v="41.180031529668469"/>
    <n v="5.5856823502786063E-2"/>
    <n v="4.5495553492079455E-2"/>
    <n v="0.17859127470690403"/>
  </r>
  <r>
    <x v="23"/>
    <n v="2054729"/>
    <x v="11"/>
    <n v="0"/>
    <n v="2073938.4999999998"/>
    <n v="0"/>
    <m/>
    <n v="0"/>
    <m/>
    <n v="0"/>
    <m/>
    <n v="0"/>
    <m/>
    <n v="0"/>
    <n v="2198017"/>
    <n v="205"/>
    <m/>
    <n v="0"/>
    <m/>
    <n v="0"/>
    <m/>
    <n v="0"/>
    <n v="2305825.5000000019"/>
    <n v="0"/>
    <n v="416"/>
    <n v="0"/>
    <n v="205"/>
    <n v="0"/>
    <n v="-2.9414192821425544E-2"/>
    <n v="0.35384209356504925"/>
    <n v="481.90944568055266"/>
    <n v="1713.0893116342083"/>
    <n v="2.3236438577158998"/>
    <n v="1.8926150252705052"/>
    <n v="7.4293970278072079"/>
  </r>
  <r>
    <x v="23"/>
    <n v="2054730"/>
    <x v="1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5"/>
    <n v="71"/>
    <n v="0"/>
    <n v="0"/>
    <n v="5"/>
    <n v="-2.9414192821425544E-2"/>
    <n v="0.35384209356504925"/>
    <n v="82.248967892594322"/>
    <n v="292.37822386064613"/>
    <n v="0.39658344686978098"/>
    <n v="0.32301842979376411"/>
    <n v="1.2679980504190187"/>
  </r>
  <r>
    <x v="23"/>
    <n v="2054731"/>
    <x v="13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76"/>
    <n v="41"/>
    <n v="0"/>
    <n v="0"/>
    <n v="76"/>
    <n v="-2.9414192821425544E-2"/>
    <n v="0.35384209356504925"/>
    <n v="47.495882867554471"/>
    <n v="168.83812927164072"/>
    <n v="0.22901297636142284"/>
    <n v="0.18653176931752574"/>
    <n v="0.73222422629830652"/>
  </r>
  <r>
    <x v="23"/>
    <n v="2054732"/>
    <x v="14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349"/>
    <n v="0"/>
    <n v="0"/>
    <n v="0"/>
    <n v="-2.9414192821425544E-2"/>
    <n v="0.35384209356504925"/>
    <n v="404.29422245796366"/>
    <n v="1437.1831003854297"/>
    <n v="1.9494031402472334"/>
    <n v="1.5877948168735729"/>
    <n v="6.2328354872709513"/>
  </r>
  <r>
    <x v="23"/>
    <n v="2054733"/>
    <x v="15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3"/>
    <n v="8"/>
    <n v="0"/>
    <n v="0"/>
    <n v="3"/>
    <n v="-2.9414192821425544E-2"/>
    <n v="0.35384209356504925"/>
    <n v="9.2674893400106289"/>
    <n v="32.944025223734776"/>
    <n v="4.468545880222885E-2"/>
    <n v="3.639644279366356E-2"/>
    <n v="0.14287301976552325"/>
  </r>
  <r>
    <x v="23"/>
    <n v="2054734"/>
    <x v="16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620"/>
    <n v="2130"/>
    <n v="0"/>
    <n v="0"/>
    <n v="620"/>
    <n v="-2.9414192821425544E-2"/>
    <n v="0.35384209356504925"/>
    <n v="2467.4690367778298"/>
    <n v="8771.3467158193835"/>
    <n v="11.897503406093431"/>
    <n v="9.6905528938129226"/>
    <n v="38.039941512570564"/>
  </r>
  <r>
    <x v="23"/>
    <n v="2054735"/>
    <x v="17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58"/>
    <n v="0"/>
    <n v="0"/>
    <n v="0"/>
    <n v="-2.9414192821425544E-2"/>
    <n v="0.35384209356504925"/>
    <n v="67.189297715077061"/>
    <n v="238.84418287207714"/>
    <n v="0.32396957631615919"/>
    <n v="0.26387421025406083"/>
    <n v="1.0358293933000435"/>
  </r>
  <r>
    <x v="23"/>
    <n v="2054736"/>
    <x v="18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28"/>
    <n v="205"/>
    <n v="0"/>
    <n v="0"/>
    <n v="28"/>
    <n v="-2.9414192821425544E-2"/>
    <n v="0.35384209356504925"/>
    <n v="237.47941433777234"/>
    <n v="844.19064635820359"/>
    <n v="1.1450648818071141"/>
    <n v="0.93265884658762876"/>
    <n v="3.6611211314915324"/>
  </r>
  <r>
    <x v="23"/>
    <n v="2054737"/>
    <x v="19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2"/>
    <n v="4"/>
    <n v="0"/>
    <n v="0"/>
    <n v="2"/>
    <n v="-2.9414192821425544E-2"/>
    <n v="0.35384209356504925"/>
    <n v="4.6337446700053144"/>
    <n v="16.472012611867388"/>
    <n v="2.2342729401114425E-2"/>
    <n v="1.819822139683178E-2"/>
    <n v="7.1436509882761623E-2"/>
  </r>
  <r>
    <x v="23"/>
    <n v="2054738"/>
    <x v="20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7"/>
    <n v="22"/>
    <n v="0"/>
    <n v="0"/>
    <n v="7"/>
    <n v="-2.9414192821425544E-2"/>
    <n v="0.35384209356504925"/>
    <n v="25.485595685029228"/>
    <n v="90.596069365270637"/>
    <n v="0.12288501170612934"/>
    <n v="0.1000902176825748"/>
    <n v="0.39290080435518887"/>
  </r>
  <r>
    <x v="23"/>
    <n v="2054739"/>
    <x v="21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0"/>
    <n v="0"/>
    <n v="0"/>
    <n v="0"/>
    <n v="-2.9414192821425544E-2"/>
    <n v="0.35384209356504925"/>
    <n v="0"/>
    <n v="0"/>
    <n v="0"/>
    <n v="0"/>
    <n v="0"/>
  </r>
  <r>
    <x v="23"/>
    <n v="2054740"/>
    <x v="22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0"/>
    <n v="0"/>
    <n v="0"/>
    <n v="0"/>
    <n v="-2.9414192821425544E-2"/>
    <n v="0.35384209356504925"/>
    <n v="0"/>
    <n v="0"/>
    <n v="0"/>
    <n v="0"/>
    <n v="0"/>
  </r>
  <r>
    <x v="23"/>
    <n v="2054741"/>
    <x v="23"/>
    <n v="0"/>
    <n v="2073938.4999999998"/>
    <n v="0"/>
    <m/>
    <n v="0"/>
    <m/>
    <n v="0"/>
    <m/>
    <n v="0"/>
    <m/>
    <n v="0"/>
    <n v="2198017"/>
    <n v="0"/>
    <m/>
    <n v="0"/>
    <m/>
    <n v="0"/>
    <m/>
    <n v="0"/>
    <n v="2305825.5000000019"/>
    <n v="0"/>
    <n v="6097"/>
    <n v="0"/>
    <n v="0"/>
    <n v="0"/>
    <n v="-2.9414192821425544E-2"/>
    <n v="0.35384209356504925"/>
    <n v="7062.9853132556"/>
    <n v="25107.465223638865"/>
    <n v="34.055905289648663"/>
    <n v="27.738638964120842"/>
    <n v="108.88710018879939"/>
  </r>
  <r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27533134.000000015"/>
    <n v="0"/>
    <n v="28225176.500000007"/>
    <n v="0"/>
    <n v="28915652.500000004"/>
    <n v="0"/>
    <n v="29611714.000000004"/>
    <n v="0"/>
    <n v="5230"/>
    <n v="8550"/>
    <n v="35"/>
    <n v="0"/>
    <n v="4.1448317953169944E-2"/>
    <n v="6.6454487825566844E-3"/>
    <n v="4251.0656314164698"/>
    <n v="5370.8870076145004"/>
    <n v="1.8022097613933881"/>
    <n v="1.9481094417340394"/>
    <n v="1.8137710662795472"/>
  </r>
  <r>
    <x v="24"/>
    <n v="22966241"/>
    <x v="1"/>
    <n v="6766"/>
    <n v="23588073.5"/>
    <n v="6876"/>
    <m/>
    <n v="0"/>
    <m/>
    <n v="0"/>
    <m/>
    <n v="0"/>
    <m/>
    <n v="0"/>
    <n v="26846541"/>
    <n v="7666"/>
    <m/>
    <n v="0"/>
    <m/>
    <n v="0"/>
    <m/>
    <n v="0"/>
    <n v="29611714.000000004"/>
    <n v="0"/>
    <n v="4560"/>
    <n v="6876"/>
    <n v="7666"/>
    <n v="0"/>
    <n v="4.1448317953169944E-2"/>
    <n v="6.6454487825566844E-3"/>
    <n v="3706.47404957153"/>
    <n v="4682.838385224115"/>
    <n v="1.5713339411001623"/>
    <n v="1.6985428402117055"/>
    <n v="1.5814141610391463"/>
  </r>
  <r>
    <x v="24"/>
    <n v="22966242"/>
    <x v="2"/>
    <n v="2950"/>
    <n v="23588073.5"/>
    <n v="6800"/>
    <m/>
    <n v="0"/>
    <m/>
    <n v="0"/>
    <m/>
    <n v="3166"/>
    <m/>
    <n v="5862"/>
    <n v="26846541"/>
    <n v="7988"/>
    <m/>
    <n v="0"/>
    <m/>
    <n v="0"/>
    <m/>
    <n v="0"/>
    <n v="29611714.000000004"/>
    <n v="0"/>
    <n v="3164"/>
    <n v="6800"/>
    <n v="7988"/>
    <n v="0"/>
    <n v="4.1448317953169944E-2"/>
    <n v="6.6454487825566844E-3"/>
    <n v="2571.7727835184915"/>
    <n v="3249.2325988704165"/>
    <n v="1.090285217026516"/>
    <n v="1.1785503391293501"/>
    <n v="1.0972794748964603"/>
  </r>
  <r>
    <x v="24"/>
    <n v="22966243"/>
    <x v="3"/>
    <n v="0"/>
    <n v="23588073.5"/>
    <n v="0"/>
    <m/>
    <n v="118"/>
    <m/>
    <n v="0"/>
    <m/>
    <n v="0"/>
    <m/>
    <n v="0"/>
    <n v="26846541"/>
    <n v="0"/>
    <m/>
    <n v="0"/>
    <m/>
    <n v="13"/>
    <m/>
    <n v="0"/>
    <n v="29611714.000000004"/>
    <n v="0"/>
    <n v="329"/>
    <n v="118"/>
    <n v="0"/>
    <n v="13"/>
    <n v="4.1448317953169944E-2"/>
    <n v="6.6454487825566844E-3"/>
    <n v="267.41885138355997"/>
    <n v="337.86268174095039"/>
    <n v="0.11337036548727049"/>
    <n v="0.12254837597141471"/>
    <n v="0.11409764451356998"/>
  </r>
  <r>
    <x v="24"/>
    <n v="22966244"/>
    <x v="4"/>
    <n v="0"/>
    <n v="23588073.5"/>
    <n v="4081"/>
    <m/>
    <n v="0"/>
    <m/>
    <n v="0"/>
    <m/>
    <n v="0"/>
    <m/>
    <n v="0"/>
    <n v="26846541"/>
    <n v="0"/>
    <m/>
    <n v="0"/>
    <m/>
    <n v="9"/>
    <m/>
    <n v="91"/>
    <n v="29611714.000000004"/>
    <n v="0"/>
    <n v="556"/>
    <n v="4081"/>
    <n v="0"/>
    <n v="91"/>
    <n v="4.1448317953169944E-2"/>
    <n v="6.6454487825566844E-3"/>
    <n v="451.92973060565146"/>
    <n v="570.97766275978245"/>
    <n v="0.19159247176572153"/>
    <n v="0.20710303051704129"/>
    <n v="0.19282155121442224"/>
  </r>
  <r>
    <x v="24"/>
    <n v="22966245"/>
    <x v="5"/>
    <n v="0"/>
    <n v="23588073.5"/>
    <n v="0"/>
    <m/>
    <n v="0"/>
    <m/>
    <n v="0"/>
    <m/>
    <n v="0"/>
    <m/>
    <n v="0"/>
    <n v="26846541"/>
    <n v="35000"/>
    <m/>
    <n v="38338"/>
    <m/>
    <n v="41616"/>
    <m/>
    <n v="41616"/>
    <n v="29611714.000000004"/>
    <n v="0"/>
    <n v="35000"/>
    <n v="0"/>
    <n v="38338"/>
    <n v="41616"/>
    <n v="4.1448317953169944E-2"/>
    <n v="6.6454487825566844E-3"/>
    <n v="28448.813976974463"/>
    <n v="35942.838483079831"/>
    <n v="12.06067717949686"/>
    <n v="13.037061273554757"/>
    <n v="12.13804728867766"/>
  </r>
  <r>
    <x v="24"/>
    <n v="22966246"/>
    <x v="6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414"/>
    <n v="0"/>
    <n v="0"/>
    <n v="0"/>
    <n v="4.1448317953169944E-2"/>
    <n v="6.6454487825566844E-3"/>
    <n v="336.50882818478362"/>
    <n v="425.15243234271571"/>
    <n v="0.14266058149461999"/>
    <n v="0.15420981049290483"/>
    <n v="0.14357575935750147"/>
  </r>
  <r>
    <x v="24"/>
    <n v="22966247"/>
    <x v="7"/>
    <n v="0"/>
    <n v="23588073.5"/>
    <n v="0"/>
    <m/>
    <n v="174"/>
    <m/>
    <n v="0"/>
    <m/>
    <n v="0"/>
    <m/>
    <n v="0"/>
    <n v="26846541"/>
    <n v="0"/>
    <m/>
    <n v="0"/>
    <m/>
    <n v="254"/>
    <m/>
    <n v="0"/>
    <n v="29611714.000000004"/>
    <n v="0"/>
    <n v="15"/>
    <n v="174"/>
    <n v="0"/>
    <n v="254"/>
    <n v="4.1448317953169944E-2"/>
    <n v="6.6454487825566844E-3"/>
    <n v="12.19234884727477"/>
    <n v="15.404073635605641"/>
    <n v="5.1688616483557973E-3"/>
    <n v="5.5873119743806102E-3"/>
    <n v="5.2020202665761395E-3"/>
  </r>
  <r>
    <x v="24"/>
    <n v="22966248"/>
    <x v="8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311"/>
    <n v="0"/>
    <n v="0"/>
    <n v="0"/>
    <n v="4.1448317953169944E-2"/>
    <n v="6.6454487825566844E-3"/>
    <n v="252.78803276683024"/>
    <n v="319.37779337822366"/>
    <n v="0.10716773150924352"/>
    <n v="0.11584360160215798"/>
    <n v="0.10785522019367863"/>
  </r>
  <r>
    <x v="24"/>
    <n v="22966249"/>
    <x v="9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411"/>
    <n v="0"/>
    <n v="0"/>
    <n v="0"/>
    <n v="4.1448317953169944E-2"/>
    <n v="6.6454487825566844E-3"/>
    <n v="334.07035841532871"/>
    <n v="422.07161761559456"/>
    <n v="0.14162680916494885"/>
    <n v="0.15309234809802871"/>
    <n v="0.14253535530418621"/>
  </r>
  <r>
    <x v="24"/>
    <n v="22966250"/>
    <x v="10"/>
    <n v="0"/>
    <n v="23588073.5"/>
    <n v="0"/>
    <m/>
    <n v="0"/>
    <m/>
    <n v="0"/>
    <m/>
    <n v="0"/>
    <m/>
    <n v="0"/>
    <n v="26846541"/>
    <n v="0"/>
    <m/>
    <n v="12"/>
    <m/>
    <n v="0"/>
    <m/>
    <n v="0"/>
    <n v="29611714.000000004"/>
    <n v="0"/>
    <n v="52"/>
    <n v="0"/>
    <n v="12"/>
    <n v="0"/>
    <n v="4.1448317953169944E-2"/>
    <n v="6.6454487825566844E-3"/>
    <n v="42.2668093372192"/>
    <n v="53.400788603432893"/>
    <n v="1.7918720380966764E-2"/>
    <n v="1.9369348177852783E-2"/>
    <n v="1.8033670257463951E-2"/>
  </r>
  <r>
    <x v="24"/>
    <n v="22966251"/>
    <x v="11"/>
    <n v="0"/>
    <n v="23588073.5"/>
    <n v="0"/>
    <m/>
    <n v="0"/>
    <m/>
    <n v="0"/>
    <m/>
    <n v="0"/>
    <m/>
    <n v="0"/>
    <n v="26846541"/>
    <n v="306"/>
    <m/>
    <n v="0"/>
    <m/>
    <n v="0"/>
    <m/>
    <n v="0"/>
    <n v="29611714.000000004"/>
    <n v="0"/>
    <n v="0"/>
    <n v="0"/>
    <n v="306"/>
    <n v="0"/>
    <n v="4.1448317953169944E-2"/>
    <n v="6.6454487825566844E-3"/>
    <n v="0"/>
    <n v="0"/>
    <n v="0"/>
    <n v="0"/>
    <n v="0"/>
  </r>
  <r>
    <x v="24"/>
    <n v="22966252"/>
    <x v="12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53"/>
    <x v="13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214"/>
    <n v="0"/>
    <n v="0"/>
    <n v="0"/>
    <n v="4.1448317953169944E-2"/>
    <n v="6.6454487825566844E-3"/>
    <n v="173.94417688778671"/>
    <n v="219.76478386797382"/>
    <n v="7.3742426183209378E-2"/>
    <n v="7.9712317501163366E-2"/>
    <n v="7.4215489136486262E-2"/>
  </r>
  <r>
    <x v="24"/>
    <n v="22966254"/>
    <x v="14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11"/>
    <n v="0"/>
    <n v="0"/>
    <n v="0"/>
    <n v="4.1448317953169944E-2"/>
    <n v="6.6454487825566844E-3"/>
    <n v="8.9410558213348317"/>
    <n v="11.296320666110804"/>
    <n v="3.7904985421275844E-3"/>
    <n v="4.0973621145457811E-3"/>
    <n v="3.8148148621558356E-3"/>
  </r>
  <r>
    <x v="24"/>
    <n v="22966255"/>
    <x v="15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56"/>
    <n v="0"/>
    <n v="0"/>
    <n v="0"/>
    <n v="4.1448317953169944E-2"/>
    <n v="6.6454487825566844E-3"/>
    <n v="45.518102363159137"/>
    <n v="57.508541572927726"/>
    <n v="1.9297083487194975E-2"/>
    <n v="2.0859298037687612E-2"/>
    <n v="1.9420875661884253E-2"/>
  </r>
  <r>
    <x v="24"/>
    <n v="22966256"/>
    <x v="16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6355"/>
    <n v="0"/>
    <n v="0"/>
    <n v="0"/>
    <n v="4.1448317953169944E-2"/>
    <n v="6.6454487825566844E-3"/>
    <n v="5165.4917949620776"/>
    <n v="6526.1925302849231"/>
    <n v="2.1898743850200728"/>
    <n v="2.367157839812585"/>
    <n v="2.2039225862727578"/>
  </r>
  <r>
    <x v="24"/>
    <n v="22966257"/>
    <x v="17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58"/>
    <x v="18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306"/>
    <n v="0"/>
    <n v="0"/>
    <n v="0"/>
    <n v="4.1448317953169944E-2"/>
    <n v="6.6454487825566844E-3"/>
    <n v="248.72391648440529"/>
    <n v="314.24310216635507"/>
    <n v="0.10544477762645825"/>
    <n v="0.11398116427736445"/>
    <n v="0.10612121343815324"/>
  </r>
  <r>
    <x v="24"/>
    <n v="22966259"/>
    <x v="19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0"/>
    <x v="20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99"/>
    <n v="0"/>
    <n v="0"/>
    <n v="0"/>
    <n v="4.1448317953169944E-2"/>
    <n v="6.6454487825566844E-3"/>
    <n v="80.469502392013482"/>
    <n v="101.66688599499723"/>
    <n v="3.4114486879148261E-2"/>
    <n v="3.6876259030912024E-2"/>
    <n v="3.4333333759402514E-2"/>
  </r>
  <r>
    <x v="24"/>
    <n v="22966261"/>
    <x v="21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2"/>
    <x v="22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0"/>
    <n v="0"/>
    <n v="0"/>
    <n v="0"/>
    <n v="4.1448317953169944E-2"/>
    <n v="6.6454487825566844E-3"/>
    <n v="0"/>
    <n v="0"/>
    <n v="0"/>
    <n v="0"/>
    <n v="0"/>
  </r>
  <r>
    <x v="24"/>
    <n v="22966263"/>
    <x v="23"/>
    <n v="0"/>
    <n v="23588073.5"/>
    <n v="0"/>
    <m/>
    <n v="0"/>
    <m/>
    <n v="0"/>
    <m/>
    <n v="0"/>
    <m/>
    <n v="0"/>
    <n v="26846541"/>
    <n v="0"/>
    <m/>
    <n v="0"/>
    <m/>
    <n v="0"/>
    <m/>
    <n v="0"/>
    <n v="29611714.000000004"/>
    <n v="0"/>
    <n v="602"/>
    <n v="0"/>
    <n v="0"/>
    <n v="0"/>
    <n v="4.1448317953169944E-2"/>
    <n v="6.6454487825566844E-3"/>
    <n v="489.31960040396075"/>
    <n v="618.21682190897309"/>
    <n v="0.20744364748734601"/>
    <n v="0.22423745390514183"/>
    <n v="0.20877441336525571"/>
  </r>
  <r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  <n v="3.5406206546388264E-2"/>
    <n v="8.9309654310665287E-4"/>
    <n v="2401.0023516244009"/>
    <n v="2876.2567684310111"/>
    <n v="1.4120193851807807"/>
    <n v="1.4377230640376699"/>
    <n v="1.2730410283531555"/>
  </r>
  <r>
    <x v="25"/>
    <n v="16514688"/>
    <x v="1"/>
    <n v="8514"/>
    <n v="17004032.499999996"/>
    <n v="0"/>
    <m/>
    <n v="0"/>
    <m/>
    <n v="0"/>
    <m/>
    <n v="9530"/>
    <m/>
    <n v="0"/>
    <n v="19934298.000000004"/>
    <n v="11986"/>
    <m/>
    <n v="0"/>
    <m/>
    <n v="0"/>
    <m/>
    <n v="0"/>
    <n v="22593590.500000022"/>
    <n v="12654"/>
    <n v="5225"/>
    <n v="8514"/>
    <n v="11986"/>
    <n v="12654"/>
    <n v="3.5406206546388264E-2"/>
    <n v="8.9309654310665287E-4"/>
    <n v="4377.2635335790283"/>
    <n v="5243.6990980642122"/>
    <n v="2.5742502747974809"/>
    <n v="2.621110610466443"/>
    <n v="2.3208790555286938"/>
  </r>
  <r>
    <x v="25"/>
    <n v="16514689"/>
    <x v="2"/>
    <n v="3540"/>
    <n v="17004032.499999996"/>
    <n v="3922"/>
    <m/>
    <n v="0"/>
    <m/>
    <n v="0"/>
    <m/>
    <n v="5314"/>
    <m/>
    <n v="0"/>
    <n v="19934298.000000004"/>
    <n v="6470"/>
    <m/>
    <n v="0"/>
    <m/>
    <n v="0"/>
    <m/>
    <n v="0"/>
    <n v="22593590.500000022"/>
    <n v="3258"/>
    <n v="3169"/>
    <n v="3922"/>
    <n v="6470"/>
    <n v="3258"/>
    <n v="3.5406206546388264E-2"/>
    <n v="8.9309654310665287E-4"/>
    <n v="2654.8417488826681"/>
    <n v="3180.341137179998"/>
    <n v="1.5613012671451132"/>
    <n v="1.5897223970465373"/>
    <n v="1.4076298042048672"/>
  </r>
  <r>
    <x v="25"/>
    <n v="16514690"/>
    <x v="3"/>
    <n v="4"/>
    <n v="17004032.499999996"/>
    <n v="218"/>
    <m/>
    <n v="194"/>
    <m/>
    <n v="514"/>
    <m/>
    <n v="0"/>
    <m/>
    <n v="0"/>
    <n v="19934298.000000004"/>
    <n v="0"/>
    <m/>
    <n v="170"/>
    <m/>
    <n v="109"/>
    <m/>
    <n v="82"/>
    <n v="22593590.500000022"/>
    <n v="36980"/>
    <n v="1424"/>
    <n v="514"/>
    <n v="170"/>
    <n v="36980"/>
    <n v="3.5406206546388264E-2"/>
    <n v="8.9309654310665287E-4"/>
    <n v="1192.9613917352222"/>
    <n v="1429.0961752427634"/>
    <n v="0.70157557728451914"/>
    <n v="0.71434670034530423"/>
    <n v="0.63252282776514068"/>
  </r>
  <r>
    <x v="25"/>
    <n v="16514691"/>
    <x v="4"/>
    <n v="0"/>
    <n v="17004032.499999996"/>
    <n v="0"/>
    <m/>
    <n v="107"/>
    <m/>
    <n v="385"/>
    <m/>
    <n v="0"/>
    <m/>
    <n v="0"/>
    <n v="19934298.000000004"/>
    <n v="0"/>
    <m/>
    <n v="121"/>
    <m/>
    <n v="34"/>
    <m/>
    <n v="53"/>
    <n v="22593590.500000022"/>
    <n v="11642"/>
    <n v="30"/>
    <n v="385"/>
    <n v="121"/>
    <n v="11642"/>
    <n v="3.5406206546388264E-2"/>
    <n v="8.9309654310665287E-4"/>
    <n v="25.132613589927434"/>
    <n v="30.107363242473948"/>
    <n v="1.4780384352904194E-2"/>
    <n v="1.5049438911769049E-2"/>
    <n v="1.3325621371456617E-2"/>
  </r>
  <r>
    <x v="25"/>
    <n v="16514692"/>
    <x v="5"/>
    <n v="0"/>
    <n v="17004032.499999996"/>
    <n v="0"/>
    <m/>
    <n v="0"/>
    <m/>
    <n v="0"/>
    <m/>
    <n v="0"/>
    <m/>
    <n v="0"/>
    <n v="19934298.000000004"/>
    <n v="1152"/>
    <m/>
    <n v="0"/>
    <m/>
    <n v="3303"/>
    <m/>
    <n v="0"/>
    <n v="22593590.500000022"/>
    <n v="0"/>
    <n v="1152"/>
    <n v="0"/>
    <n v="1152"/>
    <n v="3303"/>
    <n v="3.5406206546388264E-2"/>
    <n v="8.9309654310665287E-4"/>
    <n v="965.09236185321345"/>
    <n v="1156.1227485109996"/>
    <n v="0.56756675915152099"/>
    <n v="0.57789845421193153"/>
    <n v="0.51170386066393403"/>
  </r>
  <r>
    <x v="25"/>
    <n v="16514693"/>
    <x v="6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3342"/>
    <n v="7"/>
    <n v="0"/>
    <n v="0"/>
    <n v="3342"/>
    <n v="3.5406206546388264E-2"/>
    <n v="8.9309654310665287E-4"/>
    <n v="5.8642765043164014"/>
    <n v="7.0250514232439212"/>
    <n v="3.4487563490109788E-3"/>
    <n v="3.5115357460794448E-3"/>
    <n v="3.109311653339877E-3"/>
  </r>
  <r>
    <x v="25"/>
    <n v="16514694"/>
    <x v="7"/>
    <n v="0"/>
    <n v="17004032.499999996"/>
    <n v="0"/>
    <m/>
    <n v="0"/>
    <m/>
    <n v="0"/>
    <m/>
    <n v="0"/>
    <m/>
    <n v="0"/>
    <n v="19934298.000000004"/>
    <n v="0"/>
    <m/>
    <n v="146"/>
    <m/>
    <n v="0"/>
    <m/>
    <n v="0"/>
    <n v="22593590.500000022"/>
    <n v="3642"/>
    <n v="78"/>
    <n v="0"/>
    <n v="146"/>
    <n v="3642"/>
    <n v="3.5406206546388264E-2"/>
    <n v="8.9309654310665287E-4"/>
    <n v="65.344795333811319"/>
    <n v="78.279144430432268"/>
    <n v="3.8428999317550901E-2"/>
    <n v="3.912854117059953E-2"/>
    <n v="3.4646615565787207E-2"/>
  </r>
  <r>
    <x v="25"/>
    <n v="16514695"/>
    <x v="8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2153"/>
    <n v="0"/>
    <n v="0"/>
    <n v="0"/>
    <n v="3.5406206546388264E-2"/>
    <n v="8.9309654310665287E-4"/>
    <n v="1803.6839019704587"/>
    <n v="2160.7051020348804"/>
    <n v="1.0607389170600909"/>
    <n v="1.0800480659012921"/>
    <n v="0.95633542709153652"/>
  </r>
  <r>
    <x v="25"/>
    <n v="16514696"/>
    <x v="9"/>
    <n v="0"/>
    <n v="17004032.499999996"/>
    <n v="0"/>
    <m/>
    <n v="0"/>
    <m/>
    <n v="0"/>
    <m/>
    <n v="0"/>
    <m/>
    <n v="0"/>
    <n v="19934298.000000004"/>
    <n v="13"/>
    <m/>
    <n v="0"/>
    <m/>
    <n v="0"/>
    <m/>
    <n v="0"/>
    <n v="22593590.500000022"/>
    <n v="0"/>
    <n v="25"/>
    <n v="0"/>
    <n v="13"/>
    <n v="0"/>
    <n v="3.5406206546388264E-2"/>
    <n v="8.9309654310665287E-4"/>
    <n v="20.943844658272862"/>
    <n v="25.089469368728288"/>
    <n v="1.2316986960753496E-2"/>
    <n v="1.2541199093140875E-2"/>
    <n v="1.1104684476213846E-2"/>
  </r>
  <r>
    <x v="25"/>
    <n v="16514697"/>
    <x v="10"/>
    <n v="0"/>
    <n v="17004032.499999996"/>
    <n v="0"/>
    <m/>
    <n v="0"/>
    <m/>
    <n v="0"/>
    <m/>
    <n v="0"/>
    <m/>
    <n v="0"/>
    <n v="19934298.000000004"/>
    <n v="15"/>
    <m/>
    <n v="0"/>
    <m/>
    <n v="0"/>
    <m/>
    <n v="0"/>
    <n v="22593590.500000022"/>
    <n v="0"/>
    <n v="0"/>
    <n v="0"/>
    <n v="15"/>
    <n v="0"/>
    <n v="3.5406206546388264E-2"/>
    <n v="8.9309654310665287E-4"/>
    <n v="0"/>
    <n v="0"/>
    <n v="0"/>
    <n v="0"/>
    <n v="0"/>
  </r>
  <r>
    <x v="25"/>
    <n v="16514698"/>
    <x v="11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1496"/>
    <n v="0"/>
    <n v="0"/>
    <n v="0"/>
    <n v="3.5406206546388264E-2"/>
    <n v="8.9309654310665287E-4"/>
    <n v="1253.279664351048"/>
    <n v="1501.3538470247008"/>
    <n v="0.73704849973148912"/>
    <n v="0.75046535373354994"/>
    <n v="0.66450431905663654"/>
  </r>
  <r>
    <x v="25"/>
    <n v="16514699"/>
    <x v="12"/>
    <n v="0"/>
    <n v="17004032.499999996"/>
    <n v="0"/>
    <m/>
    <n v="0"/>
    <m/>
    <n v="0"/>
    <m/>
    <n v="0"/>
    <m/>
    <n v="0"/>
    <n v="19934298.000000004"/>
    <n v="1022"/>
    <m/>
    <n v="0"/>
    <m/>
    <n v="0"/>
    <m/>
    <n v="0"/>
    <n v="22593590.500000022"/>
    <n v="1481"/>
    <n v="1041"/>
    <n v="0"/>
    <n v="1022"/>
    <n v="1481"/>
    <n v="3.5406206546388264E-2"/>
    <n v="8.9309654310665287E-4"/>
    <n v="872.10169157048188"/>
    <n v="1044.7255045138461"/>
    <n v="0.51287933704577549"/>
    <n v="0.52221553023838607"/>
    <n v="0.46239906158954464"/>
  </r>
  <r>
    <x v="25"/>
    <n v="16514700"/>
    <x v="13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1"/>
    <x v="14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2"/>
    <x v="15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3"/>
    <x v="16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8306"/>
    <n v="0"/>
    <n v="0"/>
    <n v="0"/>
    <n v="3.5406206546388264E-2"/>
    <n v="8.9309654310665287E-4"/>
    <n v="6958.3829492645755"/>
    <n v="8335.7253030662869"/>
    <n v="4.0921957478407416"/>
    <n v="4.1666879867051243"/>
    <n v="3.6894203703772881"/>
  </r>
  <r>
    <x v="25"/>
    <n v="16514704"/>
    <x v="17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5"/>
    <x v="18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6"/>
    <x v="19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7"/>
    <x v="20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8"/>
    <x v="21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09"/>
    <x v="22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0"/>
    <n v="0"/>
    <n v="0"/>
    <n v="0"/>
    <n v="3.5406206546388264E-2"/>
    <n v="8.9309654310665287E-4"/>
    <n v="0"/>
    <n v="0"/>
    <n v="0"/>
    <n v="0"/>
    <n v="0"/>
  </r>
  <r>
    <x v="25"/>
    <n v="16514710"/>
    <x v="23"/>
    <n v="0"/>
    <n v="17004032.499999996"/>
    <n v="0"/>
    <m/>
    <n v="0"/>
    <m/>
    <n v="0"/>
    <m/>
    <n v="0"/>
    <m/>
    <n v="0"/>
    <n v="19934298.000000004"/>
    <n v="0"/>
    <m/>
    <n v="0"/>
    <m/>
    <n v="0"/>
    <m/>
    <n v="0"/>
    <n v="22593590.500000022"/>
    <n v="0"/>
    <n v="4"/>
    <n v="0"/>
    <n v="0"/>
    <n v="0"/>
    <n v="3.5406206546388264E-2"/>
    <n v="8.9309654310665287E-4"/>
    <n v="3.3510151453236579"/>
    <n v="4.0143150989965264"/>
    <n v="1.9707179137205592E-3"/>
    <n v="2.0065918549025401E-3"/>
    <n v="1.7767495161942156E-3"/>
  </r>
  <r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  <n v="5.4585812874464734E-2"/>
    <n v="3.4026707504662967E-2"/>
    <n v="1659.2999763418154"/>
    <n v="2497.8533595047247"/>
    <n v="0.65710345811216508"/>
    <n v="0.74089484837969288"/>
    <n v="0.75762506495347337"/>
  </r>
  <r>
    <x v="26"/>
    <n v="24487612"/>
    <x v="1"/>
    <n v="11652"/>
    <n v="25251730.999999993"/>
    <n v="12864"/>
    <m/>
    <n v="12696"/>
    <m/>
    <n v="13854"/>
    <m/>
    <n v="15320"/>
    <m/>
    <n v="15922"/>
    <n v="29423878.499999993"/>
    <n v="16306"/>
    <m/>
    <n v="16358"/>
    <m/>
    <n v="17662"/>
    <m/>
    <n v="21856"/>
    <n v="32969518.500000007"/>
    <n v="19550"/>
    <n v="7961"/>
    <n v="13854"/>
    <n v="16358"/>
    <n v="21856"/>
    <n v="5.4585812874464734E-2"/>
    <n v="3.4026707504662967E-2"/>
    <n v="6059.4895007601799"/>
    <n v="9121.7479793656494"/>
    <n v="2.3996333165279569"/>
    <n v="2.7056256366746489"/>
    <n v="2.7667216248140378"/>
  </r>
  <r>
    <x v="26"/>
    <n v="24487613"/>
    <x v="2"/>
    <n v="8522"/>
    <n v="25251730.999999993"/>
    <n v="8530"/>
    <m/>
    <n v="9298"/>
    <m/>
    <n v="10316"/>
    <m/>
    <n v="11410"/>
    <m/>
    <n v="11640"/>
    <n v="29423878.499999993"/>
    <n v="12042"/>
    <m/>
    <n v="12350"/>
    <m/>
    <n v="12648"/>
    <m/>
    <n v="14556"/>
    <n v="32969518.500000007"/>
    <n v="14240"/>
    <n v="5820"/>
    <n v="10316"/>
    <n v="12350"/>
    <n v="14556"/>
    <n v="5.4585812874464734E-2"/>
    <n v="3.4026707504662967E-2"/>
    <n v="4429.8742487657637"/>
    <n v="6668.5809873016051"/>
    <n v="1.7542853789966972"/>
    <n v="1.9779853291604645"/>
    <n v="2.0226504027656951"/>
  </r>
  <r>
    <x v="26"/>
    <n v="24487614"/>
    <x v="3"/>
    <n v="20"/>
    <n v="25251730.999999993"/>
    <n v="0"/>
    <m/>
    <n v="0"/>
    <m/>
    <n v="0"/>
    <m/>
    <n v="20035"/>
    <m/>
    <n v="0"/>
    <n v="29423878.499999993"/>
    <n v="0"/>
    <m/>
    <n v="0"/>
    <m/>
    <n v="0"/>
    <m/>
    <n v="0"/>
    <n v="32969518.500000007"/>
    <n v="0"/>
    <n v="2310"/>
    <n v="20"/>
    <n v="20035"/>
    <n v="0"/>
    <n v="5.4585812874464734E-2"/>
    <n v="3.4026707504662967E-2"/>
    <n v="1758.2490574998135"/>
    <n v="2646.807917640328"/>
    <n v="0.69628852671518404"/>
    <n v="0.78507665126472048"/>
    <n v="0.80280454130390999"/>
  </r>
  <r>
    <x v="26"/>
    <n v="24487615"/>
    <x v="4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545"/>
    <n v="0"/>
    <n v="0"/>
    <n v="0"/>
    <n v="5.4585812874464734E-2"/>
    <n v="3.4026707504662967E-2"/>
    <n v="414.82499408545385"/>
    <n v="624.46333987618118"/>
    <n v="0.16427586452804127"/>
    <n v="0.18522371209492322"/>
    <n v="0.18940626623836834"/>
  </r>
  <r>
    <x v="26"/>
    <n v="24487616"/>
    <x v="5"/>
    <n v="1213"/>
    <n v="25251730.999999993"/>
    <n v="1204"/>
    <m/>
    <n v="0"/>
    <m/>
    <n v="0"/>
    <m/>
    <n v="0"/>
    <m/>
    <n v="1991"/>
    <n v="29423878.499999993"/>
    <n v="4787"/>
    <m/>
    <n v="6632"/>
    <m/>
    <n v="6696"/>
    <m/>
    <n v="7329"/>
    <n v="32969518.500000007"/>
    <n v="6992"/>
    <n v="2205"/>
    <n v="1213"/>
    <n v="6632"/>
    <n v="7329"/>
    <n v="5.4585812874464734E-2"/>
    <n v="3.4026707504662967E-2"/>
    <n v="1678.3286457952765"/>
    <n v="2526.4984668384946"/>
    <n v="0.66463904822813014"/>
    <n v="0.74939134893450587"/>
    <n v="0.76631342579009587"/>
  </r>
  <r>
    <x v="26"/>
    <n v="24487617"/>
    <x v="6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18"/>
    <x v="7"/>
    <n v="85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85"/>
    <n v="0"/>
    <n v="0"/>
    <n v="5.4585812874464734E-2"/>
    <n v="3.4026707504662967E-2"/>
    <n v="0"/>
    <n v="0"/>
    <n v="0"/>
    <n v="0"/>
    <n v="0"/>
  </r>
  <r>
    <x v="26"/>
    <n v="24487619"/>
    <x v="8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20"/>
    <x v="9"/>
    <n v="0"/>
    <n v="25251730.999999993"/>
    <n v="0"/>
    <m/>
    <n v="0"/>
    <m/>
    <n v="0"/>
    <m/>
    <n v="0"/>
    <m/>
    <n v="2466"/>
    <n v="29423878.499999993"/>
    <n v="0"/>
    <m/>
    <n v="2789"/>
    <m/>
    <n v="2954"/>
    <m/>
    <n v="3318"/>
    <n v="32969518.500000007"/>
    <n v="3337"/>
    <n v="2466"/>
    <n v="0"/>
    <n v="2789"/>
    <n v="3337"/>
    <n v="5.4585812874464734E-2"/>
    <n v="3.4026707504662967E-2"/>
    <n v="1876.9879548894114"/>
    <n v="2825.5533874030511"/>
    <n v="0.74331060903880686"/>
    <n v="0.83809481472675351"/>
    <n v="0.85701991292443369"/>
  </r>
  <r>
    <x v="26"/>
    <n v="24487621"/>
    <x v="10"/>
    <n v="33"/>
    <n v="25251730.999999993"/>
    <n v="44"/>
    <m/>
    <n v="0"/>
    <m/>
    <n v="212"/>
    <m/>
    <n v="0"/>
    <m/>
    <n v="29"/>
    <n v="29423878.499999993"/>
    <n v="304"/>
    <m/>
    <n v="54"/>
    <m/>
    <n v="0"/>
    <m/>
    <n v="0"/>
    <n v="32969518.500000007"/>
    <n v="72"/>
    <n v="29"/>
    <n v="212"/>
    <n v="304"/>
    <n v="72"/>
    <n v="5.4585812874464734E-2"/>
    <n v="3.4026707504662967E-2"/>
    <n v="22.073256566014976"/>
    <n v="33.22832450717295"/>
    <n v="8.7412845345196267E-3"/>
    <n v="9.8559406435830711E-3"/>
    <n v="1.0078498570481986E-2"/>
  </r>
  <r>
    <x v="26"/>
    <n v="24487622"/>
    <x v="11"/>
    <n v="0"/>
    <n v="25251730.999999993"/>
    <n v="0"/>
    <m/>
    <n v="0"/>
    <m/>
    <n v="0"/>
    <m/>
    <n v="0"/>
    <m/>
    <n v="0"/>
    <n v="29423878.499999993"/>
    <n v="0"/>
    <m/>
    <n v="2055"/>
    <m/>
    <n v="2041"/>
    <m/>
    <n v="1912"/>
    <n v="32969518.500000007"/>
    <n v="335"/>
    <n v="5726"/>
    <n v="0"/>
    <n v="2055"/>
    <n v="2041"/>
    <n v="5.4585812874464734E-2"/>
    <n v="3.4026707504662967E-2"/>
    <n v="4358.32645162075"/>
    <n v="6560.8753837266304"/>
    <n v="1.7259515601606683"/>
    <n v="1.9460384870743677"/>
    <n v="1.9899821660199948"/>
  </r>
  <r>
    <x v="26"/>
    <n v="24487623"/>
    <x v="12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0"/>
    <n v="0"/>
    <n v="0"/>
    <n v="0"/>
    <n v="0"/>
    <n v="5.4585812874464734E-2"/>
    <n v="3.4026707504662967E-2"/>
    <n v="0"/>
    <n v="0"/>
    <n v="0"/>
    <n v="0"/>
    <n v="0"/>
  </r>
  <r>
    <x v="26"/>
    <n v="24487624"/>
    <x v="13"/>
    <n v="267"/>
    <n v="25251730.999999993"/>
    <n v="238"/>
    <m/>
    <n v="0"/>
    <m/>
    <n v="0"/>
    <m/>
    <n v="0"/>
    <m/>
    <n v="290"/>
    <n v="29423878.499999993"/>
    <n v="0"/>
    <m/>
    <n v="315"/>
    <m/>
    <n v="301"/>
    <m/>
    <n v="264"/>
    <n v="32969518.500000007"/>
    <n v="276"/>
    <n v="206"/>
    <n v="267"/>
    <n v="315"/>
    <n v="301"/>
    <n v="5.4585812874464734E-2"/>
    <n v="3.4026707504662967E-2"/>
    <n v="156.79623629652016"/>
    <n v="236.03568443026299"/>
    <n v="6.2093262555553211E-2"/>
    <n v="7.0011164571659054E-2"/>
    <n v="7.1592093293768588E-2"/>
  </r>
  <r>
    <x v="26"/>
    <n v="24487625"/>
    <x v="14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172"/>
    <n v="59"/>
    <n v="0"/>
    <n v="0"/>
    <n v="172"/>
    <n v="5.4585812874464734E-2"/>
    <n v="3.4026707504662967E-2"/>
    <n v="44.907659910168398"/>
    <n v="67.602453307696678"/>
    <n v="1.7783992673677862E-2"/>
    <n v="2.0051741309358662E-2"/>
    <n v="2.0504531574428865E-2"/>
  </r>
  <r>
    <x v="26"/>
    <n v="24487626"/>
    <x v="15"/>
    <n v="76"/>
    <n v="25251730.999999993"/>
    <n v="115"/>
    <m/>
    <n v="0"/>
    <m/>
    <n v="0"/>
    <m/>
    <n v="0"/>
    <m/>
    <n v="147"/>
    <n v="29423878.499999993"/>
    <n v="150"/>
    <m/>
    <n v="165"/>
    <m/>
    <n v="156"/>
    <m/>
    <n v="151"/>
    <n v="32969518.500000007"/>
    <n v="154"/>
    <n v="147"/>
    <n v="115"/>
    <n v="165"/>
    <n v="156"/>
    <n v="5.4585812874464734E-2"/>
    <n v="3.4026707504662967E-2"/>
    <n v="111.88857638635177"/>
    <n v="168.43323112256633"/>
    <n v="4.4309269881875349E-2"/>
    <n v="4.9959423262300393E-2"/>
    <n v="5.1087561719339723E-2"/>
  </r>
  <r>
    <x v="26"/>
    <n v="24487627"/>
    <x v="16"/>
    <n v="0"/>
    <n v="25251730.999999993"/>
    <n v="0"/>
    <m/>
    <n v="0"/>
    <m/>
    <n v="0"/>
    <m/>
    <n v="0"/>
    <m/>
    <n v="34992"/>
    <n v="29423878.499999993"/>
    <n v="0"/>
    <m/>
    <n v="399"/>
    <m/>
    <n v="8308"/>
    <m/>
    <n v="3530"/>
    <n v="32969518.500000007"/>
    <n v="696"/>
    <n v="26735"/>
    <n v="0"/>
    <n v="34992"/>
    <n v="8308"/>
    <n v="5.4585812874464734E-2"/>
    <n v="3.4026707504662967E-2"/>
    <n v="20349.259113531392"/>
    <n v="30633.077782733406"/>
    <n v="8.0585600700131792"/>
    <n v="9.0861576933170127"/>
    <n v="9.291333078683996"/>
  </r>
  <r>
    <x v="26"/>
    <n v="24487628"/>
    <x v="17"/>
    <n v="0"/>
    <n v="25251730.999999993"/>
    <n v="0"/>
    <m/>
    <n v="0"/>
    <m/>
    <n v="0"/>
    <m/>
    <n v="0"/>
    <m/>
    <n v="26735"/>
    <n v="29423878.499999993"/>
    <n v="0"/>
    <m/>
    <n v="16937"/>
    <m/>
    <n v="14416"/>
    <m/>
    <n v="10717"/>
    <n v="32969518.500000007"/>
    <n v="12261"/>
    <n v="0"/>
    <n v="0"/>
    <n v="26735"/>
    <n v="14416"/>
    <n v="5.4585812874464734E-2"/>
    <n v="3.4026707504662967E-2"/>
    <n v="0"/>
    <n v="0"/>
    <n v="0"/>
    <n v="0"/>
    <n v="0"/>
  </r>
  <r>
    <x v="26"/>
    <n v="24487629"/>
    <x v="18"/>
    <n v="1425"/>
    <n v="25251730.999999993"/>
    <n v="1465"/>
    <m/>
    <n v="0"/>
    <m/>
    <n v="0"/>
    <m/>
    <n v="0"/>
    <m/>
    <n v="1958"/>
    <n v="29423878.499999993"/>
    <n v="0"/>
    <m/>
    <n v="0"/>
    <m/>
    <n v="0"/>
    <m/>
    <n v="301"/>
    <n v="32969518.500000007"/>
    <n v="2040"/>
    <n v="1951"/>
    <n v="1465"/>
    <n v="1958"/>
    <n v="2040"/>
    <n v="5.4585812874464734E-2"/>
    <n v="3.4026707504662967E-2"/>
    <n v="1484.9973641481108"/>
    <n v="2235.4641763273939"/>
    <n v="0.58807745264992384"/>
    <n v="0.66306690329760587"/>
    <n v="0.67803967969001233"/>
  </r>
  <r>
    <x v="26"/>
    <n v="24487630"/>
    <x v="19"/>
    <n v="0"/>
    <n v="25251730.999999993"/>
    <n v="0"/>
    <m/>
    <n v="0"/>
    <m/>
    <n v="0"/>
    <m/>
    <n v="0"/>
    <m/>
    <n v="6281"/>
    <n v="29423878.499999993"/>
    <n v="0"/>
    <m/>
    <n v="6665"/>
    <m/>
    <n v="0"/>
    <m/>
    <n v="0"/>
    <n v="32969518.500000007"/>
    <n v="6873"/>
    <n v="0"/>
    <n v="0"/>
    <n v="6665"/>
    <n v="6873"/>
    <n v="5.4585812874464734E-2"/>
    <n v="3.4026707504662967E-2"/>
    <n v="0"/>
    <n v="0"/>
    <n v="0"/>
    <n v="0"/>
    <n v="0"/>
  </r>
  <r>
    <x v="26"/>
    <n v="24487631"/>
    <x v="20"/>
    <n v="281"/>
    <n v="25251730.999999993"/>
    <n v="287"/>
    <m/>
    <n v="0"/>
    <m/>
    <n v="0"/>
    <m/>
    <n v="0"/>
    <m/>
    <n v="377"/>
    <n v="29423878.499999993"/>
    <n v="362"/>
    <m/>
    <n v="395"/>
    <m/>
    <n v="444"/>
    <m/>
    <n v="535"/>
    <n v="32969518.500000007"/>
    <n v="497"/>
    <n v="377"/>
    <n v="287"/>
    <n v="395"/>
    <n v="535"/>
    <n v="5.4585812874464734E-2"/>
    <n v="3.4026707504662967E-2"/>
    <n v="286.95233535819466"/>
    <n v="431.96821859324831"/>
    <n v="0.11363669894875514"/>
    <n v="0.12812722836657991"/>
    <n v="0.13102048141626582"/>
  </r>
  <r>
    <x v="26"/>
    <n v="24487632"/>
    <x v="21"/>
    <n v="0"/>
    <n v="25251730.999999993"/>
    <n v="0"/>
    <m/>
    <n v="0"/>
    <m/>
    <n v="0"/>
    <m/>
    <n v="0"/>
    <m/>
    <n v="287"/>
    <n v="29423878.499999993"/>
    <n v="338"/>
    <m/>
    <n v="422"/>
    <m/>
    <n v="554"/>
    <m/>
    <n v="552"/>
    <n v="32969518.500000007"/>
    <n v="342"/>
    <n v="0"/>
    <n v="0"/>
    <n v="422"/>
    <n v="554"/>
    <n v="5.4585812874464734E-2"/>
    <n v="3.4026707504662967E-2"/>
    <n v="0"/>
    <n v="0"/>
    <n v="0"/>
    <n v="0"/>
    <n v="0"/>
  </r>
  <r>
    <x v="26"/>
    <n v="24487633"/>
    <x v="22"/>
    <n v="0"/>
    <n v="25251730.999999993"/>
    <n v="0"/>
    <m/>
    <n v="0"/>
    <m/>
    <n v="0"/>
    <m/>
    <n v="0"/>
    <m/>
    <n v="2"/>
    <n v="29423878.499999993"/>
    <n v="3"/>
    <m/>
    <n v="2"/>
    <m/>
    <n v="0"/>
    <m/>
    <n v="0"/>
    <n v="32969518.500000007"/>
    <n v="0"/>
    <n v="0"/>
    <n v="0"/>
    <n v="3"/>
    <n v="0"/>
    <n v="5.4585812874464734E-2"/>
    <n v="3.4026707504662967E-2"/>
    <n v="0"/>
    <n v="0"/>
    <n v="0"/>
    <n v="0"/>
    <n v="0"/>
  </r>
  <r>
    <x v="26"/>
    <n v="24487634"/>
    <x v="23"/>
    <n v="0"/>
    <n v="25251730.999999993"/>
    <n v="0"/>
    <m/>
    <n v="0"/>
    <m/>
    <n v="0"/>
    <m/>
    <n v="0"/>
    <m/>
    <n v="0"/>
    <n v="29423878.499999993"/>
    <n v="0"/>
    <m/>
    <n v="0"/>
    <m/>
    <n v="0"/>
    <m/>
    <n v="0"/>
    <n v="32969518.500000007"/>
    <n v="99942"/>
    <n v="0"/>
    <n v="0"/>
    <n v="0"/>
    <n v="99942"/>
    <n v="5.4585812874464734E-2"/>
    <n v="3.4026707504662967E-2"/>
    <n v="0"/>
    <n v="0"/>
    <n v="0"/>
    <n v="0"/>
    <n v="0"/>
  </r>
  <r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  <n v="5.6024318930811168E-2"/>
    <n v="5.4673730437993617E-2"/>
    <n v="1228.754944490516"/>
    <n v="2023.4782425218732"/>
    <n v="3.2828437193421478"/>
    <n v="3.8073281231944631"/>
    <n v="4.2724215706546484"/>
  </r>
  <r>
    <x v="27"/>
    <n v="3636114.5"/>
    <x v="1"/>
    <n v="0"/>
    <n v="3742958.9999999981"/>
    <n v="0"/>
    <m/>
    <n v="7692"/>
    <m/>
    <n v="8274"/>
    <m/>
    <n v="0"/>
    <m/>
    <n v="9142"/>
    <n v="4270711.4999999972"/>
    <n v="8223"/>
    <m/>
    <n v="8738"/>
    <m/>
    <n v="8580"/>
    <m/>
    <n v="12312"/>
    <n v="4736138.9999999991"/>
    <n v="13006"/>
    <n v="4017"/>
    <n v="8274"/>
    <n v="9142"/>
    <n v="13006"/>
    <n v="5.6024318930811168E-2"/>
    <n v="5.4673730437993617E-2"/>
    <n v="3035.614152532843"/>
    <n v="4998.9619312486866"/>
    <n v="8.1101987826552318"/>
    <n v="9.405926857854956"/>
    <n v="10.554930780639435"/>
  </r>
  <r>
    <x v="27"/>
    <n v="3636115.5"/>
    <x v="2"/>
    <n v="0"/>
    <n v="3742958.9999999981"/>
    <n v="736"/>
    <m/>
    <n v="0"/>
    <m/>
    <n v="0"/>
    <m/>
    <n v="0"/>
    <m/>
    <n v="0"/>
    <n v="4270711.4999999972"/>
    <n v="1342"/>
    <m/>
    <n v="1864"/>
    <m/>
    <n v="2054"/>
    <m/>
    <n v="2504"/>
    <n v="4736138.9999999991"/>
    <n v="2680"/>
    <n v="855"/>
    <n v="736"/>
    <n v="1864"/>
    <n v="2680"/>
    <n v="5.6024318930811168E-2"/>
    <n v="5.4673730437993617E-2"/>
    <n v="646.11652985202409"/>
    <n v="1064.0060869349334"/>
    <n v="1.726218560908694"/>
    <n v="2.0020083304620333"/>
    <n v="2.2465685380748615"/>
  </r>
  <r>
    <x v="27"/>
    <n v="3636116.5"/>
    <x v="3"/>
    <n v="3445"/>
    <n v="3742958.9999999981"/>
    <n v="975"/>
    <m/>
    <n v="0"/>
    <m/>
    <n v="333"/>
    <m/>
    <n v="0"/>
    <m/>
    <n v="0"/>
    <n v="4270711.4999999972"/>
    <n v="0"/>
    <m/>
    <n v="0"/>
    <m/>
    <n v="0"/>
    <m/>
    <n v="0"/>
    <n v="4736138.9999999991"/>
    <n v="0"/>
    <n v="100"/>
    <n v="3445"/>
    <n v="0"/>
    <n v="0"/>
    <n v="5.6024318930811168E-2"/>
    <n v="5.4673730437993617E-2"/>
    <n v="75.569184778014517"/>
    <n v="124.44515636665886"/>
    <n v="0.20189690770861918"/>
    <n v="0.23415302110667055"/>
    <n v="0.26275655416080246"/>
  </r>
  <r>
    <x v="27"/>
    <n v="3636117.5"/>
    <x v="4"/>
    <n v="695"/>
    <n v="3742958.9999999981"/>
    <n v="209"/>
    <m/>
    <n v="0"/>
    <m/>
    <n v="204"/>
    <m/>
    <n v="0"/>
    <m/>
    <n v="0"/>
    <n v="4270711.4999999972"/>
    <n v="12751"/>
    <m/>
    <n v="0"/>
    <m/>
    <n v="0"/>
    <m/>
    <n v="0"/>
    <n v="4736138.9999999991"/>
    <n v="0"/>
    <n v="151"/>
    <n v="695"/>
    <n v="12751"/>
    <n v="0"/>
    <n v="5.6024318930811168E-2"/>
    <n v="5.4673730437993617E-2"/>
    <n v="114.10946901480192"/>
    <n v="187.91218611365488"/>
    <n v="0.30486433064001495"/>
    <n v="0.35357106187107251"/>
    <n v="0.39676239678281178"/>
  </r>
  <r>
    <x v="27"/>
    <n v="3636118.5"/>
    <x v="5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500"/>
    <n v="0"/>
    <n v="0"/>
    <n v="0"/>
    <n v="5.6024318930811168E-2"/>
    <n v="5.4673730437993617E-2"/>
    <n v="377.84592389007258"/>
    <n v="622.22578183329438"/>
    <n v="1.0094845385430959"/>
    <n v="1.1707651055333528"/>
    <n v="1.3137827708040126"/>
  </r>
  <r>
    <x v="27"/>
    <n v="3636119.5"/>
    <x v="6"/>
    <n v="1172"/>
    <n v="3742958.9999999981"/>
    <n v="35"/>
    <m/>
    <n v="0"/>
    <m/>
    <n v="12"/>
    <m/>
    <n v="4"/>
    <m/>
    <n v="0"/>
    <n v="4270711.4999999972"/>
    <n v="4038"/>
    <m/>
    <n v="0"/>
    <m/>
    <n v="0"/>
    <m/>
    <n v="0"/>
    <n v="4736138.9999999991"/>
    <n v="0"/>
    <n v="20"/>
    <n v="1172"/>
    <n v="4038"/>
    <n v="0"/>
    <n v="5.6024318930811168E-2"/>
    <n v="5.4673730437993617E-2"/>
    <n v="15.113836955602903"/>
    <n v="24.889031273331774"/>
    <n v="4.0379381541723838E-2"/>
    <n v="4.6830604221334109E-2"/>
    <n v="5.2551310832160504E-2"/>
  </r>
  <r>
    <x v="27"/>
    <n v="3636120.5"/>
    <x v="7"/>
    <n v="0"/>
    <n v="3742958.9999999981"/>
    <n v="209"/>
    <m/>
    <n v="0"/>
    <m/>
    <n v="53"/>
    <m/>
    <n v="0"/>
    <m/>
    <n v="0"/>
    <n v="4270711.4999999972"/>
    <n v="4745"/>
    <m/>
    <n v="0"/>
    <m/>
    <n v="0"/>
    <m/>
    <n v="0"/>
    <n v="4736138.9999999991"/>
    <n v="0"/>
    <n v="5"/>
    <n v="209"/>
    <n v="4745"/>
    <n v="0"/>
    <n v="5.6024318930811168E-2"/>
    <n v="5.4673730437993617E-2"/>
    <n v="3.7784592389007257"/>
    <n v="6.2222578183329436"/>
    <n v="1.009484538543096E-2"/>
    <n v="1.1707651055333527E-2"/>
    <n v="1.3137827708040126E-2"/>
  </r>
  <r>
    <x v="27"/>
    <n v="3636121.5"/>
    <x v="8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38"/>
    <n v="0"/>
    <n v="0"/>
    <n v="0"/>
    <n v="5.6024318930811168E-2"/>
    <n v="5.4673730437993617E-2"/>
    <n v="28.716290215645515"/>
    <n v="47.289159419330375"/>
    <n v="7.6720824929275289E-2"/>
    <n v="8.8978148020534803E-2"/>
    <n v="9.9847490581104953E-2"/>
  </r>
  <r>
    <x v="27"/>
    <n v="3636122.5"/>
    <x v="9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20"/>
    <n v="0"/>
    <n v="0"/>
    <n v="0"/>
    <n v="5.6024318930811168E-2"/>
    <n v="5.4673730437993617E-2"/>
    <n v="15.113836955602903"/>
    <n v="24.889031273331774"/>
    <n v="4.0379381541723838E-2"/>
    <n v="4.6830604221334109E-2"/>
    <n v="5.2551310832160504E-2"/>
  </r>
  <r>
    <x v="27"/>
    <n v="3636123.5"/>
    <x v="10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9"/>
    <n v="0"/>
    <n v="0"/>
    <n v="0"/>
    <n v="5.6024318930811168E-2"/>
    <n v="5.4673730437993617E-2"/>
    <n v="6.801226630021306"/>
    <n v="11.200064072999298"/>
    <n v="1.8170721693775725E-2"/>
    <n v="2.1073771899600351E-2"/>
    <n v="2.3648089874472224E-2"/>
  </r>
  <r>
    <x v="27"/>
    <n v="3636124.5"/>
    <x v="11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326"/>
    <n v="0"/>
    <n v="0"/>
    <n v="0"/>
    <n v="5.6024318930811168E-2"/>
    <n v="5.4673730437993617E-2"/>
    <n v="246.35554237632732"/>
    <n v="405.69120975530791"/>
    <n v="0.65818391913009855"/>
    <n v="0.76333884880774605"/>
    <n v="0.85658636656421605"/>
  </r>
  <r>
    <x v="27"/>
    <n v="3636125.5"/>
    <x v="12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6.5"/>
    <x v="13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7.5"/>
    <x v="14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5"/>
    <n v="0"/>
    <n v="0"/>
    <n v="0"/>
    <n v="5.6024318930811168E-2"/>
    <n v="5.4673730437993617E-2"/>
    <n v="11.335377716702178"/>
    <n v="18.666773454998832"/>
    <n v="3.0284536156292879E-2"/>
    <n v="3.512295316600058E-2"/>
    <n v="3.941348312412038E-2"/>
  </r>
  <r>
    <x v="27"/>
    <n v="3636128.5"/>
    <x v="15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29.5"/>
    <x v="16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532"/>
    <n v="0"/>
    <n v="0"/>
    <n v="0"/>
    <n v="5.6024318930811168E-2"/>
    <n v="5.4673730437993617E-2"/>
    <n v="1157.7199107991823"/>
    <n v="1906.4997955372139"/>
    <n v="3.093060626096046"/>
    <n v="3.587224283354193"/>
    <n v="4.0254304097434943"/>
  </r>
  <r>
    <x v="27"/>
    <n v="3636130.5"/>
    <x v="17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4"/>
    <n v="0"/>
    <n v="0"/>
    <n v="0"/>
    <n v="5.6024318930811168E-2"/>
    <n v="5.4673730437993617E-2"/>
    <n v="3.0227673911205803"/>
    <n v="4.9778062546663548"/>
    <n v="8.0758763083447656E-3"/>
    <n v="9.3661208442668217E-3"/>
    <n v="1.05102621664321E-2"/>
  </r>
  <r>
    <x v="27"/>
    <n v="3636131.5"/>
    <x v="18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122"/>
    <n v="0"/>
    <n v="0"/>
    <n v="0"/>
    <n v="5.6024318930811168E-2"/>
    <n v="5.4673730437993617E-2"/>
    <n v="92.194405429177706"/>
    <n v="151.82309076732383"/>
    <n v="0.24631422740451539"/>
    <n v="0.28566668575013809"/>
    <n v="0.32056299607617905"/>
  </r>
  <r>
    <x v="27"/>
    <n v="3636132.5"/>
    <x v="19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65"/>
    <n v="0"/>
    <n v="0"/>
    <n v="0"/>
    <n v="5.6024318930811168E-2"/>
    <n v="5.4673730437993617E-2"/>
    <n v="49.119970105709434"/>
    <n v="80.889351638328264"/>
    <n v="0.13123299001060246"/>
    <n v="0.15219946371933585"/>
    <n v="0.17079176020452161"/>
  </r>
  <r>
    <x v="27"/>
    <n v="3636133.5"/>
    <x v="20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7"/>
    <n v="0"/>
    <n v="0"/>
    <n v="0"/>
    <n v="5.6024318930811168E-2"/>
    <n v="5.4673730437993617E-2"/>
    <n v="5.2898429344610163"/>
    <n v="8.711160945666121"/>
    <n v="1.4132783539603344E-2"/>
    <n v="1.639071147746694E-2"/>
    <n v="1.8392958791256176E-2"/>
  </r>
  <r>
    <x v="27"/>
    <n v="3636134.5"/>
    <x v="21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35.5"/>
    <x v="22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0"/>
    <n v="0"/>
    <n v="0"/>
    <n v="0"/>
    <n v="5.6024318930811168E-2"/>
    <n v="5.4673730437993617E-2"/>
    <n v="0"/>
    <n v="0"/>
    <n v="0"/>
    <n v="0"/>
    <n v="0"/>
  </r>
  <r>
    <x v="27"/>
    <n v="3636136.5"/>
    <x v="23"/>
    <n v="0"/>
    <n v="3742958.9999999981"/>
    <n v="0"/>
    <m/>
    <n v="0"/>
    <m/>
    <n v="0"/>
    <m/>
    <n v="0"/>
    <m/>
    <n v="0"/>
    <n v="4270711.4999999972"/>
    <n v="0"/>
    <m/>
    <n v="0"/>
    <m/>
    <n v="0"/>
    <m/>
    <n v="0"/>
    <n v="4736138.9999999991"/>
    <n v="0"/>
    <n v="42"/>
    <n v="0"/>
    <n v="0"/>
    <n v="0"/>
    <n v="5.6024318930811168E-2"/>
    <n v="5.4673730437993617E-2"/>
    <n v="31.739057606766096"/>
    <n v="52.266965673996722"/>
    <n v="8.4796701237620051E-2"/>
    <n v="9.8344268864801632E-2"/>
    <n v="0.11035775274753704"/>
  </r>
  <r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  <n v="7.4156136535132866E-2"/>
    <n v="5.4673730437993617E-2"/>
    <n v="1653.0177357079308"/>
    <n v="2980.46149498148"/>
    <n v="12.807225705816853"/>
    <n v="18.48876180492001"/>
    <n v="22.935995356422378"/>
  </r>
  <r>
    <x v="28"/>
    <n v="1288745.5"/>
    <x v="1"/>
    <n v="7474"/>
    <n v="1290691.4999999998"/>
    <n v="7926"/>
    <m/>
    <n v="8250"/>
    <m/>
    <n v="8522"/>
    <m/>
    <n v="8268"/>
    <m/>
    <n v="8890"/>
    <n v="1295381.5000000005"/>
    <n v="9972"/>
    <m/>
    <n v="0"/>
    <m/>
    <n v="0"/>
    <m/>
    <n v="0"/>
    <n v="1299468.9999999986"/>
    <n v="7800"/>
    <n v="4419"/>
    <n v="8522"/>
    <n v="9972"/>
    <n v="7800"/>
    <n v="7.4156136535132866E-2"/>
    <n v="5.4673730437993617E-2"/>
    <n v="3049.9730163229001"/>
    <n v="5499.2314598426556"/>
    <n v="23.630534611275433"/>
    <n v="34.113502470121723"/>
    <n v="42.319066171202714"/>
  </r>
  <r>
    <x v="28"/>
    <n v="1288746.5"/>
    <x v="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567"/>
    <n v="0"/>
    <n v="0"/>
    <n v="0"/>
    <n v="7.4156136535132866E-2"/>
    <n v="5.4673730437993617E-2"/>
    <n v="391.3407332552805"/>
    <n v="705.60403659895576"/>
    <n v="3.0320237892267872"/>
    <n v="4.3770889116449458"/>
    <n v="5.4299412806227503"/>
  </r>
  <r>
    <x v="28"/>
    <n v="1288747.5"/>
    <x v="3"/>
    <n v="0"/>
    <n v="1290691.4999999998"/>
    <n v="73"/>
    <m/>
    <n v="24"/>
    <m/>
    <n v="0"/>
    <m/>
    <n v="1159"/>
    <m/>
    <n v="759"/>
    <n v="1295381.5000000005"/>
    <n v="0"/>
    <m/>
    <n v="14"/>
    <m/>
    <n v="0"/>
    <m/>
    <n v="0"/>
    <n v="1299468.9999999986"/>
    <n v="258"/>
    <n v="748"/>
    <n v="73"/>
    <n v="1159"/>
    <n v="258"/>
    <n v="7.4156136535132866E-2"/>
    <n v="5.4673730437993617E-2"/>
    <n v="516.26608196640177"/>
    <n v="930.84976962260839"/>
    <n v="3.9999185085390416"/>
    <n v="5.7743606806180248"/>
    <n v="7.1633087793753409"/>
  </r>
  <r>
    <x v="28"/>
    <n v="1288748.5"/>
    <x v="4"/>
    <n v="0"/>
    <n v="1290691.4999999998"/>
    <n v="27"/>
    <m/>
    <n v="18"/>
    <m/>
    <n v="0"/>
    <m/>
    <n v="312"/>
    <m/>
    <n v="293"/>
    <n v="1295381.5000000005"/>
    <n v="0"/>
    <m/>
    <n v="0"/>
    <m/>
    <n v="0"/>
    <m/>
    <n v="0"/>
    <n v="1299468.9999999986"/>
    <n v="0"/>
    <n v="466"/>
    <n v="27"/>
    <n v="312"/>
    <n v="0"/>
    <n v="7.4156136535132866E-2"/>
    <n v="5.4673730437993617E-2"/>
    <n v="321.63100828388133"/>
    <n v="579.91442866863031"/>
    <n v="2.4919278408812748"/>
    <n v="3.5973958250909082"/>
    <n v="4.4627030630867761"/>
  </r>
  <r>
    <x v="28"/>
    <n v="1288749.5"/>
    <x v="5"/>
    <n v="0"/>
    <n v="1290691.4999999998"/>
    <n v="0"/>
    <m/>
    <n v="0"/>
    <m/>
    <n v="0"/>
    <m/>
    <n v="0"/>
    <m/>
    <n v="0"/>
    <n v="1295381.5000000005"/>
    <n v="180"/>
    <m/>
    <n v="0"/>
    <m/>
    <n v="163"/>
    <m/>
    <n v="0"/>
    <n v="1299468.9999999986"/>
    <n v="916"/>
    <n v="180"/>
    <n v="0"/>
    <n v="180"/>
    <n v="916"/>
    <n v="7.4156136535132866E-2"/>
    <n v="5.4673730437993617E-2"/>
    <n v="124.23515341437476"/>
    <n v="224.00128145998596"/>
    <n v="0.96254723467517045"/>
    <n v="1.3895520354428401"/>
    <n v="1.7237908827373811"/>
  </r>
  <r>
    <x v="28"/>
    <n v="1288750.5"/>
    <x v="6"/>
    <n v="0"/>
    <n v="1290691.4999999998"/>
    <n v="0"/>
    <m/>
    <n v="0"/>
    <m/>
    <n v="0"/>
    <m/>
    <n v="202"/>
    <m/>
    <n v="61"/>
    <n v="1295381.5000000005"/>
    <n v="0"/>
    <m/>
    <n v="1"/>
    <m/>
    <n v="0"/>
    <m/>
    <n v="0"/>
    <n v="1299468.9999999986"/>
    <n v="0"/>
    <n v="0"/>
    <n v="0"/>
    <n v="202"/>
    <n v="0"/>
    <n v="7.4156136535132866E-2"/>
    <n v="5.4673730437993617E-2"/>
    <n v="0"/>
    <n v="0"/>
    <n v="0"/>
    <n v="0"/>
    <n v="0"/>
  </r>
  <r>
    <x v="28"/>
    <n v="1288751.5"/>
    <x v="7"/>
    <n v="0"/>
    <n v="1290691.4999999998"/>
    <n v="0"/>
    <m/>
    <n v="0"/>
    <m/>
    <n v="0"/>
    <m/>
    <n v="1796"/>
    <m/>
    <n v="1843"/>
    <n v="1295381.5000000005"/>
    <n v="0"/>
    <m/>
    <n v="311"/>
    <m/>
    <n v="0"/>
    <m/>
    <n v="0"/>
    <n v="1299468.9999999986"/>
    <n v="0"/>
    <n v="48"/>
    <n v="0"/>
    <n v="1843"/>
    <n v="0"/>
    <n v="7.4156136535132866E-2"/>
    <n v="5.4673730437993617E-2"/>
    <n v="33.129374243833269"/>
    <n v="59.733675055996258"/>
    <n v="0.25667926258004548"/>
    <n v="0.370547209451424"/>
    <n v="0.45967756872996834"/>
  </r>
  <r>
    <x v="28"/>
    <n v="1288752.5"/>
    <x v="8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1153"/>
    <n v="0"/>
    <n v="0"/>
    <n v="0"/>
    <n v="7.4156136535132866E-2"/>
    <n v="5.4673730437993617E-2"/>
    <n v="795.79517714874498"/>
    <n v="1434.8526529075768"/>
    <n v="6.1656497865581761"/>
    <n v="8.9008527603644154"/>
    <n v="11.041838265534448"/>
  </r>
  <r>
    <x v="28"/>
    <n v="1288753.5"/>
    <x v="9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315"/>
    <n v="0"/>
    <n v="0"/>
    <n v="0"/>
    <n v="7.4156136535132866E-2"/>
    <n v="5.4673730437993617E-2"/>
    <n v="217.41151847515582"/>
    <n v="392.00224255497545"/>
    <n v="1.6844576606815482"/>
    <n v="2.4317160620249703"/>
    <n v="3.016634044790417"/>
  </r>
  <r>
    <x v="28"/>
    <n v="1288754.5"/>
    <x v="10"/>
    <n v="0"/>
    <n v="1290691.4999999998"/>
    <n v="0"/>
    <m/>
    <n v="0"/>
    <m/>
    <n v="0"/>
    <m/>
    <n v="0"/>
    <m/>
    <n v="0"/>
    <n v="1295381.5000000005"/>
    <n v="0"/>
    <m/>
    <n v="15"/>
    <m/>
    <n v="0"/>
    <m/>
    <n v="0"/>
    <n v="1299468.9999999986"/>
    <n v="0"/>
    <n v="12"/>
    <n v="0"/>
    <n v="15"/>
    <n v="0"/>
    <n v="7.4156136535132866E-2"/>
    <n v="5.4673730437993617E-2"/>
    <n v="8.2823435609583171"/>
    <n v="14.933418763999065"/>
    <n v="6.4169815645011369E-2"/>
    <n v="9.2636802362855999E-2"/>
    <n v="0.11491939218249209"/>
  </r>
  <r>
    <x v="28"/>
    <n v="1288755.5"/>
    <x v="11"/>
    <n v="0"/>
    <n v="1290691.4999999998"/>
    <n v="0"/>
    <m/>
    <n v="0"/>
    <m/>
    <n v="0"/>
    <m/>
    <n v="0"/>
    <m/>
    <n v="0"/>
    <n v="1295381.5000000005"/>
    <n v="291"/>
    <m/>
    <n v="0"/>
    <m/>
    <n v="0"/>
    <m/>
    <n v="0"/>
    <n v="1299468.9999999986"/>
    <n v="270"/>
    <n v="274"/>
    <n v="0"/>
    <n v="291"/>
    <n v="270"/>
    <n v="7.4156136535132866E-2"/>
    <n v="5.4673730437993617E-2"/>
    <n v="189.11351130854825"/>
    <n v="340.97972844464533"/>
    <n v="1.4652107905610929"/>
    <n v="2.1152069872852119"/>
    <n v="2.6239927881669027"/>
  </r>
  <r>
    <x v="28"/>
    <n v="1288756.5"/>
    <x v="1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9"/>
    <n v="0"/>
    <n v="0"/>
    <n v="0"/>
    <n v="7.4156136535132866E-2"/>
    <n v="5.4673730437993617E-2"/>
    <n v="6.2117576707187379"/>
    <n v="11.200064072999298"/>
    <n v="4.8127361733758527E-2"/>
    <n v="6.9477601772142003E-2"/>
    <n v="8.6189544136869065E-2"/>
  </r>
  <r>
    <x v="28"/>
    <n v="1288757.5"/>
    <x v="13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213"/>
    <n v="0"/>
    <n v="0"/>
    <n v="0"/>
    <n v="7.4156136535132866E-2"/>
    <n v="5.4673730437993617E-2"/>
    <n v="147.01159820701014"/>
    <n v="265.06818306098342"/>
    <n v="1.1390142276989519"/>
    <n v="1.644303241940694"/>
    <n v="2.0398192112392346"/>
  </r>
  <r>
    <x v="28"/>
    <n v="1288758.5"/>
    <x v="14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378"/>
    <n v="416"/>
    <n v="0"/>
    <n v="0"/>
    <n v="378"/>
    <n v="7.4156136535132866E-2"/>
    <n v="5.4673730437993617E-2"/>
    <n v="287.12124344655501"/>
    <n v="517.69185048530085"/>
    <n v="2.224553609027061"/>
    <n v="3.2114091485790084"/>
    <n v="3.9838722623263916"/>
  </r>
  <r>
    <x v="28"/>
    <n v="1288759.5"/>
    <x v="15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6"/>
    <n v="0"/>
    <n v="0"/>
    <n v="0"/>
    <n v="6"/>
    <n v="7.4156136535132866E-2"/>
    <n v="5.4673730437993617E-2"/>
    <n v="0"/>
    <n v="0"/>
    <n v="0"/>
    <n v="0"/>
    <n v="0"/>
  </r>
  <r>
    <x v="28"/>
    <n v="1288760.5"/>
    <x v="16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3295"/>
    <n v="0"/>
    <n v="0"/>
    <n v="0"/>
    <n v="7.4156136535132866E-2"/>
    <n v="5.4673730437993617E-2"/>
    <n v="2274.1935027798045"/>
    <n v="4100.4679022814098"/>
    <n v="17.619961879192704"/>
    <n v="25.436521982134213"/>
    <n v="31.554949770109282"/>
  </r>
  <r>
    <x v="28"/>
    <n v="1288761.5"/>
    <x v="17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0"/>
    <n v="0"/>
    <n v="0"/>
    <n v="0"/>
    <n v="7.4156136535132866E-2"/>
    <n v="5.4673730437993617E-2"/>
    <n v="0"/>
    <n v="0"/>
    <n v="0"/>
    <n v="0"/>
    <n v="0"/>
  </r>
  <r>
    <x v="28"/>
    <n v="1288762.5"/>
    <x v="18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224"/>
    <n v="291"/>
    <n v="0"/>
    <n v="0"/>
    <n v="224"/>
    <n v="7.4156136535132866E-2"/>
    <n v="5.4673730437993617E-2"/>
    <n v="200.8468313532392"/>
    <n v="362.13540502697731"/>
    <n v="1.5561180293915258"/>
    <n v="2.2464424572992581"/>
    <n v="2.7867952604254329"/>
  </r>
  <r>
    <x v="28"/>
    <n v="1288763.5"/>
    <x v="19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24"/>
    <n v="0"/>
    <n v="0"/>
    <n v="0"/>
    <n v="7.4156136535132866E-2"/>
    <n v="5.4673730437993617E-2"/>
    <n v="16.564687121916634"/>
    <n v="29.866837527998129"/>
    <n v="0.12833963129002274"/>
    <n v="0.185273604725712"/>
    <n v="0.22983878436498417"/>
  </r>
  <r>
    <x v="28"/>
    <n v="1288764.5"/>
    <x v="20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64"/>
    <n v="0"/>
    <n v="0"/>
    <n v="0"/>
    <n v="7.4156136535132866E-2"/>
    <n v="5.4673730437993617E-2"/>
    <n v="44.172498991777694"/>
    <n v="79.644900074661678"/>
    <n v="0.34223901677339397"/>
    <n v="0.49406294593523203"/>
    <n v="0.61290342497329109"/>
  </r>
  <r>
    <x v="28"/>
    <n v="1288765.5"/>
    <x v="21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0"/>
    <n v="0"/>
    <n v="0"/>
    <n v="0"/>
    <n v="7.4156136535132866E-2"/>
    <n v="5.4673730437993617E-2"/>
    <n v="0"/>
    <n v="0"/>
    <n v="0"/>
    <n v="0"/>
    <n v="0"/>
  </r>
  <r>
    <x v="28"/>
    <n v="1288766.5"/>
    <x v="22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27"/>
    <n v="0"/>
    <n v="0"/>
    <n v="0"/>
    <n v="27"/>
    <n v="7.4156136535132866E-2"/>
    <n v="5.4673730437993617E-2"/>
    <n v="0"/>
    <n v="0"/>
    <n v="0"/>
    <n v="0"/>
    <n v="0"/>
  </r>
  <r>
    <x v="28"/>
    <n v="1288767.5"/>
    <x v="23"/>
    <n v="0"/>
    <n v="1290691.4999999998"/>
    <n v="0"/>
    <m/>
    <n v="0"/>
    <m/>
    <n v="0"/>
    <m/>
    <n v="0"/>
    <m/>
    <n v="0"/>
    <n v="1295381.5000000005"/>
    <n v="0"/>
    <m/>
    <n v="0"/>
    <m/>
    <n v="0"/>
    <m/>
    <n v="0"/>
    <n v="1299468.9999999986"/>
    <n v="0"/>
    <n v="5"/>
    <n v="0"/>
    <n v="0"/>
    <n v="0"/>
    <n v="7.4156136535132866E-2"/>
    <n v="5.4673730437993617E-2"/>
    <n v="3.450976483732632"/>
    <n v="6.2222578183329436"/>
    <n v="2.6737423185421404E-2"/>
    <n v="3.8598667651190001E-2"/>
    <n v="4.7883080076038372E-2"/>
  </r>
  <r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  <n v="-0.13121558498618857"/>
    <n v="0.50042870775453441"/>
    <n v="5319.1238751005985"/>
    <n v="20428.796747612883"/>
    <n v="3.3193125701515132"/>
    <n v="1.5026228117851155"/>
    <n v="10.011506926448735"/>
  </r>
  <r>
    <x v="29"/>
    <n v="15581251.5"/>
    <x v="1"/>
    <n v="0"/>
    <n v="16024775.499999996"/>
    <n v="7090"/>
    <m/>
    <n v="0"/>
    <m/>
    <n v="0"/>
    <m/>
    <n v="9146"/>
    <m/>
    <n v="0"/>
    <n v="18367882.999999985"/>
    <n v="15914"/>
    <m/>
    <n v="0"/>
    <m/>
    <n v="32965"/>
    <m/>
    <n v="0"/>
    <n v="20405316.500000019"/>
    <n v="19184"/>
    <n v="6025"/>
    <n v="7090"/>
    <n v="15914"/>
    <n v="32965"/>
    <n v="-0.13121558498618857"/>
    <n v="0.50042870775453441"/>
    <n v="11611.493241840981"/>
    <n v="44595.471161002759"/>
    <n v="7.2459631286821979"/>
    <n v="3.2801820438425073"/>
    <n v="21.854829431831025"/>
  </r>
  <r>
    <x v="29"/>
    <n v="15581252.5"/>
    <x v="2"/>
    <n v="0"/>
    <n v="16024775.499999996"/>
    <n v="96"/>
    <m/>
    <n v="0"/>
    <m/>
    <n v="0"/>
    <m/>
    <n v="1136"/>
    <m/>
    <n v="0"/>
    <n v="18367882.999999985"/>
    <n v="0"/>
    <m/>
    <n v="0"/>
    <m/>
    <n v="0"/>
    <m/>
    <n v="0"/>
    <n v="20405316.500000019"/>
    <n v="1232"/>
    <n v="0"/>
    <n v="96"/>
    <n v="1136"/>
    <n v="1232"/>
    <n v="-0.13121558498618857"/>
    <n v="0.50042870775453441"/>
    <n v="0"/>
    <n v="0"/>
    <n v="0"/>
    <n v="0"/>
    <n v="0"/>
  </r>
  <r>
    <x v="29"/>
    <n v="15581253.5"/>
    <x v="3"/>
    <n v="4"/>
    <n v="16024775.499999996"/>
    <n v="199"/>
    <m/>
    <n v="0"/>
    <m/>
    <n v="0"/>
    <m/>
    <n v="0"/>
    <m/>
    <n v="0"/>
    <n v="18367882.999999985"/>
    <n v="570"/>
    <m/>
    <n v="107"/>
    <m/>
    <n v="40"/>
    <m/>
    <n v="0"/>
    <n v="20405316.500000019"/>
    <n v="0"/>
    <n v="387"/>
    <n v="199"/>
    <n v="570"/>
    <n v="40"/>
    <n v="-0.13121558498618857"/>
    <n v="0.50042870775453441"/>
    <n v="745.83367379127969"/>
    <n v="2864.4725874370238"/>
    <n v="0.46542534951037529"/>
    <n v="0.21069385078291294"/>
    <n v="1.4037873842520507"/>
  </r>
  <r>
    <x v="29"/>
    <n v="15581254.5"/>
    <x v="4"/>
    <n v="4"/>
    <n v="16024775.499999996"/>
    <n v="88"/>
    <m/>
    <n v="0"/>
    <m/>
    <n v="0"/>
    <m/>
    <n v="0"/>
    <m/>
    <n v="0"/>
    <n v="18367882.999999985"/>
    <n v="916"/>
    <m/>
    <n v="50"/>
    <m/>
    <n v="15"/>
    <m/>
    <n v="0"/>
    <n v="20405316.500000019"/>
    <n v="0"/>
    <n v="112"/>
    <n v="88"/>
    <n v="916"/>
    <n v="15"/>
    <n v="-0.13121558498618857"/>
    <n v="0.50042870775453441"/>
    <n v="215.84850507654605"/>
    <n v="828.99465062776915"/>
    <n v="0.13469674197716286"/>
    <n v="6.0975998159395993E-2"/>
    <n v="0.40626404918922399"/>
  </r>
  <r>
    <x v="29"/>
    <n v="15581255.5"/>
    <x v="5"/>
    <n v="0"/>
    <n v="16024775.499999996"/>
    <n v="0"/>
    <m/>
    <n v="0"/>
    <m/>
    <n v="0"/>
    <m/>
    <n v="0"/>
    <m/>
    <n v="0"/>
    <n v="18367882.999999985"/>
    <n v="10016"/>
    <m/>
    <n v="0"/>
    <m/>
    <n v="0"/>
    <m/>
    <n v="0"/>
    <n v="20405316.500000019"/>
    <n v="10747"/>
    <n v="10016"/>
    <n v="0"/>
    <n v="10016"/>
    <n v="10747"/>
    <n v="-0.13121558498618857"/>
    <n v="0.50042870775453441"/>
    <n v="19303.023453988262"/>
    <n v="74135.807327569069"/>
    <n v="12.045737211100565"/>
    <n v="5.4529964068259842"/>
    <n v="36.33161354177917"/>
  </r>
  <r>
    <x v="29"/>
    <n v="15581256.5"/>
    <x v="6"/>
    <n v="0"/>
    <n v="16024775.499999996"/>
    <n v="0"/>
    <m/>
    <n v="0"/>
    <m/>
    <n v="0"/>
    <m/>
    <n v="0"/>
    <m/>
    <n v="0"/>
    <n v="18367882.999999985"/>
    <n v="0"/>
    <m/>
    <n v="0"/>
    <m/>
    <n v="9"/>
    <m/>
    <n v="0"/>
    <n v="20405316.500000019"/>
    <n v="0"/>
    <n v="25"/>
    <n v="0"/>
    <n v="0"/>
    <n v="9"/>
    <n v="-0.13121558498618857"/>
    <n v="0.50042870775453441"/>
    <n v="48.180469883157599"/>
    <n v="185.04344880084133"/>
    <n v="3.0066237048473853E-2"/>
    <n v="1.3610713874865177E-2"/>
    <n v="9.0683939551166062E-2"/>
  </r>
  <r>
    <x v="29"/>
    <n v="15581257.5"/>
    <x v="7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35"/>
    <n v="0"/>
    <n v="0"/>
    <n v="0"/>
    <n v="-0.13121558498618857"/>
    <n v="0.50042870775453441"/>
    <n v="67.452657836420642"/>
    <n v="259.06082832117789"/>
    <n v="4.2092731867863394E-2"/>
    <n v="1.9054999424811248E-2"/>
    <n v="0.12695751537163252"/>
  </r>
  <r>
    <x v="29"/>
    <n v="15581258.5"/>
    <x v="8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178"/>
    <n v="0"/>
    <n v="0"/>
    <n v="0"/>
    <n v="-0.13121558498618857"/>
    <n v="0.50042870775453441"/>
    <n v="343.04494556808208"/>
    <n v="1317.5093554619903"/>
    <n v="0.21407160778513382"/>
    <n v="9.6908282789040054E-2"/>
    <n v="0.6456696496043024"/>
  </r>
  <r>
    <x v="29"/>
    <n v="15581259.5"/>
    <x v="9"/>
    <n v="0"/>
    <n v="16024775.499999996"/>
    <n v="0"/>
    <m/>
    <n v="0"/>
    <m/>
    <n v="0"/>
    <m/>
    <n v="0"/>
    <m/>
    <n v="0"/>
    <n v="18367882.999999985"/>
    <n v="0"/>
    <m/>
    <n v="0"/>
    <m/>
    <n v="2630"/>
    <m/>
    <n v="0"/>
    <n v="20405316.500000019"/>
    <n v="561"/>
    <n v="178"/>
    <n v="0"/>
    <n v="0"/>
    <n v="2630"/>
    <n v="-0.13121558498618857"/>
    <n v="0.50042870775453441"/>
    <n v="343.04494556808208"/>
    <n v="1317.5093554619903"/>
    <n v="0.21407160778513382"/>
    <n v="9.6908282789040054E-2"/>
    <n v="0.6456696496043024"/>
  </r>
  <r>
    <x v="29"/>
    <n v="15581260.5"/>
    <x v="10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12"/>
    <n v="0"/>
    <n v="0"/>
    <n v="0"/>
    <n v="12"/>
    <n v="-0.13121558498618857"/>
    <n v="0.50042870775453441"/>
    <n v="0"/>
    <n v="0"/>
    <n v="0"/>
    <n v="0"/>
    <n v="0"/>
  </r>
  <r>
    <x v="29"/>
    <n v="15581261.5"/>
    <x v="11"/>
    <n v="0"/>
    <n v="16024775.499999996"/>
    <n v="0"/>
    <m/>
    <n v="0"/>
    <m/>
    <n v="0"/>
    <m/>
    <n v="0"/>
    <m/>
    <n v="0"/>
    <n v="18367882.999999985"/>
    <n v="542"/>
    <m/>
    <n v="0"/>
    <m/>
    <n v="743"/>
    <m/>
    <n v="0"/>
    <n v="20405316.500000019"/>
    <n v="81"/>
    <n v="0"/>
    <n v="0"/>
    <n v="542"/>
    <n v="743"/>
    <n v="-0.13121558498618857"/>
    <n v="0.50042870775453441"/>
    <n v="0"/>
    <n v="0"/>
    <n v="0"/>
    <n v="0"/>
    <n v="0"/>
  </r>
  <r>
    <x v="29"/>
    <n v="15581262.5"/>
    <x v="12"/>
    <n v="0"/>
    <n v="16024775.499999996"/>
    <n v="0"/>
    <m/>
    <n v="0"/>
    <m/>
    <n v="0"/>
    <m/>
    <n v="0"/>
    <m/>
    <n v="0"/>
    <n v="18367882.999999985"/>
    <n v="0"/>
    <m/>
    <n v="0"/>
    <m/>
    <n v="1809"/>
    <m/>
    <n v="0"/>
    <n v="20405316.500000019"/>
    <n v="1661"/>
    <n v="2804"/>
    <n v="0"/>
    <n v="0"/>
    <n v="1809"/>
    <n v="-0.13121558498618857"/>
    <n v="0.50042870775453441"/>
    <n v="5403.9215020949559"/>
    <n v="20754.473217502364"/>
    <n v="3.3722291473568271"/>
    <n v="1.5265776682048782"/>
    <n v="10.171110660058787"/>
  </r>
  <r>
    <x v="29"/>
    <n v="15581263.5"/>
    <x v="13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610"/>
    <n v="44"/>
    <n v="0"/>
    <n v="0"/>
    <n v="610"/>
    <n v="-0.13121558498618857"/>
    <n v="0.50042870775453441"/>
    <n v="84.797626994357373"/>
    <n v="325.67646988948076"/>
    <n v="5.291657720531398E-2"/>
    <n v="2.3954856419762711E-2"/>
    <n v="0.15960373361005228"/>
  </r>
  <r>
    <x v="29"/>
    <n v="15581264.5"/>
    <x v="14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306"/>
    <n v="0"/>
    <n v="0"/>
    <n v="0"/>
    <n v="-0.13121558498618857"/>
    <n v="0.50042870775453441"/>
    <n v="589.72895136984903"/>
    <n v="2264.9318133222978"/>
    <n v="0.36801074147331997"/>
    <n v="0.16659513782834975"/>
    <n v="1.1099714201062727"/>
  </r>
  <r>
    <x v="29"/>
    <n v="15581265.5"/>
    <x v="15"/>
    <n v="0"/>
    <n v="16024775.499999996"/>
    <n v="0"/>
    <m/>
    <n v="0"/>
    <m/>
    <n v="0"/>
    <m/>
    <n v="0"/>
    <m/>
    <n v="0"/>
    <n v="18367882.999999985"/>
    <n v="0"/>
    <m/>
    <n v="0"/>
    <m/>
    <n v="91"/>
    <m/>
    <n v="0"/>
    <n v="20405316.500000019"/>
    <n v="73"/>
    <n v="13"/>
    <n v="0"/>
    <n v="0"/>
    <n v="91"/>
    <n v="-0.13121558498618857"/>
    <n v="0.50042870775453441"/>
    <n v="25.053844339241952"/>
    <n v="96.222593376437501"/>
    <n v="1.5634443265206403E-2"/>
    <n v="7.077571214929892E-3"/>
    <n v="4.715564856660636E-2"/>
  </r>
  <r>
    <x v="29"/>
    <n v="15581266.5"/>
    <x v="16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0"/>
    <n v="0"/>
    <n v="0"/>
    <n v="0"/>
    <n v="-0.13121558498618857"/>
    <n v="0.50042870775453441"/>
    <n v="0"/>
    <n v="0"/>
    <n v="0"/>
    <n v="0"/>
    <n v="0"/>
  </r>
  <r>
    <x v="29"/>
    <n v="15581267.5"/>
    <x v="17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11178"/>
    <n v="0"/>
    <n v="0"/>
    <n v="0"/>
    <n v="11178"/>
    <n v="-0.13121558498618857"/>
    <n v="0.50042870775453441"/>
    <n v="0"/>
    <n v="0"/>
    <n v="0"/>
    <n v="0"/>
    <n v="0"/>
  </r>
  <r>
    <x v="29"/>
    <n v="15581268.5"/>
    <x v="18"/>
    <n v="0"/>
    <n v="16024775.499999996"/>
    <n v="0"/>
    <m/>
    <n v="0"/>
    <m/>
    <n v="0"/>
    <m/>
    <n v="397"/>
    <m/>
    <n v="0"/>
    <n v="18367882.999999985"/>
    <n v="0"/>
    <m/>
    <n v="0"/>
    <m/>
    <n v="282"/>
    <m/>
    <n v="0"/>
    <n v="20405316.500000019"/>
    <n v="189"/>
    <n v="542"/>
    <n v="0"/>
    <n v="397"/>
    <n v="282"/>
    <n v="-0.13121558498618857"/>
    <n v="0.50042870775453441"/>
    <n v="1044.5525870668569"/>
    <n v="4011.7419700022401"/>
    <n v="0.65183601921091316"/>
    <n v="0.29508027680707705"/>
    <n v="1.9660278094692805"/>
  </r>
  <r>
    <x v="29"/>
    <n v="15581269.5"/>
    <x v="19"/>
    <n v="0"/>
    <n v="16024775.499999996"/>
    <n v="0"/>
    <m/>
    <n v="0"/>
    <m/>
    <n v="0"/>
    <m/>
    <n v="1159"/>
    <m/>
    <n v="0"/>
    <n v="18367882.999999985"/>
    <n v="0"/>
    <m/>
    <n v="0"/>
    <m/>
    <n v="0"/>
    <m/>
    <n v="0"/>
    <n v="20405316.500000019"/>
    <n v="37"/>
    <n v="98"/>
    <n v="0"/>
    <n v="1159"/>
    <n v="37"/>
    <n v="-0.13121558498618857"/>
    <n v="0.50042870775453441"/>
    <n v="188.8674419419778"/>
    <n v="725.37031929929799"/>
    <n v="0.11785964923001752"/>
    <n v="5.3353998389471489E-2"/>
    <n v="0.35548104304057099"/>
  </r>
  <r>
    <x v="29"/>
    <n v="15581270.5"/>
    <x v="20"/>
    <n v="0"/>
    <n v="16024775.499999996"/>
    <n v="0"/>
    <m/>
    <n v="0"/>
    <m/>
    <n v="0"/>
    <m/>
    <n v="0"/>
    <m/>
    <n v="0"/>
    <n v="18367882.999999985"/>
    <n v="0"/>
    <m/>
    <n v="0"/>
    <m/>
    <n v="152"/>
    <m/>
    <n v="0"/>
    <n v="20405316.500000019"/>
    <n v="248"/>
    <n v="52"/>
    <n v="0"/>
    <n v="0"/>
    <n v="248"/>
    <n v="-0.13121558498618857"/>
    <n v="0.50042870775453441"/>
    <n v="100.21537735696781"/>
    <n v="384.89037350575001"/>
    <n v="6.2537773060825613E-2"/>
    <n v="2.8310284859719568E-2"/>
    <n v="0.18862259426642544"/>
  </r>
  <r>
    <x v="29"/>
    <n v="15581271.5"/>
    <x v="21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72"/>
    <n v="0"/>
    <n v="0"/>
    <n v="0"/>
    <n v="72"/>
    <n v="-0.13121558498618857"/>
    <n v="0.50042870775453441"/>
    <n v="0"/>
    <n v="0"/>
    <n v="0"/>
    <n v="0"/>
    <n v="0"/>
  </r>
  <r>
    <x v="29"/>
    <n v="15581272.5"/>
    <x v="22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0"/>
    <n v="0"/>
    <n v="0"/>
    <n v="0"/>
    <n v="0"/>
    <n v="-0.13121558498618857"/>
    <n v="0.50042870775453441"/>
    <n v="0"/>
    <n v="0"/>
    <n v="0"/>
    <n v="0"/>
    <n v="0"/>
  </r>
  <r>
    <x v="29"/>
    <n v="15581273.5"/>
    <x v="23"/>
    <n v="0"/>
    <n v="16024775.499999996"/>
    <n v="0"/>
    <m/>
    <n v="0"/>
    <m/>
    <n v="0"/>
    <m/>
    <n v="0"/>
    <m/>
    <n v="0"/>
    <n v="18367882.999999985"/>
    <n v="0"/>
    <m/>
    <n v="0"/>
    <m/>
    <n v="0"/>
    <m/>
    <n v="0"/>
    <n v="20405316.500000019"/>
    <n v="2"/>
    <n v="0"/>
    <n v="0"/>
    <n v="0"/>
    <n v="2"/>
    <n v="-0.13121558498618857"/>
    <n v="0.50042870775453441"/>
    <n v="0"/>
    <n v="0"/>
    <n v="0"/>
    <n v="0"/>
    <n v="0"/>
  </r>
  <r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  <n v="6.763943333062894E-2"/>
    <n v="0.1043111029271564"/>
    <n v="1030.3640175592982"/>
    <n v="2193.1826051972321"/>
    <n v="4.6738913298615019"/>
    <n v="6.0066164230869381"/>
    <n v="8.5437161104483614"/>
  </r>
  <r>
    <x v="30"/>
    <n v="2167471"/>
    <x v="1"/>
    <n v="0"/>
    <n v="2204510.0000000005"/>
    <n v="8220"/>
    <m/>
    <n v="8424"/>
    <m/>
    <n v="8730"/>
    <m/>
    <n v="9632"/>
    <m/>
    <n v="9706"/>
    <n v="2405680.5000000005"/>
    <n v="10614"/>
    <m/>
    <n v="11806"/>
    <m/>
    <n v="12880"/>
    <m/>
    <n v="14332"/>
    <n v="2567012.4999999995"/>
    <n v="17210"/>
    <n v="12956"/>
    <n v="8730"/>
    <n v="11806"/>
    <n v="17210"/>
    <n v="6.763943333062894E-2"/>
    <n v="0.1043111029271564"/>
    <n v="9238.3364785455142"/>
    <n v="19664.272548744178"/>
    <n v="41.906530152031571"/>
    <n v="53.855863237034164"/>
    <n v="76.603727285099623"/>
  </r>
  <r>
    <x v="30"/>
    <n v="2167472"/>
    <x v="2"/>
    <n v="0"/>
    <n v="2204510.0000000005"/>
    <n v="0"/>
    <m/>
    <n v="0"/>
    <m/>
    <n v="0"/>
    <m/>
    <n v="0"/>
    <m/>
    <n v="0"/>
    <n v="2405680.5000000005"/>
    <n v="10"/>
    <m/>
    <n v="10"/>
    <m/>
    <n v="10"/>
    <m/>
    <n v="12"/>
    <n v="2567012.4999999995"/>
    <n v="14"/>
    <n v="0"/>
    <n v="0"/>
    <n v="10"/>
    <n v="14"/>
    <n v="6.763943333062894E-2"/>
    <n v="0.1043111029271564"/>
    <n v="0"/>
    <n v="0"/>
    <n v="0"/>
    <n v="0"/>
    <n v="0"/>
  </r>
  <r>
    <x v="30"/>
    <n v="2167473"/>
    <x v="3"/>
    <n v="0"/>
    <n v="2204510.0000000005"/>
    <n v="0"/>
    <m/>
    <n v="0"/>
    <m/>
    <n v="0"/>
    <m/>
    <n v="0"/>
    <m/>
    <n v="79"/>
    <n v="2405680.5000000005"/>
    <n v="0"/>
    <m/>
    <n v="0"/>
    <m/>
    <n v="104"/>
    <m/>
    <n v="0"/>
    <n v="2567012.4999999995"/>
    <n v="142"/>
    <n v="907"/>
    <n v="0"/>
    <n v="79"/>
    <n v="142"/>
    <n v="6.763943333062894E-2"/>
    <n v="0.1043111029271564"/>
    <n v="646.74059787286058"/>
    <n v="1376.6205002864288"/>
    <n v="2.9337158727919603"/>
    <n v="3.7702429728303479"/>
    <n v="5.3627339184613598"/>
  </r>
  <r>
    <x v="30"/>
    <n v="2167474"/>
    <x v="4"/>
    <n v="0"/>
    <n v="2204510.0000000005"/>
    <n v="0"/>
    <m/>
    <n v="0"/>
    <m/>
    <n v="0"/>
    <m/>
    <n v="0"/>
    <m/>
    <n v="0"/>
    <n v="2405680.5000000005"/>
    <n v="0"/>
    <m/>
    <n v="0"/>
    <m/>
    <n v="17"/>
    <m/>
    <n v="0"/>
    <n v="2567012.4999999995"/>
    <n v="0"/>
    <n v="289"/>
    <n v="0"/>
    <n v="0"/>
    <n v="17"/>
    <n v="6.763943333062894E-2"/>
    <n v="0.1043111029271564"/>
    <n v="206.07280351185963"/>
    <n v="438.63652103944639"/>
    <n v="0.9347782659723004"/>
    <n v="1.2013232846173876"/>
    <n v="1.7087432220896721"/>
  </r>
  <r>
    <x v="30"/>
    <n v="2167475"/>
    <x v="5"/>
    <n v="0"/>
    <n v="2204510.0000000005"/>
    <n v="0"/>
    <m/>
    <n v="0"/>
    <m/>
    <n v="0"/>
    <m/>
    <n v="0"/>
    <m/>
    <n v="0"/>
    <n v="2405680.5000000005"/>
    <n v="2292"/>
    <m/>
    <n v="0"/>
    <m/>
    <n v="0"/>
    <m/>
    <n v="0"/>
    <n v="2567012.4999999995"/>
    <n v="0"/>
    <n v="2292"/>
    <n v="0"/>
    <n v="2292"/>
    <n v="0"/>
    <n v="6.763943333062894E-2"/>
    <n v="0.1043111029271564"/>
    <n v="1634.3213344262363"/>
    <n v="3478.7366997315266"/>
    <n v="7.4135355903408735"/>
    <n v="9.5274497174500095"/>
    <n v="13.551693650621207"/>
  </r>
  <r>
    <x v="30"/>
    <n v="2167476"/>
    <x v="6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33"/>
    <n v="0"/>
    <n v="0"/>
    <n v="0"/>
    <n v="6.763943333062894E-2"/>
    <n v="0.1043111029271564"/>
    <n v="23.53080455325733"/>
    <n v="50.08652316367381"/>
    <n v="0.10673938677192359"/>
    <n v="0.13717532315700273"/>
    <n v="0.19511600805868232"/>
  </r>
  <r>
    <x v="30"/>
    <n v="2167477"/>
    <x v="7"/>
    <n v="0"/>
    <n v="2204510.0000000005"/>
    <n v="0"/>
    <m/>
    <n v="0"/>
    <m/>
    <n v="0"/>
    <m/>
    <n v="0"/>
    <m/>
    <n v="0"/>
    <n v="2405680.5000000005"/>
    <n v="0"/>
    <m/>
    <n v="0"/>
    <m/>
    <n v="172"/>
    <m/>
    <n v="0"/>
    <n v="2567012.4999999995"/>
    <n v="0"/>
    <n v="218"/>
    <n v="0"/>
    <n v="0"/>
    <n v="172"/>
    <n v="6.763943333062894E-2"/>
    <n v="0.1043111029271564"/>
    <n v="155.44592098818478"/>
    <n v="330.8746075660876"/>
    <n v="0.70512685806907083"/>
    <n v="0.90618849843110905"/>
    <n v="1.2889481744482649"/>
  </r>
  <r>
    <x v="30"/>
    <n v="2167478"/>
    <x v="8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889"/>
    <n v="0"/>
    <n v="0"/>
    <n v="0"/>
    <n v="889"/>
    <n v="6.763943333062894E-2"/>
    <n v="0.1043111029271564"/>
    <n v="0"/>
    <n v="0"/>
    <n v="0"/>
    <n v="0"/>
    <n v="0"/>
  </r>
  <r>
    <x v="30"/>
    <n v="2167479"/>
    <x v="9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51"/>
    <n v="313"/>
    <n v="0"/>
    <n v="0"/>
    <n v="51"/>
    <n v="6.763943333062894E-2"/>
    <n v="0.1043111029271564"/>
    <n v="223.18611591422862"/>
    <n v="475.06308334030007"/>
    <n v="1.0124069108973357"/>
    <n v="1.3010871560042987"/>
    <n v="1.8506457734050774"/>
  </r>
  <r>
    <x v="30"/>
    <n v="2167480"/>
    <x v="10"/>
    <n v="0"/>
    <n v="2204510.0000000005"/>
    <n v="0"/>
    <m/>
    <n v="0"/>
    <m/>
    <n v="0"/>
    <m/>
    <n v="0"/>
    <m/>
    <n v="0"/>
    <n v="2405680.5000000005"/>
    <n v="0"/>
    <m/>
    <n v="137"/>
    <m/>
    <n v="0"/>
    <m/>
    <n v="0"/>
    <n v="2567012.4999999995"/>
    <n v="0"/>
    <n v="470"/>
    <n v="0"/>
    <n v="137"/>
    <n v="0"/>
    <n v="6.763943333062894E-2"/>
    <n v="0.1043111029271564"/>
    <n v="335.13570121305895"/>
    <n v="713.35351172505125"/>
    <n v="1.5202276297819419"/>
    <n v="1.9537091479936755"/>
    <n v="2.7789249632600206"/>
  </r>
  <r>
    <x v="30"/>
    <n v="2167481"/>
    <x v="11"/>
    <n v="0"/>
    <n v="2204510.0000000005"/>
    <n v="0"/>
    <m/>
    <n v="0"/>
    <m/>
    <n v="0"/>
    <m/>
    <n v="0"/>
    <m/>
    <n v="0"/>
    <n v="2405680.5000000005"/>
    <n v="0"/>
    <m/>
    <n v="503"/>
    <m/>
    <n v="99"/>
    <m/>
    <n v="0"/>
    <n v="2567012.4999999995"/>
    <n v="0"/>
    <n v="1739"/>
    <n v="0"/>
    <n v="503"/>
    <n v="99"/>
    <n v="6.763943333062894E-2"/>
    <n v="0.1043111029271564"/>
    <n v="1240.0020944883181"/>
    <n v="2639.4079933826897"/>
    <n v="5.6248422301931846"/>
    <n v="7.2287238475765987"/>
    <n v="10.282022364062076"/>
  </r>
  <r>
    <x v="30"/>
    <n v="2167482"/>
    <x v="12"/>
    <n v="0"/>
    <n v="2204510.0000000005"/>
    <n v="0"/>
    <m/>
    <n v="0"/>
    <m/>
    <n v="0"/>
    <m/>
    <n v="0"/>
    <m/>
    <n v="0"/>
    <n v="2405680.5000000005"/>
    <n v="3"/>
    <m/>
    <n v="3"/>
    <m/>
    <n v="3"/>
    <m/>
    <n v="3"/>
    <n v="2567012.4999999995"/>
    <n v="5"/>
    <n v="21"/>
    <n v="0"/>
    <n v="3"/>
    <n v="5"/>
    <n v="6.763943333062894E-2"/>
    <n v="0.1043111029271564"/>
    <n v="14.974148352072847"/>
    <n v="31.873242013246969"/>
    <n v="6.7925064309405925E-2"/>
    <n v="8.7293387463547201E-2"/>
    <n v="0.12416473240097964"/>
  </r>
  <r>
    <x v="30"/>
    <n v="2167483"/>
    <x v="13"/>
    <n v="0"/>
    <n v="2204510.0000000005"/>
    <n v="0"/>
    <m/>
    <n v="0"/>
    <m/>
    <n v="0"/>
    <m/>
    <n v="0"/>
    <m/>
    <n v="0"/>
    <n v="2405680.5000000005"/>
    <n v="0"/>
    <m/>
    <n v="291"/>
    <m/>
    <n v="0"/>
    <m/>
    <n v="0"/>
    <n v="2567012.4999999995"/>
    <n v="289"/>
    <n v="303"/>
    <n v="0"/>
    <n v="291"/>
    <n v="289"/>
    <n v="6.763943333062894E-2"/>
    <n v="0.1043111029271564"/>
    <n v="216.0555690799082"/>
    <n v="459.8853490482777"/>
    <n v="0.98006164217857106"/>
    <n v="1.2595188762597525"/>
    <n v="1.7915197103569922"/>
  </r>
  <r>
    <x v="30"/>
    <n v="2167484"/>
    <x v="14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37"/>
    <n v="0"/>
    <n v="0"/>
    <n v="0"/>
    <n v="6.763943333062894E-2"/>
    <n v="0.1043111029271564"/>
    <n v="26.383023286985491"/>
    <n v="56.157616880482756"/>
    <n v="0.11967749425942946"/>
    <n v="0.15380263505482125"/>
    <n v="0.21876643327791653"/>
  </r>
  <r>
    <x v="30"/>
    <n v="2167485"/>
    <x v="15"/>
    <n v="0"/>
    <n v="2204510.0000000005"/>
    <n v="0"/>
    <m/>
    <n v="0"/>
    <m/>
    <n v="0"/>
    <m/>
    <n v="0"/>
    <m/>
    <n v="0"/>
    <n v="2405680.5000000005"/>
    <n v="84"/>
    <m/>
    <n v="99"/>
    <m/>
    <n v="95"/>
    <m/>
    <n v="99"/>
    <n v="2567012.4999999995"/>
    <n v="107"/>
    <n v="147"/>
    <n v="0"/>
    <n v="99"/>
    <n v="107"/>
    <n v="6.763943333062894E-2"/>
    <n v="0.1043111029271564"/>
    <n v="104.81903846450993"/>
    <n v="223.11269409272879"/>
    <n v="0.47547545016584142"/>
    <n v="0.6110537122448304"/>
    <n v="0.86915312680685752"/>
  </r>
  <r>
    <x v="30"/>
    <n v="2167486"/>
    <x v="16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2157"/>
    <n v="0"/>
    <n v="0"/>
    <n v="0"/>
    <n v="6.763943333062894E-2"/>
    <n v="0.1043111029271564"/>
    <n v="1538.0589521629108"/>
    <n v="3273.8372867892244"/>
    <n v="6.9768744626375501"/>
    <n v="8.9662779408986335"/>
    <n v="12.753491799472052"/>
  </r>
  <r>
    <x v="30"/>
    <n v="2167487"/>
    <x v="17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0"/>
    <n v="0"/>
    <n v="0"/>
    <n v="0"/>
    <n v="6.763943333062894E-2"/>
    <n v="0.1043111029271564"/>
    <n v="0"/>
    <n v="0"/>
    <n v="0"/>
    <n v="0"/>
    <n v="0"/>
  </r>
  <r>
    <x v="30"/>
    <n v="2167488"/>
    <x v="18"/>
    <n v="0"/>
    <n v="2204510.0000000005"/>
    <n v="0"/>
    <m/>
    <n v="0"/>
    <m/>
    <n v="0"/>
    <m/>
    <n v="0"/>
    <m/>
    <n v="0"/>
    <n v="2405680.5000000005"/>
    <n v="140"/>
    <m/>
    <n v="0"/>
    <m/>
    <n v="99"/>
    <m/>
    <n v="99"/>
    <n v="2567012.4999999995"/>
    <n v="1065"/>
    <n v="510"/>
    <n v="0"/>
    <n v="140"/>
    <n v="1065"/>
    <n v="6.763943333062894E-2"/>
    <n v="0.1043111029271564"/>
    <n v="363.65788855034054"/>
    <n v="774.06444889314071"/>
    <n v="1.6496087046570007"/>
    <n v="2.1199822669718604"/>
    <n v="3.0154292154523628"/>
  </r>
  <r>
    <x v="30"/>
    <n v="2167489"/>
    <x v="19"/>
    <n v="0"/>
    <n v="2204510.0000000005"/>
    <n v="0"/>
    <m/>
    <n v="0"/>
    <m/>
    <n v="0"/>
    <m/>
    <n v="0"/>
    <m/>
    <n v="0"/>
    <n v="2405680.5000000005"/>
    <n v="52"/>
    <m/>
    <n v="53"/>
    <m/>
    <n v="54"/>
    <m/>
    <n v="63"/>
    <n v="2567012.4999999995"/>
    <n v="82"/>
    <n v="1053"/>
    <n v="0"/>
    <n v="53"/>
    <n v="82"/>
    <n v="6.763943333062894E-2"/>
    <n v="0.1043111029271564"/>
    <n v="750.84658165393842"/>
    <n v="1598.2154209499552"/>
    <n v="3.4059567960859249"/>
    <n v="4.3771398571007243"/>
    <n v="6.2259744389634077"/>
  </r>
  <r>
    <x v="30"/>
    <n v="2167490"/>
    <x v="20"/>
    <n v="0"/>
    <n v="2204510.0000000005"/>
    <n v="0"/>
    <m/>
    <n v="0"/>
    <m/>
    <n v="0"/>
    <m/>
    <n v="0"/>
    <m/>
    <n v="0"/>
    <n v="2405680.5000000005"/>
    <n v="118"/>
    <m/>
    <n v="123"/>
    <m/>
    <n v="134"/>
    <m/>
    <n v="140"/>
    <n v="2567012.4999999995"/>
    <n v="144"/>
    <n v="233"/>
    <n v="0"/>
    <n v="123"/>
    <n v="144"/>
    <n v="6.763943333062894E-2"/>
    <n v="0.1043111029271564"/>
    <n v="166.14174123966538"/>
    <n v="353.64120900412115"/>
    <n v="0.7536447611472179"/>
    <n v="0.96854091804792841"/>
    <n v="1.3776372690203931"/>
  </r>
  <r>
    <x v="30"/>
    <n v="2167491"/>
    <x v="21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509"/>
    <n v="0"/>
    <n v="0"/>
    <n v="0"/>
    <n v="6.763943333062894E-2"/>
    <n v="0.1043111029271564"/>
    <n v="362.94483386690854"/>
    <n v="772.54667546393841"/>
    <n v="1.6463741777851244"/>
    <n v="2.115825438997406"/>
    <n v="3.0095166091475543"/>
  </r>
  <r>
    <x v="30"/>
    <n v="2167492"/>
    <x v="22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0"/>
    <n v="0"/>
    <n v="0"/>
    <n v="0"/>
    <n v="6.763943333062894E-2"/>
    <n v="0.1043111029271564"/>
    <n v="0"/>
    <n v="0"/>
    <n v="0"/>
    <n v="0"/>
    <n v="0"/>
  </r>
  <r>
    <x v="30"/>
    <n v="2167493"/>
    <x v="23"/>
    <n v="0"/>
    <n v="2204510.0000000005"/>
    <n v="0"/>
    <m/>
    <n v="0"/>
    <m/>
    <n v="0"/>
    <m/>
    <n v="0"/>
    <m/>
    <n v="0"/>
    <n v="2405680.5000000005"/>
    <n v="0"/>
    <m/>
    <n v="0"/>
    <m/>
    <n v="0"/>
    <m/>
    <n v="0"/>
    <n v="2567012.4999999995"/>
    <n v="0"/>
    <n v="8"/>
    <n v="0"/>
    <n v="0"/>
    <n v="0"/>
    <n v="6.763943333062894E-2"/>
    <n v="0.1043111029271564"/>
    <n v="5.7044374674563221"/>
    <n v="12.142187433617893"/>
    <n v="2.5876214975011778E-2"/>
    <n v="3.3254623795637026E-2"/>
    <n v="4.7300850438468441E-2"/>
  </r>
  <r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  <n v="7.2635719552709199E-2"/>
    <n v="2.4687803142194653E-2"/>
    <n v="740.66725834736894"/>
    <n v="1175.5381135395469"/>
    <n v="0.39707251198433524"/>
    <n v="0.47171779423164883"/>
    <n v="0.44854211218464229"/>
  </r>
  <r>
    <x v="31"/>
    <n v="17954408"/>
    <x v="1"/>
    <n v="0"/>
    <n v="18653199"/>
    <n v="6578"/>
    <m/>
    <n v="9880"/>
    <m/>
    <n v="6506"/>
    <m/>
    <n v="9492"/>
    <m/>
    <n v="0"/>
    <n v="22577057.999999996"/>
    <n v="8251"/>
    <m/>
    <n v="0"/>
    <m/>
    <n v="0"/>
    <m/>
    <n v="0"/>
    <n v="26207976.5"/>
    <n v="9130"/>
    <n v="3581"/>
    <n v="9880"/>
    <n v="9492"/>
    <n v="9130"/>
    <n v="7.2635719552709199E-2"/>
    <n v="2.4687803142194653E-2"/>
    <n v="2490.4501898046274"/>
    <n v="3952.6779197982319"/>
    <n v="1.3351330191698632"/>
    <n v="1.5861234001347742"/>
    <n v="1.5081965293269519"/>
  </r>
  <r>
    <x v="31"/>
    <n v="17954409"/>
    <x v="2"/>
    <n v="1788"/>
    <n v="18653199"/>
    <n v="1672"/>
    <m/>
    <n v="1918"/>
    <m/>
    <n v="1648"/>
    <m/>
    <n v="1712"/>
    <m/>
    <n v="0"/>
    <n v="22577057.999999996"/>
    <n v="1812"/>
    <m/>
    <n v="0"/>
    <m/>
    <n v="0"/>
    <m/>
    <n v="0"/>
    <n v="26207976.5"/>
    <n v="1436"/>
    <n v="902"/>
    <n v="1918"/>
    <n v="1812"/>
    <n v="1436"/>
    <n v="7.2635719552709199E-2"/>
    <n v="2.4687803142194653E-2"/>
    <n v="627.30691739842894"/>
    <n v="995.62007362692134"/>
    <n v="0.3362999115585637"/>
    <n v="0.39952061070135891"/>
    <n v="0.37989200487375335"/>
  </r>
  <r>
    <x v="31"/>
    <n v="17954410"/>
    <x v="3"/>
    <n v="0"/>
    <n v="18653199"/>
    <n v="0"/>
    <m/>
    <n v="0"/>
    <m/>
    <n v="0"/>
    <m/>
    <n v="0"/>
    <m/>
    <n v="0"/>
    <n v="22577057.999999996"/>
    <n v="2100"/>
    <m/>
    <n v="0"/>
    <m/>
    <n v="0"/>
    <m/>
    <n v="0"/>
    <n v="26207976.5"/>
    <n v="0"/>
    <n v="60"/>
    <n v="0"/>
    <n v="2100"/>
    <n v="0"/>
    <n v="7.2635719552709199E-2"/>
    <n v="2.4687803142194653E-2"/>
    <n v="41.727732864640508"/>
    <n v="66.227499354340665"/>
    <n v="2.2370282365314662E-2"/>
    <n v="2.6575650379247823E-2"/>
    <n v="2.5269978151247451E-2"/>
  </r>
  <r>
    <x v="31"/>
    <n v="17954411"/>
    <x v="4"/>
    <n v="0"/>
    <n v="18653199"/>
    <n v="0"/>
    <m/>
    <n v="0"/>
    <m/>
    <n v="0"/>
    <m/>
    <n v="0"/>
    <m/>
    <n v="0"/>
    <n v="22577057.999999996"/>
    <n v="0"/>
    <m/>
    <n v="0"/>
    <m/>
    <n v="4"/>
    <m/>
    <n v="0"/>
    <n v="26207976.5"/>
    <n v="0"/>
    <n v="30"/>
    <n v="0"/>
    <n v="0"/>
    <n v="4"/>
    <n v="7.2635719552709199E-2"/>
    <n v="2.4687803142194653E-2"/>
    <n v="20.863866432320254"/>
    <n v="33.113749677170333"/>
    <n v="1.1185141182657331E-2"/>
    <n v="1.3287825189623912E-2"/>
    <n v="1.2634989075623725E-2"/>
  </r>
  <r>
    <x v="31"/>
    <n v="17954412"/>
    <x v="5"/>
    <n v="0"/>
    <n v="18653199"/>
    <n v="6560"/>
    <m/>
    <n v="0"/>
    <m/>
    <n v="0"/>
    <m/>
    <n v="0"/>
    <m/>
    <n v="0"/>
    <n v="22577057.999999996"/>
    <n v="0"/>
    <m/>
    <n v="0"/>
    <m/>
    <n v="21429"/>
    <m/>
    <n v="0"/>
    <n v="26207976.5"/>
    <n v="2239"/>
    <n v="55"/>
    <n v="6560"/>
    <n v="0"/>
    <n v="21429"/>
    <n v="7.2635719552709199E-2"/>
    <n v="2.4687803142194653E-2"/>
    <n v="38.250421792587133"/>
    <n v="60.708541074812274"/>
    <n v="2.0506092168205106E-2"/>
    <n v="2.4361012847643838E-2"/>
    <n v="2.3164146638643496E-2"/>
  </r>
  <r>
    <x v="31"/>
    <n v="17954413"/>
    <x v="6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42"/>
    <n v="0"/>
    <n v="0"/>
    <n v="0"/>
    <n v="7.2635719552709199E-2"/>
    <n v="2.4687803142194653E-2"/>
    <n v="29.209413005248354"/>
    <n v="46.359249548038463"/>
    <n v="1.5659197655720263E-2"/>
    <n v="1.8602955265473477E-2"/>
    <n v="1.7688984705873215E-2"/>
  </r>
  <r>
    <x v="31"/>
    <n v="17954414"/>
    <x v="7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101"/>
    <n v="0"/>
    <n v="0"/>
    <n v="0"/>
    <n v="7.2635719552709199E-2"/>
    <n v="2.4687803142194653E-2"/>
    <n v="70.241683655478184"/>
    <n v="111.48295724647345"/>
    <n v="3.7656641981613011E-2"/>
    <n v="4.47356781384005E-2"/>
    <n v="4.2537796554599876E-2"/>
  </r>
  <r>
    <x v="31"/>
    <n v="17954415"/>
    <x v="8"/>
    <n v="0"/>
    <n v="18653199"/>
    <n v="0"/>
    <m/>
    <n v="0"/>
    <m/>
    <n v="0"/>
    <m/>
    <n v="0"/>
    <m/>
    <n v="0"/>
    <n v="22577057.999999996"/>
    <n v="95"/>
    <m/>
    <n v="0"/>
    <m/>
    <n v="0"/>
    <m/>
    <n v="0"/>
    <n v="26207976.5"/>
    <n v="0"/>
    <n v="152"/>
    <n v="0"/>
    <n v="95"/>
    <n v="0"/>
    <n v="7.2635719552709199E-2"/>
    <n v="2.4687803142194653E-2"/>
    <n v="105.71025659042262"/>
    <n v="167.77633169766301"/>
    <n v="5.6671381992130475E-2"/>
    <n v="6.7324980960761158E-2"/>
    <n v="6.4017277983160203E-2"/>
  </r>
  <r>
    <x v="31"/>
    <n v="17954416"/>
    <x v="9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226"/>
    <n v="0"/>
    <n v="0"/>
    <n v="0"/>
    <n v="7.2635719552709199E-2"/>
    <n v="2.4687803142194653E-2"/>
    <n v="157.17446045681257"/>
    <n v="249.45691423468318"/>
    <n v="8.4261396909351888E-2"/>
    <n v="0.10010161642850013"/>
    <n v="9.5183584369698745E-2"/>
  </r>
  <r>
    <x v="31"/>
    <n v="17954417"/>
    <x v="10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6"/>
    <n v="11"/>
    <n v="0"/>
    <n v="0"/>
    <n v="6"/>
    <n v="7.2635719552709199E-2"/>
    <n v="2.4687803142194653E-2"/>
    <n v="7.6500843585174261"/>
    <n v="12.141708214962454"/>
    <n v="4.1012184336410209E-3"/>
    <n v="4.8722025695287679E-3"/>
    <n v="4.632829327728699E-3"/>
  </r>
  <r>
    <x v="31"/>
    <n v="17954418"/>
    <x v="11"/>
    <n v="0"/>
    <n v="18653199"/>
    <n v="0"/>
    <m/>
    <n v="0"/>
    <m/>
    <n v="0"/>
    <m/>
    <n v="0"/>
    <m/>
    <n v="0"/>
    <n v="22577057.999999996"/>
    <n v="432"/>
    <m/>
    <n v="0"/>
    <m/>
    <n v="0"/>
    <m/>
    <n v="0"/>
    <n v="26207976.5"/>
    <n v="0"/>
    <n v="191"/>
    <n v="0"/>
    <n v="432"/>
    <n v="0"/>
    <n v="7.2635719552709199E-2"/>
    <n v="2.4687803142194653E-2"/>
    <n v="132.83328295243894"/>
    <n v="210.82420627798444"/>
    <n v="7.1212065529585006E-2"/>
    <n v="8.4599153707272237E-2"/>
    <n v="8.0442763781471041E-2"/>
  </r>
  <r>
    <x v="31"/>
    <n v="17954419"/>
    <x v="12"/>
    <n v="0"/>
    <n v="18653199"/>
    <n v="0"/>
    <m/>
    <n v="0"/>
    <m/>
    <n v="0"/>
    <m/>
    <n v="0"/>
    <m/>
    <n v="0"/>
    <n v="22577057.999999996"/>
    <n v="439"/>
    <m/>
    <n v="0"/>
    <m/>
    <n v="0"/>
    <m/>
    <n v="0"/>
    <n v="26207976.5"/>
    <n v="0"/>
    <n v="0"/>
    <n v="0"/>
    <n v="439"/>
    <n v="0"/>
    <n v="7.2635719552709199E-2"/>
    <n v="2.4687803142194653E-2"/>
    <n v="0"/>
    <n v="0"/>
    <n v="0"/>
    <n v="0"/>
    <n v="0"/>
  </r>
  <r>
    <x v="31"/>
    <n v="17954420"/>
    <x v="13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82"/>
    <n v="0"/>
    <n v="0"/>
    <n v="0"/>
    <n v="7.2635719552709199E-2"/>
    <n v="2.4687803142194653E-2"/>
    <n v="57.027901581675358"/>
    <n v="90.510915784265578"/>
    <n v="3.0572719232596704E-2"/>
    <n v="3.6320055518305361E-2"/>
    <n v="3.453563680670485E-2"/>
  </r>
  <r>
    <x v="31"/>
    <n v="17954421"/>
    <x v="14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22"/>
    <n v="0"/>
    <n v="0"/>
    <n v="0"/>
    <n v="7.2635719552709199E-2"/>
    <n v="2.4687803142194653E-2"/>
    <n v="15.300168717034852"/>
    <n v="24.283416429924909"/>
    <n v="8.2024368672820418E-3"/>
    <n v="9.7444051390575357E-3"/>
    <n v="9.265658655457398E-3"/>
  </r>
  <r>
    <x v="31"/>
    <n v="17954422"/>
    <x v="15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3"/>
    <x v="16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542"/>
    <n v="0"/>
    <n v="0"/>
    <n v="0"/>
    <n v="7.2635719552709199E-2"/>
    <n v="2.4687803142194653E-2"/>
    <n v="376.94052021058593"/>
    <n v="598.25507750087729"/>
    <n v="0.20207821736667578"/>
    <n v="0.24006670842587199"/>
    <n v="0.22827213596626861"/>
  </r>
  <r>
    <x v="31"/>
    <n v="17954424"/>
    <x v="17"/>
    <n v="0"/>
    <n v="18653199"/>
    <n v="0"/>
    <m/>
    <n v="0"/>
    <m/>
    <n v="0"/>
    <m/>
    <n v="0"/>
    <m/>
    <n v="0"/>
    <n v="22577057.999999996"/>
    <n v="249"/>
    <m/>
    <n v="0"/>
    <m/>
    <n v="0"/>
    <m/>
    <n v="0"/>
    <n v="26207976.5"/>
    <n v="0"/>
    <n v="462"/>
    <n v="0"/>
    <n v="249"/>
    <n v="0"/>
    <n v="7.2635719552709199E-2"/>
    <n v="2.4687803142194653E-2"/>
    <n v="321.30354305773193"/>
    <n v="509.95174502842309"/>
    <n v="0.17225117421292288"/>
    <n v="0.20463250792020823"/>
    <n v="0.19457883176460536"/>
  </r>
  <r>
    <x v="31"/>
    <n v="17954425"/>
    <x v="18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418"/>
    <n v="432"/>
    <n v="0"/>
    <n v="0"/>
    <n v="418"/>
    <n v="7.2635719552709199E-2"/>
    <n v="2.4687803142194653E-2"/>
    <n v="300.43967662541166"/>
    <n v="476.8379953512528"/>
    <n v="0.16106603303026557"/>
    <n v="0.19134468273058433"/>
    <n v="0.18194384268898164"/>
  </r>
  <r>
    <x v="31"/>
    <n v="17954426"/>
    <x v="19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1592"/>
    <n v="598"/>
    <n v="0"/>
    <n v="0"/>
    <n v="1592"/>
    <n v="7.2635719552709199E-2"/>
    <n v="2.4687803142194653E-2"/>
    <n v="415.88640421758373"/>
    <n v="660.06741023159532"/>
    <n v="0.22295714757430279"/>
    <n v="0.26487064877983663"/>
    <n v="0.25185744890743295"/>
  </r>
  <r>
    <x v="31"/>
    <n v="17954427"/>
    <x v="20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8"/>
    <x v="21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29"/>
    <x v="22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1"/>
    <n v="17954430"/>
    <x v="23"/>
    <n v="0"/>
    <n v="18653199"/>
    <n v="0"/>
    <m/>
    <n v="0"/>
    <m/>
    <n v="0"/>
    <m/>
    <n v="0"/>
    <m/>
    <n v="0"/>
    <n v="22577057.999999996"/>
    <n v="0"/>
    <m/>
    <n v="0"/>
    <m/>
    <n v="0"/>
    <m/>
    <n v="0"/>
    <n v="26207976.5"/>
    <n v="0"/>
    <n v="0"/>
    <n v="0"/>
    <n v="0"/>
    <n v="0"/>
    <n v="7.2635719552709199E-2"/>
    <n v="2.4687803142194653E-2"/>
    <n v="0"/>
    <n v="0"/>
    <n v="0"/>
    <n v="0"/>
    <n v="0"/>
  </r>
  <r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  <n v="3.0407746470616726E-2"/>
    <n v="4.0299906228893123E-2"/>
    <n v="72072.338086837117"/>
    <n v="98583.969530699731"/>
    <n v="4.1248747836403004"/>
    <n v="4.229447307230835"/>
    <n v="4.5110013280355465"/>
  </r>
  <r>
    <x v="32"/>
    <n v="170075932.5"/>
    <x v="1"/>
    <n v="0"/>
    <n v="174726123.50000006"/>
    <n v="149840"/>
    <m/>
    <n v="0"/>
    <m/>
    <n v="0"/>
    <m/>
    <n v="370202"/>
    <m/>
    <n v="0"/>
    <n v="198387623.50000006"/>
    <n v="220210"/>
    <m/>
    <n v="361418"/>
    <m/>
    <n v="0"/>
    <m/>
    <n v="535392"/>
    <n v="218541211.50000003"/>
    <n v="441362"/>
    <n v="180709"/>
    <n v="149840"/>
    <n v="370202"/>
    <n v="535392"/>
    <n v="3.0407746470616726E-2"/>
    <n v="4.0299906228893123E-2"/>
    <n v="155220.90103727044"/>
    <n v="212318.52586701012"/>
    <n v="8.8836687913625223"/>
    <n v="9.1088847586301149"/>
    <n v="9.715262600116505"/>
  </r>
  <r>
    <x v="32"/>
    <n v="170075933.5"/>
    <x v="2"/>
    <n v="0"/>
    <n v="174726123.50000006"/>
    <n v="202550"/>
    <m/>
    <n v="0"/>
    <m/>
    <n v="0"/>
    <m/>
    <n v="282550"/>
    <m/>
    <n v="0"/>
    <n v="198387623.50000006"/>
    <n v="142474"/>
    <m/>
    <n v="241740"/>
    <m/>
    <n v="0"/>
    <m/>
    <n v="263844"/>
    <n v="218541211.50000003"/>
    <n v="293574"/>
    <n v="120870"/>
    <n v="202550"/>
    <n v="282550"/>
    <n v="293574"/>
    <n v="3.0407746470616726E-2"/>
    <n v="4.0299906228893123E-2"/>
    <n v="103821.89214911751"/>
    <n v="142012.5185881473"/>
    <n v="5.9419787991300268"/>
    <n v="6.0926179701930829"/>
    <n v="6.4982031358486951"/>
  </r>
  <r>
    <x v="32"/>
    <n v="170075934.5"/>
    <x v="3"/>
    <n v="0"/>
    <n v="174726123.50000006"/>
    <n v="0"/>
    <m/>
    <n v="0"/>
    <m/>
    <n v="0"/>
    <m/>
    <n v="459"/>
    <m/>
    <n v="571"/>
    <n v="198387623.50000006"/>
    <n v="105"/>
    <m/>
    <n v="0"/>
    <m/>
    <n v="588"/>
    <m/>
    <n v="419"/>
    <n v="218541211.50000003"/>
    <n v="1332"/>
    <n v="24668"/>
    <n v="0"/>
    <n v="571"/>
    <n v="1332"/>
    <n v="3.0407746470616726E-2"/>
    <n v="4.0299906228893123E-2"/>
    <n v="21188.702205133042"/>
    <n v="28982.913945002216"/>
    <n v="1.212680839057992"/>
    <n v="1.2434243409342516"/>
    <n v="1.3261990150998231"/>
  </r>
  <r>
    <x v="32"/>
    <n v="170075935.5"/>
    <x v="4"/>
    <n v="0"/>
    <n v="174726123.50000006"/>
    <n v="0"/>
    <m/>
    <n v="0"/>
    <m/>
    <n v="0"/>
    <m/>
    <n v="56"/>
    <m/>
    <n v="115"/>
    <n v="198387623.50000006"/>
    <n v="0"/>
    <m/>
    <n v="0"/>
    <m/>
    <n v="230"/>
    <m/>
    <n v="30"/>
    <n v="218541211.50000003"/>
    <n v="416"/>
    <n v="25487"/>
    <n v="0"/>
    <n v="115"/>
    <n v="416"/>
    <n v="3.0407746470616726E-2"/>
    <n v="4.0299906228893123E-2"/>
    <n v="21892.186358935698"/>
    <n v="29945.173006172834"/>
    <n v="1.2529429441004962"/>
    <n v="1.2847071581559619"/>
    <n v="1.3702300266681202"/>
  </r>
  <r>
    <x v="32"/>
    <n v="170075936.5"/>
    <x v="5"/>
    <n v="0"/>
    <n v="174726123.50000006"/>
    <n v="0"/>
    <m/>
    <n v="0"/>
    <m/>
    <n v="0"/>
    <m/>
    <n v="0"/>
    <m/>
    <n v="0"/>
    <n v="198387623.50000006"/>
    <n v="116454"/>
    <m/>
    <n v="116454"/>
    <m/>
    <n v="0"/>
    <m/>
    <n v="7912"/>
    <n v="218541211.50000003"/>
    <n v="154477"/>
    <n v="116454"/>
    <n v="0"/>
    <n v="116454"/>
    <n v="154477"/>
    <n v="3.0407746470616726E-2"/>
    <n v="4.0299906228893123E-2"/>
    <n v="100028.7468216541"/>
    <n v="136824.07412645078"/>
    <n v="5.7248878884246563"/>
    <n v="5.8700234392393922"/>
    <n v="6.2607905020445429"/>
  </r>
  <r>
    <x v="32"/>
    <n v="170075937.5"/>
    <x v="6"/>
    <n v="0"/>
    <n v="174726123.50000006"/>
    <n v="0"/>
    <m/>
    <n v="0"/>
    <m/>
    <n v="0"/>
    <m/>
    <n v="44"/>
    <m/>
    <n v="48"/>
    <n v="198387623.50000006"/>
    <n v="7"/>
    <m/>
    <n v="0"/>
    <m/>
    <n v="71"/>
    <m/>
    <n v="77"/>
    <n v="218541211.50000003"/>
    <n v="0"/>
    <n v="0"/>
    <n v="0"/>
    <n v="48"/>
    <n v="77"/>
    <n v="3.0407746470616726E-2"/>
    <n v="4.0299906228893123E-2"/>
    <n v="0"/>
    <n v="0"/>
    <n v="0"/>
    <n v="0"/>
    <n v="0"/>
  </r>
  <r>
    <x v="32"/>
    <n v="170075938.5"/>
    <x v="7"/>
    <n v="0"/>
    <n v="174726123.50000006"/>
    <n v="0"/>
    <m/>
    <n v="0"/>
    <m/>
    <n v="0"/>
    <m/>
    <n v="311"/>
    <m/>
    <n v="0"/>
    <n v="198387623.50000006"/>
    <n v="0"/>
    <m/>
    <n v="0"/>
    <m/>
    <n v="0"/>
    <m/>
    <n v="0"/>
    <n v="218541211.50000003"/>
    <n v="0"/>
    <n v="14645"/>
    <n v="0"/>
    <n v="311"/>
    <n v="0"/>
    <n v="3.0407746470616726E-2"/>
    <n v="4.0299906228893123E-2"/>
    <n v="12579.396132405278"/>
    <n v="17206.695910676077"/>
    <n v="0.71994936306163015"/>
    <n v="0.73820129207808149"/>
    <n v="0.78734330209732895"/>
  </r>
  <r>
    <x v="32"/>
    <n v="170075939.5"/>
    <x v="8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0.5"/>
    <x v="9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1.5"/>
    <x v="10"/>
    <n v="0"/>
    <n v="174726123.50000006"/>
    <n v="0"/>
    <m/>
    <n v="0"/>
    <m/>
    <n v="0"/>
    <m/>
    <n v="0"/>
    <m/>
    <n v="0"/>
    <n v="198387623.50000006"/>
    <n v="6165"/>
    <m/>
    <n v="7"/>
    <m/>
    <n v="0"/>
    <m/>
    <n v="48589"/>
    <n v="218541211.50000003"/>
    <n v="280"/>
    <n v="0"/>
    <n v="0"/>
    <n v="6165"/>
    <n v="48589"/>
    <n v="3.0407746470616726E-2"/>
    <n v="4.0299906228893123E-2"/>
    <n v="0"/>
    <n v="0"/>
    <n v="0"/>
    <n v="0"/>
    <n v="0"/>
  </r>
  <r>
    <x v="32"/>
    <n v="170075942.5"/>
    <x v="11"/>
    <n v="0"/>
    <n v="174726123.50000006"/>
    <n v="0"/>
    <m/>
    <n v="0"/>
    <m/>
    <n v="0"/>
    <m/>
    <n v="0"/>
    <m/>
    <n v="0"/>
    <n v="198387623.50000006"/>
    <n v="26677"/>
    <m/>
    <n v="26677"/>
    <m/>
    <n v="0"/>
    <m/>
    <n v="37181"/>
    <n v="218541211.50000003"/>
    <n v="36833"/>
    <n v="0"/>
    <n v="0"/>
    <n v="26677"/>
    <n v="37181"/>
    <n v="3.0407746470616726E-2"/>
    <n v="4.0299906228893123E-2"/>
    <n v="0"/>
    <n v="0"/>
    <n v="0"/>
    <n v="0"/>
    <n v="0"/>
  </r>
  <r>
    <x v="32"/>
    <n v="170075943.5"/>
    <x v="12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4.5"/>
    <x v="13"/>
    <n v="0"/>
    <n v="174726123.50000006"/>
    <n v="0"/>
    <m/>
    <n v="0"/>
    <m/>
    <n v="0"/>
    <m/>
    <n v="0"/>
    <m/>
    <n v="0"/>
    <n v="198387623.50000006"/>
    <n v="2578"/>
    <m/>
    <n v="369"/>
    <m/>
    <n v="0"/>
    <m/>
    <n v="0"/>
    <n v="218541211.50000003"/>
    <n v="4262"/>
    <n v="2648"/>
    <n v="0"/>
    <n v="2578"/>
    <n v="4262"/>
    <n v="3.0407746470616726E-2"/>
    <n v="4.0299906228893123E-2"/>
    <n v="2274.5128684608521"/>
    <n v="3111.1868058361388"/>
    <n v="0.13017589029615548"/>
    <n v="0.13347606837984019"/>
    <n v="0.14236156121227225"/>
  </r>
  <r>
    <x v="32"/>
    <n v="170075945.5"/>
    <x v="14"/>
    <n v="0"/>
    <n v="174726123.50000006"/>
    <n v="0"/>
    <m/>
    <n v="0"/>
    <m/>
    <n v="0"/>
    <m/>
    <n v="0"/>
    <m/>
    <n v="0"/>
    <n v="198387623.50000006"/>
    <n v="0"/>
    <m/>
    <n v="27247"/>
    <m/>
    <n v="0"/>
    <m/>
    <n v="0"/>
    <n v="218541211.50000003"/>
    <n v="0"/>
    <n v="34393"/>
    <n v="0"/>
    <n v="27247"/>
    <n v="0"/>
    <n v="3.0407746470616726E-2"/>
    <n v="4.0299906228893123E-2"/>
    <n v="29542.039684657884"/>
    <n v="40409.005971722931"/>
    <n v="1.6907626113880947"/>
    <n v="1.7336262914606662"/>
    <n v="1.849033676274048"/>
  </r>
  <r>
    <x v="32"/>
    <n v="170075946.5"/>
    <x v="15"/>
    <n v="0"/>
    <n v="174726123.50000006"/>
    <n v="0"/>
    <m/>
    <n v="0"/>
    <m/>
    <n v="0"/>
    <m/>
    <n v="0"/>
    <m/>
    <n v="0"/>
    <n v="198387623.50000006"/>
    <n v="4626"/>
    <m/>
    <n v="4429"/>
    <m/>
    <n v="0"/>
    <m/>
    <n v="5485"/>
    <n v="218541211.50000003"/>
    <n v="5632"/>
    <n v="5371"/>
    <n v="0"/>
    <n v="4626"/>
    <n v="5632"/>
    <n v="3.0407746470616726E-2"/>
    <n v="4.0299906228893123E-2"/>
    <n v="4613.4473627278085"/>
    <n v="6310.492573317938"/>
    <n v="0.2640387865485842"/>
    <n v="0.27073261452723629"/>
    <n v="0.28875526634105519"/>
  </r>
  <r>
    <x v="32"/>
    <n v="170075947.5"/>
    <x v="16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0"/>
    <n v="0"/>
    <n v="0"/>
    <n v="3.0407746470616726E-2"/>
    <n v="4.0299906228893123E-2"/>
    <n v="0"/>
    <n v="0"/>
    <n v="0"/>
    <n v="0"/>
    <n v="0"/>
  </r>
  <r>
    <x v="32"/>
    <n v="170075948.5"/>
    <x v="17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3919"/>
    <n v="0"/>
    <n v="0"/>
    <n v="0"/>
    <n v="3.0407746470616726E-2"/>
    <n v="4.0299906228893123E-2"/>
    <n v="3366.2446871216307"/>
    <n v="4604.5094758579407"/>
    <n v="0.19265835123513339"/>
    <n v="0.19754256494735412"/>
    <n v="0.21069296011740743"/>
  </r>
  <r>
    <x v="32"/>
    <n v="170075949.5"/>
    <x v="18"/>
    <n v="0"/>
    <n v="174726123.50000006"/>
    <n v="0"/>
    <m/>
    <n v="0"/>
    <m/>
    <n v="0"/>
    <m/>
    <n v="0"/>
    <m/>
    <n v="0"/>
    <n v="198387623.50000006"/>
    <n v="29246"/>
    <m/>
    <n v="29803"/>
    <m/>
    <n v="0"/>
    <m/>
    <n v="34554"/>
    <n v="218541211.50000003"/>
    <n v="38712"/>
    <n v="311269"/>
    <n v="0"/>
    <n v="29803"/>
    <n v="38712"/>
    <n v="3.0407746470616726E-2"/>
    <n v="4.0299906228893123E-2"/>
    <n v="267366.06724053662"/>
    <n v="365716.01429977681"/>
    <n v="15.30200876004306"/>
    <n v="15.689940456391419"/>
    <n v="16.734418729978383"/>
  </r>
  <r>
    <x v="32"/>
    <n v="170075950.5"/>
    <x v="19"/>
    <n v="0"/>
    <n v="174726123.50000006"/>
    <n v="0"/>
    <m/>
    <n v="0"/>
    <m/>
    <n v="0"/>
    <m/>
    <n v="0"/>
    <m/>
    <n v="0"/>
    <n v="198387623.50000006"/>
    <n v="0"/>
    <m/>
    <n v="0"/>
    <m/>
    <n v="0"/>
    <m/>
    <n v="0"/>
    <n v="218541211.50000003"/>
    <n v="0"/>
    <n v="30"/>
    <n v="0"/>
    <n v="0"/>
    <n v="0"/>
    <n v="3.0407746470616726E-2"/>
    <n v="4.0299906228893123E-2"/>
    <n v="25.768650322441676"/>
    <n v="35.247584658264408"/>
    <n v="1.4748023825093143E-3"/>
    <n v="1.5121911070223588E-3"/>
    <n v="1.6128575666042927E-3"/>
  </r>
  <r>
    <x v="32"/>
    <n v="170075951.5"/>
    <x v="20"/>
    <n v="0"/>
    <n v="174726123.50000006"/>
    <n v="0"/>
    <m/>
    <n v="0"/>
    <m/>
    <n v="0"/>
    <m/>
    <n v="0"/>
    <m/>
    <n v="0"/>
    <n v="198387623.50000006"/>
    <n v="5153"/>
    <m/>
    <n v="5089"/>
    <m/>
    <n v="0"/>
    <m/>
    <n v="0"/>
    <n v="218541211.50000003"/>
    <n v="6479"/>
    <n v="15823"/>
    <n v="0"/>
    <n v="5153"/>
    <n v="6479"/>
    <n v="3.0407746470616726E-2"/>
    <n v="4.0299906228893123E-2"/>
    <n v="13591.245135066489"/>
    <n v="18590.751068257257"/>
    <n v="0.77785993661482933"/>
    <n v="0.79757999621382603"/>
    <n v="0.85067484254599068"/>
  </r>
  <r>
    <x v="32"/>
    <n v="170075952.5"/>
    <x v="21"/>
    <n v="0"/>
    <n v="174726123.50000006"/>
    <n v="68565"/>
    <m/>
    <n v="0"/>
    <m/>
    <n v="0"/>
    <m/>
    <n v="0"/>
    <m/>
    <n v="0"/>
    <n v="198387623.50000006"/>
    <n v="0"/>
    <m/>
    <n v="0"/>
    <m/>
    <n v="0"/>
    <m/>
    <n v="0"/>
    <n v="218541211.50000003"/>
    <n v="0"/>
    <n v="0"/>
    <n v="68565"/>
    <n v="0"/>
    <n v="0"/>
    <n v="3.0407746470616726E-2"/>
    <n v="4.0299906228893123E-2"/>
    <n v="0"/>
    <n v="0"/>
    <n v="0"/>
    <n v="0"/>
    <n v="0"/>
  </r>
  <r>
    <x v="32"/>
    <n v="170075953.5"/>
    <x v="22"/>
    <n v="0"/>
    <n v="174726123.50000006"/>
    <n v="0"/>
    <m/>
    <n v="0"/>
    <m/>
    <n v="0"/>
    <m/>
    <n v="0"/>
    <m/>
    <n v="0"/>
    <n v="198387623.50000006"/>
    <n v="56"/>
    <m/>
    <n v="79"/>
    <m/>
    <n v="0"/>
    <m/>
    <n v="0"/>
    <n v="218541211.50000003"/>
    <n v="168"/>
    <n v="0"/>
    <n v="0"/>
    <n v="79"/>
    <n v="168"/>
    <n v="3.0407746470616726E-2"/>
    <n v="4.0299906228893123E-2"/>
    <n v="0"/>
    <n v="0"/>
    <n v="0"/>
    <n v="0"/>
    <n v="0"/>
  </r>
  <r>
    <x v="32"/>
    <n v="170075954.5"/>
    <x v="23"/>
    <n v="0"/>
    <n v="174726123.50000006"/>
    <n v="262512"/>
    <m/>
    <n v="0"/>
    <m/>
    <n v="0"/>
    <m/>
    <n v="0"/>
    <m/>
    <n v="0"/>
    <n v="198387623.50000006"/>
    <n v="0"/>
    <m/>
    <n v="32"/>
    <m/>
    <n v="0"/>
    <m/>
    <n v="0"/>
    <n v="218541211.50000003"/>
    <n v="0"/>
    <n v="0"/>
    <n v="262512"/>
    <n v="32"/>
    <n v="0"/>
    <n v="3.0407746470616726E-2"/>
    <n v="4.0299906228893123E-2"/>
    <n v="0"/>
    <n v="0"/>
    <n v="0"/>
    <n v="0"/>
    <n v="0"/>
  </r>
  <r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12835028"/>
    <n v="2984"/>
    <n v="13146361.500000002"/>
    <n v="0"/>
    <n v="13461887.499999998"/>
    <n v="0"/>
    <n v="13776697.499999994"/>
    <n v="0"/>
    <n v="1350"/>
    <n v="2568"/>
    <n v="3830"/>
    <n v="0"/>
    <n v="-1.4357349923836749E-2"/>
    <n v="0.17354491154631502"/>
    <n v="1450.4753670787004"/>
    <n v="2702.7890967638555"/>
    <n v="1.3065757159331854"/>
    <n v="1.0772588072390996"/>
    <n v="1.9618555874975527"/>
  </r>
  <r>
    <x v="33"/>
    <n v="10840335"/>
    <x v="1"/>
    <n v="0"/>
    <n v="11101349.499999996"/>
    <n v="0"/>
    <m/>
    <n v="19250"/>
    <m/>
    <n v="20734"/>
    <m/>
    <n v="22562"/>
    <m/>
    <n v="1290"/>
    <n v="12531807.499999998"/>
    <n v="26690"/>
    <m/>
    <n v="20818"/>
    <m/>
    <n v="0"/>
    <m/>
    <n v="0"/>
    <n v="13776697.499999994"/>
    <n v="0"/>
    <n v="9551"/>
    <n v="20734"/>
    <n v="26690"/>
    <n v="0"/>
    <n v="-1.4357349923836749E-2"/>
    <n v="0.17354491154631502"/>
    <n v="10261.844615532345"/>
    <n v="19121.732343104875"/>
    <n v="9.243781231761373"/>
    <n v="7.6214065688449182"/>
    <n v="13.879764974954908"/>
  </r>
  <r>
    <x v="33"/>
    <n v="10840336"/>
    <x v="2"/>
    <n v="0"/>
    <n v="11101349.499999996"/>
    <n v="1244"/>
    <m/>
    <n v="1384"/>
    <m/>
    <n v="1736"/>
    <m/>
    <n v="2140"/>
    <m/>
    <n v="4288"/>
    <n v="12531807.499999998"/>
    <n v="2942"/>
    <m/>
    <n v="3122"/>
    <m/>
    <n v="0"/>
    <m/>
    <n v="0"/>
    <n v="13776697.499999994"/>
    <n v="0"/>
    <n v="1207"/>
    <n v="1736"/>
    <n v="4288"/>
    <n v="0"/>
    <n v="-1.4357349923836749E-2"/>
    <n v="0.17354491154631502"/>
    <n v="1296.8324207881417"/>
    <n v="2416.4936591066471"/>
    <n v="1.1681754734306331"/>
    <n v="0.96314917062043937"/>
    <n v="1.7540442178589231"/>
  </r>
  <r>
    <x v="33"/>
    <n v="10840337"/>
    <x v="3"/>
    <n v="0"/>
    <n v="11101349.499999996"/>
    <n v="0"/>
    <m/>
    <n v="0"/>
    <m/>
    <n v="0"/>
    <m/>
    <n v="0"/>
    <m/>
    <n v="0"/>
    <n v="12531807.499999998"/>
    <n v="497"/>
    <m/>
    <n v="194"/>
    <m/>
    <n v="0"/>
    <m/>
    <n v="114"/>
    <n v="13776697.499999994"/>
    <n v="143"/>
    <n v="167"/>
    <n v="0"/>
    <n v="497"/>
    <n v="143"/>
    <n v="-1.4357349923836749E-2"/>
    <n v="0.17354491154631502"/>
    <n v="179.42917503862441"/>
    <n v="334.34502159967695"/>
    <n v="0.16162825523025329"/>
    <n v="0.13326090430291082"/>
    <n v="0.24268880230525283"/>
  </r>
  <r>
    <x v="33"/>
    <n v="10840338"/>
    <x v="4"/>
    <n v="0"/>
    <n v="11101349.499999996"/>
    <n v="0"/>
    <m/>
    <n v="0"/>
    <m/>
    <n v="0"/>
    <m/>
    <n v="0"/>
    <m/>
    <n v="0"/>
    <n v="12531807.499999998"/>
    <n v="380"/>
    <m/>
    <n v="234"/>
    <m/>
    <n v="0"/>
    <m/>
    <n v="127"/>
    <n v="13776697.499999994"/>
    <n v="0"/>
    <n v="228"/>
    <n v="0"/>
    <n v="380"/>
    <n v="127"/>
    <n v="-1.4357349923836749E-2"/>
    <n v="0.17354491154631502"/>
    <n v="244.96917310662494"/>
    <n v="456.47104745345115"/>
    <n v="0.22066612091316015"/>
    <n v="0.18193704300038124"/>
    <n v="0.33133561033292003"/>
  </r>
  <r>
    <x v="33"/>
    <n v="10840339"/>
    <x v="5"/>
    <n v="0"/>
    <n v="11101349.499999996"/>
    <n v="0"/>
    <m/>
    <n v="0"/>
    <m/>
    <n v="0"/>
    <m/>
    <n v="0"/>
    <m/>
    <n v="0"/>
    <n v="12531807.499999998"/>
    <n v="45000"/>
    <m/>
    <n v="0"/>
    <m/>
    <n v="58567"/>
    <m/>
    <n v="0"/>
    <n v="13776697.499999994"/>
    <n v="0"/>
    <n v="45000"/>
    <n v="0"/>
    <n v="45000"/>
    <n v="58567"/>
    <n v="-1.4357349923836749E-2"/>
    <n v="0.17354491154631502"/>
    <n v="48349.178902623345"/>
    <n v="90092.969892128516"/>
    <n v="43.552523864439507"/>
    <n v="35.908626907969982"/>
    <n v="65.395186249918424"/>
  </r>
  <r>
    <x v="33"/>
    <n v="10840340"/>
    <x v="6"/>
    <n v="0"/>
    <n v="11101349.499999996"/>
    <n v="0"/>
    <m/>
    <n v="0"/>
    <m/>
    <n v="0"/>
    <m/>
    <n v="0"/>
    <m/>
    <n v="0"/>
    <n v="12531807.499999998"/>
    <n v="0"/>
    <m/>
    <n v="0"/>
    <m/>
    <n v="0"/>
    <m/>
    <n v="207"/>
    <n v="13776697.499999994"/>
    <n v="0"/>
    <n v="0"/>
    <n v="0"/>
    <n v="0"/>
    <n v="207"/>
    <n v="-1.4357349923836749E-2"/>
    <n v="0.17354491154631502"/>
    <n v="0"/>
    <n v="0"/>
    <n v="0"/>
    <n v="0"/>
    <n v="0"/>
  </r>
  <r>
    <x v="33"/>
    <n v="10840341"/>
    <x v="7"/>
    <n v="0"/>
    <n v="11101349.499999996"/>
    <n v="0"/>
    <m/>
    <n v="0"/>
    <m/>
    <n v="0"/>
    <m/>
    <n v="0"/>
    <m/>
    <n v="0"/>
    <n v="12531807.499999998"/>
    <n v="0"/>
    <m/>
    <n v="0"/>
    <m/>
    <n v="0"/>
    <m/>
    <n v="226"/>
    <n v="13776697.499999994"/>
    <n v="0"/>
    <n v="0"/>
    <n v="0"/>
    <n v="0"/>
    <n v="226"/>
    <n v="-1.4357349923836749E-2"/>
    <n v="0.17354491154631502"/>
    <n v="0"/>
    <n v="0"/>
    <n v="0"/>
    <n v="0"/>
    <n v="0"/>
  </r>
  <r>
    <x v="33"/>
    <n v="10840342"/>
    <x v="8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3"/>
    <x v="9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4"/>
    <x v="10"/>
    <n v="0"/>
    <n v="11101349.499999996"/>
    <n v="0"/>
    <m/>
    <n v="0"/>
    <m/>
    <n v="23"/>
    <m/>
    <n v="0"/>
    <m/>
    <n v="0"/>
    <n v="12531807.499999998"/>
    <n v="0"/>
    <m/>
    <n v="0"/>
    <m/>
    <n v="0"/>
    <m/>
    <n v="0"/>
    <n v="13776697.499999994"/>
    <n v="0"/>
    <n v="0"/>
    <n v="23"/>
    <n v="0"/>
    <n v="0"/>
    <n v="-1.4357349923836749E-2"/>
    <n v="0.17354491154631502"/>
    <n v="0"/>
    <n v="0"/>
    <n v="0"/>
    <n v="0"/>
    <n v="0"/>
  </r>
  <r>
    <x v="33"/>
    <n v="10840345"/>
    <x v="11"/>
    <n v="0"/>
    <n v="11101349.499999996"/>
    <n v="0"/>
    <m/>
    <n v="0"/>
    <m/>
    <n v="0"/>
    <m/>
    <n v="0"/>
    <m/>
    <n v="0"/>
    <n v="12531807.499999998"/>
    <n v="1990"/>
    <m/>
    <n v="0"/>
    <m/>
    <n v="0"/>
    <m/>
    <n v="0"/>
    <n v="13776697.499999994"/>
    <n v="0"/>
    <n v="321"/>
    <n v="0"/>
    <n v="1990"/>
    <n v="0"/>
    <n v="-1.4357349923836749E-2"/>
    <n v="0.17354491154631502"/>
    <n v="344.89080950537988"/>
    <n v="642.66318523051677"/>
    <n v="0.31067467023300188"/>
    <n v="0.25614820527685256"/>
    <n v="0.46648566191608476"/>
  </r>
  <r>
    <x v="33"/>
    <n v="10840346"/>
    <x v="12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7"/>
    <x v="13"/>
    <n v="0"/>
    <n v="11101349.499999996"/>
    <n v="0"/>
    <m/>
    <n v="0"/>
    <m/>
    <n v="116"/>
    <m/>
    <n v="0"/>
    <m/>
    <n v="0"/>
    <n v="12531807.499999998"/>
    <n v="152"/>
    <m/>
    <n v="0"/>
    <m/>
    <n v="0"/>
    <m/>
    <n v="0"/>
    <n v="13776697.499999994"/>
    <n v="0"/>
    <n v="0"/>
    <n v="116"/>
    <n v="152"/>
    <n v="0"/>
    <n v="-1.4357349923836749E-2"/>
    <n v="0.17354491154631502"/>
    <n v="0"/>
    <n v="0"/>
    <n v="0"/>
    <n v="0"/>
    <n v="0"/>
  </r>
  <r>
    <x v="33"/>
    <n v="10840348"/>
    <x v="14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49"/>
    <x v="15"/>
    <n v="0"/>
    <n v="11101349.499999996"/>
    <n v="0"/>
    <m/>
    <n v="0"/>
    <m/>
    <n v="0"/>
    <m/>
    <n v="0"/>
    <m/>
    <n v="0"/>
    <n v="12531807.499999998"/>
    <n v="13"/>
    <m/>
    <n v="0"/>
    <m/>
    <n v="0"/>
    <m/>
    <n v="0"/>
    <n v="13776697.499999994"/>
    <n v="0"/>
    <n v="0"/>
    <n v="0"/>
    <n v="13"/>
    <n v="0"/>
    <n v="-1.4357349923836749E-2"/>
    <n v="0.17354491154631502"/>
    <n v="0"/>
    <n v="0"/>
    <n v="0"/>
    <n v="0"/>
    <n v="0"/>
  </r>
  <r>
    <x v="33"/>
    <n v="10840350"/>
    <x v="16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1"/>
    <x v="17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2"/>
    <x v="18"/>
    <n v="0"/>
    <n v="11101349.499999996"/>
    <n v="0"/>
    <m/>
    <n v="0"/>
    <m/>
    <n v="1545"/>
    <m/>
    <n v="0"/>
    <m/>
    <n v="1990"/>
    <n v="12531807.499999998"/>
    <n v="0"/>
    <m/>
    <n v="0"/>
    <m/>
    <n v="0"/>
    <m/>
    <n v="0"/>
    <n v="13776697.499999994"/>
    <n v="0"/>
    <n v="1990"/>
    <n v="1545"/>
    <n v="1990"/>
    <n v="0"/>
    <n v="-1.4357349923836749E-2"/>
    <n v="0.17354491154631502"/>
    <n v="2138.1081336937877"/>
    <n v="3984.1113352296834"/>
    <n v="1.9259893886718804"/>
    <n v="1.587959278819117"/>
    <n v="2.8919204586075038"/>
  </r>
  <r>
    <x v="33"/>
    <n v="10840353"/>
    <x v="19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4"/>
    <x v="20"/>
    <n v="0"/>
    <n v="11101349.499999996"/>
    <n v="0"/>
    <m/>
    <n v="0"/>
    <m/>
    <n v="125"/>
    <m/>
    <n v="0"/>
    <m/>
    <n v="182"/>
    <n v="12531807.499999998"/>
    <n v="225"/>
    <m/>
    <n v="0"/>
    <m/>
    <n v="0"/>
    <m/>
    <n v="0"/>
    <n v="13776697.499999994"/>
    <n v="0"/>
    <n v="182"/>
    <n v="125"/>
    <n v="225"/>
    <n v="0"/>
    <n v="-1.4357349923836749E-2"/>
    <n v="0.17354491154631502"/>
    <n v="195.54556800616552"/>
    <n v="364.37601156371977"/>
    <n v="0.17614576318506647"/>
    <n v="0.1452304466055675"/>
    <n v="0.26448719772189228"/>
  </r>
  <r>
    <x v="33"/>
    <n v="10840355"/>
    <x v="21"/>
    <n v="0"/>
    <n v="11101349.499999996"/>
    <n v="0"/>
    <m/>
    <n v="0"/>
    <m/>
    <n v="886"/>
    <m/>
    <n v="0"/>
    <m/>
    <n v="0"/>
    <n v="12531807.499999998"/>
    <n v="0"/>
    <m/>
    <n v="0"/>
    <m/>
    <n v="0"/>
    <m/>
    <n v="0"/>
    <n v="13776697.499999994"/>
    <n v="0"/>
    <n v="0"/>
    <n v="886"/>
    <n v="0"/>
    <n v="0"/>
    <n v="-1.4357349923836749E-2"/>
    <n v="0.17354491154631502"/>
    <n v="0"/>
    <n v="0"/>
    <n v="0"/>
    <n v="0"/>
    <n v="0"/>
  </r>
  <r>
    <x v="33"/>
    <n v="10840356"/>
    <x v="22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3"/>
    <n v="10840357"/>
    <x v="23"/>
    <n v="0"/>
    <n v="11101349.499999996"/>
    <n v="0"/>
    <m/>
    <n v="0"/>
    <m/>
    <n v="0"/>
    <m/>
    <n v="0"/>
    <m/>
    <n v="0"/>
    <n v="12531807.499999998"/>
    <n v="0"/>
    <m/>
    <n v="0"/>
    <m/>
    <n v="0"/>
    <m/>
    <n v="0"/>
    <n v="13776697.499999994"/>
    <n v="0"/>
    <n v="0"/>
    <n v="0"/>
    <n v="0"/>
    <n v="0"/>
    <n v="-1.4357349923836749E-2"/>
    <n v="0.17354491154631502"/>
    <n v="0"/>
    <n v="0"/>
    <n v="0"/>
    <n v="0"/>
    <n v="0"/>
  </r>
  <r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16000781.500000006"/>
    <n v="5952"/>
    <n v="16436119.999999993"/>
    <n v="3606"/>
    <n v="16876719.999999996"/>
    <n v="4634"/>
    <n v="17316449"/>
    <n v="4876"/>
    <n v="2883"/>
    <n v="72"/>
    <n v="5952"/>
    <n v="4876"/>
    <n v="2.5918907427795013E-2"/>
    <n v="7.7050082831477074E-2"/>
    <n v="2532.5757846176089"/>
    <n v="3923.6869097781882"/>
    <n v="1.8627954715216593"/>
    <n v="1.8510541538316534"/>
    <n v="2.2658727027568921"/>
  </r>
  <r>
    <x v="34"/>
    <n v="13231834"/>
    <x v="1"/>
    <n v="0"/>
    <n v="13595565.499999993"/>
    <n v="0"/>
    <m/>
    <n v="0"/>
    <m/>
    <n v="3364"/>
    <m/>
    <n v="4980"/>
    <m/>
    <n v="5640"/>
    <n v="15574908.999999998"/>
    <n v="0"/>
    <m/>
    <n v="14883"/>
    <m/>
    <n v="7600"/>
    <m/>
    <n v="12954"/>
    <n v="17316449"/>
    <n v="9474"/>
    <n v="4577"/>
    <n v="3364"/>
    <n v="14883"/>
    <n v="12954"/>
    <n v="2.5918907427795013E-2"/>
    <n v="7.7050082831477074E-2"/>
    <n v="4020.6726903207755"/>
    <n v="6229.1762005046021"/>
    <n v="2.9573412671365364"/>
    <n v="2.9387009580601728"/>
    <n v="3.5972595770094675"/>
  </r>
  <r>
    <x v="34"/>
    <n v="13231835"/>
    <x v="2"/>
    <n v="0"/>
    <n v="13595565.499999993"/>
    <n v="7892"/>
    <m/>
    <n v="0"/>
    <m/>
    <n v="2232"/>
    <m/>
    <n v="4004"/>
    <m/>
    <n v="4004"/>
    <n v="15574908.999999998"/>
    <n v="0"/>
    <m/>
    <n v="5312"/>
    <m/>
    <n v="4122"/>
    <m/>
    <n v="5478"/>
    <n v="17316449"/>
    <n v="5606"/>
    <n v="3015"/>
    <n v="7892"/>
    <n v="5312"/>
    <n v="5606"/>
    <n v="2.5918907427795013E-2"/>
    <n v="7.7050082831477074E-2"/>
    <n v="2648.5313876594141"/>
    <n v="4103.3354259386879"/>
    <n v="1.9480847542968445"/>
    <n v="1.9358058528624471"/>
    <n v="2.3696171345168331"/>
  </r>
  <r>
    <x v="34"/>
    <n v="13231836"/>
    <x v="3"/>
    <n v="0"/>
    <n v="13595565.499999993"/>
    <n v="0"/>
    <m/>
    <n v="34261"/>
    <m/>
    <n v="0"/>
    <m/>
    <n v="0"/>
    <m/>
    <n v="50"/>
    <n v="15574908.999999998"/>
    <n v="45"/>
    <m/>
    <n v="0"/>
    <m/>
    <n v="584"/>
    <m/>
    <n v="0"/>
    <n v="17316449"/>
    <n v="17"/>
    <n v="215"/>
    <n v="34261"/>
    <n v="50"/>
    <n v="584"/>
    <n v="2.5918907427795013E-2"/>
    <n v="7.7050082831477074E-2"/>
    <n v="188.8670807120312"/>
    <n v="292.60932556445039"/>
    <n v="0.13891814997473353"/>
    <n v="0.13804254008803521"/>
    <n v="0.16897767294232807"/>
  </r>
  <r>
    <x v="34"/>
    <n v="13231837"/>
    <x v="4"/>
    <n v="0"/>
    <n v="13595565.499999993"/>
    <n v="0"/>
    <m/>
    <n v="10770"/>
    <m/>
    <n v="0"/>
    <m/>
    <n v="0"/>
    <m/>
    <n v="30"/>
    <n v="15574908.999999998"/>
    <n v="276"/>
    <m/>
    <n v="0"/>
    <m/>
    <n v="327"/>
    <m/>
    <n v="0"/>
    <n v="17316449"/>
    <n v="18"/>
    <n v="236"/>
    <n v="10770"/>
    <n v="276"/>
    <n v="327"/>
    <n v="2.5918907427795013E-2"/>
    <n v="7.7050082831477074E-2"/>
    <n v="207.31456301413655"/>
    <n v="321.18977131725717"/>
    <n v="0.15248689950714936"/>
    <n v="0.15152576493384329"/>
    <n v="0.18548246890413686"/>
  </r>
  <r>
    <x v="34"/>
    <n v="13231838"/>
    <x v="5"/>
    <n v="0"/>
    <n v="13595565.499999993"/>
    <n v="0"/>
    <m/>
    <n v="0"/>
    <m/>
    <n v="770"/>
    <m/>
    <n v="5"/>
    <m/>
    <n v="5"/>
    <n v="15574908.999999998"/>
    <n v="17417"/>
    <m/>
    <n v="1116"/>
    <m/>
    <n v="0"/>
    <m/>
    <n v="16443"/>
    <n v="17316449"/>
    <n v="18757"/>
    <n v="17417"/>
    <n v="770"/>
    <n v="17417"/>
    <n v="18757"/>
    <n v="2.5918907427795013E-2"/>
    <n v="7.7050082831477074E-2"/>
    <n v="15299.990440750918"/>
    <n v="23704.077317935036"/>
    <n v="11.253662409813646"/>
    <n v="11.182729863782834"/>
    <n v="13.688763393658272"/>
  </r>
  <r>
    <x v="34"/>
    <n v="13231839"/>
    <x v="6"/>
    <n v="0"/>
    <n v="13595565.499999993"/>
    <n v="0"/>
    <m/>
    <n v="0"/>
    <m/>
    <n v="0"/>
    <m/>
    <n v="0"/>
    <m/>
    <n v="0"/>
    <n v="15574908.999999998"/>
    <n v="0"/>
    <m/>
    <n v="0"/>
    <m/>
    <n v="0"/>
    <m/>
    <n v="0"/>
    <n v="17316449"/>
    <n v="0"/>
    <n v="4"/>
    <n v="0"/>
    <n v="0"/>
    <n v="0"/>
    <n v="2.5918907427795013E-2"/>
    <n v="7.7050082831477074E-2"/>
    <n v="3.5138061527819757"/>
    <n v="5.443894429106054"/>
    <n v="2.5845237204601586E-3"/>
    <n v="2.5682333039634456E-3"/>
    <n v="3.1437706593921504E-3"/>
  </r>
  <r>
    <x v="34"/>
    <n v="13231840"/>
    <x v="7"/>
    <n v="0"/>
    <n v="13595565.499999993"/>
    <n v="0"/>
    <m/>
    <n v="3518"/>
    <m/>
    <n v="0"/>
    <m/>
    <n v="0"/>
    <m/>
    <n v="0"/>
    <n v="15574908.999999998"/>
    <n v="1925"/>
    <m/>
    <n v="0"/>
    <m/>
    <n v="2494"/>
    <m/>
    <n v="0"/>
    <n v="17316449"/>
    <n v="0"/>
    <n v="573"/>
    <n v="3518"/>
    <n v="1925"/>
    <n v="2494"/>
    <n v="2.5918907427795013E-2"/>
    <n v="7.7050082831477074E-2"/>
    <n v="503.35273138601804"/>
    <n v="779.83787696944228"/>
    <n v="0.37023302295591776"/>
    <n v="0.36789942079276361"/>
    <n v="0.45034514695792549"/>
  </r>
  <r>
    <x v="34"/>
    <n v="13231841"/>
    <x v="8"/>
    <n v="0"/>
    <n v="13595565.499999993"/>
    <n v="0"/>
    <m/>
    <n v="0"/>
    <m/>
    <n v="0"/>
    <m/>
    <n v="0"/>
    <m/>
    <n v="0"/>
    <n v="15574908.999999998"/>
    <n v="0"/>
    <m/>
    <n v="15422"/>
    <m/>
    <n v="0"/>
    <m/>
    <n v="949"/>
    <n v="17316449"/>
    <n v="3378"/>
    <n v="1670"/>
    <n v="0"/>
    <n v="15422"/>
    <n v="3378"/>
    <n v="2.5918907427795013E-2"/>
    <n v="7.7050082831477074E-2"/>
    <n v="1467.0140687864748"/>
    <n v="2272.8259241517776"/>
    <n v="1.0790386532921161"/>
    <n v="1.0722374044047385"/>
    <n v="1.3125242502962227"/>
  </r>
  <r>
    <x v="34"/>
    <n v="13231842"/>
    <x v="9"/>
    <n v="0"/>
    <n v="13595565.499999993"/>
    <n v="0"/>
    <m/>
    <n v="0"/>
    <m/>
    <n v="0"/>
    <m/>
    <n v="0"/>
    <m/>
    <n v="0"/>
    <n v="15574908.999999998"/>
    <n v="0"/>
    <m/>
    <n v="686"/>
    <m/>
    <n v="27"/>
    <m/>
    <n v="188"/>
    <n v="17316449"/>
    <n v="0"/>
    <n v="135"/>
    <n v="0"/>
    <n v="686"/>
    <n v="188"/>
    <n v="2.5918907427795013E-2"/>
    <n v="7.7050082831477074E-2"/>
    <n v="118.59095765639168"/>
    <n v="183.73143698232931"/>
    <n v="8.7227675565530363E-2"/>
    <n v="8.6677874008766295E-2"/>
    <n v="0.10610225975448506"/>
  </r>
  <r>
    <x v="34"/>
    <n v="13231843"/>
    <x v="10"/>
    <n v="0"/>
    <n v="13595565.499999993"/>
    <n v="0"/>
    <m/>
    <n v="0"/>
    <m/>
    <n v="0"/>
    <m/>
    <n v="57"/>
    <m/>
    <n v="0"/>
    <n v="15574908.999999998"/>
    <n v="0"/>
    <m/>
    <n v="22"/>
    <m/>
    <n v="13"/>
    <m/>
    <n v="98"/>
    <n v="17316449"/>
    <n v="15"/>
    <n v="100"/>
    <n v="0"/>
    <n v="57"/>
    <n v="98"/>
    <n v="2.5918907427795013E-2"/>
    <n v="7.7050082831477074E-2"/>
    <n v="87.845153819549395"/>
    <n v="136.09736072765136"/>
    <n v="6.4613093011503975E-2"/>
    <n v="6.4205832599086146E-2"/>
    <n v="7.8594266484803763E-2"/>
  </r>
  <r>
    <x v="34"/>
    <n v="13231844"/>
    <x v="11"/>
    <n v="0"/>
    <n v="13595565.499999993"/>
    <n v="0"/>
    <m/>
    <n v="0"/>
    <m/>
    <n v="0"/>
    <m/>
    <n v="0"/>
    <m/>
    <n v="37"/>
    <n v="15574908.999999998"/>
    <n v="328"/>
    <m/>
    <n v="715"/>
    <m/>
    <n v="101"/>
    <m/>
    <n v="434"/>
    <n v="17316449"/>
    <n v="0"/>
    <n v="1045"/>
    <n v="0"/>
    <n v="715"/>
    <n v="434"/>
    <n v="2.5918907427795013E-2"/>
    <n v="7.7050082831477074E-2"/>
    <n v="917.9818574142912"/>
    <n v="1422.2174196039566"/>
    <n v="0.67520682197021653"/>
    <n v="0.67095095066045018"/>
    <n v="0.82131008476619927"/>
  </r>
  <r>
    <x v="34"/>
    <n v="13231845"/>
    <x v="12"/>
    <n v="0"/>
    <n v="13595565.499999993"/>
    <n v="0"/>
    <m/>
    <n v="0"/>
    <m/>
    <n v="0"/>
    <m/>
    <n v="0"/>
    <m/>
    <n v="0"/>
    <n v="15574908.999999998"/>
    <n v="0"/>
    <m/>
    <n v="2112"/>
    <m/>
    <n v="1482"/>
    <m/>
    <n v="0"/>
    <n v="17316449"/>
    <n v="0"/>
    <n v="2543"/>
    <n v="0"/>
    <n v="2112"/>
    <n v="1482"/>
    <n v="2.5918907427795013E-2"/>
    <n v="7.7050082831477074E-2"/>
    <n v="2233.9022616311408"/>
    <n v="3460.9558833041738"/>
    <n v="1.6431109552825456"/>
    <n v="1.6327543229947605"/>
    <n v="1.9986521967085593"/>
  </r>
  <r>
    <x v="34"/>
    <n v="13231846"/>
    <x v="13"/>
    <n v="0"/>
    <n v="13595565.499999993"/>
    <n v="22"/>
    <m/>
    <n v="0"/>
    <m/>
    <n v="0"/>
    <m/>
    <n v="78"/>
    <m/>
    <n v="0"/>
    <n v="15574908.999999998"/>
    <n v="0"/>
    <m/>
    <n v="124"/>
    <m/>
    <n v="121"/>
    <m/>
    <n v="123"/>
    <n v="17316449"/>
    <n v="237"/>
    <n v="542"/>
    <n v="22"/>
    <n v="124"/>
    <n v="237"/>
    <n v="2.5918907427795013E-2"/>
    <n v="7.7050082831477074E-2"/>
    <n v="476.1207337019577"/>
    <n v="737.64769514387035"/>
    <n v="0.35020296412235147"/>
    <n v="0.34799561268704687"/>
    <n v="0.4259809243476364"/>
  </r>
  <r>
    <x v="34"/>
    <n v="13231847"/>
    <x v="14"/>
    <n v="0"/>
    <n v="13595565.499999993"/>
    <n v="0"/>
    <m/>
    <n v="0"/>
    <m/>
    <n v="0"/>
    <m/>
    <n v="0"/>
    <m/>
    <n v="0"/>
    <n v="15574908.999999998"/>
    <n v="0"/>
    <m/>
    <n v="123"/>
    <m/>
    <n v="0"/>
    <m/>
    <n v="2"/>
    <n v="17316449"/>
    <n v="0"/>
    <n v="17"/>
    <n v="0"/>
    <n v="123"/>
    <n v="2"/>
    <n v="2.5918907427795013E-2"/>
    <n v="7.7050082831477074E-2"/>
    <n v="14.933676149323396"/>
    <n v="23.136551323700729"/>
    <n v="1.0984225811955673E-2"/>
    <n v="1.0914991541844644E-2"/>
    <n v="1.3361025302416637E-2"/>
  </r>
  <r>
    <x v="34"/>
    <n v="13231848"/>
    <x v="15"/>
    <n v="0"/>
    <n v="13595565.499999993"/>
    <n v="0"/>
    <m/>
    <n v="0"/>
    <m/>
    <n v="0"/>
    <m/>
    <n v="0"/>
    <m/>
    <n v="0"/>
    <n v="15574908.999999998"/>
    <n v="0"/>
    <m/>
    <n v="1"/>
    <m/>
    <n v="0"/>
    <m/>
    <n v="107"/>
    <n v="17316449"/>
    <n v="0"/>
    <n v="108"/>
    <n v="0"/>
    <n v="1"/>
    <n v="107"/>
    <n v="2.5918907427795013E-2"/>
    <n v="7.7050082831477074E-2"/>
    <n v="94.872766125113344"/>
    <n v="146.98514958586347"/>
    <n v="6.9782140452424285E-2"/>
    <n v="6.9342299207013028E-2"/>
    <n v="8.4881807803588061E-2"/>
  </r>
  <r>
    <x v="34"/>
    <n v="13231849"/>
    <x v="16"/>
    <n v="0"/>
    <n v="13595565.499999993"/>
    <n v="0"/>
    <m/>
    <n v="0"/>
    <m/>
    <n v="0"/>
    <m/>
    <n v="0"/>
    <m/>
    <n v="0"/>
    <n v="15574908.999999998"/>
    <n v="0"/>
    <m/>
    <n v="3647"/>
    <m/>
    <n v="0"/>
    <m/>
    <n v="16"/>
    <n v="17316449"/>
    <n v="0"/>
    <n v="5868"/>
    <n v="0"/>
    <n v="3647"/>
    <n v="16"/>
    <n v="2.5918907427795013E-2"/>
    <n v="7.7050082831477074E-2"/>
    <n v="5154.7536261311579"/>
    <n v="7986.1931274985809"/>
    <n v="3.7914962979150522"/>
    <n v="3.7675982569143747"/>
    <n v="4.6119115573282841"/>
  </r>
  <r>
    <x v="34"/>
    <n v="13231850"/>
    <x v="17"/>
    <n v="0"/>
    <n v="13595565.499999993"/>
    <n v="0"/>
    <m/>
    <n v="0"/>
    <m/>
    <n v="0"/>
    <m/>
    <n v="0"/>
    <m/>
    <n v="0"/>
    <n v="15574908.999999998"/>
    <n v="0"/>
    <m/>
    <n v="1722"/>
    <m/>
    <n v="0"/>
    <m/>
    <n v="344"/>
    <n v="17316449"/>
    <n v="0"/>
    <n v="0"/>
    <n v="0"/>
    <n v="1722"/>
    <n v="344"/>
    <n v="2.5918907427795013E-2"/>
    <n v="7.7050082831477074E-2"/>
    <n v="0"/>
    <n v="0"/>
    <n v="0"/>
    <n v="0"/>
    <n v="0"/>
  </r>
  <r>
    <x v="34"/>
    <n v="13231851"/>
    <x v="18"/>
    <n v="0"/>
    <n v="13595565.499999993"/>
    <n v="546"/>
    <m/>
    <n v="0"/>
    <m/>
    <n v="0"/>
    <m/>
    <n v="37"/>
    <m/>
    <n v="0"/>
    <n v="15574908.999999998"/>
    <n v="0"/>
    <m/>
    <n v="0"/>
    <m/>
    <n v="323"/>
    <m/>
    <n v="14"/>
    <n v="17316449"/>
    <n v="252"/>
    <n v="328"/>
    <n v="546"/>
    <n v="37"/>
    <n v="323"/>
    <n v="2.5918907427795013E-2"/>
    <n v="7.7050082831477074E-2"/>
    <n v="288.132104528122"/>
    <n v="446.39934318669646"/>
    <n v="0.21193094507773302"/>
    <n v="0.21059513092500254"/>
    <n v="0.25778919407015632"/>
  </r>
  <r>
    <x v="34"/>
    <n v="13231852"/>
    <x v="19"/>
    <n v="0"/>
    <n v="13595565.499999993"/>
    <n v="11"/>
    <m/>
    <n v="0"/>
    <m/>
    <n v="0"/>
    <m/>
    <n v="0"/>
    <m/>
    <n v="0"/>
    <n v="15574908.999999998"/>
    <n v="0"/>
    <m/>
    <n v="2352"/>
    <m/>
    <n v="662"/>
    <m/>
    <n v="917"/>
    <n v="17316449"/>
    <n v="1083"/>
    <n v="505"/>
    <n v="11"/>
    <n v="2352"/>
    <n v="1083"/>
    <n v="2.5918907427795013E-2"/>
    <n v="7.7050082831477074E-2"/>
    <n v="443.61802678872442"/>
    <n v="687.29167167463936"/>
    <n v="0.32629611970809502"/>
    <n v="0.324239454625385"/>
    <n v="0.39690104574825896"/>
  </r>
  <r>
    <x v="34"/>
    <n v="13231853"/>
    <x v="20"/>
    <n v="0"/>
    <n v="13595565.499999993"/>
    <n v="11"/>
    <m/>
    <n v="0"/>
    <m/>
    <n v="0"/>
    <m/>
    <n v="0"/>
    <m/>
    <n v="0"/>
    <n v="15574908.999999998"/>
    <n v="0"/>
    <m/>
    <n v="0"/>
    <m/>
    <n v="98"/>
    <m/>
    <n v="0"/>
    <n v="17316449"/>
    <n v="94"/>
    <n v="0"/>
    <n v="11"/>
    <n v="0"/>
    <n v="98"/>
    <n v="2.5918907427795013E-2"/>
    <n v="7.7050082831477074E-2"/>
    <n v="0"/>
    <n v="0"/>
    <n v="0"/>
    <n v="0"/>
    <n v="0"/>
  </r>
  <r>
    <x v="34"/>
    <n v="13231854"/>
    <x v="21"/>
    <n v="0"/>
    <n v="13595565.499999993"/>
    <n v="0"/>
    <m/>
    <n v="0"/>
    <m/>
    <n v="0"/>
    <m/>
    <n v="0"/>
    <m/>
    <n v="0"/>
    <n v="15574908.999999998"/>
    <n v="0"/>
    <m/>
    <n v="402"/>
    <m/>
    <n v="491"/>
    <m/>
    <n v="173"/>
    <n v="17316449"/>
    <n v="543"/>
    <n v="0"/>
    <n v="0"/>
    <n v="402"/>
    <n v="543"/>
    <n v="2.5918907427795013E-2"/>
    <n v="7.7050082831477074E-2"/>
    <n v="0"/>
    <n v="0"/>
    <n v="0"/>
    <n v="0"/>
    <n v="0"/>
  </r>
  <r>
    <x v="34"/>
    <n v="13231855"/>
    <x v="22"/>
    <n v="0"/>
    <n v="13595565.499999993"/>
    <n v="0"/>
    <m/>
    <n v="0"/>
    <m/>
    <n v="0"/>
    <m/>
    <n v="0"/>
    <m/>
    <n v="0"/>
    <n v="15574908.999999998"/>
    <n v="0"/>
    <m/>
    <n v="2"/>
    <m/>
    <n v="1"/>
    <m/>
    <n v="0"/>
    <n v="17316449"/>
    <n v="0"/>
    <n v="0"/>
    <n v="0"/>
    <n v="2"/>
    <n v="1"/>
    <n v="2.5918907427795013E-2"/>
    <n v="7.7050082831477074E-2"/>
    <n v="0"/>
    <n v="0"/>
    <n v="0"/>
    <n v="0"/>
    <n v="0"/>
  </r>
  <r>
    <x v="34"/>
    <n v="13231856"/>
    <x v="23"/>
    <n v="0"/>
    <n v="13595565.499999993"/>
    <n v="54"/>
    <m/>
    <n v="0"/>
    <m/>
    <n v="0"/>
    <m/>
    <n v="0"/>
    <m/>
    <n v="0"/>
    <n v="15574908.999999998"/>
    <n v="0"/>
    <m/>
    <n v="0"/>
    <m/>
    <n v="0"/>
    <m/>
    <n v="0"/>
    <n v="17316449"/>
    <n v="0"/>
    <n v="0"/>
    <n v="54"/>
    <n v="0"/>
    <n v="0"/>
    <n v="2.5918907427795013E-2"/>
    <n v="7.7050082831477074E-2"/>
    <n v="0"/>
    <n v="0"/>
    <n v="0"/>
    <n v="0"/>
    <n v="0"/>
  </r>
  <r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8046828.5"/>
    <n v="538"/>
    <n v="8233970.4999999991"/>
    <n v="1152"/>
    <n v="8420641.0000000037"/>
    <n v="0"/>
    <n v="8605718.0000000056"/>
    <n v="753"/>
    <n v="281"/>
    <n v="8"/>
    <n v="1132"/>
    <n v="1152"/>
    <n v="-0.11784850836422744"/>
    <n v="0.29117585098474064"/>
    <n v="506.53691884704665"/>
    <n v="900.59717698838097"/>
    <n v="0.72727524736797855"/>
    <n v="0.35744810546779843"/>
    <n v="1.0465102121500849"/>
  </r>
  <r>
    <x v="35"/>
    <n v="6788588.5"/>
    <x v="1"/>
    <n v="0"/>
    <n v="6964858.4999999972"/>
    <n v="12212"/>
    <m/>
    <n v="12216"/>
    <m/>
    <n v="11746"/>
    <m/>
    <n v="10320"/>
    <m/>
    <n v="11960"/>
    <n v="7861281"/>
    <n v="11514"/>
    <m/>
    <n v="8622"/>
    <m/>
    <n v="2080"/>
    <m/>
    <n v="0"/>
    <n v="8605718.0000000056"/>
    <n v="14712"/>
    <n v="5302"/>
    <n v="12216"/>
    <n v="11960"/>
    <n v="14712"/>
    <n v="-0.11784850836422744"/>
    <n v="0.29117585098474064"/>
    <n v="9557.50442607488"/>
    <n v="16992.7623928555"/>
    <n v="13.722467478807911"/>
    <n v="6.7444478832393857"/>
    <n v="19.745897312525798"/>
  </r>
  <r>
    <x v="35"/>
    <n v="6788589.5"/>
    <x v="2"/>
    <n v="0"/>
    <n v="6964858.4999999972"/>
    <n v="4374"/>
    <m/>
    <n v="1170"/>
    <m/>
    <n v="0"/>
    <m/>
    <n v="626"/>
    <m/>
    <n v="0"/>
    <n v="7861281"/>
    <n v="0"/>
    <m/>
    <n v="4746"/>
    <m/>
    <n v="1278"/>
    <m/>
    <n v="0"/>
    <n v="8605718.0000000056"/>
    <n v="4542"/>
    <n v="391"/>
    <n v="4374"/>
    <n v="4746"/>
    <n v="4542"/>
    <n v="-0.11784850836422744"/>
    <n v="0.29117585098474064"/>
    <n v="704.8253924170649"/>
    <n v="1253.1441145994909"/>
    <n v="1.011973742778931"/>
    <n v="0.49737441009932098"/>
    <n v="1.4561761314970931"/>
  </r>
  <r>
    <x v="35"/>
    <n v="6788590.5"/>
    <x v="3"/>
    <n v="0"/>
    <n v="6964858.4999999972"/>
    <n v="0"/>
    <m/>
    <n v="0"/>
    <m/>
    <n v="0"/>
    <m/>
    <n v="0"/>
    <m/>
    <n v="0"/>
    <n v="7861281"/>
    <n v="0"/>
    <m/>
    <n v="0"/>
    <m/>
    <n v="78"/>
    <m/>
    <n v="4740"/>
    <n v="8605718.0000000056"/>
    <n v="0"/>
    <n v="156"/>
    <n v="0"/>
    <n v="0"/>
    <n v="4740"/>
    <n v="-0.11784850836422744"/>
    <n v="0.29117585098474064"/>
    <n v="281.20910797202589"/>
    <n v="499.97565697575595"/>
    <n v="0.40375422985553255"/>
    <n v="0.19844094111379557"/>
    <n v="0.58098075834666629"/>
  </r>
  <r>
    <x v="35"/>
    <n v="6788591.5"/>
    <x v="4"/>
    <n v="0"/>
    <n v="6964858.4999999972"/>
    <n v="0"/>
    <m/>
    <n v="0"/>
    <m/>
    <n v="0"/>
    <m/>
    <n v="0"/>
    <m/>
    <n v="0"/>
    <n v="7861281"/>
    <n v="0"/>
    <m/>
    <n v="0"/>
    <m/>
    <n v="0"/>
    <m/>
    <n v="610"/>
    <n v="8605718.0000000056"/>
    <n v="0"/>
    <n v="423"/>
    <n v="0"/>
    <n v="0"/>
    <n v="610"/>
    <n v="-0.11784850836422744"/>
    <n v="0.29117585098474064"/>
    <n v="762.50931200107027"/>
    <n v="1355.7032237227229"/>
    <n v="1.0947951232621174"/>
    <n v="0.53808024417394573"/>
    <n v="1.5753516716707683"/>
  </r>
  <r>
    <x v="35"/>
    <n v="6788592.5"/>
    <x v="5"/>
    <n v="0"/>
    <n v="6964858.4999999972"/>
    <n v="0"/>
    <m/>
    <n v="0"/>
    <m/>
    <n v="0"/>
    <m/>
    <n v="14622"/>
    <m/>
    <n v="0"/>
    <n v="7861281"/>
    <n v="0"/>
    <m/>
    <n v="15000"/>
    <m/>
    <n v="13966"/>
    <m/>
    <n v="0"/>
    <n v="8605718.0000000056"/>
    <n v="0"/>
    <n v="505"/>
    <n v="0"/>
    <n v="15000"/>
    <n v="13966"/>
    <n v="-0.11784850836422744"/>
    <n v="0.29117585098474064"/>
    <n v="910.32435593508387"/>
    <n v="1618.5109408510048"/>
    <n v="1.307024910750282"/>
    <n v="0.64238894399017155"/>
    <n v="1.8807389933658107"/>
  </r>
  <r>
    <x v="35"/>
    <n v="6788593.5"/>
    <x v="6"/>
    <n v="0"/>
    <n v="6964858.4999999972"/>
    <n v="0"/>
    <m/>
    <n v="0"/>
    <m/>
    <n v="0"/>
    <m/>
    <n v="0"/>
    <m/>
    <n v="0"/>
    <n v="7861281"/>
    <n v="0"/>
    <m/>
    <n v="0"/>
    <m/>
    <n v="0"/>
    <m/>
    <n v="120"/>
    <n v="8605718.0000000056"/>
    <n v="0"/>
    <n v="103"/>
    <n v="0"/>
    <n v="0"/>
    <n v="120"/>
    <n v="-0.11784850836422744"/>
    <n v="0.29117585098474064"/>
    <n v="185.67011616101709"/>
    <n v="330.11213249040298"/>
    <n v="0.26658131843025551"/>
    <n v="0.13102190342769837"/>
    <n v="0.38359626993401685"/>
  </r>
  <r>
    <x v="35"/>
    <n v="6788594.5"/>
    <x v="7"/>
    <n v="0"/>
    <n v="6964858.4999999972"/>
    <n v="0"/>
    <m/>
    <n v="0"/>
    <m/>
    <n v="0"/>
    <m/>
    <n v="0"/>
    <m/>
    <n v="0"/>
    <n v="7861281"/>
    <n v="0"/>
    <m/>
    <n v="0"/>
    <m/>
    <n v="0"/>
    <m/>
    <n v="790"/>
    <n v="8605718.0000000056"/>
    <n v="0"/>
    <n v="406"/>
    <n v="0"/>
    <n v="0"/>
    <n v="790"/>
    <n v="-0.11784850836422744"/>
    <n v="0.29117585098474064"/>
    <n v="731.86472972206741"/>
    <n v="1301.2186970010059"/>
    <n v="1.0507962648804248"/>
    <n v="0.51645526982180134"/>
    <n v="1.5120396659535034"/>
  </r>
  <r>
    <x v="35"/>
    <n v="6788595.5"/>
    <x v="8"/>
    <n v="0"/>
    <n v="6964858.4999999972"/>
    <n v="0"/>
    <m/>
    <n v="0"/>
    <m/>
    <n v="0"/>
    <m/>
    <n v="0"/>
    <m/>
    <n v="0"/>
    <n v="7861281"/>
    <n v="0"/>
    <m/>
    <n v="0"/>
    <m/>
    <n v="2251"/>
    <m/>
    <n v="0"/>
    <n v="8605718.0000000056"/>
    <n v="0"/>
    <n v="0"/>
    <n v="0"/>
    <n v="0"/>
    <n v="2251"/>
    <n v="-0.11784850836422744"/>
    <n v="0.29117585098474064"/>
    <n v="0"/>
    <n v="0"/>
    <n v="0"/>
    <n v="0"/>
    <n v="0"/>
  </r>
  <r>
    <x v="35"/>
    <n v="6788596.5"/>
    <x v="9"/>
    <n v="0"/>
    <n v="6964858.4999999972"/>
    <n v="0"/>
    <m/>
    <n v="0"/>
    <m/>
    <n v="0"/>
    <m/>
    <n v="0"/>
    <m/>
    <n v="0"/>
    <n v="7861281"/>
    <n v="0"/>
    <m/>
    <n v="93"/>
    <m/>
    <n v="487"/>
    <m/>
    <n v="0"/>
    <n v="8605718.0000000056"/>
    <n v="0"/>
    <n v="0"/>
    <n v="0"/>
    <n v="93"/>
    <n v="487"/>
    <n v="-0.11784850836422744"/>
    <n v="0.29117585098474064"/>
    <n v="0"/>
    <n v="0"/>
    <n v="0"/>
    <n v="0"/>
    <n v="0"/>
  </r>
  <r>
    <x v="35"/>
    <n v="6788597.5"/>
    <x v="10"/>
    <n v="0"/>
    <n v="6964858.4999999972"/>
    <n v="0"/>
    <m/>
    <n v="0"/>
    <m/>
    <n v="0"/>
    <m/>
    <n v="0"/>
    <m/>
    <n v="0"/>
    <n v="7861281"/>
    <n v="0"/>
    <m/>
    <n v="25"/>
    <m/>
    <n v="530"/>
    <m/>
    <n v="0"/>
    <n v="8605718.0000000056"/>
    <n v="13"/>
    <n v="128"/>
    <n v="0"/>
    <n v="25"/>
    <n v="530"/>
    <n v="-0.11784850836422744"/>
    <n v="0.29117585098474064"/>
    <n v="230.73567833602124"/>
    <n v="410.23643649292796"/>
    <n v="0.33128552193274474"/>
    <n v="0.16282333629849893"/>
    <n v="0.47670216069470056"/>
  </r>
  <r>
    <x v="35"/>
    <n v="6788598.5"/>
    <x v="11"/>
    <n v="0"/>
    <n v="6964858.4999999972"/>
    <n v="0"/>
    <m/>
    <n v="0"/>
    <m/>
    <n v="0"/>
    <m/>
    <n v="0"/>
    <m/>
    <n v="0"/>
    <n v="7861281"/>
    <n v="311"/>
    <m/>
    <n v="0"/>
    <m/>
    <n v="114"/>
    <m/>
    <n v="0"/>
    <n v="8605718.0000000056"/>
    <n v="0"/>
    <n v="0"/>
    <n v="0"/>
    <n v="311"/>
    <n v="114"/>
    <n v="-0.11784850836422744"/>
    <n v="0.29117585098474064"/>
    <n v="0"/>
    <n v="0"/>
    <n v="0"/>
    <n v="0"/>
    <n v="0"/>
  </r>
  <r>
    <x v="35"/>
    <n v="6788599.5"/>
    <x v="12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0.5"/>
    <x v="13"/>
    <n v="0"/>
    <n v="6964858.4999999972"/>
    <n v="0"/>
    <m/>
    <n v="0"/>
    <m/>
    <n v="0"/>
    <m/>
    <n v="0"/>
    <m/>
    <n v="0"/>
    <n v="7861281"/>
    <n v="0"/>
    <m/>
    <n v="36"/>
    <m/>
    <n v="0"/>
    <m/>
    <n v="0"/>
    <n v="8605718.0000000056"/>
    <n v="38"/>
    <n v="22"/>
    <n v="0"/>
    <n v="36"/>
    <n v="38"/>
    <n v="-0.11784850836422744"/>
    <n v="0.29117585098474064"/>
    <n v="39.657694714003654"/>
    <n v="70.509387522221999"/>
    <n v="5.6939699082190501E-2"/>
    <n v="2.7985260926304503E-2"/>
    <n v="8.1933183869401655E-2"/>
  </r>
  <r>
    <x v="35"/>
    <n v="6788601.5"/>
    <x v="14"/>
    <n v="0"/>
    <n v="6964858.4999999972"/>
    <n v="0"/>
    <m/>
    <n v="0"/>
    <m/>
    <n v="0"/>
    <m/>
    <n v="0"/>
    <m/>
    <n v="0"/>
    <n v="7861281"/>
    <n v="0"/>
    <m/>
    <n v="64"/>
    <m/>
    <n v="0"/>
    <m/>
    <n v="0"/>
    <n v="8605718.0000000056"/>
    <n v="195"/>
    <n v="0"/>
    <n v="0"/>
    <n v="64"/>
    <n v="195"/>
    <n v="-0.11784850836422744"/>
    <n v="0.29117585098474064"/>
    <n v="0"/>
    <n v="0"/>
    <n v="0"/>
    <n v="0"/>
    <n v="0"/>
  </r>
  <r>
    <x v="35"/>
    <n v="6788602.5"/>
    <x v="15"/>
    <n v="0"/>
    <n v="6964858.4999999972"/>
    <n v="0"/>
    <m/>
    <n v="0"/>
    <m/>
    <n v="0"/>
    <m/>
    <n v="0"/>
    <m/>
    <n v="0"/>
    <n v="7861281"/>
    <n v="0"/>
    <m/>
    <n v="15"/>
    <m/>
    <n v="1"/>
    <m/>
    <n v="0"/>
    <n v="8605718.0000000056"/>
    <n v="2"/>
    <n v="13"/>
    <n v="0"/>
    <n v="15"/>
    <n v="2"/>
    <n v="-0.11784850836422744"/>
    <n v="0.29117585098474064"/>
    <n v="23.434092331002159"/>
    <n v="41.664638081312994"/>
    <n v="3.3646185821294382E-2"/>
    <n v="1.6536745092816298E-2"/>
    <n v="4.8415063195555524E-2"/>
  </r>
  <r>
    <x v="35"/>
    <n v="6788603.5"/>
    <x v="16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4.5"/>
    <x v="17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05.5"/>
    <x v="18"/>
    <n v="0"/>
    <n v="6964858.4999999972"/>
    <n v="0"/>
    <m/>
    <n v="0"/>
    <m/>
    <n v="0"/>
    <m/>
    <n v="0"/>
    <m/>
    <n v="0"/>
    <n v="7861281"/>
    <n v="0"/>
    <m/>
    <n v="342"/>
    <m/>
    <n v="0"/>
    <m/>
    <n v="0"/>
    <n v="8605718.0000000056"/>
    <n v="298"/>
    <n v="311"/>
    <n v="0"/>
    <n v="342"/>
    <n v="298"/>
    <n v="-0.11784850836422744"/>
    <n v="0.29117585098474064"/>
    <n v="560.61559345705166"/>
    <n v="996.74634179141094"/>
    <n v="0.80492029157096567"/>
    <n v="0.39560982491275914"/>
    <n v="1.1582372810629054"/>
  </r>
  <r>
    <x v="35"/>
    <n v="6788606.5"/>
    <x v="19"/>
    <n v="0"/>
    <n v="6964858.4999999972"/>
    <n v="0"/>
    <m/>
    <n v="0"/>
    <m/>
    <n v="0"/>
    <m/>
    <n v="0"/>
    <m/>
    <n v="0"/>
    <n v="7861281"/>
    <n v="0"/>
    <m/>
    <n v="319"/>
    <m/>
    <n v="650"/>
    <m/>
    <n v="0"/>
    <n v="8605718.0000000056"/>
    <n v="0"/>
    <n v="0"/>
    <n v="0"/>
    <n v="319"/>
    <n v="650"/>
    <n v="-0.11784850836422744"/>
    <n v="0.29117585098474064"/>
    <n v="0"/>
    <n v="0"/>
    <n v="0"/>
    <n v="0"/>
    <n v="0"/>
  </r>
  <r>
    <x v="35"/>
    <n v="6788607.5"/>
    <x v="20"/>
    <n v="0"/>
    <n v="6964858.4999999972"/>
    <n v="0"/>
    <m/>
    <n v="0"/>
    <m/>
    <n v="0"/>
    <m/>
    <n v="0"/>
    <m/>
    <n v="0"/>
    <n v="7861281"/>
    <n v="0"/>
    <m/>
    <n v="8"/>
    <m/>
    <n v="6"/>
    <m/>
    <n v="0"/>
    <n v="8605718.0000000056"/>
    <n v="0"/>
    <n v="13"/>
    <n v="0"/>
    <n v="8"/>
    <n v="6"/>
    <n v="-0.11784850836422744"/>
    <n v="0.29117585098474064"/>
    <n v="23.434092331002159"/>
    <n v="41.664638081312994"/>
    <n v="3.3646185821294382E-2"/>
    <n v="1.6536745092816298E-2"/>
    <n v="4.8415063195555524E-2"/>
  </r>
  <r>
    <x v="35"/>
    <n v="6788608.5"/>
    <x v="21"/>
    <n v="0"/>
    <n v="6964858.4999999972"/>
    <n v="0"/>
    <m/>
    <n v="1511"/>
    <m/>
    <n v="0"/>
    <m/>
    <n v="0"/>
    <m/>
    <n v="0"/>
    <n v="7861281"/>
    <n v="0"/>
    <m/>
    <n v="0"/>
    <m/>
    <n v="0"/>
    <m/>
    <n v="0"/>
    <n v="8605718.0000000056"/>
    <n v="0"/>
    <n v="0"/>
    <n v="1511"/>
    <n v="0"/>
    <n v="0"/>
    <n v="-0.11784850836422744"/>
    <n v="0.29117585098474064"/>
    <n v="0"/>
    <n v="0"/>
    <n v="0"/>
    <n v="0"/>
    <n v="0"/>
  </r>
  <r>
    <x v="35"/>
    <n v="6788609.5"/>
    <x v="22"/>
    <n v="0"/>
    <n v="6964858.4999999972"/>
    <n v="0"/>
    <m/>
    <n v="0"/>
    <m/>
    <n v="0"/>
    <m/>
    <n v="0"/>
    <m/>
    <n v="0"/>
    <n v="7861281"/>
    <n v="0"/>
    <m/>
    <n v="0"/>
    <m/>
    <n v="0"/>
    <m/>
    <n v="0"/>
    <n v="8605718.0000000056"/>
    <n v="0"/>
    <n v="0"/>
    <n v="0"/>
    <n v="0"/>
    <n v="0"/>
    <n v="-0.11784850836422744"/>
    <n v="0.29117585098474064"/>
    <n v="0"/>
    <n v="0"/>
    <n v="0"/>
    <n v="0"/>
    <n v="0"/>
  </r>
  <r>
    <x v="35"/>
    <n v="6788610.5"/>
    <x v="23"/>
    <n v="0"/>
    <n v="6964858.4999999972"/>
    <n v="0"/>
    <m/>
    <n v="3046"/>
    <m/>
    <n v="0"/>
    <m/>
    <n v="0"/>
    <m/>
    <n v="0"/>
    <n v="7861281"/>
    <n v="0"/>
    <m/>
    <n v="0"/>
    <m/>
    <n v="0"/>
    <m/>
    <n v="0"/>
    <n v="8605718.0000000056"/>
    <n v="0"/>
    <n v="0"/>
    <n v="3046"/>
    <n v="0"/>
    <n v="0"/>
    <n v="-0.11784850836422744"/>
    <n v="0.29117585098474064"/>
    <n v="0"/>
    <n v="0"/>
    <n v="0"/>
    <n v="0"/>
    <n v="0"/>
  </r>
  <r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10447665.999999998"/>
    <n v="747"/>
    <n v="10606227.000000002"/>
    <n v="995"/>
    <n v="10748272.499999998"/>
    <n v="0"/>
    <n v="10913163.5"/>
    <n v="0"/>
    <n v="411"/>
    <n v="32"/>
    <n v="822"/>
    <n v="995"/>
    <n v="0.25992104989487319"/>
    <n v="5.4673730437993617E-2"/>
    <n v="112.05479189549264"/>
    <n v="511.46959266696797"/>
    <n v="0.10089544311148833"/>
    <n v="0.39536986297548338"/>
    <n v="0.46867216152948499"/>
  </r>
  <r>
    <x v="36"/>
    <n v="10701605.5"/>
    <x v="1"/>
    <n v="0"/>
    <n v="11106031.000000004"/>
    <n v="0"/>
    <m/>
    <n v="0"/>
    <m/>
    <n v="0"/>
    <m/>
    <n v="0"/>
    <m/>
    <n v="0"/>
    <n v="10395329.5"/>
    <n v="7452"/>
    <m/>
    <n v="7428"/>
    <m/>
    <n v="9060"/>
    <m/>
    <n v="0"/>
    <n v="10913163.5"/>
    <n v="0"/>
    <n v="2014"/>
    <n v="0"/>
    <n v="7452"/>
    <n v="9060"/>
    <n v="0.25992104989487319"/>
    <n v="5.4673730437993617E-2"/>
    <n v="549.09574422754781"/>
    <n v="2506.3254492245096"/>
    <n v="0.49441222001590635"/>
    <n v="1.9374085256268212"/>
    <n v="2.2966076236505661"/>
  </r>
  <r>
    <x v="36"/>
    <n v="10701606.5"/>
    <x v="2"/>
    <n v="0"/>
    <n v="11106031.000000004"/>
    <n v="0"/>
    <m/>
    <n v="0"/>
    <m/>
    <n v="0"/>
    <m/>
    <n v="0"/>
    <m/>
    <n v="0"/>
    <n v="10395329.5"/>
    <n v="0"/>
    <m/>
    <n v="4760"/>
    <m/>
    <n v="6040"/>
    <m/>
    <n v="0"/>
    <n v="10913163.5"/>
    <n v="0"/>
    <n v="1712"/>
    <n v="0"/>
    <n v="4760"/>
    <n v="6040"/>
    <n v="0.25992104989487319"/>
    <n v="5.4673730437993617E-2"/>
    <n v="466.75864653304961"/>
    <n v="2130.5010769972"/>
    <n v="0.42027493578313396"/>
    <n v="1.6468934438297507"/>
    <n v="1.9522305122590713"/>
  </r>
  <r>
    <x v="36"/>
    <n v="10701607.5"/>
    <x v="3"/>
    <n v="0"/>
    <n v="11106031.000000004"/>
    <n v="0"/>
    <m/>
    <n v="0"/>
    <m/>
    <n v="0"/>
    <m/>
    <n v="0"/>
    <m/>
    <n v="32485"/>
    <n v="10395329.5"/>
    <n v="0"/>
    <m/>
    <n v="0"/>
    <m/>
    <n v="0"/>
    <m/>
    <n v="0"/>
    <n v="10913163.5"/>
    <n v="0"/>
    <n v="360"/>
    <n v="0"/>
    <n v="32485"/>
    <n v="0"/>
    <n v="0.25992104989487319"/>
    <n v="5.4673730437993617E-2"/>
    <n v="98.150182682183328"/>
    <n v="448.00256291997192"/>
    <n v="8.8375570608602919E-2"/>
    <n v="0.34630936902962045"/>
    <n v="0.41051576192363642"/>
  </r>
  <r>
    <x v="36"/>
    <n v="10701608.5"/>
    <x v="4"/>
    <n v="68"/>
    <n v="11106031.000000004"/>
    <n v="0"/>
    <m/>
    <n v="0"/>
    <m/>
    <n v="0"/>
    <m/>
    <n v="0"/>
    <m/>
    <n v="10504"/>
    <n v="10395329.5"/>
    <n v="0"/>
    <m/>
    <n v="0"/>
    <m/>
    <n v="21"/>
    <m/>
    <n v="0"/>
    <n v="10913163.5"/>
    <n v="0"/>
    <n v="32"/>
    <n v="68"/>
    <n v="10504"/>
    <n v="21"/>
    <n v="0.25992104989487319"/>
    <n v="5.4673730437993617E-2"/>
    <n v="8.7244606828607409"/>
    <n v="39.822450037330839"/>
    <n v="7.8556062763202612E-3"/>
    <n v="3.0783055024855153E-2"/>
    <n v="3.6490289948767685E-2"/>
  </r>
  <r>
    <x v="36"/>
    <n v="10701609.5"/>
    <x v="5"/>
    <n v="0"/>
    <n v="11106031.000000004"/>
    <n v="0"/>
    <m/>
    <n v="0"/>
    <m/>
    <n v="0"/>
    <m/>
    <n v="0"/>
    <m/>
    <n v="0"/>
    <n v="10395329.5"/>
    <n v="1455"/>
    <m/>
    <n v="850"/>
    <m/>
    <n v="2826"/>
    <m/>
    <n v="0"/>
    <n v="10913163.5"/>
    <n v="0"/>
    <n v="1455"/>
    <n v="0"/>
    <n v="1455"/>
    <n v="2826"/>
    <n v="0.25992104989487319"/>
    <n v="5.4673730437993617E-2"/>
    <n v="396.69032167382431"/>
    <n v="1810.6770251348867"/>
    <n v="0.35718459787643686"/>
    <n v="1.3996670331613827"/>
    <n v="1.6591678711080309"/>
  </r>
  <r>
    <x v="36"/>
    <n v="10701610.5"/>
    <x v="6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2"/>
    <n v="0"/>
    <n v="0"/>
    <n v="0"/>
    <n v="0.25992104989487319"/>
    <n v="5.4673730437993617E-2"/>
    <n v="5.9980667194667587"/>
    <n v="27.377934400664952"/>
    <n v="5.4007293149701784E-3"/>
    <n v="2.1163350329587917E-2"/>
    <n v="2.5087074339777783E-2"/>
  </r>
  <r>
    <x v="36"/>
    <n v="10701611.5"/>
    <x v="7"/>
    <n v="0"/>
    <n v="11106031.000000004"/>
    <n v="0"/>
    <m/>
    <n v="0"/>
    <m/>
    <n v="0"/>
    <m/>
    <n v="0"/>
    <m/>
    <n v="3435"/>
    <n v="10395329.5"/>
    <n v="0"/>
    <m/>
    <n v="0"/>
    <m/>
    <n v="0"/>
    <m/>
    <n v="0"/>
    <n v="10913163.5"/>
    <n v="0"/>
    <n v="250"/>
    <n v="0"/>
    <n v="3435"/>
    <n v="0"/>
    <n v="0.25992104989487319"/>
    <n v="5.4673730437993617E-2"/>
    <n v="68.15984908484954"/>
    <n v="311.11289091664719"/>
    <n v="6.1371924033752037E-2"/>
    <n v="0.24049261738168087"/>
    <n v="0.28508039022474757"/>
  </r>
  <r>
    <x v="36"/>
    <n v="10701612.5"/>
    <x v="8"/>
    <n v="0"/>
    <n v="11106031.000000004"/>
    <n v="0"/>
    <m/>
    <n v="0"/>
    <m/>
    <n v="0"/>
    <m/>
    <n v="0"/>
    <m/>
    <n v="0"/>
    <n v="10395329.5"/>
    <n v="0"/>
    <m/>
    <n v="5870"/>
    <m/>
    <n v="0"/>
    <m/>
    <n v="0"/>
    <n v="10913163.5"/>
    <n v="0"/>
    <n v="0"/>
    <n v="0"/>
    <n v="5870"/>
    <n v="0"/>
    <n v="0.25992104989487319"/>
    <n v="5.4673730437993617E-2"/>
    <n v="0"/>
    <n v="0"/>
    <n v="0"/>
    <n v="0"/>
    <n v="0"/>
  </r>
  <r>
    <x v="36"/>
    <n v="10701613.5"/>
    <x v="9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0"/>
    <n v="0"/>
    <n v="0"/>
    <n v="0"/>
    <n v="0.25992104989487319"/>
    <n v="5.4673730437993617E-2"/>
    <n v="5.4527879267879626"/>
    <n v="24.889031273331774"/>
    <n v="4.9097539227001621E-3"/>
    <n v="1.9239409390534472E-2"/>
    <n v="2.2806431217979806E-2"/>
  </r>
  <r>
    <x v="36"/>
    <n v="10701614.5"/>
    <x v="10"/>
    <n v="0"/>
    <n v="11106031.000000004"/>
    <n v="0"/>
    <m/>
    <n v="0"/>
    <m/>
    <n v="0"/>
    <m/>
    <n v="0"/>
    <m/>
    <n v="0"/>
    <n v="10395329.5"/>
    <n v="2"/>
    <m/>
    <n v="0"/>
    <m/>
    <n v="0"/>
    <m/>
    <n v="0"/>
    <n v="10913163.5"/>
    <n v="0"/>
    <n v="21"/>
    <n v="0"/>
    <n v="2"/>
    <n v="0"/>
    <n v="0.25992104989487319"/>
    <n v="5.4673730437993617E-2"/>
    <n v="5.7254273231273611"/>
    <n v="26.133482836998361"/>
    <n v="5.1552416188351711E-3"/>
    <n v="2.0201379860061194E-2"/>
    <n v="2.3946752778878793E-2"/>
  </r>
  <r>
    <x v="36"/>
    <n v="10701615.5"/>
    <x v="11"/>
    <n v="0"/>
    <n v="11106031.000000004"/>
    <n v="0"/>
    <m/>
    <n v="0"/>
    <m/>
    <n v="0"/>
    <m/>
    <n v="0"/>
    <m/>
    <n v="0"/>
    <n v="10395329.5"/>
    <n v="272"/>
    <m/>
    <n v="485"/>
    <m/>
    <n v="635"/>
    <m/>
    <n v="0"/>
    <n v="10913163.5"/>
    <n v="0"/>
    <n v="16"/>
    <n v="0"/>
    <n v="485"/>
    <n v="635"/>
    <n v="0.25992104989487319"/>
    <n v="5.4673730437993617E-2"/>
    <n v="4.3622303414303705"/>
    <n v="19.911225018665419"/>
    <n v="3.9278031381601306E-3"/>
    <n v="1.5391527512427576E-2"/>
    <n v="1.8245144974383842E-2"/>
  </r>
  <r>
    <x v="36"/>
    <n v="10701616.5"/>
    <x v="12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1306"/>
    <n v="0"/>
    <n v="0"/>
    <n v="0"/>
    <n v="0.25992104989487319"/>
    <n v="5.4673730437993617E-2"/>
    <n v="356.06705161925396"/>
    <n v="1625.2537421485649"/>
    <n v="0.32060693115232058"/>
    <n v="1.2563334332019009"/>
    <n v="1.4892599585340813"/>
  </r>
  <r>
    <x v="36"/>
    <n v="10701617.5"/>
    <x v="13"/>
    <n v="0"/>
    <n v="11106031.000000004"/>
    <n v="0"/>
    <m/>
    <n v="0"/>
    <m/>
    <n v="0"/>
    <m/>
    <n v="0"/>
    <m/>
    <n v="0"/>
    <n v="10395329.5"/>
    <n v="0"/>
    <m/>
    <n v="13"/>
    <m/>
    <n v="16"/>
    <m/>
    <n v="0"/>
    <n v="10913163.5"/>
    <n v="0"/>
    <n v="6"/>
    <n v="0"/>
    <n v="13"/>
    <n v="16"/>
    <n v="0.25992104989487319"/>
    <n v="5.4673730437993617E-2"/>
    <n v="1.6358363780363889"/>
    <n v="7.4667093819995323"/>
    <n v="1.4729261768100489E-3"/>
    <n v="5.7718228171603414E-3"/>
    <n v="6.8419293653939417E-3"/>
  </r>
  <r>
    <x v="36"/>
    <n v="10701618.5"/>
    <x v="14"/>
    <n v="0"/>
    <n v="11106031.000000004"/>
    <n v="0"/>
    <m/>
    <n v="0"/>
    <m/>
    <n v="0"/>
    <m/>
    <n v="0"/>
    <m/>
    <n v="0"/>
    <n v="10395329.5"/>
    <n v="0"/>
    <m/>
    <n v="850"/>
    <m/>
    <n v="1006"/>
    <m/>
    <n v="0"/>
    <n v="10913163.5"/>
    <n v="0"/>
    <n v="57"/>
    <n v="0"/>
    <n v="850"/>
    <n v="1006"/>
    <n v="0.25992104989487319"/>
    <n v="5.4673730437993617E-2"/>
    <n v="15.540445591345694"/>
    <n v="70.933739128995555"/>
    <n v="1.3992798679695464E-2"/>
    <n v="5.4832316763023241E-2"/>
    <n v="6.4998328971242442E-2"/>
  </r>
  <r>
    <x v="36"/>
    <n v="10701619.5"/>
    <x v="15"/>
    <n v="0"/>
    <n v="11106031.000000004"/>
    <n v="0"/>
    <m/>
    <n v="0"/>
    <m/>
    <n v="0"/>
    <m/>
    <n v="0"/>
    <m/>
    <n v="0"/>
    <n v="10395329.5"/>
    <n v="0"/>
    <m/>
    <n v="13"/>
    <m/>
    <n v="24"/>
    <m/>
    <n v="0"/>
    <n v="10913163.5"/>
    <n v="0"/>
    <n v="7"/>
    <n v="0"/>
    <n v="13"/>
    <n v="24"/>
    <n v="0.25992104989487319"/>
    <n v="5.4673730437993617E-2"/>
    <n v="1.908475774375787"/>
    <n v="8.711160945666121"/>
    <n v="1.718413872945057E-3"/>
    <n v="6.7337932866870648E-3"/>
    <n v="7.9822509262929327E-3"/>
  </r>
  <r>
    <x v="36"/>
    <n v="10701620.5"/>
    <x v="16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1.5"/>
    <x v="17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2.5"/>
    <x v="18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272"/>
    <n v="0"/>
    <n v="0"/>
    <n v="0"/>
    <n v="0.25992104989487319"/>
    <n v="5.4673730437993617E-2"/>
    <n v="74.157915804316289"/>
    <n v="338.4908253173121"/>
    <n v="6.6772653348722205E-2"/>
    <n v="0.26165596771126881"/>
    <n v="0.31016746456452526"/>
  </r>
  <r>
    <x v="36"/>
    <n v="10701623.5"/>
    <x v="19"/>
    <n v="0"/>
    <n v="11106031.000000004"/>
    <n v="0"/>
    <m/>
    <n v="0"/>
    <m/>
    <n v="0"/>
    <m/>
    <n v="0"/>
    <m/>
    <n v="0"/>
    <n v="10395329.5"/>
    <n v="0"/>
    <m/>
    <n v="580"/>
    <m/>
    <n v="623"/>
    <m/>
    <n v="0"/>
    <n v="10913163.5"/>
    <n v="0"/>
    <n v="0"/>
    <n v="0"/>
    <n v="580"/>
    <n v="623"/>
    <n v="0.25992104989487319"/>
    <n v="5.4673730437993617E-2"/>
    <n v="0"/>
    <n v="0"/>
    <n v="0"/>
    <n v="0"/>
    <n v="0"/>
  </r>
  <r>
    <x v="36"/>
    <n v="10701624.5"/>
    <x v="20"/>
    <n v="0"/>
    <n v="11106031.000000004"/>
    <n v="0"/>
    <m/>
    <n v="0"/>
    <m/>
    <n v="0"/>
    <m/>
    <n v="0"/>
    <m/>
    <n v="0"/>
    <n v="10395329.5"/>
    <n v="0"/>
    <m/>
    <n v="11"/>
    <m/>
    <n v="17"/>
    <m/>
    <n v="0"/>
    <n v="10913163.5"/>
    <n v="0"/>
    <n v="9"/>
    <n v="0"/>
    <n v="11"/>
    <n v="17"/>
    <n v="0.25992104989487319"/>
    <n v="5.4673730437993617E-2"/>
    <n v="2.4537545670545833"/>
    <n v="11.200064072999298"/>
    <n v="2.2093892652150734E-3"/>
    <n v="8.6577342257405116E-3"/>
    <n v="1.0262894048090911E-2"/>
  </r>
  <r>
    <x v="36"/>
    <n v="10701625.5"/>
    <x v="21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6.5"/>
    <x v="22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6"/>
    <n v="10701627.5"/>
    <x v="23"/>
    <n v="0"/>
    <n v="11106031.000000004"/>
    <n v="0"/>
    <m/>
    <n v="0"/>
    <m/>
    <n v="0"/>
    <m/>
    <n v="0"/>
    <m/>
    <n v="0"/>
    <n v="10395329.5"/>
    <n v="0"/>
    <m/>
    <n v="0"/>
    <m/>
    <n v="0"/>
    <m/>
    <n v="0"/>
    <n v="10913163.5"/>
    <n v="0"/>
    <n v="0"/>
    <n v="0"/>
    <n v="0"/>
    <n v="0"/>
    <n v="0.25992104989487319"/>
    <n v="5.4673730437993617E-2"/>
    <n v="0"/>
    <n v="0"/>
    <n v="0"/>
    <n v="0"/>
    <n v="0"/>
  </r>
  <r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214599.00000000006"/>
    <n v="213"/>
    <n v="218640.99999999997"/>
    <n v="0"/>
    <n v="223107.49999999991"/>
    <n v="0"/>
    <n v="227379.5"/>
    <n v="0"/>
    <n v="60"/>
    <n v="126"/>
    <n v="213"/>
    <n v="0"/>
    <n v="-0.16643545882510058"/>
    <n v="0.34338657876279233"/>
    <n v="137.89904456982694"/>
    <n v="236.95988785960256"/>
    <n v="7.1171129079118156"/>
    <n v="2.8389734272087215"/>
    <n v="10.421339120703605"/>
  </r>
  <r>
    <x v="37"/>
    <n v="189925.5"/>
    <x v="1"/>
    <n v="0"/>
    <n v="193756.99999999997"/>
    <n v="0"/>
    <m/>
    <n v="0"/>
    <m/>
    <n v="884"/>
    <m/>
    <n v="0"/>
    <m/>
    <n v="0"/>
    <n v="211344"/>
    <n v="812"/>
    <m/>
    <n v="880"/>
    <m/>
    <n v="0"/>
    <m/>
    <n v="0"/>
    <n v="227379.5"/>
    <n v="0"/>
    <n v="206"/>
    <n v="884"/>
    <n v="880"/>
    <n v="0"/>
    <n v="-0.16643545882510058"/>
    <n v="0.34338657876279233"/>
    <n v="473.45338635640582"/>
    <n v="813.5622816513021"/>
    <n v="24.435420983830564"/>
    <n v="9.747142100083277"/>
    <n v="35.77993098108238"/>
  </r>
  <r>
    <x v="37"/>
    <n v="189926.5"/>
    <x v="2"/>
    <n v="0"/>
    <n v="193756.99999999997"/>
    <n v="62"/>
    <m/>
    <n v="0"/>
    <m/>
    <n v="0"/>
    <m/>
    <n v="0"/>
    <m/>
    <n v="0"/>
    <n v="211344"/>
    <n v="0"/>
    <m/>
    <n v="44"/>
    <m/>
    <n v="0"/>
    <m/>
    <n v="0"/>
    <n v="227379.5"/>
    <n v="0"/>
    <n v="50"/>
    <n v="62"/>
    <n v="44"/>
    <n v="0"/>
    <n v="-0.16643545882510058"/>
    <n v="0.34338657876279233"/>
    <n v="114.91587047485578"/>
    <n v="197.46657321633546"/>
    <n v="5.9309274232598463"/>
    <n v="2.3658111893406013"/>
    <n v="8.6844492672530045"/>
  </r>
  <r>
    <x v="37"/>
    <n v="189927.5"/>
    <x v="3"/>
    <n v="0"/>
    <n v="193756.99999999997"/>
    <n v="82"/>
    <m/>
    <n v="2683"/>
    <m/>
    <n v="617"/>
    <m/>
    <n v="27"/>
    <m/>
    <n v="821"/>
    <n v="211344"/>
    <n v="1721"/>
    <m/>
    <n v="349"/>
    <m/>
    <n v="3797"/>
    <m/>
    <n v="1057"/>
    <n v="227379.5"/>
    <n v="0"/>
    <n v="0"/>
    <n v="2683"/>
    <n v="1721"/>
    <n v="3797"/>
    <n v="-0.16643545882510058"/>
    <n v="0.34338657876279233"/>
    <n v="0"/>
    <n v="0"/>
    <n v="0"/>
    <n v="0"/>
    <n v="0"/>
  </r>
  <r>
    <x v="37"/>
    <n v="189928.5"/>
    <x v="4"/>
    <n v="84"/>
    <n v="193756.99999999997"/>
    <n v="22"/>
    <m/>
    <n v="528"/>
    <m/>
    <n v="6"/>
    <m/>
    <n v="225"/>
    <m/>
    <n v="264"/>
    <n v="211344"/>
    <n v="0"/>
    <m/>
    <n v="78"/>
    <m/>
    <n v="689"/>
    <m/>
    <n v="256"/>
    <n v="227379.5"/>
    <n v="0"/>
    <n v="0"/>
    <n v="528"/>
    <n v="264"/>
    <n v="689"/>
    <n v="-0.16643545882510058"/>
    <n v="0.34338657876279233"/>
    <n v="0"/>
    <n v="0"/>
    <n v="0"/>
    <n v="0"/>
    <n v="0"/>
  </r>
  <r>
    <x v="37"/>
    <n v="189929.5"/>
    <x v="5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0.5"/>
    <x v="6"/>
    <n v="0"/>
    <n v="193756.99999999997"/>
    <n v="4"/>
    <m/>
    <n v="2217"/>
    <m/>
    <n v="0"/>
    <m/>
    <n v="0"/>
    <m/>
    <n v="61"/>
    <n v="211344"/>
    <n v="0"/>
    <m/>
    <n v="14"/>
    <m/>
    <n v="1344"/>
    <m/>
    <n v="44"/>
    <n v="227379.5"/>
    <n v="0"/>
    <n v="0"/>
    <n v="2217"/>
    <n v="61"/>
    <n v="1344"/>
    <n v="-0.16643545882510058"/>
    <n v="0.34338657876279233"/>
    <n v="0"/>
    <n v="0"/>
    <n v="0"/>
    <n v="0"/>
    <n v="0"/>
  </r>
  <r>
    <x v="37"/>
    <n v="189931.5"/>
    <x v="7"/>
    <n v="0"/>
    <n v="193756.99999999997"/>
    <n v="24"/>
    <m/>
    <n v="4286"/>
    <m/>
    <n v="0"/>
    <m/>
    <n v="0"/>
    <m/>
    <n v="548"/>
    <n v="211344"/>
    <n v="0"/>
    <m/>
    <n v="26"/>
    <m/>
    <n v="0"/>
    <m/>
    <n v="245"/>
    <n v="227379.5"/>
    <n v="0"/>
    <n v="0"/>
    <n v="4286"/>
    <n v="548"/>
    <n v="245"/>
    <n v="-0.16643545882510058"/>
    <n v="0.34338657876279233"/>
    <n v="0"/>
    <n v="0"/>
    <n v="0"/>
    <n v="0"/>
    <n v="0"/>
  </r>
  <r>
    <x v="37"/>
    <n v="189932.5"/>
    <x v="8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3.5"/>
    <x v="9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79"/>
    <n v="0"/>
    <n v="0"/>
    <n v="0"/>
    <n v="-0.16643545882510058"/>
    <n v="0.34338657876279233"/>
    <n v="181.56707535027212"/>
    <n v="311.99718568181004"/>
    <n v="9.3708653287505559"/>
    <n v="3.7379816791581497"/>
    <n v="13.721429842259749"/>
  </r>
  <r>
    <x v="37"/>
    <n v="189934.5"/>
    <x v="10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5.5"/>
    <x v="11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146"/>
    <n v="0"/>
    <n v="0"/>
    <n v="0"/>
    <n v="-0.16643545882510058"/>
    <n v="0.34338657876279233"/>
    <n v="335.5543417865789"/>
    <n v="576.60239379169957"/>
    <n v="17.31830807591875"/>
    <n v="6.908168672874555"/>
    <n v="25.358591860378777"/>
  </r>
  <r>
    <x v="37"/>
    <n v="189936.5"/>
    <x v="12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7.5"/>
    <x v="13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8.5"/>
    <x v="14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39.5"/>
    <x v="15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0.5"/>
    <x v="16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1.5"/>
    <x v="17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271"/>
    <n v="0"/>
    <n v="0"/>
    <n v="0"/>
    <n v="-0.16643545882510058"/>
    <n v="0.34338657876279233"/>
    <n v="622.84401797371834"/>
    <n v="1070.2688268325383"/>
    <n v="32.145626634068364"/>
    <n v="12.822696646226058"/>
    <n v="47.06971502851129"/>
  </r>
  <r>
    <x v="37"/>
    <n v="189942.5"/>
    <x v="18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3.5"/>
    <x v="19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4.5"/>
    <x v="20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5.5"/>
    <x v="21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6.5"/>
    <x v="22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7"/>
    <n v="189947.5"/>
    <x v="23"/>
    <n v="0"/>
    <n v="193756.99999999997"/>
    <n v="0"/>
    <m/>
    <n v="0"/>
    <m/>
    <n v="0"/>
    <m/>
    <n v="0"/>
    <m/>
    <n v="0"/>
    <n v="211344"/>
    <n v="0"/>
    <m/>
    <n v="0"/>
    <m/>
    <n v="0"/>
    <m/>
    <n v="0"/>
    <n v="227379.5"/>
    <n v="0"/>
    <n v="0"/>
    <n v="0"/>
    <n v="0"/>
    <n v="0"/>
    <n v="-0.16643545882510058"/>
    <n v="0.34338657876279233"/>
    <n v="0"/>
    <n v="0"/>
    <n v="0"/>
    <n v="0"/>
    <n v="0"/>
  </r>
  <r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  <n v="-0.11185567778326533"/>
    <n v="0.45661638376408309"/>
    <n v="486.33588306521307"/>
    <n v="1726.906002984826"/>
    <n v="4.3488117707488936"/>
    <n v="2.395668837562019"/>
    <n v="14.370877898598881"/>
  </r>
  <r>
    <x v="38"/>
    <n v="1111445"/>
    <x v="1"/>
    <n v="0"/>
    <n v="1118318.9999999998"/>
    <n v="7470"/>
    <m/>
    <n v="7694"/>
    <m/>
    <n v="7952"/>
    <m/>
    <n v="8400"/>
    <m/>
    <n v="8862"/>
    <n v="1160427.5"/>
    <n v="9412"/>
    <m/>
    <n v="0"/>
    <m/>
    <n v="6881"/>
    <m/>
    <n v="0"/>
    <n v="1201670.4999999995"/>
    <n v="7648"/>
    <n v="2204"/>
    <n v="7952"/>
    <n v="9412"/>
    <n v="7648"/>
    <n v="-0.11185567778326533"/>
    <n v="0.45661638376408309"/>
    <n v="3855.6988714954305"/>
    <n v="13691.010181937254"/>
    <n v="34.477630009822164"/>
    <n v="18.993000424412553"/>
    <n v="113.93314708097817"/>
  </r>
  <r>
    <x v="38"/>
    <n v="1111446"/>
    <x v="2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14"/>
    <n v="0"/>
    <n v="0"/>
    <n v="0"/>
    <n v="-0.11185567778326533"/>
    <n v="0.45661638376408309"/>
    <n v="24.491735118392025"/>
    <n v="86.966489358948081"/>
    <n v="0.21900490931828959"/>
    <n v="0.12064519325851895"/>
    <n v="0.72371327546900843"/>
  </r>
  <r>
    <x v="38"/>
    <n v="1111447"/>
    <x v="3"/>
    <n v="3320"/>
    <n v="1118318.9999999998"/>
    <n v="0"/>
    <m/>
    <n v="488"/>
    <m/>
    <n v="65"/>
    <m/>
    <n v="0"/>
    <m/>
    <n v="0"/>
    <n v="1160427.5"/>
    <n v="921"/>
    <m/>
    <n v="0"/>
    <m/>
    <n v="0"/>
    <m/>
    <n v="0"/>
    <n v="1201670.4999999995"/>
    <n v="15498"/>
    <n v="281"/>
    <n v="3320"/>
    <n v="921"/>
    <n v="15498"/>
    <n v="-0.11185567778326533"/>
    <n v="0.45661638376408309"/>
    <n v="491.58411201915425"/>
    <n v="1745.5416792760293"/>
    <n v="4.3957413941742418"/>
    <n v="2.4215213789745591"/>
    <n v="14.525959314770814"/>
  </r>
  <r>
    <x v="38"/>
    <n v="1111448"/>
    <x v="4"/>
    <n v="768"/>
    <n v="1118318.9999999998"/>
    <n v="0"/>
    <m/>
    <n v="214"/>
    <m/>
    <n v="13"/>
    <m/>
    <n v="0"/>
    <m/>
    <n v="0"/>
    <n v="1160427.5"/>
    <n v="275"/>
    <m/>
    <n v="0"/>
    <m/>
    <n v="0"/>
    <m/>
    <n v="0"/>
    <n v="1201670.4999999995"/>
    <n v="338"/>
    <n v="74"/>
    <n v="768"/>
    <n v="275"/>
    <n v="338"/>
    <n v="-0.11185567778326533"/>
    <n v="0.45661638376408309"/>
    <n v="129.45631419721499"/>
    <n v="459.68001518301128"/>
    <n v="1.1575973778252451"/>
    <n v="0.63769602150931448"/>
    <n v="3.8253415989076158"/>
  </r>
  <r>
    <x v="38"/>
    <n v="1111449"/>
    <x v="5"/>
    <n v="0"/>
    <n v="1118318.9999999998"/>
    <n v="0"/>
    <m/>
    <n v="0"/>
    <m/>
    <n v="0"/>
    <m/>
    <n v="0"/>
    <m/>
    <n v="0"/>
    <n v="1160427.5"/>
    <n v="6324"/>
    <m/>
    <n v="0"/>
    <m/>
    <n v="5386"/>
    <m/>
    <n v="0"/>
    <n v="1201670.4999999995"/>
    <n v="0"/>
    <n v="6324"/>
    <n v="0"/>
    <n v="6324"/>
    <n v="5386"/>
    <n v="-0.11185567778326533"/>
    <n v="0.45661638376408309"/>
    <n v="11063.266634907941"/>
    <n v="39284.00562185626"/>
    <n v="98.927646180633104"/>
    <n v="54.497157297633848"/>
    <n v="326.91162529042924"/>
  </r>
  <r>
    <x v="38"/>
    <n v="1111450"/>
    <x v="6"/>
    <n v="0"/>
    <n v="1118318.9999999998"/>
    <n v="0"/>
    <m/>
    <n v="0"/>
    <m/>
    <n v="15"/>
    <m/>
    <n v="0"/>
    <m/>
    <n v="0"/>
    <n v="1160427.5"/>
    <n v="31"/>
    <m/>
    <n v="0"/>
    <m/>
    <n v="0"/>
    <m/>
    <n v="0"/>
    <n v="1201670.4999999995"/>
    <n v="688"/>
    <n v="0"/>
    <n v="15"/>
    <n v="31"/>
    <n v="688"/>
    <n v="-0.11185567778326533"/>
    <n v="0.45661638376408309"/>
    <n v="0"/>
    <n v="0"/>
    <n v="0"/>
    <n v="0"/>
    <n v="0"/>
  </r>
  <r>
    <x v="38"/>
    <n v="1111451"/>
    <x v="7"/>
    <n v="4646"/>
    <n v="1118318.9999999998"/>
    <n v="0"/>
    <m/>
    <n v="234"/>
    <m/>
    <n v="428"/>
    <m/>
    <n v="0"/>
    <m/>
    <n v="0"/>
    <n v="1160427.5"/>
    <n v="275"/>
    <m/>
    <n v="0"/>
    <m/>
    <n v="0"/>
    <m/>
    <n v="0"/>
    <n v="1201670.4999999995"/>
    <n v="2886"/>
    <n v="187"/>
    <n v="4646"/>
    <n v="275"/>
    <n v="2886"/>
    <n v="-0.11185567778326533"/>
    <n v="0.45661638376408309"/>
    <n v="327.13960479566492"/>
    <n v="1161.6238221516637"/>
    <n v="2.925279860180011"/>
    <n v="1.6114750813816461"/>
    <n v="9.6667416080503283"/>
  </r>
  <r>
    <x v="38"/>
    <n v="1111452"/>
    <x v="8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927"/>
    <n v="0"/>
    <n v="0"/>
    <n v="0"/>
    <n v="-0.11185567778326533"/>
    <n v="0.45661638376408309"/>
    <n v="1621.7027467678149"/>
    <n v="5758.4239739817767"/>
    <n v="14.501253638432461"/>
    <n v="7.9884352964747904"/>
    <n v="47.92015759712649"/>
  </r>
  <r>
    <x v="38"/>
    <n v="1111453"/>
    <x v="9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195"/>
    <n v="0"/>
    <n v="0"/>
    <n v="0"/>
    <n v="-0.11185567778326533"/>
    <n v="0.45661638376408309"/>
    <n v="341.13488200617462"/>
    <n v="1211.3189589282053"/>
    <n v="3.0504255226476049"/>
    <n v="1.6804151918150854"/>
    <n v="10.080292051175475"/>
  </r>
  <r>
    <x v="38"/>
    <n v="1111454"/>
    <x v="10"/>
    <n v="0"/>
    <n v="1118318.9999999998"/>
    <n v="0"/>
    <m/>
    <n v="0"/>
    <m/>
    <n v="0"/>
    <m/>
    <n v="0"/>
    <m/>
    <n v="0"/>
    <n v="1160427.5"/>
    <n v="0"/>
    <m/>
    <n v="3"/>
    <m/>
    <n v="0"/>
    <m/>
    <n v="0"/>
    <n v="1201670.4999999995"/>
    <n v="0"/>
    <n v="0"/>
    <n v="0"/>
    <n v="3"/>
    <n v="0"/>
    <n v="-0.11185567778326533"/>
    <n v="0.45661638376408309"/>
    <n v="0"/>
    <n v="0"/>
    <n v="0"/>
    <n v="0"/>
    <n v="0"/>
  </r>
  <r>
    <x v="38"/>
    <n v="1111455"/>
    <x v="11"/>
    <n v="0"/>
    <n v="1118318.9999999998"/>
    <n v="0"/>
    <m/>
    <n v="0"/>
    <m/>
    <n v="0"/>
    <m/>
    <n v="0"/>
    <m/>
    <n v="0"/>
    <n v="1160427.5"/>
    <n v="370"/>
    <m/>
    <n v="0"/>
    <m/>
    <n v="0"/>
    <m/>
    <n v="0"/>
    <n v="1201670.4999999995"/>
    <n v="0"/>
    <n v="84"/>
    <n v="0"/>
    <n v="370"/>
    <n v="0"/>
    <n v="-0.11185567778326533"/>
    <n v="0.45661638376408309"/>
    <n v="146.95041071035214"/>
    <n v="521.79893615368849"/>
    <n v="1.3140294559097376"/>
    <n v="0.7238711595511137"/>
    <n v="4.3422796528140504"/>
  </r>
  <r>
    <x v="38"/>
    <n v="1111456"/>
    <x v="12"/>
    <n v="0"/>
    <n v="1118318.9999999998"/>
    <n v="0"/>
    <m/>
    <n v="0"/>
    <m/>
    <n v="0"/>
    <m/>
    <n v="0"/>
    <m/>
    <n v="0"/>
    <n v="1160427.5"/>
    <n v="0"/>
    <m/>
    <n v="0"/>
    <m/>
    <n v="30"/>
    <m/>
    <n v="0"/>
    <n v="1201670.4999999995"/>
    <n v="0"/>
    <n v="28"/>
    <n v="0"/>
    <n v="0"/>
    <n v="30"/>
    <n v="-0.11185567778326533"/>
    <n v="0.45661638376408309"/>
    <n v="48.983470236784051"/>
    <n v="173.93297871789616"/>
    <n v="0.43800981863657917"/>
    <n v="0.24129038651703791"/>
    <n v="1.4474265509380169"/>
  </r>
  <r>
    <x v="38"/>
    <n v="1111457"/>
    <x v="13"/>
    <n v="0"/>
    <n v="1118318.9999999998"/>
    <n v="0"/>
    <m/>
    <n v="0"/>
    <m/>
    <n v="0"/>
    <m/>
    <n v="0"/>
    <m/>
    <n v="0"/>
    <n v="1160427.5"/>
    <n v="0"/>
    <m/>
    <n v="0"/>
    <m/>
    <n v="53"/>
    <m/>
    <n v="0"/>
    <n v="1201670.4999999995"/>
    <n v="0"/>
    <n v="47"/>
    <n v="0"/>
    <n v="0"/>
    <n v="53"/>
    <n v="-0.11185567778326533"/>
    <n v="0.45661638376408309"/>
    <n v="82.222253611744662"/>
    <n v="291.95892856218285"/>
    <n v="0.73523076699711509"/>
    <n v="0.40502314879645646"/>
    <n v="2.4296088533602429"/>
  </r>
  <r>
    <x v="38"/>
    <n v="1111458"/>
    <x v="14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2084"/>
    <n v="0"/>
    <n v="0"/>
    <n v="0"/>
    <n v="-0.11185567778326533"/>
    <n v="0.45661638376408309"/>
    <n v="3645.7697133377842"/>
    <n v="12945.583130289127"/>
    <n v="32.600445072808249"/>
    <n v="17.958898767910963"/>
    <n v="107.72989043410097"/>
  </r>
  <r>
    <x v="38"/>
    <n v="1111459"/>
    <x v="15"/>
    <n v="0"/>
    <n v="1118318.9999999998"/>
    <n v="0"/>
    <m/>
    <n v="0"/>
    <m/>
    <n v="0"/>
    <m/>
    <n v="0"/>
    <m/>
    <n v="0"/>
    <n v="1160427.5"/>
    <n v="0"/>
    <m/>
    <n v="0"/>
    <m/>
    <n v="6"/>
    <m/>
    <n v="0"/>
    <n v="1201670.4999999995"/>
    <n v="0"/>
    <n v="12"/>
    <n v="0"/>
    <n v="0"/>
    <n v="6"/>
    <n v="-0.11185567778326533"/>
    <n v="0.45661638376408309"/>
    <n v="20.992915815764594"/>
    <n v="74.542705164812645"/>
    <n v="0.18771849370139107"/>
    <n v="0.10341016565015911"/>
    <n v="0.62032566468772155"/>
  </r>
  <r>
    <x v="38"/>
    <n v="1111460"/>
    <x v="16"/>
    <n v="0"/>
    <n v="1118318.9999999998"/>
    <n v="0"/>
    <m/>
    <n v="0"/>
    <m/>
    <n v="0"/>
    <m/>
    <n v="0"/>
    <m/>
    <n v="0"/>
    <n v="1160427.5"/>
    <n v="0"/>
    <m/>
    <n v="0"/>
    <m/>
    <n v="52"/>
    <m/>
    <n v="0"/>
    <n v="1201670.4999999995"/>
    <n v="0"/>
    <n v="1215"/>
    <n v="0"/>
    <n v="0"/>
    <n v="52"/>
    <n v="-0.11185567778326533"/>
    <n v="0.45661638376408309"/>
    <n v="2125.532726346165"/>
    <n v="7547.44889793728"/>
    <n v="19.006497487265847"/>
    <n v="10.470279272078608"/>
    <n v="62.807973549631811"/>
  </r>
  <r>
    <x v="38"/>
    <n v="1111461"/>
    <x v="17"/>
    <n v="0"/>
    <n v="1118318.9999999998"/>
    <n v="0"/>
    <m/>
    <n v="0"/>
    <m/>
    <n v="0"/>
    <m/>
    <n v="0"/>
    <m/>
    <n v="0"/>
    <n v="1160427.5"/>
    <n v="0"/>
    <m/>
    <n v="0"/>
    <m/>
    <n v="1861"/>
    <m/>
    <n v="0"/>
    <n v="1201670.4999999995"/>
    <n v="0"/>
    <n v="85"/>
    <n v="0"/>
    <n v="0"/>
    <n v="1861"/>
    <n v="-0.11185567778326533"/>
    <n v="0.45661638376408309"/>
    <n v="148.69982036166587"/>
    <n v="528.01082825075616"/>
    <n v="1.3296726637181868"/>
    <n v="0.73248867335529366"/>
    <n v="4.3939734582046945"/>
  </r>
  <r>
    <x v="38"/>
    <n v="1111462"/>
    <x v="18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370"/>
    <n v="0"/>
    <n v="0"/>
    <n v="0"/>
    <n v="-0.11185567778326533"/>
    <n v="0.45661638376408309"/>
    <n v="647.28157098607494"/>
    <n v="2298.4000759150563"/>
    <n v="5.7879868891262252"/>
    <n v="3.1884801075465723"/>
    <n v="19.12670799453808"/>
  </r>
  <r>
    <x v="38"/>
    <n v="1111463"/>
    <x v="19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29"/>
    <n v="0"/>
    <n v="0"/>
    <n v="0"/>
    <n v="-0.11185567778326533"/>
    <n v="0.45661638376408309"/>
    <n v="50.73287988809777"/>
    <n v="180.14487081496387"/>
    <n v="0.45365302644502847"/>
    <n v="0.24990790032121782"/>
    <n v="1.4991203563286604"/>
  </r>
  <r>
    <x v="38"/>
    <n v="1111464"/>
    <x v="20"/>
    <n v="0"/>
    <n v="1118318.9999999998"/>
    <n v="0"/>
    <m/>
    <n v="0"/>
    <m/>
    <n v="0"/>
    <m/>
    <n v="0"/>
    <m/>
    <n v="0"/>
    <n v="1160427.5"/>
    <n v="0"/>
    <m/>
    <n v="0"/>
    <m/>
    <n v="15"/>
    <m/>
    <n v="0"/>
    <n v="1201670.4999999995"/>
    <n v="0"/>
    <n v="29"/>
    <n v="0"/>
    <n v="0"/>
    <n v="15"/>
    <n v="-0.11185567778326533"/>
    <n v="0.45661638376408309"/>
    <n v="50.73287988809777"/>
    <n v="180.14487081496387"/>
    <n v="0.45365302644502847"/>
    <n v="0.24990790032121782"/>
    <n v="1.4991203563286604"/>
  </r>
  <r>
    <x v="38"/>
    <n v="1111465"/>
    <x v="21"/>
    <n v="0"/>
    <n v="1118318.9999999998"/>
    <n v="0"/>
    <m/>
    <n v="0"/>
    <m/>
    <n v="0"/>
    <m/>
    <n v="0"/>
    <m/>
    <n v="0"/>
    <n v="1160427.5"/>
    <n v="0"/>
    <m/>
    <n v="0"/>
    <m/>
    <n v="38"/>
    <m/>
    <n v="0"/>
    <n v="1201670.4999999995"/>
    <n v="0"/>
    <n v="0"/>
    <n v="0"/>
    <n v="0"/>
    <n v="38"/>
    <n v="-0.11185567778326533"/>
    <n v="0.45661638376408309"/>
    <n v="0"/>
    <n v="0"/>
    <n v="0"/>
    <n v="0"/>
    <n v="0"/>
  </r>
  <r>
    <x v="38"/>
    <n v="1111466"/>
    <x v="22"/>
    <n v="0"/>
    <n v="1118318.9999999998"/>
    <n v="0"/>
    <m/>
    <n v="0"/>
    <m/>
    <n v="0"/>
    <m/>
    <n v="0"/>
    <m/>
    <n v="0"/>
    <n v="1160427.5"/>
    <n v="0"/>
    <m/>
    <n v="0"/>
    <m/>
    <n v="7"/>
    <m/>
    <n v="0"/>
    <n v="1201670.4999999995"/>
    <n v="0"/>
    <n v="0"/>
    <n v="0"/>
    <n v="0"/>
    <n v="7"/>
    <n v="-0.11185567778326533"/>
    <n v="0.45661638376408309"/>
    <n v="0"/>
    <n v="0"/>
    <n v="0"/>
    <n v="0"/>
    <n v="0"/>
  </r>
  <r>
    <x v="38"/>
    <n v="1111467"/>
    <x v="23"/>
    <n v="0"/>
    <n v="1118318.9999999998"/>
    <n v="0"/>
    <m/>
    <n v="0"/>
    <m/>
    <n v="0"/>
    <m/>
    <n v="0"/>
    <m/>
    <n v="0"/>
    <n v="1160427.5"/>
    <n v="0"/>
    <m/>
    <n v="0"/>
    <m/>
    <n v="0"/>
    <m/>
    <n v="0"/>
    <n v="1201670.4999999995"/>
    <n v="0"/>
    <n v="7"/>
    <n v="0"/>
    <n v="0"/>
    <n v="0"/>
    <n v="-0.11185567778326533"/>
    <n v="0.45661638376408309"/>
    <n v="12.245867559196013"/>
    <n v="43.483244679474041"/>
    <n v="0.10950245465914479"/>
    <n v="6.0322596629259477E-2"/>
    <n v="0.36185663773450422"/>
  </r>
  <r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104372.49999999997"/>
    <n v="479"/>
    <n v="105529.99999999997"/>
    <n v="0"/>
    <n v="106470.49999999996"/>
    <n v="0"/>
    <n v="107118.5"/>
    <n v="923"/>
    <n v="240"/>
    <n v="186"/>
    <n v="537"/>
    <n v="923"/>
    <n v="-6.1731500721997512E-2"/>
    <n v="0.10455737067903281"/>
    <n v="326.78302774487128"/>
    <n v="364.62462730612566"/>
    <n v="33.788596040373811"/>
    <n v="23.278144731864863"/>
    <n v="34.039370165389322"/>
  </r>
  <r>
    <x v="39"/>
    <n v="95310"/>
    <x v="1"/>
    <n v="838"/>
    <n v="96714"/>
    <n v="0"/>
    <m/>
    <n v="0"/>
    <m/>
    <n v="0"/>
    <m/>
    <n v="1368"/>
    <m/>
    <n v="0"/>
    <n v="103101.00000000003"/>
    <n v="2223"/>
    <m/>
    <n v="0"/>
    <m/>
    <n v="0"/>
    <m/>
    <n v="0"/>
    <n v="107118.5"/>
    <n v="1246"/>
    <n v="1272"/>
    <n v="838"/>
    <n v="2223"/>
    <n v="1246"/>
    <n v="-6.1731500721997512E-2"/>
    <n v="0.10455737067903281"/>
    <n v="1731.9500470478176"/>
    <n v="1932.510524722466"/>
    <n v="179.0795590139812"/>
    <n v="123.37416707888377"/>
    <n v="180.40866187656343"/>
  </r>
  <r>
    <x v="39"/>
    <n v="95311"/>
    <x v="2"/>
    <n v="0"/>
    <n v="96714"/>
    <n v="0"/>
    <m/>
    <n v="0"/>
    <m/>
    <n v="0"/>
    <m/>
    <n v="178"/>
    <m/>
    <n v="0"/>
    <n v="103101.00000000003"/>
    <n v="316"/>
    <m/>
    <n v="0"/>
    <m/>
    <n v="0"/>
    <m/>
    <n v="0"/>
    <n v="107118.5"/>
    <n v="312"/>
    <n v="5"/>
    <n v="0"/>
    <n v="316"/>
    <n v="312"/>
    <n v="-6.1731500721997512E-2"/>
    <n v="0.10455737067903281"/>
    <n v="6.8079797446848174"/>
    <n v="7.5963464022109513"/>
    <n v="0.70392908417445421"/>
    <n v="0.48496134858051798"/>
    <n v="0.70915354511227768"/>
  </r>
  <r>
    <x v="39"/>
    <n v="95312"/>
    <x v="3"/>
    <n v="0"/>
    <n v="96714"/>
    <n v="0"/>
    <m/>
    <n v="217"/>
    <m/>
    <n v="0"/>
    <m/>
    <n v="0"/>
    <m/>
    <n v="0"/>
    <n v="103101.00000000003"/>
    <n v="0"/>
    <m/>
    <n v="0"/>
    <m/>
    <n v="0"/>
    <m/>
    <n v="0"/>
    <n v="107118.5"/>
    <n v="0"/>
    <n v="124"/>
    <n v="217"/>
    <n v="0"/>
    <n v="0"/>
    <n v="-6.1731500721997512E-2"/>
    <n v="0.10455737067903281"/>
    <n v="168.83789766818347"/>
    <n v="188.38939077483161"/>
    <n v="17.457441287526468"/>
    <n v="12.027041444796847"/>
    <n v="17.587007918784487"/>
  </r>
  <r>
    <x v="39"/>
    <n v="95313"/>
    <x v="4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163"/>
    <n v="0"/>
    <n v="0"/>
    <n v="0"/>
    <n v="-6.1731500721997512E-2"/>
    <n v="0.10455737067903281"/>
    <n v="221.94013967672507"/>
    <n v="247.64089271207703"/>
    <n v="22.948088144087212"/>
    <n v="15.809739963724887"/>
    <n v="23.118405570660254"/>
  </r>
  <r>
    <x v="39"/>
    <n v="95314"/>
    <x v="5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15"/>
    <x v="6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5"/>
    <n v="0"/>
    <n v="0"/>
    <n v="0"/>
    <n v="-6.1731500721997512E-2"/>
    <n v="0.10455737067903281"/>
    <n v="6.8079797446848174"/>
    <n v="7.5963464022109513"/>
    <n v="0.70392908417445421"/>
    <n v="0.48496134858051798"/>
    <n v="0.70915354511227768"/>
  </r>
  <r>
    <x v="39"/>
    <n v="95316"/>
    <x v="7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50"/>
    <n v="0"/>
    <n v="0"/>
    <n v="0"/>
    <n v="-6.1731500721997512E-2"/>
    <n v="0.10455737067903281"/>
    <n v="68.079797446848175"/>
    <n v="75.96346402210952"/>
    <n v="7.0392908417445428"/>
    <n v="4.8496134858051798"/>
    <n v="7.0915354511227768"/>
  </r>
  <r>
    <x v="39"/>
    <n v="95317"/>
    <x v="8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258"/>
    <n v="0"/>
    <n v="0"/>
    <n v="0"/>
    <n v="-6.1731500721997512E-2"/>
    <n v="0.10455737067903281"/>
    <n v="351.29175482573658"/>
    <n v="391.9714743540851"/>
    <n v="36.322740743401845"/>
    <n v="25.024005586754729"/>
    <n v="36.592322927793525"/>
  </r>
  <r>
    <x v="39"/>
    <n v="95318"/>
    <x v="9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19"/>
    <x v="10"/>
    <n v="0"/>
    <n v="96714"/>
    <n v="0"/>
    <m/>
    <n v="0"/>
    <m/>
    <n v="0"/>
    <m/>
    <n v="0"/>
    <m/>
    <n v="0"/>
    <n v="103101.00000000003"/>
    <n v="0"/>
    <m/>
    <n v="14"/>
    <m/>
    <n v="0"/>
    <m/>
    <n v="4"/>
    <n v="107118.5"/>
    <n v="0"/>
    <n v="2"/>
    <n v="0"/>
    <n v="14"/>
    <n v="4"/>
    <n v="-6.1731500721997512E-2"/>
    <n v="0.10455737067903281"/>
    <n v="2.7231918978739271"/>
    <n v="3.0385385608843807"/>
    <n v="0.28157163366978172"/>
    <n v="0.1939845394322072"/>
    <n v="0.28366141804491107"/>
  </r>
  <r>
    <x v="39"/>
    <n v="95320"/>
    <x v="11"/>
    <n v="0"/>
    <n v="96714"/>
    <n v="0"/>
    <m/>
    <n v="0"/>
    <m/>
    <n v="0"/>
    <m/>
    <n v="0"/>
    <m/>
    <n v="0"/>
    <n v="103101.00000000003"/>
    <n v="71"/>
    <m/>
    <n v="0"/>
    <m/>
    <n v="0"/>
    <m/>
    <n v="0"/>
    <n v="107118.5"/>
    <n v="0"/>
    <n v="70"/>
    <n v="0"/>
    <n v="71"/>
    <n v="0"/>
    <n v="-6.1731500721997512E-2"/>
    <n v="0.10455737067903281"/>
    <n v="95.311716425587448"/>
    <n v="106.34884963095332"/>
    <n v="9.8550071784423601"/>
    <n v="6.7894588801272517"/>
    <n v="9.9281496315718876"/>
  </r>
  <r>
    <x v="39"/>
    <n v="95321"/>
    <x v="12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2"/>
    <x v="13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7"/>
    <n v="0"/>
    <n v="0"/>
    <n v="0"/>
    <n v="-6.1731500721997512E-2"/>
    <n v="0.10455737067903281"/>
    <n v="9.5311716425587445"/>
    <n v="10.634884963095333"/>
    <n v="0.98550071784423598"/>
    <n v="0.67894588801272515"/>
    <n v="0.99281496315718876"/>
  </r>
  <r>
    <x v="39"/>
    <n v="95323"/>
    <x v="14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4"/>
    <x v="15"/>
    <n v="0"/>
    <n v="96714"/>
    <n v="0"/>
    <m/>
    <n v="0"/>
    <m/>
    <n v="0"/>
    <m/>
    <n v="0"/>
    <m/>
    <n v="0"/>
    <n v="103101.00000000003"/>
    <n v="0"/>
    <m/>
    <n v="0"/>
    <m/>
    <n v="0"/>
    <m/>
    <n v="22"/>
    <n v="107118.5"/>
    <n v="0"/>
    <n v="28"/>
    <n v="0"/>
    <n v="0"/>
    <n v="22"/>
    <n v="-6.1731500721997512E-2"/>
    <n v="0.10455737067903281"/>
    <n v="38.124686570234978"/>
    <n v="42.539539852381331"/>
    <n v="3.9420028713769439"/>
    <n v="2.7157835520509006"/>
    <n v="3.971259852628755"/>
  </r>
  <r>
    <x v="39"/>
    <n v="95325"/>
    <x v="16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6"/>
    <x v="17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7"/>
    <x v="18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71"/>
    <n v="0"/>
    <n v="0"/>
    <n v="0"/>
    <n v="-6.1731500721997512E-2"/>
    <n v="0.10455737067903281"/>
    <n v="96.673312374524414"/>
    <n v="107.86811891139551"/>
    <n v="9.9957929952772524"/>
    <n v="6.8864511498433556"/>
    <n v="10.069980340594341"/>
  </r>
  <r>
    <x v="39"/>
    <n v="95328"/>
    <x v="19"/>
    <n v="0"/>
    <n v="96714"/>
    <n v="0"/>
    <m/>
    <n v="0"/>
    <m/>
    <n v="0"/>
    <m/>
    <n v="0"/>
    <m/>
    <n v="0"/>
    <n v="103101.00000000003"/>
    <n v="0"/>
    <m/>
    <n v="0"/>
    <m/>
    <n v="0"/>
    <m/>
    <n v="0"/>
    <n v="107118.5"/>
    <n v="0"/>
    <n v="0"/>
    <n v="0"/>
    <n v="0"/>
    <n v="0"/>
    <n v="-6.1731500721997512E-2"/>
    <n v="0.10455737067903281"/>
    <n v="0"/>
    <n v="0"/>
    <n v="0"/>
    <n v="0"/>
    <n v="0"/>
  </r>
  <r>
    <x v="39"/>
    <n v="95329"/>
    <x v="20"/>
    <n v="0"/>
    <n v="96714"/>
    <n v="0"/>
    <m/>
    <n v="0"/>
    <m/>
    <n v="0"/>
    <m/>
    <n v="0"/>
    <m/>
    <n v="0"/>
    <n v="103101.00000000003"/>
    <n v="0"/>
    <m/>
    <n v="0"/>
    <m/>
    <n v="0"/>
    <m/>
    <n v="60"/>
    <n v="107118.5"/>
    <n v="0"/>
    <n v="33"/>
    <n v="0"/>
    <n v="0"/>
    <n v="60"/>
    <n v="-6.1731500721997512E-2"/>
    <n v="0.10455737067903281"/>
    <n v="44.9326663149198"/>
    <n v="50.135886254592279"/>
    <n v="4.6459319555513989"/>
    <n v="3.2007449006314186"/>
    <n v="4.6804133977410327"/>
  </r>
  <r>
    <x v="39"/>
    <n v="95330"/>
    <x v="21"/>
    <n v="0"/>
    <n v="96714"/>
    <n v="0"/>
    <m/>
    <n v="0"/>
    <m/>
    <n v="0"/>
    <m/>
    <n v="0"/>
    <m/>
    <n v="0"/>
    <n v="103101.00000000003"/>
    <n v="0"/>
    <m/>
    <n v="0"/>
    <m/>
    <n v="0"/>
    <m/>
    <n v="2"/>
    <n v="107118.5"/>
    <n v="0"/>
    <n v="0"/>
    <n v="0"/>
    <n v="0"/>
    <n v="2"/>
    <n v="-6.1731500721997512E-2"/>
    <n v="0.10455737067903281"/>
    <n v="0"/>
    <n v="0"/>
    <n v="0"/>
    <n v="0"/>
    <n v="0"/>
  </r>
  <r>
    <x v="39"/>
    <n v="95331"/>
    <x v="22"/>
    <n v="0"/>
    <n v="96714"/>
    <n v="0"/>
    <m/>
    <n v="0"/>
    <m/>
    <n v="0"/>
    <m/>
    <n v="0"/>
    <m/>
    <n v="0"/>
    <n v="103101.00000000003"/>
    <n v="0"/>
    <m/>
    <n v="0"/>
    <m/>
    <n v="0"/>
    <m/>
    <n v="5"/>
    <n v="107118.5"/>
    <n v="0"/>
    <n v="0"/>
    <n v="0"/>
    <n v="0"/>
    <n v="5"/>
    <n v="-6.1731500721997512E-2"/>
    <n v="0.10455737067903281"/>
    <n v="0"/>
    <n v="0"/>
    <n v="0"/>
    <n v="0"/>
    <n v="0"/>
  </r>
  <r>
    <x v="39"/>
    <n v="95332"/>
    <x v="23"/>
    <n v="0"/>
    <n v="96714"/>
    <n v="0"/>
    <m/>
    <n v="0"/>
    <m/>
    <n v="0"/>
    <m/>
    <n v="0"/>
    <m/>
    <n v="0"/>
    <n v="103101.00000000003"/>
    <n v="0"/>
    <m/>
    <n v="0"/>
    <m/>
    <n v="0"/>
    <m/>
    <n v="2"/>
    <n v="107118.5"/>
    <n v="0"/>
    <n v="0"/>
    <n v="0"/>
    <n v="0"/>
    <n v="2"/>
    <n v="-6.1731500721997512E-2"/>
    <n v="0.10455737067903281"/>
    <n v="0"/>
    <n v="0"/>
    <n v="0"/>
    <n v="0"/>
    <n v="0"/>
  </r>
  <r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  <n v="-3.1578929217935259E-2"/>
    <n v="1.4876976840610734E-2"/>
    <n v="940.34737985787706"/>
    <n v="852.23526497305102"/>
    <n v="0.7114806634874552"/>
    <n v="0.51460471244619244"/>
    <n v="0.48085546581766686"/>
  </r>
  <r>
    <x v="40"/>
    <n v="12754907"/>
    <x v="1"/>
    <n v="6282"/>
    <n v="13216766.5"/>
    <n v="7212"/>
    <m/>
    <n v="7212"/>
    <m/>
    <n v="7126"/>
    <m/>
    <n v="6212"/>
    <m/>
    <n v="6974"/>
    <n v="15604210"/>
    <n v="9598"/>
    <m/>
    <n v="0"/>
    <m/>
    <n v="5246"/>
    <m/>
    <n v="5354"/>
    <n v="17723314.500000004"/>
    <n v="5866"/>
    <n v="3863"/>
    <n v="7212"/>
    <n v="9598"/>
    <n v="5866"/>
    <n v="-3.1578929217935259E-2"/>
    <n v="1.4876976840610734E-2"/>
    <n v="4523.7383915205219"/>
    <n v="4099.8565735876664"/>
    <n v="3.4227270274620665"/>
    <n v="2.4756139529011723"/>
    <n v="2.3132561201166215"/>
  </r>
  <r>
    <x v="40"/>
    <n v="12754908"/>
    <x v="2"/>
    <n v="832"/>
    <n v="13216766.5"/>
    <n v="902"/>
    <m/>
    <n v="0"/>
    <m/>
    <n v="0"/>
    <m/>
    <n v="0"/>
    <m/>
    <n v="0"/>
    <n v="15604210"/>
    <n v="0"/>
    <m/>
    <n v="1178"/>
    <m/>
    <n v="1420"/>
    <m/>
    <n v="1442"/>
    <n v="17723314.500000004"/>
    <n v="1566"/>
    <n v="936"/>
    <n v="902"/>
    <n v="1178"/>
    <n v="1566"/>
    <n v="-3.1578929217935259E-2"/>
    <n v="1.4876976840610734E-2"/>
    <n v="1096.0960741556326"/>
    <n v="993.39004734094112"/>
    <n v="0.8293224172157635"/>
    <n v="0.5998381206097585"/>
    <n v="0.56049902366791537"/>
  </r>
  <r>
    <x v="40"/>
    <n v="12754909"/>
    <x v="3"/>
    <n v="19687"/>
    <n v="13216766.5"/>
    <n v="2302"/>
    <m/>
    <n v="351"/>
    <m/>
    <n v="591"/>
    <m/>
    <n v="119"/>
    <m/>
    <n v="172"/>
    <n v="15604210"/>
    <n v="14"/>
    <m/>
    <n v="269"/>
    <m/>
    <n v="2495"/>
    <m/>
    <n v="10"/>
    <n v="17723314.500000004"/>
    <n v="78"/>
    <n v="269"/>
    <n v="19687"/>
    <n v="269"/>
    <n v="2495"/>
    <n v="-3.1578929217935259E-2"/>
    <n v="1.4876976840610734E-2"/>
    <n v="315.01051703831746"/>
    <n v="285.4935071952064"/>
    <n v="0.23834159212717984"/>
    <n v="0.17238937440600965"/>
    <n v="0.16108358693020222"/>
  </r>
  <r>
    <x v="40"/>
    <n v="12754910"/>
    <x v="4"/>
    <n v="15483"/>
    <n v="13216766.5"/>
    <n v="1652"/>
    <m/>
    <n v="12"/>
    <m/>
    <n v="123"/>
    <m/>
    <n v="14"/>
    <m/>
    <n v="81"/>
    <n v="15604210"/>
    <n v="0"/>
    <m/>
    <n v="3"/>
    <m/>
    <n v="506"/>
    <m/>
    <n v="0"/>
    <n v="17723314.500000004"/>
    <n v="14"/>
    <n v="3"/>
    <n v="15483"/>
    <n v="81"/>
    <n v="506"/>
    <n v="-3.1578929217935259E-2"/>
    <n v="1.4876976840610734E-2"/>
    <n v="3.5131284428065142"/>
    <n v="3.1839424594260937"/>
    <n v="2.6580846705633438E-3"/>
    <n v="1.9225580788774311E-3"/>
    <n v="1.7964712297048576E-3"/>
  </r>
  <r>
    <x v="40"/>
    <n v="12754911"/>
    <x v="5"/>
    <n v="0"/>
    <n v="13216766.5"/>
    <n v="0"/>
    <m/>
    <n v="0"/>
    <m/>
    <n v="0"/>
    <m/>
    <n v="0"/>
    <m/>
    <n v="0"/>
    <n v="15604210"/>
    <n v="0"/>
    <m/>
    <n v="0"/>
    <m/>
    <n v="592"/>
    <m/>
    <n v="8077"/>
    <n v="17723314.500000004"/>
    <n v="0"/>
    <n v="7"/>
    <n v="0"/>
    <n v="0"/>
    <n v="8077"/>
    <n v="-3.1578929217935259E-2"/>
    <n v="1.4876976840610734E-2"/>
    <n v="8.1972996998818672"/>
    <n v="7.4291990719942183"/>
    <n v="6.2021975646478038E-3"/>
    <n v="4.4859688507140061E-3"/>
    <n v="4.1917662026446671E-3"/>
  </r>
  <r>
    <x v="40"/>
    <n v="12754912"/>
    <x v="6"/>
    <n v="406"/>
    <n v="13216766.5"/>
    <n v="0"/>
    <m/>
    <n v="0"/>
    <m/>
    <n v="43"/>
    <m/>
    <n v="0"/>
    <m/>
    <n v="0"/>
    <n v="15604210"/>
    <n v="0"/>
    <m/>
    <n v="0"/>
    <m/>
    <n v="0"/>
    <m/>
    <n v="0"/>
    <n v="17723314.500000004"/>
    <n v="0"/>
    <n v="58"/>
    <n v="406"/>
    <n v="0"/>
    <n v="0"/>
    <n v="-3.1578929217935259E-2"/>
    <n v="1.4876976840610734E-2"/>
    <n v="67.920483227592612"/>
    <n v="61.55622088223781"/>
    <n v="5.1389636964224654E-2"/>
    <n v="3.7169456191630333E-2"/>
    <n v="3.4731777107627239E-2"/>
  </r>
  <r>
    <x v="40"/>
    <n v="12754913"/>
    <x v="7"/>
    <n v="1258"/>
    <n v="13216766.5"/>
    <n v="0"/>
    <m/>
    <n v="255"/>
    <m/>
    <n v="0"/>
    <m/>
    <n v="0"/>
    <m/>
    <n v="0"/>
    <n v="15604210"/>
    <n v="0"/>
    <m/>
    <n v="0"/>
    <m/>
    <n v="0"/>
    <m/>
    <n v="0"/>
    <n v="17723314.500000004"/>
    <n v="0"/>
    <n v="76"/>
    <n v="1258"/>
    <n v="0"/>
    <n v="0"/>
    <n v="-3.1578929217935259E-2"/>
    <n v="1.4876976840610734E-2"/>
    <n v="88.999253884431695"/>
    <n v="80.659875638794361"/>
    <n v="6.7338144987604723E-2"/>
    <n v="4.8704804664894921E-2"/>
    <n v="4.5510604485856379E-2"/>
  </r>
  <r>
    <x v="40"/>
    <n v="12754914"/>
    <x v="8"/>
    <n v="0"/>
    <n v="13216766.5"/>
    <n v="0"/>
    <m/>
    <n v="0"/>
    <m/>
    <n v="0"/>
    <m/>
    <n v="0"/>
    <m/>
    <n v="0"/>
    <n v="15604210"/>
    <n v="0"/>
    <m/>
    <n v="208"/>
    <m/>
    <n v="0"/>
    <m/>
    <n v="0"/>
    <n v="17723314.500000004"/>
    <n v="0"/>
    <n v="738"/>
    <n v="0"/>
    <n v="208"/>
    <n v="0"/>
    <n v="-3.1578929217935259E-2"/>
    <n v="1.4876976840610734E-2"/>
    <n v="864.22959693040252"/>
    <n v="783.24984501881897"/>
    <n v="0.65388882895858269"/>
    <n v="0.47294928740384806"/>
    <n v="0.44193192250739488"/>
  </r>
  <r>
    <x v="40"/>
    <n v="12754915"/>
    <x v="9"/>
    <n v="0"/>
    <n v="13216766.5"/>
    <n v="0"/>
    <m/>
    <n v="0"/>
    <m/>
    <n v="0"/>
    <m/>
    <n v="0"/>
    <m/>
    <n v="0"/>
    <n v="15604210"/>
    <n v="0"/>
    <m/>
    <n v="109"/>
    <m/>
    <n v="0"/>
    <m/>
    <n v="371"/>
    <n v="17723314.500000004"/>
    <n v="0"/>
    <n v="732"/>
    <n v="0"/>
    <n v="109"/>
    <n v="371"/>
    <n v="-3.1578929217935259E-2"/>
    <n v="1.4876976840610734E-2"/>
    <n v="857.20334004478946"/>
    <n v="776.88196009996682"/>
    <n v="0.64857265961745592"/>
    <n v="0.46910417124609322"/>
    <n v="0.43833898004798522"/>
  </r>
  <r>
    <x v="40"/>
    <n v="12754916"/>
    <x v="10"/>
    <n v="0"/>
    <n v="13216766.5"/>
    <n v="0"/>
    <m/>
    <n v="0"/>
    <m/>
    <n v="0"/>
    <m/>
    <n v="0"/>
    <m/>
    <n v="0"/>
    <n v="15604210"/>
    <n v="0"/>
    <m/>
    <n v="0"/>
    <m/>
    <n v="0"/>
    <m/>
    <n v="4"/>
    <n v="17723314.500000004"/>
    <n v="11"/>
    <n v="0"/>
    <n v="0"/>
    <n v="0"/>
    <n v="11"/>
    <n v="-3.1578929217935259E-2"/>
    <n v="1.4876976840610734E-2"/>
    <n v="0"/>
    <n v="0"/>
    <n v="0"/>
    <n v="0"/>
    <n v="0"/>
  </r>
  <r>
    <x v="40"/>
    <n v="12754917"/>
    <x v="11"/>
    <n v="0"/>
    <n v="13216766.5"/>
    <n v="0"/>
    <m/>
    <n v="0"/>
    <m/>
    <n v="0"/>
    <m/>
    <n v="0"/>
    <m/>
    <n v="0"/>
    <n v="15604210"/>
    <n v="749"/>
    <m/>
    <n v="0"/>
    <m/>
    <n v="0"/>
    <m/>
    <n v="848"/>
    <n v="17723314.500000004"/>
    <n v="1028"/>
    <n v="814"/>
    <n v="0"/>
    <n v="749"/>
    <n v="1028"/>
    <n v="-3.1578929217935259E-2"/>
    <n v="1.4876976840610734E-2"/>
    <n v="953.22885081483423"/>
    <n v="863.90972065761332"/>
    <n v="0.7212269739461874"/>
    <n v="0.52165409206874302"/>
    <n v="0.48744252699325125"/>
  </r>
  <r>
    <x v="40"/>
    <n v="12754918"/>
    <x v="12"/>
    <n v="0"/>
    <n v="13216766.5"/>
    <n v="0"/>
    <m/>
    <n v="0"/>
    <m/>
    <n v="0"/>
    <m/>
    <n v="0"/>
    <m/>
    <n v="0"/>
    <n v="15604210"/>
    <n v="0"/>
    <m/>
    <n v="0"/>
    <m/>
    <n v="0"/>
    <m/>
    <n v="104"/>
    <n v="17723314.500000004"/>
    <n v="104"/>
    <n v="42"/>
    <n v="0"/>
    <n v="0"/>
    <n v="104"/>
    <n v="-3.1578929217935259E-2"/>
    <n v="1.4876976840610734E-2"/>
    <n v="49.183798199291203"/>
    <n v="44.575194431965308"/>
    <n v="3.7213185387886816E-2"/>
    <n v="2.6915813104284037E-2"/>
    <n v="2.5150597215868001E-2"/>
  </r>
  <r>
    <x v="40"/>
    <n v="12754919"/>
    <x v="13"/>
    <n v="0"/>
    <n v="13216766.5"/>
    <n v="0"/>
    <m/>
    <n v="0"/>
    <m/>
    <n v="0"/>
    <m/>
    <n v="0"/>
    <m/>
    <n v="0"/>
    <n v="15604210"/>
    <n v="0"/>
    <m/>
    <n v="48"/>
    <m/>
    <n v="0"/>
    <m/>
    <n v="0"/>
    <n v="17723314.500000004"/>
    <n v="0"/>
    <n v="25"/>
    <n v="0"/>
    <n v="48"/>
    <n v="0"/>
    <n v="-3.1578929217935259E-2"/>
    <n v="1.4876976840610734E-2"/>
    <n v="29.276070356720954"/>
    <n v="26.532853828550778"/>
    <n v="2.2150705588027869E-2"/>
    <n v="1.6021317323978594E-2"/>
    <n v="1.497059358087381E-2"/>
  </r>
  <r>
    <x v="40"/>
    <n v="12754920"/>
    <x v="14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6"/>
    <n v="0"/>
    <n v="0"/>
    <n v="0"/>
    <n v="-3.1578929217935259E-2"/>
    <n v="1.4876976840610734E-2"/>
    <n v="7.0262568856130283"/>
    <n v="6.3678849188521873"/>
    <n v="5.3161693411266876E-3"/>
    <n v="3.8451161577548621E-3"/>
    <n v="3.5929424594097151E-3"/>
  </r>
  <r>
    <x v="40"/>
    <n v="12754921"/>
    <x v="15"/>
    <n v="0"/>
    <n v="13216766.5"/>
    <n v="0"/>
    <m/>
    <n v="0"/>
    <m/>
    <n v="0"/>
    <m/>
    <n v="0"/>
    <m/>
    <n v="0"/>
    <n v="15604210"/>
    <n v="0"/>
    <m/>
    <n v="50"/>
    <m/>
    <n v="1"/>
    <m/>
    <n v="0"/>
    <n v="17723314.500000004"/>
    <n v="0"/>
    <n v="6"/>
    <n v="0"/>
    <n v="50"/>
    <n v="1"/>
    <n v="-3.1578929217935259E-2"/>
    <n v="1.4876976840610734E-2"/>
    <n v="7.0262568856130283"/>
    <n v="6.3678849188521873"/>
    <n v="5.3161693411266876E-3"/>
    <n v="3.8451161577548621E-3"/>
    <n v="3.5929424594097151E-3"/>
  </r>
  <r>
    <x v="40"/>
    <n v="12754922"/>
    <x v="16"/>
    <n v="0"/>
    <n v="13216766.5"/>
    <n v="0"/>
    <m/>
    <n v="0"/>
    <m/>
    <n v="0"/>
    <m/>
    <n v="0"/>
    <m/>
    <n v="0"/>
    <n v="15604210"/>
    <n v="0"/>
    <m/>
    <n v="6"/>
    <m/>
    <n v="0"/>
    <m/>
    <n v="0"/>
    <n v="17723314.500000004"/>
    <n v="0"/>
    <n v="436"/>
    <n v="0"/>
    <n v="6"/>
    <n v="0"/>
    <n v="-3.1578929217935259E-2"/>
    <n v="1.4876976840610734E-2"/>
    <n v="510.57466702121343"/>
    <n v="462.7329707699256"/>
    <n v="0.38630830545520606"/>
    <n v="0.27941177413018664"/>
    <n v="0.26108715205043925"/>
  </r>
  <r>
    <x v="40"/>
    <n v="12754923"/>
    <x v="17"/>
    <n v="0"/>
    <n v="13216766.5"/>
    <n v="0"/>
    <m/>
    <n v="0"/>
    <m/>
    <n v="0"/>
    <m/>
    <n v="0"/>
    <m/>
    <n v="0"/>
    <n v="15604210"/>
    <n v="0"/>
    <m/>
    <n v="791"/>
    <m/>
    <n v="0"/>
    <m/>
    <n v="0"/>
    <n v="17723314.500000004"/>
    <n v="0"/>
    <n v="90"/>
    <n v="0"/>
    <n v="791"/>
    <n v="0"/>
    <n v="-3.1578929217935259E-2"/>
    <n v="1.4876976840610734E-2"/>
    <n v="105.39385328419543"/>
    <n v="95.518273782782799"/>
    <n v="7.9742540116900337E-2"/>
    <n v="5.7676742366322933E-2"/>
    <n v="5.3894136891145722E-2"/>
  </r>
  <r>
    <x v="40"/>
    <n v="12754924"/>
    <x v="18"/>
    <n v="0"/>
    <n v="13216766.5"/>
    <n v="0"/>
    <m/>
    <n v="0"/>
    <m/>
    <n v="0"/>
    <m/>
    <n v="0"/>
    <m/>
    <n v="0"/>
    <n v="15604210"/>
    <n v="0"/>
    <m/>
    <n v="0"/>
    <m/>
    <n v="0"/>
    <m/>
    <n v="848"/>
    <n v="17723314.500000004"/>
    <n v="1028"/>
    <n v="749"/>
    <n v="0"/>
    <n v="0"/>
    <n v="1028"/>
    <n v="-3.1578929217935259E-2"/>
    <n v="1.4876976840610734E-2"/>
    <n v="877.1110678873597"/>
    <n v="794.92430070338128"/>
    <n v="0.66363513941731489"/>
    <n v="0.47999866702639865"/>
    <n v="0.44851898368297932"/>
  </r>
  <r>
    <x v="40"/>
    <n v="12754925"/>
    <x v="19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0"/>
    <n v="0"/>
    <n v="0"/>
    <n v="0"/>
    <n v="-3.1578929217935259E-2"/>
    <n v="1.4876976840610734E-2"/>
    <n v="0"/>
    <n v="0"/>
    <n v="0"/>
    <n v="0"/>
    <n v="0"/>
  </r>
  <r>
    <x v="40"/>
    <n v="12754926"/>
    <x v="20"/>
    <n v="0"/>
    <n v="13216766.5"/>
    <n v="0"/>
    <m/>
    <n v="0"/>
    <m/>
    <n v="0"/>
    <m/>
    <n v="0"/>
    <m/>
    <n v="0"/>
    <n v="15604210"/>
    <n v="0"/>
    <m/>
    <n v="18"/>
    <m/>
    <n v="0"/>
    <m/>
    <n v="0"/>
    <n v="17723314.500000004"/>
    <n v="0"/>
    <n v="2"/>
    <n v="0"/>
    <n v="18"/>
    <n v="0"/>
    <n v="-3.1578929217935259E-2"/>
    <n v="1.4876976840610734E-2"/>
    <n v="2.3420856285376761"/>
    <n v="2.1226283062840623"/>
    <n v="1.7720564470422293E-3"/>
    <n v="1.2817053859182875E-3"/>
    <n v="1.1976474864699048E-3"/>
  </r>
  <r>
    <x v="40"/>
    <n v="12754927"/>
    <x v="21"/>
    <n v="0"/>
    <n v="13216766.5"/>
    <n v="0"/>
    <m/>
    <n v="0"/>
    <m/>
    <n v="0"/>
    <m/>
    <n v="0"/>
    <m/>
    <n v="0"/>
    <n v="15604210"/>
    <n v="0"/>
    <m/>
    <n v="19"/>
    <m/>
    <n v="0"/>
    <m/>
    <n v="0"/>
    <n v="17723314.500000004"/>
    <n v="0"/>
    <n v="0"/>
    <n v="0"/>
    <n v="19"/>
    <n v="0"/>
    <n v="-3.1578929217935259E-2"/>
    <n v="1.4876976840610734E-2"/>
    <n v="0"/>
    <n v="0"/>
    <n v="0"/>
    <n v="0"/>
    <n v="0"/>
  </r>
  <r>
    <x v="40"/>
    <n v="12754928"/>
    <x v="22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0"/>
    <n v="0"/>
    <n v="0"/>
    <n v="0"/>
    <n v="0"/>
    <n v="-3.1578929217935259E-2"/>
    <n v="1.4876976840610734E-2"/>
    <n v="0"/>
    <n v="0"/>
    <n v="0"/>
    <n v="0"/>
    <n v="0"/>
  </r>
  <r>
    <x v="40"/>
    <n v="12754929"/>
    <x v="23"/>
    <n v="0"/>
    <n v="13216766.5"/>
    <n v="0"/>
    <m/>
    <n v="0"/>
    <m/>
    <n v="0"/>
    <m/>
    <n v="0"/>
    <m/>
    <n v="0"/>
    <n v="15604210"/>
    <n v="0"/>
    <m/>
    <n v="0"/>
    <m/>
    <n v="0"/>
    <m/>
    <n v="0"/>
    <n v="17723314.500000004"/>
    <n v="21983"/>
    <n v="0"/>
    <n v="0"/>
    <n v="0"/>
    <n v="21983"/>
    <n v="-3.1578929217935259E-2"/>
    <n v="1.4876976840610734E-2"/>
    <n v="0"/>
    <n v="0"/>
    <n v="0"/>
    <n v="0"/>
    <n v="0"/>
  </r>
  <r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  <n v="-1.0198610590244073E-2"/>
    <n v="0.13933439758107946"/>
    <n v="614.55230033775331"/>
    <n v="1019.6743322127363"/>
    <n v="0.86480790351359826"/>
    <n v="0.72576525048408169"/>
    <n v="1.1523438528420151"/>
  </r>
  <r>
    <x v="41"/>
    <n v="6926635.5"/>
    <x v="1"/>
    <n v="0"/>
    <n v="7106229"/>
    <n v="0"/>
    <m/>
    <n v="0"/>
    <m/>
    <n v="2682"/>
    <m/>
    <n v="2838"/>
    <m/>
    <n v="3932"/>
    <n v="8046679"/>
    <n v="3902"/>
    <m/>
    <n v="4268"/>
    <m/>
    <n v="4910"/>
    <m/>
    <n v="3892"/>
    <n v="8848698.5000000019"/>
    <n v="5260"/>
    <n v="1966"/>
    <n v="2682"/>
    <n v="4268"/>
    <n v="5260"/>
    <n v="-1.0198610590244073E-2"/>
    <n v="0.13933439758107946"/>
    <n v="2068.8524357260671"/>
    <n v="3432.6707827572595"/>
    <n v="2.9113224971022844"/>
    <n v="2.443243976800864"/>
    <n v="3.8792945456976056"/>
  </r>
  <r>
    <x v="41"/>
    <n v="6926636.5"/>
    <x v="2"/>
    <n v="0"/>
    <n v="7106229"/>
    <n v="1590"/>
    <m/>
    <n v="0"/>
    <m/>
    <n v="1738"/>
    <m/>
    <n v="1922"/>
    <m/>
    <n v="2536"/>
    <n v="8046679"/>
    <n v="2570"/>
    <m/>
    <n v="3238"/>
    <m/>
    <n v="3486"/>
    <m/>
    <n v="2964"/>
    <n v="8848698.5000000019"/>
    <n v="3728"/>
    <n v="1268"/>
    <n v="1738"/>
    <n v="3238"/>
    <n v="3728"/>
    <n v="-1.0198610590244073E-2"/>
    <n v="0.13933439758107946"/>
    <n v="1334.3361589525193"/>
    <n v="2213.9504336399823"/>
    <n v="1.8776993521493879"/>
    <n v="1.5758053726263965"/>
    <n v="2.5020068585679374"/>
  </r>
  <r>
    <x v="41"/>
    <n v="6926637.5"/>
    <x v="3"/>
    <n v="4"/>
    <n v="7106229"/>
    <n v="0"/>
    <m/>
    <n v="0"/>
    <m/>
    <n v="68"/>
    <m/>
    <n v="0"/>
    <m/>
    <n v="0"/>
    <n v="8046679"/>
    <n v="0"/>
    <m/>
    <n v="0"/>
    <m/>
    <n v="0"/>
    <m/>
    <n v="0"/>
    <n v="8848698.5000000019"/>
    <n v="2076"/>
    <n v="226"/>
    <n v="68"/>
    <n v="0"/>
    <n v="2076"/>
    <n v="-1.0198610590244073E-2"/>
    <n v="0.13933439758107946"/>
    <n v="237.82332170604838"/>
    <n v="394.59999842479181"/>
    <n v="0.33466881197615267"/>
    <n v="0.28086120994760694"/>
    <n v="0.44594128551762924"/>
  </r>
  <r>
    <x v="41"/>
    <n v="6926638.5"/>
    <x v="4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985"/>
    <n v="21"/>
    <n v="0"/>
    <n v="0"/>
    <n v="985"/>
    <n v="-1.0198610590244073E-2"/>
    <n v="0.13933439758107946"/>
    <n v="22.098627238172639"/>
    <n v="36.666371535047027"/>
    <n v="3.109754447566021E-2"/>
    <n v="2.6097723048228966E-2"/>
    <n v="4.1437022105620412E-2"/>
  </r>
  <r>
    <x v="41"/>
    <n v="6926639.5"/>
    <x v="5"/>
    <n v="0"/>
    <n v="7106229"/>
    <n v="0"/>
    <m/>
    <n v="0"/>
    <m/>
    <n v="0"/>
    <m/>
    <n v="0"/>
    <m/>
    <n v="7545"/>
    <n v="8046679"/>
    <n v="7086"/>
    <m/>
    <n v="0"/>
    <m/>
    <n v="7386"/>
    <m/>
    <n v="7500"/>
    <n v="8848698.5000000019"/>
    <n v="0"/>
    <n v="7500"/>
    <n v="0"/>
    <n v="7545"/>
    <n v="7500"/>
    <n v="-1.0198610590244073E-2"/>
    <n v="0.13933439758107946"/>
    <n v="7892.3668707759425"/>
    <n v="13095.132691088224"/>
    <n v="11.106265884164362"/>
    <n v="9.3206153743674882"/>
    <n v="14.798936466293004"/>
  </r>
  <r>
    <x v="41"/>
    <n v="6926640.5"/>
    <x v="6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12"/>
    <n v="0"/>
    <n v="0"/>
    <n v="0"/>
    <n v="-1.0198610590244073E-2"/>
    <n v="0.13933439758107946"/>
    <n v="12.627786993241507"/>
    <n v="20.952212305741156"/>
    <n v="1.7770025414662976E-2"/>
    <n v="1.491298459898798E-2"/>
    <n v="2.3678298346068806E-2"/>
  </r>
  <r>
    <x v="41"/>
    <n v="6926641.5"/>
    <x v="7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340"/>
    <n v="0"/>
    <n v="0"/>
    <n v="0"/>
    <n v="-1.0198610590244073E-2"/>
    <n v="0.13933439758107946"/>
    <n v="357.78729814184271"/>
    <n v="593.64601532933284"/>
    <n v="0.50348405341545099"/>
    <n v="0.42253456363799274"/>
    <n v="0.67088511980528287"/>
  </r>
  <r>
    <x v="41"/>
    <n v="6926642.5"/>
    <x v="8"/>
    <n v="0"/>
    <n v="7106229"/>
    <n v="0"/>
    <m/>
    <n v="0"/>
    <m/>
    <n v="0"/>
    <m/>
    <n v="2249"/>
    <m/>
    <n v="3474"/>
    <n v="8046679"/>
    <n v="3903"/>
    <m/>
    <n v="3845"/>
    <m/>
    <n v="4622"/>
    <m/>
    <n v="2974"/>
    <n v="8848698.5000000019"/>
    <n v="0"/>
    <n v="3413"/>
    <n v="0"/>
    <n v="3903"/>
    <n v="4622"/>
    <n v="-1.0198610590244073E-2"/>
    <n v="0.13933439758107946"/>
    <n v="3591.5530839944386"/>
    <n v="5959.1583832912147"/>
    <n v="5.0540913950203947"/>
    <n v="4.2415013696954977"/>
    <n v="6.734502687927737"/>
  </r>
  <r>
    <x v="41"/>
    <n v="6926643.5"/>
    <x v="9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1377"/>
    <n v="63"/>
    <n v="0"/>
    <n v="0"/>
    <n v="1377"/>
    <n v="-1.0198610590244073E-2"/>
    <n v="0.13933439758107946"/>
    <n v="66.295881714517918"/>
    <n v="109.99911460514107"/>
    <n v="9.3292633426980631E-2"/>
    <n v="7.8293169144686897E-2"/>
    <n v="0.12431106631686124"/>
  </r>
  <r>
    <x v="41"/>
    <n v="6926644.5"/>
    <x v="10"/>
    <n v="0"/>
    <n v="7106229"/>
    <n v="0"/>
    <m/>
    <n v="0"/>
    <m/>
    <n v="0"/>
    <m/>
    <n v="50"/>
    <m/>
    <n v="64"/>
    <n v="8046679"/>
    <n v="55"/>
    <m/>
    <n v="16"/>
    <m/>
    <n v="8"/>
    <m/>
    <n v="19"/>
    <n v="8848698.5000000019"/>
    <n v="19"/>
    <n v="2"/>
    <n v="0"/>
    <n v="64"/>
    <n v="19"/>
    <n v="-1.0198610590244073E-2"/>
    <n v="0.13933439758107946"/>
    <n v="2.1046311655402512"/>
    <n v="3.492035384290193"/>
    <n v="2.9616709024438293E-3"/>
    <n v="2.4854974331646631E-3"/>
    <n v="3.9463830576781343E-3"/>
  </r>
  <r>
    <x v="41"/>
    <n v="6926645.5"/>
    <x v="11"/>
    <n v="0"/>
    <n v="7106229"/>
    <n v="0"/>
    <m/>
    <n v="0"/>
    <m/>
    <n v="407"/>
    <m/>
    <n v="276"/>
    <m/>
    <n v="454"/>
    <n v="8046679"/>
    <n v="460"/>
    <m/>
    <n v="518"/>
    <m/>
    <n v="589"/>
    <m/>
    <n v="446"/>
    <n v="8848698.5000000019"/>
    <n v="0"/>
    <n v="857"/>
    <n v="407"/>
    <n v="518"/>
    <n v="589"/>
    <n v="-1.0198610590244073E-2"/>
    <n v="0.13933439758107946"/>
    <n v="901.83445443399762"/>
    <n v="1496.3371621683477"/>
    <n v="1.2690759816971808"/>
    <n v="1.0650356501110583"/>
    <n v="1.6910251402150807"/>
  </r>
  <r>
    <x v="41"/>
    <n v="6926646.5"/>
    <x v="12"/>
    <n v="0"/>
    <n v="7106229"/>
    <n v="0"/>
    <m/>
    <n v="0"/>
    <m/>
    <n v="0"/>
    <m/>
    <n v="0"/>
    <m/>
    <n v="0"/>
    <n v="8046679"/>
    <n v="0"/>
    <m/>
    <n v="0"/>
    <m/>
    <n v="997"/>
    <m/>
    <n v="0"/>
    <n v="8848698.5000000019"/>
    <n v="595"/>
    <n v="1075"/>
    <n v="0"/>
    <n v="0"/>
    <n v="997"/>
    <n v="-1.0198610590244073E-2"/>
    <n v="0.13933439758107946"/>
    <n v="1131.2392514778851"/>
    <n v="1876.9690190559788"/>
    <n v="1.5918981100635583"/>
    <n v="1.3359548703260065"/>
    <n v="2.1211808935019976"/>
  </r>
  <r>
    <x v="41"/>
    <n v="6926647.5"/>
    <x v="13"/>
    <n v="0"/>
    <n v="7106229"/>
    <n v="0"/>
    <m/>
    <n v="0"/>
    <m/>
    <n v="0"/>
    <m/>
    <n v="112"/>
    <m/>
    <n v="151"/>
    <n v="8046679"/>
    <n v="148"/>
    <m/>
    <n v="139"/>
    <m/>
    <n v="280"/>
    <m/>
    <n v="95"/>
    <n v="8848698.5000000019"/>
    <n v="0"/>
    <n v="23"/>
    <n v="0"/>
    <n v="151"/>
    <n v="280"/>
    <n v="-1.0198610590244073E-2"/>
    <n v="0.13933439758107946"/>
    <n v="24.203258403712891"/>
    <n v="40.158406919337217"/>
    <n v="3.4059215378104038E-2"/>
    <n v="2.8583220481393629E-2"/>
    <n v="4.5383405163298543E-2"/>
  </r>
  <r>
    <x v="41"/>
    <n v="6926648.5"/>
    <x v="14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0"/>
    <n v="0"/>
    <n v="0"/>
    <n v="0"/>
    <n v="-1.0198610590244073E-2"/>
    <n v="0.13933439758107946"/>
    <n v="0"/>
    <n v="0"/>
    <n v="0"/>
    <n v="0"/>
    <n v="0"/>
  </r>
  <r>
    <x v="41"/>
    <n v="6926649.5"/>
    <x v="15"/>
    <n v="0"/>
    <n v="7106229"/>
    <n v="0"/>
    <m/>
    <n v="0"/>
    <m/>
    <n v="0"/>
    <m/>
    <n v="2"/>
    <m/>
    <n v="6"/>
    <n v="8046679"/>
    <n v="5"/>
    <m/>
    <n v="4"/>
    <m/>
    <n v="3"/>
    <m/>
    <n v="1"/>
    <n v="8848698.5000000019"/>
    <n v="2"/>
    <n v="2"/>
    <n v="0"/>
    <n v="6"/>
    <n v="3"/>
    <n v="-1.0198610590244073E-2"/>
    <n v="0.13933439758107946"/>
    <n v="2.1046311655402512"/>
    <n v="3.492035384290193"/>
    <n v="2.9616709024438293E-3"/>
    <n v="2.4854974331646631E-3"/>
    <n v="3.9463830576781343E-3"/>
  </r>
  <r>
    <x v="41"/>
    <n v="6926650.5"/>
    <x v="16"/>
    <n v="0"/>
    <n v="7106229"/>
    <n v="0"/>
    <m/>
    <n v="0"/>
    <m/>
    <n v="0"/>
    <m/>
    <n v="1340"/>
    <m/>
    <n v="1364"/>
    <n v="8046679"/>
    <n v="1353"/>
    <m/>
    <n v="1353"/>
    <m/>
    <n v="2137"/>
    <m/>
    <n v="2139"/>
    <n v="8848698.5000000019"/>
    <n v="0"/>
    <n v="4010"/>
    <n v="0"/>
    <n v="1364"/>
    <n v="2139"/>
    <n v="-1.0198610590244073E-2"/>
    <n v="0.13933439758107946"/>
    <n v="4219.7854869082039"/>
    <n v="7001.5309455018369"/>
    <n v="5.9381501593998784"/>
    <n v="4.9834223534951496"/>
    <n v="7.9124980306446604"/>
  </r>
  <r>
    <x v="41"/>
    <n v="6926651.5"/>
    <x v="17"/>
    <n v="0"/>
    <n v="7106229"/>
    <n v="0"/>
    <m/>
    <n v="0"/>
    <m/>
    <n v="0"/>
    <m/>
    <n v="1264"/>
    <m/>
    <n v="1806"/>
    <n v="8046679"/>
    <n v="1554"/>
    <m/>
    <n v="1948"/>
    <m/>
    <n v="1371"/>
    <m/>
    <n v="0"/>
    <n v="8848698.5000000019"/>
    <n v="0"/>
    <n v="360"/>
    <n v="0"/>
    <n v="1948"/>
    <n v="1371"/>
    <n v="-1.0198610590244073E-2"/>
    <n v="0.13933439758107946"/>
    <n v="378.83360979724523"/>
    <n v="628.56636917223477"/>
    <n v="0.53310076243988935"/>
    <n v="0.44738953796963937"/>
    <n v="0.71034895038206425"/>
  </r>
  <r>
    <x v="41"/>
    <n v="6926652.5"/>
    <x v="18"/>
    <n v="0"/>
    <n v="7106229"/>
    <n v="0"/>
    <m/>
    <n v="0"/>
    <m/>
    <n v="0"/>
    <m/>
    <n v="129"/>
    <m/>
    <n v="201"/>
    <n v="8046679"/>
    <n v="183"/>
    <m/>
    <n v="195"/>
    <m/>
    <n v="338"/>
    <m/>
    <n v="149"/>
    <n v="8848698.5000000019"/>
    <n v="887"/>
    <n v="615"/>
    <n v="0"/>
    <n v="201"/>
    <n v="887"/>
    <n v="-1.0198610590244073E-2"/>
    <n v="0.13933439758107946"/>
    <n v="647.17408340362726"/>
    <n v="1073.8008806692344"/>
    <n v="0.9107138025014776"/>
    <n v="0.764290460698134"/>
    <n v="1.2135127902360263"/>
  </r>
  <r>
    <x v="41"/>
    <n v="6926653.5"/>
    <x v="19"/>
    <n v="0"/>
    <n v="7106229"/>
    <n v="0"/>
    <m/>
    <n v="0"/>
    <m/>
    <n v="0"/>
    <m/>
    <n v="638"/>
    <m/>
    <n v="945"/>
    <n v="8046679"/>
    <n v="978"/>
    <m/>
    <n v="817"/>
    <m/>
    <n v="0"/>
    <m/>
    <n v="813"/>
    <n v="8848698.5000000019"/>
    <n v="390"/>
    <n v="0"/>
    <n v="0"/>
    <n v="978"/>
    <n v="813"/>
    <n v="-1.0198610590244073E-2"/>
    <n v="0.13933439758107946"/>
    <n v="0"/>
    <n v="0"/>
    <n v="0"/>
    <n v="0"/>
    <n v="0"/>
  </r>
  <r>
    <x v="41"/>
    <n v="6926654.5"/>
    <x v="20"/>
    <n v="0"/>
    <n v="7106229"/>
    <n v="0"/>
    <m/>
    <n v="0"/>
    <m/>
    <n v="231"/>
    <m/>
    <n v="152"/>
    <m/>
    <n v="174"/>
    <n v="8046679"/>
    <n v="160"/>
    <m/>
    <n v="175"/>
    <m/>
    <n v="230"/>
    <m/>
    <n v="161"/>
    <n v="8848698.5000000019"/>
    <n v="183"/>
    <n v="252"/>
    <n v="231"/>
    <n v="175"/>
    <n v="230"/>
    <n v="-1.0198610590244073E-2"/>
    <n v="0.13933439758107946"/>
    <n v="265.18352685807167"/>
    <n v="439.9964584205643"/>
    <n v="0.37317053370792252"/>
    <n v="0.31317267657874759"/>
    <n v="0.49724426526744497"/>
  </r>
  <r>
    <x v="41"/>
    <n v="6926655.5"/>
    <x v="21"/>
    <n v="0"/>
    <n v="7106229"/>
    <n v="0"/>
    <m/>
    <n v="0"/>
    <m/>
    <n v="0"/>
    <m/>
    <n v="14"/>
    <m/>
    <n v="62"/>
    <n v="8046679"/>
    <n v="62"/>
    <m/>
    <n v="62"/>
    <m/>
    <n v="66"/>
    <m/>
    <n v="56"/>
    <n v="8848698.5000000019"/>
    <n v="0"/>
    <n v="0"/>
    <n v="0"/>
    <n v="62"/>
    <n v="66"/>
    <n v="-1.0198610590244073E-2"/>
    <n v="0.13933439758107946"/>
    <n v="0"/>
    <n v="0"/>
    <n v="0"/>
    <n v="0"/>
    <n v="0"/>
  </r>
  <r>
    <x v="41"/>
    <n v="6926656.5"/>
    <x v="22"/>
    <n v="0"/>
    <n v="7106229"/>
    <n v="0"/>
    <m/>
    <n v="0"/>
    <m/>
    <n v="0"/>
    <m/>
    <n v="9"/>
    <m/>
    <n v="21"/>
    <n v="8046679"/>
    <n v="25"/>
    <m/>
    <n v="35"/>
    <m/>
    <n v="83"/>
    <m/>
    <n v="33"/>
    <n v="8848698.5000000019"/>
    <n v="0"/>
    <n v="0"/>
    <n v="0"/>
    <n v="35"/>
    <n v="83"/>
    <n v="-1.0198610590244073E-2"/>
    <n v="0.13933439758107946"/>
    <n v="0"/>
    <n v="0"/>
    <n v="0"/>
    <n v="0"/>
    <n v="0"/>
  </r>
  <r>
    <x v="41"/>
    <n v="6926657.5"/>
    <x v="23"/>
    <n v="0"/>
    <n v="7106229"/>
    <n v="0"/>
    <m/>
    <n v="0"/>
    <m/>
    <n v="0"/>
    <m/>
    <n v="0"/>
    <m/>
    <n v="0"/>
    <n v="8046679"/>
    <n v="0"/>
    <m/>
    <n v="0"/>
    <m/>
    <n v="0"/>
    <m/>
    <n v="0"/>
    <n v="8848698.5000000019"/>
    <n v="0"/>
    <n v="987"/>
    <n v="0"/>
    <n v="0"/>
    <n v="0"/>
    <n v="-1.0198610590244073E-2"/>
    <n v="0.13933439758107946"/>
    <n v="1038.6354801941141"/>
    <n v="1723.3194621472103"/>
    <n v="1.4615845903560298"/>
    <n v="1.2265929832667612"/>
    <n v="1.9475400389641593"/>
  </r>
  <r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9872579"/>
    <n v="0"/>
    <n v="61704517.99999997"/>
    <n v="0"/>
    <n v="63588333.999999993"/>
    <n v="0"/>
    <n v="65497748.000000045"/>
    <n v="17386"/>
    <n v="2885"/>
    <n v="6036"/>
    <n v="5770"/>
    <n v="17386"/>
    <n v="0.14011618556211447"/>
    <n v="5.4673730437993617E-2"/>
    <n v="1431.8165777191211"/>
    <n v="3590.2427611781086"/>
    <n v="0.29070267212193573"/>
    <n v="0.49663935253514929"/>
    <n v="0.5481475120607362"/>
  </r>
  <r>
    <x v="42"/>
    <n v="47786138.5"/>
    <x v="1"/>
    <n v="41600"/>
    <n v="49253643.5"/>
    <n v="0"/>
    <m/>
    <n v="43104"/>
    <m/>
    <n v="0"/>
    <m/>
    <n v="0"/>
    <m/>
    <n v="63880"/>
    <n v="58090443.000000007"/>
    <n v="63880"/>
    <m/>
    <n v="0"/>
    <m/>
    <n v="0"/>
    <m/>
    <n v="0"/>
    <n v="65497748.000000045"/>
    <n v="0"/>
    <n v="31940"/>
    <n v="43104"/>
    <n v="63880"/>
    <n v="0"/>
    <n v="0.14011618556211447"/>
    <n v="5.4673730437993617E-2"/>
    <n v="15851.723220918104"/>
    <n v="39747.782943510843"/>
    <n v="3.2183859090379991"/>
    <n v="5.4983226759004049"/>
    <n v="6.0685724558821192"/>
  </r>
  <r>
    <x v="42"/>
    <n v="47786139.5"/>
    <x v="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40.5"/>
    <x v="3"/>
    <n v="20962"/>
    <n v="49253643.5"/>
    <n v="0"/>
    <m/>
    <n v="0"/>
    <m/>
    <n v="53"/>
    <m/>
    <n v="1200"/>
    <m/>
    <n v="1223"/>
    <n v="58090443.000000007"/>
    <n v="378"/>
    <m/>
    <n v="0"/>
    <m/>
    <n v="0"/>
    <m/>
    <n v="16"/>
    <n v="65497748.000000045"/>
    <n v="656"/>
    <n v="1845"/>
    <n v="20962"/>
    <n v="1223"/>
    <n v="656"/>
    <n v="0.14011618556211447"/>
    <n v="5.4673730437993617E-2"/>
    <n v="915.66779406994056"/>
    <n v="2296.0131349648564"/>
    <n v="0.18590864127035406"/>
    <n v="0.31760818212386499"/>
    <n v="0.3505484089261901"/>
  </r>
  <r>
    <x v="42"/>
    <n v="47786141.5"/>
    <x v="4"/>
    <n v="9658"/>
    <n v="49253643.5"/>
    <n v="0"/>
    <m/>
    <n v="0"/>
    <m/>
    <n v="0"/>
    <m/>
    <n v="0"/>
    <m/>
    <n v="282"/>
    <n v="58090443.000000007"/>
    <n v="233"/>
    <m/>
    <n v="0"/>
    <m/>
    <n v="0"/>
    <m/>
    <n v="18"/>
    <n v="65497748.000000045"/>
    <n v="465"/>
    <n v="682"/>
    <n v="9658"/>
    <n v="282"/>
    <n v="465"/>
    <n v="0.14011618556211447"/>
    <n v="5.4673730437993617E-2"/>
    <n v="338.47449081609727"/>
    <n v="848.71596642061354"/>
    <n v="6.8720701000748771E-2"/>
    <n v="0.11740313290432298"/>
    <n v="0.12957941186323124"/>
  </r>
  <r>
    <x v="42"/>
    <n v="47786142.5"/>
    <x v="5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0737"/>
    <n v="0"/>
    <n v="0"/>
    <n v="0"/>
    <n v="20737"/>
    <n v="0.14011618556211447"/>
    <n v="5.4673730437993617E-2"/>
    <n v="0"/>
    <n v="0"/>
    <n v="0"/>
    <n v="0"/>
    <n v="0"/>
  </r>
  <r>
    <x v="42"/>
    <n v="47786143.5"/>
    <x v="6"/>
    <n v="0"/>
    <n v="49253643.5"/>
    <n v="0"/>
    <m/>
    <n v="0"/>
    <m/>
    <n v="0"/>
    <m/>
    <n v="0"/>
    <m/>
    <n v="49"/>
    <n v="58090443.000000007"/>
    <n v="855"/>
    <m/>
    <n v="0"/>
    <m/>
    <n v="0"/>
    <m/>
    <n v="0"/>
    <n v="65497748.000000045"/>
    <n v="65"/>
    <n v="148"/>
    <n v="0"/>
    <n v="855"/>
    <n v="65"/>
    <n v="0.14011618556211447"/>
    <n v="5.4673730437993617E-2"/>
    <n v="73.451942288537239"/>
    <n v="184.17883142265512"/>
    <n v="1.4912996698109703E-2"/>
    <n v="2.5477512712375076E-2"/>
    <n v="2.811987236914695E-2"/>
  </r>
  <r>
    <x v="42"/>
    <n v="47786144.5"/>
    <x v="7"/>
    <n v="3255"/>
    <n v="49253643.5"/>
    <n v="0"/>
    <m/>
    <n v="0"/>
    <m/>
    <n v="0"/>
    <m/>
    <n v="0"/>
    <m/>
    <n v="566"/>
    <n v="58090443.000000007"/>
    <n v="1905"/>
    <m/>
    <n v="0"/>
    <m/>
    <n v="0"/>
    <m/>
    <n v="0"/>
    <n v="65497748.000000045"/>
    <n v="929"/>
    <n v="578"/>
    <n v="3255"/>
    <n v="1905"/>
    <n v="929"/>
    <n v="0.14011618556211447"/>
    <n v="5.4673730437993617E-2"/>
    <n v="286.8596124511792"/>
    <n v="719.29300379928827"/>
    <n v="5.8241297915590587E-2"/>
    <n v="9.9500015863194555E-2"/>
    <n v="0.10981950154977661"/>
  </r>
  <r>
    <x v="42"/>
    <n v="47786145.5"/>
    <x v="8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25803"/>
    <n v="0"/>
    <n v="0"/>
    <n v="0"/>
    <n v="0.14011618556211447"/>
    <n v="5.4673730437993617E-2"/>
    <n v="12805.949100480582"/>
    <n v="32110.583697288988"/>
    <n v="2.6000003635224633"/>
    <n v="4.4418666251176626"/>
    <n v="4.9025477482506679"/>
  </r>
  <r>
    <x v="42"/>
    <n v="47786146.5"/>
    <x v="9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633"/>
    <n v="0"/>
    <n v="0"/>
    <n v="0"/>
    <n v="0.14011618556211447"/>
    <n v="5.4673730437993617E-2"/>
    <n v="314.15594235570319"/>
    <n v="787.73783980095061"/>
    <n v="6.3783289931780007E-2"/>
    <n v="0.10896801045225286"/>
    <n v="0.12026945411939202"/>
  </r>
  <r>
    <x v="42"/>
    <n v="47786147.5"/>
    <x v="10"/>
    <n v="60"/>
    <n v="49253643.5"/>
    <n v="0"/>
    <m/>
    <n v="0"/>
    <m/>
    <n v="0"/>
    <m/>
    <n v="0"/>
    <m/>
    <n v="0"/>
    <n v="58090443.000000007"/>
    <n v="89"/>
    <m/>
    <n v="0"/>
    <m/>
    <n v="0"/>
    <m/>
    <n v="0"/>
    <n v="65497748.000000045"/>
    <n v="12"/>
    <n v="73"/>
    <n v="60"/>
    <n v="89"/>
    <n v="12"/>
    <n v="0.14011618556211447"/>
    <n v="5.4673730437993617E-2"/>
    <n v="36.229674236913638"/>
    <n v="90.844964147660974"/>
    <n v="7.3557348578514072E-3"/>
    <n v="1.2566611000022843E-2"/>
    <n v="1.3869937046944104E-2"/>
  </r>
  <r>
    <x v="42"/>
    <n v="47786148.5"/>
    <x v="11"/>
    <n v="89"/>
    <n v="49253643.5"/>
    <n v="0"/>
    <m/>
    <n v="93"/>
    <m/>
    <n v="0"/>
    <m/>
    <n v="0"/>
    <m/>
    <n v="0"/>
    <n v="58090443.000000007"/>
    <n v="4361"/>
    <m/>
    <n v="0"/>
    <m/>
    <n v="0"/>
    <m/>
    <n v="0"/>
    <n v="65497748.000000045"/>
    <n v="1198"/>
    <n v="3028"/>
    <n v="93"/>
    <n v="4361"/>
    <n v="1198"/>
    <n v="0.14011618556211447"/>
    <n v="5.4673730437993617E-2"/>
    <n v="1502.7870354708834"/>
    <n v="3768.1993347824305"/>
    <n v="0.30511185136402819"/>
    <n v="0.52125613846670094"/>
    <n v="0.57531738874173632"/>
  </r>
  <r>
    <x v="42"/>
    <n v="47786149.5"/>
    <x v="1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337"/>
    <n v="9250"/>
    <n v="0"/>
    <n v="0"/>
    <n v="2337"/>
    <n v="0.14011618556211447"/>
    <n v="5.4673730437993617E-2"/>
    <n v="4590.7463930335771"/>
    <n v="11511.176963915945"/>
    <n v="0.93206229363185622"/>
    <n v="1.5923445445234423"/>
    <n v="1.7574920230716842"/>
  </r>
  <r>
    <x v="42"/>
    <n v="47786150.5"/>
    <x v="13"/>
    <n v="223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543"/>
    <n v="681"/>
    <n v="223"/>
    <n v="0"/>
    <n v="543"/>
    <n v="0.14011618556211447"/>
    <n v="5.4673730437993617E-2"/>
    <n v="337.9781939087423"/>
    <n v="847.4715148569469"/>
    <n v="6.8619937509545315E-2"/>
    <n v="0.11723098754815829"/>
    <n v="0.12938941272560184"/>
  </r>
  <r>
    <x v="42"/>
    <n v="47786151.5"/>
    <x v="14"/>
    <n v="47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724"/>
    <n v="724"/>
    <n v="470"/>
    <n v="0"/>
    <n v="724"/>
    <n v="0.14011618556211447"/>
    <n v="5.4673730437993617E-2"/>
    <n v="359.31896092500648"/>
    <n v="900.98293209461019"/>
    <n v="7.2952767631293408E-2"/>
    <n v="0.12463323786324024"/>
    <n v="0.1375593756436648"/>
  </r>
  <r>
    <x v="42"/>
    <n v="47786152.5"/>
    <x v="15"/>
    <n v="82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01"/>
    <n v="213"/>
    <n v="82"/>
    <n v="0"/>
    <n v="201"/>
    <n v="0.14011618556211447"/>
    <n v="5.4673730437993617E-2"/>
    <n v="105.71124126661103"/>
    <n v="265.06818306098342"/>
    <n v="2.1462623626333558E-2"/>
    <n v="3.6666960863080349E-2"/>
    <n v="4.0469816315056091E-2"/>
  </r>
  <r>
    <x v="42"/>
    <n v="47786153.5"/>
    <x v="16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54.5"/>
    <x v="17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"/>
    <n v="3630"/>
    <n v="0"/>
    <n v="0"/>
    <n v="2"/>
    <n v="0.14011618556211447"/>
    <n v="5.4673730437993617E-2"/>
    <n v="1801.5577736985822"/>
    <n v="4517.3591761097168"/>
    <n v="0.36577147306850144"/>
    <n v="0.62488764287784815"/>
    <n v="0.68969686959461785"/>
  </r>
  <r>
    <x v="42"/>
    <n v="47786155.5"/>
    <x v="18"/>
    <n v="1997"/>
    <n v="49253643.5"/>
    <n v="0"/>
    <m/>
    <n v="2508"/>
    <m/>
    <n v="0"/>
    <m/>
    <n v="0"/>
    <m/>
    <n v="0"/>
    <n v="58090443.000000007"/>
    <n v="0"/>
    <m/>
    <n v="0"/>
    <m/>
    <n v="0"/>
    <m/>
    <n v="0"/>
    <n v="65497748.000000045"/>
    <n v="4743"/>
    <n v="4361"/>
    <n v="2508"/>
    <n v="0"/>
    <n v="4743"/>
    <n v="0.14011618556211447"/>
    <n v="5.4673730437993617E-2"/>
    <n v="2164.3508129750735"/>
    <n v="5427.053269149993"/>
    <n v="0.439429585138219"/>
    <n v="0.7507258982342413"/>
    <n v="0.82858623920168806"/>
  </r>
  <r>
    <x v="42"/>
    <n v="47786156.5"/>
    <x v="19"/>
    <n v="8787"/>
    <n v="49253643.5"/>
    <n v="0"/>
    <m/>
    <n v="10536"/>
    <m/>
    <n v="0"/>
    <m/>
    <n v="0"/>
    <m/>
    <n v="0"/>
    <n v="58090443.000000007"/>
    <n v="0"/>
    <m/>
    <n v="0"/>
    <m/>
    <n v="0"/>
    <m/>
    <n v="0"/>
    <n v="65497748.000000045"/>
    <n v="71119"/>
    <n v="1963"/>
    <n v="10536"/>
    <n v="0"/>
    <n v="71119"/>
    <n v="0.14011618556211447"/>
    <n v="5.4673730437993617E-2"/>
    <n v="974.23082913782832"/>
    <n v="2442.8584194775135"/>
    <n v="0.19779873323236044"/>
    <n v="0.33792133415129916"/>
    <n v="0.37296830716645585"/>
  </r>
  <r>
    <x v="42"/>
    <n v="47786157.5"/>
    <x v="20"/>
    <n v="13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1358"/>
    <n v="103"/>
    <n v="130"/>
    <n v="0"/>
    <n v="1358"/>
    <n v="0.14011618556211447"/>
    <n v="5.4673730437993617E-2"/>
    <n v="51.118581457563074"/>
    <n v="128.17851105765862"/>
    <n v="1.0378639593954724E-2"/>
    <n v="1.7730971684963737E-2"/>
    <n v="1.9569911175825242E-2"/>
  </r>
  <r>
    <x v="42"/>
    <n v="47786158.5"/>
    <x v="21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0"/>
    <n v="0"/>
    <n v="0"/>
    <n v="0"/>
    <n v="0"/>
    <n v="0.14011618556211447"/>
    <n v="5.4673730437993617E-2"/>
    <n v="0"/>
    <n v="0"/>
    <n v="0"/>
    <n v="0"/>
    <n v="0"/>
  </r>
  <r>
    <x v="42"/>
    <n v="47786159.5"/>
    <x v="22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2"/>
    <n v="2"/>
    <n v="0"/>
    <n v="0"/>
    <n v="2"/>
    <n v="0.14011618556211447"/>
    <n v="5.4673730437993617E-2"/>
    <n v="0.99259381470996266"/>
    <n v="2.4889031273331774"/>
    <n v="2.0152698240688788E-4"/>
    <n v="3.4429071232939293E-4"/>
    <n v="3.799982752587426E-4"/>
  </r>
  <r>
    <x v="42"/>
    <n v="47786160.5"/>
    <x v="23"/>
    <n v="0"/>
    <n v="49253643.5"/>
    <n v="0"/>
    <m/>
    <n v="0"/>
    <m/>
    <n v="0"/>
    <m/>
    <n v="0"/>
    <m/>
    <n v="0"/>
    <n v="58090443.000000007"/>
    <n v="0"/>
    <m/>
    <n v="0"/>
    <m/>
    <n v="0"/>
    <m/>
    <n v="0"/>
    <n v="65497748.000000045"/>
    <n v="4710"/>
    <n v="15200"/>
    <n v="0"/>
    <n v="0"/>
    <n v="4710"/>
    <n v="0.14011618556211447"/>
    <n v="5.4673730437993617E-2"/>
    <n v="7543.7129917957163"/>
    <n v="18915.663767732149"/>
    <n v="1.5316050662923477"/>
    <n v="2.6166094137033862"/>
    <n v="2.887986891966444"/>
  </r>
  <r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42949080.000000015"/>
    <n v="0"/>
    <n v="44404611.000000007"/>
    <n v="14062"/>
    <n v="45853778.000000022"/>
    <n v="0"/>
    <n v="47249584.999999978"/>
    <n v="17454"/>
    <n v="17186"/>
    <n v="7290"/>
    <n v="13836"/>
    <n v="17454"/>
    <n v="4.7050173871553191E-2"/>
    <n v="5.4673730437993617E-2"/>
    <n v="13583.342549825131"/>
    <n v="21387.144573173995"/>
    <n v="3.8508556264152265"/>
    <n v="4.139669151648441"/>
    <n v="4.5264195597006838"/>
  </r>
  <r>
    <x v="43"/>
    <n v="34273296"/>
    <x v="1"/>
    <n v="81632"/>
    <n v="35273569.999999993"/>
    <n v="80298"/>
    <m/>
    <n v="90776"/>
    <m/>
    <n v="101362"/>
    <m/>
    <n v="110456"/>
    <m/>
    <n v="120912"/>
    <n v="41515395.000000015"/>
    <n v="105814"/>
    <m/>
    <n v="0"/>
    <m/>
    <n v="102654"/>
    <m/>
    <n v="0"/>
    <n v="47249584.999999978"/>
    <n v="148394"/>
    <n v="16407"/>
    <n v="101362"/>
    <n v="120912"/>
    <n v="148394"/>
    <n v="4.7050173871553191E-2"/>
    <n v="5.4673730437993617E-2"/>
    <n v="12967.642337657449"/>
    <n v="20417.716805077722"/>
    <n v="3.6763056128589908"/>
    <n v="3.9520279163910144"/>
    <n v="4.3212478596537371"/>
  </r>
  <r>
    <x v="43"/>
    <n v="34273297"/>
    <x v="2"/>
    <n v="0"/>
    <n v="35273569.999999993"/>
    <n v="14000"/>
    <m/>
    <n v="0"/>
    <m/>
    <n v="17630"/>
    <m/>
    <n v="19604"/>
    <m/>
    <n v="0"/>
    <n v="41515395.000000015"/>
    <n v="0"/>
    <m/>
    <n v="0"/>
    <m/>
    <n v="47092"/>
    <m/>
    <n v="0"/>
    <n v="47249584.999999978"/>
    <n v="65914"/>
    <n v="7237"/>
    <n v="17630"/>
    <n v="19604"/>
    <n v="65914"/>
    <n v="4.7050173871553191E-2"/>
    <n v="5.4673730437993617E-2"/>
    <n v="5719.9261045667672"/>
    <n v="9006.0959662551031"/>
    <n v="1.6215897921777604"/>
    <n v="1.7432087542464663"/>
    <n v="1.9060687974836408"/>
  </r>
  <r>
    <x v="43"/>
    <n v="34273298"/>
    <x v="3"/>
    <n v="72"/>
    <n v="35273569.999999993"/>
    <n v="0"/>
    <m/>
    <n v="0"/>
    <m/>
    <n v="0"/>
    <m/>
    <n v="0"/>
    <m/>
    <n v="0"/>
    <n v="41515395.000000015"/>
    <n v="0"/>
    <m/>
    <n v="2202"/>
    <m/>
    <n v="0"/>
    <m/>
    <n v="17"/>
    <n v="47249584.999999978"/>
    <n v="170"/>
    <n v="324"/>
    <n v="72"/>
    <n v="2202"/>
    <n v="170"/>
    <n v="4.7050173871553191E-2"/>
    <n v="5.4673730437993617E-2"/>
    <n v="256.08070441890737"/>
    <n v="403.20230662797474"/>
    <n v="7.2598465201823184E-2"/>
    <n v="7.8043337899109444E-2"/>
    <n v="8.5334571007972856E-2"/>
  </r>
  <r>
    <x v="43"/>
    <n v="34273299"/>
    <x v="4"/>
    <n v="0"/>
    <n v="35273569.999999993"/>
    <n v="0"/>
    <m/>
    <n v="0"/>
    <m/>
    <n v="0"/>
    <m/>
    <n v="0"/>
    <m/>
    <n v="0"/>
    <n v="41515395.000000015"/>
    <n v="0"/>
    <m/>
    <n v="1045"/>
    <m/>
    <n v="0"/>
    <m/>
    <n v="111"/>
    <n v="47249584.999999978"/>
    <n v="0"/>
    <n v="26"/>
    <n v="0"/>
    <n v="1045"/>
    <n v="111"/>
    <n v="4.7050173871553191E-2"/>
    <n v="5.4673730437993617E-2"/>
    <n v="20.549686157072813"/>
    <n v="32.355740655331303"/>
    <n v="5.8258027631092673E-3"/>
    <n v="6.2627369919038443E-3"/>
    <n v="6.8478359450842409E-3"/>
  </r>
  <r>
    <x v="43"/>
    <n v="34273300"/>
    <x v="5"/>
    <n v="0"/>
    <n v="35273569.999999993"/>
    <n v="0"/>
    <m/>
    <n v="0"/>
    <m/>
    <n v="179175"/>
    <m/>
    <n v="0"/>
    <m/>
    <n v="0"/>
    <n v="41515395.000000015"/>
    <n v="0"/>
    <m/>
    <n v="179000"/>
    <m/>
    <n v="0"/>
    <m/>
    <n v="0"/>
    <n v="47249584.999999978"/>
    <n v="0"/>
    <n v="0"/>
    <n v="179175"/>
    <n v="179000"/>
    <n v="0"/>
    <n v="4.7050173871553191E-2"/>
    <n v="5.4673730437993617E-2"/>
    <n v="0"/>
    <n v="0"/>
    <n v="0"/>
    <n v="0"/>
    <n v="0"/>
  </r>
  <r>
    <x v="43"/>
    <n v="34273301"/>
    <x v="6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3"/>
    <n v="0"/>
    <n v="0"/>
    <n v="0"/>
    <n v="4.7050173871553191E-2"/>
    <n v="5.4673730437993617E-2"/>
    <n v="2.3711176335084017"/>
    <n v="3.7333546909997661"/>
    <n v="6.722080111279925E-4"/>
    <n v="7.226234990658282E-4"/>
    <n v="7.9013491674048946E-4"/>
  </r>
  <r>
    <x v="43"/>
    <n v="34273302"/>
    <x v="7"/>
    <n v="0"/>
    <n v="35273569.999999993"/>
    <n v="0"/>
    <m/>
    <n v="0"/>
    <m/>
    <n v="0"/>
    <m/>
    <n v="5112"/>
    <m/>
    <n v="0"/>
    <n v="41515395.000000015"/>
    <n v="0"/>
    <m/>
    <n v="0"/>
    <m/>
    <n v="0"/>
    <m/>
    <n v="0"/>
    <n v="47249584.999999978"/>
    <n v="0"/>
    <n v="16"/>
    <n v="0"/>
    <n v="5112"/>
    <n v="0"/>
    <n v="4.7050173871553191E-2"/>
    <n v="5.4673730437993617E-2"/>
    <n v="12.645960712044809"/>
    <n v="19.911225018665419"/>
    <n v="3.5851093926826268E-3"/>
    <n v="3.8539919950177507E-3"/>
    <n v="4.2140528892826105E-3"/>
  </r>
  <r>
    <x v="43"/>
    <n v="34273303"/>
    <x v="8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527"/>
    <n v="0"/>
    <n v="0"/>
    <n v="0"/>
    <n v="4.7050173871553191E-2"/>
    <n v="5.4673730437993617E-2"/>
    <n v="416.52633095297591"/>
    <n v="655.82597405229228"/>
    <n v="0.11808454062148402"/>
    <n v="0.12694086133589716"/>
    <n v="0.138800367040746"/>
  </r>
  <r>
    <x v="43"/>
    <n v="34273304"/>
    <x v="9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05"/>
    <x v="10"/>
    <n v="0"/>
    <n v="35273569.999999993"/>
    <n v="0"/>
    <m/>
    <n v="0"/>
    <m/>
    <n v="227"/>
    <m/>
    <n v="0"/>
    <m/>
    <n v="0"/>
    <n v="41515395.000000015"/>
    <n v="0"/>
    <m/>
    <n v="30"/>
    <m/>
    <n v="0"/>
    <m/>
    <n v="0"/>
    <n v="47249584.999999978"/>
    <n v="0"/>
    <n v="0"/>
    <n v="227"/>
    <n v="30"/>
    <n v="0"/>
    <n v="4.7050173871553191E-2"/>
    <n v="5.4673730437993617E-2"/>
    <n v="0"/>
    <n v="0"/>
    <n v="0"/>
    <n v="0"/>
    <n v="0"/>
  </r>
  <r>
    <x v="43"/>
    <n v="34273306"/>
    <x v="11"/>
    <n v="0"/>
    <n v="35273569.999999993"/>
    <n v="0"/>
    <m/>
    <n v="0"/>
    <m/>
    <n v="0"/>
    <m/>
    <n v="0"/>
    <m/>
    <n v="0"/>
    <n v="41515395.000000015"/>
    <n v="3874"/>
    <m/>
    <n v="0"/>
    <m/>
    <n v="0"/>
    <m/>
    <n v="0"/>
    <n v="47249584.999999978"/>
    <n v="3309"/>
    <n v="526"/>
    <n v="0"/>
    <n v="3874"/>
    <n v="3309"/>
    <n v="4.7050173871553191E-2"/>
    <n v="5.4673730437993617E-2"/>
    <n v="415.7359584084731"/>
    <n v="654.58152248862564"/>
    <n v="0.11786047128444135"/>
    <n v="0.12669998683620853"/>
    <n v="0.13853698873516582"/>
  </r>
  <r>
    <x v="43"/>
    <n v="34273307"/>
    <x v="12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14531"/>
    <n v="3505"/>
    <n v="0"/>
    <n v="0"/>
    <n v="14531"/>
    <n v="4.7050173871553191E-2"/>
    <n v="5.4673730437993617E-2"/>
    <n v="2770.2557684823159"/>
    <n v="4361.8027306513932"/>
    <n v="0.78536302633453792"/>
    <n v="0.84426512140857601"/>
    <n v="0.92314096105847188"/>
  </r>
  <r>
    <x v="43"/>
    <n v="34273308"/>
    <x v="13"/>
    <n v="0"/>
    <n v="35273569.999999993"/>
    <n v="0"/>
    <m/>
    <n v="0"/>
    <m/>
    <n v="121"/>
    <m/>
    <n v="0"/>
    <m/>
    <n v="0"/>
    <n v="41515395.000000015"/>
    <n v="0"/>
    <m/>
    <n v="0"/>
    <m/>
    <n v="0"/>
    <m/>
    <n v="0"/>
    <n v="47249584.999999978"/>
    <n v="1249"/>
    <n v="42"/>
    <n v="121"/>
    <n v="0"/>
    <n v="1249"/>
    <n v="4.7050173871553191E-2"/>
    <n v="5.4673730437993617E-2"/>
    <n v="33.195646869117624"/>
    <n v="52.266965673996722"/>
    <n v="9.4109121557918955E-3"/>
    <n v="1.0116728986921595E-2"/>
    <n v="1.1061888834366852E-2"/>
  </r>
  <r>
    <x v="43"/>
    <n v="34273309"/>
    <x v="14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0"/>
    <x v="15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9"/>
    <n v="0"/>
    <n v="0"/>
    <n v="0"/>
    <n v="4.7050173871553191E-2"/>
    <n v="5.4673730437993617E-2"/>
    <n v="7.1133529005252045"/>
    <n v="11.200064072999298"/>
    <n v="2.0166240333839773E-3"/>
    <n v="2.1678704971974847E-3"/>
    <n v="2.3704047502214683E-3"/>
  </r>
  <r>
    <x v="43"/>
    <n v="34273311"/>
    <x v="16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2"/>
    <x v="17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3"/>
    <x v="18"/>
    <n v="0"/>
    <n v="35273569.999999993"/>
    <n v="0"/>
    <m/>
    <n v="0"/>
    <m/>
    <n v="2447"/>
    <m/>
    <n v="0"/>
    <m/>
    <n v="0"/>
    <n v="41515395.000000015"/>
    <n v="0"/>
    <m/>
    <n v="0"/>
    <m/>
    <n v="0"/>
    <m/>
    <n v="0"/>
    <n v="47249584.999999978"/>
    <n v="13380"/>
    <n v="3874"/>
    <n v="2447"/>
    <n v="0"/>
    <n v="13380"/>
    <n v="4.7050173871553191E-2"/>
    <n v="5.4673730437993617E-2"/>
    <n v="3061.9032374038493"/>
    <n v="4821.0053576443643"/>
    <n v="0.86804461170328084"/>
    <n v="0.93314781179367279"/>
    <n v="1.020327555817552"/>
  </r>
  <r>
    <x v="43"/>
    <n v="34273314"/>
    <x v="19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5"/>
    <x v="20"/>
    <n v="0"/>
    <n v="35273569.999999993"/>
    <n v="0"/>
    <m/>
    <n v="0"/>
    <m/>
    <n v="114"/>
    <m/>
    <n v="0"/>
    <m/>
    <n v="0"/>
    <n v="41515395.000000015"/>
    <n v="0"/>
    <m/>
    <n v="0"/>
    <m/>
    <n v="0"/>
    <m/>
    <n v="0"/>
    <n v="47249584.999999978"/>
    <n v="572"/>
    <n v="18"/>
    <n v="114"/>
    <n v="0"/>
    <n v="572"/>
    <n v="4.7050173871553191E-2"/>
    <n v="5.4673730437993617E-2"/>
    <n v="14.226705801050409"/>
    <n v="22.400128145998597"/>
    <n v="4.0332480667679546E-3"/>
    <n v="4.3357409943949694E-3"/>
    <n v="4.7408095004429366E-3"/>
  </r>
  <r>
    <x v="43"/>
    <n v="34273316"/>
    <x v="21"/>
    <n v="6046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6046"/>
    <n v="0"/>
    <n v="0"/>
    <n v="4.7050173871553191E-2"/>
    <n v="5.4673730437993617E-2"/>
    <n v="0"/>
    <n v="0"/>
    <n v="0"/>
    <n v="0"/>
    <n v="0"/>
  </r>
  <r>
    <x v="43"/>
    <n v="34273317"/>
    <x v="22"/>
    <n v="0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0"/>
    <n v="0"/>
    <n v="0"/>
    <n v="4.7050173871553191E-2"/>
    <n v="5.4673730437993617E-2"/>
    <n v="0"/>
    <n v="0"/>
    <n v="0"/>
    <n v="0"/>
    <n v="0"/>
  </r>
  <r>
    <x v="43"/>
    <n v="34273318"/>
    <x v="23"/>
    <n v="19791"/>
    <n v="35273569.999999993"/>
    <n v="0"/>
    <m/>
    <n v="0"/>
    <m/>
    <n v="0"/>
    <m/>
    <n v="0"/>
    <m/>
    <n v="0"/>
    <n v="41515395.000000015"/>
    <n v="0"/>
    <m/>
    <n v="0"/>
    <m/>
    <n v="0"/>
    <m/>
    <n v="0"/>
    <n v="47249584.999999978"/>
    <n v="0"/>
    <n v="0"/>
    <n v="19791"/>
    <n v="0"/>
    <n v="0"/>
    <n v="4.7050173871553191E-2"/>
    <n v="5.4673730437993617E-2"/>
    <n v="0"/>
    <n v="0"/>
    <n v="0"/>
    <n v="0"/>
    <n v="0"/>
  </r>
  <r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58087054.999999985"/>
    <n v="92786"/>
    <n v="58801926.500000022"/>
    <n v="0"/>
    <n v="59392255"/>
    <n v="99093"/>
    <n v="59893885.5"/>
    <n v="0"/>
    <n v="43503"/>
    <n v="5084"/>
    <n v="92786"/>
    <n v="99093"/>
    <n v="-1.4844947843777323E-3"/>
    <n v="5.4673730437993617E-2"/>
    <n v="43827.10121144139"/>
    <n v="54137.37637418761"/>
    <n v="8.1351697668560785"/>
    <n v="7.5868986609349687"/>
    <n v="9.0388820031032395"/>
  </r>
  <r>
    <x v="44"/>
    <n v="53145034"/>
    <x v="1"/>
    <n v="117444"/>
    <n v="53873616"/>
    <n v="0"/>
    <m/>
    <n v="0"/>
    <m/>
    <n v="0"/>
    <m/>
    <n v="0"/>
    <m/>
    <n v="0"/>
    <n v="57339635.000000015"/>
    <n v="141104"/>
    <m/>
    <n v="129276"/>
    <m/>
    <n v="122056"/>
    <m/>
    <n v="0"/>
    <n v="59893885.5"/>
    <n v="0"/>
    <n v="287458"/>
    <n v="117444"/>
    <n v="141104"/>
    <n v="122056"/>
    <n v="-1.4844947843777323E-3"/>
    <n v="5.4673730437993617E-2"/>
    <n v="289599.58761553268"/>
    <n v="357727.55758847028"/>
    <n v="53.755364706822853"/>
    <n v="50.132513051399776"/>
    <n v="59.726891084478112"/>
  </r>
  <r>
    <x v="44"/>
    <n v="53145035"/>
    <x v="2"/>
    <n v="0"/>
    <n v="53873616"/>
    <n v="0"/>
    <m/>
    <n v="0"/>
    <m/>
    <n v="0"/>
    <m/>
    <n v="2568"/>
    <m/>
    <n v="0"/>
    <n v="57339635.000000015"/>
    <n v="0"/>
    <m/>
    <n v="0"/>
    <m/>
    <n v="0"/>
    <m/>
    <n v="0"/>
    <n v="59893885.5"/>
    <n v="0"/>
    <n v="0"/>
    <n v="0"/>
    <n v="2568"/>
    <n v="0"/>
    <n v="-1.4844947843777323E-3"/>
    <n v="5.4673730437993617E-2"/>
    <n v="0"/>
    <n v="0"/>
    <n v="0"/>
    <n v="0"/>
    <n v="0"/>
  </r>
  <r>
    <x v="44"/>
    <n v="53145036"/>
    <x v="3"/>
    <n v="0"/>
    <n v="53873616"/>
    <n v="0"/>
    <m/>
    <n v="0"/>
    <m/>
    <n v="0"/>
    <m/>
    <n v="2355"/>
    <m/>
    <n v="0"/>
    <n v="57339635.000000015"/>
    <n v="0"/>
    <m/>
    <n v="0"/>
    <m/>
    <n v="0"/>
    <m/>
    <n v="494"/>
    <n v="59893885.5"/>
    <n v="0"/>
    <n v="16195"/>
    <n v="0"/>
    <n v="2355"/>
    <n v="494"/>
    <n v="-1.4844947843777323E-3"/>
    <n v="5.4673730437993617E-2"/>
    <n v="16315.654187511052"/>
    <n v="20153.893073580402"/>
    <n v="3.0285054909830174"/>
    <n v="2.8243988647643112"/>
    <n v="3.3649333158691803"/>
  </r>
  <r>
    <x v="44"/>
    <n v="53145037"/>
    <x v="4"/>
    <n v="0"/>
    <n v="53873616"/>
    <n v="0"/>
    <m/>
    <n v="0"/>
    <m/>
    <n v="0"/>
    <m/>
    <n v="1090"/>
    <m/>
    <n v="0"/>
    <n v="57339635.000000015"/>
    <n v="0"/>
    <m/>
    <n v="0"/>
    <m/>
    <n v="0"/>
    <m/>
    <n v="366"/>
    <n v="59893885.5"/>
    <n v="0"/>
    <n v="6816"/>
    <n v="0"/>
    <n v="1090"/>
    <n v="366"/>
    <n v="-1.4844947843777323E-3"/>
    <n v="5.4673730437993617E-2"/>
    <n v="6866.7798050061947"/>
    <n v="8482.1818579514693"/>
    <n v="1.2746090414658995"/>
    <n v="1.1887065552475173"/>
    <n v="1.4162016351320987"/>
  </r>
  <r>
    <x v="44"/>
    <n v="53145038"/>
    <x v="5"/>
    <n v="0"/>
    <n v="53873616"/>
    <n v="0"/>
    <m/>
    <n v="0"/>
    <m/>
    <n v="0"/>
    <m/>
    <n v="0"/>
    <m/>
    <n v="0"/>
    <n v="57339635.000000015"/>
    <n v="54180"/>
    <m/>
    <n v="0"/>
    <m/>
    <n v="0"/>
    <m/>
    <n v="0"/>
    <n v="59893885.5"/>
    <n v="63290"/>
    <n v="54180"/>
    <n v="0"/>
    <n v="54180"/>
    <n v="63290"/>
    <n v="-1.4844947843777323E-3"/>
    <n v="5.4673730437993617E-2"/>
    <n v="54583.64580916016"/>
    <n v="67424.385719455779"/>
    <n v="10.131795461652354"/>
    <n v="9.448961438279122"/>
    <n v="11.257307011657439"/>
  </r>
  <r>
    <x v="44"/>
    <n v="53145039"/>
    <x v="6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0"/>
    <n v="0"/>
    <n v="0"/>
    <n v="0"/>
    <n v="-1.4844947843777323E-3"/>
    <n v="5.4673730437993617E-2"/>
    <n v="0"/>
    <n v="0"/>
    <n v="0"/>
    <n v="0"/>
    <n v="0"/>
  </r>
  <r>
    <x v="44"/>
    <n v="53145040"/>
    <x v="7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3585"/>
    <n v="0"/>
    <n v="0"/>
    <n v="0"/>
    <n v="-1.4844947843777323E-3"/>
    <n v="5.4673730437993617E-2"/>
    <n v="3611.708568214086"/>
    <n v="4461.3588557447201"/>
    <n v="0.6704039632710167"/>
    <n v="0.62522197778203492"/>
    <n v="0.74487718045020146"/>
  </r>
  <r>
    <x v="44"/>
    <n v="53145041"/>
    <x v="8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2857"/>
    <n v="0"/>
    <n v="0"/>
    <n v="0"/>
    <n v="2857"/>
    <n v="-1.4844947843777323E-3"/>
    <n v="5.4673730437993617E-2"/>
    <n v="0"/>
    <n v="0"/>
    <n v="0"/>
    <n v="0"/>
    <n v="0"/>
  </r>
  <r>
    <x v="44"/>
    <n v="53145042"/>
    <x v="9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26692"/>
    <n v="0"/>
    <n v="0"/>
    <n v="0"/>
    <n v="26692"/>
    <n v="-1.4844947843777323E-3"/>
    <n v="5.4673730437993617E-2"/>
    <n v="0"/>
    <n v="0"/>
    <n v="0"/>
    <n v="0"/>
    <n v="0"/>
  </r>
  <r>
    <x v="44"/>
    <n v="53145043"/>
    <x v="10"/>
    <n v="0"/>
    <n v="53873616"/>
    <n v="0"/>
    <m/>
    <n v="0"/>
    <m/>
    <n v="0"/>
    <m/>
    <n v="0"/>
    <m/>
    <n v="3330"/>
    <n v="57339635.000000015"/>
    <n v="0"/>
    <m/>
    <n v="0"/>
    <m/>
    <n v="0"/>
    <m/>
    <n v="0"/>
    <n v="59893885.5"/>
    <n v="329"/>
    <n v="0"/>
    <n v="0"/>
    <n v="3330"/>
    <n v="329"/>
    <n v="-1.4844947843777323E-3"/>
    <n v="5.4673730437993617E-2"/>
    <n v="0"/>
    <n v="0"/>
    <n v="0"/>
    <n v="0"/>
    <n v="0"/>
  </r>
  <r>
    <x v="44"/>
    <n v="53145044"/>
    <x v="11"/>
    <n v="133"/>
    <n v="53873616"/>
    <n v="144"/>
    <m/>
    <n v="145"/>
    <m/>
    <n v="149"/>
    <m/>
    <n v="4802"/>
    <m/>
    <n v="5267"/>
    <n v="57339635.000000015"/>
    <n v="5455"/>
    <m/>
    <n v="9939"/>
    <m/>
    <n v="0"/>
    <m/>
    <n v="6166"/>
    <n v="59893885.5"/>
    <n v="13"/>
    <n v="8415"/>
    <n v="149"/>
    <n v="9939"/>
    <n v="6166"/>
    <n v="-1.4844947843777323E-3"/>
    <n v="5.4673730437993617E-2"/>
    <n v="8477.6924969376651"/>
    <n v="10472.059908254343"/>
    <n v="1.5736260393097923"/>
    <n v="1.467571253287538"/>
    <n v="1.7484355574584225"/>
  </r>
  <r>
    <x v="44"/>
    <n v="53145045"/>
    <x v="12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577"/>
    <n v="0"/>
    <n v="0"/>
    <n v="0"/>
    <n v="-1.4844947843777323E-3"/>
    <n v="5.4673730437993617E-2"/>
    <n v="581.29870121604677"/>
    <n v="718.04855223562174"/>
    <n v="0.10790044262409391"/>
    <n v="0.10062847452726197"/>
    <n v="0.11988678748110636"/>
  </r>
  <r>
    <x v="44"/>
    <n v="53145046"/>
    <x v="13"/>
    <n v="8095"/>
    <n v="53873616"/>
    <n v="8476"/>
    <m/>
    <n v="8924"/>
    <m/>
    <n v="9175"/>
    <m/>
    <n v="8484"/>
    <m/>
    <n v="8681"/>
    <n v="57339635.000000015"/>
    <n v="8878"/>
    <m/>
    <n v="0"/>
    <m/>
    <n v="0"/>
    <m/>
    <n v="9281"/>
    <n v="59893885.5"/>
    <n v="0"/>
    <n v="8072"/>
    <n v="9175"/>
    <n v="8878"/>
    <n v="9281"/>
    <n v="-1.4844947843777323E-3"/>
    <n v="5.4673730437993617E-2"/>
    <n v="8132.1371164920783"/>
    <n v="10045.213021916705"/>
    <n v="1.5094841817360241"/>
    <n v="1.4077522467661328"/>
    <n v="1.6771683683665348"/>
  </r>
  <r>
    <x v="44"/>
    <n v="53145047"/>
    <x v="14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0"/>
    <n v="0"/>
    <n v="0"/>
    <n v="0"/>
    <n v="-1.4844947843777323E-3"/>
    <n v="5.4673730437993617E-2"/>
    <n v="0"/>
    <n v="0"/>
    <n v="0"/>
    <n v="0"/>
    <n v="0"/>
  </r>
  <r>
    <x v="44"/>
    <n v="53145048"/>
    <x v="15"/>
    <n v="3453"/>
    <n v="53873616"/>
    <n v="3588"/>
    <m/>
    <n v="3705"/>
    <m/>
    <n v="3783"/>
    <m/>
    <n v="3725"/>
    <m/>
    <n v="3790"/>
    <n v="57339635.000000015"/>
    <n v="3848"/>
    <m/>
    <n v="3830"/>
    <m/>
    <n v="0"/>
    <m/>
    <n v="4012"/>
    <n v="59893885.5"/>
    <n v="255"/>
    <n v="0"/>
    <n v="3783"/>
    <n v="3848"/>
    <n v="4012"/>
    <n v="-1.4844947843777323E-3"/>
    <n v="5.4673730437993617E-2"/>
    <n v="0"/>
    <n v="0"/>
    <n v="0"/>
    <n v="0"/>
    <n v="0"/>
  </r>
  <r>
    <x v="44"/>
    <n v="53145049"/>
    <x v="16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15459"/>
    <n v="0"/>
    <n v="0"/>
    <n v="0"/>
    <n v="15459"/>
    <n v="-1.4844947843777323E-3"/>
    <n v="5.4673730437993617E-2"/>
    <n v="0"/>
    <n v="0"/>
    <n v="0"/>
    <n v="0"/>
    <n v="0"/>
  </r>
  <r>
    <x v="44"/>
    <n v="53145050"/>
    <x v="17"/>
    <n v="0"/>
    <n v="53873616"/>
    <n v="0"/>
    <m/>
    <n v="0"/>
    <m/>
    <n v="0"/>
    <m/>
    <n v="0"/>
    <m/>
    <n v="0"/>
    <n v="57339635.000000015"/>
    <n v="0"/>
    <m/>
    <n v="0"/>
    <m/>
    <n v="0"/>
    <m/>
    <n v="0"/>
    <n v="59893885.5"/>
    <n v="0"/>
    <n v="15266"/>
    <n v="0"/>
    <n v="0"/>
    <n v="0"/>
    <n v="-1.4844947843777323E-3"/>
    <n v="5.4673730437993617E-2"/>
    <n v="15379.733055050554"/>
    <n v="18997.797570934144"/>
    <n v="2.8547801682832197"/>
    <n v="2.6623817887923416"/>
    <n v="3.1719093547427546"/>
  </r>
  <r>
    <x v="44"/>
    <n v="53145051"/>
    <x v="18"/>
    <n v="171"/>
    <n v="53873616"/>
    <n v="273"/>
    <m/>
    <n v="326"/>
    <m/>
    <n v="453"/>
    <m/>
    <n v="5377"/>
    <m/>
    <n v="5525"/>
    <n v="57339635.000000015"/>
    <n v="5731"/>
    <m/>
    <n v="0"/>
    <m/>
    <n v="0"/>
    <m/>
    <n v="6353"/>
    <n v="59893885.5"/>
    <n v="0"/>
    <n v="0"/>
    <n v="453"/>
    <n v="5731"/>
    <n v="6353"/>
    <n v="-1.4844947843777323E-3"/>
    <n v="5.4673730437993617E-2"/>
    <n v="0"/>
    <n v="0"/>
    <n v="0"/>
    <n v="0"/>
    <n v="0"/>
  </r>
  <r>
    <x v="44"/>
    <n v="53145052"/>
    <x v="19"/>
    <n v="90"/>
    <n v="53873616"/>
    <n v="217"/>
    <m/>
    <n v="362"/>
    <m/>
    <n v="474"/>
    <m/>
    <n v="0"/>
    <m/>
    <n v="8919"/>
    <n v="57339635.000000015"/>
    <n v="0"/>
    <m/>
    <n v="0"/>
    <m/>
    <n v="0"/>
    <m/>
    <n v="3870"/>
    <n v="59893885.5"/>
    <n v="20327"/>
    <n v="0"/>
    <n v="474"/>
    <n v="8919"/>
    <n v="20327"/>
    <n v="-1.4844947843777323E-3"/>
    <n v="5.4673730437993617E-2"/>
    <n v="0"/>
    <n v="0"/>
    <n v="0"/>
    <n v="0"/>
    <n v="0"/>
  </r>
  <r>
    <x v="44"/>
    <n v="53145053"/>
    <x v="20"/>
    <n v="7791"/>
    <n v="53873616"/>
    <n v="8185"/>
    <m/>
    <n v="8781"/>
    <m/>
    <n v="9289"/>
    <m/>
    <n v="7451"/>
    <m/>
    <n v="7704"/>
    <n v="57339635.000000015"/>
    <n v="7922"/>
    <m/>
    <n v="8110"/>
    <m/>
    <n v="0"/>
    <m/>
    <n v="8509"/>
    <n v="59893885.5"/>
    <n v="1555"/>
    <n v="11975"/>
    <n v="9289"/>
    <n v="8110"/>
    <n v="8509"/>
    <n v="-1.4844947843777323E-3"/>
    <n v="5.4673730437993617E-2"/>
    <n v="12064.214812932685"/>
    <n v="14902.3074749074"/>
    <n v="2.2393549400754322"/>
    <n v="2.0884332451715113"/>
    <n v="2.4881183363713149"/>
  </r>
  <r>
    <x v="44"/>
    <n v="53145054"/>
    <x v="21"/>
    <n v="0"/>
    <n v="53873616"/>
    <n v="0"/>
    <m/>
    <n v="0"/>
    <m/>
    <n v="0"/>
    <m/>
    <n v="0"/>
    <m/>
    <n v="27694"/>
    <n v="57339635.000000015"/>
    <n v="0"/>
    <m/>
    <n v="0"/>
    <m/>
    <n v="0"/>
    <m/>
    <n v="0"/>
    <n v="59893885.5"/>
    <n v="15754"/>
    <n v="0"/>
    <n v="0"/>
    <n v="27694"/>
    <n v="15754"/>
    <n v="-1.4844947843777323E-3"/>
    <n v="5.4673730437993617E-2"/>
    <n v="0"/>
    <n v="0"/>
    <n v="0"/>
    <n v="0"/>
    <n v="0"/>
  </r>
  <r>
    <x v="44"/>
    <n v="53145055"/>
    <x v="22"/>
    <n v="2285"/>
    <n v="53873616"/>
    <n v="2586"/>
    <m/>
    <n v="2746"/>
    <m/>
    <n v="2913"/>
    <m/>
    <n v="3140"/>
    <m/>
    <n v="3323"/>
    <n v="57339635.000000015"/>
    <n v="3512"/>
    <m/>
    <n v="3676"/>
    <m/>
    <n v="0"/>
    <m/>
    <n v="4037"/>
    <n v="59893885.5"/>
    <n v="586"/>
    <n v="0"/>
    <n v="2913"/>
    <n v="3676"/>
    <n v="4037"/>
    <n v="-1.4844947843777323E-3"/>
    <n v="5.4673730437993617E-2"/>
    <n v="0"/>
    <n v="0"/>
    <n v="0"/>
    <n v="0"/>
    <n v="0"/>
  </r>
  <r>
    <x v="44"/>
    <n v="53145056"/>
    <x v="23"/>
    <n v="0"/>
    <n v="53873616"/>
    <n v="0"/>
    <m/>
    <n v="0"/>
    <m/>
    <n v="0"/>
    <m/>
    <n v="0"/>
    <m/>
    <n v="49732"/>
    <n v="57339635.000000015"/>
    <n v="0"/>
    <m/>
    <n v="0"/>
    <m/>
    <n v="0"/>
    <m/>
    <n v="0"/>
    <n v="59893885.5"/>
    <n v="9"/>
    <n v="0"/>
    <n v="0"/>
    <n v="49732"/>
    <n v="9"/>
    <n v="-1.4844947843777323E-3"/>
    <n v="5.4673730437993617E-2"/>
    <n v="0"/>
    <n v="0"/>
    <n v="0"/>
    <n v="0"/>
    <n v="0"/>
  </r>
  <r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  <n v="9.0528744101809888E-2"/>
    <n v="5.4673730437993617E-2"/>
    <n v="1288.4238959735194"/>
    <n v="2521.2588679885089"/>
    <n v="0.84570129678807515"/>
    <n v="1.1359117258664886"/>
    <n v="1.2595163364319326"/>
  </r>
  <r>
    <x v="45"/>
    <n v="14744659"/>
    <x v="1"/>
    <n v="0"/>
    <n v="15234975.999999991"/>
    <n v="0"/>
    <m/>
    <n v="0"/>
    <m/>
    <n v="0"/>
    <m/>
    <n v="0"/>
    <m/>
    <n v="31382"/>
    <n v="17835892.999999981"/>
    <n v="41492"/>
    <m/>
    <n v="46070"/>
    <m/>
    <n v="55348"/>
    <m/>
    <n v="65084"/>
    <n v="20017675.000000004"/>
    <n v="67558"/>
    <n v="14516"/>
    <n v="0"/>
    <n v="46070"/>
    <n v="67558"/>
    <n v="9.0528744101809888E-2"/>
    <n v="5.4673730437993617E-2"/>
    <n v="9231.372790696747"/>
    <n v="18064.458898184203"/>
    <n v="6.0593287384875127"/>
    <n v="8.1386449223484441"/>
    <n v="9.0242542643859469"/>
  </r>
  <r>
    <x v="45"/>
    <n v="14744660"/>
    <x v="2"/>
    <n v="0"/>
    <n v="15234975.999999991"/>
    <n v="5546"/>
    <m/>
    <n v="0"/>
    <m/>
    <n v="0"/>
    <m/>
    <n v="6666"/>
    <m/>
    <n v="0"/>
    <n v="17835892.999999981"/>
    <n v="4274"/>
    <m/>
    <n v="6446"/>
    <m/>
    <n v="6624"/>
    <m/>
    <n v="7492"/>
    <n v="20017675.000000004"/>
    <n v="18404"/>
    <n v="3432"/>
    <n v="5546"/>
    <n v="6666"/>
    <n v="18404"/>
    <n v="9.0528744101809888E-2"/>
    <n v="5.4673730437993617E-2"/>
    <n v="2182.5620982137802"/>
    <n v="4270.9577665037323"/>
    <n v="1.4325996300970751"/>
    <n v="1.9242097942614949"/>
    <n v="2.1335933201551782"/>
  </r>
  <r>
    <x v="45"/>
    <n v="14744661"/>
    <x v="3"/>
    <n v="0"/>
    <n v="15234975.999999991"/>
    <n v="460"/>
    <m/>
    <n v="1491"/>
    <m/>
    <n v="0"/>
    <m/>
    <n v="0"/>
    <m/>
    <n v="371"/>
    <n v="17835892.999999981"/>
    <n v="0"/>
    <m/>
    <n v="0"/>
    <m/>
    <n v="0"/>
    <m/>
    <n v="0"/>
    <n v="20017675.000000004"/>
    <n v="0"/>
    <n v="1708"/>
    <n v="1491"/>
    <n v="371"/>
    <n v="0"/>
    <n v="9.0528744101809888E-2"/>
    <n v="5.4673730437993617E-2"/>
    <n v="1086.1934917683966"/>
    <n v="2125.5232707425334"/>
    <n v="0.71296042197138831"/>
    <n v="0.95761955961498635"/>
    <n v="1.0618232490748964"/>
  </r>
  <r>
    <x v="45"/>
    <n v="14744662"/>
    <x v="4"/>
    <n v="0"/>
    <n v="15234975.999999991"/>
    <n v="351"/>
    <m/>
    <n v="374"/>
    <m/>
    <n v="0"/>
    <m/>
    <n v="0"/>
    <m/>
    <n v="54"/>
    <n v="17835892.999999981"/>
    <n v="0"/>
    <m/>
    <n v="0"/>
    <m/>
    <n v="10395"/>
    <m/>
    <n v="0"/>
    <n v="20017675.000000004"/>
    <n v="0"/>
    <n v="455"/>
    <n v="374"/>
    <n v="54"/>
    <n v="10395"/>
    <n v="9.0528744101809888E-2"/>
    <n v="5.4673730437993617E-2"/>
    <n v="289.35482362682694"/>
    <n v="566.22546146829791"/>
    <n v="0.1899279812628698"/>
    <n v="0.25510357120891031"/>
    <n v="0.28286275077814871"/>
  </r>
  <r>
    <x v="45"/>
    <n v="14744663"/>
    <x v="5"/>
    <n v="0"/>
    <n v="15234975.999999991"/>
    <n v="0"/>
    <m/>
    <n v="0"/>
    <m/>
    <n v="0"/>
    <m/>
    <n v="0"/>
    <m/>
    <n v="0"/>
    <n v="17835892.999999981"/>
    <n v="1283"/>
    <m/>
    <n v="1846"/>
    <m/>
    <n v="41669"/>
    <m/>
    <n v="0"/>
    <n v="20017675.000000004"/>
    <n v="2421"/>
    <n v="1262"/>
    <n v="0"/>
    <n v="1846"/>
    <n v="41669"/>
    <n v="9.0528744101809888E-2"/>
    <n v="5.4673730437993617E-2"/>
    <n v="802.5621701473749"/>
    <n v="1570.4978733472349"/>
    <n v="0.52678925792031139"/>
    <n v="0.7075619931113073"/>
    <n v="0.78455558567477723"/>
  </r>
  <r>
    <x v="45"/>
    <n v="14744664"/>
    <x v="6"/>
    <n v="0"/>
    <n v="15234975.999999991"/>
    <n v="0"/>
    <m/>
    <n v="0"/>
    <m/>
    <n v="0"/>
    <m/>
    <n v="0"/>
    <m/>
    <n v="66"/>
    <n v="17835892.999999981"/>
    <n v="0"/>
    <m/>
    <n v="0"/>
    <m/>
    <n v="0"/>
    <m/>
    <n v="0"/>
    <n v="20017675.000000004"/>
    <n v="0"/>
    <n v="404"/>
    <n v="0"/>
    <n v="66"/>
    <n v="0"/>
    <n v="9.0528744101809888E-2"/>
    <n v="5.4673730437993617E-2"/>
    <n v="256.92164559392984"/>
    <n v="502.75843172130186"/>
    <n v="0.16863935039604264"/>
    <n v="0.22650954454593353"/>
    <n v="0.25115725563598257"/>
  </r>
  <r>
    <x v="45"/>
    <n v="14744665"/>
    <x v="7"/>
    <n v="0"/>
    <n v="15234975.999999991"/>
    <n v="0"/>
    <m/>
    <n v="0"/>
    <m/>
    <n v="0"/>
    <m/>
    <n v="0"/>
    <m/>
    <n v="0"/>
    <n v="17835892.999999981"/>
    <n v="0"/>
    <m/>
    <n v="0"/>
    <m/>
    <n v="3330"/>
    <m/>
    <n v="0"/>
    <n v="20017675.000000004"/>
    <n v="0"/>
    <n v="2016"/>
    <n v="0"/>
    <n v="0"/>
    <n v="3330"/>
    <n v="9.0528744101809888E-2"/>
    <n v="5.4673730437993617E-2"/>
    <n v="1282.0644493004024"/>
    <n v="2508.8143523518429"/>
    <n v="0.84152705544163853"/>
    <n v="1.1303050539717872"/>
    <n v="1.2532995726785665"/>
  </r>
  <r>
    <x v="45"/>
    <n v="14744666"/>
    <x v="8"/>
    <n v="0"/>
    <n v="15234975.999999991"/>
    <n v="0"/>
    <m/>
    <n v="0"/>
    <m/>
    <n v="0"/>
    <m/>
    <n v="0"/>
    <m/>
    <n v="0"/>
    <n v="17835892.999999981"/>
    <n v="119"/>
    <m/>
    <n v="0"/>
    <m/>
    <n v="0"/>
    <m/>
    <n v="0"/>
    <n v="20017675.000000004"/>
    <n v="0"/>
    <n v="0"/>
    <n v="0"/>
    <n v="119"/>
    <n v="0"/>
    <n v="9.0528744101809888E-2"/>
    <n v="5.4673730437993617E-2"/>
    <n v="0"/>
    <n v="0"/>
    <n v="0"/>
    <n v="0"/>
    <n v="0"/>
  </r>
  <r>
    <x v="45"/>
    <n v="14744667"/>
    <x v="9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68"/>
    <x v="10"/>
    <n v="53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28"/>
    <n v="0"/>
    <n v="53"/>
    <n v="0"/>
    <n v="28"/>
    <n v="9.0528744101809888E-2"/>
    <n v="5.4673730437993617E-2"/>
    <n v="0"/>
    <n v="0"/>
    <n v="0"/>
    <n v="0"/>
    <n v="0"/>
  </r>
  <r>
    <x v="45"/>
    <n v="14744669"/>
    <x v="11"/>
    <n v="184"/>
    <n v="15234975.999999991"/>
    <n v="0"/>
    <m/>
    <n v="0"/>
    <m/>
    <n v="0"/>
    <m/>
    <n v="921"/>
    <m/>
    <n v="0"/>
    <n v="17835892.999999981"/>
    <n v="18"/>
    <m/>
    <n v="18"/>
    <m/>
    <n v="19"/>
    <m/>
    <n v="19"/>
    <n v="20017675.000000004"/>
    <n v="388"/>
    <n v="0"/>
    <n v="184"/>
    <n v="921"/>
    <n v="388"/>
    <n v="9.0528744101809888E-2"/>
    <n v="5.4673730437993617E-2"/>
    <n v="0"/>
    <n v="0"/>
    <n v="0"/>
    <n v="0"/>
    <n v="0"/>
  </r>
  <r>
    <x v="45"/>
    <n v="14744670"/>
    <x v="12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7144"/>
    <n v="2617"/>
    <n v="0"/>
    <n v="0"/>
    <n v="7144"/>
    <n v="9.0528744101809888E-2"/>
    <n v="5.4673730437993617E-2"/>
    <n v="1664.2671943547386"/>
    <n v="3256.7297421154626"/>
    <n v="1.0923989603624842"/>
    <n v="1.4672660348433368"/>
    <n v="1.6269270742558575"/>
  </r>
  <r>
    <x v="45"/>
    <n v="14744671"/>
    <x v="13"/>
    <n v="500"/>
    <n v="15234975.999999991"/>
    <n v="0"/>
    <m/>
    <n v="0"/>
    <m/>
    <n v="0"/>
    <m/>
    <n v="419"/>
    <m/>
    <n v="0"/>
    <n v="17835892.999999981"/>
    <n v="761"/>
    <m/>
    <n v="929"/>
    <m/>
    <n v="1075"/>
    <m/>
    <n v="1375"/>
    <n v="20017675.000000004"/>
    <n v="2633"/>
    <n v="602"/>
    <n v="500"/>
    <n v="929"/>
    <n v="2633"/>
    <n v="9.0528744101809888E-2"/>
    <n v="5.4673730437993617E-2"/>
    <n v="382.83868972164794"/>
    <n v="749.15984132728636"/>
    <n v="0.25128932905548929"/>
    <n v="0.33752164806101981"/>
    <n v="0.37424917795262747"/>
  </r>
  <r>
    <x v="45"/>
    <n v="14744672"/>
    <x v="14"/>
    <n v="0"/>
    <n v="15234975.999999991"/>
    <n v="0"/>
    <m/>
    <n v="0"/>
    <m/>
    <n v="0"/>
    <m/>
    <n v="0"/>
    <m/>
    <n v="0"/>
    <n v="17835892.999999981"/>
    <n v="67"/>
    <m/>
    <n v="0"/>
    <m/>
    <n v="0"/>
    <m/>
    <n v="0"/>
    <n v="20017675.000000004"/>
    <n v="0"/>
    <n v="1232"/>
    <n v="0"/>
    <n v="67"/>
    <n v="0"/>
    <n v="9.0528744101809888E-2"/>
    <n v="5.4673730437993617E-2"/>
    <n v="783.48383012802367"/>
    <n v="1533.1643264372374"/>
    <n v="0.5142665338810013"/>
    <n v="0.69074197742720322"/>
    <n v="0.76590529441467958"/>
  </r>
  <r>
    <x v="45"/>
    <n v="14744673"/>
    <x v="15"/>
    <n v="18"/>
    <n v="15234975.999999991"/>
    <n v="0"/>
    <m/>
    <n v="0"/>
    <m/>
    <n v="0"/>
    <m/>
    <n v="0"/>
    <m/>
    <n v="0"/>
    <n v="17835892.999999981"/>
    <n v="16"/>
    <m/>
    <n v="0"/>
    <m/>
    <n v="0"/>
    <m/>
    <n v="0"/>
    <n v="20017675.000000004"/>
    <n v="137"/>
    <n v="61"/>
    <n v="18"/>
    <n v="16"/>
    <n v="137"/>
    <n v="9.0528744101809888E-2"/>
    <n v="5.4673730437993617E-2"/>
    <n v="38.792624706014159"/>
    <n v="75.911545383661917"/>
    <n v="2.5462872213263862E-2"/>
    <n v="3.4200698557678086E-2"/>
    <n v="3.7922258895532024E-2"/>
  </r>
  <r>
    <x v="45"/>
    <n v="14744674"/>
    <x v="16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17801"/>
    <n v="0"/>
    <n v="0"/>
    <n v="0"/>
    <n v="9.0528744101809888E-2"/>
    <n v="5.4673730437993617E-2"/>
    <n v="11320.451022815707"/>
    <n v="22152.482284828944"/>
    <n v="7.430567020791969"/>
    <n v="9.9804366397578299"/>
    <n v="11.066461157366646"/>
  </r>
  <r>
    <x v="45"/>
    <n v="14744675"/>
    <x v="17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76"/>
    <x v="18"/>
    <n v="1126"/>
    <n v="15234975.999999991"/>
    <n v="0"/>
    <m/>
    <n v="0"/>
    <m/>
    <n v="0"/>
    <m/>
    <n v="0"/>
    <m/>
    <n v="0"/>
    <n v="17835892.999999981"/>
    <n v="1712"/>
    <m/>
    <n v="2045"/>
    <m/>
    <n v="2506"/>
    <m/>
    <n v="3182"/>
    <n v="20017675.000000004"/>
    <n v="1474"/>
    <n v="1602"/>
    <n v="1126"/>
    <n v="2045"/>
    <n v="3182"/>
    <n v="9.0528744101809888E-2"/>
    <n v="5.4673730437993617E-2"/>
    <n v="1018.7833570333555"/>
    <n v="1993.6114049938751"/>
    <n v="0.66871346369915918"/>
    <n v="0.89818883753115231"/>
    <n v="0.99592555328921795"/>
  </r>
  <r>
    <x v="45"/>
    <n v="14744677"/>
    <x v="19"/>
    <n v="3141"/>
    <n v="15234975.999999991"/>
    <n v="0"/>
    <m/>
    <n v="0"/>
    <m/>
    <n v="0"/>
    <m/>
    <n v="1814"/>
    <m/>
    <n v="0"/>
    <n v="17835892.999999981"/>
    <n v="3616"/>
    <m/>
    <n v="4562"/>
    <m/>
    <n v="5544"/>
    <m/>
    <n v="8281"/>
    <n v="20017675.000000004"/>
    <n v="970"/>
    <n v="0"/>
    <n v="3141"/>
    <n v="4562"/>
    <n v="8281"/>
    <n v="9.0528744101809888E-2"/>
    <n v="5.4673730437993617E-2"/>
    <n v="0"/>
    <n v="0"/>
    <n v="0"/>
    <n v="0"/>
    <n v="0"/>
  </r>
  <r>
    <x v="45"/>
    <n v="14744678"/>
    <x v="20"/>
    <n v="485"/>
    <n v="15234975.999999991"/>
    <n v="0"/>
    <m/>
    <n v="0"/>
    <m/>
    <n v="0"/>
    <m/>
    <n v="432"/>
    <m/>
    <n v="0"/>
    <n v="17835892.999999981"/>
    <n v="739"/>
    <m/>
    <n v="864"/>
    <m/>
    <n v="1036"/>
    <m/>
    <n v="1324"/>
    <n v="20017675.000000004"/>
    <n v="1239"/>
    <n v="606"/>
    <n v="485"/>
    <n v="864"/>
    <n v="1324"/>
    <n v="9.0528744101809888E-2"/>
    <n v="5.4673730437993617E-2"/>
    <n v="385.38246839089476"/>
    <n v="754.13764758195271"/>
    <n v="0.25295902559406397"/>
    <n v="0.33976431681890029"/>
    <n v="0.37673588345397385"/>
  </r>
  <r>
    <x v="45"/>
    <n v="14744679"/>
    <x v="21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5"/>
    <n v="14744680"/>
    <x v="22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2"/>
    <n v="0"/>
    <n v="0"/>
    <n v="0"/>
    <n v="2"/>
    <n v="9.0528744101809888E-2"/>
    <n v="5.4673730437993617E-2"/>
    <n v="0"/>
    <n v="0"/>
    <n v="0"/>
    <n v="0"/>
    <n v="0"/>
  </r>
  <r>
    <x v="45"/>
    <n v="14744681"/>
    <x v="23"/>
    <n v="0"/>
    <n v="15234975.999999991"/>
    <n v="0"/>
    <m/>
    <n v="0"/>
    <m/>
    <n v="0"/>
    <m/>
    <n v="0"/>
    <m/>
    <n v="0"/>
    <n v="17835892.999999981"/>
    <n v="0"/>
    <m/>
    <n v="0"/>
    <m/>
    <n v="0"/>
    <m/>
    <n v="0"/>
    <n v="20017675.000000004"/>
    <n v="0"/>
    <n v="0"/>
    <n v="0"/>
    <n v="0"/>
    <n v="0"/>
    <n v="9.0528744101809888E-2"/>
    <n v="5.4673730437993617E-2"/>
    <n v="0"/>
    <n v="0"/>
    <n v="0"/>
    <n v="0"/>
    <n v="0"/>
  </r>
  <r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  <n v="8.5173735635071912E-2"/>
    <n v="0.17704702295875174"/>
    <n v="1279.6229456011358"/>
    <n v="3977.3757033473244"/>
    <n v="0.94399347567402081"/>
    <n v="1.3014722647557317"/>
    <n v="2.4370372760083359"/>
  </r>
  <r>
    <x v="46"/>
    <n v="13265332"/>
    <x v="1"/>
    <n v="31072"/>
    <n v="13555421.500000011"/>
    <n v="37444"/>
    <m/>
    <n v="44810"/>
    <m/>
    <n v="41532"/>
    <m/>
    <n v="42747"/>
    <m/>
    <n v="59965"/>
    <n v="15052184.000000007"/>
    <n v="67752"/>
    <m/>
    <n v="0"/>
    <m/>
    <n v="44998"/>
    <m/>
    <n v="0"/>
    <n v="16320536.999999996"/>
    <n v="64364"/>
    <n v="25835"/>
    <n v="44810"/>
    <n v="67752"/>
    <n v="64364"/>
    <n v="8.5173735635071912E-2"/>
    <n v="0.17704702295875174"/>
    <n v="16875.476671569853"/>
    <n v="52453.037925461009"/>
    <n v="12.449245249636716"/>
    <n v="17.163622235816401"/>
    <n v="32.139284341845503"/>
  </r>
  <r>
    <x v="46"/>
    <n v="13265333"/>
    <x v="2"/>
    <n v="0"/>
    <n v="13555421.500000011"/>
    <n v="0"/>
    <m/>
    <n v="0"/>
    <m/>
    <n v="0"/>
    <m/>
    <n v="0"/>
    <m/>
    <n v="17612"/>
    <n v="15052184.000000007"/>
    <n v="0"/>
    <m/>
    <n v="0"/>
    <m/>
    <n v="18586"/>
    <m/>
    <n v="0"/>
    <n v="16320536.999999996"/>
    <n v="5592"/>
    <n v="854"/>
    <n v="0"/>
    <n v="17612"/>
    <n v="18586"/>
    <n v="8.5173735635071912E-2"/>
    <n v="0.17704702295875174"/>
    <n v="557.83460721968868"/>
    <n v="1733.8840483198646"/>
    <n v="0.41152140287167627"/>
    <n v="0.56735952736161055"/>
    <n v="1.062393993726962"/>
  </r>
  <r>
    <x v="46"/>
    <n v="13265334"/>
    <x v="3"/>
    <n v="51"/>
    <n v="13555421.500000011"/>
    <n v="0"/>
    <m/>
    <n v="0"/>
    <m/>
    <n v="394"/>
    <m/>
    <n v="0"/>
    <m/>
    <n v="0"/>
    <n v="15052184.000000007"/>
    <n v="0"/>
    <m/>
    <n v="0"/>
    <m/>
    <n v="351"/>
    <m/>
    <n v="0"/>
    <n v="16320536.999999996"/>
    <n v="0"/>
    <n v="776"/>
    <n v="394"/>
    <n v="0"/>
    <n v="351"/>
    <n v="8.5173735635071912E-2"/>
    <n v="0.17704702295875174"/>
    <n v="506.88484215746882"/>
    <n v="1575.519931494397"/>
    <n v="0.3739351389091578"/>
    <n v="0.51553980472202543"/>
    <n v="0.96536035027180633"/>
  </r>
  <r>
    <x v="46"/>
    <n v="13265335"/>
    <x v="4"/>
    <n v="30"/>
    <n v="13555421.500000011"/>
    <n v="0"/>
    <m/>
    <n v="0"/>
    <m/>
    <n v="236"/>
    <m/>
    <n v="0"/>
    <m/>
    <n v="0"/>
    <n v="15052184.000000007"/>
    <n v="0"/>
    <m/>
    <n v="0"/>
    <m/>
    <n v="38"/>
    <m/>
    <n v="0"/>
    <n v="16320536.999999996"/>
    <n v="0"/>
    <n v="347"/>
    <n v="236"/>
    <n v="0"/>
    <n v="38"/>
    <n v="8.5173735635071912E-2"/>
    <n v="0.17704702295875174"/>
    <n v="226.66113431525991"/>
    <n v="704.51728895432439"/>
    <n v="0.16721068711530637"/>
    <n v="0.23053133020430777"/>
    <n v="0.43167531126844938"/>
  </r>
  <r>
    <x v="46"/>
    <n v="13265336"/>
    <x v="5"/>
    <n v="0"/>
    <n v="13555421.500000011"/>
    <n v="0"/>
    <m/>
    <n v="0"/>
    <m/>
    <n v="11200"/>
    <m/>
    <n v="0"/>
    <m/>
    <n v="15000"/>
    <n v="15052184.000000007"/>
    <n v="15888"/>
    <m/>
    <n v="0"/>
    <m/>
    <n v="0"/>
    <m/>
    <n v="0"/>
    <n v="16320536.999999996"/>
    <n v="19722"/>
    <n v="2143"/>
    <n v="11200"/>
    <n v="15888"/>
    <n v="19722"/>
    <n v="8.5173735635071912E-2"/>
    <n v="0.17704702295875174"/>
    <n v="1399.81213497868"/>
    <n v="4350.9525943202225"/>
    <n v="1.0326585086112436"/>
    <n v="1.4237136617516759"/>
    <n v="2.665937152876908"/>
  </r>
  <r>
    <x v="46"/>
    <n v="13265337"/>
    <x v="6"/>
    <n v="0"/>
    <n v="13555421.500000011"/>
    <n v="0"/>
    <m/>
    <n v="0"/>
    <m/>
    <n v="845"/>
    <m/>
    <n v="0"/>
    <m/>
    <n v="0"/>
    <n v="15052184.000000007"/>
    <n v="0"/>
    <m/>
    <n v="0"/>
    <m/>
    <n v="0"/>
    <m/>
    <n v="0"/>
    <n v="16320536.999999996"/>
    <n v="0"/>
    <n v="0"/>
    <n v="845"/>
    <n v="0"/>
    <n v="0"/>
    <n v="8.5173735635071912E-2"/>
    <n v="0.17704702295875174"/>
    <n v="0"/>
    <n v="0"/>
    <n v="0"/>
    <n v="0"/>
    <n v="0"/>
  </r>
  <r>
    <x v="46"/>
    <n v="13265338"/>
    <x v="7"/>
    <n v="0"/>
    <n v="13555421.500000011"/>
    <n v="0"/>
    <m/>
    <n v="0"/>
    <m/>
    <n v="1885"/>
    <m/>
    <n v="0"/>
    <m/>
    <n v="0"/>
    <n v="15052184.000000007"/>
    <n v="0"/>
    <m/>
    <n v="0"/>
    <m/>
    <n v="91"/>
    <m/>
    <n v="0"/>
    <n v="16320536.999999996"/>
    <n v="0"/>
    <n v="1644"/>
    <n v="1885"/>
    <n v="0"/>
    <n v="91"/>
    <n v="8.5173735635071912E-2"/>
    <n v="0.17704702295875174"/>
    <n v="1073.8642790037097"/>
    <n v="3337.8283084752429"/>
    <n v="0.79220279428692708"/>
    <n v="1.0922003079420231"/>
    <n v="2.0451706389778987"/>
  </r>
  <r>
    <x v="46"/>
    <n v="13265339"/>
    <x v="8"/>
    <n v="0"/>
    <n v="13555421.500000011"/>
    <n v="0"/>
    <m/>
    <n v="0"/>
    <m/>
    <n v="0"/>
    <m/>
    <n v="551"/>
    <m/>
    <n v="607"/>
    <n v="15052184.000000007"/>
    <n v="2021"/>
    <m/>
    <n v="0"/>
    <m/>
    <n v="0"/>
    <m/>
    <n v="0"/>
    <n v="16320536.999999996"/>
    <n v="0"/>
    <n v="2115"/>
    <n v="0"/>
    <n v="2021"/>
    <n v="0"/>
    <n v="8.5173735635071912E-2"/>
    <n v="0.17704702295875174"/>
    <n v="1381.5224757255755"/>
    <n v="4294.10393699826"/>
    <n v="1.0191660035990577"/>
    <n v="1.405111710034902"/>
    <n v="2.6311045629186474"/>
  </r>
  <r>
    <x v="46"/>
    <n v="13265340"/>
    <x v="9"/>
    <n v="0"/>
    <n v="13555421.500000011"/>
    <n v="0"/>
    <m/>
    <n v="229"/>
    <m/>
    <n v="270"/>
    <m/>
    <n v="257"/>
    <m/>
    <n v="451"/>
    <n v="15052184.000000007"/>
    <n v="414"/>
    <m/>
    <n v="0"/>
    <m/>
    <n v="0"/>
    <m/>
    <n v="0"/>
    <n v="16320536.999999996"/>
    <n v="0"/>
    <n v="327"/>
    <n v="270"/>
    <n v="451"/>
    <n v="0"/>
    <n v="8.5173735635071912E-2"/>
    <n v="0.17704702295875174"/>
    <n v="213.59709199161381"/>
    <n v="663.91110515292246"/>
    <n v="0.15757318353517347"/>
    <n v="0.21724422183518341"/>
    <n v="0.40679488986969159"/>
  </r>
  <r>
    <x v="46"/>
    <n v="13265341"/>
    <x v="10"/>
    <n v="27"/>
    <n v="13555421.500000011"/>
    <n v="26"/>
    <m/>
    <n v="26"/>
    <m/>
    <n v="0"/>
    <m/>
    <n v="17"/>
    <m/>
    <n v="0"/>
    <n v="15052184.000000007"/>
    <n v="40"/>
    <m/>
    <n v="25"/>
    <m/>
    <n v="0"/>
    <m/>
    <n v="0"/>
    <n v="16320536.999999996"/>
    <n v="0"/>
    <n v="10"/>
    <n v="27"/>
    <n v="40"/>
    <n v="0"/>
    <n v="8.5173735635071912E-2"/>
    <n v="0.17704702295875174"/>
    <n v="6.5320211618230521"/>
    <n v="20.303091900700991"/>
    <n v="4.8187517900664667E-3"/>
    <n v="6.6435541845621835E-3"/>
    <n v="1.2440210699378946E-2"/>
  </r>
  <r>
    <x v="46"/>
    <n v="13265342"/>
    <x v="11"/>
    <n v="352"/>
    <n v="13555421.500000011"/>
    <n v="343"/>
    <m/>
    <n v="0"/>
    <m/>
    <n v="0"/>
    <m/>
    <n v="0"/>
    <m/>
    <n v="0"/>
    <n v="15052184.000000007"/>
    <n v="644"/>
    <m/>
    <n v="0"/>
    <m/>
    <n v="0"/>
    <m/>
    <n v="0"/>
    <n v="16320536.999999996"/>
    <n v="757"/>
    <n v="368"/>
    <n v="352"/>
    <n v="644"/>
    <n v="757"/>
    <n v="8.5173735635071912E-2"/>
    <n v="0.17704702295875174"/>
    <n v="240.37837875508831"/>
    <n v="747.15378194579648"/>
    <n v="0.17733006587444594"/>
    <n v="0.24448279399188835"/>
    <n v="0.45779975373714521"/>
  </r>
  <r>
    <x v="46"/>
    <n v="13265343"/>
    <x v="12"/>
    <n v="0"/>
    <n v="13555421.500000011"/>
    <n v="0"/>
    <m/>
    <n v="0"/>
    <m/>
    <n v="0"/>
    <m/>
    <n v="0"/>
    <m/>
    <n v="0"/>
    <n v="15052184.000000007"/>
    <n v="164"/>
    <m/>
    <n v="0"/>
    <m/>
    <n v="0"/>
    <m/>
    <n v="0"/>
    <n v="16320536.999999996"/>
    <n v="0"/>
    <n v="76"/>
    <n v="0"/>
    <n v="164"/>
    <n v="0"/>
    <n v="8.5173735635071912E-2"/>
    <n v="0.17704702295875174"/>
    <n v="49.643360829855197"/>
    <n v="154.30349844532753"/>
    <n v="3.662251360450515E-2"/>
    <n v="5.0491011802672597E-2"/>
    <n v="9.454560131527999E-2"/>
  </r>
  <r>
    <x v="46"/>
    <n v="13265344"/>
    <x v="13"/>
    <n v="233"/>
    <n v="13555421.500000011"/>
    <n v="239"/>
    <m/>
    <n v="312"/>
    <m/>
    <n v="511"/>
    <m/>
    <n v="320"/>
    <m/>
    <n v="417"/>
    <n v="15052184.000000007"/>
    <n v="480"/>
    <m/>
    <n v="0"/>
    <m/>
    <n v="0"/>
    <m/>
    <n v="0"/>
    <n v="16320536.999999996"/>
    <n v="0"/>
    <n v="412"/>
    <n v="511"/>
    <n v="480"/>
    <n v="0"/>
    <n v="8.5173735635071912E-2"/>
    <n v="0.17704702295875174"/>
    <n v="269.11927186710972"/>
    <n v="836.48738630888079"/>
    <n v="0.19853257375073838"/>
    <n v="0.27371443240396198"/>
    <n v="0.5125366808144125"/>
  </r>
  <r>
    <x v="46"/>
    <n v="13265345"/>
    <x v="14"/>
    <n v="0"/>
    <n v="13555421.500000011"/>
    <n v="0"/>
    <m/>
    <n v="0"/>
    <m/>
    <n v="0"/>
    <m/>
    <n v="678"/>
    <m/>
    <n v="605"/>
    <n v="15052184.000000007"/>
    <n v="703"/>
    <m/>
    <n v="0"/>
    <m/>
    <n v="0"/>
    <m/>
    <n v="0"/>
    <n v="16320536.999999996"/>
    <n v="0"/>
    <n v="718"/>
    <n v="0"/>
    <n v="703"/>
    <n v="0"/>
    <n v="8.5173735635071912E-2"/>
    <n v="0.17704702295875174"/>
    <n v="468.99911941889513"/>
    <n v="1457.7619984703313"/>
    <n v="0.34598637852677233"/>
    <n v="0.47700719045156481"/>
    <n v="0.89320712821540837"/>
  </r>
  <r>
    <x v="46"/>
    <n v="13265346"/>
    <x v="15"/>
    <n v="0"/>
    <n v="13555421.500000011"/>
    <n v="0"/>
    <m/>
    <n v="0"/>
    <m/>
    <n v="0"/>
    <m/>
    <n v="13"/>
    <m/>
    <n v="20"/>
    <n v="15052184.000000007"/>
    <n v="20"/>
    <m/>
    <n v="0"/>
    <m/>
    <n v="0"/>
    <m/>
    <n v="0"/>
    <n v="16320536.999999996"/>
    <n v="0"/>
    <n v="0"/>
    <n v="0"/>
    <n v="20"/>
    <n v="0"/>
    <n v="8.5173735635071912E-2"/>
    <n v="0.17704702295875174"/>
    <n v="0"/>
    <n v="0"/>
    <n v="0"/>
    <n v="0"/>
    <n v="0"/>
  </r>
  <r>
    <x v="46"/>
    <n v="13265347"/>
    <x v="16"/>
    <n v="0"/>
    <n v="13555421.500000011"/>
    <n v="0"/>
    <m/>
    <n v="0"/>
    <m/>
    <n v="0"/>
    <m/>
    <n v="0"/>
    <m/>
    <n v="1733"/>
    <n v="15052184.000000007"/>
    <n v="0"/>
    <m/>
    <n v="0"/>
    <m/>
    <n v="0"/>
    <m/>
    <n v="0"/>
    <n v="16320536.999999996"/>
    <n v="0"/>
    <n v="9502"/>
    <n v="0"/>
    <n v="1733"/>
    <n v="0"/>
    <n v="8.5173735635071912E-2"/>
    <n v="0.17704702295875174"/>
    <n v="6206.7265079642639"/>
    <n v="19291.997924046082"/>
    <n v="4.5787779509211566"/>
    <n v="6.3127051861709873"/>
    <n v="11.820688206549875"/>
  </r>
  <r>
    <x v="46"/>
    <n v="13265348"/>
    <x v="17"/>
    <n v="0"/>
    <n v="13555421.500000011"/>
    <n v="0"/>
    <m/>
    <n v="0"/>
    <m/>
    <n v="0"/>
    <m/>
    <n v="0"/>
    <m/>
    <n v="0"/>
    <n v="15052184.000000007"/>
    <n v="0"/>
    <m/>
    <n v="0"/>
    <m/>
    <n v="0"/>
    <m/>
    <n v="0"/>
    <n v="16320536.999999996"/>
    <n v="0"/>
    <n v="1122"/>
    <n v="0"/>
    <n v="0"/>
    <n v="0"/>
    <n v="8.5173735635071912E-2"/>
    <n v="0.17704702295875174"/>
    <n v="732.8927743565464"/>
    <n v="2278.0069112586511"/>
    <n v="0.5406639508454576"/>
    <n v="0.74540677950787704"/>
    <n v="1.3957916404703177"/>
  </r>
  <r>
    <x v="46"/>
    <n v="13265349"/>
    <x v="18"/>
    <n v="0"/>
    <n v="13555421.500000011"/>
    <n v="0"/>
    <m/>
    <n v="519"/>
    <m/>
    <n v="644"/>
    <m/>
    <n v="600"/>
    <m/>
    <n v="781"/>
    <n v="15052184.000000007"/>
    <n v="1126"/>
    <m/>
    <n v="0"/>
    <m/>
    <n v="0"/>
    <m/>
    <n v="0"/>
    <n v="16320536.999999996"/>
    <n v="795"/>
    <n v="648"/>
    <n v="644"/>
    <n v="1126"/>
    <n v="795"/>
    <n v="8.5173735635071912E-2"/>
    <n v="0.17704702295875174"/>
    <n v="423.27497128613379"/>
    <n v="1315.6403551654244"/>
    <n v="0.31225511599630701"/>
    <n v="0.4305023111596295"/>
    <n v="0.80612565331975572"/>
  </r>
  <r>
    <x v="46"/>
    <n v="13265350"/>
    <x v="19"/>
    <n v="0"/>
    <n v="13555421.500000011"/>
    <n v="0"/>
    <m/>
    <n v="145"/>
    <m/>
    <n v="0"/>
    <m/>
    <n v="130"/>
    <m/>
    <n v="174"/>
    <n v="15052184.000000007"/>
    <n v="0"/>
    <m/>
    <n v="0"/>
    <m/>
    <n v="0"/>
    <m/>
    <n v="0"/>
    <n v="16320536.999999996"/>
    <n v="0"/>
    <n v="1094"/>
    <n v="145"/>
    <n v="174"/>
    <n v="0"/>
    <n v="8.5173735635071912E-2"/>
    <n v="0.17704702295875174"/>
    <n v="714.60311510344184"/>
    <n v="2221.1582539366887"/>
    <n v="0.52717144583327136"/>
    <n v="0.72680482779110289"/>
    <n v="1.3609590505120568"/>
  </r>
  <r>
    <x v="46"/>
    <n v="13265351"/>
    <x v="20"/>
    <n v="377"/>
    <n v="13555421.500000011"/>
    <n v="419"/>
    <m/>
    <n v="413"/>
    <m/>
    <n v="472"/>
    <m/>
    <n v="432"/>
    <m/>
    <n v="503"/>
    <n v="15052184.000000007"/>
    <n v="688"/>
    <m/>
    <n v="0"/>
    <m/>
    <n v="0"/>
    <m/>
    <n v="0"/>
    <n v="16320536.999999996"/>
    <n v="957"/>
    <n v="459"/>
    <n v="472"/>
    <n v="688"/>
    <n v="957"/>
    <n v="8.5173735635071912E-2"/>
    <n v="0.17704702295875174"/>
    <n v="299.8197713276781"/>
    <n v="931.91191824217549"/>
    <n v="0.22118070716405083"/>
    <n v="0.30493913707140424"/>
    <n v="0.57100567110149358"/>
  </r>
  <r>
    <x v="46"/>
    <n v="13265352"/>
    <x v="21"/>
    <n v="0"/>
    <n v="13555421.500000011"/>
    <n v="0"/>
    <m/>
    <n v="0"/>
    <m/>
    <n v="0"/>
    <m/>
    <n v="0"/>
    <m/>
    <n v="0"/>
    <n v="15052184.000000007"/>
    <n v="12"/>
    <m/>
    <n v="0"/>
    <m/>
    <n v="0"/>
    <m/>
    <n v="0"/>
    <n v="16320536.999999996"/>
    <n v="84"/>
    <n v="0"/>
    <n v="0"/>
    <n v="12"/>
    <n v="84"/>
    <n v="8.5173735635071912E-2"/>
    <n v="0.17704702295875174"/>
    <n v="0"/>
    <n v="0"/>
    <n v="0"/>
    <n v="0"/>
    <n v="0"/>
  </r>
  <r>
    <x v="46"/>
    <n v="13265353"/>
    <x v="22"/>
    <n v="0"/>
    <n v="13555421.500000011"/>
    <n v="0"/>
    <m/>
    <n v="0"/>
    <m/>
    <n v="0"/>
    <m/>
    <n v="0"/>
    <m/>
    <n v="0"/>
    <n v="15052184.000000007"/>
    <n v="0"/>
    <m/>
    <n v="0"/>
    <m/>
    <n v="0"/>
    <m/>
    <n v="0"/>
    <n v="16320536.999999996"/>
    <n v="0"/>
    <n v="0"/>
    <n v="0"/>
    <n v="0"/>
    <n v="0"/>
    <n v="8.5173735635071912E-2"/>
    <n v="0.17704702295875174"/>
    <n v="0"/>
    <n v="0"/>
    <n v="0"/>
    <n v="0"/>
    <n v="0"/>
  </r>
  <r>
    <x v="46"/>
    <n v="13265354"/>
    <x v="23"/>
    <n v="0"/>
    <n v="13555421.500000011"/>
    <n v="0"/>
    <m/>
    <n v="0"/>
    <m/>
    <n v="0"/>
    <m/>
    <n v="0"/>
    <m/>
    <n v="596"/>
    <n v="15052184.000000007"/>
    <n v="1215"/>
    <m/>
    <n v="0"/>
    <m/>
    <n v="0"/>
    <m/>
    <n v="0"/>
    <n v="16320536.999999996"/>
    <n v="0"/>
    <n v="5"/>
    <n v="0"/>
    <n v="1215"/>
    <n v="0"/>
    <n v="8.5173735635071912E-2"/>
    <n v="0.17704702295875174"/>
    <n v="3.2660105809115261"/>
    <n v="10.151545950350496"/>
    <n v="2.4093758950332334E-3"/>
    <n v="3.3217770922810918E-3"/>
    <n v="6.2201053496894728E-3"/>
  </r>
  <r>
    <x v="47"/>
    <n v="919028967.00000012"/>
    <x v="0"/>
    <n v="57929"/>
    <n v="944292669"/>
    <n v="201911"/>
    <n v="969991847.99999988"/>
    <n v="83859"/>
    <n v="996342964.99999988"/>
    <n v="45461"/>
    <n v="1022861293.4999999"/>
    <n v="453687"/>
    <n v="1049513589.5000001"/>
    <n v="167089"/>
    <n v="1076956971"/>
    <n v="580378"/>
    <n v="1105078064.5"/>
    <n v="450022"/>
    <n v="1133815125"/>
    <n v="128959"/>
    <n v="1162657991.5"/>
    <n v="414918"/>
    <n v="1191645698.5"/>
    <n v="434257"/>
    <n v="334167"/>
    <n v="201911"/>
    <n v="580378"/>
    <n v="434257"/>
    <n v="2.7316088979300268E-2"/>
    <n v="5.4673730437993617E-2"/>
    <n v="291505.95171283372"/>
    <n v="415854.64567577298"/>
    <n v="3.0870297025766038"/>
    <n v="3.1028816284991576"/>
    <n v="3.4897507388247662"/>
  </r>
  <r>
    <x v="47"/>
    <n v="919028968"/>
    <x v="1"/>
    <n v="489582"/>
    <n v="944292669"/>
    <n v="614474"/>
    <m/>
    <n v="507133"/>
    <m/>
    <n v="656054"/>
    <m/>
    <n v="1219679"/>
    <m/>
    <n v="1179537"/>
    <n v="1076956971"/>
    <n v="1782389"/>
    <m/>
    <n v="1063702"/>
    <m/>
    <n v="891491"/>
    <m/>
    <n v="1395296"/>
    <n v="1191645698.5"/>
    <n v="1773060"/>
    <n v="1093957"/>
    <n v="656054"/>
    <n v="1782389"/>
    <n v="1773060"/>
    <n v="2.7316088979300268E-2"/>
    <n v="5.4673730437993617E-2"/>
    <n v="954298.22938206466"/>
    <n v="1361376.4992340105"/>
    <n v="10.105958255427954"/>
    <n v="10.157852444041611"/>
    <n v="11.424339473953218"/>
  </r>
  <r>
    <x v="47"/>
    <n v="919028969"/>
    <x v="2"/>
    <n v="30860"/>
    <n v="944292669"/>
    <n v="324098"/>
    <m/>
    <n v="51184"/>
    <m/>
    <n v="57502"/>
    <m/>
    <n v="406134"/>
    <m/>
    <n v="80818"/>
    <n v="1076956971"/>
    <n v="258294"/>
    <m/>
    <n v="366238"/>
    <m/>
    <n v="213974"/>
    <m/>
    <n v="421570"/>
    <n v="1191645698.5"/>
    <n v="567662"/>
    <n v="217551"/>
    <n v="324098"/>
    <n v="406134"/>
    <n v="567662"/>
    <n v="2.7316088979300268E-2"/>
    <n v="5.4673730437993617E-2"/>
    <n v="189777.60012532261"/>
    <n v="270731.68212723004"/>
    <n v="2.0097328546063573"/>
    <n v="2.0200528513037499"/>
    <n v="2.2719142314533354"/>
  </r>
  <r>
    <x v="47"/>
    <n v="919028970"/>
    <x v="3"/>
    <n v="56286"/>
    <n v="944292669"/>
    <n v="9249"/>
    <m/>
    <n v="54527"/>
    <m/>
    <n v="51233"/>
    <m/>
    <n v="50508"/>
    <m/>
    <n v="76344"/>
    <n v="1076956971"/>
    <n v="45467"/>
    <m/>
    <n v="37316"/>
    <m/>
    <n v="33866"/>
    <m/>
    <n v="15612"/>
    <n v="1191645698.5"/>
    <n v="66051"/>
    <n v="94098"/>
    <n v="56286"/>
    <n v="76344"/>
    <n v="66051"/>
    <n v="2.7316088979300268E-2"/>
    <n v="5.4673730437993617E-2"/>
    <n v="82085.086331906568"/>
    <n v="117100.40323789866"/>
    <n v="0.86927590382369657"/>
    <n v="0.87373964358693024"/>
    <n v="0.98267801734442006"/>
  </r>
  <r>
    <x v="47"/>
    <n v="919028971"/>
    <x v="4"/>
    <n v="31721"/>
    <n v="944292669"/>
    <n v="14493"/>
    <m/>
    <n v="15280"/>
    <m/>
    <n v="33509"/>
    <m/>
    <n v="11208"/>
    <m/>
    <n v="22031"/>
    <n v="1076956971"/>
    <n v="40357"/>
    <m/>
    <n v="17839"/>
    <m/>
    <n v="37248"/>
    <m/>
    <n v="5963"/>
    <n v="1191645698.5"/>
    <n v="16131"/>
    <n v="58028"/>
    <n v="33509"/>
    <n v="40357"/>
    <n v="37248"/>
    <n v="2.7316088979300268E-2"/>
    <n v="5.4673730437993617E-2"/>
    <n v="50619.921673870587"/>
    <n v="72213.035336444809"/>
    <n v="0.53606178821102957"/>
    <n v="0.5388144704251141"/>
    <n v="0.60599417618293705"/>
  </r>
  <r>
    <x v="47"/>
    <n v="919028972"/>
    <x v="5"/>
    <n v="3478"/>
    <n v="944292669"/>
    <n v="13057"/>
    <m/>
    <n v="0"/>
    <m/>
    <n v="197845"/>
    <m/>
    <n v="21327"/>
    <m/>
    <n v="42746"/>
    <n v="1076956971"/>
    <n v="497728"/>
    <m/>
    <n v="362332"/>
    <m/>
    <n v="377902"/>
    <m/>
    <n v="225186"/>
    <n v="1191645698.5"/>
    <n v="447499"/>
    <n v="486186"/>
    <n v="197845"/>
    <n v="497728"/>
    <n v="447499"/>
    <n v="2.7316088979300268E-2"/>
    <n v="5.4673730437993617E-2"/>
    <n v="424117.61975136911"/>
    <n v="605034.9279328041"/>
    <n v="4.4913789302262295"/>
    <n v="4.5144422023523907"/>
    <n v="5.0773055170207044"/>
  </r>
  <r>
    <x v="47"/>
    <n v="919028973"/>
    <x v="6"/>
    <n v="2888"/>
    <n v="944292669"/>
    <n v="4759"/>
    <m/>
    <n v="3794"/>
    <m/>
    <n v="7359"/>
    <m/>
    <n v="4971"/>
    <m/>
    <n v="2325"/>
    <n v="1076956971"/>
    <n v="7269"/>
    <m/>
    <n v="3934"/>
    <m/>
    <n v="2882"/>
    <m/>
    <n v="1209"/>
    <n v="1191645698.5"/>
    <n v="6016"/>
    <n v="3655"/>
    <n v="7359"/>
    <n v="7269"/>
    <n v="6016"/>
    <n v="2.7316088979300268E-2"/>
    <n v="5.4673730437993617E-2"/>
    <n v="3188.3886006410185"/>
    <n v="4548.4704652013816"/>
    <n v="3.3764834836825561E-2"/>
    <n v="3.3938217574339839E-2"/>
    <n v="3.8169654545196025E-2"/>
  </r>
  <r>
    <x v="47"/>
    <n v="919028974"/>
    <x v="7"/>
    <n v="17082"/>
    <n v="944292669"/>
    <n v="6144"/>
    <m/>
    <n v="13651"/>
    <m/>
    <n v="28478"/>
    <m/>
    <n v="17269"/>
    <m/>
    <n v="32482"/>
    <n v="1076956971"/>
    <n v="13855"/>
    <m/>
    <n v="9255"/>
    <m/>
    <n v="11604"/>
    <m/>
    <n v="9476"/>
    <n v="1191645698.5"/>
    <n v="10186"/>
    <n v="40043"/>
    <n v="28478"/>
    <n v="32482"/>
    <n v="11604"/>
    <n v="2.7316088979300268E-2"/>
    <n v="5.4673730437993617E-2"/>
    <n v="34930.956151974911"/>
    <n v="49831.57396390121"/>
    <n v="0.36991662965006994"/>
    <n v="0.3718161549464542"/>
    <n v="0.41817441229912022"/>
  </r>
  <r>
    <x v="47"/>
    <n v="919028975"/>
    <x v="8"/>
    <n v="0"/>
    <n v="944292669"/>
    <n v="0"/>
    <m/>
    <n v="0"/>
    <m/>
    <n v="0"/>
    <m/>
    <n v="3365"/>
    <m/>
    <n v="4081"/>
    <n v="1076956971"/>
    <n v="50208"/>
    <m/>
    <n v="30974"/>
    <m/>
    <n v="13772"/>
    <m/>
    <n v="20233"/>
    <n v="1191645698.5"/>
    <n v="17531"/>
    <n v="117455"/>
    <n v="0"/>
    <n v="50208"/>
    <n v="20233"/>
    <n v="2.7316088979300268E-2"/>
    <n v="5.4673730437993617E-2"/>
    <n v="102460.24161102348"/>
    <n v="146167.05841045917"/>
    <n v="1.0850475173076184"/>
    <n v="1.0906192462911315"/>
    <n v="1.2265982967458273"/>
  </r>
  <r>
    <x v="47"/>
    <n v="919028976"/>
    <x v="9"/>
    <n v="0"/>
    <n v="944292669"/>
    <n v="0"/>
    <m/>
    <n v="229"/>
    <m/>
    <n v="270"/>
    <m/>
    <n v="257"/>
    <m/>
    <n v="2917"/>
    <n v="1076956971"/>
    <n v="1483"/>
    <m/>
    <n v="7740"/>
    <m/>
    <n v="7113"/>
    <m/>
    <n v="12486"/>
    <n v="1191645698.5"/>
    <n v="40553"/>
    <n v="30754"/>
    <n v="270"/>
    <n v="7740"/>
    <n v="40553"/>
    <n v="2.7316088979300268E-2"/>
    <n v="5.4673730437993617E-2"/>
    <n v="26827.825724791757"/>
    <n v="38271.863389002268"/>
    <n v="0.28410498784452343"/>
    <n v="0.28556386957079272"/>
    <n v="0.3211681411444483"/>
  </r>
  <r>
    <x v="47"/>
    <n v="919028977"/>
    <x v="10"/>
    <n v="173"/>
    <n v="944292669"/>
    <n v="70"/>
    <m/>
    <n v="216"/>
    <m/>
    <n v="465"/>
    <m/>
    <n v="191"/>
    <m/>
    <n v="4175"/>
    <n v="1076956971"/>
    <n v="7543"/>
    <m/>
    <n v="1174"/>
    <m/>
    <n v="658"/>
    <m/>
    <n v="49039"/>
    <n v="1191645698.5"/>
    <n v="1198"/>
    <n v="2266"/>
    <n v="465"/>
    <n v="7543"/>
    <n v="49039"/>
    <n v="2.7316088979300268E-2"/>
    <n v="5.4673730437993617E-2"/>
    <n v="1976.7136987831866"/>
    <n v="2819.9272432684902"/>
    <n v="2.0933273800341094E-2"/>
    <n v="2.1040766353886204E-2"/>
    <n v="2.3664141504627687E-2"/>
  </r>
  <r>
    <x v="47"/>
    <n v="919028978"/>
    <x v="11"/>
    <n v="758"/>
    <n v="944292669"/>
    <n v="2613"/>
    <m/>
    <n v="2618"/>
    <m/>
    <n v="567"/>
    <m/>
    <n v="6157"/>
    <m/>
    <n v="7530"/>
    <n v="1076956971"/>
    <n v="67184"/>
    <m/>
    <n v="42342"/>
    <m/>
    <n v="14298"/>
    <m/>
    <n v="57607"/>
    <n v="1191645698.5"/>
    <n v="52035"/>
    <n v="370104"/>
    <n v="2618"/>
    <n v="67184"/>
    <n v="57607"/>
    <n v="2.7316088979300268E-2"/>
    <n v="5.4673730437993617E-2"/>
    <n v="322855.09566392435"/>
    <n v="460576.50151925912"/>
    <n v="3.4190151661965764"/>
    <n v="3.4365718405289938"/>
    <n v="3.8650456431724298"/>
  </r>
  <r>
    <x v="47"/>
    <n v="919028979"/>
    <x v="12"/>
    <n v="0"/>
    <n v="944292669"/>
    <n v="0"/>
    <m/>
    <n v="0"/>
    <m/>
    <n v="0"/>
    <m/>
    <n v="0"/>
    <m/>
    <n v="258"/>
    <n v="1076956971"/>
    <n v="3839"/>
    <m/>
    <n v="2193"/>
    <m/>
    <n v="4408"/>
    <m/>
    <n v="2533"/>
    <n v="1191645698.5"/>
    <n v="30797"/>
    <n v="41427"/>
    <n v="0"/>
    <n v="3839"/>
    <n v="30797"/>
    <n v="2.7316088979300268E-2"/>
    <n v="5.4673730437993617E-2"/>
    <n v="36138.269373120507"/>
    <n v="51553.894928015769"/>
    <n v="0.38270200076201699"/>
    <n v="0.38466717905668302"/>
    <n v="0.43262770966999609"/>
  </r>
  <r>
    <x v="47"/>
    <n v="919028980"/>
    <x v="13"/>
    <n v="9668"/>
    <n v="944292669"/>
    <n v="9468"/>
    <m/>
    <n v="10056"/>
    <m/>
    <n v="9955"/>
    <m/>
    <n v="9721"/>
    <m/>
    <n v="9632"/>
    <n v="1076956971"/>
    <n v="19960"/>
    <m/>
    <n v="2890"/>
    <m/>
    <n v="2593"/>
    <m/>
    <n v="15310"/>
    <n v="1191645698.5"/>
    <n v="20636"/>
    <n v="25804"/>
    <n v="10056"/>
    <n v="19960"/>
    <n v="20636"/>
    <n v="2.7316088979300268E-2"/>
    <n v="5.4673730437993617E-2"/>
    <n v="22509.761819682855"/>
    <n v="32111.828148852655"/>
    <n v="0.23837696255251617"/>
    <n v="0.23960103044822578"/>
    <n v="0.26947462814890244"/>
  </r>
  <r>
    <x v="47"/>
    <n v="919028981"/>
    <x v="14"/>
    <n v="470"/>
    <n v="944292669"/>
    <n v="0"/>
    <m/>
    <n v="0"/>
    <m/>
    <n v="0"/>
    <m/>
    <n v="678"/>
    <m/>
    <n v="637"/>
    <n v="1076956971"/>
    <n v="1558"/>
    <m/>
    <n v="28395"/>
    <m/>
    <n v="1073"/>
    <m/>
    <n v="3302"/>
    <n v="1191645698.5"/>
    <n v="5344"/>
    <n v="51114"/>
    <n v="470"/>
    <n v="28395"/>
    <n v="5344"/>
    <n v="2.7316088979300268E-2"/>
    <n v="5.4673730437993617E-2"/>
    <n v="44588.589584997266"/>
    <n v="63608.897225254019"/>
    <n v="0.4721903605607391"/>
    <n v="0.4746150624062398"/>
    <n v="0.53379034813218873"/>
  </r>
  <r>
    <x v="47"/>
    <n v="919028982"/>
    <x v="15"/>
    <n v="3629"/>
    <n v="944292669"/>
    <n v="3703"/>
    <m/>
    <n v="3775"/>
    <m/>
    <n v="3800"/>
    <m/>
    <n v="3740"/>
    <m/>
    <n v="4104"/>
    <n v="1076956971"/>
    <n v="10301"/>
    <m/>
    <n v="8634"/>
    <m/>
    <n v="1282"/>
    <m/>
    <n v="10815"/>
    <n v="1191645698.5"/>
    <n v="7386"/>
    <n v="3103"/>
    <n v="3800"/>
    <n v="10301"/>
    <n v="10815"/>
    <n v="2.7316088979300268E-2"/>
    <n v="5.4673730437993617E-2"/>
    <n v="2706.859050010692"/>
    <n v="3861.5332020574247"/>
    <n v="2.8665467167898685E-2"/>
    <n v="2.881266460552025E-2"/>
    <n v="3.2405044611147273E-2"/>
  </r>
  <r>
    <x v="47"/>
    <n v="919028983"/>
    <x v="16"/>
    <n v="0"/>
    <n v="944292669"/>
    <n v="0"/>
    <m/>
    <n v="0"/>
    <m/>
    <n v="0"/>
    <m/>
    <n v="1340"/>
    <m/>
    <n v="41035"/>
    <n v="1076956971"/>
    <n v="8785"/>
    <m/>
    <n v="9684"/>
    <m/>
    <n v="14220"/>
    <m/>
    <n v="19925"/>
    <n v="1191645698.5"/>
    <n v="20172"/>
    <n v="8804"/>
    <n v="0"/>
    <n v="41035"/>
    <n v="20172"/>
    <n v="2.7316088979300268E-2"/>
    <n v="5.4673730437993617E-2"/>
    <n v="7680.0473980967236"/>
    <n v="10956.151566520646"/>
    <n v="8.1331219125420573E-2"/>
    <n v="8.1748855683854427E-2"/>
    <n v="9.1941351194502266E-2"/>
  </r>
  <r>
    <x v="47"/>
    <n v="919028984"/>
    <x v="17"/>
    <n v="0"/>
    <n v="944292669"/>
    <n v="0"/>
    <m/>
    <n v="0"/>
    <m/>
    <n v="0"/>
    <m/>
    <n v="1264"/>
    <m/>
    <n v="37544"/>
    <n v="1076956971"/>
    <n v="80178"/>
    <m/>
    <n v="33498"/>
    <m/>
    <n v="26573"/>
    <m/>
    <n v="28098"/>
    <n v="1191645698.5"/>
    <n v="35214"/>
    <n v="385034"/>
    <n v="0"/>
    <n v="80178"/>
    <n v="35214"/>
    <n v="2.7316088979300268E-2"/>
    <n v="5.4673730437993617E-2"/>
    <n v="335879.07427064673"/>
    <n v="479156.16336480132"/>
    <n v="3.5569382808651957"/>
    <n v="3.5752031916602913"/>
    <n v="4.0209616328741467"/>
  </r>
  <r>
    <x v="47"/>
    <n v="919028985"/>
    <x v="18"/>
    <n v="6108"/>
    <n v="944292669"/>
    <n v="7101"/>
    <m/>
    <n v="4953"/>
    <m/>
    <n v="5230"/>
    <m/>
    <n v="8218"/>
    <m/>
    <n v="10897"/>
    <n v="1076956971"/>
    <n v="53702"/>
    <m/>
    <n v="32787"/>
    <m/>
    <n v="8777"/>
    <m/>
    <n v="55150"/>
    <n v="1191645698.5"/>
    <n v="84351"/>
    <n v="43201"/>
    <n v="7101"/>
    <n v="53702"/>
    <n v="84351"/>
    <n v="2.7316088979300268E-2"/>
    <n v="5.4673730437993617E-2"/>
    <n v="37685.793689820144"/>
    <n v="53761.552001960299"/>
    <n v="0.39909018598787988"/>
    <n v="0.40113951776444745"/>
    <n v="0.45115382927688469"/>
  </r>
  <r>
    <x v="47"/>
    <n v="919028986"/>
    <x v="19"/>
    <n v="12018"/>
    <n v="944292669"/>
    <n v="228"/>
    <m/>
    <n v="11043"/>
    <m/>
    <n v="474"/>
    <m/>
    <n v="3752"/>
    <m/>
    <n v="16377"/>
    <n v="1076956971"/>
    <n v="32049"/>
    <m/>
    <n v="144884"/>
    <m/>
    <n v="15226"/>
    <m/>
    <n v="25904"/>
    <n v="1191645698.5"/>
    <n v="118520"/>
    <n v="28773"/>
    <n v="12018"/>
    <n v="144884"/>
    <n v="118520"/>
    <n v="2.7316088979300268E-2"/>
    <n v="5.4673730437993617E-2"/>
    <n v="25099.727826605751"/>
    <n v="35806.604841378758"/>
    <n v="0.26580453974281304"/>
    <n v="0.26716944849972096"/>
    <n v="0.30048029281229149"/>
  </r>
  <r>
    <x v="47"/>
    <n v="919028987"/>
    <x v="20"/>
    <n v="9064"/>
    <n v="944292669"/>
    <n v="8902"/>
    <m/>
    <n v="9254"/>
    <m/>
    <n v="10251"/>
    <m/>
    <n v="8467"/>
    <m/>
    <n v="9325"/>
    <n v="1076956971"/>
    <n v="17453"/>
    <m/>
    <n v="15393"/>
    <m/>
    <n v="2606"/>
    <m/>
    <n v="13145"/>
    <n v="1191645698.5"/>
    <n v="17214"/>
    <n v="53152"/>
    <n v="10251"/>
    <n v="17453"/>
    <n v="17214"/>
    <n v="2.7316088979300268E-2"/>
    <n v="5.4673730437993617E-2"/>
    <n v="46366.410643302712"/>
    <n v="66145.089512006525"/>
    <n v="0.49101737380217564"/>
    <n v="0.49353875253387447"/>
    <n v="0.55507345509883965"/>
  </r>
  <r>
    <x v="47"/>
    <n v="919028988"/>
    <x v="21"/>
    <n v="6173"/>
    <n v="944292669"/>
    <n v="74683"/>
    <m/>
    <n v="1511"/>
    <m/>
    <n v="969"/>
    <m/>
    <n v="14"/>
    <m/>
    <n v="28043"/>
    <n v="1076956971"/>
    <n v="567"/>
    <m/>
    <n v="1058"/>
    <m/>
    <n v="1389"/>
    <m/>
    <n v="2138"/>
    <n v="1191645698.5"/>
    <n v="18197"/>
    <n v="34768"/>
    <n v="74683"/>
    <n v="28043"/>
    <n v="18197"/>
    <n v="2.7316088979300268E-2"/>
    <n v="5.4673730437993617E-2"/>
    <n v="30329.383000570979"/>
    <n v="43267.091965559957"/>
    <n v="0.32118625926313293"/>
    <n v="0.3228355536592743"/>
    <n v="0.36308688077356377"/>
  </r>
  <r>
    <x v="47"/>
    <n v="919028989"/>
    <x v="22"/>
    <n v="2285"/>
    <n v="944292669"/>
    <n v="2586"/>
    <m/>
    <n v="2746"/>
    <m/>
    <n v="2913"/>
    <m/>
    <n v="3149"/>
    <m/>
    <n v="3348"/>
    <n v="1076956971"/>
    <n v="3605"/>
    <m/>
    <n v="3803"/>
    <m/>
    <n v="104"/>
    <m/>
    <n v="4097"/>
    <n v="1191645698.5"/>
    <n v="827"/>
    <n v="509"/>
    <n v="2913"/>
    <n v="3803"/>
    <n v="4097"/>
    <n v="2.7316088979300268E-2"/>
    <n v="5.4673730437993617E-2"/>
    <n v="444.01909650513772"/>
    <n v="633.4258459062936"/>
    <n v="4.7021343179053923E-3"/>
    <n v="4.7262798208861775E-3"/>
    <n v="5.3155551746935084E-3"/>
  </r>
  <r>
    <x v="47"/>
    <n v="919028990"/>
    <x v="23"/>
    <n v="20447"/>
    <n v="944292669"/>
    <n v="281404"/>
    <m/>
    <n v="3046"/>
    <m/>
    <n v="0"/>
    <m/>
    <n v="0"/>
    <m/>
    <n v="50763"/>
    <n v="1076956971"/>
    <n v="1215"/>
    <m/>
    <n v="485"/>
    <m/>
    <n v="119"/>
    <m/>
    <n v="59"/>
    <n v="1191645698.5"/>
    <n v="126662"/>
    <n v="2"/>
    <n v="281404"/>
    <n v="50763"/>
    <n v="126662"/>
    <n v="2.7316088979300268E-2"/>
    <n v="5.4673730437993617E-2"/>
    <n v="1.744672284892486"/>
    <n v="2.4889031273331774"/>
    <n v="1.8475969814952424E-5"/>
    <n v="1.8570844089926041E-5"/>
    <n v="2.0886267876988247E-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2">
  <r>
    <s v="Angola"/>
    <x v="0"/>
    <n v="25188292.499999996"/>
    <x v="0"/>
    <n v="0"/>
    <n v="26147002.000000011"/>
    <n v="0"/>
    <n v="27128336.499999981"/>
    <n v="0"/>
    <n v="28127721.000000004"/>
    <n v="0"/>
    <n v="29154745.500000007"/>
    <n v="0"/>
    <n v="30208628.000000015"/>
    <n v="12800"/>
    <n v="31273533.000000004"/>
    <n v="13186"/>
    <n v="13186"/>
    <n v="32353587.999999993"/>
    <n v="0"/>
    <n v="33428485.999999974"/>
    <n v="0"/>
    <n v="34503773.49999997"/>
    <n v="0"/>
    <n v="35588987.00000003"/>
    <n v="21301"/>
    <n v="6593"/>
    <n v="0"/>
    <n v="13186"/>
    <n v="21301"/>
    <n v="0"/>
    <s v=""/>
    <n v="13186"/>
    <n v="2018"/>
    <n v="21301"/>
    <n v="2022"/>
    <s v=""/>
    <n v="21301"/>
    <n v="21301"/>
    <s v="Increasing"/>
    <n v="0.3113441654036182"/>
    <n v="5.4673730437993617E-2"/>
    <n v="1389.9776294789715"/>
    <n v="7768.1315945777715"/>
    <n v="0"/>
    <n v="4.2163448562079626"/>
    <n v="5.9852785357447749"/>
  </r>
  <r>
    <s v="Angola"/>
    <x v="0"/>
    <n v="25188292.499999996"/>
    <x v="1"/>
    <n v="0"/>
    <n v="26147002.000000011"/>
    <n v="0"/>
    <m/>
    <n v="0"/>
    <m/>
    <n v="0"/>
    <m/>
    <n v="0"/>
    <m/>
    <n v="0"/>
    <n v="31273533.000000004"/>
    <n v="25108"/>
    <n v="46082"/>
    <m/>
    <n v="0"/>
    <m/>
    <n v="0"/>
    <m/>
    <n v="0"/>
    <n v="35588987.00000003"/>
    <n v="89978"/>
    <n v="46082"/>
    <n v="0"/>
    <n v="25108"/>
    <n v="89978"/>
    <n v="0"/>
    <s v=""/>
    <n v="46082"/>
    <s v="2018 (triag)"/>
    <n v="89978"/>
    <n v="2022"/>
    <s v=""/>
    <n v="89978"/>
    <n v="89978"/>
    <s v="Increasing"/>
    <n v="0.3113441654036182"/>
    <n v="5.4673730437993617E-2"/>
    <n v="9715.296393394503"/>
    <n v="54295.62265149899"/>
    <n v="0"/>
    <n v="14.735143611692351"/>
    <n v="25.282540354407931"/>
  </r>
  <r>
    <s v="Angola"/>
    <x v="0"/>
    <n v="25188292.499999996"/>
    <x v="2"/>
    <n v="0"/>
    <n v="26147002.000000011"/>
    <n v="60"/>
    <m/>
    <n v="0"/>
    <m/>
    <n v="0"/>
    <m/>
    <n v="0"/>
    <m/>
    <n v="0"/>
    <n v="31273533.000000004"/>
    <n v="0"/>
    <n v="1438"/>
    <m/>
    <n v="0"/>
    <m/>
    <n v="0"/>
    <m/>
    <n v="0"/>
    <n v="35588987.00000003"/>
    <n v="44"/>
    <n v="1438"/>
    <n v="60"/>
    <n v="0"/>
    <n v="44"/>
    <n v="60"/>
    <n v="2013"/>
    <n v="1438"/>
    <s v="2018 (triag)"/>
    <n v="44"/>
    <n v="2022"/>
    <s v="Adjust"/>
    <n v="65.250696122001145"/>
    <n v="1438"/>
    <s v="Decreasing"/>
    <n v="0.3113441654036182"/>
    <n v="5.4673730437993617E-2"/>
    <n v="303.16818310189001"/>
    <n v="1694.3080893376057"/>
    <n v="2.2947181478014181E-2"/>
    <n v="0.45981373450834601"/>
    <n v="0.40405758107135747"/>
  </r>
  <r>
    <s v="Angola"/>
    <x v="0"/>
    <n v="25188292.499999996"/>
    <x v="3"/>
    <n v="751"/>
    <n v="26147002.000000011"/>
    <n v="0"/>
    <m/>
    <n v="0"/>
    <m/>
    <n v="2781"/>
    <m/>
    <n v="884"/>
    <m/>
    <n v="0"/>
    <n v="31273533.000000004"/>
    <n v="260"/>
    <n v="2302"/>
    <m/>
    <n v="0"/>
    <m/>
    <n v="525"/>
    <m/>
    <n v="0"/>
    <n v="35588987.00000003"/>
    <n v="430"/>
    <n v="2302"/>
    <n v="2781"/>
    <n v="884"/>
    <n v="525"/>
    <n v="751"/>
    <n v="2012"/>
    <n v="2302"/>
    <s v="2018 (triag)"/>
    <n v="430"/>
    <n v="2022"/>
    <s v="Adjust"/>
    <n v="637.67725755592028"/>
    <n v="2302"/>
    <s v="Decreasing"/>
    <n v="0.3113441654036182"/>
    <n v="5.4673730437993617E-2"/>
    <n v="485.32208449273355"/>
    <n v="2712.3068300800892"/>
    <n v="0.2872222214998108"/>
    <n v="0.73608568625744963"/>
    <n v="0.6468293126747322"/>
  </r>
  <r>
    <s v="Angola"/>
    <x v="0"/>
    <n v="25188292.499999996"/>
    <x v="4"/>
    <n v="353"/>
    <n v="26147002.000000011"/>
    <n v="0"/>
    <m/>
    <n v="0"/>
    <m/>
    <n v="595"/>
    <m/>
    <n v="181"/>
    <m/>
    <n v="0"/>
    <n v="31273533.000000004"/>
    <n v="134"/>
    <n v="1652"/>
    <m/>
    <n v="0"/>
    <m/>
    <n v="81"/>
    <m/>
    <n v="0"/>
    <n v="35588987.00000003"/>
    <n v="156"/>
    <n v="1652"/>
    <n v="595"/>
    <n v="181"/>
    <n v="156"/>
    <n v="353"/>
    <n v="2012"/>
    <n v="1652"/>
    <s v="2018 (triag)"/>
    <n v="156"/>
    <n v="2022"/>
    <s v="Adjust"/>
    <n v="231.34337715982224"/>
    <n v="1652"/>
    <s v="Decreasing"/>
    <n v="0.3113441654036182"/>
    <n v="5.4673730437993617E-2"/>
    <n v="348.28500590008508"/>
    <n v="1946.4512959566932"/>
    <n v="0.1350059176956501"/>
    <n v="0.52824220403879529"/>
    <n v="0.46418854237126744"/>
  </r>
  <r>
    <s v="Angola"/>
    <x v="0"/>
    <n v="25188292.499999996"/>
    <x v="5"/>
    <n v="0"/>
    <n v="26147002.000000011"/>
    <n v="0"/>
    <m/>
    <n v="0"/>
    <m/>
    <n v="0"/>
    <m/>
    <n v="0"/>
    <m/>
    <n v="0"/>
    <n v="31273533.000000004"/>
    <n v="1680"/>
    <n v="1680"/>
    <m/>
    <n v="0"/>
    <m/>
    <n v="2652"/>
    <m/>
    <n v="0"/>
    <n v="35588987.00000003"/>
    <n v="5"/>
    <n v="1680"/>
    <n v="0"/>
    <n v="1680"/>
    <n v="2652"/>
    <n v="0"/>
    <s v=""/>
    <n v="1680"/>
    <n v="2018"/>
    <n v="5"/>
    <n v="2022"/>
    <s v="Adjust"/>
    <n v="7.414851832045585"/>
    <n v="1680"/>
    <s v="Decreasing"/>
    <n v="0.3113441654036182"/>
    <n v="5.4673730437993617E-2"/>
    <n v="354.18814159330685"/>
    <n v="1979.4419958881626"/>
    <n v="0"/>
    <n v="0.53719546173436805"/>
    <n v="0.47205614478433977"/>
  </r>
  <r>
    <s v="Angola"/>
    <x v="0"/>
    <n v="25188292.499999996"/>
    <x v="6"/>
    <n v="85"/>
    <n v="26147002.000000011"/>
    <n v="0"/>
    <m/>
    <n v="0"/>
    <m/>
    <n v="870"/>
    <m/>
    <n v="32"/>
    <m/>
    <n v="0"/>
    <n v="31273533.000000004"/>
    <n v="4"/>
    <n v="4"/>
    <m/>
    <n v="0"/>
    <m/>
    <n v="57"/>
    <m/>
    <n v="0"/>
    <n v="35588987.00000003"/>
    <n v="197"/>
    <n v="0"/>
    <n v="870"/>
    <n v="32"/>
    <n v="197"/>
    <n v="85"/>
    <n v="2012"/>
    <n v="4"/>
    <n v="2018"/>
    <n v="197"/>
    <n v="2022"/>
    <s v=""/>
    <n v="197"/>
    <n v="197"/>
    <s v="Increasing"/>
    <n v="0.3113441654036182"/>
    <n v="5.4673730437993617E-2"/>
    <n v="0"/>
    <n v="0"/>
    <n v="3.2508507093853424E-2"/>
    <n v="1.2790368136532573E-3"/>
    <n v="5.5354202691973178E-2"/>
  </r>
  <r>
    <s v="Angola"/>
    <x v="0"/>
    <n v="25188292.499999996"/>
    <x v="7"/>
    <n v="517"/>
    <n v="26147002.000000011"/>
    <n v="0"/>
    <m/>
    <n v="0"/>
    <m/>
    <n v="0"/>
    <m/>
    <n v="177"/>
    <m/>
    <n v="0"/>
    <n v="31273533.000000004"/>
    <n v="411"/>
    <n v="657"/>
    <m/>
    <n v="0"/>
    <m/>
    <n v="236"/>
    <m/>
    <n v="0"/>
    <n v="35588987.00000003"/>
    <n v="10"/>
    <n v="657"/>
    <n v="517"/>
    <n v="411"/>
    <n v="236"/>
    <n v="517"/>
    <n v="2012"/>
    <n v="657"/>
    <s v="2018 (triag)"/>
    <n v="10"/>
    <n v="2022"/>
    <s v="Adjust"/>
    <n v="14.82970366409117"/>
    <n v="657"/>
    <s v="Decreasing"/>
    <n v="0.3113441654036182"/>
    <n v="5.4673730437993617E-2"/>
    <n v="138.51286251595391"/>
    <n v="774.10320910626353"/>
    <n v="0.19772821373555552"/>
    <n v="0.21008179664254753"/>
    <n v="0.18460767090673288"/>
  </r>
  <r>
    <s v="Angola"/>
    <x v="0"/>
    <n v="25188292.499999996"/>
    <x v="8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0"/>
    <n v="0"/>
    <n v="0"/>
    <n v="0"/>
    <n v="0"/>
    <n v="0"/>
    <s v=""/>
    <n v="0"/>
    <s v=""/>
    <n v="0"/>
    <s v=""/>
    <s v=""/>
    <n v="0"/>
    <n v="0"/>
    <s v="No change"/>
    <n v="0.3113441654036182"/>
    <n v="5.4673730437993617E-2"/>
    <n v="0"/>
    <n v="0"/>
    <n v="0"/>
    <n v="0"/>
    <n v="0"/>
  </r>
  <r>
    <s v="Angola"/>
    <x v="0"/>
    <n v="25188292.499999996"/>
    <x v="9"/>
    <n v="0"/>
    <n v="26147002.000000011"/>
    <n v="0"/>
    <m/>
    <n v="0"/>
    <m/>
    <n v="0"/>
    <m/>
    <n v="0"/>
    <m/>
    <n v="0"/>
    <n v="31273533.000000004"/>
    <n v="0"/>
    <n v="328"/>
    <m/>
    <n v="0"/>
    <m/>
    <n v="0"/>
    <m/>
    <n v="0"/>
    <n v="35588987.00000003"/>
    <n v="2072"/>
    <n v="328"/>
    <n v="0"/>
    <n v="0"/>
    <n v="2072"/>
    <n v="0"/>
    <s v=""/>
    <n v="328"/>
    <s v="2018 (triag)"/>
    <n v="2072"/>
    <n v="2022"/>
    <s v=""/>
    <n v="2072"/>
    <n v="2072"/>
    <s v="Increasing"/>
    <n v="0.3113441654036182"/>
    <n v="5.4673730437993617E-2"/>
    <n v="69.151018120597996"/>
    <n v="386.46248491149839"/>
    <n v="0"/>
    <n v="0.10488101871956711"/>
    <n v="0.58220257856735236"/>
  </r>
  <r>
    <s v="Angola"/>
    <x v="0"/>
    <n v="25188292.499999996"/>
    <x v="10"/>
    <n v="0"/>
    <n v="26147002.000000011"/>
    <n v="0"/>
    <m/>
    <n v="0"/>
    <m/>
    <n v="0"/>
    <m/>
    <n v="0"/>
    <m/>
    <n v="0"/>
    <n v="31273533.000000004"/>
    <n v="0"/>
    <n v="75"/>
    <m/>
    <n v="0"/>
    <m/>
    <n v="0"/>
    <m/>
    <n v="0"/>
    <n v="35588987.00000003"/>
    <n v="0"/>
    <n v="75"/>
    <n v="0"/>
    <n v="0"/>
    <n v="0"/>
    <n v="0"/>
    <s v=""/>
    <n v="75"/>
    <s v="2018 (triag)"/>
    <n v="75"/>
    <s v="2018 (triag)"/>
    <s v=""/>
    <n v="75"/>
    <n v="75"/>
    <s v="No change"/>
    <n v="0.3113441654036182"/>
    <n v="5.4673730437993617E-2"/>
    <n v="15.811970606844055"/>
    <n v="88.367946245007261"/>
    <n v="0"/>
    <n v="2.3981940255998577E-2"/>
    <n v="2.107393503501517E-2"/>
  </r>
  <r>
    <s v="Angola"/>
    <x v="0"/>
    <n v="25188292.499999996"/>
    <x v="11"/>
    <n v="0"/>
    <n v="26147002.000000011"/>
    <n v="0"/>
    <m/>
    <n v="0"/>
    <m/>
    <n v="0"/>
    <m/>
    <n v="0"/>
    <m/>
    <n v="0"/>
    <n v="31273533.000000004"/>
    <n v="98"/>
    <n v="468"/>
    <m/>
    <n v="0"/>
    <m/>
    <n v="0"/>
    <m/>
    <n v="0"/>
    <n v="35588987.00000003"/>
    <n v="9"/>
    <n v="468"/>
    <n v="0"/>
    <n v="98"/>
    <n v="9"/>
    <n v="0"/>
    <s v=""/>
    <n v="468"/>
    <s v="2018 (triag)"/>
    <n v="9"/>
    <n v="2022"/>
    <s v="Adjust"/>
    <n v="13.346733297682052"/>
    <n v="468"/>
    <s v="Decreasing"/>
    <n v="0.3113441654036182"/>
    <n v="5.4673730437993617E-2"/>
    <n v="98.666696586706905"/>
    <n v="551.41598456884526"/>
    <n v="0"/>
    <n v="0.14964730719743111"/>
    <n v="0.13150135461849466"/>
  </r>
  <r>
    <s v="Angola"/>
    <x v="0"/>
    <n v="25188292.499999996"/>
    <x v="12"/>
    <n v="0"/>
    <n v="26147002.000000011"/>
    <n v="0"/>
    <m/>
    <n v="0"/>
    <s v="  "/>
    <n v="0"/>
    <m/>
    <n v="0"/>
    <m/>
    <n v="0"/>
    <n v="31273533.000000004"/>
    <n v="0"/>
    <n v="134"/>
    <m/>
    <n v="0"/>
    <m/>
    <n v="0"/>
    <m/>
    <n v="0"/>
    <n v="35588987.00000003"/>
    <n v="0"/>
    <n v="134"/>
    <n v="0"/>
    <n v="0"/>
    <n v="0"/>
    <n v="0"/>
    <s v=""/>
    <n v="134"/>
    <s v="2018 (triag)"/>
    <n v="134"/>
    <s v="2018 (triag)"/>
    <s v=""/>
    <n v="134"/>
    <n v="134"/>
    <s v="No change"/>
    <n v="0.3113441654036182"/>
    <n v="5.4673730437993617E-2"/>
    <n v="28.25072081756138"/>
    <n v="157.88406395774629"/>
    <n v="0"/>
    <n v="4.284773325738412E-2"/>
    <n v="3.7652097262560434E-2"/>
  </r>
  <r>
    <s v="Angola"/>
    <x v="0"/>
    <n v="25188292.499999996"/>
    <x v="13"/>
    <n v="0"/>
    <n v="26147002.000000011"/>
    <n v="0"/>
    <m/>
    <n v="0"/>
    <m/>
    <n v="0"/>
    <m/>
    <n v="0"/>
    <m/>
    <n v="0"/>
    <n v="31273533.000000004"/>
    <n v="0"/>
    <n v="789"/>
    <m/>
    <n v="0"/>
    <m/>
    <n v="0"/>
    <m/>
    <n v="0"/>
    <n v="35588987.00000003"/>
    <n v="107"/>
    <n v="789"/>
    <n v="0"/>
    <n v="0"/>
    <n v="107"/>
    <n v="0"/>
    <s v=""/>
    <n v="789"/>
    <s v="2018 (triag)"/>
    <n v="107"/>
    <n v="2022"/>
    <s v="Adjust"/>
    <n v="158.67782920577551"/>
    <n v="789"/>
    <s v="Decreasing"/>
    <n v="0.3113441654036182"/>
    <n v="5.4673730437993617E-2"/>
    <n v="166.34193078399946"/>
    <n v="929.63079449747636"/>
    <n v="0"/>
    <n v="0.25229001149310504"/>
    <n v="0.22169779656835958"/>
  </r>
  <r>
    <s v="Angola"/>
    <x v="0"/>
    <n v="25188292.499999996"/>
    <x v="14"/>
    <n v="0"/>
    <n v="26147002.000000011"/>
    <n v="0"/>
    <m/>
    <n v="0"/>
    <m/>
    <n v="0"/>
    <m/>
    <n v="0"/>
    <m/>
    <n v="0"/>
    <n v="31273533.000000004"/>
    <n v="0"/>
    <n v="190"/>
    <m/>
    <n v="0"/>
    <m/>
    <n v="0"/>
    <m/>
    <n v="0"/>
    <n v="35588987.00000003"/>
    <n v="117"/>
    <n v="190"/>
    <n v="0"/>
    <n v="0"/>
    <n v="117"/>
    <n v="0"/>
    <s v=""/>
    <n v="190"/>
    <s v="2018 (triag)"/>
    <n v="117"/>
    <n v="2022"/>
    <s v="Adjust"/>
    <n v="173.50753286986668"/>
    <n v="190"/>
    <s v="Decreasing"/>
    <n v="0.3113441654036182"/>
    <n v="5.4673730437993617E-2"/>
    <n v="40.056992204004942"/>
    <n v="223.86546382068505"/>
    <n v="0"/>
    <n v="6.0754248648529727E-2"/>
    <n v="5.3387302088705096E-2"/>
  </r>
  <r>
    <s v="Angola"/>
    <x v="0"/>
    <n v="25188292.499999996"/>
    <x v="15"/>
    <n v="0"/>
    <n v="26147002.000000011"/>
    <n v="0"/>
    <m/>
    <n v="0"/>
    <m/>
    <n v="0"/>
    <m/>
    <n v="0"/>
    <m/>
    <n v="0"/>
    <n v="31273533.000000004"/>
    <n v="0"/>
    <n v="56"/>
    <m/>
    <n v="0"/>
    <m/>
    <n v="0"/>
    <m/>
    <n v="0"/>
    <n v="35588987.00000003"/>
    <n v="6"/>
    <n v="56"/>
    <n v="0"/>
    <n v="0"/>
    <n v="6"/>
    <n v="0"/>
    <s v=""/>
    <n v="56"/>
    <s v="2018 (triag)"/>
    <n v="6"/>
    <n v="2022"/>
    <s v="Adjust"/>
    <n v="8.8978221984547012"/>
    <n v="56"/>
    <s v="Decreasing"/>
    <n v="0.3113441654036182"/>
    <n v="5.4673730437993617E-2"/>
    <n v="11.80627138644356"/>
    <n v="65.981399862938758"/>
    <n v="0"/>
    <n v="1.7906515391145603E-2"/>
    <n v="1.5735204826144659E-2"/>
  </r>
  <r>
    <s v="Angola"/>
    <x v="0"/>
    <n v="25188292.499999996"/>
    <x v="16"/>
    <n v="0"/>
    <n v="26147002.000000011"/>
    <n v="0"/>
    <m/>
    <n v="0"/>
    <m/>
    <n v="0"/>
    <m/>
    <n v="0"/>
    <m/>
    <n v="0"/>
    <n v="31273533.000000004"/>
    <n v="0"/>
    <n v="28324"/>
    <m/>
    <n v="0"/>
    <m/>
    <n v="0"/>
    <m/>
    <n v="0"/>
    <n v="35588987.00000003"/>
    <n v="0"/>
    <n v="28324"/>
    <n v="0"/>
    <n v="0"/>
    <n v="0"/>
    <n v="0"/>
    <s v=""/>
    <n v="28324"/>
    <s v="2018 (triag)"/>
    <n v="28324"/>
    <s v="2018 (triag)"/>
    <s v=""/>
    <n v="28324"/>
    <n v="28324"/>
    <s v="No change"/>
    <n v="0.3113441654036182"/>
    <n v="5.4673730437993617E-2"/>
    <n v="5971.4434062433465"/>
    <n v="33372.449459247808"/>
    <n v="0"/>
    <n v="9.056859677478716"/>
    <n v="7.9586418124235951"/>
  </r>
  <r>
    <s v="Angola"/>
    <x v="0"/>
    <n v="25188292.499999996"/>
    <x v="17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8431"/>
    <n v="0"/>
    <n v="0"/>
    <n v="0"/>
    <n v="8431"/>
    <n v="0"/>
    <s v=""/>
    <n v="0"/>
    <s v=""/>
    <n v="8431"/>
    <n v="2022"/>
    <s v=""/>
    <n v="8431"/>
    <n v="8431"/>
    <s v="Increasing"/>
    <n v="0.3113441654036182"/>
    <n v="5.4673730437993617E-2"/>
    <n v="0"/>
    <n v="0"/>
    <n v="0"/>
    <n v="0"/>
    <n v="2.3689912837361717"/>
  </r>
  <r>
    <s v="Angola"/>
    <x v="0"/>
    <n v="25188292.499999996"/>
    <x v="18"/>
    <n v="0"/>
    <n v="26147002.000000011"/>
    <n v="0"/>
    <m/>
    <n v="0"/>
    <m/>
    <n v="0"/>
    <m/>
    <n v="0"/>
    <m/>
    <n v="0"/>
    <n v="31273533.000000004"/>
    <n v="0"/>
    <n v="98"/>
    <m/>
    <n v="0"/>
    <m/>
    <n v="0"/>
    <m/>
    <n v="0"/>
    <n v="35588987.00000003"/>
    <n v="12"/>
    <n v="98"/>
    <n v="0"/>
    <n v="0"/>
    <n v="12"/>
    <n v="0"/>
    <s v=""/>
    <n v="98"/>
    <s v="2018 (triag)"/>
    <n v="12"/>
    <n v="2022"/>
    <s v="Adjust"/>
    <n v="17.795644396909402"/>
    <n v="98"/>
    <s v="Decreasing"/>
    <n v="0.3113441654036182"/>
    <n v="5.4673730437993617E-2"/>
    <n v="20.660974926276232"/>
    <n v="115.46744976014281"/>
    <n v="0"/>
    <n v="3.1336401934504807E-2"/>
    <n v="2.7536608445753154E-2"/>
  </r>
  <r>
    <s v="Angola"/>
    <x v="0"/>
    <n v="25188292.499999996"/>
    <x v="19"/>
    <n v="0"/>
    <n v="26147002.000000011"/>
    <n v="0"/>
    <m/>
    <n v="0"/>
    <m/>
    <n v="0"/>
    <m/>
    <n v="0"/>
    <m/>
    <n v="0"/>
    <n v="31273533.000000004"/>
    <n v="0"/>
    <n v="56"/>
    <m/>
    <n v="0"/>
    <m/>
    <n v="0"/>
    <m/>
    <n v="0"/>
    <n v="35588987.00000003"/>
    <n v="0"/>
    <n v="56"/>
    <n v="0"/>
    <n v="0"/>
    <n v="0"/>
    <n v="0"/>
    <s v=""/>
    <n v="56"/>
    <s v="2018 (triag)"/>
    <n v="56"/>
    <s v="2018 (triag)"/>
    <s v=""/>
    <n v="56"/>
    <n v="56"/>
    <s v="No change"/>
    <n v="0.3113441654036182"/>
    <n v="5.4673730437993617E-2"/>
    <n v="11.80627138644356"/>
    <n v="65.981399862938758"/>
    <n v="0"/>
    <n v="1.7906515391145603E-2"/>
    <n v="1.5735204826144659E-2"/>
  </r>
  <r>
    <s v="Angola"/>
    <x v="0"/>
    <n v="25188292.499999996"/>
    <x v="20"/>
    <n v="0"/>
    <n v="26147002.000000011"/>
    <n v="0"/>
    <m/>
    <n v="0"/>
    <m/>
    <n v="0"/>
    <m/>
    <n v="0"/>
    <m/>
    <n v="0"/>
    <n v="31273533.000000004"/>
    <n v="0"/>
    <n v="1156"/>
    <m/>
    <n v="0"/>
    <m/>
    <n v="0"/>
    <m/>
    <n v="0"/>
    <n v="35588987.00000003"/>
    <n v="1195"/>
    <n v="1156"/>
    <n v="0"/>
    <n v="0"/>
    <n v="1195"/>
    <n v="0"/>
    <s v=""/>
    <n v="1156"/>
    <s v="2018 (triag)"/>
    <n v="1195"/>
    <n v="2022"/>
    <s v=""/>
    <n v="1195"/>
    <n v="1195"/>
    <s v="Increasing"/>
    <n v="0.3113441654036182"/>
    <n v="5.4673730437993617E-2"/>
    <n v="243.71517362015638"/>
    <n v="1362.0446114563786"/>
    <n v="0"/>
    <n v="0.3696416391457914"/>
    <n v="0.33577803155790836"/>
  </r>
  <r>
    <s v="Angola"/>
    <x v="0"/>
    <n v="25188292.499999996"/>
    <x v="21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41"/>
    <n v="0"/>
    <n v="0"/>
    <n v="0"/>
    <n v="41"/>
    <n v="0"/>
    <s v=""/>
    <n v="0"/>
    <s v=""/>
    <n v="41"/>
    <n v="2022"/>
    <s v=""/>
    <n v="41"/>
    <n v="41"/>
    <s v="Increasing"/>
    <n v="0.3113441654036182"/>
    <n v="5.4673730437993617E-2"/>
    <n v="0"/>
    <n v="0"/>
    <n v="0"/>
    <n v="0"/>
    <n v="1.1520417819141626E-2"/>
  </r>
  <r>
    <s v="Angola"/>
    <x v="0"/>
    <n v="25188292.499999996"/>
    <x v="22"/>
    <n v="0"/>
    <n v="26147002.000000011"/>
    <n v="0"/>
    <m/>
    <n v="0"/>
    <m/>
    <n v="0"/>
    <m/>
    <n v="0"/>
    <m/>
    <n v="0"/>
    <n v="31273533.000000004"/>
    <n v="0"/>
    <n v="0"/>
    <m/>
    <n v="0"/>
    <m/>
    <n v="0"/>
    <m/>
    <n v="0"/>
    <n v="35588987.00000003"/>
    <n v="1"/>
    <n v="0"/>
    <n v="0"/>
    <n v="0"/>
    <n v="1"/>
    <n v="0"/>
    <s v=""/>
    <n v="0"/>
    <s v=""/>
    <n v="1"/>
    <n v="2022"/>
    <s v=""/>
    <n v="1"/>
    <n v="1"/>
    <s v="Increasing"/>
    <n v="0.3113441654036182"/>
    <n v="5.4673730437993617E-2"/>
    <n v="0"/>
    <n v="0"/>
    <n v="0"/>
    <n v="0"/>
    <n v="2.8098580046686893E-4"/>
  </r>
  <r>
    <s v="Angola"/>
    <x v="0"/>
    <n v="25188292.499999996"/>
    <x v="23"/>
    <n v="0"/>
    <n v="26147002.000000011"/>
    <n v="0"/>
    <m/>
    <n v="0"/>
    <m/>
    <n v="0"/>
    <m/>
    <n v="0"/>
    <m/>
    <n v="0"/>
    <n v="31273533.000000004"/>
    <n v="0"/>
    <n v="16380"/>
    <m/>
    <n v="0"/>
    <m/>
    <n v="0"/>
    <m/>
    <n v="0"/>
    <n v="35588987.00000003"/>
    <n v="0"/>
    <n v="16380"/>
    <n v="0"/>
    <n v="0"/>
    <n v="0"/>
    <n v="0"/>
    <s v=""/>
    <n v="16380"/>
    <s v="2018 (triag)"/>
    <n v="16380"/>
    <s v="2018 (triag)"/>
    <s v=""/>
    <n v="16380"/>
    <n v="16380"/>
    <s v="No change"/>
    <n v="0.3113441654036182"/>
    <n v="5.4673730437993617E-2"/>
    <n v="3453.3343805347417"/>
    <n v="19299.559459909586"/>
    <n v="0"/>
    <n v="5.237655751910089"/>
    <n v="4.6025474116473131"/>
  </r>
  <r>
    <s v="Burundi"/>
    <x v="1"/>
    <n v="9795479.0000000019"/>
    <x v="0"/>
    <n v="996"/>
    <n v="10149577.500000002"/>
    <n v="1108"/>
    <n v="10494912.499999989"/>
    <n v="1218"/>
    <n v="10727148.499999996"/>
    <n v="1016"/>
    <n v="10903327.500000004"/>
    <n v="0"/>
    <n v="11155593.000000002"/>
    <n v="0"/>
    <n v="11493472.499999993"/>
    <n v="45"/>
    <n v="1084"/>
    <n v="11874838"/>
    <n v="0"/>
    <n v="12220226.500000007"/>
    <n v="1704"/>
    <n v="12551212.999999998"/>
    <n v="1816"/>
    <n v="12889576.499999994"/>
    <n v="0"/>
    <n v="1084"/>
    <n v="1218"/>
    <n v="45"/>
    <n v="1816"/>
    <n v="1108"/>
    <n v="2013"/>
    <n v="1084"/>
    <s v="2018 (triag)"/>
    <n v="1816"/>
    <n v="2021"/>
    <s v=""/>
    <n v="1816"/>
    <n v="1816"/>
    <s v="Increasing"/>
    <n v="0.1019276516404819"/>
    <n v="4.0873218672115019E-3"/>
    <n v="651.17272122305417"/>
    <n v="1097.3737976670657"/>
    <n v="1.0916710572435155"/>
    <n v="0.9431440324062208"/>
    <n v="1.4088903541555464"/>
  </r>
  <r>
    <s v="Burundi"/>
    <x v="1"/>
    <n v="9795479.0000000019"/>
    <x v="1"/>
    <n v="12972"/>
    <n v="10149577.500000002"/>
    <n v="13146"/>
    <m/>
    <n v="13638"/>
    <m/>
    <n v="13376"/>
    <m/>
    <n v="0"/>
    <m/>
    <n v="18142"/>
    <n v="11493472.499999993"/>
    <n v="18312"/>
    <n v="18312"/>
    <m/>
    <n v="15036"/>
    <m/>
    <n v="15426"/>
    <m/>
    <n v="18744"/>
    <n v="12889576.499999994"/>
    <n v="0"/>
    <n v="8996"/>
    <n v="13638"/>
    <n v="18312"/>
    <n v="18744"/>
    <n v="13146"/>
    <n v="2013"/>
    <n v="18312"/>
    <n v="2018"/>
    <n v="18744"/>
    <n v="2021"/>
    <s v=""/>
    <n v="18744"/>
    <n v="18744"/>
    <s v="Increasing"/>
    <n v="0.1019276516404819"/>
    <n v="4.0873218672115019E-3"/>
    <n v="5404.0127307404018"/>
    <n v="9106.9877156945786"/>
    <n v="12.952263283865754"/>
    <n v="15.932521698729442"/>
    <n v="14.54198281844249"/>
  </r>
  <r>
    <s v="Burundi"/>
    <x v="1"/>
    <n v="9795479.0000000019"/>
    <x v="2"/>
    <n v="32"/>
    <n v="10149577.500000002"/>
    <n v="70"/>
    <m/>
    <n v="48"/>
    <m/>
    <n v="158"/>
    <m/>
    <n v="0"/>
    <m/>
    <n v="320"/>
    <n v="11493472.499999993"/>
    <n v="0"/>
    <n v="160"/>
    <m/>
    <n v="248"/>
    <m/>
    <n v="0"/>
    <m/>
    <n v="286"/>
    <n v="12889576.499999994"/>
    <n v="0"/>
    <n v="160"/>
    <n v="158"/>
    <n v="320"/>
    <n v="286"/>
    <n v="70"/>
    <n v="2013"/>
    <n v="160"/>
    <s v="2018 (triag)"/>
    <n v="286"/>
    <n v="2021"/>
    <s v=""/>
    <n v="286"/>
    <n v="286"/>
    <s v="Increasing"/>
    <n v="0.1019276516404819"/>
    <n v="4.0873218672115019E-3"/>
    <n v="96.114054793070721"/>
    <n v="161.97399227558165"/>
    <n v="6.8968388093001889E-2"/>
    <n v="0.13920945127767095"/>
    <n v="0.22188471436590654"/>
  </r>
  <r>
    <s v="Burundi"/>
    <x v="1"/>
    <n v="9795479.0000000019"/>
    <x v="3"/>
    <n v="546"/>
    <n v="10149577.500000002"/>
    <n v="0"/>
    <m/>
    <n v="0"/>
    <m/>
    <n v="0"/>
    <m/>
    <n v="188"/>
    <m/>
    <n v="944"/>
    <n v="11493472.499999993"/>
    <n v="0"/>
    <n v="119"/>
    <m/>
    <n v="83"/>
    <m/>
    <n v="1138"/>
    <m/>
    <n v="0"/>
    <n v="12889576.499999994"/>
    <n v="0"/>
    <n v="119"/>
    <n v="546"/>
    <n v="944"/>
    <n v="1138"/>
    <n v="546"/>
    <n v="2012"/>
    <n v="119"/>
    <s v="2018 (triag)"/>
    <n v="1138"/>
    <n v="2020"/>
    <s v=""/>
    <n v="1138"/>
    <n v="1138"/>
    <s v="Increasing"/>
    <n v="0.1019276516404819"/>
    <n v="4.0873218672115019E-3"/>
    <n v="71.484828252346347"/>
    <n v="120.46815675496386"/>
    <n v="0.53795342712541472"/>
    <n v="0.10353702938776778"/>
    <n v="0.88288393338601967"/>
  </r>
  <r>
    <s v="Burundi"/>
    <x v="1"/>
    <n v="9795479.0000000019"/>
    <x v="4"/>
    <n v="115"/>
    <n v="10149577.500000002"/>
    <n v="0"/>
    <m/>
    <n v="194"/>
    <m/>
    <n v="300"/>
    <m/>
    <n v="11"/>
    <m/>
    <n v="373"/>
    <n v="11493472.499999993"/>
    <n v="0"/>
    <n v="14"/>
    <m/>
    <n v="18"/>
    <m/>
    <n v="0"/>
    <m/>
    <n v="0"/>
    <n v="12889576.499999994"/>
    <n v="0"/>
    <n v="14"/>
    <n v="300"/>
    <n v="373"/>
    <n v="0"/>
    <n v="115"/>
    <n v="2012"/>
    <n v="14"/>
    <s v="2018 (triag)"/>
    <n v="18"/>
    <s v="2018 (triag)"/>
    <s v=""/>
    <n v="18"/>
    <n v="18"/>
    <s v="Increasing"/>
    <n v="0.1019276516404819"/>
    <n v="4.0873218672115019E-3"/>
    <n v="8.4099797943936885"/>
    <n v="14.172724324113394"/>
    <n v="0.11330520900993167"/>
    <n v="1.2180826986796209E-2"/>
    <n v="1.3964772232819292E-2"/>
  </r>
  <r>
    <s v="Burundi"/>
    <x v="1"/>
    <n v="9795479.0000000019"/>
    <x v="5"/>
    <n v="0"/>
    <n v="10149577.500000002"/>
    <n v="0"/>
    <m/>
    <n v="0"/>
    <m/>
    <n v="0"/>
    <m/>
    <n v="0"/>
    <m/>
    <n v="0"/>
    <n v="11493472.499999993"/>
    <n v="11845"/>
    <n v="11845"/>
    <m/>
    <n v="0"/>
    <m/>
    <n v="11845"/>
    <m/>
    <n v="0"/>
    <n v="12889576.499999994"/>
    <n v="0"/>
    <n v="11845"/>
    <n v="0"/>
    <n v="11845"/>
    <n v="11845"/>
    <n v="0"/>
    <s v=""/>
    <n v="11845"/>
    <n v="2018"/>
    <n v="11845"/>
    <n v="2020"/>
    <s v=""/>
    <n v="11845"/>
    <n v="11845"/>
    <s v="No change"/>
    <n v="0.1019276516404819"/>
    <n v="4.0873218672115019E-3"/>
    <n v="7115.4436188995169"/>
    <n v="11991.137115651654"/>
    <n v="0"/>
    <n v="10.305849689900079"/>
    <n v="9.1895959498746951"/>
  </r>
  <r>
    <s v="Burundi"/>
    <x v="1"/>
    <n v="9795479.0000000019"/>
    <x v="6"/>
    <n v="44"/>
    <n v="10149577.500000002"/>
    <n v="0"/>
    <m/>
    <n v="0"/>
    <m/>
    <n v="0"/>
    <m/>
    <n v="42"/>
    <m/>
    <n v="0"/>
    <n v="11493472.499999993"/>
    <n v="0"/>
    <n v="10"/>
    <m/>
    <n v="0"/>
    <m/>
    <n v="0"/>
    <m/>
    <n v="0"/>
    <n v="12889576.499999994"/>
    <n v="0"/>
    <n v="10"/>
    <n v="44"/>
    <n v="42"/>
    <n v="0"/>
    <n v="44"/>
    <n v="2012"/>
    <n v="10"/>
    <s v="2018 (triag)"/>
    <n v="10"/>
    <s v="2018 (triag)"/>
    <s v=""/>
    <n v="10"/>
    <n v="10"/>
    <s v="No change"/>
    <n v="0.1019276516404819"/>
    <n v="4.0873218672115019E-3"/>
    <n v="6.0071284245669201"/>
    <n v="10.123374517223853"/>
    <n v="4.33515582298869E-2"/>
    <n v="8.7005907048544346E-3"/>
    <n v="7.7582067960107175E-3"/>
  </r>
  <r>
    <s v="Burundi"/>
    <x v="1"/>
    <n v="9795479.0000000019"/>
    <x v="7"/>
    <n v="0"/>
    <n v="10149577.500000002"/>
    <n v="0"/>
    <m/>
    <n v="0"/>
    <m/>
    <n v="0"/>
    <m/>
    <n v="96"/>
    <m/>
    <n v="0"/>
    <n v="11493472.499999993"/>
    <n v="0"/>
    <n v="372"/>
    <m/>
    <n v="149"/>
    <m/>
    <n v="0"/>
    <m/>
    <n v="0"/>
    <n v="12889576.499999994"/>
    <n v="0"/>
    <n v="372"/>
    <n v="0"/>
    <n v="149"/>
    <n v="0"/>
    <n v="0"/>
    <s v=""/>
    <n v="372"/>
    <s v="2018 (triag)"/>
    <n v="149"/>
    <s v="2018 (triag)"/>
    <s v="Adjust"/>
    <n v="186.22450107945869"/>
    <n v="372"/>
    <s v="Decreasing"/>
    <n v="0.1019276516404819"/>
    <n v="4.0873218672115019E-3"/>
    <n v="223.46517739388943"/>
    <n v="376.58953204072736"/>
    <n v="0"/>
    <n v="0.32366197422058496"/>
    <n v="0.28860529281159869"/>
  </r>
  <r>
    <s v="Burundi"/>
    <x v="1"/>
    <n v="9795479.0000000019"/>
    <x v="8"/>
    <n v="0"/>
    <n v="10149577.500000002"/>
    <n v="0"/>
    <m/>
    <n v="0"/>
    <m/>
    <n v="0"/>
    <m/>
    <n v="0"/>
    <m/>
    <n v="0"/>
    <n v="11493472.499999993"/>
    <n v="0"/>
    <n v="8664"/>
    <m/>
    <n v="0"/>
    <m/>
    <n v="0"/>
    <m/>
    <n v="0"/>
    <n v="12889576.499999994"/>
    <n v="0"/>
    <n v="8664"/>
    <n v="0"/>
    <n v="0"/>
    <n v="0"/>
    <n v="0"/>
    <s v=""/>
    <n v="8664"/>
    <s v="2018 (triag)"/>
    <n v="8664"/>
    <s v="2018 (triag)"/>
    <s v=""/>
    <n v="8664"/>
    <n v="8664"/>
    <s v="No change"/>
    <n v="0.1019276516404819"/>
    <n v="4.0873218672115019E-3"/>
    <n v="5204.5760670447798"/>
    <n v="8770.8916817227455"/>
    <n v="0"/>
    <n v="7.5381917866858821"/>
    <n v="6.721710368063686"/>
  </r>
  <r>
    <s v="Burundi"/>
    <x v="1"/>
    <n v="9795479.0000000019"/>
    <x v="9"/>
    <n v="0"/>
    <n v="10149577.500000002"/>
    <n v="0"/>
    <m/>
    <n v="0"/>
    <m/>
    <n v="0"/>
    <m/>
    <n v="0"/>
    <m/>
    <n v="0"/>
    <n v="11493472.499999993"/>
    <n v="0"/>
    <n v="1383"/>
    <m/>
    <n v="0"/>
    <m/>
    <n v="0"/>
    <m/>
    <n v="0"/>
    <n v="12889576.499999994"/>
    <n v="0"/>
    <n v="1383"/>
    <n v="0"/>
    <n v="0"/>
    <n v="0"/>
    <n v="0"/>
    <s v=""/>
    <n v="1383"/>
    <s v="2018 (triag)"/>
    <n v="1383"/>
    <s v="2018 (triag)"/>
    <s v=""/>
    <n v="1383"/>
    <n v="1383"/>
    <s v="No change"/>
    <n v="0.1019276516404819"/>
    <n v="4.0873218672115019E-3"/>
    <n v="830.78586111760512"/>
    <n v="1400.062695732059"/>
    <n v="0"/>
    <n v="1.2032916944813683"/>
    <n v="1.0729599998882824"/>
  </r>
  <r>
    <s v="Burundi"/>
    <x v="1"/>
    <n v="9795479.0000000019"/>
    <x v="10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n v="0"/>
    <n v="0"/>
    <s v="No change"/>
    <n v="0.1019276516404819"/>
    <n v="4.0873218672115019E-3"/>
    <n v="0"/>
    <n v="0"/>
    <n v="0"/>
    <n v="0"/>
    <n v="0"/>
  </r>
  <r>
    <s v="Burundi"/>
    <x v="1"/>
    <n v="9795479.0000000019"/>
    <x v="11"/>
    <n v="0"/>
    <n v="10149577.500000002"/>
    <n v="0"/>
    <m/>
    <n v="0"/>
    <m/>
    <n v="0"/>
    <m/>
    <n v="0"/>
    <m/>
    <n v="1073"/>
    <n v="11493472.499999993"/>
    <n v="1071"/>
    <n v="1071"/>
    <m/>
    <n v="0"/>
    <m/>
    <n v="0"/>
    <m/>
    <n v="0"/>
    <n v="12889576.499999994"/>
    <n v="0"/>
    <n v="155"/>
    <n v="0"/>
    <n v="1073"/>
    <n v="0"/>
    <n v="0"/>
    <s v=""/>
    <n v="1071"/>
    <n v="2018"/>
    <n v="1071"/>
    <n v="2018"/>
    <s v=""/>
    <n v="1071"/>
    <n v="1071"/>
    <s v="No change"/>
    <n v="0.1019276516404819"/>
    <n v="4.0873218672115019E-3"/>
    <n v="93.110490580787271"/>
    <n v="156.91230501696973"/>
    <n v="0"/>
    <n v="0.93183326448991"/>
    <n v="0.8309039478527479"/>
  </r>
  <r>
    <s v="Burundi"/>
    <x v="1"/>
    <n v="9795479.0000000019"/>
    <x v="12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n v="0"/>
    <n v="0"/>
    <s v="No change"/>
    <n v="0.1019276516404819"/>
    <n v="4.0873218672115019E-3"/>
    <n v="0"/>
    <n v="0"/>
    <n v="0"/>
    <n v="0"/>
    <n v="0"/>
  </r>
  <r>
    <s v="Burundi"/>
    <x v="1"/>
    <n v="9795479.0000000019"/>
    <x v="13"/>
    <n v="0"/>
    <n v="10149577.500000002"/>
    <n v="0"/>
    <m/>
    <n v="0"/>
    <m/>
    <n v="0"/>
    <m/>
    <n v="0"/>
    <m/>
    <n v="0"/>
    <n v="11493472.499999993"/>
    <n v="0"/>
    <n v="86"/>
    <m/>
    <n v="0"/>
    <m/>
    <n v="0"/>
    <m/>
    <n v="81"/>
    <n v="12889576.499999994"/>
    <n v="0"/>
    <n v="86"/>
    <n v="0"/>
    <n v="0"/>
    <n v="81"/>
    <n v="0"/>
    <s v=""/>
    <n v="86"/>
    <s v="2018 (triag)"/>
    <n v="81"/>
    <n v="2021"/>
    <s v="Adjust"/>
    <n v="101.23613817071244"/>
    <n v="101.23613817071244"/>
    <s v="Increasing"/>
    <n v="0.1019276516404819"/>
    <n v="4.0873218672115019E-3"/>
    <n v="51.661304451275512"/>
    <n v="87.061020848125139"/>
    <n v="0"/>
    <n v="7.4825080061748137E-2"/>
    <n v="7.8541089515790127E-2"/>
  </r>
  <r>
    <s v="Burundi"/>
    <x v="1"/>
    <n v="9795479.0000000019"/>
    <x v="14"/>
    <n v="0"/>
    <n v="10149577.500000002"/>
    <n v="0"/>
    <m/>
    <n v="0"/>
    <m/>
    <n v="0"/>
    <m/>
    <n v="0"/>
    <m/>
    <n v="0"/>
    <n v="11493472.499999993"/>
    <n v="0"/>
    <n v="108"/>
    <m/>
    <n v="0"/>
    <m/>
    <n v="0"/>
    <m/>
    <n v="0"/>
    <n v="12889576.499999994"/>
    <n v="0"/>
    <n v="108"/>
    <n v="0"/>
    <n v="0"/>
    <n v="0"/>
    <n v="0"/>
    <s v=""/>
    <n v="108"/>
    <s v="2018 (triag)"/>
    <n v="108"/>
    <s v="2018 (triag)"/>
    <s v=""/>
    <n v="108"/>
    <n v="108"/>
    <s v="No change"/>
    <n v="0.1019276516404819"/>
    <n v="4.0873218672115019E-3"/>
    <n v="64.876986985322745"/>
    <n v="109.33244478601762"/>
    <n v="0"/>
    <n v="9.3966379612427903E-2"/>
    <n v="8.3788633396915752E-2"/>
  </r>
  <r>
    <s v="Burundi"/>
    <x v="1"/>
    <n v="9795479.0000000019"/>
    <x v="15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n v="0"/>
    <n v="0"/>
    <s v="No change"/>
    <n v="0.1019276516404819"/>
    <n v="4.0873218672115019E-3"/>
    <n v="0"/>
    <n v="0"/>
    <n v="0"/>
    <n v="0"/>
    <n v="0"/>
  </r>
  <r>
    <s v="Burundi"/>
    <x v="1"/>
    <n v="9795479.0000000019"/>
    <x v="16"/>
    <n v="0"/>
    <n v="10149577.500000002"/>
    <n v="0"/>
    <m/>
    <n v="0"/>
    <m/>
    <n v="0"/>
    <m/>
    <n v="0"/>
    <m/>
    <n v="2946"/>
    <n v="11493472.499999993"/>
    <n v="0"/>
    <n v="2906"/>
    <m/>
    <n v="0"/>
    <m/>
    <n v="0"/>
    <m/>
    <n v="7805"/>
    <n v="12889576.499999994"/>
    <n v="0"/>
    <n v="2906"/>
    <n v="0"/>
    <n v="2946"/>
    <n v="7805"/>
    <n v="0"/>
    <s v=""/>
    <n v="2906"/>
    <s v="2018 (triag)"/>
    <n v="7805"/>
    <n v="2021"/>
    <s v=""/>
    <n v="7805"/>
    <n v="7805"/>
    <s v="Increasing"/>
    <n v="0.1019276516404819"/>
    <n v="4.0873218672115019E-3"/>
    <n v="1745.6715201791471"/>
    <n v="2941.8526347052516"/>
    <n v="0"/>
    <n v="2.5283916588306989"/>
    <n v="6.055280404286365"/>
  </r>
  <r>
    <s v="Burundi"/>
    <x v="1"/>
    <n v="9795479.0000000019"/>
    <x v="17"/>
    <n v="0"/>
    <n v="10149577.500000002"/>
    <n v="0"/>
    <m/>
    <n v="0"/>
    <m/>
    <n v="0"/>
    <m/>
    <n v="0"/>
    <m/>
    <n v="9003"/>
    <n v="11493472.499999993"/>
    <n v="0"/>
    <n v="0"/>
    <m/>
    <n v="0"/>
    <m/>
    <n v="0"/>
    <m/>
    <n v="0"/>
    <n v="12889576.499999994"/>
    <n v="0"/>
    <n v="0"/>
    <n v="0"/>
    <n v="9003"/>
    <n v="0"/>
    <n v="0"/>
    <s v=""/>
    <n v="9003"/>
    <n v="2017"/>
    <n v="9003"/>
    <n v="2017"/>
    <s v=""/>
    <n v="9003"/>
    <n v="9003"/>
    <s v="No change"/>
    <n v="0.1019276516404819"/>
    <n v="4.0873218672115019E-3"/>
    <n v="0"/>
    <n v="0"/>
    <n v="0"/>
    <n v="7.8331418115804476"/>
    <n v="6.9847135784484493"/>
  </r>
  <r>
    <s v="Burundi"/>
    <x v="1"/>
    <n v="9795479.0000000019"/>
    <x v="18"/>
    <n v="0"/>
    <n v="10149577.500000002"/>
    <n v="0"/>
    <m/>
    <n v="0"/>
    <m/>
    <n v="0"/>
    <m/>
    <n v="0"/>
    <m/>
    <n v="0"/>
    <n v="11493472.499999993"/>
    <n v="0"/>
    <n v="1071"/>
    <m/>
    <n v="0"/>
    <m/>
    <n v="0"/>
    <m/>
    <n v="729"/>
    <n v="12889576.499999994"/>
    <n v="0"/>
    <n v="1071"/>
    <n v="0"/>
    <n v="0"/>
    <n v="729"/>
    <n v="0"/>
    <s v=""/>
    <n v="1071"/>
    <s v="2018 (triag)"/>
    <n v="729"/>
    <n v="2021"/>
    <s v="Adjust"/>
    <n v="911.12524353641197"/>
    <n v="1071"/>
    <s v="Decreasing"/>
    <n v="0.1019276516404819"/>
    <n v="4.0873218672115019E-3"/>
    <n v="643.36345427111712"/>
    <n v="1084.2134107946747"/>
    <n v="0"/>
    <n v="0.93183326448991"/>
    <n v="0.8309039478527479"/>
  </r>
  <r>
    <s v="Burundi"/>
    <x v="1"/>
    <n v="9795479.0000000019"/>
    <x v="19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n v="0"/>
    <n v="0"/>
    <s v="No change"/>
    <n v="0.1019276516404819"/>
    <n v="4.0873218672115019E-3"/>
    <n v="0"/>
    <n v="0"/>
    <n v="0"/>
    <n v="0"/>
    <n v="0"/>
  </r>
  <r>
    <s v="Burundi"/>
    <x v="1"/>
    <n v="9795479.0000000019"/>
    <x v="20"/>
    <n v="0"/>
    <n v="10149577.500000002"/>
    <n v="0"/>
    <m/>
    <n v="0"/>
    <m/>
    <n v="0"/>
    <m/>
    <n v="0"/>
    <m/>
    <n v="0"/>
    <n v="11493472.499999993"/>
    <n v="0"/>
    <n v="9"/>
    <m/>
    <n v="0"/>
    <m/>
    <n v="0"/>
    <m/>
    <n v="0"/>
    <n v="12889576.499999994"/>
    <n v="0"/>
    <n v="9"/>
    <n v="0"/>
    <n v="0"/>
    <n v="0"/>
    <n v="0"/>
    <s v=""/>
    <n v="9"/>
    <s v="2018 (triag)"/>
    <n v="9"/>
    <s v="2018 (triag)"/>
    <s v=""/>
    <n v="9"/>
    <n v="9"/>
    <s v="No change"/>
    <n v="0.1019276516404819"/>
    <n v="4.0873218672115019E-3"/>
    <n v="5.4064155821102284"/>
    <n v="9.111037065501467"/>
    <n v="0"/>
    <n v="7.8305316343689913E-3"/>
    <n v="6.982386116409646E-3"/>
  </r>
  <r>
    <s v="Burundi"/>
    <x v="1"/>
    <n v="9795479.0000000019"/>
    <x v="21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0"/>
    <n v="12889576.499999994"/>
    <n v="0"/>
    <n v="0"/>
    <n v="0"/>
    <n v="0"/>
    <n v="0"/>
    <n v="0"/>
    <s v=""/>
    <n v="0"/>
    <s v=""/>
    <n v="0"/>
    <s v=""/>
    <s v=""/>
    <n v="0"/>
    <n v="0"/>
    <s v="No change"/>
    <n v="0.1019276516404819"/>
    <n v="4.0873218672115019E-3"/>
    <n v="0"/>
    <n v="0"/>
    <n v="0"/>
    <n v="0"/>
    <n v="0"/>
  </r>
  <r>
    <s v="Burundi"/>
    <x v="1"/>
    <n v="9795479.0000000019"/>
    <x v="22"/>
    <n v="0"/>
    <n v="10149577.500000002"/>
    <n v="0"/>
    <m/>
    <n v="0"/>
    <m/>
    <n v="0"/>
    <m/>
    <n v="0"/>
    <m/>
    <n v="0"/>
    <n v="11493472.499999993"/>
    <n v="0"/>
    <n v="0"/>
    <m/>
    <n v="0"/>
    <m/>
    <n v="0"/>
    <m/>
    <n v="5"/>
    <n v="12889576.499999994"/>
    <n v="0"/>
    <n v="0"/>
    <n v="0"/>
    <n v="0"/>
    <n v="5"/>
    <n v="0"/>
    <s v=""/>
    <n v="0"/>
    <s v=""/>
    <n v="5"/>
    <n v="2021"/>
    <s v=""/>
    <n v="5"/>
    <n v="5"/>
    <s v="Increasing"/>
    <n v="0.1019276516404819"/>
    <n v="4.0873218672115019E-3"/>
    <n v="0"/>
    <n v="0"/>
    <n v="0"/>
    <n v="0"/>
    <n v="3.8791033980053588E-3"/>
  </r>
  <r>
    <s v="Burundi"/>
    <x v="1"/>
    <n v="9795479.0000000019"/>
    <x v="23"/>
    <n v="0"/>
    <n v="10149577.500000002"/>
    <n v="0"/>
    <m/>
    <n v="0"/>
    <m/>
    <n v="0"/>
    <m/>
    <n v="0"/>
    <m/>
    <n v="0"/>
    <n v="11493472.499999993"/>
    <n v="0"/>
    <n v="1000"/>
    <m/>
    <n v="0"/>
    <m/>
    <n v="0"/>
    <m/>
    <n v="0"/>
    <n v="12889576.499999994"/>
    <n v="0"/>
    <n v="1000"/>
    <n v="0"/>
    <n v="0"/>
    <n v="0"/>
    <n v="0"/>
    <s v=""/>
    <n v="1000"/>
    <s v="2018 (triag)"/>
    <n v="1000"/>
    <s v="2018 (triag)"/>
    <s v=""/>
    <n v="1000"/>
    <n v="1000"/>
    <s v="No change"/>
    <n v="0.1019276516404819"/>
    <n v="4.0873218672115019E-3"/>
    <n v="600.71284245669199"/>
    <n v="1012.3374517223854"/>
    <n v="0"/>
    <n v="0.87005907048544351"/>
    <n v="0.77582067960107182"/>
  </r>
  <r>
    <s v="Benin"/>
    <x v="2"/>
    <n v="10014078.499999996"/>
    <x v="0"/>
    <n v="26"/>
    <n v="10308730.499999994"/>
    <n v="0"/>
    <n v="10614844.000000013"/>
    <n v="191"/>
    <n v="10932783.499999994"/>
    <n v="0"/>
    <n v="11260084.499999996"/>
    <n v="1046"/>
    <n v="11596778.499999991"/>
    <n v="0"/>
    <n v="11940683.499999996"/>
    <n v="2300"/>
    <n v="2300"/>
    <n v="12290444.000000004"/>
    <n v="1842"/>
    <n v="12643123.000000002"/>
    <n v="0"/>
    <n v="12996895"/>
    <n v="5861"/>
    <n v="13352864"/>
    <n v="5567"/>
    <n v="710"/>
    <n v="191"/>
    <n v="2300"/>
    <n v="5861"/>
    <n v="26"/>
    <n v="2012"/>
    <n v="2300"/>
    <n v="2018"/>
    <n v="5567"/>
    <n v="2022"/>
    <s v=""/>
    <n v="5567"/>
    <n v="5567"/>
    <s v="Increasing"/>
    <n v="5.0912180313375632E-2"/>
    <n v="-3.8361793441239245E-2"/>
    <n v="550.43235448080054"/>
    <n v="632.81592983829069"/>
    <n v="2.5221340299855559E-2"/>
    <n v="1.9261878936829711"/>
    <n v="4.1691430392760687"/>
  </r>
  <r>
    <s v="Benin"/>
    <x v="2"/>
    <n v="10014078.499999996"/>
    <x v="1"/>
    <n v="10276"/>
    <n v="10308730.499999994"/>
    <n v="9760"/>
    <m/>
    <n v="0"/>
    <m/>
    <n v="0"/>
    <m/>
    <n v="14448"/>
    <m/>
    <n v="0"/>
    <n v="11940683.499999996"/>
    <n v="6820"/>
    <n v="6820"/>
    <m/>
    <n v="5340"/>
    <m/>
    <n v="0"/>
    <m/>
    <n v="10968"/>
    <n v="13352864"/>
    <n v="11786"/>
    <n v="3260"/>
    <n v="10276"/>
    <n v="14448"/>
    <n v="11786"/>
    <n v="9760"/>
    <n v="2013"/>
    <n v="6820"/>
    <n v="2018"/>
    <n v="11786"/>
    <n v="2022"/>
    <s v=""/>
    <n v="11786"/>
    <n v="11786"/>
    <s v="Increasing"/>
    <n v="5.0912180313375632E-2"/>
    <n v="-3.8361793441239245E-2"/>
    <n v="2527.3372895879011"/>
    <n v="2905.6055370039821"/>
    <n v="9.4677031279457786"/>
    <n v="5.7115658412686363"/>
    <n v="8.8265708390349822"/>
  </r>
  <r>
    <s v="Benin"/>
    <x v="2"/>
    <n v="10014078.499999996"/>
    <x v="2"/>
    <n v="2960"/>
    <n v="10308730.499999994"/>
    <n v="1886"/>
    <m/>
    <n v="0"/>
    <m/>
    <n v="0"/>
    <m/>
    <n v="2068"/>
    <m/>
    <n v="0"/>
    <n v="11940683.499999996"/>
    <n v="2110"/>
    <n v="2110"/>
    <m/>
    <n v="1810"/>
    <m/>
    <n v="0"/>
    <m/>
    <n v="4172"/>
    <n v="13352864"/>
    <n v="4110"/>
    <n v="813"/>
    <n v="2960"/>
    <n v="2110"/>
    <n v="4172"/>
    <n v="1886"/>
    <n v="2013"/>
    <n v="2110"/>
    <n v="2018"/>
    <n v="4110"/>
    <n v="2022"/>
    <s v=""/>
    <n v="4110"/>
    <n v="4110"/>
    <s v="Increasing"/>
    <n v="5.0912180313375632E-2"/>
    <n v="-3.8361793441239245E-2"/>
    <n v="630.28380872238142"/>
    <n v="724.61880416694407"/>
    <n v="1.8295172232895225"/>
    <n v="1.7670680242048127"/>
    <n v="3.0779913582584228"/>
  </r>
  <r>
    <s v="Benin"/>
    <x v="2"/>
    <n v="10014078.499999996"/>
    <x v="3"/>
    <n v="0"/>
    <n v="10308730.499999994"/>
    <n v="0"/>
    <m/>
    <n v="1717"/>
    <m/>
    <n v="2626"/>
    <m/>
    <n v="1600"/>
    <m/>
    <n v="0"/>
    <n v="11940683.499999996"/>
    <n v="281"/>
    <n v="281"/>
    <m/>
    <n v="106"/>
    <m/>
    <n v="0"/>
    <m/>
    <n v="505"/>
    <n v="13352864"/>
    <n v="0"/>
    <n v="14"/>
    <n v="2626"/>
    <n v="1600"/>
    <n v="505"/>
    <n v="1717"/>
    <n v="2014"/>
    <n v="281"/>
    <n v="2018"/>
    <n v="505"/>
    <n v="2021"/>
    <s v=""/>
    <n v="505"/>
    <n v="505"/>
    <s v="Increasing"/>
    <n v="5.0912180313375632E-2"/>
    <n v="-3.8361793441239245E-2"/>
    <n v="10.85359572215663"/>
    <n v="12.478060588360661"/>
    <n v="1.6655785113404613"/>
    <n v="0.23532991222822386"/>
    <n v="0.37819601847214201"/>
  </r>
  <r>
    <s v="Benin"/>
    <x v="2"/>
    <n v="10014078.499999996"/>
    <x v="4"/>
    <n v="0"/>
    <n v="10308730.499999994"/>
    <n v="0"/>
    <m/>
    <n v="255"/>
    <m/>
    <n v="658"/>
    <m/>
    <n v="234"/>
    <m/>
    <n v="0"/>
    <n v="11940683.499999996"/>
    <n v="0"/>
    <n v="0"/>
    <m/>
    <n v="32"/>
    <m/>
    <n v="0"/>
    <m/>
    <n v="195"/>
    <n v="13352864"/>
    <n v="0"/>
    <n v="0"/>
    <n v="658"/>
    <n v="234"/>
    <n v="195"/>
    <n v="255"/>
    <n v="2014"/>
    <n v="32"/>
    <n v="2019"/>
    <n v="195"/>
    <n v="2021"/>
    <s v=""/>
    <n v="195"/>
    <n v="195"/>
    <s v="Increasing"/>
    <n v="5.0912180313375632E-2"/>
    <n v="-3.8361793441239245E-2"/>
    <n v="0"/>
    <n v="0"/>
    <n v="0.24736314524858335"/>
    <n v="2.6799135912110902E-2"/>
    <n v="0.14603608634072809"/>
  </r>
  <r>
    <s v="Benin"/>
    <x v="2"/>
    <n v="10014078.499999996"/>
    <x v="5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21"/>
    <n v="13352864"/>
    <n v="21"/>
    <n v="0"/>
    <n v="0"/>
    <n v="0"/>
    <n v="21"/>
    <n v="0"/>
    <s v=""/>
    <n v="0"/>
    <s v=""/>
    <n v="21"/>
    <n v="2021"/>
    <s v=""/>
    <n v="21"/>
    <n v="21"/>
    <s v="Increasing"/>
    <n v="5.0912180313375632E-2"/>
    <n v="-3.8361793441239245E-2"/>
    <n v="0"/>
    <n v="0"/>
    <n v="0"/>
    <n v="0"/>
    <n v="1.5726963144386104E-2"/>
  </r>
  <r>
    <s v="Benin"/>
    <x v="2"/>
    <n v="10014078.499999996"/>
    <x v="6"/>
    <n v="0"/>
    <n v="10308730.499999994"/>
    <n v="0"/>
    <m/>
    <n v="0"/>
    <m/>
    <n v="0"/>
    <m/>
    <n v="0"/>
    <m/>
    <n v="0"/>
    <n v="11940683.499999996"/>
    <n v="8"/>
    <n v="8"/>
    <m/>
    <n v="0"/>
    <m/>
    <n v="0"/>
    <m/>
    <n v="21"/>
    <n v="13352864"/>
    <n v="0"/>
    <n v="0"/>
    <n v="0"/>
    <n v="8"/>
    <n v="21"/>
    <n v="0"/>
    <s v=""/>
    <n v="8"/>
    <n v="2018"/>
    <n v="21"/>
    <n v="2021"/>
    <s v=""/>
    <n v="21"/>
    <n v="21"/>
    <s v="Increasing"/>
    <n v="5.0912180313375632E-2"/>
    <n v="-3.8361793441239245E-2"/>
    <n v="0"/>
    <n v="0"/>
    <n v="0"/>
    <n v="6.6997839780277256E-3"/>
    <n v="1.5726963144386104E-2"/>
  </r>
  <r>
    <s v="Benin"/>
    <x v="2"/>
    <n v="10014078.499999996"/>
    <x v="7"/>
    <n v="0"/>
    <n v="10308730.499999994"/>
    <n v="0"/>
    <m/>
    <n v="0"/>
    <m/>
    <n v="3830"/>
    <m/>
    <n v="0"/>
    <m/>
    <n v="0"/>
    <n v="11940683.499999996"/>
    <n v="429"/>
    <n v="619"/>
    <m/>
    <n v="0"/>
    <m/>
    <n v="0"/>
    <m/>
    <n v="1570"/>
    <n v="13352864"/>
    <n v="0"/>
    <n v="619"/>
    <n v="3830"/>
    <n v="429"/>
    <n v="1570"/>
    <n v="3830"/>
    <n v="2015"/>
    <n v="619"/>
    <s v="2018 (triag)"/>
    <n v="1570"/>
    <n v="2021"/>
    <s v=""/>
    <n v="1570"/>
    <n v="1570"/>
    <s v="Increasing"/>
    <n v="5.0912180313375632E-2"/>
    <n v="-3.8361793441239245E-2"/>
    <n v="479.88398228678244"/>
    <n v="551.70853601394629"/>
    <n v="3.7152974364787226"/>
    <n v="0.51839578529989527"/>
    <n v="1.1757777207945801"/>
  </r>
  <r>
    <s v="Benin"/>
    <x v="2"/>
    <n v="10014078.499999996"/>
    <x v="8"/>
    <n v="0"/>
    <n v="10308730.499999994"/>
    <n v="0"/>
    <m/>
    <n v="0"/>
    <m/>
    <n v="0"/>
    <m/>
    <n v="0"/>
    <m/>
    <n v="0"/>
    <n v="11940683.499999996"/>
    <n v="0"/>
    <n v="2623"/>
    <m/>
    <n v="0"/>
    <m/>
    <n v="0"/>
    <m/>
    <n v="6809"/>
    <n v="13352864"/>
    <n v="0"/>
    <n v="2623"/>
    <n v="0"/>
    <n v="0"/>
    <n v="6809"/>
    <n v="0"/>
    <s v=""/>
    <n v="2623"/>
    <s v="2018 (triag)"/>
    <n v="6809"/>
    <n v="2021"/>
    <s v=""/>
    <n v="6809"/>
    <n v="6809"/>
    <s v="Increasing"/>
    <n v="5.0912180313375632E-2"/>
    <n v="-3.8361793441239245E-2"/>
    <n v="2033.4986842297742"/>
    <n v="2337.8537802335723"/>
    <n v="0"/>
    <n v="2.1966916717958407"/>
    <n v="5.0992805738154754"/>
  </r>
  <r>
    <s v="Benin"/>
    <x v="2"/>
    <n v="10014078.499999996"/>
    <x v="9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n v="0"/>
    <n v="0"/>
    <s v="No change"/>
    <n v="5.0912180313375632E-2"/>
    <n v="-3.8361793441239245E-2"/>
    <n v="0"/>
    <n v="0"/>
    <n v="0"/>
    <n v="0"/>
    <n v="0"/>
  </r>
  <r>
    <s v="Benin"/>
    <x v="2"/>
    <n v="10014078.499999996"/>
    <x v="10"/>
    <n v="0"/>
    <n v="10308730.499999994"/>
    <n v="0"/>
    <m/>
    <n v="0"/>
    <m/>
    <n v="0"/>
    <m/>
    <n v="0"/>
    <m/>
    <n v="15"/>
    <n v="11940683.499999996"/>
    <n v="0"/>
    <n v="0"/>
    <m/>
    <n v="0"/>
    <m/>
    <n v="0"/>
    <m/>
    <n v="0"/>
    <n v="13352864"/>
    <n v="0"/>
    <n v="0"/>
    <n v="0"/>
    <n v="15"/>
    <n v="0"/>
    <n v="0"/>
    <s v=""/>
    <n v="15"/>
    <n v="2017"/>
    <n v="15"/>
    <n v="2017"/>
    <s v=""/>
    <n v="15"/>
    <n v="15"/>
    <s v="No change"/>
    <n v="5.0912180313375632E-2"/>
    <n v="-3.8361793441239245E-2"/>
    <n v="0"/>
    <n v="0"/>
    <n v="0"/>
    <n v="1.2562094958801985E-2"/>
    <n v="1.123354510313293E-2"/>
  </r>
  <r>
    <s v="Benin"/>
    <x v="2"/>
    <n v="10014078.499999996"/>
    <x v="11"/>
    <n v="0"/>
    <n v="10308730.499999994"/>
    <n v="0"/>
    <m/>
    <n v="0"/>
    <m/>
    <n v="0"/>
    <m/>
    <n v="0"/>
    <m/>
    <n v="0"/>
    <n v="11940683.499999996"/>
    <n v="668"/>
    <n v="668"/>
    <m/>
    <n v="0"/>
    <m/>
    <n v="0"/>
    <m/>
    <n v="0"/>
    <n v="13352864"/>
    <n v="0"/>
    <n v="0"/>
    <n v="0"/>
    <n v="668"/>
    <n v="0"/>
    <n v="0"/>
    <s v=""/>
    <n v="668"/>
    <n v="2018"/>
    <n v="668"/>
    <n v="2018"/>
    <s v=""/>
    <n v="668"/>
    <n v="668"/>
    <s v="No change"/>
    <n v="5.0912180313375632E-2"/>
    <n v="-3.8361793441239245E-2"/>
    <n v="0"/>
    <n v="0"/>
    <n v="0"/>
    <n v="0.5594319621653151"/>
    <n v="0.50026720859285323"/>
  </r>
  <r>
    <s v="Benin"/>
    <x v="2"/>
    <n v="10014078.499999996"/>
    <x v="12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n v="0"/>
    <n v="0"/>
    <s v="No change"/>
    <n v="5.0912180313375632E-2"/>
    <n v="-3.8361793441239245E-2"/>
    <n v="0"/>
    <n v="0"/>
    <n v="0"/>
    <n v="0"/>
    <n v="0"/>
  </r>
  <r>
    <s v="Benin"/>
    <x v="2"/>
    <n v="10014078.499999996"/>
    <x v="13"/>
    <n v="241"/>
    <n v="10308730.499999994"/>
    <n v="206"/>
    <m/>
    <n v="0"/>
    <m/>
    <n v="0"/>
    <m/>
    <n v="234"/>
    <m/>
    <n v="0"/>
    <n v="11940683.499999996"/>
    <n v="137"/>
    <n v="137"/>
    <m/>
    <n v="92"/>
    <m/>
    <n v="0"/>
    <m/>
    <n v="352"/>
    <n v="13352864"/>
    <n v="0"/>
    <n v="54"/>
    <n v="241"/>
    <n v="234"/>
    <n v="352"/>
    <n v="206"/>
    <n v="2013"/>
    <n v="137"/>
    <n v="2018"/>
    <n v="352"/>
    <n v="2021"/>
    <s v=""/>
    <n v="352"/>
    <n v="352"/>
    <s v="Increasing"/>
    <n v="5.0912180313375632E-2"/>
    <n v="-3.8361793441239245E-2"/>
    <n v="41.863869214032718"/>
    <n v="48.129662269391119"/>
    <n v="0.19983061929885557"/>
    <n v="0.1147338006237248"/>
    <n v="0.26361385842018609"/>
  </r>
  <r>
    <s v="Benin"/>
    <x v="2"/>
    <n v="10014078.499999996"/>
    <x v="14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n v="0"/>
    <n v="0"/>
    <s v="No change"/>
    <n v="5.0912180313375632E-2"/>
    <n v="-3.8361793441239245E-2"/>
    <n v="0"/>
    <n v="0"/>
    <n v="0"/>
    <n v="0"/>
    <n v="0"/>
  </r>
  <r>
    <s v="Benin"/>
    <x v="2"/>
    <n v="10014078.499999996"/>
    <x v="15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n v="0"/>
    <n v="0"/>
    <s v="No change"/>
    <n v="5.0912180313375632E-2"/>
    <n v="-3.8361793441239245E-2"/>
    <n v="0"/>
    <n v="0"/>
    <n v="0"/>
    <n v="0"/>
    <n v="0"/>
  </r>
  <r>
    <s v="Benin"/>
    <x v="2"/>
    <n v="10014078.499999996"/>
    <x v="16"/>
    <n v="0"/>
    <n v="10308730.499999994"/>
    <n v="0"/>
    <m/>
    <n v="0"/>
    <m/>
    <n v="0"/>
    <m/>
    <n v="0"/>
    <m/>
    <n v="0"/>
    <n v="11940683.499999996"/>
    <n v="0"/>
    <n v="156"/>
    <m/>
    <n v="0"/>
    <m/>
    <n v="0"/>
    <m/>
    <n v="0"/>
    <n v="13352864"/>
    <n v="0"/>
    <n v="156"/>
    <n v="0"/>
    <n v="0"/>
    <n v="0"/>
    <n v="0"/>
    <s v=""/>
    <n v="156"/>
    <s v="2018 (triag)"/>
    <n v="156"/>
    <s v="2018 (triag)"/>
    <s v=""/>
    <n v="156"/>
    <n v="156"/>
    <s v="No change"/>
    <n v="5.0912180313375632E-2"/>
    <n v="-3.8361793441239245E-2"/>
    <n v="120.94006661831673"/>
    <n v="139.04124655601879"/>
    <n v="0"/>
    <n v="0.13064578757154066"/>
    <n v="0.11682886907258248"/>
  </r>
  <r>
    <s v="Benin"/>
    <x v="2"/>
    <n v="10014078.499999996"/>
    <x v="17"/>
    <n v="0"/>
    <n v="10308730.499999994"/>
    <n v="0"/>
    <m/>
    <n v="0"/>
    <m/>
    <n v="0"/>
    <m/>
    <n v="0"/>
    <m/>
    <n v="0"/>
    <n v="11940683.499999996"/>
    <n v="0"/>
    <n v="1994"/>
    <m/>
    <n v="0"/>
    <m/>
    <n v="0"/>
    <m/>
    <n v="0"/>
    <n v="13352864"/>
    <n v="0"/>
    <n v="1994"/>
    <n v="0"/>
    <n v="0"/>
    <n v="0"/>
    <n v="0"/>
    <s v=""/>
    <n v="1994"/>
    <s v="2018 (triag)"/>
    <n v="1994"/>
    <s v="2018 (triag)"/>
    <s v=""/>
    <n v="1994"/>
    <n v="1994"/>
    <s v="No change"/>
    <n v="5.0912180313375632E-2"/>
    <n v="-3.8361793441239245E-2"/>
    <n v="1545.8621335700229"/>
    <n v="1777.2323437993684"/>
    <n v="0"/>
    <n v="1.6699211565234107"/>
    <n v="1.4933125957098043"/>
  </r>
  <r>
    <s v="Benin"/>
    <x v="2"/>
    <n v="10014078.499999996"/>
    <x v="18"/>
    <n v="845"/>
    <n v="10308730.499999994"/>
    <n v="830"/>
    <m/>
    <n v="0"/>
    <m/>
    <n v="0"/>
    <m/>
    <n v="1166"/>
    <m/>
    <n v="0"/>
    <n v="11940683.499999996"/>
    <n v="0"/>
    <n v="241"/>
    <m/>
    <n v="0"/>
    <m/>
    <n v="0"/>
    <m/>
    <n v="1744"/>
    <n v="13352864"/>
    <n v="1602"/>
    <n v="241"/>
    <n v="845"/>
    <n v="1166"/>
    <n v="1744"/>
    <n v="830"/>
    <n v="2013"/>
    <n v="241"/>
    <s v="2018 (triag)"/>
    <n v="1602"/>
    <n v="2022"/>
    <s v=""/>
    <n v="1602"/>
    <n v="1602"/>
    <s v="Increasing"/>
    <n v="5.0912180313375632E-2"/>
    <n v="-3.8361793441239245E-2"/>
    <n v="186.83689778855342"/>
    <n v="214.8009001282085"/>
    <n v="0.80514278649538895"/>
    <n v="0.20183099233808524"/>
    <n v="1.1997426170145971"/>
  </r>
  <r>
    <s v="Benin"/>
    <x v="2"/>
    <n v="10014078.499999996"/>
    <x v="19"/>
    <n v="0"/>
    <n v="10308730.499999994"/>
    <n v="0"/>
    <m/>
    <n v="0"/>
    <m/>
    <n v="0"/>
    <m/>
    <n v="0"/>
    <m/>
    <n v="0"/>
    <n v="11940683.499999996"/>
    <n v="5086"/>
    <n v="5086"/>
    <m/>
    <n v="0"/>
    <m/>
    <n v="0"/>
    <m/>
    <n v="382"/>
    <n v="13352864"/>
    <n v="382"/>
    <n v="146"/>
    <n v="0"/>
    <n v="5086"/>
    <n v="382"/>
    <n v="0"/>
    <s v=""/>
    <n v="5086"/>
    <n v="2018"/>
    <n v="382"/>
    <n v="2021"/>
    <s v="Adjust"/>
    <n v="475.9367826904986"/>
    <n v="5086"/>
    <s v="Decreasing"/>
    <n v="5.0912180313375632E-2"/>
    <n v="-3.8361793441239245E-2"/>
    <n v="113.18749824534771"/>
    <n v="130.12834613576118"/>
    <n v="0"/>
    <n v="4.2593876640311263"/>
    <n v="3.8089206929689392"/>
  </r>
  <r>
    <s v="Benin"/>
    <x v="2"/>
    <n v="10014078.499999996"/>
    <x v="20"/>
    <n v="0"/>
    <n v="10308730.499999994"/>
    <n v="0"/>
    <m/>
    <n v="0"/>
    <m/>
    <n v="0"/>
    <m/>
    <n v="0"/>
    <m/>
    <n v="0"/>
    <n v="11940683.499999996"/>
    <n v="58"/>
    <n v="58"/>
    <m/>
    <n v="0"/>
    <m/>
    <n v="0"/>
    <m/>
    <n v="187"/>
    <n v="13352864"/>
    <n v="187"/>
    <n v="0"/>
    <n v="0"/>
    <n v="58"/>
    <n v="187"/>
    <n v="0"/>
    <s v=""/>
    <n v="58"/>
    <n v="2018"/>
    <n v="187"/>
    <n v="2021"/>
    <s v=""/>
    <n v="187"/>
    <n v="187"/>
    <s v="Increasing"/>
    <n v="5.0912180313375632E-2"/>
    <n v="-3.8361793441239245E-2"/>
    <n v="0"/>
    <n v="0"/>
    <n v="0"/>
    <n v="4.8573433840701008E-2"/>
    <n v="0.14004486228572388"/>
  </r>
  <r>
    <s v="Benin"/>
    <x v="2"/>
    <n v="10014078.499999996"/>
    <x v="21"/>
    <n v="0"/>
    <n v="10308730.499999994"/>
    <n v="0"/>
    <m/>
    <n v="0"/>
    <m/>
    <n v="0"/>
    <m/>
    <n v="0"/>
    <m/>
    <n v="0"/>
    <n v="11940683.499999996"/>
    <n v="102"/>
    <n v="102"/>
    <m/>
    <n v="0"/>
    <m/>
    <n v="0"/>
    <m/>
    <n v="0"/>
    <n v="13352864"/>
    <n v="0"/>
    <n v="0"/>
    <n v="0"/>
    <n v="102"/>
    <n v="0"/>
    <n v="0"/>
    <s v=""/>
    <n v="102"/>
    <n v="2018"/>
    <n v="102"/>
    <n v="2018"/>
    <s v=""/>
    <n v="102"/>
    <n v="102"/>
    <s v="No change"/>
    <n v="5.0912180313375632E-2"/>
    <n v="-3.8361793441239245E-2"/>
    <n v="0"/>
    <n v="0"/>
    <n v="0"/>
    <n v="8.5422245719853504E-2"/>
    <n v="7.6388106701303929E-2"/>
  </r>
  <r>
    <s v="Benin"/>
    <x v="2"/>
    <n v="10014078.499999996"/>
    <x v="22"/>
    <n v="0"/>
    <n v="10308730.499999994"/>
    <n v="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0"/>
    <n v="0"/>
    <n v="0"/>
    <n v="0"/>
    <s v=""/>
    <n v="0"/>
    <s v=""/>
    <n v="0"/>
    <s v=""/>
    <s v=""/>
    <n v="0"/>
    <n v="0"/>
    <s v="No change"/>
    <n v="5.0912180313375632E-2"/>
    <n v="-3.8361793441239245E-2"/>
    <n v="0"/>
    <n v="0"/>
    <n v="0"/>
    <n v="0"/>
    <n v="0"/>
  </r>
  <r>
    <s v="Benin"/>
    <x v="2"/>
    <n v="10014078.499999996"/>
    <x v="23"/>
    <n v="0"/>
    <n v="10308730.499999994"/>
    <n v="10200"/>
    <m/>
    <n v="0"/>
    <m/>
    <n v="0"/>
    <m/>
    <n v="0"/>
    <m/>
    <n v="0"/>
    <n v="11940683.499999996"/>
    <n v="0"/>
    <n v="0"/>
    <m/>
    <n v="0"/>
    <m/>
    <n v="0"/>
    <m/>
    <n v="0"/>
    <n v="13352864"/>
    <n v="0"/>
    <n v="0"/>
    <n v="10200"/>
    <n v="0"/>
    <n v="0"/>
    <n v="10200"/>
    <n v="2013"/>
    <n v="0"/>
    <s v=""/>
    <n v="0"/>
    <s v=""/>
    <s v=""/>
    <n v="0"/>
    <n v="0"/>
    <s v="No change"/>
    <n v="5.0912180313375632E-2"/>
    <n v="-3.8361793441239245E-2"/>
    <n v="0"/>
    <n v="0"/>
    <n v="9.8945258099433353"/>
    <n v="0"/>
    <n v="0"/>
  </r>
  <r>
    <s v="Burkina Faso"/>
    <x v="3"/>
    <n v="17113732.499999996"/>
    <x v="0"/>
    <n v="1574"/>
    <n v="17636407.5"/>
    <n v="1606"/>
    <n v="18169842.499999996"/>
    <n v="1818"/>
    <n v="18718019.499999996"/>
    <n v="2378"/>
    <n v="19275497.999999981"/>
    <n v="2404"/>
    <n v="19835858.500000007"/>
    <n v="3990"/>
    <n v="20392723"/>
    <n v="3368"/>
    <n v="3368"/>
    <n v="20951638.999999996"/>
    <n v="5397"/>
    <n v="21522625.999999993"/>
    <n v="4360"/>
    <n v="22100683.499999989"/>
    <n v="4684"/>
    <n v="22673762.000000007"/>
    <n v="7587"/>
    <n v="1626"/>
    <n v="2378"/>
    <n v="5397"/>
    <n v="7587"/>
    <n v="1606"/>
    <n v="2013"/>
    <n v="3368"/>
    <n v="2018"/>
    <n v="7587"/>
    <n v="2022"/>
    <s v=""/>
    <n v="7587"/>
    <n v="7587"/>
    <s v="Increasing"/>
    <n v="0.11672257510323925"/>
    <n v="5.6053037042871567E-2"/>
    <n v="907.11153563743585"/>
    <n v="1923.7609963466409"/>
    <n v="0.91061629189504723"/>
    <n v="1.651569532916227"/>
    <n v="3.3461584363459393"/>
  </r>
  <r>
    <s v="Burkina Faso"/>
    <x v="3"/>
    <n v="17113732.499999996"/>
    <x v="1"/>
    <n v="12016"/>
    <n v="17636407.5"/>
    <n v="12392"/>
    <m/>
    <n v="12716"/>
    <m/>
    <n v="19496"/>
    <m/>
    <n v="19402"/>
    <m/>
    <n v="20752"/>
    <n v="20392723"/>
    <n v="0"/>
    <n v="10325"/>
    <m/>
    <n v="22728"/>
    <m/>
    <n v="23748"/>
    <m/>
    <n v="24378"/>
    <n v="22673762.000000007"/>
    <n v="27922"/>
    <n v="10325"/>
    <n v="19496"/>
    <n v="22728"/>
    <n v="27922"/>
    <n v="12392"/>
    <n v="2013"/>
    <n v="10325"/>
    <s v="2018 (triag)"/>
    <n v="27922"/>
    <n v="2022"/>
    <s v=""/>
    <n v="27922"/>
    <n v="27922"/>
    <s v="Increasing"/>
    <n v="0.11672257510323925"/>
    <n v="5.6053037042871567E-2"/>
    <n v="5760.1024633803963"/>
    <n v="12215.76401431677"/>
    <n v="7.0263742771876867"/>
    <n v="5.0630805900712721"/>
    <n v="12.314674556432228"/>
  </r>
  <r>
    <s v="Burkina Faso"/>
    <x v="3"/>
    <n v="17113732.499999996"/>
    <x v="2"/>
    <n v="8902"/>
    <n v="17636407.5"/>
    <n v="3182"/>
    <m/>
    <n v="3488"/>
    <m/>
    <n v="4766"/>
    <m/>
    <n v="5160"/>
    <m/>
    <n v="13138"/>
    <n v="20392723"/>
    <n v="0"/>
    <n v="6569"/>
    <m/>
    <n v="14954"/>
    <m/>
    <n v="15608"/>
    <m/>
    <n v="16104"/>
    <n v="22673762.000000007"/>
    <n v="18588"/>
    <n v="6569"/>
    <n v="8902"/>
    <n v="14954"/>
    <n v="18588"/>
    <n v="3182"/>
    <n v="2013"/>
    <n v="6569"/>
    <s v="2018 (triag)"/>
    <n v="18588"/>
    <n v="2022"/>
    <s v=""/>
    <n v="18588"/>
    <n v="18588"/>
    <s v="Increasing"/>
    <n v="0.11672257510323925"/>
    <n v="5.6053037042871567E-2"/>
    <n v="3664.7082888083123"/>
    <n v="7771.9471002466698"/>
    <n v="1.8042223168182068"/>
    <n v="3.2212471085886865"/>
    <n v="8.1980220132856623"/>
  </r>
  <r>
    <s v="Burkina Faso"/>
    <x v="3"/>
    <n v="17113732.499999996"/>
    <x v="3"/>
    <n v="785"/>
    <n v="17636407.5"/>
    <n v="0"/>
    <m/>
    <n v="0"/>
    <m/>
    <n v="1184"/>
    <m/>
    <n v="17091"/>
    <m/>
    <n v="20603"/>
    <n v="20392723"/>
    <n v="401"/>
    <n v="792"/>
    <m/>
    <n v="85"/>
    <m/>
    <n v="0"/>
    <m/>
    <n v="232"/>
    <n v="22673762.000000007"/>
    <n v="0"/>
    <n v="792"/>
    <n v="1184"/>
    <n v="20603"/>
    <n v="232"/>
    <n v="785"/>
    <n v="2012"/>
    <n v="792"/>
    <s v="2018 (triag)"/>
    <n v="232"/>
    <n v="2021"/>
    <s v="Adjust"/>
    <n v="238.34130393461319"/>
    <n v="792"/>
    <s v="Decreasing"/>
    <n v="0.11672257510323925"/>
    <n v="5.6053037042871567E-2"/>
    <n v="441.84030518133403"/>
    <n v="937.03487644928634"/>
    <n v="0.44510198576439108"/>
    <n v="0.38837383315607238"/>
    <n v="0.34930242277395335"/>
  </r>
  <r>
    <s v="Burkina Faso"/>
    <x v="3"/>
    <n v="17113732.499999996"/>
    <x v="4"/>
    <n v="39"/>
    <n v="17636407.5"/>
    <n v="0"/>
    <m/>
    <n v="0"/>
    <m/>
    <n v="392"/>
    <m/>
    <n v="466"/>
    <m/>
    <n v="5048"/>
    <n v="20392723"/>
    <n v="111"/>
    <n v="111"/>
    <m/>
    <n v="131"/>
    <m/>
    <n v="0"/>
    <m/>
    <n v="80"/>
    <n v="22673762.000000007"/>
    <n v="0"/>
    <n v="80"/>
    <n v="392"/>
    <n v="5048"/>
    <n v="80"/>
    <n v="39"/>
    <n v="2012"/>
    <n v="111"/>
    <n v="2018"/>
    <n v="80"/>
    <n v="2021"/>
    <s v="Adjust"/>
    <n v="82.186656529176958"/>
    <n v="111"/>
    <s v="Decreasing"/>
    <n v="0.11672257510323925"/>
    <n v="5.6053037042871567E-2"/>
    <n v="44.63033385670041"/>
    <n v="94.64998752012994"/>
    <n v="2.2113347063453824E-2"/>
    <n v="5.4431181162025298E-2"/>
    <n v="4.8955263797864669E-2"/>
  </r>
  <r>
    <s v="Burkina Faso"/>
    <x v="3"/>
    <n v="17113732.499999996"/>
    <x v="5"/>
    <n v="2099"/>
    <n v="17636407.5"/>
    <n v="0"/>
    <m/>
    <n v="0"/>
    <m/>
    <n v="0"/>
    <m/>
    <n v="0"/>
    <m/>
    <n v="2749"/>
    <n v="20392723"/>
    <n v="0"/>
    <n v="2749"/>
    <m/>
    <n v="2979"/>
    <m/>
    <n v="2923"/>
    <m/>
    <n v="2947"/>
    <n v="22673762.000000007"/>
    <n v="3145"/>
    <n v="2749"/>
    <n v="2099"/>
    <n v="2979"/>
    <n v="3145"/>
    <n v="2099"/>
    <n v="2012"/>
    <n v="2749"/>
    <n v="2017"/>
    <n v="3145"/>
    <n v="2022"/>
    <s v=""/>
    <n v="3145"/>
    <n v="3145"/>
    <s v="Increasing"/>
    <n v="0.11672257510323925"/>
    <n v="5.6053037042871567E-2"/>
    <n v="1533.6098471508678"/>
    <n v="3252.4101961604651"/>
    <n v="1.190151679133066"/>
    <n v="1.3480298830126805"/>
    <n v="1.3870658076061657"/>
  </r>
  <r>
    <s v="Burkina Faso"/>
    <x v="3"/>
    <n v="17113732.499999996"/>
    <x v="6"/>
    <n v="128"/>
    <n v="17636407.5"/>
    <n v="0"/>
    <m/>
    <n v="0"/>
    <m/>
    <n v="1688"/>
    <m/>
    <n v="940"/>
    <m/>
    <n v="0"/>
    <n v="20392723"/>
    <n v="0"/>
    <n v="19"/>
    <m/>
    <n v="0"/>
    <m/>
    <n v="0"/>
    <m/>
    <n v="15"/>
    <n v="22673762.000000007"/>
    <n v="0"/>
    <n v="19"/>
    <n v="1688"/>
    <n v="940"/>
    <n v="15"/>
    <n v="128"/>
    <n v="2012"/>
    <n v="19"/>
    <s v="2018 (triag)"/>
    <n v="15"/>
    <n v="2021"/>
    <s v="Adjust"/>
    <n v="15.409998099220681"/>
    <n v="19"/>
    <s v="Decreasing"/>
    <n v="0.11672257510323925"/>
    <n v="5.6053037042871567E-2"/>
    <n v="10.599704290966347"/>
    <n v="22.47937203603086"/>
    <n v="7.2577139080053574E-2"/>
    <n v="9.3170490277340607E-3"/>
    <n v="8.3797298392741335E-3"/>
  </r>
  <r>
    <s v="Burkina Faso"/>
    <x v="3"/>
    <n v="17113732.499999996"/>
    <x v="7"/>
    <n v="1791"/>
    <n v="17636407.5"/>
    <n v="0"/>
    <m/>
    <n v="0"/>
    <m/>
    <n v="718"/>
    <m/>
    <n v="2367"/>
    <m/>
    <n v="20392"/>
    <n v="20392723"/>
    <n v="157"/>
    <n v="160"/>
    <m/>
    <n v="0"/>
    <m/>
    <n v="0"/>
    <m/>
    <n v="31"/>
    <n v="22673762.000000007"/>
    <n v="0"/>
    <n v="160"/>
    <n v="1791"/>
    <n v="20392"/>
    <n v="31"/>
    <n v="1791"/>
    <n v="2012"/>
    <n v="160"/>
    <s v="2018 (triag)"/>
    <n v="31"/>
    <n v="2021"/>
    <s v="Adjust"/>
    <n v="31.847329405056072"/>
    <n v="160"/>
    <s v="Decreasing"/>
    <n v="0.11672257510323925"/>
    <n v="5.6053037042871567E-2"/>
    <n v="89.260667713400821"/>
    <n v="189.29997504025988"/>
    <n v="1.0155129382216872"/>
    <n v="7.8459360233549977E-2"/>
    <n v="7.0566146014940059E-2"/>
  </r>
  <r>
    <s v="Burkina Faso"/>
    <x v="3"/>
    <n v="17113732.499999996"/>
    <x v="8"/>
    <n v="0"/>
    <n v="17636407.5"/>
    <n v="0"/>
    <m/>
    <n v="0"/>
    <m/>
    <n v="0"/>
    <m/>
    <n v="0"/>
    <m/>
    <n v="0"/>
    <n v="20392723"/>
    <n v="0"/>
    <n v="1224"/>
    <m/>
    <n v="0"/>
    <m/>
    <n v="68"/>
    <m/>
    <n v="0"/>
    <n v="22673762.000000007"/>
    <n v="886"/>
    <n v="1224"/>
    <n v="0"/>
    <n v="0"/>
    <n v="886"/>
    <n v="0"/>
    <s v=""/>
    <n v="1224"/>
    <s v="2018 (triag)"/>
    <n v="886"/>
    <n v="2022"/>
    <s v="Adjust"/>
    <n v="910.21722106063487"/>
    <n v="1224"/>
    <s v="Decreasing"/>
    <n v="0.11672257510323925"/>
    <n v="5.6053037042871567E-2"/>
    <n v="682.8441080075163"/>
    <n v="1448.1448090579881"/>
    <n v="0"/>
    <n v="0.60021410578665735"/>
    <n v="0.53983101701429148"/>
  </r>
  <r>
    <s v="Burkina Faso"/>
    <x v="3"/>
    <n v="17113732.499999996"/>
    <x v="9"/>
    <n v="0"/>
    <n v="17636407.5"/>
    <n v="0"/>
    <m/>
    <n v="0"/>
    <m/>
    <n v="0"/>
    <m/>
    <n v="0"/>
    <m/>
    <n v="0"/>
    <n v="20392723"/>
    <n v="0"/>
    <n v="653"/>
    <m/>
    <n v="0"/>
    <m/>
    <n v="0"/>
    <m/>
    <n v="0"/>
    <n v="22673762.000000007"/>
    <n v="0"/>
    <n v="653"/>
    <n v="0"/>
    <n v="0"/>
    <n v="0"/>
    <n v="0"/>
    <s v=""/>
    <n v="653"/>
    <s v="2018 (triag)"/>
    <n v="653"/>
    <s v="2018 (triag)"/>
    <s v=""/>
    <n v="653"/>
    <n v="653"/>
    <s v="No change"/>
    <n v="0.11672257510323925"/>
    <n v="5.6053037042871567E-2"/>
    <n v="364.29510010531709"/>
    <n v="772.58052313306064"/>
    <n v="0"/>
    <n v="0.32021226395317587"/>
    <n v="0.28799808342347416"/>
  </r>
  <r>
    <s v="Burkina Faso"/>
    <x v="3"/>
    <n v="17113732.499999996"/>
    <x v="10"/>
    <n v="0"/>
    <n v="17636407.5"/>
    <n v="0"/>
    <m/>
    <n v="0"/>
    <m/>
    <n v="0"/>
    <m/>
    <n v="0"/>
    <m/>
    <n v="3"/>
    <n v="20392723"/>
    <n v="2"/>
    <n v="3"/>
    <m/>
    <n v="143"/>
    <m/>
    <n v="0"/>
    <m/>
    <n v="0"/>
    <n v="22673762.000000007"/>
    <n v="14"/>
    <n v="3"/>
    <n v="0"/>
    <n v="143"/>
    <n v="14"/>
    <n v="0"/>
    <s v=""/>
    <n v="3"/>
    <n v="2017"/>
    <n v="14"/>
    <n v="2022"/>
    <s v=""/>
    <n v="14"/>
    <n v="14"/>
    <s v="Increasing"/>
    <n v="0.11672257510323925"/>
    <n v="5.6053037042871567E-2"/>
    <n v="1.6736375196262654"/>
    <n v="3.5493745320048724"/>
    <n v="0"/>
    <n v="1.471113004379062E-3"/>
    <n v="6.1745377763072554E-3"/>
  </r>
  <r>
    <s v="Burkina Faso"/>
    <x v="3"/>
    <n v="17113732.499999996"/>
    <x v="11"/>
    <n v="0"/>
    <n v="17636407.5"/>
    <n v="0"/>
    <m/>
    <n v="0"/>
    <m/>
    <n v="0"/>
    <m/>
    <n v="0"/>
    <m/>
    <n v="699"/>
    <n v="20392723"/>
    <n v="648"/>
    <n v="648"/>
    <m/>
    <n v="800"/>
    <m/>
    <n v="906"/>
    <m/>
    <n v="899"/>
    <n v="22673762.000000007"/>
    <n v="0"/>
    <n v="2"/>
    <n v="0"/>
    <n v="800"/>
    <n v="906"/>
    <n v="0"/>
    <s v=""/>
    <n v="648"/>
    <n v="2018"/>
    <n v="899"/>
    <n v="2021"/>
    <s v=""/>
    <n v="899"/>
    <n v="899"/>
    <s v="Increasing"/>
    <n v="0.11672257510323925"/>
    <n v="5.6053037042871567E-2"/>
    <n v="1.1157583464175103"/>
    <n v="2.3662496880032484"/>
    <n v="0"/>
    <n v="0.31776040894587743"/>
    <n v="0.39649353292144451"/>
  </r>
  <r>
    <s v="Burkina Faso"/>
    <x v="3"/>
    <n v="17113732.499999996"/>
    <x v="12"/>
    <n v="0"/>
    <n v="17636407.5"/>
    <n v="0"/>
    <m/>
    <n v="0"/>
    <m/>
    <n v="0"/>
    <m/>
    <n v="0"/>
    <m/>
    <n v="0"/>
    <n v="20392723"/>
    <n v="0"/>
    <n v="0"/>
    <m/>
    <n v="0"/>
    <m/>
    <n v="0"/>
    <m/>
    <n v="8"/>
    <n v="22673762.000000007"/>
    <n v="0"/>
    <n v="0"/>
    <n v="0"/>
    <n v="0"/>
    <n v="8"/>
    <n v="0"/>
    <s v=""/>
    <n v="0"/>
    <s v=""/>
    <n v="8"/>
    <n v="2021"/>
    <s v=""/>
    <n v="8"/>
    <n v="8"/>
    <s v="Increasing"/>
    <n v="0.11672257510323925"/>
    <n v="5.6053037042871567E-2"/>
    <n v="0"/>
    <n v="0"/>
    <n v="0"/>
    <n v="0"/>
    <n v="3.5283073007470033E-3"/>
  </r>
  <r>
    <s v="Burkina Faso"/>
    <x v="3"/>
    <n v="17113732.499999996"/>
    <x v="13"/>
    <n v="109"/>
    <n v="17636407.5"/>
    <n v="0"/>
    <m/>
    <n v="0"/>
    <m/>
    <n v="0"/>
    <m/>
    <n v="0"/>
    <m/>
    <n v="0"/>
    <n v="20392723"/>
    <n v="0"/>
    <n v="128"/>
    <m/>
    <n v="191"/>
    <m/>
    <n v="274"/>
    <m/>
    <n v="209"/>
    <n v="22673762.000000007"/>
    <n v="0"/>
    <n v="128"/>
    <n v="109"/>
    <n v="191"/>
    <n v="274"/>
    <n v="109"/>
    <n v="2012"/>
    <n v="128"/>
    <s v="2018 (triag)"/>
    <n v="209"/>
    <n v="2021"/>
    <s v=""/>
    <n v="209"/>
    <n v="209"/>
    <s v="Increasing"/>
    <n v="0.11672257510323925"/>
    <n v="5.6053037042871567E-2"/>
    <n v="71.408534170720657"/>
    <n v="151.4399800322079"/>
    <n v="6.1803969997858123E-2"/>
    <n v="6.2767488186839984E-2"/>
    <n v="9.2177028232015457E-2"/>
  </r>
  <r>
    <s v="Burkina Faso"/>
    <x v="3"/>
    <n v="17113732.499999996"/>
    <x v="14"/>
    <n v="0"/>
    <n v="17636407.5"/>
    <n v="0"/>
    <m/>
    <n v="0"/>
    <m/>
    <n v="0"/>
    <m/>
    <n v="0"/>
    <m/>
    <n v="0"/>
    <n v="20392723"/>
    <n v="0"/>
    <n v="4"/>
    <m/>
    <n v="0"/>
    <m/>
    <n v="0"/>
    <m/>
    <n v="0"/>
    <n v="22673762.000000007"/>
    <n v="44"/>
    <n v="4"/>
    <n v="0"/>
    <n v="0"/>
    <n v="44"/>
    <n v="0"/>
    <s v=""/>
    <n v="4"/>
    <s v="2018 (triag)"/>
    <n v="44"/>
    <n v="2022"/>
    <s v=""/>
    <n v="44"/>
    <n v="44"/>
    <s v="Increasing"/>
    <n v="0.11672257510323925"/>
    <n v="5.6053037042871567E-2"/>
    <n v="2.2315166928350205"/>
    <n v="4.7324993760064968"/>
    <n v="0"/>
    <n v="1.9614840058387495E-3"/>
    <n v="1.9405690154108517E-2"/>
  </r>
  <r>
    <s v="Burkina Faso"/>
    <x v="3"/>
    <n v="17113732.499999996"/>
    <x v="15"/>
    <n v="0"/>
    <n v="17636407.5"/>
    <n v="0"/>
    <m/>
    <n v="0"/>
    <m/>
    <n v="0"/>
    <m/>
    <n v="0"/>
    <m/>
    <n v="3"/>
    <n v="20392723"/>
    <n v="0"/>
    <n v="3"/>
    <m/>
    <n v="0"/>
    <m/>
    <n v="3"/>
    <m/>
    <n v="3"/>
    <n v="22673762.000000007"/>
    <n v="2"/>
    <n v="3"/>
    <n v="0"/>
    <n v="3"/>
    <n v="3"/>
    <n v="0"/>
    <s v=""/>
    <n v="3"/>
    <n v="2017"/>
    <n v="2"/>
    <n v="2022"/>
    <s v="Adjust"/>
    <n v="2.0546664132294241"/>
    <n v="3"/>
    <s v="Decreasing"/>
    <n v="0.11672257510323925"/>
    <n v="5.6053037042871567E-2"/>
    <n v="1.6736375196262654"/>
    <n v="3.5493745320048724"/>
    <n v="0"/>
    <n v="1.471113004379062E-3"/>
    <n v="1.3231152377801262E-3"/>
  </r>
  <r>
    <s v="Burkina Faso"/>
    <x v="3"/>
    <n v="17113732.499999996"/>
    <x v="16"/>
    <n v="0"/>
    <n v="17636407.5"/>
    <n v="0"/>
    <m/>
    <n v="0"/>
    <m/>
    <n v="0"/>
    <m/>
    <n v="0"/>
    <m/>
    <n v="0"/>
    <n v="20392723"/>
    <n v="0"/>
    <n v="871"/>
    <m/>
    <n v="22"/>
    <m/>
    <n v="0"/>
    <m/>
    <n v="0"/>
    <n v="22673762.000000007"/>
    <n v="0"/>
    <n v="871"/>
    <n v="0"/>
    <n v="22"/>
    <n v="0"/>
    <n v="0"/>
    <s v=""/>
    <n v="871"/>
    <s v="2018 (triag)"/>
    <n v="22"/>
    <s v="2018 (triag)"/>
    <s v="Adjust"/>
    <n v="22.601330545523666"/>
    <n v="871"/>
    <s v="Decreasing"/>
    <n v="0.11672257510323925"/>
    <n v="5.6053037042871567E-2"/>
    <n v="485.91275986482572"/>
    <n v="1030.5017391254146"/>
    <n v="0"/>
    <n v="0.42711314227138769"/>
    <n v="0.38414445736882996"/>
  </r>
  <r>
    <s v="Burkina Faso"/>
    <x v="3"/>
    <n v="17113732.499999996"/>
    <x v="17"/>
    <n v="0"/>
    <n v="17636407.5"/>
    <n v="0"/>
    <m/>
    <n v="0"/>
    <m/>
    <n v="0"/>
    <m/>
    <n v="0"/>
    <m/>
    <n v="0"/>
    <n v="20392723"/>
    <n v="0"/>
    <n v="44"/>
    <m/>
    <n v="2079"/>
    <m/>
    <n v="0"/>
    <m/>
    <n v="0"/>
    <n v="22673762.000000007"/>
    <n v="0"/>
    <n v="44"/>
    <n v="0"/>
    <n v="2079"/>
    <n v="0"/>
    <n v="0"/>
    <s v=""/>
    <n v="44"/>
    <s v="2018 (triag)"/>
    <n v="2079"/>
    <s v="2018 (triag)"/>
    <s v=""/>
    <n v="2079"/>
    <n v="2079"/>
    <s v="Increasing"/>
    <n v="0.11672257510323925"/>
    <n v="5.6053037042871567E-2"/>
    <n v="24.546683621185224"/>
    <n v="52.057493136071464"/>
    <n v="0"/>
    <n v="2.1576324064226243E-2"/>
    <n v="0.91691885978162746"/>
  </r>
  <r>
    <s v="Burkina Faso"/>
    <x v="3"/>
    <n v="17113732.499999996"/>
    <x v="18"/>
    <n v="458"/>
    <n v="17636407.5"/>
    <n v="0"/>
    <m/>
    <n v="0"/>
    <m/>
    <n v="0"/>
    <m/>
    <n v="0"/>
    <m/>
    <n v="0"/>
    <n v="20392723"/>
    <n v="0"/>
    <n v="699"/>
    <m/>
    <n v="0"/>
    <m/>
    <n v="0"/>
    <m/>
    <n v="0"/>
    <n v="22673762.000000007"/>
    <n v="0"/>
    <n v="699"/>
    <n v="458"/>
    <n v="0"/>
    <n v="0"/>
    <n v="458"/>
    <n v="2012"/>
    <n v="699"/>
    <s v="2018 (triag)"/>
    <n v="699"/>
    <s v="2018 (triag)"/>
    <s v=""/>
    <n v="699"/>
    <n v="699"/>
    <s v="No change"/>
    <n v="0.11672257510323925"/>
    <n v="5.6053037042871567E-2"/>
    <n v="389.95754207291981"/>
    <n v="827.00426595713532"/>
    <n v="0.25969007577081671"/>
    <n v="0.34276933002032145"/>
    <n v="0.3082858504027694"/>
  </r>
  <r>
    <s v="Burkina Faso"/>
    <x v="3"/>
    <n v="17113732.499999996"/>
    <x v="19"/>
    <n v="0"/>
    <n v="17636407.5"/>
    <n v="0"/>
    <m/>
    <n v="0"/>
    <m/>
    <n v="0"/>
    <m/>
    <n v="0"/>
    <m/>
    <n v="0"/>
    <n v="20392723"/>
    <n v="0"/>
    <n v="0"/>
    <m/>
    <n v="0"/>
    <m/>
    <n v="0"/>
    <m/>
    <n v="0"/>
    <n v="22673762.000000007"/>
    <n v="1698"/>
    <n v="0"/>
    <n v="0"/>
    <n v="0"/>
    <n v="1698"/>
    <n v="0"/>
    <s v=""/>
    <n v="0"/>
    <s v=""/>
    <n v="1698"/>
    <n v="2022"/>
    <s v=""/>
    <n v="1698"/>
    <n v="1698"/>
    <s v="Increasing"/>
    <n v="0.11672257510323925"/>
    <n v="5.6053037042871567E-2"/>
    <n v="0"/>
    <n v="0"/>
    <n v="0"/>
    <n v="0"/>
    <n v="0.74888322458355139"/>
  </r>
  <r>
    <s v="Burkina Faso"/>
    <x v="3"/>
    <n v="17113732.499999996"/>
    <x v="20"/>
    <n v="0"/>
    <n v="17636407.5"/>
    <n v="0"/>
    <m/>
    <n v="0"/>
    <m/>
    <n v="0"/>
    <m/>
    <n v="0"/>
    <m/>
    <n v="18"/>
    <n v="20392723"/>
    <n v="0"/>
    <n v="18"/>
    <m/>
    <n v="0"/>
    <m/>
    <n v="22"/>
    <m/>
    <n v="47"/>
    <n v="22673762.000000007"/>
    <n v="0"/>
    <n v="18"/>
    <n v="0"/>
    <n v="18"/>
    <n v="47"/>
    <n v="0"/>
    <s v=""/>
    <n v="18"/>
    <n v="2017"/>
    <n v="47"/>
    <n v="2021"/>
    <s v=""/>
    <n v="47"/>
    <n v="47"/>
    <s v="Increasing"/>
    <n v="0.11672257510323925"/>
    <n v="5.6053037042871567E-2"/>
    <n v="10.041825117757591"/>
    <n v="21.296247192029234"/>
    <n v="0"/>
    <n v="8.8266780262743726E-3"/>
    <n v="2.0728805391888643E-2"/>
  </r>
  <r>
    <s v="Burkina Faso"/>
    <x v="3"/>
    <n v="17113732.499999996"/>
    <x v="21"/>
    <n v="0"/>
    <n v="17636407.5"/>
    <n v="0"/>
    <m/>
    <n v="0"/>
    <m/>
    <n v="0"/>
    <m/>
    <n v="0"/>
    <m/>
    <n v="0"/>
    <n v="20392723"/>
    <n v="0"/>
    <n v="0"/>
    <m/>
    <n v="34"/>
    <m/>
    <n v="0"/>
    <m/>
    <n v="0"/>
    <n v="22673762.000000007"/>
    <n v="39"/>
    <n v="0"/>
    <n v="0"/>
    <n v="34"/>
    <n v="39"/>
    <n v="0"/>
    <s v=""/>
    <n v="34"/>
    <n v="2019"/>
    <n v="39"/>
    <n v="2022"/>
    <s v=""/>
    <n v="39"/>
    <n v="39"/>
    <s v="Increasing"/>
    <n v="0.11672257510323925"/>
    <n v="5.6053037042871567E-2"/>
    <n v="0"/>
    <n v="0"/>
    <n v="0"/>
    <n v="1.6672614049629369E-2"/>
    <n v="1.7200498091141641E-2"/>
  </r>
  <r>
    <s v="Burkina Faso"/>
    <x v="3"/>
    <n v="17113732.499999996"/>
    <x v="22"/>
    <n v="0"/>
    <n v="17636407.5"/>
    <n v="0"/>
    <m/>
    <n v="0"/>
    <m/>
    <n v="0"/>
    <m/>
    <n v="0"/>
    <m/>
    <n v="0"/>
    <n v="20392723"/>
    <n v="0"/>
    <n v="0"/>
    <m/>
    <n v="0"/>
    <m/>
    <n v="0"/>
    <m/>
    <n v="0"/>
    <n v="22673762.000000007"/>
    <n v="0"/>
    <n v="0"/>
    <n v="0"/>
    <n v="0"/>
    <n v="0"/>
    <n v="0"/>
    <s v=""/>
    <n v="0"/>
    <s v=""/>
    <n v="0"/>
    <s v=""/>
    <s v=""/>
    <n v="0"/>
    <n v="0"/>
    <s v="No change"/>
    <n v="0.11672257510323925"/>
    <n v="5.6053037042871567E-2"/>
    <n v="0"/>
    <n v="0"/>
    <n v="0"/>
    <n v="0"/>
    <n v="0"/>
  </r>
  <r>
    <s v="Burkina Faso"/>
    <x v="3"/>
    <n v="17113732.499999996"/>
    <x v="23"/>
    <n v="0"/>
    <n v="17636407.5"/>
    <n v="0"/>
    <m/>
    <n v="0"/>
    <m/>
    <n v="0"/>
    <m/>
    <n v="0"/>
    <m/>
    <n v="336"/>
    <n v="20392723"/>
    <n v="0"/>
    <n v="336"/>
    <m/>
    <n v="336"/>
    <m/>
    <n v="0"/>
    <m/>
    <n v="50"/>
    <n v="22673762.000000007"/>
    <n v="0"/>
    <n v="336"/>
    <n v="0"/>
    <n v="336"/>
    <n v="50"/>
    <n v="0"/>
    <s v=""/>
    <n v="336"/>
    <n v="2017"/>
    <n v="50"/>
    <n v="2021"/>
    <s v="Adjust"/>
    <n v="51.366660330735606"/>
    <n v="336"/>
    <s v="Decreasing"/>
    <n v="0.11672257510323925"/>
    <n v="5.6053037042871567E-2"/>
    <n v="187.4474021981417"/>
    <n v="397.52994758454571"/>
    <n v="0"/>
    <n v="0.16476465649045496"/>
    <n v="0.14818890663137413"/>
  </r>
  <r>
    <s v="Botswana"/>
    <x v="4"/>
    <n v="2175425.5000000005"/>
    <x v="0"/>
    <n v="1638"/>
    <n v="2217278.0000000009"/>
    <n v="0"/>
    <n v="2260375.5000000019"/>
    <n v="76"/>
    <n v="2305171.5000000005"/>
    <n v="0"/>
    <n v="2352415.5000000005"/>
    <n v="1671"/>
    <n v="2401839.9999999986"/>
    <n v="0"/>
    <n v="2451408.4999999995"/>
    <n v="1850"/>
    <n v="1850"/>
    <n v="2499701.5"/>
    <n v="1840"/>
    <n v="2546401.9999999986"/>
    <n v="2048"/>
    <n v="2588422.9999999981"/>
    <n v="2028"/>
    <n v="2630296.0000000019"/>
    <n v="1984"/>
    <n v="853"/>
    <n v="1638"/>
    <n v="1850"/>
    <n v="2048"/>
    <n v="1638"/>
    <n v="2012"/>
    <n v="1850"/>
    <n v="2018"/>
    <n v="1984"/>
    <n v="2022"/>
    <s v=""/>
    <n v="1984"/>
    <n v="1984"/>
    <s v="Increasing"/>
    <n v="6.0410507639565125E-2"/>
    <n v="0.33177029268299996"/>
    <n v="630.62223672458776"/>
    <n v="2307.8472106400291"/>
    <n v="7.387436307039529"/>
    <n v="7.54668183617704"/>
    <n v="7.5428773035430181"/>
  </r>
  <r>
    <s v="Botswana"/>
    <x v="4"/>
    <n v="2175426.5"/>
    <x v="1"/>
    <n v="11632"/>
    <n v="2217278.0000000009"/>
    <n v="0"/>
    <m/>
    <n v="0"/>
    <m/>
    <n v="0"/>
    <m/>
    <n v="14854"/>
    <m/>
    <n v="0"/>
    <n v="2451408.4999999995"/>
    <n v="15290"/>
    <n v="15290"/>
    <m/>
    <n v="15526"/>
    <m/>
    <n v="15542"/>
    <m/>
    <n v="15772"/>
    <n v="2630296.0000000019"/>
    <n v="16056"/>
    <n v="6935"/>
    <n v="11632"/>
    <n v="15526"/>
    <n v="16056"/>
    <n v="11632"/>
    <n v="2012"/>
    <n v="15290"/>
    <n v="2018"/>
    <n v="16056"/>
    <n v="2022"/>
    <s v=""/>
    <n v="16056"/>
    <n v="16056"/>
    <s v="Increasing"/>
    <n v="6.0410507639565125E-2"/>
    <n v="0.33177029268299996"/>
    <n v="5127.0401074853644"/>
    <n v="18763.09543468769"/>
    <n v="52.460719855606719"/>
    <n v="62.372305554133483"/>
    <n v="61.042559468592081"/>
  </r>
  <r>
    <s v="Botswana"/>
    <x v="4"/>
    <n v="2175427.5"/>
    <x v="2"/>
    <n v="0"/>
    <n v="2217278.0000000009"/>
    <n v="3002"/>
    <m/>
    <n v="0"/>
    <m/>
    <n v="0"/>
    <m/>
    <n v="2922"/>
    <m/>
    <n v="0"/>
    <n v="2451408.4999999995"/>
    <n v="0"/>
    <n v="0"/>
    <m/>
    <n v="0"/>
    <m/>
    <n v="0"/>
    <m/>
    <n v="0"/>
    <n v="2630296.0000000019"/>
    <n v="0"/>
    <n v="0"/>
    <n v="3002"/>
    <n v="2922"/>
    <n v="0"/>
    <n v="3002"/>
    <n v="2013"/>
    <n v="0"/>
    <s v=""/>
    <n v="0"/>
    <s v=""/>
    <s v=""/>
    <n v="0"/>
    <n v="0"/>
    <s v="No change"/>
    <n v="6.0410507639565125E-2"/>
    <n v="0.33177029268299996"/>
    <n v="0"/>
    <n v="0"/>
    <n v="13.539123195196987"/>
    <n v="0"/>
    <n v="0"/>
  </r>
  <r>
    <s v="Botswana"/>
    <x v="4"/>
    <n v="2175428.5"/>
    <x v="3"/>
    <n v="37"/>
    <n v="2217278.0000000009"/>
    <n v="772"/>
    <m/>
    <n v="0"/>
    <m/>
    <n v="30461"/>
    <m/>
    <n v="319"/>
    <m/>
    <n v="74"/>
    <n v="2451408.4999999995"/>
    <n v="0"/>
    <n v="487"/>
    <m/>
    <n v="0"/>
    <m/>
    <n v="2156"/>
    <m/>
    <n v="0"/>
    <n v="2630296.0000000019"/>
    <n v="0"/>
    <n v="487"/>
    <n v="30461"/>
    <n v="319"/>
    <n v="2156"/>
    <n v="772"/>
    <n v="2013"/>
    <n v="487"/>
    <s v="2018 (triag)"/>
    <n v="2156"/>
    <n v="2020"/>
    <s v=""/>
    <n v="2156"/>
    <n v="2156"/>
    <s v="Increasing"/>
    <n v="6.0410507639565125E-2"/>
    <n v="0.33177029268299996"/>
    <n v="360.03872131872714"/>
    <n v="1317.6103066608371"/>
    <n v="3.4817465378721102"/>
    <n v="1.9866130022801181"/>
    <n v="8.196796102035659"/>
  </r>
  <r>
    <s v="Botswana"/>
    <x v="4"/>
    <n v="2175429.5"/>
    <x v="4"/>
    <n v="6"/>
    <n v="2217278.0000000009"/>
    <n v="422"/>
    <m/>
    <n v="52"/>
    <m/>
    <n v="10523"/>
    <m/>
    <n v="66"/>
    <m/>
    <n v="118"/>
    <n v="2451408.4999999995"/>
    <n v="33"/>
    <n v="94"/>
    <m/>
    <n v="84"/>
    <m/>
    <n v="7018"/>
    <m/>
    <n v="0"/>
    <n v="2630296.0000000019"/>
    <n v="0"/>
    <n v="94"/>
    <n v="10523"/>
    <n v="118"/>
    <n v="7018"/>
    <n v="422"/>
    <n v="2013"/>
    <n v="94"/>
    <s v="2018 (triag)"/>
    <n v="7018"/>
    <n v="2020"/>
    <s v=""/>
    <n v="7018"/>
    <n v="7018"/>
    <s v="Increasing"/>
    <n v="6.0410507639565125E-2"/>
    <n v="0.33177029268299996"/>
    <n v="69.494126907516119"/>
    <n v="254.32313927334434"/>
    <n v="1.9032345064534073"/>
    <n v="0.38345302302737394"/>
    <n v="26.681407719891581"/>
  </r>
  <r>
    <s v="Botswana"/>
    <x v="4"/>
    <n v="2175430.5"/>
    <x v="5"/>
    <n v="166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166"/>
    <n v="0"/>
    <n v="0"/>
    <n v="166"/>
    <n v="2012"/>
    <n v="0"/>
    <s v=""/>
    <n v="0"/>
    <s v=""/>
    <s v=""/>
    <n v="0"/>
    <n v="0"/>
    <s v="No change"/>
    <n v="6.0410507639565125E-2"/>
    <n v="0.33177029268299996"/>
    <n v="0"/>
    <n v="0"/>
    <n v="0.74866570633001328"/>
    <n v="0"/>
    <n v="0"/>
  </r>
  <r>
    <s v="Botswana"/>
    <x v="4"/>
    <n v="2175431.5"/>
    <x v="6"/>
    <n v="0"/>
    <n v="2217278.0000000009"/>
    <n v="668"/>
    <m/>
    <n v="0"/>
    <m/>
    <n v="0"/>
    <m/>
    <n v="13"/>
    <m/>
    <n v="0"/>
    <n v="2451408.4999999995"/>
    <n v="0"/>
    <n v="0"/>
    <m/>
    <n v="0"/>
    <m/>
    <n v="0"/>
    <m/>
    <n v="0"/>
    <n v="2630296.0000000019"/>
    <n v="0"/>
    <n v="0"/>
    <n v="668"/>
    <n v="13"/>
    <n v="0"/>
    <n v="668"/>
    <n v="2013"/>
    <n v="0"/>
    <s v=""/>
    <n v="0"/>
    <s v=""/>
    <s v=""/>
    <n v="0"/>
    <n v="0"/>
    <s v="No change"/>
    <n v="6.0410507639565125E-2"/>
    <n v="0.33177029268299996"/>
    <n v="0"/>
    <n v="0"/>
    <n v="3.0127029628219812"/>
    <n v="0"/>
    <n v="0"/>
  </r>
  <r>
    <s v="Botswana"/>
    <x v="4"/>
    <n v="2175432.5"/>
    <x v="7"/>
    <n v="0"/>
    <n v="2217278.0000000009"/>
    <n v="166"/>
    <m/>
    <n v="0"/>
    <m/>
    <n v="14743"/>
    <m/>
    <n v="208"/>
    <m/>
    <n v="0"/>
    <n v="2451408.4999999995"/>
    <n v="0"/>
    <n v="99"/>
    <m/>
    <n v="0"/>
    <m/>
    <n v="0"/>
    <m/>
    <n v="0"/>
    <n v="2630296.0000000019"/>
    <n v="0"/>
    <n v="99"/>
    <n v="14743"/>
    <n v="208"/>
    <n v="0"/>
    <n v="166"/>
    <n v="2013"/>
    <n v="99"/>
    <s v="2018 (triag)"/>
    <n v="99"/>
    <s v="2018 (triag)"/>
    <s v=""/>
    <n v="99"/>
    <n v="99"/>
    <s v="No change"/>
    <n v="6.0410507639565125E-2"/>
    <n v="0.33177029268299996"/>
    <n v="73.190623019618045"/>
    <n v="267.85096583043713"/>
    <n v="0.74866570633001328"/>
    <n v="0.40384946042244702"/>
    <n v="0.37638349448122921"/>
  </r>
  <r>
    <s v="Botswana"/>
    <x v="4"/>
    <n v="2175433.5"/>
    <x v="8"/>
    <n v="0"/>
    <n v="2217278.0000000009"/>
    <n v="0"/>
    <m/>
    <n v="0"/>
    <m/>
    <n v="0"/>
    <m/>
    <n v="0"/>
    <m/>
    <n v="0"/>
    <n v="2451408.4999999995"/>
    <n v="1563"/>
    <n v="1622"/>
    <m/>
    <n v="1421"/>
    <m/>
    <n v="1423"/>
    <m/>
    <n v="1519"/>
    <n v="2630296.0000000019"/>
    <n v="1563"/>
    <n v="1622"/>
    <n v="0"/>
    <n v="1563"/>
    <n v="1563"/>
    <n v="0"/>
    <s v=""/>
    <n v="1622"/>
    <s v="2018 (triag)"/>
    <n v="1563"/>
    <n v="2022"/>
    <s v="Adjust"/>
    <n v="1796.3537810728089"/>
    <n v="1796.3537810728089"/>
    <s v="Increasing"/>
    <n v="6.0410507639565125E-2"/>
    <n v="0.33177029268299996"/>
    <n v="1199.1433387658633"/>
    <n v="4388.4269351208986"/>
    <n v="0"/>
    <n v="6.6166042909617078"/>
    <n v="6.829473873179321"/>
  </r>
  <r>
    <s v="Botswana"/>
    <x v="4"/>
    <n v="2175434.5"/>
    <x v="9"/>
    <n v="0"/>
    <n v="2217278.0000000009"/>
    <n v="0"/>
    <m/>
    <n v="0"/>
    <m/>
    <n v="0"/>
    <m/>
    <n v="0"/>
    <m/>
    <n v="0"/>
    <n v="2451408.4999999995"/>
    <n v="156"/>
    <n v="156"/>
    <m/>
    <n v="131"/>
    <m/>
    <n v="125"/>
    <m/>
    <n v="147"/>
    <n v="2630296.0000000019"/>
    <n v="159"/>
    <n v="0"/>
    <n v="0"/>
    <n v="156"/>
    <n v="159"/>
    <n v="0"/>
    <s v=""/>
    <n v="156"/>
    <n v="2018"/>
    <n v="159"/>
    <n v="2022"/>
    <s v=""/>
    <n v="159"/>
    <n v="159"/>
    <s v="Increasing"/>
    <n v="6.0410507639565125E-2"/>
    <n v="0.33177029268299996"/>
    <n v="0"/>
    <n v="0"/>
    <n v="0"/>
    <n v="0.63636884672628014"/>
    <n v="0.6044947032577318"/>
  </r>
  <r>
    <s v="Botswana"/>
    <x v="4"/>
    <n v="2175435.5"/>
    <x v="10"/>
    <n v="0"/>
    <n v="2217278.0000000009"/>
    <n v="0"/>
    <m/>
    <n v="0"/>
    <m/>
    <n v="0"/>
    <m/>
    <n v="0"/>
    <m/>
    <n v="0"/>
    <n v="2451408.4999999995"/>
    <n v="27"/>
    <n v="27"/>
    <m/>
    <n v="33"/>
    <m/>
    <n v="33"/>
    <m/>
    <n v="35"/>
    <n v="2630296.0000000019"/>
    <n v="33"/>
    <n v="0"/>
    <n v="0"/>
    <n v="33"/>
    <n v="35"/>
    <n v="0"/>
    <s v=""/>
    <n v="27"/>
    <n v="2018"/>
    <n v="33"/>
    <n v="2020"/>
    <s v=""/>
    <n v="33"/>
    <n v="33"/>
    <s v="Increasing"/>
    <n v="6.0410507639565125E-2"/>
    <n v="0.33177029268299996"/>
    <n v="0"/>
    <n v="0"/>
    <n v="0"/>
    <n v="0.11014076193339464"/>
    <n v="0.12546116482707642"/>
  </r>
  <r>
    <s v="Botswana"/>
    <x v="4"/>
    <n v="2175436.5"/>
    <x v="11"/>
    <n v="0"/>
    <n v="2217278.0000000009"/>
    <n v="0"/>
    <m/>
    <n v="0"/>
    <m/>
    <n v="0"/>
    <m/>
    <n v="0"/>
    <m/>
    <n v="0"/>
    <n v="2451408.4999999995"/>
    <n v="160"/>
    <n v="160"/>
    <m/>
    <n v="156"/>
    <m/>
    <n v="167"/>
    <m/>
    <n v="161"/>
    <n v="2630296.0000000019"/>
    <n v="191"/>
    <n v="0"/>
    <n v="0"/>
    <n v="160"/>
    <n v="191"/>
    <n v="0"/>
    <s v=""/>
    <n v="160"/>
    <n v="2018"/>
    <n v="191"/>
    <n v="2022"/>
    <s v=""/>
    <n v="191"/>
    <n v="191"/>
    <s v="Increasing"/>
    <n v="6.0410507639565125E-2"/>
    <n v="0.33177029268299996"/>
    <n v="0"/>
    <n v="0"/>
    <n v="0"/>
    <n v="0.65268599664233862"/>
    <n v="0.72615401460519979"/>
  </r>
  <r>
    <s v="Botswana"/>
    <x v="4"/>
    <n v="2175437.5"/>
    <x v="12"/>
    <n v="0"/>
    <n v="2217278.0000000009"/>
    <n v="0"/>
    <m/>
    <n v="0"/>
    <m/>
    <n v="0"/>
    <m/>
    <n v="0"/>
    <m/>
    <n v="0"/>
    <n v="2451408.4999999995"/>
    <n v="63"/>
    <n v="63"/>
    <m/>
    <n v="64"/>
    <m/>
    <n v="67"/>
    <m/>
    <n v="66"/>
    <n v="2630296.0000000019"/>
    <n v="63"/>
    <n v="0"/>
    <n v="0"/>
    <n v="64"/>
    <n v="67"/>
    <n v="0"/>
    <s v=""/>
    <n v="63"/>
    <n v="2018"/>
    <n v="63"/>
    <n v="2022"/>
    <s v=""/>
    <n v="63"/>
    <n v="63"/>
    <s v="No change"/>
    <n v="6.0410507639565125E-2"/>
    <n v="0.33177029268299996"/>
    <n v="0"/>
    <n v="0"/>
    <n v="0"/>
    <n v="0.25699511117792084"/>
    <n v="0.23951676921532769"/>
  </r>
  <r>
    <s v="Botswana"/>
    <x v="4"/>
    <n v="2175438.5"/>
    <x v="13"/>
    <n v="0"/>
    <n v="2217278.0000000009"/>
    <n v="0"/>
    <m/>
    <n v="0"/>
    <m/>
    <n v="0"/>
    <m/>
    <n v="0"/>
    <m/>
    <n v="0"/>
    <n v="2451408.4999999995"/>
    <n v="134"/>
    <n v="134"/>
    <m/>
    <n v="116"/>
    <m/>
    <n v="117"/>
    <m/>
    <n v="123"/>
    <n v="2630296.0000000019"/>
    <n v="82"/>
    <n v="78"/>
    <n v="0"/>
    <n v="134"/>
    <n v="123"/>
    <n v="0"/>
    <s v=""/>
    <n v="134"/>
    <n v="2018"/>
    <n v="82"/>
    <n v="2022"/>
    <s v="Adjust"/>
    <n v="94.242488834274042"/>
    <n v="134"/>
    <s v="Decreasing"/>
    <n v="6.0410507639565125E-2"/>
    <n v="0.33177029268299996"/>
    <n v="57.665339348789971"/>
    <n v="211.03409429064743"/>
    <n v="0"/>
    <n v="0.54662452218795854"/>
    <n v="0.50944836626752243"/>
  </r>
  <r>
    <s v="Botswana"/>
    <x v="4"/>
    <n v="2175439.5"/>
    <x v="14"/>
    <n v="0"/>
    <n v="2217278.0000000009"/>
    <n v="0"/>
    <m/>
    <n v="0"/>
    <m/>
    <n v="0"/>
    <m/>
    <n v="0"/>
    <m/>
    <n v="0"/>
    <n v="2451408.4999999995"/>
    <n v="73"/>
    <n v="73"/>
    <m/>
    <n v="110"/>
    <m/>
    <n v="63"/>
    <m/>
    <n v="62"/>
    <n v="2630296.0000000019"/>
    <n v="74"/>
    <n v="62"/>
    <n v="0"/>
    <n v="110"/>
    <n v="74"/>
    <n v="0"/>
    <s v=""/>
    <n v="73"/>
    <n v="2018"/>
    <n v="74"/>
    <n v="2022"/>
    <s v=""/>
    <n v="74"/>
    <n v="74"/>
    <s v="Increasing"/>
    <n v="6.0410507639565125E-2"/>
    <n v="0.33177029268299996"/>
    <n v="45.836551790063822"/>
    <n v="167.74504930795052"/>
    <n v="0"/>
    <n v="0.29778798596806699"/>
    <n v="0.28133715749101984"/>
  </r>
  <r>
    <s v="Botswana"/>
    <x v="4"/>
    <n v="2175440.5"/>
    <x v="15"/>
    <n v="0"/>
    <n v="2217278.0000000009"/>
    <n v="0"/>
    <m/>
    <n v="0"/>
    <m/>
    <n v="0"/>
    <m/>
    <n v="0"/>
    <m/>
    <n v="0"/>
    <n v="2451408.4999999995"/>
    <n v="5"/>
    <n v="5"/>
    <m/>
    <n v="3"/>
    <m/>
    <n v="3"/>
    <m/>
    <n v="6"/>
    <n v="2630296.0000000019"/>
    <n v="4"/>
    <n v="1"/>
    <n v="0"/>
    <n v="5"/>
    <n v="6"/>
    <n v="0"/>
    <s v=""/>
    <n v="5"/>
    <n v="2018"/>
    <n v="4"/>
    <n v="2022"/>
    <s v="Adjust"/>
    <n v="4.5971945772816607"/>
    <n v="5"/>
    <s v="Decreasing"/>
    <n v="6.0410507639565125E-2"/>
    <n v="0.33177029268299996"/>
    <n v="0.73929922242038426"/>
    <n v="2.7055653114185567"/>
    <n v="0"/>
    <n v="2.0396437395073082E-2"/>
    <n v="1.9009267398041881E-2"/>
  </r>
  <r>
    <s v="Botswana"/>
    <x v="4"/>
    <n v="2175441.5"/>
    <x v="16"/>
    <n v="0"/>
    <n v="2217278.0000000009"/>
    <n v="0"/>
    <m/>
    <n v="0"/>
    <m/>
    <n v="0"/>
    <m/>
    <n v="0"/>
    <m/>
    <n v="0"/>
    <n v="2451408.4999999995"/>
    <n v="1248"/>
    <n v="1248"/>
    <m/>
    <n v="1376"/>
    <m/>
    <n v="1221"/>
    <m/>
    <n v="1355"/>
    <n v="2630296.0000000019"/>
    <n v="1579"/>
    <n v="0"/>
    <n v="0"/>
    <n v="1376"/>
    <n v="1579"/>
    <n v="0"/>
    <s v=""/>
    <n v="1248"/>
    <n v="2018"/>
    <n v="1579"/>
    <n v="2022"/>
    <s v=""/>
    <n v="1579"/>
    <n v="1579"/>
    <s v="Increasing"/>
    <n v="6.0410507639565125E-2"/>
    <n v="0.33177029268299996"/>
    <n v="0"/>
    <n v="0"/>
    <n v="0"/>
    <n v="5.0909507738102411"/>
    <n v="6.0031266443016253"/>
  </r>
  <r>
    <s v="Botswana"/>
    <x v="4"/>
    <n v="2175442.5"/>
    <x v="17"/>
    <n v="0"/>
    <n v="2217278.0000000009"/>
    <n v="0"/>
    <m/>
    <n v="0"/>
    <m/>
    <n v="0"/>
    <m/>
    <n v="0"/>
    <m/>
    <n v="0"/>
    <n v="2451408.4999999995"/>
    <n v="3342"/>
    <n v="3342"/>
    <m/>
    <n v="3956"/>
    <m/>
    <n v="3691"/>
    <m/>
    <n v="3629"/>
    <n v="2630296.0000000019"/>
    <n v="3204"/>
    <n v="20"/>
    <n v="0"/>
    <n v="3956"/>
    <n v="3691"/>
    <n v="0"/>
    <s v=""/>
    <n v="3342"/>
    <n v="2018"/>
    <n v="3204"/>
    <n v="2022"/>
    <s v="Adjust"/>
    <n v="3682.3528564026101"/>
    <n v="3682.3528564026101"/>
    <s v="Increasing"/>
    <n v="6.0410507639565125E-2"/>
    <n v="0.33177029268299996"/>
    <n v="14.785984448407685"/>
    <n v="54.111306228371134"/>
    <n v="0"/>
    <n v="13.632978754866848"/>
    <n v="13.999766020260106"/>
  </r>
  <r>
    <s v="Botswana"/>
    <x v="4"/>
    <n v="2175443.5"/>
    <x v="18"/>
    <n v="0"/>
    <n v="2217278.0000000009"/>
    <n v="0"/>
    <m/>
    <n v="0"/>
    <m/>
    <n v="0"/>
    <m/>
    <n v="0"/>
    <m/>
    <n v="0"/>
    <n v="2451408.4999999995"/>
    <n v="318"/>
    <n v="460"/>
    <m/>
    <n v="330"/>
    <m/>
    <n v="338"/>
    <m/>
    <n v="337"/>
    <n v="2630296.0000000019"/>
    <n v="318"/>
    <n v="460"/>
    <n v="0"/>
    <n v="330"/>
    <n v="338"/>
    <n v="0"/>
    <s v=""/>
    <n v="460"/>
    <s v="2018 (triag)"/>
    <n v="318"/>
    <n v="2022"/>
    <s v="Adjust"/>
    <n v="365.47696889389204"/>
    <n v="460"/>
    <s v="Decreasing"/>
    <n v="6.0410507639565125E-2"/>
    <n v="0.33177029268299996"/>
    <n v="340.07764231337677"/>
    <n v="1244.5600432525362"/>
    <n v="0"/>
    <n v="1.8764722403467236"/>
    <n v="1.748852600619853"/>
  </r>
  <r>
    <s v="Botswana"/>
    <x v="4"/>
    <n v="2175444.5"/>
    <x v="19"/>
    <n v="0"/>
    <n v="2217278.0000000009"/>
    <n v="0"/>
    <m/>
    <n v="0"/>
    <m/>
    <n v="0"/>
    <m/>
    <n v="0"/>
    <m/>
    <n v="0"/>
    <n v="2451408.4999999995"/>
    <n v="10"/>
    <n v="58"/>
    <m/>
    <n v="10"/>
    <m/>
    <n v="10"/>
    <m/>
    <n v="11"/>
    <n v="2630296.0000000019"/>
    <n v="6"/>
    <n v="58"/>
    <n v="0"/>
    <n v="10"/>
    <n v="11"/>
    <n v="0"/>
    <s v=""/>
    <n v="58"/>
    <s v="2018 (triag)"/>
    <n v="6"/>
    <n v="2022"/>
    <s v="Adjust"/>
    <n v="6.895791865922491"/>
    <n v="58"/>
    <s v="Decreasing"/>
    <n v="6.0410507639565125E-2"/>
    <n v="0.33177029268299996"/>
    <n v="42.879354900382289"/>
    <n v="156.92278806227628"/>
    <n v="0"/>
    <n v="0.23659867378284774"/>
    <n v="0.22050750181728582"/>
  </r>
  <r>
    <s v="Botswana"/>
    <x v="4"/>
    <n v="2175445.5"/>
    <x v="20"/>
    <n v="0"/>
    <n v="2217278.0000000009"/>
    <n v="0"/>
    <m/>
    <n v="0"/>
    <m/>
    <n v="0"/>
    <m/>
    <n v="0"/>
    <m/>
    <n v="0"/>
    <n v="2451408.4999999995"/>
    <n v="42"/>
    <n v="42"/>
    <m/>
    <n v="38"/>
    <m/>
    <n v="66"/>
    <m/>
    <n v="42"/>
    <n v="2630296.0000000019"/>
    <n v="30"/>
    <n v="38"/>
    <n v="0"/>
    <n v="42"/>
    <n v="66"/>
    <n v="0"/>
    <s v=""/>
    <n v="42"/>
    <n v="2018"/>
    <n v="30"/>
    <n v="2022"/>
    <s v="Adjust"/>
    <n v="34.478959329612458"/>
    <n v="42"/>
    <s v="Decreasing"/>
    <n v="6.0410507639565125E-2"/>
    <n v="0.33177029268299996"/>
    <n v="28.0933704519746"/>
    <n v="102.81148183390516"/>
    <n v="0"/>
    <n v="0.1713300741186139"/>
    <n v="0.15967784614355179"/>
  </r>
  <r>
    <s v="Botswana"/>
    <x v="4"/>
    <n v="2175446.5"/>
    <x v="21"/>
    <n v="0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0"/>
    <n v="0"/>
    <n v="0"/>
    <n v="0"/>
    <s v=""/>
    <n v="0"/>
    <s v=""/>
    <n v="0"/>
    <s v=""/>
    <s v=""/>
    <n v="0"/>
    <n v="0"/>
    <s v="No change"/>
    <n v="6.0410507639565125E-2"/>
    <n v="0.33177029268299996"/>
    <n v="0"/>
    <n v="0"/>
    <n v="0"/>
    <n v="0"/>
    <n v="0"/>
  </r>
  <r>
    <s v="Botswana"/>
    <x v="4"/>
    <n v="2175447.5"/>
    <x v="22"/>
    <n v="0"/>
    <n v="2217278.0000000009"/>
    <n v="0"/>
    <m/>
    <n v="0"/>
    <m/>
    <n v="0"/>
    <m/>
    <n v="0"/>
    <m/>
    <n v="0"/>
    <n v="2451408.4999999995"/>
    <n v="9"/>
    <n v="9"/>
    <m/>
    <n v="8"/>
    <m/>
    <n v="7"/>
    <m/>
    <n v="8"/>
    <n v="2630296.0000000019"/>
    <n v="11"/>
    <n v="0"/>
    <n v="0"/>
    <n v="9"/>
    <n v="11"/>
    <n v="0"/>
    <s v=""/>
    <n v="9"/>
    <n v="2018"/>
    <n v="11"/>
    <n v="2022"/>
    <s v=""/>
    <n v="11"/>
    <n v="11"/>
    <s v="Increasing"/>
    <n v="6.0410507639565125E-2"/>
    <n v="0.33177029268299996"/>
    <n v="0"/>
    <n v="0"/>
    <n v="0"/>
    <n v="3.6713587311131543E-2"/>
    <n v="4.1820388275692136E-2"/>
  </r>
  <r>
    <s v="Botswana"/>
    <x v="4"/>
    <n v="2175448.5"/>
    <x v="23"/>
    <n v="0"/>
    <n v="2217278.0000000009"/>
    <n v="0"/>
    <m/>
    <n v="0"/>
    <m/>
    <n v="0"/>
    <m/>
    <n v="0"/>
    <m/>
    <n v="0"/>
    <n v="2451408.4999999995"/>
    <n v="0"/>
    <n v="0"/>
    <m/>
    <n v="0"/>
    <m/>
    <n v="0"/>
    <m/>
    <n v="0"/>
    <n v="2630296.0000000019"/>
    <n v="0"/>
    <n v="0"/>
    <n v="0"/>
    <n v="0"/>
    <n v="0"/>
    <n v="0"/>
    <s v=""/>
    <n v="0"/>
    <s v=""/>
    <n v="0"/>
    <s v=""/>
    <s v=""/>
    <n v="0"/>
    <n v="0"/>
    <s v="No change"/>
    <n v="6.0410507639565125E-2"/>
    <n v="0.33177029268299996"/>
    <n v="0"/>
    <n v="0"/>
    <n v="0"/>
    <n v="0"/>
    <n v="0"/>
  </r>
  <r>
    <s v="Central African Republic"/>
    <x v="5"/>
    <n v="4773305.4999999991"/>
    <x v="0"/>
    <n v="0"/>
    <n v="4802428.5000000065"/>
    <n v="0"/>
    <n v="4798734.5"/>
    <n v="17"/>
    <n v="4819332.9999999991"/>
    <n v="648"/>
    <n v="4904177.5000000019"/>
    <n v="0"/>
    <n v="4996741.0000000009"/>
    <n v="0"/>
    <n v="5094779.9999999991"/>
    <n v="670"/>
    <n v="670"/>
    <n v="5209324.4999999963"/>
    <n v="0"/>
    <n v="5343019.9999999991"/>
    <n v="0"/>
    <n v="5457154.4999999991"/>
    <n v="561"/>
    <n v="5579143.5000000047"/>
    <n v="0"/>
    <n v="335"/>
    <n v="648"/>
    <n v="670"/>
    <n v="561"/>
    <n v="17"/>
    <n v="2014"/>
    <n v="670"/>
    <n v="2018"/>
    <n v="561"/>
    <n v="2021"/>
    <s v="Adjust"/>
    <n v="720.39081885856081"/>
    <n v="720.39081885856081"/>
    <s v="Increasing"/>
    <n v="1.405403127486049E-2"/>
    <n v="5.4673730437993617E-2"/>
    <n v="312.26755720106013"/>
    <n v="394.71015989436575"/>
    <n v="3.5398757107992292E-2"/>
    <n v="1.3150715045595691"/>
    <n v="1.2912211683720991"/>
  </r>
  <r>
    <s v="Central African Republic"/>
    <x v="5"/>
    <n v="4773306.5"/>
    <x v="1"/>
    <n v="0"/>
    <n v="4802428.5000000065"/>
    <n v="0"/>
    <m/>
    <n v="0"/>
    <m/>
    <n v="644"/>
    <m/>
    <n v="0"/>
    <m/>
    <n v="0"/>
    <n v="5094779.9999999991"/>
    <n v="2390"/>
    <n v="2390"/>
    <m/>
    <n v="0"/>
    <m/>
    <n v="0"/>
    <m/>
    <n v="1010"/>
    <n v="5579143.5000000047"/>
    <n v="0"/>
    <n v="751"/>
    <n v="644"/>
    <n v="2390"/>
    <n v="1010"/>
    <n v="644"/>
    <n v="2015"/>
    <n v="2390"/>
    <n v="2018"/>
    <n v="1010"/>
    <n v="2021"/>
    <s v="Adjust"/>
    <n v="1296.9602977667494"/>
    <n v="2390"/>
    <s v="Decreasing"/>
    <n v="1.405403127486049E-2"/>
    <n v="5.4673730437993617E-2"/>
    <n v="700.03861330745121"/>
    <n v="884.85770173333935"/>
    <n v="1.3409882104439435"/>
    <n v="4.6910759640259254"/>
    <n v="4.283811663922962"/>
  </r>
  <r>
    <s v="Central African Republic"/>
    <x v="5"/>
    <n v="4773307.5"/>
    <x v="2"/>
    <n v="0"/>
    <n v="4802428.5000000065"/>
    <n v="1028"/>
    <m/>
    <n v="0"/>
    <m/>
    <n v="1210"/>
    <m/>
    <n v="0"/>
    <m/>
    <n v="0"/>
    <n v="5094779.9999999991"/>
    <n v="0"/>
    <n v="444"/>
    <m/>
    <n v="0"/>
    <m/>
    <n v="0"/>
    <m/>
    <n v="1074"/>
    <n v="5579143.5000000047"/>
    <n v="0"/>
    <n v="444"/>
    <n v="1210"/>
    <n v="0"/>
    <n v="1074"/>
    <n v="1028"/>
    <n v="2013"/>
    <n v="444"/>
    <s v="2018 (triag)"/>
    <n v="1074"/>
    <n v="2021"/>
    <s v=""/>
    <n v="1074"/>
    <n v="1074"/>
    <s v="Increasing"/>
    <n v="1.405403127486049E-2"/>
    <n v="5.4673730437993617E-2"/>
    <n v="413.87103103662895"/>
    <n v="523.13824177044296"/>
    <n v="2.140583665118593"/>
    <n v="0.87148022093201294"/>
    <n v="1.9250266640390217"/>
  </r>
  <r>
    <s v="Central African Republic"/>
    <x v="5"/>
    <n v="4773308.5"/>
    <x v="3"/>
    <n v="1603"/>
    <n v="4802428.5000000065"/>
    <n v="382"/>
    <m/>
    <n v="574"/>
    <m/>
    <n v="0"/>
    <m/>
    <n v="29"/>
    <m/>
    <n v="971"/>
    <n v="5094779.9999999991"/>
    <n v="483"/>
    <n v="483"/>
    <m/>
    <n v="1362"/>
    <m/>
    <n v="105"/>
    <m/>
    <n v="0"/>
    <n v="5579143.5000000047"/>
    <n v="2695"/>
    <n v="36"/>
    <n v="1603"/>
    <n v="1362"/>
    <n v="2695"/>
    <n v="382"/>
    <n v="2013"/>
    <n v="483"/>
    <n v="2018"/>
    <n v="2695"/>
    <n v="2022"/>
    <s v=""/>
    <n v="2695"/>
    <n v="2695"/>
    <s v="Increasing"/>
    <n v="1.405403127486049E-2"/>
    <n v="5.4673730437993617E-2"/>
    <n v="33.557110624591537"/>
    <n v="42.416614197603479"/>
    <n v="0.79543089501488562"/>
    <n v="0.94802915925712217"/>
    <n v="4.830490558272964"/>
  </r>
  <r>
    <s v="Central African Republic"/>
    <x v="5"/>
    <n v="4773309.5"/>
    <x v="4"/>
    <n v="171"/>
    <n v="4802428.5000000065"/>
    <n v="50"/>
    <m/>
    <n v="110"/>
    <m/>
    <n v="0"/>
    <m/>
    <n v="10"/>
    <m/>
    <n v="405"/>
    <n v="5094779.9999999991"/>
    <n v="21"/>
    <n v="21"/>
    <m/>
    <n v="446"/>
    <m/>
    <n v="0"/>
    <m/>
    <n v="0"/>
    <n v="5579143.5000000047"/>
    <n v="488"/>
    <n v="10"/>
    <n v="171"/>
    <n v="446"/>
    <n v="488"/>
    <n v="50"/>
    <n v="2013"/>
    <n v="21"/>
    <n v="2018"/>
    <n v="488"/>
    <n v="2022"/>
    <s v=""/>
    <n v="488"/>
    <n v="488"/>
    <s v="Increasing"/>
    <n v="1.405403127486049E-2"/>
    <n v="5.4673730437993617E-2"/>
    <n v="9.3214196179420927"/>
    <n v="11.782392832667634"/>
    <n v="0.10411399149409498"/>
    <n v="4.1218659098135747E-2"/>
    <n v="0.87468623096000231"/>
  </r>
  <r>
    <s v="Central African Republic"/>
    <x v="5"/>
    <n v="4773310.5"/>
    <x v="5"/>
    <n v="0"/>
    <n v="4802428.5000000065"/>
    <n v="0"/>
    <m/>
    <n v="0"/>
    <m/>
    <n v="0"/>
    <m/>
    <n v="0"/>
    <m/>
    <n v="0"/>
    <n v="5094779.9999999991"/>
    <n v="115"/>
    <n v="115"/>
    <m/>
    <n v="0"/>
    <m/>
    <n v="0"/>
    <m/>
    <n v="1595"/>
    <n v="5579143.5000000047"/>
    <n v="0"/>
    <n v="115"/>
    <n v="0"/>
    <n v="115"/>
    <n v="1595"/>
    <n v="0"/>
    <s v=""/>
    <n v="115"/>
    <n v="2018"/>
    <n v="1595"/>
    <n v="2021"/>
    <s v=""/>
    <n v="1595"/>
    <n v="1595"/>
    <s v="Increasing"/>
    <n v="1.405403127486049E-2"/>
    <n v="5.4673730437993617E-2"/>
    <n v="107.19632560633407"/>
    <n v="135.49751757567779"/>
    <n v="0"/>
    <n v="0.22572122839455289"/>
    <n v="2.8588617589778766"/>
  </r>
  <r>
    <s v="Central African Republic"/>
    <x v="5"/>
    <n v="4773311.5"/>
    <x v="6"/>
    <n v="15"/>
    <n v="4802428.5000000065"/>
    <n v="44"/>
    <m/>
    <n v="44"/>
    <m/>
    <n v="0"/>
    <m/>
    <n v="11"/>
    <m/>
    <n v="55"/>
    <n v="5094779.9999999991"/>
    <n v="77"/>
    <n v="77"/>
    <m/>
    <n v="0"/>
    <m/>
    <n v="0"/>
    <m/>
    <n v="0"/>
    <n v="5579143.5000000047"/>
    <n v="1634"/>
    <n v="0"/>
    <n v="44"/>
    <n v="77"/>
    <n v="1634"/>
    <n v="44"/>
    <n v="2013"/>
    <n v="77"/>
    <n v="2018"/>
    <n v="1634"/>
    <n v="2022"/>
    <s v=""/>
    <n v="1634"/>
    <n v="1634"/>
    <s v="Increasing"/>
    <n v="1.405403127486049E-2"/>
    <n v="5.4673730437993617E-2"/>
    <n v="0"/>
    <n v="0"/>
    <n v="9.1620312514803584E-2"/>
    <n v="0.15113508335983106"/>
    <n v="2.9287649618619751"/>
  </r>
  <r>
    <s v="Central African Republic"/>
    <x v="5"/>
    <n v="4773312.5"/>
    <x v="7"/>
    <n v="11"/>
    <n v="4802428.5000000065"/>
    <n v="257"/>
    <m/>
    <n v="0"/>
    <m/>
    <n v="0"/>
    <m/>
    <n v="0"/>
    <m/>
    <n v="669"/>
    <n v="5094779.9999999991"/>
    <n v="0"/>
    <n v="105"/>
    <m/>
    <n v="0"/>
    <m/>
    <n v="0"/>
    <m/>
    <n v="0"/>
    <n v="5579143.5000000047"/>
    <n v="47"/>
    <n v="105"/>
    <n v="257"/>
    <n v="669"/>
    <n v="47"/>
    <n v="257"/>
    <n v="2013"/>
    <n v="105"/>
    <s v="2018 (triag)"/>
    <n v="47"/>
    <n v="2022"/>
    <s v="Adjust"/>
    <n v="60.353598014888341"/>
    <n v="105"/>
    <s v="Decreasing"/>
    <n v="1.405403127486049E-2"/>
    <n v="5.4673730437993617E-2"/>
    <n v="97.874905988391973"/>
    <n v="123.71512474301016"/>
    <n v="0.53514591627964825"/>
    <n v="0.20609329549067873"/>
    <n v="0.18820093084180378"/>
  </r>
  <r>
    <s v="Central African Republic"/>
    <x v="5"/>
    <n v="4773313.5"/>
    <x v="8"/>
    <n v="0"/>
    <n v="4802428.5000000065"/>
    <n v="0"/>
    <m/>
    <n v="0"/>
    <m/>
    <n v="0"/>
    <m/>
    <n v="0"/>
    <m/>
    <n v="0"/>
    <n v="5094779.9999999991"/>
    <n v="0"/>
    <n v="79"/>
    <m/>
    <n v="0"/>
    <m/>
    <n v="0"/>
    <m/>
    <n v="308"/>
    <n v="5579143.5000000047"/>
    <n v="0"/>
    <n v="79"/>
    <n v="0"/>
    <n v="0"/>
    <n v="308"/>
    <n v="0"/>
    <s v=""/>
    <n v="79"/>
    <s v="2018 (triag)"/>
    <n v="308"/>
    <n v="2021"/>
    <s v=""/>
    <n v="308"/>
    <n v="308"/>
    <s v="Increasing"/>
    <n v="1.405403127486049E-2"/>
    <n v="5.4673730437993617E-2"/>
    <n v="73.639214981742541"/>
    <n v="93.080903378074311"/>
    <n v="0"/>
    <n v="0.15506066994060591"/>
    <n v="0.5520560638026244"/>
  </r>
  <r>
    <s v="Central African Republic"/>
    <x v="5"/>
    <n v="4773314.5"/>
    <x v="9"/>
    <n v="0"/>
    <n v="4802428.5000000065"/>
    <n v="0"/>
    <m/>
    <n v="0"/>
    <m/>
    <n v="0"/>
    <m/>
    <n v="0"/>
    <m/>
    <n v="0"/>
    <n v="5094779.9999999991"/>
    <n v="0"/>
    <n v="22"/>
    <m/>
    <n v="0"/>
    <m/>
    <n v="0"/>
    <m/>
    <n v="0"/>
    <n v="5579143.5000000047"/>
    <n v="0"/>
    <n v="22"/>
    <n v="0"/>
    <n v="0"/>
    <n v="0"/>
    <n v="0"/>
    <s v=""/>
    <n v="22"/>
    <s v="2018 (triag)"/>
    <n v="22"/>
    <s v="2018 (triag)"/>
    <s v=""/>
    <n v="22"/>
    <n v="22"/>
    <s v="No change"/>
    <n v="1.405403127486049E-2"/>
    <n v="5.4673730437993617E-2"/>
    <n v="20.507123159472606"/>
    <n v="25.921264231868797"/>
    <n v="0"/>
    <n v="4.318145238852316E-2"/>
    <n v="3.9432575985901747E-2"/>
  </r>
  <r>
    <s v="Central African Republic"/>
    <x v="5"/>
    <n v="4773315.5"/>
    <x v="10"/>
    <n v="0"/>
    <n v="4802428.5000000065"/>
    <n v="0"/>
    <m/>
    <n v="0"/>
    <m/>
    <n v="0"/>
    <m/>
    <n v="0"/>
    <m/>
    <n v="0"/>
    <n v="5094779.9999999991"/>
    <n v="1"/>
    <n v="1"/>
    <m/>
    <n v="0"/>
    <m/>
    <n v="0"/>
    <m/>
    <n v="0"/>
    <n v="5579143.5000000047"/>
    <n v="0"/>
    <n v="0"/>
    <n v="0"/>
    <n v="1"/>
    <n v="0"/>
    <n v="0"/>
    <s v=""/>
    <n v="1"/>
    <n v="2018"/>
    <n v="1"/>
    <n v="2018"/>
    <s v=""/>
    <n v="1"/>
    <n v="1"/>
    <s v="No change"/>
    <n v="1.405403127486049E-2"/>
    <n v="5.4673730437993617E-2"/>
    <n v="0"/>
    <n v="0"/>
    <n v="0"/>
    <n v="1.9627932903874164E-3"/>
    <n v="1.7923898175409884E-3"/>
  </r>
  <r>
    <s v="Central African Republic"/>
    <x v="5"/>
    <n v="4773316.5"/>
    <x v="11"/>
    <n v="0"/>
    <n v="4802428.5000000065"/>
    <n v="0"/>
    <m/>
    <n v="0"/>
    <m/>
    <n v="0"/>
    <m/>
    <n v="0"/>
    <m/>
    <n v="0"/>
    <n v="5094779.9999999991"/>
    <n v="112"/>
    <n v="112"/>
    <m/>
    <n v="0"/>
    <m/>
    <n v="0"/>
    <m/>
    <n v="0"/>
    <n v="5579143.5000000047"/>
    <n v="0"/>
    <n v="3"/>
    <n v="0"/>
    <n v="112"/>
    <n v="0"/>
    <n v="0"/>
    <s v=""/>
    <n v="112"/>
    <n v="2018"/>
    <n v="112"/>
    <n v="2018"/>
    <s v=""/>
    <n v="112"/>
    <n v="112"/>
    <s v="No change"/>
    <n v="1.405403127486049E-2"/>
    <n v="5.4673730437993617E-2"/>
    <n v="2.7964258853826278"/>
    <n v="3.5347178498002902"/>
    <n v="0"/>
    <n v="0.21983284852339066"/>
    <n v="0.2007476595645907"/>
  </r>
  <r>
    <s v="Central African Republic"/>
    <x v="5"/>
    <n v="4773317.5"/>
    <x v="12"/>
    <n v="0"/>
    <n v="4802428.5000000065"/>
    <n v="0"/>
    <m/>
    <n v="0"/>
    <m/>
    <n v="0"/>
    <m/>
    <n v="0"/>
    <m/>
    <n v="0"/>
    <n v="5094779.9999999991"/>
    <n v="0"/>
    <n v="104"/>
    <m/>
    <n v="0"/>
    <m/>
    <n v="0"/>
    <m/>
    <n v="0"/>
    <n v="5579143.5000000047"/>
    <n v="0"/>
    <n v="104"/>
    <n v="0"/>
    <n v="0"/>
    <n v="0"/>
    <n v="0"/>
    <s v=""/>
    <n v="104"/>
    <s v="2018 (triag)"/>
    <n v="104"/>
    <s v="2018 (triag)"/>
    <s v=""/>
    <n v="104"/>
    <n v="104"/>
    <s v="No change"/>
    <n v="1.405403127486049E-2"/>
    <n v="5.4673730437993617E-2"/>
    <n v="96.942764026597771"/>
    <n v="122.53688545974339"/>
    <n v="0"/>
    <n v="0.2041305022002913"/>
    <n v="0.1864085410242628"/>
  </r>
  <r>
    <s v="Central African Republic"/>
    <x v="5"/>
    <n v="4773318.5"/>
    <x v="13"/>
    <n v="0"/>
    <n v="4802428.5000000065"/>
    <n v="0"/>
    <m/>
    <n v="0"/>
    <m/>
    <n v="0"/>
    <m/>
    <n v="0"/>
    <m/>
    <n v="0"/>
    <n v="5094779.9999999991"/>
    <n v="0"/>
    <n v="3"/>
    <m/>
    <n v="0"/>
    <m/>
    <n v="0"/>
    <m/>
    <n v="0"/>
    <n v="5579143.5000000047"/>
    <n v="0"/>
    <n v="3"/>
    <n v="0"/>
    <n v="0"/>
    <n v="0"/>
    <n v="0"/>
    <s v=""/>
    <n v="3"/>
    <s v="2018 (triag)"/>
    <n v="3"/>
    <s v="2018 (triag)"/>
    <s v=""/>
    <n v="3"/>
    <n v="3"/>
    <s v="No change"/>
    <n v="1.405403127486049E-2"/>
    <n v="5.4673730437993617E-2"/>
    <n v="2.7964258853826278"/>
    <n v="3.5347178498002902"/>
    <n v="0"/>
    <n v="5.8883798711622491E-3"/>
    <n v="5.3771694526229654E-3"/>
  </r>
  <r>
    <s v="Central African Republic"/>
    <x v="5"/>
    <n v="4773319.5"/>
    <x v="14"/>
    <n v="0"/>
    <n v="4802428.5000000065"/>
    <n v="0"/>
    <m/>
    <n v="0"/>
    <m/>
    <n v="0"/>
    <m/>
    <n v="0"/>
    <m/>
    <n v="0"/>
    <n v="5094779.9999999991"/>
    <n v="0"/>
    <n v="20"/>
    <m/>
    <n v="0"/>
    <m/>
    <n v="0"/>
    <m/>
    <n v="0"/>
    <n v="5579143.5000000047"/>
    <n v="0"/>
    <n v="20"/>
    <n v="0"/>
    <n v="0"/>
    <n v="0"/>
    <n v="0"/>
    <s v=""/>
    <n v="20"/>
    <s v="2018 (triag)"/>
    <n v="20"/>
    <s v="2018 (triag)"/>
    <s v=""/>
    <n v="20"/>
    <n v="20"/>
    <s v="No change"/>
    <n v="1.405403127486049E-2"/>
    <n v="5.4673730437993617E-2"/>
    <n v="18.642839235884185"/>
    <n v="23.564785665335268"/>
    <n v="0"/>
    <n v="3.9255865807748327E-2"/>
    <n v="3.584779635081977E-2"/>
  </r>
  <r>
    <s v="Central African Republic"/>
    <x v="5"/>
    <n v="4773320.5"/>
    <x v="15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n v="0"/>
    <n v="0"/>
    <s v="No change"/>
    <n v="1.405403127486049E-2"/>
    <n v="5.4673730437993617E-2"/>
    <n v="0"/>
    <n v="0"/>
    <n v="0"/>
    <n v="0"/>
    <n v="0"/>
  </r>
  <r>
    <s v="Central African Republic"/>
    <x v="5"/>
    <n v="4773321.5"/>
    <x v="16"/>
    <n v="0"/>
    <n v="4802428.5000000065"/>
    <n v="0"/>
    <m/>
    <n v="0"/>
    <m/>
    <n v="0"/>
    <m/>
    <n v="0"/>
    <m/>
    <n v="0"/>
    <n v="5094779.9999999991"/>
    <n v="0"/>
    <n v="65"/>
    <m/>
    <n v="0"/>
    <m/>
    <n v="0"/>
    <m/>
    <n v="0"/>
    <n v="5579143.5000000047"/>
    <n v="0"/>
    <n v="65"/>
    <n v="0"/>
    <n v="0"/>
    <n v="0"/>
    <n v="0"/>
    <s v=""/>
    <n v="65"/>
    <s v="2018 (triag)"/>
    <n v="65"/>
    <s v="2018 (triag)"/>
    <s v=""/>
    <n v="65"/>
    <n v="65"/>
    <s v="No change"/>
    <n v="1.405403127486049E-2"/>
    <n v="5.4673730437993617E-2"/>
    <n v="60.589227516623602"/>
    <n v="76.585553412339621"/>
    <n v="0"/>
    <n v="0.12758156387518207"/>
    <n v="0.11650533814016426"/>
  </r>
  <r>
    <s v="Central African Republic"/>
    <x v="5"/>
    <n v="4773322.5"/>
    <x v="17"/>
    <n v="0"/>
    <n v="4802428.5000000065"/>
    <n v="0"/>
    <m/>
    <n v="0"/>
    <m/>
    <n v="0"/>
    <m/>
    <n v="0"/>
    <m/>
    <n v="0"/>
    <n v="5094779.9999999991"/>
    <n v="0"/>
    <n v="14"/>
    <m/>
    <n v="0"/>
    <m/>
    <n v="0"/>
    <m/>
    <n v="0"/>
    <n v="5579143.5000000047"/>
    <n v="0"/>
    <n v="14"/>
    <n v="0"/>
    <n v="0"/>
    <n v="0"/>
    <n v="0"/>
    <s v=""/>
    <n v="14"/>
    <s v="2018 (triag)"/>
    <n v="14"/>
    <s v="2018 (triag)"/>
    <s v=""/>
    <n v="14"/>
    <n v="14"/>
    <s v="No change"/>
    <n v="1.405403127486049E-2"/>
    <n v="5.4673730437993617E-2"/>
    <n v="13.04998746511893"/>
    <n v="16.49534996573469"/>
    <n v="0"/>
    <n v="2.7479106065423833E-2"/>
    <n v="2.5093457445573838E-2"/>
  </r>
  <r>
    <s v="Central African Republic"/>
    <x v="5"/>
    <n v="4773323.5"/>
    <x v="18"/>
    <n v="0"/>
    <n v="4802428.5000000065"/>
    <n v="0"/>
    <m/>
    <n v="0"/>
    <m/>
    <n v="0"/>
    <m/>
    <n v="0"/>
    <m/>
    <n v="0"/>
    <n v="5094779.9999999991"/>
    <n v="0"/>
    <n v="112"/>
    <m/>
    <n v="0"/>
    <m/>
    <n v="0"/>
    <m/>
    <n v="47"/>
    <n v="5579143.5000000047"/>
    <n v="0"/>
    <n v="112"/>
    <n v="0"/>
    <n v="0"/>
    <n v="47"/>
    <n v="0"/>
    <s v=""/>
    <n v="112"/>
    <s v="2018 (triag)"/>
    <n v="47"/>
    <n v="2021"/>
    <s v="Adjust"/>
    <n v="60.353598014888341"/>
    <n v="112"/>
    <s v="Decreasing"/>
    <n v="1.405403127486049E-2"/>
    <n v="5.4673730437993617E-2"/>
    <n v="104.39989972095144"/>
    <n v="131.96279972587752"/>
    <n v="0"/>
    <n v="0.21983284852339066"/>
    <n v="0.2007476595645907"/>
  </r>
  <r>
    <s v="Central African Republic"/>
    <x v="5"/>
    <n v="4773324.5"/>
    <x v="19"/>
    <n v="0"/>
    <n v="4802428.5000000065"/>
    <n v="0"/>
    <m/>
    <n v="0"/>
    <m/>
    <n v="0"/>
    <m/>
    <n v="0"/>
    <m/>
    <n v="0"/>
    <n v="5094779.9999999991"/>
    <n v="0"/>
    <n v="200"/>
    <m/>
    <n v="0"/>
    <m/>
    <n v="0"/>
    <m/>
    <n v="0"/>
    <n v="5579143.5000000047"/>
    <n v="0"/>
    <n v="200"/>
    <n v="0"/>
    <n v="0"/>
    <n v="0"/>
    <n v="0"/>
    <s v=""/>
    <n v="200"/>
    <s v="2018 (triag)"/>
    <n v="200"/>
    <s v="2018 (triag)"/>
    <s v=""/>
    <n v="200"/>
    <n v="200"/>
    <s v="No change"/>
    <n v="1.405403127486049E-2"/>
    <n v="5.4673730437993617E-2"/>
    <n v="186.42839235884188"/>
    <n v="235.64785665335268"/>
    <n v="0"/>
    <n v="0.3925586580774833"/>
    <n v="0.35847796350819766"/>
  </r>
  <r>
    <s v="Central African Republic"/>
    <x v="5"/>
    <n v="4773325.5"/>
    <x v="20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155"/>
    <n v="5579143.5000000047"/>
    <n v="0"/>
    <n v="0"/>
    <n v="0"/>
    <n v="0"/>
    <n v="155"/>
    <n v="0"/>
    <s v=""/>
    <n v="0"/>
    <s v=""/>
    <n v="155"/>
    <n v="2021"/>
    <s v=""/>
    <n v="155"/>
    <n v="155"/>
    <s v="Increasing"/>
    <n v="1.405403127486049E-2"/>
    <n v="5.4673730437993617E-2"/>
    <n v="0"/>
    <n v="0"/>
    <n v="0"/>
    <n v="0"/>
    <n v="0.27782042171885318"/>
  </r>
  <r>
    <s v="Central African Republic"/>
    <x v="5"/>
    <n v="4773326.5"/>
    <x v="21"/>
    <n v="0"/>
    <n v="4802428.5000000065"/>
    <n v="0"/>
    <m/>
    <n v="0"/>
    <m/>
    <n v="83"/>
    <m/>
    <n v="0"/>
    <m/>
    <n v="0"/>
    <n v="5094779.9999999991"/>
    <n v="0"/>
    <n v="0"/>
    <m/>
    <n v="0"/>
    <m/>
    <n v="0"/>
    <m/>
    <n v="0"/>
    <n v="5579143.5000000047"/>
    <n v="0"/>
    <n v="0"/>
    <n v="83"/>
    <n v="0"/>
    <n v="0"/>
    <n v="83"/>
    <n v="2015"/>
    <n v="0"/>
    <s v=""/>
    <n v="0"/>
    <s v=""/>
    <s v=""/>
    <n v="0"/>
    <n v="0"/>
    <s v="No change"/>
    <n v="1.405403127486049E-2"/>
    <n v="5.4673730437993617E-2"/>
    <n v="0"/>
    <n v="0"/>
    <n v="0.17282922588019767"/>
    <n v="0"/>
    <n v="0"/>
  </r>
  <r>
    <s v="Central African Republic"/>
    <x v="5"/>
    <n v="4773327.5"/>
    <x v="22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n v="0"/>
    <n v="0"/>
    <s v="No change"/>
    <n v="1.405403127486049E-2"/>
    <n v="5.4673730437993617E-2"/>
    <n v="0"/>
    <n v="0"/>
    <n v="0"/>
    <n v="0"/>
    <n v="0"/>
  </r>
  <r>
    <s v="Central African Republic"/>
    <x v="5"/>
    <n v="4773328.5"/>
    <x v="23"/>
    <n v="0"/>
    <n v="4802428.5000000065"/>
    <n v="0"/>
    <m/>
    <n v="0"/>
    <m/>
    <n v="0"/>
    <m/>
    <n v="0"/>
    <m/>
    <n v="0"/>
    <n v="5094779.9999999991"/>
    <n v="0"/>
    <n v="0"/>
    <m/>
    <n v="0"/>
    <m/>
    <n v="0"/>
    <m/>
    <n v="0"/>
    <n v="5579143.5000000047"/>
    <n v="0"/>
    <n v="0"/>
    <n v="0"/>
    <n v="0"/>
    <n v="0"/>
    <n v="0"/>
    <s v=""/>
    <n v="0"/>
    <s v=""/>
    <n v="0"/>
    <s v=""/>
    <s v=""/>
    <n v="0"/>
    <n v="0"/>
    <s v="No change"/>
    <n v="1.405403127486049E-2"/>
    <n v="5.4673730437993617E-2"/>
    <n v="0"/>
    <n v="0"/>
    <n v="0"/>
    <n v="0"/>
    <n v="0"/>
  </r>
  <r>
    <s v="Cote d'Ivoire"/>
    <x v="6"/>
    <n v="22010711.499999996"/>
    <x v="0"/>
    <n v="0"/>
    <n v="22469267.5"/>
    <n v="0"/>
    <n v="22995555.5"/>
    <n v="11036"/>
    <n v="23596741"/>
    <n v="0"/>
    <n v="24213621.500000015"/>
    <n v="0"/>
    <n v="24848015.5"/>
    <n v="0"/>
    <n v="25493988.499999996"/>
    <n v="11204"/>
    <n v="11204"/>
    <n v="26147550.999999996"/>
    <n v="8346"/>
    <n v="26811790.500000004"/>
    <n v="8870"/>
    <n v="27478249.000000004"/>
    <n v="9902"/>
    <n v="28160542.500000004"/>
    <n v="9860"/>
    <n v="5602"/>
    <n v="11036"/>
    <n v="11204"/>
    <n v="9902"/>
    <n v="11036"/>
    <n v="2014"/>
    <n v="11204"/>
    <n v="2018"/>
    <n v="9860"/>
    <n v="2022"/>
    <s v="Adjust"/>
    <n v="12655.103959358961"/>
    <n v="12655.103959358961"/>
    <s v="Increasing"/>
    <n v="6.6569375282258259E-2"/>
    <n v="5.4673730437993617E-2"/>
    <n v="4015.9615190217469"/>
    <n v="6600.4964648604091"/>
    <n v="4.9115975854575584"/>
    <n v="4.3947615336846964"/>
    <n v="4.4939134107089593"/>
  </r>
  <r>
    <s v="Cote d'Ivoire"/>
    <x v="6"/>
    <n v="22010712.5"/>
    <x v="1"/>
    <n v="0"/>
    <n v="22469267.5"/>
    <n v="17560"/>
    <m/>
    <n v="17736"/>
    <m/>
    <n v="21782"/>
    <m/>
    <n v="24264"/>
    <m/>
    <n v="27166"/>
    <n v="25493988.499999996"/>
    <n v="30326"/>
    <n v="30326"/>
    <m/>
    <n v="22518"/>
    <m/>
    <n v="26792"/>
    <m/>
    <n v="25774"/>
    <n v="28160542.500000004"/>
    <n v="29958"/>
    <n v="11730"/>
    <n v="21782"/>
    <n v="30326"/>
    <n v="29958"/>
    <n v="17560"/>
    <n v="2013"/>
    <n v="30326"/>
    <n v="2018"/>
    <n v="29958"/>
    <n v="2022"/>
    <s v="Adjust"/>
    <n v="38450.466979155754"/>
    <n v="38450.466979155754"/>
    <s v="Increasing"/>
    <n v="6.6569375282258259E-2"/>
    <n v="5.4673730437993617E-2"/>
    <n v="8409.0018954168318"/>
    <n v="13820.746792719136"/>
    <n v="7.8151190286910781"/>
    <n v="11.895353290835605"/>
    <n v="13.654022105275759"/>
  </r>
  <r>
    <s v="Cote d'Ivoire"/>
    <x v="6"/>
    <n v="22010713.5"/>
    <x v="2"/>
    <n v="0"/>
    <n v="22469267.5"/>
    <n v="7702"/>
    <m/>
    <n v="10600"/>
    <m/>
    <n v="0"/>
    <m/>
    <n v="0"/>
    <m/>
    <n v="0"/>
    <n v="25493988.499999996"/>
    <n v="0"/>
    <n v="5460"/>
    <m/>
    <n v="11202"/>
    <m/>
    <n v="12690"/>
    <m/>
    <n v="14148"/>
    <n v="28160542.500000004"/>
    <n v="14850"/>
    <n v="5460"/>
    <n v="10600"/>
    <n v="11202"/>
    <n v="14850"/>
    <n v="7702"/>
    <n v="2013"/>
    <n v="5460"/>
    <s v="2018 (triag)"/>
    <n v="14850"/>
    <n v="2022"/>
    <s v=""/>
    <n v="14850"/>
    <n v="14850"/>
    <s v="Increasing"/>
    <n v="6.6569375282258259E-2"/>
    <n v="5.4673730437993617E-2"/>
    <n v="3914.1645651300851"/>
    <n v="6433.1864866365286"/>
    <n v="3.4277930956138203"/>
    <n v="2.1416813614707642"/>
    <n v="5.2733359096331327"/>
  </r>
  <r>
    <s v="Cote d'Ivoire"/>
    <x v="6"/>
    <n v="22010714.5"/>
    <x v="3"/>
    <n v="0"/>
    <n v="22469267.5"/>
    <n v="255"/>
    <m/>
    <n v="0"/>
    <m/>
    <n v="0"/>
    <m/>
    <n v="0"/>
    <m/>
    <n v="0"/>
    <n v="25493988.499999996"/>
    <n v="2646"/>
    <n v="2646"/>
    <m/>
    <n v="814"/>
    <m/>
    <n v="0"/>
    <m/>
    <n v="233"/>
    <n v="28160542.500000004"/>
    <n v="0"/>
    <n v="2495"/>
    <n v="255"/>
    <n v="2646"/>
    <n v="233"/>
    <n v="255"/>
    <n v="2013"/>
    <n v="2646"/>
    <n v="2018"/>
    <n v="233"/>
    <n v="2021"/>
    <s v="Adjust"/>
    <n v="299.05063108830001"/>
    <n v="2646"/>
    <s v="Decreasing"/>
    <n v="6.6569375282258259E-2"/>
    <n v="5.4673730437993617E-2"/>
    <n v="1788.6154926739125"/>
    <n v="2939.7070117505746"/>
    <n v="0.11348834580388524"/>
    <n v="1.0378917367127549"/>
    <n v="0.93961258026190353"/>
  </r>
  <r>
    <s v="Cote d'Ivoire"/>
    <x v="6"/>
    <n v="22010715.5"/>
    <x v="4"/>
    <n v="1764"/>
    <n v="22469267.5"/>
    <n v="4"/>
    <m/>
    <n v="21"/>
    <m/>
    <n v="0"/>
    <m/>
    <n v="0"/>
    <m/>
    <n v="351"/>
    <n v="25493988.499999996"/>
    <n v="593"/>
    <n v="593"/>
    <m/>
    <n v="160"/>
    <m/>
    <n v="0"/>
    <m/>
    <n v="219"/>
    <n v="28160542.500000004"/>
    <n v="79"/>
    <n v="506"/>
    <n v="1764"/>
    <n v="593"/>
    <n v="219"/>
    <n v="4"/>
    <n v="2013"/>
    <n v="593"/>
    <n v="2018"/>
    <n v="79"/>
    <n v="2022"/>
    <s v="Adjust"/>
    <n v="101.39484916727768"/>
    <n v="593"/>
    <s v="Decreasing"/>
    <n v="6.6569375282258259E-2"/>
    <n v="5.4673730437993617E-2"/>
    <n v="362.74125823366722"/>
    <n v="596.18907733298227"/>
    <n v="1.7802093459432979E-3"/>
    <n v="0.23260385482640353"/>
    <n v="0.21057832959006381"/>
  </r>
  <r>
    <s v="Cote d'Ivoire"/>
    <x v="6"/>
    <n v="22010716.5"/>
    <x v="5"/>
    <n v="0"/>
    <n v="22469267.5"/>
    <n v="0"/>
    <m/>
    <n v="0"/>
    <m/>
    <n v="0"/>
    <m/>
    <n v="0"/>
    <m/>
    <n v="0"/>
    <n v="25493988.499999996"/>
    <n v="14556"/>
    <n v="14556"/>
    <m/>
    <n v="0"/>
    <m/>
    <n v="0"/>
    <m/>
    <n v="0"/>
    <n v="28160542.500000004"/>
    <n v="0"/>
    <n v="14556"/>
    <n v="0"/>
    <n v="14556"/>
    <n v="0"/>
    <n v="0"/>
    <s v=""/>
    <n v="14556"/>
    <n v="2018"/>
    <n v="14556"/>
    <n v="2018"/>
    <s v=""/>
    <n v="14556"/>
    <n v="14556"/>
    <s v="No change"/>
    <n v="6.6569375282258259E-2"/>
    <n v="5.4673730437993617E-2"/>
    <n v="10434.904653852293"/>
    <n v="17150.451007231008"/>
    <n v="0"/>
    <n v="5.709581299920961"/>
    <n v="5.1689345118262544"/>
  </r>
  <r>
    <s v="Cote d'Ivoire"/>
    <x v="6"/>
    <n v="22010717.5"/>
    <x v="6"/>
    <n v="0"/>
    <n v="22469267.5"/>
    <n v="0"/>
    <m/>
    <n v="0"/>
    <m/>
    <n v="0"/>
    <m/>
    <n v="0"/>
    <m/>
    <n v="0"/>
    <n v="25493988.499999996"/>
    <n v="745"/>
    <n v="745"/>
    <m/>
    <n v="29"/>
    <m/>
    <n v="0"/>
    <m/>
    <n v="7"/>
    <n v="28160542.500000004"/>
    <n v="0"/>
    <n v="25"/>
    <n v="0"/>
    <n v="745"/>
    <n v="7"/>
    <n v="0"/>
    <s v=""/>
    <n v="745"/>
    <n v="2018"/>
    <n v="7"/>
    <n v="2021"/>
    <s v="Adjust"/>
    <n v="8.9843537236828332"/>
    <n v="745"/>
    <s v="Decreasing"/>
    <n v="6.6569375282258259E-2"/>
    <n v="5.4673730437993617E-2"/>
    <n v="17.921998924588301"/>
    <n v="29.455982081669084"/>
    <n v="0"/>
    <n v="0.29222575353401453"/>
    <n v="0.26455456246981035"/>
  </r>
  <r>
    <s v="Cote d'Ivoire"/>
    <x v="6"/>
    <n v="22010718.5"/>
    <x v="7"/>
    <n v="0"/>
    <n v="22469267.5"/>
    <n v="0"/>
    <m/>
    <n v="0"/>
    <m/>
    <n v="0"/>
    <m/>
    <n v="0"/>
    <m/>
    <n v="0"/>
    <n v="25493988.499999996"/>
    <n v="0"/>
    <n v="1425"/>
    <m/>
    <n v="148"/>
    <m/>
    <n v="0"/>
    <m/>
    <n v="835"/>
    <n v="28160542.500000004"/>
    <n v="0"/>
    <n v="1425"/>
    <n v="0"/>
    <n v="148"/>
    <n v="835"/>
    <n v="0"/>
    <s v=""/>
    <n v="1425"/>
    <s v="2018 (triag)"/>
    <n v="835"/>
    <n v="2021"/>
    <s v="Adjust"/>
    <n v="1071.7050513250235"/>
    <n v="1425"/>
    <s v="Decreasing"/>
    <n v="6.6569375282258259E-2"/>
    <n v="5.4673730437993617E-2"/>
    <n v="1021.5539387015332"/>
    <n v="1678.990978655138"/>
    <n v="0"/>
    <n v="0.55895530038385333"/>
    <n v="0.50602718324762386"/>
  </r>
  <r>
    <s v="Cote d'Ivoire"/>
    <x v="6"/>
    <n v="22010719.5"/>
    <x v="8"/>
    <n v="0"/>
    <n v="22469267.5"/>
    <n v="0"/>
    <m/>
    <n v="0"/>
    <m/>
    <n v="0"/>
    <m/>
    <n v="0"/>
    <m/>
    <n v="0"/>
    <n v="25493988.499999996"/>
    <n v="0"/>
    <n v="3640"/>
    <m/>
    <n v="4168"/>
    <m/>
    <n v="0"/>
    <m/>
    <n v="4221"/>
    <n v="28160542.500000004"/>
    <n v="4140"/>
    <n v="3640"/>
    <n v="0"/>
    <n v="4168"/>
    <n v="4221"/>
    <n v="0"/>
    <s v=""/>
    <n v="3640"/>
    <s v="2018 (triag)"/>
    <n v="4140"/>
    <n v="2022"/>
    <s v=""/>
    <n v="4140"/>
    <n v="4140"/>
    <s v="Increasing"/>
    <n v="6.6569375282258259E-2"/>
    <n v="5.4673730437993617E-2"/>
    <n v="2609.4430434200567"/>
    <n v="4288.7909910910184"/>
    <n v="0"/>
    <n v="1.4277875743138428"/>
    <n v="1.4701421323825703"/>
  </r>
  <r>
    <s v="Cote d'Ivoire"/>
    <x v="6"/>
    <n v="22010720.5"/>
    <x v="9"/>
    <n v="0"/>
    <n v="22469267.5"/>
    <n v="0"/>
    <m/>
    <n v="0"/>
    <m/>
    <n v="0"/>
    <m/>
    <n v="0"/>
    <m/>
    <n v="0"/>
    <n v="25493988.499999996"/>
    <n v="0"/>
    <n v="91"/>
    <m/>
    <n v="0"/>
    <m/>
    <n v="0"/>
    <m/>
    <n v="0"/>
    <n v="28160542.500000004"/>
    <n v="0"/>
    <n v="91"/>
    <n v="0"/>
    <n v="0"/>
    <n v="0"/>
    <n v="0"/>
    <s v=""/>
    <n v="91"/>
    <s v="2018 (triag)"/>
    <n v="91"/>
    <s v="2018 (triag)"/>
    <s v=""/>
    <n v="91"/>
    <n v="91"/>
    <s v="No change"/>
    <n v="6.6569375282258259E-2"/>
    <n v="5.4673730437993617E-2"/>
    <n v="65.236076085501423"/>
    <n v="107.21977477727548"/>
    <n v="0"/>
    <n v="3.5694689357846074E-2"/>
    <n v="3.2314718368795625E-2"/>
  </r>
  <r>
    <s v="Cote d'Ivoire"/>
    <x v="6"/>
    <n v="22010721.5"/>
    <x v="10"/>
    <n v="0"/>
    <n v="22469267.5"/>
    <n v="0"/>
    <m/>
    <n v="190"/>
    <m/>
    <n v="0"/>
    <m/>
    <n v="0"/>
    <m/>
    <n v="0"/>
    <n v="25493988.499999996"/>
    <n v="0"/>
    <n v="0"/>
    <m/>
    <n v="40"/>
    <m/>
    <n v="0"/>
    <m/>
    <n v="0"/>
    <n v="28160542.500000004"/>
    <n v="0"/>
    <n v="0"/>
    <n v="190"/>
    <n v="40"/>
    <n v="0"/>
    <n v="190"/>
    <n v="2014"/>
    <n v="40"/>
    <n v="2019"/>
    <n v="40"/>
    <n v="2019"/>
    <s v=""/>
    <n v="40"/>
    <n v="40"/>
    <s v="No change"/>
    <n v="6.6569375282258259E-2"/>
    <n v="5.4673730437993617E-2"/>
    <n v="0"/>
    <n v="0"/>
    <n v="8.4559943932306647E-2"/>
    <n v="1.5689973344108165E-2"/>
    <n v="1.4204271810459615E-2"/>
  </r>
  <r>
    <s v="Cote d'Ivoire"/>
    <x v="6"/>
    <n v="22010722.5"/>
    <x v="11"/>
    <n v="0"/>
    <n v="22469267.5"/>
    <n v="0"/>
    <m/>
    <n v="2380"/>
    <m/>
    <n v="0"/>
    <m/>
    <n v="0"/>
    <m/>
    <n v="0"/>
    <n v="25493988.499999996"/>
    <n v="0"/>
    <n v="497"/>
    <m/>
    <n v="0"/>
    <m/>
    <n v="0"/>
    <m/>
    <n v="0"/>
    <n v="28160542.500000004"/>
    <n v="0"/>
    <n v="497"/>
    <n v="2380"/>
    <n v="0"/>
    <n v="0"/>
    <n v="2380"/>
    <n v="2014"/>
    <n v="497"/>
    <s v="2018 (triag)"/>
    <n v="497"/>
    <s v="2018 (triag)"/>
    <s v=""/>
    <n v="497"/>
    <n v="497"/>
    <s v="No change"/>
    <n v="6.6569375282258259E-2"/>
    <n v="5.4673730437993617E-2"/>
    <n v="356.28933862081544"/>
    <n v="585.58492378358142"/>
    <n v="1.0592245608362623"/>
    <n v="0.19494791880054393"/>
    <n v="0.17648807724496071"/>
  </r>
  <r>
    <s v="Cote d'Ivoire"/>
    <x v="6"/>
    <n v="22010723.5"/>
    <x v="12"/>
    <n v="0"/>
    <n v="22469267.5"/>
    <n v="0"/>
    <m/>
    <n v="0"/>
    <m/>
    <n v="0"/>
    <m/>
    <n v="0"/>
    <m/>
    <n v="0"/>
    <n v="25493988.499999996"/>
    <n v="0"/>
    <n v="242"/>
    <m/>
    <n v="0"/>
    <m/>
    <n v="0"/>
    <m/>
    <n v="0"/>
    <n v="28160542.500000004"/>
    <n v="0"/>
    <n v="242"/>
    <n v="0"/>
    <n v="0"/>
    <n v="0"/>
    <n v="0"/>
    <s v=""/>
    <n v="242"/>
    <s v="2018 (triag)"/>
    <n v="242"/>
    <s v="2018 (triag)"/>
    <s v=""/>
    <n v="242"/>
    <n v="242"/>
    <s v="No change"/>
    <n v="6.6569375282258259E-2"/>
    <n v="5.4673730437993617E-2"/>
    <n v="173.48494959001476"/>
    <n v="285.13390655055673"/>
    <n v="0"/>
    <n v="9.4924338731854394E-2"/>
    <n v="8.5935844453280674E-2"/>
  </r>
  <r>
    <s v="Cote d'Ivoire"/>
    <x v="6"/>
    <n v="22010724.5"/>
    <x v="13"/>
    <n v="0"/>
    <n v="22469267.5"/>
    <n v="0"/>
    <m/>
    <n v="820"/>
    <m/>
    <n v="0"/>
    <m/>
    <n v="0"/>
    <m/>
    <n v="0"/>
    <n v="25493988.499999996"/>
    <n v="0"/>
    <n v="3103"/>
    <m/>
    <n v="0"/>
    <m/>
    <n v="0"/>
    <m/>
    <n v="0"/>
    <n v="28160542.500000004"/>
    <n v="0"/>
    <n v="3103"/>
    <n v="820"/>
    <n v="0"/>
    <n v="0"/>
    <n v="820"/>
    <n v="2014"/>
    <n v="3103"/>
    <s v="2018 (triag)"/>
    <n v="3103"/>
    <s v="2018 (triag)"/>
    <s v=""/>
    <n v="3103"/>
    <n v="3103"/>
    <s v="No change"/>
    <n v="6.6569375282258259E-2"/>
    <n v="5.4673730437993617E-2"/>
    <n v="2224.4785065198998"/>
    <n v="3656.0764959767671"/>
    <n v="0.36494291591837608"/>
    <n v="1.2171496821691907"/>
    <n v="1.1018963856964046"/>
  </r>
  <r>
    <s v="Cote d'Ivoire"/>
    <x v="6"/>
    <n v="22010725.5"/>
    <x v="14"/>
    <n v="0"/>
    <n v="22469267.5"/>
    <n v="0"/>
    <m/>
    <n v="0"/>
    <m/>
    <n v="0"/>
    <m/>
    <n v="0"/>
    <m/>
    <n v="0"/>
    <n v="25493988.499999996"/>
    <n v="0"/>
    <n v="123"/>
    <m/>
    <n v="0"/>
    <m/>
    <n v="0"/>
    <m/>
    <n v="0"/>
    <n v="28160542.500000004"/>
    <n v="0"/>
    <n v="123"/>
    <n v="0"/>
    <n v="0"/>
    <n v="0"/>
    <n v="0"/>
    <s v=""/>
    <n v="123"/>
    <s v="2018 (triag)"/>
    <n v="123"/>
    <s v="2018 (triag)"/>
    <s v=""/>
    <n v="123"/>
    <n v="123"/>
    <s v="No change"/>
    <n v="6.6569375282258259E-2"/>
    <n v="5.4673730437993617E-2"/>
    <n v="88.176234708974448"/>
    <n v="144.92343184181189"/>
    <n v="0"/>
    <n v="4.82466680331326E-2"/>
    <n v="4.3678135817163316E-2"/>
  </r>
  <r>
    <s v="Cote d'Ivoire"/>
    <x v="6"/>
    <n v="22010726.5"/>
    <x v="15"/>
    <n v="0"/>
    <n v="22469267.5"/>
    <n v="0"/>
    <m/>
    <n v="70"/>
    <m/>
    <n v="0"/>
    <m/>
    <n v="0"/>
    <m/>
    <n v="0"/>
    <n v="25493988.499999996"/>
    <n v="0"/>
    <n v="700"/>
    <m/>
    <n v="0"/>
    <m/>
    <n v="0"/>
    <m/>
    <n v="0"/>
    <n v="28160542.500000004"/>
    <n v="0"/>
    <n v="700"/>
    <n v="70"/>
    <n v="0"/>
    <n v="0"/>
    <n v="70"/>
    <n v="2014"/>
    <n v="700"/>
    <s v="2018 (triag)"/>
    <n v="700"/>
    <s v="2018 (triag)"/>
    <s v=""/>
    <n v="700"/>
    <n v="700"/>
    <s v="No change"/>
    <n v="6.6569375282258259E-2"/>
    <n v="5.4673730437993617E-2"/>
    <n v="501.81596988847247"/>
    <n v="824.76749828673439"/>
    <n v="3.1153663554007713E-2"/>
    <n v="0.27457453352189287"/>
    <n v="0.24857475668304327"/>
  </r>
  <r>
    <s v="Cote d'Ivoire"/>
    <x v="6"/>
    <n v="22010727.5"/>
    <x v="16"/>
    <n v="0"/>
    <n v="22469267.5"/>
    <n v="0"/>
    <m/>
    <n v="0"/>
    <m/>
    <n v="0"/>
    <m/>
    <n v="0"/>
    <m/>
    <n v="0"/>
    <n v="25493988.499999996"/>
    <n v="0"/>
    <n v="139"/>
    <m/>
    <n v="0"/>
    <m/>
    <n v="0"/>
    <m/>
    <n v="0"/>
    <n v="28160542.500000004"/>
    <n v="0"/>
    <n v="139"/>
    <n v="0"/>
    <n v="0"/>
    <n v="0"/>
    <n v="0"/>
    <s v=""/>
    <n v="139"/>
    <s v="2018 (triag)"/>
    <n v="139"/>
    <s v="2018 (triag)"/>
    <s v=""/>
    <n v="139"/>
    <n v="139"/>
    <s v="No change"/>
    <n v="6.6569375282258259E-2"/>
    <n v="5.4673730437993617E-2"/>
    <n v="99.64631402071096"/>
    <n v="163.77526037408012"/>
    <n v="0"/>
    <n v="5.452265737077587E-2"/>
    <n v="4.9359844541347161E-2"/>
  </r>
  <r>
    <s v="Cote d'Ivoire"/>
    <x v="6"/>
    <n v="22010728.5"/>
    <x v="17"/>
    <n v="0"/>
    <n v="22469267.5"/>
    <n v="0"/>
    <m/>
    <n v="0"/>
    <m/>
    <n v="0"/>
    <m/>
    <n v="0"/>
    <m/>
    <n v="0"/>
    <n v="25493988.499999996"/>
    <n v="0"/>
    <n v="14"/>
    <m/>
    <n v="3470"/>
    <m/>
    <n v="0"/>
    <m/>
    <n v="0"/>
    <n v="28160542.500000004"/>
    <n v="0"/>
    <n v="14"/>
    <n v="0"/>
    <n v="3470"/>
    <n v="0"/>
    <n v="0"/>
    <s v=""/>
    <n v="14"/>
    <s v="2018 (triag)"/>
    <n v="3470"/>
    <s v="2018 (triag)"/>
    <s v=""/>
    <n v="3470"/>
    <n v="3470"/>
    <s v="Increasing"/>
    <n v="6.6569375282258259E-2"/>
    <n v="5.4673730437993617E-2"/>
    <n v="10.03631939776945"/>
    <n v="16.49534996573469"/>
    <n v="0"/>
    <n v="5.4914906704378571E-3"/>
    <n v="1.2322205795573717"/>
  </r>
  <r>
    <s v="Cote d'Ivoire"/>
    <x v="6"/>
    <n v="22010729.5"/>
    <x v="18"/>
    <n v="0"/>
    <n v="22469267.5"/>
    <n v="0"/>
    <m/>
    <n v="160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1600"/>
    <n v="0"/>
    <n v="0"/>
    <n v="1600"/>
    <n v="2014"/>
    <n v="0"/>
    <s v=""/>
    <n v="0"/>
    <s v=""/>
    <s v=""/>
    <n v="0"/>
    <n v="0"/>
    <s v="No change"/>
    <n v="6.6569375282258259E-2"/>
    <n v="5.4673730437993617E-2"/>
    <n v="0"/>
    <n v="0"/>
    <n v="0.7120837383773192"/>
    <n v="0"/>
    <n v="0"/>
  </r>
  <r>
    <s v="Cote d'Ivoire"/>
    <x v="6"/>
    <n v="22010730.5"/>
    <x v="19"/>
    <n v="0"/>
    <n v="22469267.5"/>
    <n v="0"/>
    <m/>
    <n v="0"/>
    <m/>
    <n v="0"/>
    <m/>
    <n v="0"/>
    <m/>
    <n v="0"/>
    <n v="25493988.499999996"/>
    <n v="0"/>
    <n v="21440"/>
    <m/>
    <n v="0"/>
    <m/>
    <n v="3734"/>
    <m/>
    <n v="3480"/>
    <n v="28160542.500000004"/>
    <n v="3896"/>
    <n v="21440"/>
    <n v="0"/>
    <n v="0"/>
    <n v="3896"/>
    <n v="0"/>
    <s v=""/>
    <n v="21440"/>
    <s v="2018 (triag)"/>
    <n v="3896"/>
    <n v="2022"/>
    <s v="Adjust"/>
    <n v="5000.434586781188"/>
    <n v="21440"/>
    <s v="Decreasing"/>
    <n v="6.6569375282258259E-2"/>
    <n v="5.4673730437993617E-2"/>
    <n v="15369.906277726928"/>
    <n v="25261.450233239408"/>
    <n v="0"/>
    <n v="8.4098257124419753"/>
    <n v="7.6134896904063538"/>
  </r>
  <r>
    <s v="Cote d'Ivoire"/>
    <x v="6"/>
    <n v="22010731.5"/>
    <x v="20"/>
    <n v="0"/>
    <n v="22469267.5"/>
    <n v="0"/>
    <m/>
    <n v="60"/>
    <m/>
    <n v="0"/>
    <m/>
    <n v="0"/>
    <m/>
    <n v="0"/>
    <n v="25493988.499999996"/>
    <n v="0"/>
    <n v="151"/>
    <m/>
    <n v="0"/>
    <m/>
    <n v="0"/>
    <m/>
    <n v="97"/>
    <n v="28160542.500000004"/>
    <n v="95"/>
    <n v="151"/>
    <n v="60"/>
    <n v="0"/>
    <n v="97"/>
    <n v="60"/>
    <n v="2014"/>
    <n v="151"/>
    <s v="2018 (triag)"/>
    <n v="95"/>
    <n v="2022"/>
    <s v="Adjust"/>
    <n v="121.93051482140987"/>
    <n v="151"/>
    <s v="Decreasing"/>
    <n v="6.6569375282258259E-2"/>
    <n v="5.4673730437993617E-2"/>
    <n v="108.24887350451334"/>
    <n v="177.91413177328127"/>
    <n v="2.6703140189149467E-2"/>
    <n v="5.922964937400832E-2"/>
    <n v="5.3621126084485049E-2"/>
  </r>
  <r>
    <s v="Cote d'Ivoire"/>
    <x v="6"/>
    <n v="22010732.5"/>
    <x v="21"/>
    <n v="0"/>
    <n v="22469267.5"/>
    <n v="0"/>
    <m/>
    <n v="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0"/>
    <n v="0"/>
    <n v="0"/>
    <n v="0"/>
    <s v=""/>
    <n v="0"/>
    <s v=""/>
    <n v="0"/>
    <s v=""/>
    <s v=""/>
    <n v="0"/>
    <n v="0"/>
    <s v="No change"/>
    <n v="6.6569375282258259E-2"/>
    <n v="5.4673730437993617E-2"/>
    <n v="0"/>
    <n v="0"/>
    <n v="0"/>
    <n v="0"/>
    <n v="0"/>
  </r>
  <r>
    <s v="Cote d'Ivoire"/>
    <x v="6"/>
    <n v="22010733.5"/>
    <x v="22"/>
    <n v="0"/>
    <n v="22469267.5"/>
    <n v="0"/>
    <m/>
    <n v="0"/>
    <m/>
    <n v="0"/>
    <m/>
    <n v="0"/>
    <m/>
    <n v="0"/>
    <n v="25493988.499999996"/>
    <n v="0"/>
    <n v="0"/>
    <m/>
    <n v="0"/>
    <m/>
    <n v="0"/>
    <m/>
    <n v="0"/>
    <n v="28160542.500000004"/>
    <n v="0"/>
    <n v="0"/>
    <n v="0"/>
    <n v="0"/>
    <n v="0"/>
    <n v="0"/>
    <s v=""/>
    <n v="0"/>
    <s v=""/>
    <n v="0"/>
    <s v=""/>
    <s v=""/>
    <n v="0"/>
    <n v="0"/>
    <s v="No change"/>
    <n v="6.6569375282258259E-2"/>
    <n v="5.4673730437993617E-2"/>
    <n v="0"/>
    <n v="0"/>
    <n v="0"/>
    <n v="0"/>
    <n v="0"/>
  </r>
  <r>
    <s v="Cote d'Ivoire"/>
    <x v="6"/>
    <n v="22010734.5"/>
    <x v="23"/>
    <n v="0"/>
    <n v="22469267.5"/>
    <n v="0"/>
    <m/>
    <n v="0"/>
    <m/>
    <n v="0"/>
    <m/>
    <n v="0"/>
    <m/>
    <n v="0"/>
    <n v="25493988.499999996"/>
    <n v="0"/>
    <n v="4437"/>
    <m/>
    <n v="0"/>
    <m/>
    <n v="0"/>
    <m/>
    <n v="0"/>
    <n v="28160542.500000004"/>
    <n v="0"/>
    <n v="4437"/>
    <n v="0"/>
    <n v="0"/>
    <n v="0"/>
    <n v="0"/>
    <s v=""/>
    <n v="4437"/>
    <s v="2018 (triag)"/>
    <n v="4437"/>
    <s v="2018 (triag)"/>
    <s v=""/>
    <n v="4437"/>
    <n v="4437"/>
    <s v="No change"/>
    <n v="6.6569375282258259E-2"/>
    <n v="5.4673730437993617E-2"/>
    <n v="3180.7963691359319"/>
    <n v="5227.8476998546294"/>
    <n v="0"/>
    <n v="1.7404102931951979"/>
    <n v="1.5756088505752328"/>
  </r>
  <r>
    <s v="Cameroon"/>
    <x v="7"/>
    <n v="21032684.000000004"/>
    <x v="0"/>
    <n v="0"/>
    <n v="21632850.000000004"/>
    <n v="0"/>
    <n v="22299584.999999989"/>
    <n v="0"/>
    <n v="23012646.5"/>
    <n v="0"/>
    <n v="23711630.000000004"/>
    <n v="0"/>
    <n v="24393181.5"/>
    <n v="0"/>
    <n v="25076746.500000015"/>
    <n v="6518"/>
    <n v="6518"/>
    <n v="25782340.999999996"/>
    <n v="0"/>
    <n v="26491086.500000011"/>
    <n v="5930"/>
    <n v="27198627.999999985"/>
    <n v="7653"/>
    <n v="27914536.499999989"/>
    <n v="8865"/>
    <n v="3259"/>
    <n v="0"/>
    <n v="6518"/>
    <n v="8865"/>
    <n v="1842"/>
    <n v="2013"/>
    <n v="6518"/>
    <n v="2018"/>
    <n v="8865"/>
    <n v="2022"/>
    <s v=""/>
    <n v="8865"/>
    <n v="8865"/>
    <s v="Increasing"/>
    <n v="-1.4958984742070136E-2"/>
    <n v="0.1904674530041961"/>
    <n v="3512.1041245922065"/>
    <n v="5770.869479572214"/>
    <n v="0.85148281433098261"/>
    <n v="2.5992207561694642"/>
    <n v="3.1757647131271565"/>
  </r>
  <r>
    <s v="Cameroon"/>
    <x v="7"/>
    <n v="21032685"/>
    <x v="1"/>
    <n v="0"/>
    <n v="21632850.000000004"/>
    <n v="0"/>
    <m/>
    <n v="0"/>
    <m/>
    <n v="0"/>
    <m/>
    <n v="0"/>
    <m/>
    <n v="0"/>
    <n v="25076746.500000015"/>
    <n v="18312"/>
    <n v="18312"/>
    <m/>
    <n v="0"/>
    <m/>
    <n v="23436"/>
    <m/>
    <n v="9254"/>
    <n v="27914536.499999989"/>
    <n v="32946"/>
    <n v="9925"/>
    <n v="0"/>
    <n v="18312"/>
    <n v="32946"/>
    <n v="18954"/>
    <n v="2013"/>
    <n v="18312"/>
    <n v="2018"/>
    <n v="32946"/>
    <n v="2022"/>
    <s v=""/>
    <n v="32946"/>
    <n v="32946"/>
    <s v="Increasing"/>
    <n v="-1.4958984742070136E-2"/>
    <n v="0.1904674530041961"/>
    <n v="10695.806516286484"/>
    <n v="17574.679222078623"/>
    <n v="8.7616749526761364"/>
    <n v="7.3023827074217902"/>
    <n v="11.802452818802854"/>
  </r>
  <r>
    <s v="Cameroon"/>
    <x v="7"/>
    <n v="21032686"/>
    <x v="2"/>
    <n v="0"/>
    <n v="21632850.000000004"/>
    <n v="254"/>
    <m/>
    <n v="0"/>
    <m/>
    <n v="0"/>
    <m/>
    <n v="0"/>
    <m/>
    <n v="0"/>
    <n v="25076746.500000015"/>
    <n v="0"/>
    <n v="690"/>
    <m/>
    <n v="0"/>
    <m/>
    <n v="2516"/>
    <m/>
    <n v="1408"/>
    <n v="27914536.499999989"/>
    <n v="3348"/>
    <n v="690"/>
    <n v="254"/>
    <n v="0"/>
    <n v="3348"/>
    <n v="254"/>
    <n v="2013"/>
    <n v="690"/>
    <s v="2018 (triag)"/>
    <n v="3348"/>
    <n v="2022"/>
    <s v=""/>
    <n v="3348"/>
    <n v="3348"/>
    <s v="Increasing"/>
    <n v="-1.4958984742070136E-2"/>
    <n v="0.1904674530041961"/>
    <n v="743.58755629598727"/>
    <n v="1221.8164899984131"/>
    <n v="0.11741402542891942"/>
    <n v="0.27515531171477908"/>
    <n v="1.1993750997800021"/>
  </r>
  <r>
    <s v="Cameroon"/>
    <x v="7"/>
    <n v="21032687"/>
    <x v="3"/>
    <n v="0"/>
    <n v="21632850.000000004"/>
    <n v="239"/>
    <m/>
    <n v="36"/>
    <m/>
    <n v="0"/>
    <m/>
    <n v="1687"/>
    <m/>
    <n v="10752"/>
    <n v="25076746.500000015"/>
    <n v="30461"/>
    <n v="30461"/>
    <m/>
    <n v="227"/>
    <m/>
    <n v="78"/>
    <m/>
    <n v="281"/>
    <n v="27914536.499999989"/>
    <n v="398"/>
    <n v="350"/>
    <n v="239"/>
    <n v="30461"/>
    <n v="398"/>
    <n v="1340"/>
    <n v="2013"/>
    <n v="30461"/>
    <n v="2018"/>
    <n v="398"/>
    <n v="2022"/>
    <s v="Adjust"/>
    <n v="589.64951499967879"/>
    <n v="30461"/>
    <s v="Decreasing"/>
    <n v="-1.4958984742070136E-2"/>
    <n v="0.1904674530041961"/>
    <n v="377.18209377332687"/>
    <n v="619.76198768035442"/>
    <n v="0.61942832312894502"/>
    <n v="12.1471100726723"/>
    <n v="10.912235637514531"/>
  </r>
  <r>
    <s v="Cameroon"/>
    <x v="7"/>
    <n v="21032688"/>
    <x v="4"/>
    <n v="0"/>
    <n v="21632850.000000004"/>
    <n v="276"/>
    <m/>
    <n v="10"/>
    <m/>
    <n v="0"/>
    <m/>
    <n v="404"/>
    <m/>
    <n v="1889"/>
    <n v="25076746.500000015"/>
    <n v="23627"/>
    <n v="23627"/>
    <m/>
    <n v="40"/>
    <m/>
    <n v="112"/>
    <m/>
    <n v="74"/>
    <n v="27914536.499999989"/>
    <n v="159"/>
    <n v="308"/>
    <n v="276"/>
    <n v="23627"/>
    <n v="159"/>
    <n v="276"/>
    <n v="2013"/>
    <n v="23627"/>
    <n v="2018"/>
    <n v="159"/>
    <n v="2022"/>
    <s v="Adjust"/>
    <n v="235.56349971092695"/>
    <n v="23627"/>
    <s v="Decreasing"/>
    <n v="-1.4958984742070136E-2"/>
    <n v="0.1904674530041961"/>
    <n v="331.92024252052767"/>
    <n v="545.39054915871191"/>
    <n v="0.12758374416685733"/>
    <n v="9.4218761592537472"/>
    <n v="8.4640488298990775"/>
  </r>
  <r>
    <s v="Cameroon"/>
    <x v="7"/>
    <n v="21032689"/>
    <x v="5"/>
    <n v="0"/>
    <n v="21632850.000000004"/>
    <n v="0"/>
    <m/>
    <n v="0"/>
    <m/>
    <n v="0"/>
    <m/>
    <n v="0"/>
    <m/>
    <n v="0"/>
    <n v="25076746.500000015"/>
    <n v="0"/>
    <n v="0"/>
    <m/>
    <n v="0"/>
    <m/>
    <n v="154"/>
    <m/>
    <n v="0"/>
    <n v="27914536.499999989"/>
    <n v="310"/>
    <n v="0"/>
    <n v="0"/>
    <n v="0"/>
    <n v="310"/>
    <n v="0"/>
    <s v=""/>
    <n v="0"/>
    <s v=""/>
    <n v="310"/>
    <n v="2022"/>
    <s v=""/>
    <n v="310"/>
    <n v="310"/>
    <s v="Increasing"/>
    <n v="-1.4958984742070136E-2"/>
    <n v="0.1904674530041961"/>
    <n v="0"/>
    <n v="0"/>
    <n v="0"/>
    <n v="0"/>
    <n v="0.11105324997962983"/>
  </r>
  <r>
    <s v="Cameroon"/>
    <x v="7"/>
    <n v="21032690"/>
    <x v="6"/>
    <n v="0"/>
    <n v="21632850.000000004"/>
    <n v="0"/>
    <m/>
    <n v="0"/>
    <m/>
    <n v="0"/>
    <m/>
    <n v="0"/>
    <m/>
    <n v="0"/>
    <n v="25076746.500000015"/>
    <n v="0"/>
    <n v="38"/>
    <m/>
    <n v="0"/>
    <m/>
    <n v="0"/>
    <m/>
    <n v="0"/>
    <n v="27914536.499999989"/>
    <n v="0"/>
    <n v="38"/>
    <n v="0"/>
    <n v="0"/>
    <n v="0"/>
    <n v="0"/>
    <s v=""/>
    <n v="38"/>
    <s v="2018 (triag)"/>
    <n v="38"/>
    <s v="2018 (triag)"/>
    <s v=""/>
    <n v="38"/>
    <n v="38"/>
    <s v="No change"/>
    <n v="-1.4958984742070136E-2"/>
    <n v="0.1904674530041961"/>
    <n v="40.951198752532633"/>
    <n v="67.2884443767242"/>
    <n v="0"/>
    <n v="1.515348093501682E-2"/>
    <n v="1.3612979029761076E-2"/>
  </r>
  <r>
    <s v="Cameroon"/>
    <x v="7"/>
    <n v="21032691"/>
    <x v="7"/>
    <n v="0"/>
    <n v="21632850.000000004"/>
    <n v="0"/>
    <m/>
    <n v="0"/>
    <m/>
    <n v="0"/>
    <m/>
    <n v="0"/>
    <m/>
    <n v="0"/>
    <n v="25076746.500000015"/>
    <n v="0"/>
    <n v="238"/>
    <m/>
    <n v="0"/>
    <m/>
    <n v="5"/>
    <m/>
    <n v="0"/>
    <n v="27914536.499999989"/>
    <n v="0"/>
    <n v="238"/>
    <n v="0"/>
    <n v="0"/>
    <n v="5"/>
    <n v="0"/>
    <s v=""/>
    <n v="238"/>
    <s v="2018 (triag)"/>
    <n v="5"/>
    <n v="2020"/>
    <s v="Adjust"/>
    <n v="7.4076572236140548"/>
    <n v="238"/>
    <s v="Decreasing"/>
    <n v="-1.4958984742070136E-2"/>
    <n v="0.1904674530041961"/>
    <n v="256.48382376586227"/>
    <n v="421.43815162264099"/>
    <n v="0"/>
    <n v="9.4908643750894819E-2"/>
    <n v="8.5260237081135157E-2"/>
  </r>
  <r>
    <s v="Cameroon"/>
    <x v="7"/>
    <n v="21032692"/>
    <x v="8"/>
    <n v="0"/>
    <n v="21632850.000000004"/>
    <n v="0"/>
    <m/>
    <n v="0"/>
    <m/>
    <n v="0"/>
    <m/>
    <n v="0"/>
    <m/>
    <n v="0"/>
    <n v="25076746.500000015"/>
    <n v="0"/>
    <n v="10717"/>
    <m/>
    <n v="0"/>
    <m/>
    <n v="5390"/>
    <m/>
    <n v="0"/>
    <n v="27914536.499999989"/>
    <n v="146"/>
    <n v="10717"/>
    <n v="0"/>
    <n v="0"/>
    <n v="5390"/>
    <n v="0"/>
    <s v=""/>
    <n v="10717"/>
    <s v="2018 (triag)"/>
    <n v="146"/>
    <n v="2022"/>
    <s v="Adjust"/>
    <n v="216.3035909295304"/>
    <n v="10717"/>
    <s v="Decreasing"/>
    <n v="-1.4958984742070136E-2"/>
    <n v="0.1904674530041961"/>
    <n v="11549.31571133927"/>
    <n v="18977.112062772452"/>
    <n v="0"/>
    <n v="4.2736803994888231"/>
    <n v="3.8392183226828802"/>
  </r>
  <r>
    <s v="Cameroon"/>
    <x v="7"/>
    <n v="21032693"/>
    <x v="9"/>
    <n v="0"/>
    <n v="21632850.000000004"/>
    <n v="0"/>
    <m/>
    <n v="0"/>
    <m/>
    <n v="0"/>
    <m/>
    <n v="0"/>
    <m/>
    <n v="0"/>
    <n v="25076746.500000015"/>
    <n v="0"/>
    <n v="250"/>
    <m/>
    <n v="0"/>
    <m/>
    <n v="21"/>
    <m/>
    <n v="4216"/>
    <n v="27914536.499999989"/>
    <n v="1195"/>
    <n v="250"/>
    <n v="0"/>
    <n v="0"/>
    <n v="4216"/>
    <n v="0"/>
    <s v=""/>
    <n v="250"/>
    <s v="2018 (triag)"/>
    <n v="1195"/>
    <n v="2022"/>
    <s v=""/>
    <n v="1195"/>
    <n v="1195"/>
    <s v="Increasing"/>
    <n v="-1.4958984742070136E-2"/>
    <n v="0.1904674530041961"/>
    <n v="269.41578126666207"/>
    <n v="442.68713405739601"/>
    <n v="0"/>
    <n v="9.96939535198475E-2"/>
    <n v="0.42809236685696017"/>
  </r>
  <r>
    <s v="Cameroon"/>
    <x v="7"/>
    <n v="21032694"/>
    <x v="10"/>
    <n v="0"/>
    <n v="21632850.000000004"/>
    <n v="0"/>
    <m/>
    <n v="0"/>
    <m/>
    <n v="0"/>
    <m/>
    <n v="0"/>
    <m/>
    <n v="0"/>
    <n v="25076746.500000015"/>
    <n v="0"/>
    <n v="0"/>
    <m/>
    <n v="0"/>
    <m/>
    <n v="31"/>
    <m/>
    <n v="3"/>
    <n v="27914536.499999989"/>
    <n v="19"/>
    <n v="0"/>
    <n v="0"/>
    <n v="0"/>
    <n v="31"/>
    <n v="0"/>
    <s v=""/>
    <n v="0"/>
    <s v=""/>
    <n v="19"/>
    <n v="2022"/>
    <s v=""/>
    <n v="19"/>
    <n v="19"/>
    <s v="Increasing"/>
    <n v="-1.4958984742070136E-2"/>
    <n v="0.1904674530041961"/>
    <n v="0"/>
    <n v="0"/>
    <n v="0"/>
    <n v="0"/>
    <n v="6.8064895148805381E-3"/>
  </r>
  <r>
    <s v="Cameroon"/>
    <x v="7"/>
    <n v="21032695"/>
    <x v="11"/>
    <n v="0"/>
    <n v="21632850.000000004"/>
    <n v="0"/>
    <m/>
    <n v="0"/>
    <m/>
    <n v="0"/>
    <m/>
    <n v="0"/>
    <m/>
    <n v="0"/>
    <n v="25076746.500000015"/>
    <n v="241"/>
    <n v="241"/>
    <m/>
    <n v="0"/>
    <m/>
    <n v="112"/>
    <m/>
    <n v="2247"/>
    <n v="27914536.499999989"/>
    <n v="293"/>
    <n v="0"/>
    <n v="0"/>
    <n v="241"/>
    <n v="2247"/>
    <n v="0"/>
    <s v=""/>
    <n v="241"/>
    <n v="2018"/>
    <n v="293"/>
    <n v="2022"/>
    <s v=""/>
    <n v="293"/>
    <n v="293"/>
    <s v="Increasing"/>
    <n v="-1.4958984742070136E-2"/>
    <n v="0.1904674530041961"/>
    <n v="0"/>
    <n v="0"/>
    <n v="0"/>
    <n v="9.6104971193132993E-2"/>
    <n v="0.10496323304526303"/>
  </r>
  <r>
    <s v="Cameroon"/>
    <x v="7"/>
    <n v="21032696"/>
    <x v="12"/>
    <n v="0"/>
    <n v="21632850.000000004"/>
    <n v="0"/>
    <m/>
    <n v="0"/>
    <m/>
    <n v="0"/>
    <m/>
    <n v="0"/>
    <m/>
    <n v="0"/>
    <n v="25076746.500000015"/>
    <n v="0"/>
    <n v="0"/>
    <m/>
    <n v="0"/>
    <m/>
    <n v="6"/>
    <m/>
    <n v="0"/>
    <n v="27914536.499999989"/>
    <n v="118"/>
    <n v="0"/>
    <n v="0"/>
    <n v="0"/>
    <n v="118"/>
    <n v="0"/>
    <s v=""/>
    <n v="0"/>
    <s v=""/>
    <n v="118"/>
    <n v="2022"/>
    <s v=""/>
    <n v="118"/>
    <n v="118"/>
    <s v="Increasing"/>
    <n v="-1.4958984742070136E-2"/>
    <n v="0.1904674530041961"/>
    <n v="0"/>
    <n v="0"/>
    <n v="0"/>
    <n v="0"/>
    <n v="4.2271882250310713E-2"/>
  </r>
  <r>
    <s v="Cameroon"/>
    <x v="7"/>
    <n v="21032697"/>
    <x v="13"/>
    <n v="0"/>
    <n v="21632850.000000004"/>
    <n v="0"/>
    <m/>
    <n v="0"/>
    <m/>
    <n v="0"/>
    <m/>
    <n v="0"/>
    <m/>
    <n v="0"/>
    <n v="25076746.500000015"/>
    <n v="0"/>
    <n v="124"/>
    <m/>
    <n v="0"/>
    <m/>
    <n v="73"/>
    <m/>
    <n v="267"/>
    <n v="27914536.499999989"/>
    <n v="4864"/>
    <n v="124"/>
    <n v="0"/>
    <n v="0"/>
    <n v="4864"/>
    <n v="0"/>
    <s v=""/>
    <n v="124"/>
    <s v="2018 (triag)"/>
    <n v="4864"/>
    <n v="2022"/>
    <s v=""/>
    <n v="4864"/>
    <n v="4864"/>
    <s v="Increasing"/>
    <n v="-1.4958984742070136E-2"/>
    <n v="0.1904674530041961"/>
    <n v="133.6302275082644"/>
    <n v="219.57281849246843"/>
    <n v="0"/>
    <n v="4.9448200945844359E-2"/>
    <n v="1.7424613158094178"/>
  </r>
  <r>
    <s v="Cameroon"/>
    <x v="7"/>
    <n v="21032698"/>
    <x v="14"/>
    <n v="0"/>
    <n v="21632850.000000004"/>
    <n v="0"/>
    <m/>
    <n v="0"/>
    <m/>
    <n v="0"/>
    <m/>
    <n v="0"/>
    <m/>
    <n v="0"/>
    <n v="25076746.500000015"/>
    <n v="0"/>
    <n v="0"/>
    <m/>
    <n v="0"/>
    <m/>
    <n v="4"/>
    <m/>
    <n v="0"/>
    <n v="27914536.499999989"/>
    <n v="85"/>
    <n v="0"/>
    <n v="0"/>
    <n v="0"/>
    <n v="85"/>
    <n v="0"/>
    <s v=""/>
    <n v="0"/>
    <s v=""/>
    <n v="85"/>
    <n v="2022"/>
    <s v=""/>
    <n v="85"/>
    <n v="85"/>
    <s v="Increasing"/>
    <n v="-1.4958984742070136E-2"/>
    <n v="0.1904674530041961"/>
    <n v="0"/>
    <n v="0"/>
    <n v="0"/>
    <n v="0"/>
    <n v="3.0450084671833987E-2"/>
  </r>
  <r>
    <s v="Cameroon"/>
    <x v="7"/>
    <n v="21032699"/>
    <x v="15"/>
    <n v="0"/>
    <n v="21632850.000000004"/>
    <n v="0"/>
    <m/>
    <n v="0"/>
    <m/>
    <n v="0"/>
    <m/>
    <n v="0"/>
    <m/>
    <n v="0"/>
    <n v="25076746.500000015"/>
    <n v="0"/>
    <n v="0"/>
    <m/>
    <n v="0"/>
    <m/>
    <n v="207"/>
    <m/>
    <n v="0"/>
    <n v="27914536.499999989"/>
    <n v="10"/>
    <n v="0"/>
    <n v="0"/>
    <n v="0"/>
    <n v="207"/>
    <n v="0"/>
    <s v=""/>
    <n v="0"/>
    <s v=""/>
    <n v="10"/>
    <n v="2022"/>
    <s v=""/>
    <n v="10"/>
    <n v="10"/>
    <s v="Increasing"/>
    <n v="-1.4958984742070136E-2"/>
    <n v="0.1904674530041961"/>
    <n v="0"/>
    <n v="0"/>
    <n v="0"/>
    <n v="0"/>
    <n v="3.5823629025687042E-3"/>
  </r>
  <r>
    <s v="Cameroon"/>
    <x v="7"/>
    <n v="21032700"/>
    <x v="16"/>
    <n v="0"/>
    <n v="21632850.000000004"/>
    <n v="0"/>
    <m/>
    <n v="0"/>
    <m/>
    <n v="0"/>
    <m/>
    <n v="0"/>
    <m/>
    <n v="0"/>
    <n v="25076746.500000015"/>
    <n v="0"/>
    <n v="0"/>
    <m/>
    <n v="0"/>
    <m/>
    <n v="1406"/>
    <m/>
    <n v="0"/>
    <n v="27914536.499999989"/>
    <n v="5"/>
    <n v="0"/>
    <n v="0"/>
    <n v="0"/>
    <n v="1406"/>
    <n v="0"/>
    <s v=""/>
    <n v="0"/>
    <s v=""/>
    <n v="5"/>
    <n v="2022"/>
    <s v=""/>
    <n v="5"/>
    <n v="5"/>
    <s v="Increasing"/>
    <n v="-1.4958984742070136E-2"/>
    <n v="0.1904674530041961"/>
    <n v="0"/>
    <n v="0"/>
    <n v="0"/>
    <n v="0"/>
    <n v="1.7911814512843521E-3"/>
  </r>
  <r>
    <s v="Cameroon"/>
    <x v="7"/>
    <n v="21032701"/>
    <x v="17"/>
    <n v="0"/>
    <n v="21632850.000000004"/>
    <n v="0"/>
    <m/>
    <n v="0"/>
    <m/>
    <n v="0"/>
    <m/>
    <n v="0"/>
    <m/>
    <n v="0"/>
    <n v="25076746.500000015"/>
    <n v="0"/>
    <n v="0"/>
    <m/>
    <n v="0"/>
    <m/>
    <n v="152"/>
    <m/>
    <n v="0"/>
    <n v="27914536.499999989"/>
    <n v="74"/>
    <n v="0"/>
    <n v="0"/>
    <n v="0"/>
    <n v="152"/>
    <n v="0"/>
    <s v=""/>
    <n v="0"/>
    <s v=""/>
    <n v="74"/>
    <n v="2022"/>
    <s v=""/>
    <n v="74"/>
    <n v="74"/>
    <s v="Increasing"/>
    <n v="-1.4958984742070136E-2"/>
    <n v="0.1904674530041961"/>
    <n v="0"/>
    <n v="0"/>
    <n v="0"/>
    <n v="0"/>
    <n v="2.6509485479008412E-2"/>
  </r>
  <r>
    <s v="Cameroon"/>
    <x v="7"/>
    <n v="21032702"/>
    <x v="18"/>
    <n v="0"/>
    <n v="21632850.000000004"/>
    <n v="0"/>
    <m/>
    <n v="0"/>
    <m/>
    <n v="0"/>
    <m/>
    <n v="0"/>
    <m/>
    <n v="0"/>
    <n v="25076746.500000015"/>
    <n v="0"/>
    <n v="5235"/>
    <m/>
    <n v="0"/>
    <m/>
    <n v="48"/>
    <m/>
    <n v="249"/>
    <n v="27914536.499999989"/>
    <n v="161"/>
    <n v="5235"/>
    <n v="0"/>
    <n v="0"/>
    <n v="249"/>
    <n v="0"/>
    <s v=""/>
    <n v="5235"/>
    <s v="2018 (triag)"/>
    <n v="161"/>
    <n v="2022"/>
    <s v="Adjust"/>
    <n v="238.52656260037256"/>
    <n v="5235"/>
    <s v="Decreasing"/>
    <n v="-1.4958984742070136E-2"/>
    <n v="0.1904674530041961"/>
    <n v="5641.5664597239038"/>
    <n v="9269.8685871618727"/>
    <n v="0"/>
    <n v="2.0875913867056068"/>
    <n v="1.8753669794947168"/>
  </r>
  <r>
    <s v="Cameroon"/>
    <x v="7"/>
    <n v="21032703"/>
    <x v="19"/>
    <n v="0"/>
    <n v="21632850.000000004"/>
    <n v="0"/>
    <m/>
    <n v="0"/>
    <m/>
    <n v="0"/>
    <m/>
    <n v="0"/>
    <m/>
    <n v="0"/>
    <n v="25076746.500000015"/>
    <n v="0"/>
    <n v="0"/>
    <m/>
    <n v="0"/>
    <m/>
    <n v="2098"/>
    <m/>
    <n v="0"/>
    <n v="27914536.499999989"/>
    <n v="34"/>
    <n v="0"/>
    <n v="0"/>
    <n v="0"/>
    <n v="2098"/>
    <n v="0"/>
    <s v=""/>
    <n v="0"/>
    <s v=""/>
    <n v="34"/>
    <n v="2022"/>
    <s v=""/>
    <n v="34"/>
    <n v="34"/>
    <s v="Increasing"/>
    <n v="-1.4958984742070136E-2"/>
    <n v="0.1904674530041961"/>
    <n v="0"/>
    <n v="0"/>
    <n v="0"/>
    <n v="0"/>
    <n v="1.2180033868733595E-2"/>
  </r>
  <r>
    <s v="Cameroon"/>
    <x v="7"/>
    <n v="21032704"/>
    <x v="20"/>
    <n v="0"/>
    <n v="21632850.000000004"/>
    <n v="0"/>
    <m/>
    <n v="0"/>
    <m/>
    <n v="0"/>
    <m/>
    <n v="0"/>
    <m/>
    <n v="0"/>
    <n v="25076746.500000015"/>
    <n v="0"/>
    <n v="0"/>
    <m/>
    <n v="0"/>
    <m/>
    <n v="69"/>
    <m/>
    <n v="21"/>
    <n v="27914536.499999989"/>
    <n v="191"/>
    <n v="0"/>
    <n v="0"/>
    <n v="0"/>
    <n v="191"/>
    <n v="0"/>
    <s v=""/>
    <n v="0"/>
    <s v=""/>
    <n v="191"/>
    <n v="2022"/>
    <s v=""/>
    <n v="191"/>
    <n v="191"/>
    <s v="Increasing"/>
    <n v="-1.4958984742070136E-2"/>
    <n v="0.1904674530041961"/>
    <n v="0"/>
    <n v="0"/>
    <n v="0"/>
    <n v="0"/>
    <n v="6.8423131439062257E-2"/>
  </r>
  <r>
    <s v="Cameroon"/>
    <x v="7"/>
    <n v="21032705"/>
    <x v="21"/>
    <n v="0"/>
    <n v="21632850.000000004"/>
    <n v="0"/>
    <m/>
    <n v="0"/>
    <m/>
    <n v="0"/>
    <m/>
    <n v="0"/>
    <m/>
    <n v="0"/>
    <n v="25076746.500000015"/>
    <n v="0"/>
    <n v="0"/>
    <m/>
    <n v="0"/>
    <m/>
    <n v="64"/>
    <m/>
    <n v="584"/>
    <n v="27914536.499999989"/>
    <n v="606"/>
    <n v="0"/>
    <n v="0"/>
    <n v="0"/>
    <n v="606"/>
    <n v="0"/>
    <s v=""/>
    <n v="0"/>
    <s v=""/>
    <n v="606"/>
    <n v="2022"/>
    <s v=""/>
    <n v="606"/>
    <n v="606"/>
    <s v="Increasing"/>
    <n v="-1.4958984742070136E-2"/>
    <n v="0.1904674530041961"/>
    <n v="0"/>
    <n v="0"/>
    <n v="0"/>
    <n v="0"/>
    <n v="0.21709119189566348"/>
  </r>
  <r>
    <s v="Cameroon"/>
    <x v="7"/>
    <n v="21032706"/>
    <x v="22"/>
    <n v="0"/>
    <n v="21632850.000000004"/>
    <n v="0"/>
    <m/>
    <n v="0"/>
    <m/>
    <n v="0"/>
    <m/>
    <n v="0"/>
    <m/>
    <n v="0"/>
    <n v="25076746.500000015"/>
    <n v="0"/>
    <n v="0"/>
    <m/>
    <n v="0"/>
    <m/>
    <n v="2"/>
    <m/>
    <n v="0"/>
    <n v="27914536.499999989"/>
    <n v="0"/>
    <n v="0"/>
    <n v="0"/>
    <n v="0"/>
    <n v="2"/>
    <n v="0"/>
    <s v=""/>
    <n v="0"/>
    <s v=""/>
    <n v="2"/>
    <n v="2020"/>
    <s v=""/>
    <n v="2"/>
    <n v="2"/>
    <s v="Increasing"/>
    <n v="-1.4958984742070136E-2"/>
    <n v="0.1904674530041961"/>
    <n v="0"/>
    <n v="0"/>
    <n v="0"/>
    <n v="0"/>
    <n v="7.1647258051374082E-4"/>
  </r>
  <r>
    <s v="Cameroon"/>
    <x v="7"/>
    <n v="21032707"/>
    <x v="23"/>
    <n v="0"/>
    <n v="21632850.000000004"/>
    <n v="0"/>
    <m/>
    <n v="0"/>
    <m/>
    <n v="0"/>
    <m/>
    <n v="0"/>
    <m/>
    <n v="0"/>
    <n v="25076746.500000015"/>
    <n v="0"/>
    <n v="0"/>
    <m/>
    <n v="0"/>
    <m/>
    <n v="7"/>
    <m/>
    <n v="0"/>
    <n v="27914536.499999989"/>
    <n v="16"/>
    <n v="0"/>
    <n v="0"/>
    <n v="0"/>
    <n v="16"/>
    <n v="0"/>
    <s v=""/>
    <n v="0"/>
    <s v=""/>
    <n v="16"/>
    <n v="2022"/>
    <s v=""/>
    <n v="16"/>
    <n v="16"/>
    <s v="Increasing"/>
    <n v="-1.4958984742070136E-2"/>
    <n v="0.1904674530041961"/>
    <n v="0"/>
    <n v="0"/>
    <n v="0"/>
    <n v="0"/>
    <n v="5.7317806441099265E-3"/>
  </r>
  <r>
    <s v="DRC"/>
    <x v="8"/>
    <n v="70997869.50000006"/>
    <x v="0"/>
    <n v="0"/>
    <n v="73460021"/>
    <n v="12836"/>
    <n v="76035588.49999994"/>
    <n v="0"/>
    <n v="78656903.50000006"/>
    <n v="0"/>
    <n v="81430976.499999985"/>
    <n v="200"/>
    <n v="84283273.000000045"/>
    <n v="0"/>
    <n v="87087354.999999985"/>
    <n v="0"/>
    <n v="31546"/>
    <n v="89906890.500000015"/>
    <n v="30032"/>
    <n v="92853164.500000015"/>
    <n v="0"/>
    <n v="95894118.499999985"/>
    <n v="33978"/>
    <n v="99010212"/>
    <n v="36986"/>
    <n v="31546"/>
    <n v="12836"/>
    <n v="30032"/>
    <n v="36986"/>
    <n v="12836"/>
    <n v="2013"/>
    <n v="31546"/>
    <s v="2018 (triag)"/>
    <n v="36986"/>
    <n v="2022"/>
    <s v=""/>
    <n v="36986"/>
    <n v="36986"/>
    <s v="Increasing"/>
    <n v="0.14126140610967886"/>
    <n v="5.4673730437993617E-2"/>
    <n v="15566.789511659323"/>
    <n v="37168.73642993332"/>
    <n v="1.7473449946332034"/>
    <n v="3.6223398907912641"/>
    <n v="3.7355742658141162"/>
  </r>
  <r>
    <s v="DRC"/>
    <x v="8"/>
    <n v="70997870.500000104"/>
    <x v="1"/>
    <n v="0"/>
    <n v="73460021"/>
    <n v="119626"/>
    <m/>
    <n v="0"/>
    <m/>
    <n v="144540"/>
    <m/>
    <n v="89794"/>
    <m/>
    <n v="146092"/>
    <n v="87087354.999999985"/>
    <n v="186652"/>
    <n v="186652"/>
    <m/>
    <n v="187928"/>
    <m/>
    <n v="0"/>
    <m/>
    <n v="203504"/>
    <n v="99010212"/>
    <n v="230632"/>
    <n v="103785"/>
    <n v="144540"/>
    <n v="187928"/>
    <n v="230632"/>
    <n v="119626"/>
    <n v="2013"/>
    <n v="186652"/>
    <n v="2018"/>
    <n v="230632"/>
    <n v="2022"/>
    <s v=""/>
    <n v="230632"/>
    <n v="230632"/>
    <s v="Increasing"/>
    <n v="0.14126140610967886"/>
    <n v="5.4673730437993617E-2"/>
    <n v="51214.076252696468"/>
    <n v="122283.56401384104"/>
    <n v="16.284503920846959"/>
    <n v="21.43273268547426"/>
    <n v="23.293758829644766"/>
  </r>
  <r>
    <s v="DRC"/>
    <x v="8"/>
    <n v="70997871.500000104"/>
    <x v="2"/>
    <n v="0"/>
    <n v="73460021"/>
    <n v="3110"/>
    <m/>
    <n v="0"/>
    <m/>
    <n v="0"/>
    <m/>
    <n v="3586"/>
    <m/>
    <n v="0"/>
    <n v="87087354.999999985"/>
    <n v="0"/>
    <n v="3642"/>
    <m/>
    <n v="6298"/>
    <m/>
    <n v="0"/>
    <m/>
    <n v="4186"/>
    <n v="99010212"/>
    <n v="5280"/>
    <n v="3642"/>
    <n v="3110"/>
    <n v="6298"/>
    <n v="5280"/>
    <n v="3110"/>
    <n v="2013"/>
    <n v="3642"/>
    <s v="2018 (triag)"/>
    <n v="5280"/>
    <n v="2022"/>
    <s v=""/>
    <n v="5280"/>
    <n v="5280"/>
    <s v="Increasing"/>
    <n v="0.14126140610967886"/>
    <n v="5.4673730437993617E-2"/>
    <n v="1797.1929056445588"/>
    <n v="4291.1474696575524"/>
    <n v="0.42335953048529623"/>
    <n v="0.41820078242128272"/>
    <n v="0.53327832486612592"/>
  </r>
  <r>
    <s v="DRC"/>
    <x v="8"/>
    <n v="70997872.500000104"/>
    <x v="3"/>
    <n v="409"/>
    <n v="73460021"/>
    <n v="35"/>
    <m/>
    <n v="177"/>
    <m/>
    <n v="3609"/>
    <m/>
    <n v="0"/>
    <m/>
    <n v="108"/>
    <n v="87087354.999999985"/>
    <n v="47"/>
    <n v="1687"/>
    <m/>
    <n v="3532"/>
    <m/>
    <n v="2439"/>
    <m/>
    <n v="2490"/>
    <n v="99010212"/>
    <n v="487"/>
    <n v="1687"/>
    <n v="3609"/>
    <n v="3532"/>
    <n v="2490"/>
    <n v="35"/>
    <n v="2013"/>
    <n v="1687"/>
    <s v="2018 (triag)"/>
    <n v="487"/>
    <n v="2022"/>
    <s v="Adjust"/>
    <n v="560.65591825072988"/>
    <n v="1687"/>
    <s v="Decreasing"/>
    <n v="0.14126140610967886"/>
    <n v="5.4673730437993617E-2"/>
    <n v="832.47238655199635"/>
    <n v="1987.6896708710299"/>
    <n v="4.7644963237895074E-3"/>
    <n v="0.19371354199470178"/>
    <n v="0.17038646478203684"/>
  </r>
  <r>
    <s v="DRC"/>
    <x v="8"/>
    <n v="70997873.500000104"/>
    <x v="4"/>
    <n v="287"/>
    <n v="73460021"/>
    <n v="44"/>
    <m/>
    <n v="132"/>
    <m/>
    <n v="2898"/>
    <m/>
    <n v="0"/>
    <m/>
    <n v="9"/>
    <n v="87087354.999999985"/>
    <n v="24"/>
    <n v="404"/>
    <m/>
    <n v="1440"/>
    <m/>
    <n v="1004"/>
    <m/>
    <n v="2881"/>
    <n v="99010212"/>
    <n v="215"/>
    <n v="404"/>
    <n v="2898"/>
    <n v="1440"/>
    <n v="2881"/>
    <n v="44"/>
    <n v="2013"/>
    <n v="404"/>
    <s v="2018 (triag)"/>
    <n v="215"/>
    <n v="2022"/>
    <s v="Adjust"/>
    <n v="247.51749984375138"/>
    <n v="404"/>
    <s v="Decreasing"/>
    <n v="0.14126140610967886"/>
    <n v="5.4673730437993617E-2"/>
    <n v="199.3591251730922"/>
    <n v="476.0086704397724"/>
    <n v="5.9896525213353809E-3"/>
    <n v="4.6390202113728227E-2"/>
    <n v="4.0803871826877815E-2"/>
  </r>
  <r>
    <s v="DRC"/>
    <x v="8"/>
    <n v="70997874.500000104"/>
    <x v="5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75.500000104"/>
    <x v="6"/>
    <n v="19"/>
    <n v="73460021"/>
    <n v="0"/>
    <m/>
    <n v="361"/>
    <m/>
    <n v="2192"/>
    <m/>
    <n v="0"/>
    <m/>
    <n v="0"/>
    <n v="87087354.999999985"/>
    <n v="119"/>
    <n v="535"/>
    <m/>
    <n v="0"/>
    <m/>
    <n v="776"/>
    <m/>
    <n v="91"/>
    <n v="99010212"/>
    <n v="0"/>
    <n v="535"/>
    <n v="2192"/>
    <n v="119"/>
    <n v="776"/>
    <n v="19"/>
    <n v="2012"/>
    <n v="535"/>
    <s v="2018 (triag)"/>
    <n v="91"/>
    <n v="2021"/>
    <s v="Adjust"/>
    <n v="104.76322086409942"/>
    <n v="535"/>
    <s v="Decreasing"/>
    <n v="0.14126140610967886"/>
    <n v="5.4673730437993617E-2"/>
    <n v="264.0028019000107"/>
    <n v="630.35801654771842"/>
    <n v="2.5864408614857323E-3"/>
    <n v="6.1432569630803471E-2"/>
    <n v="5.4034830265791166E-2"/>
  </r>
  <r>
    <s v="DRC"/>
    <x v="8"/>
    <n v="70997876.500000104"/>
    <x v="7"/>
    <n v="634"/>
    <n v="73460021"/>
    <n v="0"/>
    <m/>
    <n v="163"/>
    <m/>
    <n v="1168"/>
    <m/>
    <n v="0"/>
    <m/>
    <n v="0"/>
    <n v="87087354.999999985"/>
    <n v="136"/>
    <n v="167"/>
    <m/>
    <n v="4362"/>
    <m/>
    <n v="3788"/>
    <m/>
    <n v="2684"/>
    <n v="99010212"/>
    <n v="233"/>
    <n v="167"/>
    <n v="1168"/>
    <n v="4362"/>
    <n v="3788"/>
    <n v="634"/>
    <n v="2012"/>
    <n v="167"/>
    <s v="2018 (triag)"/>
    <n v="233"/>
    <n v="2022"/>
    <s v=""/>
    <n v="233"/>
    <n v="233"/>
    <s v="Increasing"/>
    <n v="0.14126140610967886"/>
    <n v="5.4673730437993617E-2"/>
    <n v="82.408351247293055"/>
    <n v="196.7659603055495"/>
    <n v="8.6305447693787077E-2"/>
    <n v="1.9176147903447065E-2"/>
    <n v="2.3532926078372603E-2"/>
  </r>
  <r>
    <s v="DRC"/>
    <x v="8"/>
    <n v="70997877.500000104"/>
    <x v="8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78.500000104"/>
    <x v="9"/>
    <n v="0"/>
    <n v="73460021"/>
    <n v="0"/>
    <m/>
    <n v="0"/>
    <m/>
    <n v="0"/>
    <m/>
    <n v="0"/>
    <m/>
    <n v="0"/>
    <n v="87087354.999999985"/>
    <n v="0"/>
    <n v="2651"/>
    <m/>
    <n v="3342"/>
    <m/>
    <n v="0"/>
    <m/>
    <n v="3724"/>
    <n v="99010212"/>
    <n v="4695"/>
    <n v="2651"/>
    <n v="0"/>
    <n v="3342"/>
    <n v="4695"/>
    <n v="0"/>
    <s v=""/>
    <n v="2651"/>
    <s v="2018 (triag)"/>
    <n v="4695"/>
    <n v="2022"/>
    <s v=""/>
    <n v="4695"/>
    <n v="4695"/>
    <s v="Increasing"/>
    <n v="0.14126140610967886"/>
    <n v="5.4673730437993617E-2"/>
    <n v="1308.1708931531371"/>
    <n v="3123.51233994019"/>
    <n v="0"/>
    <n v="0.30440699456310283"/>
    <n v="0.47419351046334496"/>
  </r>
  <r>
    <s v="DRC"/>
    <x v="8"/>
    <n v="70997879.500000104"/>
    <x v="10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80.500000104"/>
    <x v="11"/>
    <n v="0"/>
    <n v="73460021"/>
    <n v="2126"/>
    <m/>
    <n v="0"/>
    <m/>
    <n v="0"/>
    <m/>
    <n v="0"/>
    <m/>
    <n v="0"/>
    <n v="87087354.999999985"/>
    <n v="2934"/>
    <n v="2934"/>
    <m/>
    <n v="0"/>
    <m/>
    <n v="0"/>
    <m/>
    <n v="0"/>
    <n v="99010212"/>
    <n v="0"/>
    <n v="0"/>
    <n v="2126"/>
    <n v="2934"/>
    <n v="0"/>
    <n v="2126"/>
    <n v="2013"/>
    <n v="2934"/>
    <n v="2018"/>
    <n v="2934"/>
    <n v="2018"/>
    <s v=""/>
    <n v="2934"/>
    <n v="2934"/>
    <s v="No change"/>
    <n v="0.14126140610967886"/>
    <n v="5.4673730437993617E-2"/>
    <n v="0"/>
    <n v="0"/>
    <n v="0.28940911955361409"/>
    <n v="0.33690310148930352"/>
    <n v="0.29633306915856317"/>
  </r>
  <r>
    <s v="DRC"/>
    <x v="8"/>
    <n v="70997881.500000104"/>
    <x v="12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82.500000104"/>
    <x v="13"/>
    <n v="0"/>
    <n v="73460021"/>
    <n v="287"/>
    <m/>
    <n v="0"/>
    <m/>
    <n v="0"/>
    <m/>
    <n v="0"/>
    <m/>
    <n v="0"/>
    <n v="87087354.999999985"/>
    <n v="0"/>
    <n v="338"/>
    <m/>
    <n v="0"/>
    <m/>
    <n v="0"/>
    <m/>
    <n v="439"/>
    <n v="99010212"/>
    <n v="528"/>
    <n v="338"/>
    <n v="287"/>
    <n v="0"/>
    <n v="528"/>
    <n v="287"/>
    <n v="2013"/>
    <n v="338"/>
    <s v="2018 (triag)"/>
    <n v="528"/>
    <n v="2022"/>
    <s v=""/>
    <n v="528"/>
    <n v="528"/>
    <s v="Increasing"/>
    <n v="0.14126140610967886"/>
    <n v="5.4673730437993617E-2"/>
    <n v="166.79055521907219"/>
    <n v="398.24487774416605"/>
    <n v="3.9068869855073962E-2"/>
    <n v="3.8811604738713222E-2"/>
    <n v="5.3327832486612596E-2"/>
  </r>
  <r>
    <s v="DRC"/>
    <x v="8"/>
    <n v="70997883.500000104"/>
    <x v="14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84.500000104"/>
    <x v="15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85.500000104"/>
    <x v="16"/>
    <n v="0"/>
    <n v="73460021"/>
    <n v="0"/>
    <m/>
    <n v="0"/>
    <m/>
    <n v="0"/>
    <m/>
    <n v="0"/>
    <m/>
    <n v="0"/>
    <n v="87087354.999999985"/>
    <n v="0"/>
    <n v="74310"/>
    <m/>
    <n v="1939"/>
    <m/>
    <n v="0"/>
    <m/>
    <n v="1785"/>
    <n v="99010212"/>
    <n v="1803"/>
    <n v="74310"/>
    <n v="0"/>
    <n v="1939"/>
    <n v="1803"/>
    <n v="0"/>
    <s v=""/>
    <n v="74310"/>
    <s v="2018 (triag)"/>
    <n v="1803"/>
    <n v="2022"/>
    <s v="Adjust"/>
    <n v="2075.6932661315523"/>
    <n v="74310"/>
    <s v="Decreasing"/>
    <n v="0.14126140610967886"/>
    <n v="5.4673730437993617E-2"/>
    <n v="36669.248989139807"/>
    <n v="87554.961139553183"/>
    <n v="0"/>
    <n v="8.5328116808691696"/>
    <n v="7.5052864243942841"/>
  </r>
  <r>
    <s v="DRC"/>
    <x v="8"/>
    <n v="70997886.500000104"/>
    <x v="17"/>
    <n v="0"/>
    <n v="73460021"/>
    <n v="0"/>
    <m/>
    <n v="0"/>
    <m/>
    <n v="0"/>
    <m/>
    <n v="0"/>
    <m/>
    <n v="0"/>
    <n v="87087354.999999985"/>
    <n v="0"/>
    <n v="1608"/>
    <m/>
    <n v="0"/>
    <m/>
    <n v="0"/>
    <m/>
    <n v="0"/>
    <n v="99010212"/>
    <n v="0"/>
    <n v="1608"/>
    <n v="0"/>
    <n v="0"/>
    <n v="0"/>
    <n v="0"/>
    <s v=""/>
    <n v="1608"/>
    <s v="2018 (triag)"/>
    <n v="1608"/>
    <s v="2018 (triag)"/>
    <s v=""/>
    <n v="1608"/>
    <n v="1608"/>
    <s v="No change"/>
    <n v="0.14126140610967886"/>
    <n v="5.4673730437993617E-2"/>
    <n v="793.48879524339668"/>
    <n v="1894.6087674929556"/>
    <n v="0"/>
    <n v="0.18464219059127474"/>
    <n v="0.16240748984559289"/>
  </r>
  <r>
    <s v="DRC"/>
    <x v="8"/>
    <n v="70997887.500000104"/>
    <x v="18"/>
    <n v="0"/>
    <n v="73460021"/>
    <n v="0"/>
    <m/>
    <n v="0"/>
    <m/>
    <n v="0"/>
    <m/>
    <n v="0"/>
    <m/>
    <n v="0"/>
    <n v="87087354.999999985"/>
    <n v="0"/>
    <n v="2934"/>
    <m/>
    <n v="0"/>
    <m/>
    <n v="0"/>
    <m/>
    <n v="0"/>
    <n v="99010212"/>
    <n v="0"/>
    <n v="2934"/>
    <n v="0"/>
    <n v="0"/>
    <n v="0"/>
    <n v="0"/>
    <s v=""/>
    <n v="2934"/>
    <s v="2018 (triag)"/>
    <n v="2934"/>
    <s v="2018 (triag)"/>
    <s v=""/>
    <n v="2934"/>
    <n v="2934"/>
    <s v="No change"/>
    <n v="0.14126140610967886"/>
    <n v="5.4673730437993617E-2"/>
    <n v="1447.820973410526"/>
    <n v="3456.9540571046837"/>
    <n v="0"/>
    <n v="0.33690310148930352"/>
    <n v="0.29633306915856317"/>
  </r>
  <r>
    <s v="DRC"/>
    <x v="8"/>
    <n v="70997888.500000104"/>
    <x v="19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89.500000104"/>
    <x v="20"/>
    <n v="0"/>
    <n v="73460021"/>
    <n v="0"/>
    <m/>
    <n v="0"/>
    <m/>
    <n v="0"/>
    <m/>
    <n v="0"/>
    <m/>
    <n v="0"/>
    <n v="87087354.999999985"/>
    <n v="0"/>
    <n v="395"/>
    <m/>
    <n v="496"/>
    <m/>
    <n v="0"/>
    <m/>
    <n v="680"/>
    <n v="99010212"/>
    <n v="793"/>
    <n v="395"/>
    <n v="0"/>
    <n v="496"/>
    <n v="793"/>
    <n v="0"/>
    <s v=""/>
    <n v="395"/>
    <s v="2018 (triag)"/>
    <n v="793"/>
    <n v="2022"/>
    <s v=""/>
    <n v="793"/>
    <n v="793"/>
    <s v="Increasing"/>
    <n v="0.14126140610967886"/>
    <n v="5.4673730437993617E-2"/>
    <n v="194.91795654299855"/>
    <n v="465.40451689037155"/>
    <n v="0"/>
    <n v="4.5356757017135277E-2"/>
    <n v="8.009274841265869E-2"/>
  </r>
  <r>
    <s v="DRC"/>
    <x v="8"/>
    <n v="70997890.500000104"/>
    <x v="21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91.500000104"/>
    <x v="22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DRC"/>
    <x v="8"/>
    <n v="70997892.500000104"/>
    <x v="23"/>
    <n v="0"/>
    <n v="73460021"/>
    <n v="0"/>
    <m/>
    <n v="0"/>
    <m/>
    <n v="0"/>
    <m/>
    <n v="0"/>
    <m/>
    <n v="0"/>
    <n v="87087354.999999985"/>
    <n v="0"/>
    <n v="0"/>
    <m/>
    <n v="0"/>
    <m/>
    <n v="0"/>
    <m/>
    <n v="0"/>
    <n v="99010212"/>
    <n v="0"/>
    <n v="0"/>
    <n v="0"/>
    <n v="0"/>
    <n v="0"/>
    <n v="0"/>
    <s v=""/>
    <n v="0"/>
    <s v=""/>
    <n v="0"/>
    <s v=""/>
    <s v=""/>
    <n v="0"/>
    <n v="0"/>
    <s v="No change"/>
    <n v="0.14126140610967886"/>
    <n v="5.4673730437993617E-2"/>
    <n v="0"/>
    <n v="0"/>
    <n v="0"/>
    <n v="0"/>
    <n v="0"/>
  </r>
  <r>
    <s v="Congo"/>
    <x v="9"/>
    <n v="4713256.5000000028"/>
    <x v="0"/>
    <n v="0"/>
    <n v="4828066.5000000028"/>
    <n v="0"/>
    <n v="4944861.5000000019"/>
    <n v="0"/>
    <n v="5064386.0000000019"/>
    <n v="0"/>
    <n v="5186823.4999999981"/>
    <n v="1060"/>
    <n v="5312339.5000000009"/>
    <n v="0"/>
    <n v="5441061.9999999972"/>
    <n v="1088"/>
    <n v="1088"/>
    <n v="5570732.4999999953"/>
    <n v="0"/>
    <n v="5702174"/>
    <n v="0"/>
    <n v="5835806.0000000009"/>
    <n v="0"/>
    <n v="5970424.0000000009"/>
    <n v="2339"/>
    <n v="544"/>
    <n v="0"/>
    <n v="1088"/>
    <n v="2339"/>
    <n v="0"/>
    <s v=""/>
    <n v="1088"/>
    <n v="2018"/>
    <n v="2339"/>
    <n v="2022"/>
    <s v=""/>
    <n v="2339"/>
    <n v="2339"/>
    <s v="Increasing"/>
    <n v="9.0847270748923847E-3"/>
    <n v="5.4673730437993617E-2"/>
    <n v="519.84235985058569"/>
    <n v="640.96217009711927"/>
    <n v="0"/>
    <n v="1.9996096350308092"/>
    <n v="3.9176447099904457"/>
  </r>
  <r>
    <s v="Congo"/>
    <x v="9"/>
    <n v="4713257.5"/>
    <x v="1"/>
    <n v="0"/>
    <n v="4828066.5000000028"/>
    <n v="6578"/>
    <m/>
    <n v="6916"/>
    <m/>
    <n v="7704"/>
    <m/>
    <n v="7434"/>
    <m/>
    <n v="0"/>
    <n v="5441061.9999999972"/>
    <n v="10162"/>
    <n v="10162"/>
    <m/>
    <n v="0"/>
    <m/>
    <n v="0"/>
    <m/>
    <n v="0"/>
    <n v="5970424.0000000009"/>
    <n v="11146"/>
    <n v="4012"/>
    <n v="7704"/>
    <n v="10162"/>
    <n v="11146"/>
    <n v="6578"/>
    <n v="2013"/>
    <n v="10162"/>
    <n v="2018"/>
    <n v="11146"/>
    <n v="2022"/>
    <s v=""/>
    <n v="11146"/>
    <n v="11146"/>
    <s v="Increasing"/>
    <n v="9.0847270748923847E-3"/>
    <n v="5.4673730437993617E-2"/>
    <n v="3833.8374038980696"/>
    <n v="4727.0960044662552"/>
    <n v="13.624501650919672"/>
    <n v="18.676501021307981"/>
    <n v="18.668690866846305"/>
  </r>
  <r>
    <s v="Congo"/>
    <x v="9"/>
    <n v="4713258.5"/>
    <x v="2"/>
    <n v="0"/>
    <n v="4828066.5000000028"/>
    <n v="2564"/>
    <m/>
    <n v="0"/>
    <m/>
    <n v="0"/>
    <m/>
    <n v="1842"/>
    <m/>
    <n v="0"/>
    <n v="5441061.9999999972"/>
    <n v="0"/>
    <n v="1069"/>
    <m/>
    <n v="0"/>
    <m/>
    <n v="0"/>
    <m/>
    <n v="0"/>
    <n v="5970424.0000000009"/>
    <n v="1814"/>
    <n v="1069"/>
    <n v="2564"/>
    <n v="1842"/>
    <n v="1814"/>
    <n v="2564"/>
    <n v="2013"/>
    <n v="1069"/>
    <s v="2018 (triag)"/>
    <n v="1814"/>
    <n v="2022"/>
    <s v=""/>
    <n v="1814"/>
    <n v="1814"/>
    <s v="Increasing"/>
    <n v="9.0847270748923847E-3"/>
    <n v="5.4673730437993617E-2"/>
    <n v="1021.5284608093311"/>
    <n v="1259.5377938121701"/>
    <n v="5.3106145078987597"/>
    <n v="1.9646899814778815"/>
    <n v="3.0383101769656555"/>
  </r>
  <r>
    <s v="Congo"/>
    <x v="9"/>
    <n v="4713259.5"/>
    <x v="3"/>
    <n v="704"/>
    <n v="4828066.5000000028"/>
    <n v="0"/>
    <m/>
    <n v="0"/>
    <m/>
    <n v="0"/>
    <m/>
    <n v="1839"/>
    <m/>
    <n v="207"/>
    <n v="5441061.9999999972"/>
    <n v="0"/>
    <n v="157"/>
    <m/>
    <n v="0"/>
    <m/>
    <n v="283"/>
    <m/>
    <n v="0"/>
    <n v="5970424.0000000009"/>
    <n v="0"/>
    <n v="157"/>
    <n v="704"/>
    <n v="1839"/>
    <n v="283"/>
    <n v="704"/>
    <n v="2012"/>
    <n v="157"/>
    <s v="2018 (triag)"/>
    <n v="283"/>
    <n v="2020"/>
    <s v=""/>
    <n v="283"/>
    <n v="283"/>
    <s v="Increasing"/>
    <n v="9.0847270748923847E-3"/>
    <n v="5.4673730437993617E-2"/>
    <n v="150.02803400099626"/>
    <n v="184.98356747288184"/>
    <n v="1.45814064491448"/>
    <n v="0.28854661093735023"/>
    <n v="0.47400318637336303"/>
  </r>
  <r>
    <s v="Congo"/>
    <x v="9"/>
    <n v="4713260.5"/>
    <x v="4"/>
    <n v="278"/>
    <n v="4828066.5000000028"/>
    <n v="0"/>
    <m/>
    <n v="0"/>
    <m/>
    <n v="0"/>
    <m/>
    <n v="1037"/>
    <m/>
    <n v="0"/>
    <n v="5441061.9999999972"/>
    <n v="0"/>
    <n v="27"/>
    <m/>
    <n v="0"/>
    <m/>
    <n v="0"/>
    <m/>
    <n v="0"/>
    <n v="5970424.0000000009"/>
    <n v="0"/>
    <n v="27"/>
    <n v="278"/>
    <n v="1037"/>
    <n v="0"/>
    <n v="278"/>
    <n v="2012"/>
    <n v="27"/>
    <s v="2018 (triag)"/>
    <n v="27"/>
    <s v="2018 (triag)"/>
    <s v=""/>
    <n v="27"/>
    <n v="27"/>
    <s v="No change"/>
    <n v="9.0847270748923847E-3"/>
    <n v="5.4673730437993617E-2"/>
    <n v="25.800999477878335"/>
    <n v="31.812460648202613"/>
    <n v="0.57579985694066116"/>
    <n v="4.9622665575213103E-2"/>
    <n v="4.5222918841274919E-2"/>
  </r>
  <r>
    <s v="Congo"/>
    <x v="9"/>
    <n v="4713261.5"/>
    <x v="5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62.5"/>
    <x v="6"/>
    <n v="819"/>
    <n v="4828066.5000000028"/>
    <n v="0"/>
    <m/>
    <n v="0"/>
    <m/>
    <n v="0"/>
    <m/>
    <n v="0"/>
    <m/>
    <n v="0"/>
    <n v="5441061.9999999972"/>
    <n v="0"/>
    <n v="0"/>
    <m/>
    <n v="0"/>
    <m/>
    <n v="582"/>
    <m/>
    <n v="0"/>
    <n v="5970424.0000000009"/>
    <n v="0"/>
    <n v="0"/>
    <n v="819"/>
    <n v="0"/>
    <n v="582"/>
    <n v="819"/>
    <n v="2012"/>
    <n v="0"/>
    <s v=""/>
    <n v="582"/>
    <n v="2020"/>
    <s v=""/>
    <n v="582"/>
    <n v="582"/>
    <s v="Increasing"/>
    <n v="9.0847270748923847E-3"/>
    <n v="5.4673730437993617E-2"/>
    <n v="0"/>
    <n v="0"/>
    <n v="1.6963312332172713"/>
    <n v="0"/>
    <n v="0.9748051394674816"/>
  </r>
  <r>
    <s v="Congo"/>
    <x v="9"/>
    <n v="4713263.5"/>
    <x v="7"/>
    <n v="4104"/>
    <n v="4828066.5000000028"/>
    <n v="0"/>
    <m/>
    <n v="0"/>
    <m/>
    <n v="0"/>
    <m/>
    <n v="2324"/>
    <m/>
    <n v="0"/>
    <n v="5441061.9999999972"/>
    <n v="0"/>
    <n v="374"/>
    <m/>
    <n v="0"/>
    <m/>
    <n v="0"/>
    <m/>
    <n v="0"/>
    <n v="5970424.0000000009"/>
    <n v="0"/>
    <n v="374"/>
    <n v="4104"/>
    <n v="2324"/>
    <n v="0"/>
    <n v="4104"/>
    <n v="2012"/>
    <n v="374"/>
    <s v="2018 (triag)"/>
    <n v="374"/>
    <s v="2018 (triag)"/>
    <s v=""/>
    <n v="374"/>
    <n v="374"/>
    <s v="No change"/>
    <n v="9.0847270748923847E-3"/>
    <n v="5.4673730437993617E-2"/>
    <n v="357.39162239727767"/>
    <n v="440.6614919417695"/>
    <n v="8.5002971686491833"/>
    <n v="0.68736581204184066"/>
    <n v="0.62642117209766002"/>
  </r>
  <r>
    <s v="Congo"/>
    <x v="9"/>
    <n v="4713264.5"/>
    <x v="8"/>
    <n v="0"/>
    <n v="4828066.5000000028"/>
    <n v="0"/>
    <m/>
    <n v="0"/>
    <m/>
    <n v="0"/>
    <m/>
    <n v="565"/>
    <m/>
    <n v="0"/>
    <n v="5441061.9999999972"/>
    <n v="0"/>
    <n v="850"/>
    <m/>
    <n v="0"/>
    <m/>
    <n v="0"/>
    <m/>
    <n v="0"/>
    <n v="5970424.0000000009"/>
    <n v="0"/>
    <n v="850"/>
    <n v="0"/>
    <n v="565"/>
    <n v="0"/>
    <n v="0"/>
    <s v=""/>
    <n v="850"/>
    <s v="2018 (triag)"/>
    <n v="850"/>
    <s v="2018 (triag)"/>
    <s v=""/>
    <n v="850"/>
    <n v="850"/>
    <s v="No change"/>
    <n v="9.0847270748923847E-3"/>
    <n v="5.4673730437993617E-2"/>
    <n v="812.25368726654017"/>
    <n v="1001.5033907767489"/>
    <n v="0"/>
    <n v="1.5621950273678198"/>
    <n v="1.4236844820401362"/>
  </r>
  <r>
    <s v="Congo"/>
    <x v="9"/>
    <n v="4713265.5"/>
    <x v="9"/>
    <n v="0"/>
    <n v="4828066.5000000028"/>
    <n v="0"/>
    <m/>
    <n v="0"/>
    <m/>
    <n v="0"/>
    <m/>
    <n v="0"/>
    <m/>
    <n v="0"/>
    <n v="5441061.9999999972"/>
    <n v="0"/>
    <n v="790"/>
    <m/>
    <n v="0"/>
    <m/>
    <n v="0"/>
    <m/>
    <n v="0"/>
    <n v="5970424.0000000009"/>
    <n v="0"/>
    <n v="790"/>
    <n v="0"/>
    <n v="0"/>
    <n v="0"/>
    <n v="0"/>
    <s v=""/>
    <n v="790"/>
    <s v="2018 (triag)"/>
    <n v="790"/>
    <s v="2018 (triag)"/>
    <s v=""/>
    <n v="790"/>
    <n v="790"/>
    <s v="No change"/>
    <n v="9.0847270748923847E-3"/>
    <n v="5.4673730437993617E-2"/>
    <n v="754.91813287125501"/>
    <n v="930.80903378074311"/>
    <n v="0"/>
    <n v="1.4519224372006796"/>
    <n v="1.3231891068373032"/>
  </r>
  <r>
    <s v="Congo"/>
    <x v="9"/>
    <n v="4713266.5"/>
    <x v="10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67.5"/>
    <x v="11"/>
    <n v="0"/>
    <n v="4828066.5000000028"/>
    <n v="0"/>
    <m/>
    <n v="0"/>
    <m/>
    <n v="0"/>
    <m/>
    <n v="0"/>
    <m/>
    <n v="0"/>
    <n v="5441061.9999999972"/>
    <n v="320"/>
    <n v="320"/>
    <m/>
    <n v="0"/>
    <m/>
    <n v="0"/>
    <m/>
    <n v="0"/>
    <n v="5970424.0000000009"/>
    <n v="0"/>
    <n v="216"/>
    <n v="0"/>
    <n v="320"/>
    <n v="0"/>
    <n v="0"/>
    <s v=""/>
    <n v="320"/>
    <n v="2018"/>
    <n v="320"/>
    <n v="2018"/>
    <s v=""/>
    <n v="320"/>
    <n v="320"/>
    <s v="No change"/>
    <n v="9.0847270748923847E-3"/>
    <n v="5.4673730437993617E-2"/>
    <n v="206.40799582302668"/>
    <n v="254.4996851856209"/>
    <n v="0"/>
    <n v="0.58812048089141455"/>
    <n v="0.53597533441511014"/>
  </r>
  <r>
    <s v="Congo"/>
    <x v="9"/>
    <n v="4713268.5"/>
    <x v="12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69.5"/>
    <x v="13"/>
    <n v="0"/>
    <n v="4828066.5000000028"/>
    <n v="0"/>
    <m/>
    <n v="0"/>
    <m/>
    <n v="0"/>
    <m/>
    <n v="0"/>
    <m/>
    <n v="0"/>
    <n v="5441061.9999999972"/>
    <n v="0"/>
    <n v="97"/>
    <m/>
    <n v="0"/>
    <m/>
    <n v="0"/>
    <m/>
    <n v="0"/>
    <n v="5970424.0000000009"/>
    <n v="0"/>
    <n v="97"/>
    <n v="0"/>
    <n v="0"/>
    <n v="0"/>
    <n v="0"/>
    <s v=""/>
    <n v="97"/>
    <s v="2018 (triag)"/>
    <n v="97"/>
    <s v="2018 (triag)"/>
    <s v=""/>
    <n v="97"/>
    <n v="97"/>
    <s v="No change"/>
    <n v="9.0847270748923847E-3"/>
    <n v="5.4673730437993617E-2"/>
    <n v="92.692479605711057"/>
    <n v="114.28921047687605"/>
    <n v="0"/>
    <n v="0.17827402077021001"/>
    <n v="0.16246752324458025"/>
  </r>
  <r>
    <s v="Congo"/>
    <x v="9"/>
    <n v="4713270.5"/>
    <x v="14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1.5"/>
    <x v="15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2.5"/>
    <x v="16"/>
    <n v="0"/>
    <n v="4828066.5000000028"/>
    <n v="0"/>
    <m/>
    <n v="0"/>
    <m/>
    <n v="0"/>
    <m/>
    <n v="0"/>
    <m/>
    <n v="0"/>
    <n v="5441061.9999999972"/>
    <n v="0"/>
    <n v="111"/>
    <m/>
    <n v="0"/>
    <m/>
    <n v="0"/>
    <m/>
    <n v="0"/>
    <n v="5970424.0000000009"/>
    <n v="0"/>
    <n v="111"/>
    <n v="0"/>
    <n v="0"/>
    <n v="0"/>
    <n v="0"/>
    <s v=""/>
    <n v="111"/>
    <s v="2018 (triag)"/>
    <n v="111"/>
    <s v="2018 (triag)"/>
    <s v=""/>
    <n v="111"/>
    <n v="111"/>
    <s v="No change"/>
    <n v="9.0847270748923847E-3"/>
    <n v="5.4673730437993617E-2"/>
    <n v="106.0707756312776"/>
    <n v="130.78456044261074"/>
    <n v="0"/>
    <n v="0.2040042918092094"/>
    <n v="0.18591644412524133"/>
  </r>
  <r>
    <s v="Congo"/>
    <x v="9"/>
    <n v="4713273.5"/>
    <x v="17"/>
    <n v="0"/>
    <n v="4828066.5000000028"/>
    <n v="0"/>
    <m/>
    <n v="0"/>
    <m/>
    <n v="0"/>
    <m/>
    <n v="0"/>
    <m/>
    <n v="0"/>
    <n v="5441061.9999999972"/>
    <n v="0"/>
    <n v="445"/>
    <m/>
    <n v="0"/>
    <m/>
    <n v="0"/>
    <m/>
    <n v="0"/>
    <n v="5970424.0000000009"/>
    <n v="0"/>
    <n v="445"/>
    <n v="0"/>
    <n v="0"/>
    <n v="0"/>
    <n v="0"/>
    <s v=""/>
    <n v="445"/>
    <s v="2018 (triag)"/>
    <n v="445"/>
    <s v="2018 (triag)"/>
    <s v=""/>
    <n v="445"/>
    <n v="445"/>
    <s v="No change"/>
    <n v="9.0847270748923847E-3"/>
    <n v="5.4673730437993617E-2"/>
    <n v="425.23869509836516"/>
    <n v="524.31648105370971"/>
    <n v="0"/>
    <n v="0.81785504373962326"/>
    <n v="0.74534069942101255"/>
  </r>
  <r>
    <s v="Congo"/>
    <x v="9"/>
    <n v="4713274.5"/>
    <x v="18"/>
    <n v="0"/>
    <n v="4828066.5000000028"/>
    <n v="0"/>
    <m/>
    <n v="0"/>
    <m/>
    <n v="0"/>
    <m/>
    <n v="0"/>
    <m/>
    <n v="0"/>
    <n v="5441061.9999999972"/>
    <n v="0"/>
    <n v="320"/>
    <m/>
    <n v="0"/>
    <m/>
    <n v="0"/>
    <m/>
    <n v="0"/>
    <n v="5970424.0000000009"/>
    <n v="777"/>
    <n v="320"/>
    <n v="0"/>
    <n v="0"/>
    <n v="777"/>
    <n v="0"/>
    <s v=""/>
    <n v="320"/>
    <s v="2018 (triag)"/>
    <n v="777"/>
    <n v="2022"/>
    <s v=""/>
    <n v="777"/>
    <n v="777"/>
    <s v="Increasing"/>
    <n v="9.0847270748923847E-3"/>
    <n v="5.4673730437993617E-2"/>
    <n v="305.78962344152103"/>
    <n v="377.03657064536429"/>
    <n v="0"/>
    <n v="0.58812048089141455"/>
    <n v="1.3014151088766892"/>
  </r>
  <r>
    <s v="Congo"/>
    <x v="9"/>
    <n v="4713275.5"/>
    <x v="19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6.5"/>
    <x v="20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7.5"/>
    <x v="21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8.5"/>
    <x v="22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ngo"/>
    <x v="9"/>
    <n v="4713279.5"/>
    <x v="23"/>
    <n v="0"/>
    <n v="4828066.5000000028"/>
    <n v="0"/>
    <m/>
    <n v="0"/>
    <m/>
    <n v="0"/>
    <m/>
    <n v="0"/>
    <m/>
    <n v="0"/>
    <n v="5441061.9999999972"/>
    <n v="0"/>
    <n v="0"/>
    <m/>
    <n v="0"/>
    <m/>
    <n v="0"/>
    <m/>
    <n v="0"/>
    <n v="5970424.0000000009"/>
    <n v="0"/>
    <n v="0"/>
    <n v="0"/>
    <n v="0"/>
    <n v="0"/>
    <n v="0"/>
    <s v=""/>
    <n v="0"/>
    <s v=""/>
    <n v="0"/>
    <s v=""/>
    <s v=""/>
    <n v="0"/>
    <n v="0"/>
    <s v="No change"/>
    <n v="9.0847270748923847E-3"/>
    <n v="5.4673730437993617E-2"/>
    <n v="0"/>
    <n v="0"/>
    <n v="0"/>
    <n v="0"/>
    <n v="0"/>
  </r>
  <r>
    <s v="Comoros"/>
    <x v="10"/>
    <n v="684552.49999999988"/>
    <x v="0"/>
    <n v="246"/>
    <n v="699392.50000000035"/>
    <n v="0"/>
    <n v="714612.00000000012"/>
    <n v="0"/>
    <n v="730215.49999999953"/>
    <n v="0"/>
    <n v="746232.00000000012"/>
    <n v="440"/>
    <n v="761663.99999999977"/>
    <n v="0"/>
    <n v="776313.5000000007"/>
    <n v="440"/>
    <n v="440"/>
    <n v="790986.00000000023"/>
    <n v="0"/>
    <n v="806166.00000000023"/>
    <n v="708"/>
    <n v="821625.49999999988"/>
    <n v="0"/>
    <n v="836773.49999999977"/>
    <n v="0"/>
    <n v="220"/>
    <n v="246"/>
    <n v="440"/>
    <n v="708"/>
    <n v="246"/>
    <n v="2012"/>
    <n v="440"/>
    <n v="2016"/>
    <n v="708"/>
    <n v="2020"/>
    <s v=""/>
    <n v="708"/>
    <n v="708"/>
    <s v="Increasing"/>
    <n v="0.22761760688079957"/>
    <n v="5.4673730437993617E-2"/>
    <n v="70.494839739037275"/>
    <n v="259.21264231868793"/>
    <n v="3.5173382614197304"/>
    <n v="5.6678133254155645"/>
    <n v="8.4610710066702666"/>
  </r>
  <r>
    <s v="Comoros"/>
    <x v="10"/>
    <n v="684553.5"/>
    <x v="1"/>
    <n v="0"/>
    <n v="699392.50000000035"/>
    <n v="0"/>
    <m/>
    <n v="0"/>
    <m/>
    <n v="0"/>
    <m/>
    <n v="0"/>
    <m/>
    <n v="0"/>
    <n v="776313.5000000007"/>
    <n v="1358"/>
    <n v="1358"/>
    <m/>
    <n v="0"/>
    <m/>
    <n v="1366"/>
    <m/>
    <n v="0"/>
    <n v="836773.49999999977"/>
    <n v="0"/>
    <n v="747"/>
    <n v="0"/>
    <n v="1358"/>
    <n v="1366"/>
    <n v="0"/>
    <s v=""/>
    <n v="1358"/>
    <n v="2018"/>
    <n v="1366"/>
    <n v="2020"/>
    <s v=""/>
    <n v="1366"/>
    <n v="1366"/>
    <s v="Increasing"/>
    <n v="0.22761760688079957"/>
    <n v="5.4673730437993617E-2"/>
    <n v="239.36202402300387"/>
    <n v="880.14474460027225"/>
    <n v="0"/>
    <n v="17.492932945259856"/>
    <n v="16.324608750157605"/>
  </r>
  <r>
    <s v="Comoros"/>
    <x v="10"/>
    <n v="684554.5"/>
    <x v="2"/>
    <n v="1334"/>
    <n v="699392.50000000035"/>
    <n v="590"/>
    <m/>
    <n v="0"/>
    <m/>
    <n v="0"/>
    <m/>
    <n v="1000"/>
    <m/>
    <n v="0"/>
    <n v="776313.5000000007"/>
    <n v="968"/>
    <n v="968"/>
    <m/>
    <n v="0"/>
    <m/>
    <n v="1172"/>
    <m/>
    <n v="0"/>
    <n v="836773.49999999977"/>
    <n v="0"/>
    <n v="487"/>
    <n v="1334"/>
    <n v="1000"/>
    <n v="1172"/>
    <n v="590"/>
    <n v="2013"/>
    <n v="968"/>
    <n v="2018"/>
    <n v="1172"/>
    <n v="2020"/>
    <s v=""/>
    <n v="1172"/>
    <n v="1172"/>
    <s v="Increasing"/>
    <n v="0.22761760688079957"/>
    <n v="5.4673730437993617E-2"/>
    <n v="156.04994069505071"/>
    <n v="573.80253095091382"/>
    <n v="8.4358925782017931"/>
    <n v="12.469189315914242"/>
    <n v="14.006179689007842"/>
  </r>
  <r>
    <s v="Comoros"/>
    <x v="10"/>
    <n v="684555.5"/>
    <x v="3"/>
    <n v="0"/>
    <n v="699392.50000000035"/>
    <n v="6"/>
    <m/>
    <n v="0"/>
    <m/>
    <n v="0"/>
    <m/>
    <n v="432"/>
    <m/>
    <n v="1462"/>
    <n v="776313.5000000007"/>
    <n v="0"/>
    <n v="55"/>
    <m/>
    <n v="0"/>
    <m/>
    <n v="0"/>
    <m/>
    <n v="4"/>
    <n v="836773.49999999977"/>
    <n v="0"/>
    <n v="55"/>
    <n v="6"/>
    <n v="1462"/>
    <n v="4"/>
    <n v="6"/>
    <n v="2013"/>
    <n v="55"/>
    <s v="2018 (triag)"/>
    <n v="4"/>
    <n v="2021"/>
    <s v="Adjust"/>
    <n v="4.5971945772816607"/>
    <n v="55"/>
    <s v="Decreasing"/>
    <n v="0.22761760688079957"/>
    <n v="5.4673730437993617E-2"/>
    <n v="17.623709934759319"/>
    <n v="64.803160579671982"/>
    <n v="8.5788738083408062E-2"/>
    <n v="0.70847666567694556"/>
    <n v="0.65728658950122121"/>
  </r>
  <r>
    <s v="Comoros"/>
    <x v="10"/>
    <n v="684556.5"/>
    <x v="4"/>
    <n v="0"/>
    <n v="699392.50000000035"/>
    <n v="181"/>
    <m/>
    <n v="0"/>
    <m/>
    <n v="0"/>
    <m/>
    <n v="301"/>
    <m/>
    <n v="374"/>
    <n v="776313.5000000007"/>
    <n v="0"/>
    <n v="32"/>
    <m/>
    <n v="0"/>
    <m/>
    <n v="0"/>
    <m/>
    <n v="14"/>
    <n v="836773.49999999977"/>
    <n v="0"/>
    <n v="32"/>
    <n v="181"/>
    <n v="374"/>
    <n v="14"/>
    <n v="181"/>
    <n v="2013"/>
    <n v="32"/>
    <s v="2018 (triag)"/>
    <n v="14"/>
    <n v="2021"/>
    <s v="Adjust"/>
    <n v="16.090181020485812"/>
    <n v="32"/>
    <s v="Decreasing"/>
    <n v="0.22761760688079957"/>
    <n v="5.4673730437993617E-2"/>
    <n v="10.253794871132696"/>
    <n v="37.703657064536429"/>
    <n v="2.5879602655161431"/>
    <n v="0.41220460548476834"/>
    <n v="0.38242128843707418"/>
  </r>
  <r>
    <s v="Comoros"/>
    <x v="10"/>
    <n v="684557.5"/>
    <x v="5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58.5"/>
    <x v="6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59.5"/>
    <x v="7"/>
    <n v="0"/>
    <n v="699392.50000000035"/>
    <n v="755"/>
    <m/>
    <n v="0"/>
    <m/>
    <n v="0"/>
    <m/>
    <n v="0"/>
    <m/>
    <n v="0"/>
    <n v="776313.5000000007"/>
    <n v="0"/>
    <n v="389"/>
    <m/>
    <n v="0"/>
    <m/>
    <n v="0"/>
    <m/>
    <n v="0"/>
    <n v="836773.49999999977"/>
    <n v="0"/>
    <n v="389"/>
    <n v="755"/>
    <n v="0"/>
    <n v="0"/>
    <n v="755"/>
    <n v="2013"/>
    <n v="389"/>
    <s v="2018 (triag)"/>
    <n v="389"/>
    <s v="2018 (triag)"/>
    <s v=""/>
    <n v="389"/>
    <n v="389"/>
    <s v="No change"/>
    <n v="0.22761760688079957"/>
    <n v="5.4673730437993617E-2"/>
    <n v="124.64769390220683"/>
    <n v="458.33508119077095"/>
    <n v="10.795082875495513"/>
    <n v="5.0108622354242156"/>
    <n v="4.6488087875631834"/>
  </r>
  <r>
    <s v="Comoros"/>
    <x v="10"/>
    <n v="684560.5"/>
    <x v="8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1.5"/>
    <x v="9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2.5"/>
    <x v="10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3.5"/>
    <x v="11"/>
    <n v="0"/>
    <n v="699392.50000000035"/>
    <n v="0"/>
    <m/>
    <n v="0"/>
    <m/>
    <n v="0"/>
    <m/>
    <n v="0"/>
    <m/>
    <n v="0"/>
    <n v="776313.5000000007"/>
    <n v="0"/>
    <n v="161"/>
    <m/>
    <n v="0"/>
    <m/>
    <n v="0"/>
    <m/>
    <n v="0"/>
    <n v="836773.49999999977"/>
    <n v="0"/>
    <n v="161"/>
    <n v="0"/>
    <n v="0"/>
    <n v="0"/>
    <n v="0"/>
    <s v=""/>
    <n v="161"/>
    <s v="2018 (triag)"/>
    <n v="161"/>
    <s v="2018 (triag)"/>
    <s v=""/>
    <n v="161"/>
    <n v="161"/>
    <s v="No change"/>
    <n v="0.22761760688079957"/>
    <n v="5.4673730437993617E-2"/>
    <n v="51.589405445386376"/>
    <n v="189.69652460594892"/>
    <n v="0"/>
    <n v="2.0739044213452407"/>
    <n v="1.9240571074490294"/>
  </r>
  <r>
    <s v="Comoros"/>
    <x v="10"/>
    <n v="684564.5"/>
    <x v="12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5.5"/>
    <x v="13"/>
    <n v="0"/>
    <n v="699392.50000000035"/>
    <n v="0"/>
    <m/>
    <n v="0"/>
    <m/>
    <n v="0"/>
    <m/>
    <n v="0"/>
    <m/>
    <n v="0"/>
    <n v="776313.5000000007"/>
    <n v="0"/>
    <n v="498"/>
    <m/>
    <n v="0"/>
    <m/>
    <n v="25"/>
    <m/>
    <n v="0"/>
    <n v="836773.49999999977"/>
    <n v="0"/>
    <n v="498"/>
    <n v="0"/>
    <n v="0"/>
    <n v="25"/>
    <n v="0"/>
    <s v=""/>
    <n v="498"/>
    <s v="2018 (triag)"/>
    <n v="25"/>
    <n v="2020"/>
    <s v="Adjust"/>
    <n v="28.732466108010378"/>
    <n v="498"/>
    <s v="Decreasing"/>
    <n v="0.22761760688079957"/>
    <n v="5.4673730437993617E-2"/>
    <n v="159.57468268200256"/>
    <n v="586.76316306684816"/>
    <n v="0"/>
    <n v="6.4149341728567073"/>
    <n v="5.9514313013019668"/>
  </r>
  <r>
    <s v="Comoros"/>
    <x v="10"/>
    <n v="684566.5"/>
    <x v="14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7.5"/>
    <x v="15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68.5"/>
    <x v="16"/>
    <n v="0"/>
    <n v="699392.50000000035"/>
    <n v="0"/>
    <m/>
    <n v="0"/>
    <m/>
    <n v="0"/>
    <m/>
    <n v="0"/>
    <m/>
    <n v="0"/>
    <n v="776313.5000000007"/>
    <n v="0"/>
    <n v="44"/>
    <m/>
    <n v="0"/>
    <m/>
    <n v="0"/>
    <m/>
    <n v="0"/>
    <n v="836773.49999999977"/>
    <n v="0"/>
    <n v="44"/>
    <n v="0"/>
    <n v="0"/>
    <n v="0"/>
    <n v="0"/>
    <s v=""/>
    <n v="44"/>
    <s v="2018 (triag)"/>
    <n v="44"/>
    <s v="2018 (triag)"/>
    <s v=""/>
    <n v="44"/>
    <n v="44"/>
    <s v="No change"/>
    <n v="0.22761760688079957"/>
    <n v="5.4673730437993617E-2"/>
    <n v="14.098967947807456"/>
    <n v="51.842528463737594"/>
    <n v="0"/>
    <n v="0.56678133254155649"/>
    <n v="0.52582927160097703"/>
  </r>
  <r>
    <s v="Comoros"/>
    <x v="10"/>
    <n v="684569.5"/>
    <x v="17"/>
    <n v="0"/>
    <n v="699392.50000000035"/>
    <n v="0"/>
    <m/>
    <n v="0"/>
    <m/>
    <n v="0"/>
    <m/>
    <n v="0"/>
    <m/>
    <n v="0"/>
    <n v="776313.5000000007"/>
    <n v="0"/>
    <n v="115"/>
    <m/>
    <n v="0"/>
    <m/>
    <n v="0"/>
    <m/>
    <n v="0"/>
    <n v="836773.49999999977"/>
    <n v="0"/>
    <n v="115"/>
    <n v="0"/>
    <n v="0"/>
    <n v="0"/>
    <n v="0"/>
    <s v=""/>
    <n v="115"/>
    <s v="2018 (triag)"/>
    <n v="115"/>
    <s v="2018 (triag)"/>
    <s v=""/>
    <n v="115"/>
    <n v="115"/>
    <s v="No change"/>
    <n v="0.22761760688079957"/>
    <n v="5.4673730437993617E-2"/>
    <n v="36.849575318133127"/>
    <n v="135.49751757567779"/>
    <n v="0"/>
    <n v="1.4813603009608862"/>
    <n v="1.3743265053207354"/>
  </r>
  <r>
    <s v="Comoros"/>
    <x v="10"/>
    <n v="684570.5"/>
    <x v="18"/>
    <n v="86"/>
    <n v="699392.50000000035"/>
    <n v="0"/>
    <m/>
    <n v="0"/>
    <m/>
    <n v="0"/>
    <m/>
    <n v="0"/>
    <m/>
    <n v="0"/>
    <n v="776313.5000000007"/>
    <n v="8"/>
    <n v="8"/>
    <m/>
    <n v="0"/>
    <m/>
    <n v="16"/>
    <m/>
    <n v="0"/>
    <n v="836773.49999999977"/>
    <n v="0"/>
    <n v="8"/>
    <n v="86"/>
    <n v="8"/>
    <n v="16"/>
    <n v="86"/>
    <n v="2012"/>
    <n v="8"/>
    <n v="2018"/>
    <n v="16"/>
    <n v="2020"/>
    <s v=""/>
    <n v="16"/>
    <n v="16"/>
    <s v="Increasing"/>
    <n v="0.22761760688079957"/>
    <n v="5.4673730437993617E-2"/>
    <n v="2.563448717783174"/>
    <n v="9.4259142661341073"/>
    <n v="1.2296385791955156"/>
    <n v="0.10305115137119208"/>
    <n v="0.19121064421853709"/>
  </r>
  <r>
    <s v="Comoros"/>
    <x v="10"/>
    <n v="684571.5"/>
    <x v="19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72.5"/>
    <x v="20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73.5"/>
    <x v="21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74.5"/>
    <x v="22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omoros"/>
    <x v="10"/>
    <n v="684575.5"/>
    <x v="23"/>
    <n v="0"/>
    <n v="699392.50000000035"/>
    <n v="0"/>
    <m/>
    <n v="0"/>
    <m/>
    <n v="0"/>
    <m/>
    <n v="0"/>
    <m/>
    <n v="0"/>
    <n v="776313.5000000007"/>
    <n v="0"/>
    <n v="0"/>
    <m/>
    <n v="0"/>
    <m/>
    <n v="0"/>
    <m/>
    <n v="0"/>
    <n v="836773.49999999977"/>
    <n v="0"/>
    <n v="0"/>
    <n v="0"/>
    <n v="0"/>
    <n v="0"/>
    <n v="0"/>
    <s v=""/>
    <n v="0"/>
    <s v=""/>
    <n v="0"/>
    <s v=""/>
    <s v=""/>
    <n v="0"/>
    <n v="0"/>
    <s v="No change"/>
    <n v="0.22761760688079957"/>
    <n v="5.4673730437993617E-2"/>
    <n v="0"/>
    <n v="0"/>
    <n v="0"/>
    <n v="0"/>
    <n v="0"/>
  </r>
  <r>
    <s v="Cape-Verde"/>
    <x v="11"/>
    <n v="533864.00000000012"/>
    <x v="0"/>
    <n v="520"/>
    <n v="539939.99999999988"/>
    <n v="616"/>
    <n v="546076"/>
    <n v="0"/>
    <n v="552166.00000000012"/>
    <n v="820"/>
    <n v="558394.50000000035"/>
    <n v="816"/>
    <n v="564954.00000000035"/>
    <n v="0"/>
    <n v="571201.5"/>
    <n v="916"/>
    <n v="916"/>
    <n v="577030.49999999965"/>
    <n v="0"/>
    <n v="582640.00000000023"/>
    <n v="0"/>
    <n v="587925"/>
    <n v="0"/>
    <n v="593149.50000000012"/>
    <n v="5532"/>
    <n v="452"/>
    <n v="820"/>
    <n v="916"/>
    <n v="5532"/>
    <n v="616"/>
    <n v="2013"/>
    <n v="916"/>
    <n v="2018"/>
    <n v="5532"/>
    <n v="2022"/>
    <s v=""/>
    <n v="5532"/>
    <n v="5532"/>
    <s v="Increasing"/>
    <n v="0.12998282689096063"/>
    <n v="5.4673730437993617E-2"/>
    <n v="235.98495320272337"/>
    <n v="532.56415603657706"/>
    <n v="11.408675037967184"/>
    <n v="16.036372453503709"/>
    <n v="93.264851441331388"/>
  </r>
  <r>
    <s v="Cape-Verde"/>
    <x v="11"/>
    <n v="533865"/>
    <x v="1"/>
    <n v="1102"/>
    <n v="539939.99999999988"/>
    <n v="806"/>
    <m/>
    <n v="952"/>
    <m/>
    <n v="996"/>
    <m/>
    <n v="1224"/>
    <m/>
    <n v="1376"/>
    <n v="571201.5"/>
    <n v="1412"/>
    <n v="1412"/>
    <m/>
    <n v="0"/>
    <m/>
    <n v="0"/>
    <m/>
    <n v="0"/>
    <n v="593149.50000000012"/>
    <n v="1882"/>
    <n v="768"/>
    <n v="1102"/>
    <n v="1412"/>
    <n v="1882"/>
    <n v="806"/>
    <n v="2013"/>
    <n v="1412"/>
    <n v="2018"/>
    <n v="1882"/>
    <n v="2022"/>
    <s v=""/>
    <n v="1882"/>
    <n v="1882"/>
    <s v="Increasing"/>
    <n v="0.12998282689096063"/>
    <n v="5.4673730437993617E-2"/>
    <n v="400.96558420285743"/>
    <n v="904.8877695488743"/>
    <n v="14.927584546431088"/>
    <n v="24.719823039680392"/>
    <n v="31.72893174486364"/>
  </r>
  <r>
    <s v="Cape-Verde"/>
    <x v="11"/>
    <n v="533866"/>
    <x v="2"/>
    <n v="0"/>
    <n v="539939.99999999988"/>
    <n v="0"/>
    <m/>
    <n v="0"/>
    <m/>
    <n v="0"/>
    <m/>
    <n v="0"/>
    <m/>
    <n v="0"/>
    <n v="571201.5"/>
    <n v="0"/>
    <n v="27"/>
    <m/>
    <n v="0"/>
    <m/>
    <n v="0"/>
    <m/>
    <n v="0"/>
    <n v="593149.50000000012"/>
    <n v="0"/>
    <n v="27"/>
    <n v="0"/>
    <n v="0"/>
    <n v="0"/>
    <n v="0"/>
    <s v=""/>
    <n v="27"/>
    <s v="2018 (triag)"/>
    <n v="27"/>
    <s v="2018 (triag)"/>
    <s v=""/>
    <n v="27"/>
    <n v="27"/>
    <s v="No change"/>
    <n v="0.12998282689096063"/>
    <n v="5.4673730437993617E-2"/>
    <n v="14.096446319631706"/>
    <n v="31.812460648202613"/>
    <n v="0"/>
    <n v="0.47268783432816613"/>
    <n v="0.45519721419304904"/>
  </r>
  <r>
    <s v="Cape-Verde"/>
    <x v="11"/>
    <n v="533867"/>
    <x v="3"/>
    <n v="377"/>
    <n v="539939.99999999988"/>
    <n v="0"/>
    <m/>
    <n v="351"/>
    <m/>
    <n v="0"/>
    <m/>
    <n v="0"/>
    <m/>
    <n v="0"/>
    <n v="571201.5"/>
    <n v="2168"/>
    <n v="2168"/>
    <m/>
    <n v="0"/>
    <m/>
    <n v="0"/>
    <m/>
    <n v="254"/>
    <n v="593149.50000000012"/>
    <n v="0"/>
    <n v="172"/>
    <n v="377"/>
    <n v="2168"/>
    <n v="254"/>
    <n v="377"/>
    <n v="2012"/>
    <n v="2168"/>
    <n v="2018"/>
    <n v="254"/>
    <n v="2021"/>
    <s v="Adjust"/>
    <n v="315.83036471586092"/>
    <n v="2168"/>
    <s v="Decreasing"/>
    <n v="0.12998282689096063"/>
    <n v="5.4673730437993617E-2"/>
    <n v="89.799583962098268"/>
    <n v="202.6571567218833"/>
    <n v="6.9822572878467994"/>
    <n v="37.955082400869046"/>
    <n v="36.550650384093714"/>
  </r>
  <r>
    <s v="Cape-Verde"/>
    <x v="11"/>
    <n v="533868"/>
    <x v="4"/>
    <n v="147"/>
    <n v="539939.99999999988"/>
    <n v="6365"/>
    <m/>
    <n v="116"/>
    <m/>
    <n v="0"/>
    <m/>
    <n v="0"/>
    <m/>
    <n v="1210"/>
    <n v="571201.5"/>
    <n v="570"/>
    <n v="570"/>
    <m/>
    <n v="577"/>
    <m/>
    <n v="0"/>
    <m/>
    <n v="25"/>
    <n v="593149.50000000012"/>
    <n v="0"/>
    <n v="81"/>
    <n v="6365"/>
    <n v="1210"/>
    <n v="25"/>
    <n v="6365"/>
    <n v="2013"/>
    <n v="570"/>
    <n v="2018"/>
    <n v="25"/>
    <n v="2021"/>
    <s v="Adjust"/>
    <n v="31.085665818490249"/>
    <n v="570"/>
    <s v="Decreasing"/>
    <n v="0.12998282689096063"/>
    <n v="5.4673730437993617E-2"/>
    <n v="42.289338958895115"/>
    <n v="95.437381944607836"/>
    <n v="117.88346853354079"/>
    <n v="9.9789653913723964"/>
    <n v="9.6097189662977023"/>
  </r>
  <r>
    <s v="Cape-Verde"/>
    <x v="11"/>
    <n v="533869"/>
    <x v="5"/>
    <n v="0"/>
    <n v="539939.99999999988"/>
    <n v="0"/>
    <m/>
    <n v="0"/>
    <m/>
    <n v="0"/>
    <m/>
    <n v="0"/>
    <m/>
    <n v="0"/>
    <n v="571201.5"/>
    <n v="117"/>
    <n v="117"/>
    <m/>
    <n v="0"/>
    <m/>
    <n v="0"/>
    <m/>
    <n v="0"/>
    <n v="593149.50000000012"/>
    <n v="155"/>
    <n v="117"/>
    <n v="0"/>
    <n v="117"/>
    <n v="155"/>
    <n v="0"/>
    <s v=""/>
    <n v="117"/>
    <n v="2018"/>
    <n v="155"/>
    <n v="2022"/>
    <s v=""/>
    <n v="155"/>
    <n v="155"/>
    <s v="Increasing"/>
    <n v="0.12998282689096063"/>
    <n v="5.4673730437993617E-2"/>
    <n v="61.084600718404062"/>
    <n v="137.85399614221132"/>
    <n v="0"/>
    <n v="2.0483139487553865"/>
    <n v="2.613169192589726"/>
  </r>
  <r>
    <s v="Cape-Verde"/>
    <x v="11"/>
    <n v="533870"/>
    <x v="6"/>
    <n v="130"/>
    <n v="539939.99999999988"/>
    <n v="3781"/>
    <m/>
    <n v="168"/>
    <m/>
    <n v="0"/>
    <m/>
    <n v="0"/>
    <m/>
    <n v="0"/>
    <n v="571201.5"/>
    <n v="0"/>
    <n v="18"/>
    <m/>
    <n v="0"/>
    <m/>
    <n v="0"/>
    <m/>
    <n v="6"/>
    <n v="593149.50000000012"/>
    <n v="0"/>
    <n v="18"/>
    <n v="3781"/>
    <n v="0"/>
    <n v="6"/>
    <n v="3781"/>
    <n v="2013"/>
    <n v="18"/>
    <s v="2018 (triag)"/>
    <n v="6"/>
    <n v="2021"/>
    <s v="Adjust"/>
    <n v="7.4605597964376598"/>
    <n v="18"/>
    <s v="Decreasing"/>
    <n v="0.12998282689096063"/>
    <n v="5.4673730437993617E-2"/>
    <n v="9.3976308797544696"/>
    <n v="21.20830709880174"/>
    <n v="70.026299218431689"/>
    <n v="0.31512522288544409"/>
    <n v="0.30346480946203269"/>
  </r>
  <r>
    <s v="Cape-Verde"/>
    <x v="11"/>
    <n v="533871"/>
    <x v="7"/>
    <n v="121"/>
    <n v="539939.99999999988"/>
    <n v="3881"/>
    <m/>
    <n v="8"/>
    <m/>
    <n v="0"/>
    <m/>
    <n v="0"/>
    <m/>
    <n v="0"/>
    <n v="571201.5"/>
    <n v="3207"/>
    <n v="3207"/>
    <m/>
    <n v="0"/>
    <m/>
    <n v="0"/>
    <m/>
    <n v="353"/>
    <n v="593149.50000000012"/>
    <n v="0"/>
    <n v="1"/>
    <n v="3881"/>
    <n v="3207"/>
    <n v="353"/>
    <n v="3881"/>
    <n v="2013"/>
    <n v="3207"/>
    <n v="2018"/>
    <n v="353"/>
    <n v="2021"/>
    <s v="Adjust"/>
    <n v="438.92960135708233"/>
    <n v="3207"/>
    <s v="Decreasing"/>
    <n v="0.12998282689096063"/>
    <n v="5.4673730437993617E-2"/>
    <n v="0.52209060443080391"/>
    <n v="1.1782392832667634"/>
    <n v="71.878356854465324"/>
    <n v="56.144810544089957"/>
    <n v="54.067313552485494"/>
  </r>
  <r>
    <s v="Cape-Verde"/>
    <x v="11"/>
    <n v="533872"/>
    <x v="8"/>
    <n v="0"/>
    <n v="539939.99999999988"/>
    <n v="0"/>
    <m/>
    <n v="0"/>
    <m/>
    <n v="0"/>
    <m/>
    <n v="0"/>
    <m/>
    <n v="0"/>
    <n v="571201.5"/>
    <n v="0"/>
    <n v="149"/>
    <m/>
    <n v="0"/>
    <m/>
    <n v="0"/>
    <m/>
    <n v="0"/>
    <n v="593149.50000000012"/>
    <n v="0"/>
    <n v="149"/>
    <n v="0"/>
    <n v="0"/>
    <n v="0"/>
    <n v="0"/>
    <s v=""/>
    <n v="149"/>
    <s v="2018 (triag)"/>
    <n v="149"/>
    <s v="2018 (triag)"/>
    <s v=""/>
    <n v="149"/>
    <n v="149"/>
    <s v="No change"/>
    <n v="0.12998282689096063"/>
    <n v="5.4673730437993617E-2"/>
    <n v="77.79150006018979"/>
    <n v="175.55765320674774"/>
    <n v="0"/>
    <n v="2.6085365672183984"/>
    <n v="2.5120142561023817"/>
  </r>
  <r>
    <s v="Cape-Verde"/>
    <x v="11"/>
    <n v="533873"/>
    <x v="9"/>
    <n v="0"/>
    <n v="539939.99999999988"/>
    <n v="0"/>
    <m/>
    <n v="0"/>
    <m/>
    <n v="0"/>
    <m/>
    <n v="0"/>
    <m/>
    <n v="0"/>
    <n v="571201.5"/>
    <n v="0"/>
    <n v="61"/>
    <m/>
    <n v="0"/>
    <m/>
    <n v="0"/>
    <m/>
    <n v="0"/>
    <n v="593149.50000000012"/>
    <n v="0"/>
    <n v="61"/>
    <n v="0"/>
    <n v="0"/>
    <n v="0"/>
    <n v="0"/>
    <s v=""/>
    <n v="61"/>
    <s v="2018 (triag)"/>
    <n v="61"/>
    <s v="2018 (triag)"/>
    <s v=""/>
    <n v="61"/>
    <n v="61"/>
    <s v="No change"/>
    <n v="0.12998282689096063"/>
    <n v="5.4673730437993617E-2"/>
    <n v="31.84752687027904"/>
    <n v="71.872596279272571"/>
    <n v="0"/>
    <n v="1.0679243664451161"/>
    <n v="1.0284085209546663"/>
  </r>
  <r>
    <s v="Cape-Verde"/>
    <x v="11"/>
    <n v="533874"/>
    <x v="10"/>
    <n v="0"/>
    <n v="539939.99999999988"/>
    <n v="0"/>
    <m/>
    <n v="0"/>
    <m/>
    <n v="0"/>
    <m/>
    <n v="0"/>
    <m/>
    <n v="0"/>
    <n v="571201.5"/>
    <n v="0"/>
    <n v="20"/>
    <m/>
    <n v="20"/>
    <m/>
    <n v="0"/>
    <m/>
    <n v="0"/>
    <n v="593149.50000000012"/>
    <n v="0"/>
    <n v="20"/>
    <n v="0"/>
    <n v="20"/>
    <n v="0"/>
    <n v="0"/>
    <s v=""/>
    <n v="20"/>
    <s v="2018 (triag)"/>
    <n v="20"/>
    <s v="2018 (triag)"/>
    <s v=""/>
    <n v="20"/>
    <n v="20"/>
    <s v="No change"/>
    <n v="0.12998282689096063"/>
    <n v="5.4673730437993617E-2"/>
    <n v="10.441812088616079"/>
    <n v="23.564785665335268"/>
    <n v="0"/>
    <n v="0.35013913653938233"/>
    <n v="0.33718312162448077"/>
  </r>
  <r>
    <s v="Cape-Verde"/>
    <x v="11"/>
    <n v="533875"/>
    <x v="11"/>
    <n v="0"/>
    <n v="539939.99999999988"/>
    <n v="0"/>
    <m/>
    <n v="0"/>
    <m/>
    <n v="0"/>
    <m/>
    <n v="0"/>
    <m/>
    <n v="0"/>
    <n v="571201.5"/>
    <n v="65"/>
    <n v="65"/>
    <m/>
    <n v="0"/>
    <m/>
    <n v="0"/>
    <m/>
    <n v="0"/>
    <n v="593149.50000000012"/>
    <n v="0"/>
    <n v="11"/>
    <n v="0"/>
    <n v="65"/>
    <n v="0"/>
    <n v="0"/>
    <s v=""/>
    <n v="65"/>
    <n v="2018"/>
    <n v="65"/>
    <n v="2018"/>
    <s v=""/>
    <n v="65"/>
    <n v="65"/>
    <s v="No change"/>
    <n v="0.12998282689096063"/>
    <n v="5.4673730437993617E-2"/>
    <n v="5.7429966487388429"/>
    <n v="12.960632115934398"/>
    <n v="0"/>
    <n v="1.1379521937529926"/>
    <n v="1.0958451452795626"/>
  </r>
  <r>
    <s v="Cape-Verde"/>
    <x v="11"/>
    <n v="533876"/>
    <x v="12"/>
    <n v="0"/>
    <n v="539939.99999999988"/>
    <n v="0"/>
    <m/>
    <n v="0"/>
    <m/>
    <n v="0"/>
    <m/>
    <n v="0"/>
    <m/>
    <n v="0"/>
    <n v="571201.5"/>
    <n v="0"/>
    <n v="3"/>
    <m/>
    <n v="0"/>
    <m/>
    <n v="0"/>
    <m/>
    <n v="0"/>
    <n v="593149.50000000012"/>
    <n v="0"/>
    <n v="3"/>
    <n v="0"/>
    <n v="0"/>
    <n v="0"/>
    <n v="0"/>
    <s v=""/>
    <n v="3"/>
    <s v="2018 (triag)"/>
    <n v="3"/>
    <s v="2018 (triag)"/>
    <s v=""/>
    <n v="3"/>
    <n v="3"/>
    <s v="No change"/>
    <n v="0.12998282689096063"/>
    <n v="5.4673730437993617E-2"/>
    <n v="1.5662718132924118"/>
    <n v="3.5347178498002902"/>
    <n v="0"/>
    <n v="5.2520870480907353E-2"/>
    <n v="5.0577468243672118E-2"/>
  </r>
  <r>
    <s v="Cape-Verde"/>
    <x v="11"/>
    <n v="533877"/>
    <x v="13"/>
    <n v="0"/>
    <n v="539939.99999999988"/>
    <n v="0"/>
    <m/>
    <n v="0"/>
    <m/>
    <n v="0"/>
    <m/>
    <n v="0"/>
    <m/>
    <n v="0"/>
    <n v="571201.5"/>
    <n v="0"/>
    <n v="27"/>
    <m/>
    <n v="0"/>
    <m/>
    <n v="0"/>
    <m/>
    <n v="0"/>
    <n v="593149.50000000012"/>
    <n v="0"/>
    <n v="27"/>
    <n v="0"/>
    <n v="0"/>
    <n v="0"/>
    <n v="0"/>
    <s v=""/>
    <n v="27"/>
    <s v="2018 (triag)"/>
    <n v="27"/>
    <s v="2018 (triag)"/>
    <s v=""/>
    <n v="27"/>
    <n v="27"/>
    <s v="No change"/>
    <n v="0.12998282689096063"/>
    <n v="5.4673730437993617E-2"/>
    <n v="14.096446319631706"/>
    <n v="31.812460648202613"/>
    <n v="0"/>
    <n v="0.47268783432816613"/>
    <n v="0.45519721419304904"/>
  </r>
  <r>
    <s v="Cape-Verde"/>
    <x v="11"/>
    <n v="533878"/>
    <x v="14"/>
    <n v="0"/>
    <n v="539939.99999999988"/>
    <n v="0"/>
    <m/>
    <n v="0"/>
    <m/>
    <n v="0"/>
    <m/>
    <n v="0"/>
    <m/>
    <n v="0"/>
    <n v="571201.5"/>
    <n v="0"/>
    <n v="14"/>
    <m/>
    <n v="0"/>
    <m/>
    <n v="0"/>
    <m/>
    <n v="0"/>
    <n v="593149.50000000012"/>
    <n v="0"/>
    <n v="14"/>
    <n v="0"/>
    <n v="0"/>
    <n v="0"/>
    <n v="0"/>
    <s v=""/>
    <n v="14"/>
    <s v="2018 (triag)"/>
    <n v="14"/>
    <s v="2018 (triag)"/>
    <s v=""/>
    <n v="14"/>
    <n v="14"/>
    <s v="No change"/>
    <n v="0.12998282689096063"/>
    <n v="5.4673730437993617E-2"/>
    <n v="7.3092684620312545"/>
    <n v="16.49534996573469"/>
    <n v="0"/>
    <n v="0.24509739557756763"/>
    <n v="0.23602818513713655"/>
  </r>
  <r>
    <s v="Cape-Verde"/>
    <x v="11"/>
    <n v="533879"/>
    <x v="15"/>
    <n v="0"/>
    <n v="539939.99999999988"/>
    <n v="0"/>
    <m/>
    <n v="0"/>
    <m/>
    <n v="0"/>
    <m/>
    <n v="0"/>
    <m/>
    <n v="0"/>
    <n v="571201.5"/>
    <n v="0"/>
    <n v="40"/>
    <m/>
    <n v="0"/>
    <m/>
    <n v="0"/>
    <m/>
    <n v="0"/>
    <n v="593149.50000000012"/>
    <n v="4"/>
    <n v="40"/>
    <n v="0"/>
    <n v="0"/>
    <n v="4"/>
    <n v="0"/>
    <s v=""/>
    <n v="40"/>
    <s v="2018 (triag)"/>
    <n v="4"/>
    <n v="2022"/>
    <s v="Adjust"/>
    <n v="4.9737065309584398"/>
    <n v="40"/>
    <s v="Decreasing"/>
    <n v="0.12998282689096063"/>
    <n v="5.4673730437993617E-2"/>
    <n v="20.883624177232157"/>
    <n v="47.129571330670537"/>
    <n v="0"/>
    <n v="0.70027827307876467"/>
    <n v="0.67436624324896155"/>
  </r>
  <r>
    <s v="Cape-Verde"/>
    <x v="11"/>
    <n v="533880"/>
    <x v="16"/>
    <n v="0"/>
    <n v="539939.99999999988"/>
    <n v="0"/>
    <m/>
    <n v="0"/>
    <m/>
    <n v="0"/>
    <m/>
    <n v="0"/>
    <m/>
    <n v="0"/>
    <n v="571201.5"/>
    <n v="0"/>
    <n v="1357"/>
    <m/>
    <n v="0"/>
    <m/>
    <n v="0"/>
    <m/>
    <n v="0"/>
    <n v="593149.50000000012"/>
    <n v="0"/>
    <n v="1357"/>
    <n v="0"/>
    <n v="0"/>
    <n v="0"/>
    <n v="0"/>
    <s v=""/>
    <n v="1357"/>
    <s v="2018 (triag)"/>
    <n v="1357"/>
    <s v="2018 (triag)"/>
    <s v=""/>
    <n v="1357"/>
    <n v="1357"/>
    <s v="No change"/>
    <n v="0.12998282689096063"/>
    <n v="5.4673730437993617E-2"/>
    <n v="708.47695021260097"/>
    <n v="1598.8707073929979"/>
    <n v="0"/>
    <n v="23.756940414197093"/>
    <n v="22.877874802221022"/>
  </r>
  <r>
    <s v="Cape-Verde"/>
    <x v="11"/>
    <n v="533881"/>
    <x v="17"/>
    <n v="0"/>
    <n v="539939.99999999988"/>
    <n v="0"/>
    <m/>
    <n v="0"/>
    <m/>
    <n v="0"/>
    <m/>
    <n v="0"/>
    <m/>
    <n v="0"/>
    <n v="571201.5"/>
    <n v="0"/>
    <n v="95"/>
    <m/>
    <n v="0"/>
    <m/>
    <n v="0"/>
    <m/>
    <n v="0"/>
    <n v="593149.50000000012"/>
    <n v="0"/>
    <n v="95"/>
    <n v="0"/>
    <n v="0"/>
    <n v="0"/>
    <n v="0"/>
    <s v=""/>
    <n v="95"/>
    <s v="2018 (triag)"/>
    <n v="95"/>
    <s v="2018 (triag)"/>
    <s v=""/>
    <n v="95"/>
    <n v="95"/>
    <s v="No change"/>
    <n v="0.12998282689096063"/>
    <n v="5.4673730437993617E-2"/>
    <n v="49.598607420926371"/>
    <n v="111.93273191034253"/>
    <n v="0"/>
    <n v="1.6631608985620661"/>
    <n v="1.6016198277162836"/>
  </r>
  <r>
    <s v="Cape-Verde"/>
    <x v="11"/>
    <n v="533882"/>
    <x v="18"/>
    <n v="0"/>
    <n v="539939.99999999988"/>
    <n v="0"/>
    <m/>
    <n v="0"/>
    <m/>
    <n v="0"/>
    <m/>
    <n v="0"/>
    <m/>
    <n v="0"/>
    <n v="571201.5"/>
    <n v="0"/>
    <n v="65"/>
    <m/>
    <n v="0"/>
    <m/>
    <n v="0"/>
    <m/>
    <n v="0"/>
    <n v="593149.50000000012"/>
    <n v="0"/>
    <n v="65"/>
    <n v="0"/>
    <n v="0"/>
    <n v="0"/>
    <n v="0"/>
    <s v=""/>
    <n v="65"/>
    <s v="2018 (triag)"/>
    <n v="65"/>
    <s v="2018 (triag)"/>
    <s v=""/>
    <n v="65"/>
    <n v="65"/>
    <s v="No change"/>
    <n v="0.12998282689096063"/>
    <n v="5.4673730437993617E-2"/>
    <n v="33.935889288002258"/>
    <n v="76.585553412339621"/>
    <n v="0"/>
    <n v="1.1379521937529926"/>
    <n v="1.0958451452795626"/>
  </r>
  <r>
    <s v="Cape-Verde"/>
    <x v="11"/>
    <n v="533883"/>
    <x v="19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n v="0"/>
    <n v="0"/>
    <s v="No change"/>
    <n v="0.12998282689096063"/>
    <n v="5.4673730437993617E-2"/>
    <n v="0"/>
    <n v="0"/>
    <n v="0"/>
    <n v="0"/>
    <n v="0"/>
  </r>
  <r>
    <s v="Cape-Verde"/>
    <x v="11"/>
    <n v="533884"/>
    <x v="20"/>
    <n v="0"/>
    <n v="539939.99999999988"/>
    <n v="0"/>
    <m/>
    <n v="0"/>
    <m/>
    <n v="0"/>
    <m/>
    <n v="0"/>
    <m/>
    <n v="0"/>
    <n v="571201.5"/>
    <n v="0"/>
    <n v="58"/>
    <m/>
    <n v="0"/>
    <m/>
    <n v="0"/>
    <m/>
    <n v="0"/>
    <n v="593149.50000000012"/>
    <n v="10"/>
    <n v="58"/>
    <n v="0"/>
    <n v="0"/>
    <n v="10"/>
    <n v="0"/>
    <s v=""/>
    <n v="58"/>
    <s v="2018 (triag)"/>
    <n v="10"/>
    <n v="2022"/>
    <s v="Adjust"/>
    <n v="12.434266327396099"/>
    <n v="58"/>
    <s v="Decreasing"/>
    <n v="0.12998282689096063"/>
    <n v="5.4673730437993617E-2"/>
    <n v="30.281255056986627"/>
    <n v="68.337878429472283"/>
    <n v="0"/>
    <n v="1.0154034959642089"/>
    <n v="0.97783105271099424"/>
  </r>
  <r>
    <s v="Cape-Verde"/>
    <x v="11"/>
    <n v="533885"/>
    <x v="21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n v="0"/>
    <n v="0"/>
    <s v="No change"/>
    <n v="0.12998282689096063"/>
    <n v="5.4673730437993617E-2"/>
    <n v="0"/>
    <n v="0"/>
    <n v="0"/>
    <n v="0"/>
    <n v="0"/>
  </r>
  <r>
    <s v="Cape-Verde"/>
    <x v="11"/>
    <n v="533886"/>
    <x v="22"/>
    <n v="0"/>
    <n v="539939.99999999988"/>
    <n v="0"/>
    <m/>
    <n v="0"/>
    <m/>
    <n v="0"/>
    <m/>
    <n v="0"/>
    <m/>
    <n v="0"/>
    <n v="571201.5"/>
    <n v="0"/>
    <n v="0"/>
    <m/>
    <n v="0"/>
    <m/>
    <n v="0"/>
    <m/>
    <n v="0"/>
    <n v="593149.50000000012"/>
    <n v="0"/>
    <n v="0"/>
    <n v="0"/>
    <n v="0"/>
    <n v="0"/>
    <n v="0"/>
    <s v=""/>
    <n v="0"/>
    <s v=""/>
    <n v="0"/>
    <s v=""/>
    <s v=""/>
    <n v="0"/>
    <n v="0"/>
    <s v="No change"/>
    <n v="0.12998282689096063"/>
    <n v="5.4673730437993617E-2"/>
    <n v="0"/>
    <n v="0"/>
    <n v="0"/>
    <n v="0"/>
    <n v="0"/>
  </r>
  <r>
    <s v="Cape-Verde"/>
    <x v="11"/>
    <n v="533887"/>
    <x v="23"/>
    <n v="0"/>
    <n v="539939.99999999988"/>
    <n v="0"/>
    <m/>
    <n v="0"/>
    <m/>
    <n v="0"/>
    <m/>
    <n v="0"/>
    <m/>
    <n v="0"/>
    <n v="571201.5"/>
    <n v="0"/>
    <n v="1"/>
    <m/>
    <n v="0"/>
    <m/>
    <n v="0"/>
    <m/>
    <n v="0"/>
    <n v="593149.50000000012"/>
    <n v="0"/>
    <n v="1"/>
    <n v="0"/>
    <n v="0"/>
    <n v="0"/>
    <n v="0"/>
    <s v=""/>
    <n v="1"/>
    <s v="2018 (triag)"/>
    <n v="1"/>
    <s v="2018 (triag)"/>
    <s v=""/>
    <n v="1"/>
    <n v="1"/>
    <s v="No change"/>
    <n v="0.12998282689096063"/>
    <n v="5.4673730437993617E-2"/>
    <n v="0.52209060443080391"/>
    <n v="1.1782392832667634"/>
    <n v="0"/>
    <n v="1.7506956826969115E-2"/>
    <n v="1.6859156081224038E-2"/>
  </r>
  <r>
    <s v="Algeria"/>
    <x v="12"/>
    <n v="37260562.50000003"/>
    <x v="0"/>
    <n v="0"/>
    <n v="38000626.500000022"/>
    <n v="4628"/>
    <n v="38760167.5"/>
    <n v="612"/>
    <n v="39543154.499999985"/>
    <n v="0"/>
    <n v="40339328.5"/>
    <n v="148618"/>
    <n v="41136545.999999985"/>
    <n v="0"/>
    <n v="41927007.000000007"/>
    <n v="185038"/>
    <n v="185038"/>
    <n v="42705368.50000003"/>
    <n v="84280"/>
    <n v="43451665.999999985"/>
    <n v="0"/>
    <n v="44177968.500000007"/>
    <n v="0"/>
    <n v="44903225.000000007"/>
    <n v="0"/>
    <n v="73168"/>
    <n v="4628"/>
    <n v="185038"/>
    <n v="0"/>
    <n v="4628"/>
    <n v="2013"/>
    <n v="185038"/>
    <n v="2018"/>
    <n v="84280"/>
    <n v="2018"/>
    <s v="Adjust"/>
    <n v="96067.648697700104"/>
    <n v="185038"/>
    <s v="Decreasing"/>
    <n v="-5.6467842638671772E-2"/>
    <n v="0.17775588866414749"/>
    <n v="97037.488198034029"/>
    <n v="124714.33885802898"/>
    <n v="1.2178746579349151"/>
    <n v="44.133367306662258"/>
    <n v="41.208176027445681"/>
  </r>
  <r>
    <s v="Algeria"/>
    <x v="12"/>
    <n v="37260563.5"/>
    <x v="1"/>
    <n v="0"/>
    <n v="38000626.500000022"/>
    <n v="0"/>
    <m/>
    <n v="0"/>
    <m/>
    <n v="0"/>
    <m/>
    <n v="181916"/>
    <m/>
    <n v="184000"/>
    <n v="41927007.000000007"/>
    <n v="112822"/>
    <n v="112822"/>
    <m/>
    <n v="8850"/>
    <m/>
    <n v="0"/>
    <m/>
    <n v="0"/>
    <n v="44903225.000000007"/>
    <n v="0"/>
    <n v="57705"/>
    <n v="0"/>
    <n v="184000"/>
    <n v="0"/>
    <n v="0"/>
    <s v=""/>
    <n v="112822"/>
    <n v="2018"/>
    <n v="8850"/>
    <n v="2018"/>
    <s v="Adjust"/>
    <n v="10087.787031023327"/>
    <n v="112822"/>
    <s v="Decreasing"/>
    <n v="-5.6467842638671772E-2"/>
    <n v="0.17775588866414749"/>
    <n v="76530.016625677265"/>
    <n v="98357.764648515222"/>
    <n v="0"/>
    <n v="26.909147128007486"/>
    <n v="25.125589531709579"/>
  </r>
  <r>
    <s v="Algeria"/>
    <x v="12"/>
    <n v="37260564.5"/>
    <x v="2"/>
    <n v="0"/>
    <n v="38000626.500000022"/>
    <n v="0"/>
    <m/>
    <n v="22278"/>
    <m/>
    <n v="0"/>
    <m/>
    <n v="0"/>
    <m/>
    <n v="0"/>
    <n v="41927007.000000007"/>
    <n v="17896"/>
    <n v="17896"/>
    <m/>
    <n v="18140"/>
    <m/>
    <n v="0"/>
    <m/>
    <n v="0"/>
    <n v="44903225.000000007"/>
    <n v="0"/>
    <n v="8620"/>
    <n v="22278"/>
    <n v="18140"/>
    <n v="0"/>
    <n v="22278"/>
    <n v="2014"/>
    <n v="17896"/>
    <n v="2018"/>
    <n v="18140"/>
    <n v="2018"/>
    <s v=""/>
    <n v="18140"/>
    <n v="18140"/>
    <s v="Increasing"/>
    <n v="-5.6467842638671772E-2"/>
    <n v="0.17775588866414749"/>
    <n v="11432.089824336505"/>
    <n v="14692.729074953666"/>
    <n v="5.862534924259732"/>
    <n v="4.2683705040047331"/>
    <n v="4.039798923128572"/>
  </r>
  <r>
    <s v="Algeria"/>
    <x v="12"/>
    <n v="37260565.5"/>
    <x v="3"/>
    <n v="391"/>
    <n v="38000626.500000022"/>
    <n v="54"/>
    <m/>
    <n v="1029"/>
    <m/>
    <n v="0"/>
    <m/>
    <n v="81"/>
    <m/>
    <n v="1388"/>
    <n v="41927007.000000007"/>
    <n v="0"/>
    <n v="14106"/>
    <m/>
    <n v="86"/>
    <m/>
    <n v="0"/>
    <m/>
    <n v="613"/>
    <n v="44903225.000000007"/>
    <n v="0"/>
    <n v="14106"/>
    <n v="1029"/>
    <n v="1388"/>
    <n v="613"/>
    <n v="54"/>
    <n v="2013"/>
    <n v="14106"/>
    <s v="2018 (triag)"/>
    <n v="613"/>
    <n v="2021"/>
    <s v="Adjust"/>
    <n v="698.73598305280211"/>
    <n v="14106"/>
    <s v="Decreasing"/>
    <n v="-5.6467842638671772E-2"/>
    <n v="0.17775588866414749"/>
    <n v="18707.779473560411"/>
    <n v="24043.57730061443"/>
    <n v="1.4210292032948449E-2"/>
    <n v="3.3644185476917055"/>
    <n v="3.1414224702123281"/>
  </r>
  <r>
    <s v="Algeria"/>
    <x v="12"/>
    <n v="37260566.5"/>
    <x v="4"/>
    <n v="224"/>
    <n v="38000626.500000022"/>
    <n v="0"/>
    <m/>
    <n v="397"/>
    <m/>
    <n v="0"/>
    <m/>
    <n v="25"/>
    <m/>
    <n v="0"/>
    <n v="41927007.000000007"/>
    <n v="0"/>
    <n v="12781"/>
    <m/>
    <n v="5"/>
    <m/>
    <n v="0"/>
    <m/>
    <n v="6"/>
    <n v="44903225.000000007"/>
    <n v="0"/>
    <n v="12781"/>
    <n v="397"/>
    <n v="25"/>
    <n v="6"/>
    <n v="224"/>
    <n v="2012"/>
    <n v="12781"/>
    <s v="2018 (triag)"/>
    <n v="6"/>
    <n v="2021"/>
    <s v="Adjust"/>
    <n v="6.8391776481514075"/>
    <n v="12781"/>
    <s v="Decreasing"/>
    <n v="-5.6467842638671772E-2"/>
    <n v="0.17775588866414749"/>
    <n v="16950.526687336991"/>
    <n v="21785.12416554325"/>
    <n v="5.8946396581119491E-2"/>
    <n v="3.0483931276086551"/>
    <n v="2.846343441924271"/>
  </r>
  <r>
    <s v="Algeria"/>
    <x v="12"/>
    <n v="37260567.5"/>
    <x v="5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n v="0"/>
    <n v="0"/>
    <s v="No change"/>
    <n v="-5.6467842638671772E-2"/>
    <n v="0.17775588866414749"/>
    <n v="0"/>
    <n v="0"/>
    <n v="0"/>
    <n v="0"/>
    <n v="0"/>
  </r>
  <r>
    <s v="Algeria"/>
    <x v="12"/>
    <n v="37260568.5"/>
    <x v="6"/>
    <n v="20"/>
    <n v="38000626.500000022"/>
    <n v="1"/>
    <m/>
    <n v="0"/>
    <m/>
    <n v="0"/>
    <m/>
    <n v="0"/>
    <m/>
    <n v="0"/>
    <n v="41927007.000000007"/>
    <n v="0"/>
    <n v="381"/>
    <m/>
    <n v="7"/>
    <m/>
    <n v="0"/>
    <m/>
    <n v="0"/>
    <n v="44903225.000000007"/>
    <n v="0"/>
    <n v="381"/>
    <n v="20"/>
    <n v="7"/>
    <n v="0"/>
    <n v="1"/>
    <n v="2013"/>
    <n v="381"/>
    <s v="2018 (triag)"/>
    <n v="7"/>
    <s v="2018 (triag)"/>
    <s v="Adjust"/>
    <n v="7.9790405895099754"/>
    <n v="381"/>
    <s v="Decreasing"/>
    <n v="-5.6467842638671772E-2"/>
    <n v="0.17775588866414749"/>
    <n v="505.29306532160189"/>
    <n v="649.41180714122345"/>
    <n v="2.6315355616571203E-4"/>
    <n v="9.0872215133314893E-2"/>
    <n v="8.4849139454905506E-2"/>
  </r>
  <r>
    <s v="Algeria"/>
    <x v="12"/>
    <n v="37260569.5"/>
    <x v="7"/>
    <n v="199"/>
    <n v="38000626.500000022"/>
    <n v="0"/>
    <m/>
    <n v="0"/>
    <m/>
    <n v="0"/>
    <m/>
    <n v="304"/>
    <m/>
    <n v="0"/>
    <n v="41927007.000000007"/>
    <n v="0"/>
    <n v="1249"/>
    <m/>
    <n v="20"/>
    <m/>
    <n v="0"/>
    <m/>
    <n v="0"/>
    <n v="44903225.000000007"/>
    <n v="0"/>
    <n v="1249"/>
    <n v="199"/>
    <n v="304"/>
    <n v="0"/>
    <n v="199"/>
    <n v="2012"/>
    <n v="1249"/>
    <s v="2018 (triag)"/>
    <n v="20"/>
    <s v="2018 (triag)"/>
    <s v="Adjust"/>
    <n v="22.797258827171358"/>
    <n v="1249"/>
    <s v="Decreasing"/>
    <n v="-5.6467842638671772E-2"/>
    <n v="0.17775588866414749"/>
    <n v="1656.4594188626791"/>
    <n v="2128.9116722293652"/>
    <n v="5.2367557676976692E-2"/>
    <n v="0.29789867900658873"/>
    <n v="0.2781537406277611"/>
  </r>
  <r>
    <s v="Algeria"/>
    <x v="12"/>
    <n v="37260570.5"/>
    <x v="8"/>
    <n v="0"/>
    <n v="38000626.500000022"/>
    <n v="0"/>
    <m/>
    <n v="0"/>
    <m/>
    <n v="0"/>
    <m/>
    <n v="0"/>
    <m/>
    <n v="0"/>
    <n v="41927007.000000007"/>
    <n v="42507"/>
    <n v="42507"/>
    <m/>
    <n v="0"/>
    <m/>
    <n v="0"/>
    <m/>
    <n v="0"/>
    <n v="44903225.000000007"/>
    <n v="0"/>
    <n v="41461"/>
    <n v="0"/>
    <n v="42507"/>
    <n v="0"/>
    <n v="0"/>
    <s v=""/>
    <n v="42507"/>
    <n v="2018"/>
    <n v="42507"/>
    <n v="2018"/>
    <s v=""/>
    <n v="42507"/>
    <n v="42507"/>
    <s v="No change"/>
    <n v="-5.6467842638671772E-2"/>
    <n v="0.17775588866414749"/>
    <n v="54986.760580837101"/>
    <n v="70669.981459008573"/>
    <n v="0"/>
    <n v="10.138333986015265"/>
    <n v="9.4663579286343005"/>
  </r>
  <r>
    <s v="Algeria"/>
    <x v="12"/>
    <n v="37260571.5"/>
    <x v="9"/>
    <n v="0"/>
    <n v="38000626.500000022"/>
    <n v="0"/>
    <m/>
    <n v="0"/>
    <m/>
    <n v="0"/>
    <m/>
    <n v="0"/>
    <m/>
    <n v="0"/>
    <n v="41927007.000000007"/>
    <n v="900"/>
    <n v="10838"/>
    <m/>
    <n v="0"/>
    <m/>
    <n v="0"/>
    <m/>
    <n v="0"/>
    <n v="44903225.000000007"/>
    <n v="0"/>
    <n v="10838"/>
    <n v="0"/>
    <n v="900"/>
    <n v="0"/>
    <n v="0"/>
    <s v=""/>
    <n v="10838"/>
    <s v="2018 (triag)"/>
    <n v="10838"/>
    <s v="2018 (triag)"/>
    <s v=""/>
    <n v="10838"/>
    <n v="10838"/>
    <s v="No change"/>
    <n v="-5.6467842638671772E-2"/>
    <n v="0.17775588866414749"/>
    <n v="14373.664677048611"/>
    <n v="18473.294398416219"/>
    <n v="0"/>
    <n v="2.5849686814038497"/>
    <n v="2.4136351008195955"/>
  </r>
  <r>
    <s v="Algeria"/>
    <x v="12"/>
    <n v="37260572.5"/>
    <x v="10"/>
    <n v="0"/>
    <n v="38000626.500000022"/>
    <n v="0"/>
    <m/>
    <n v="0"/>
    <m/>
    <n v="0"/>
    <m/>
    <n v="0"/>
    <m/>
    <n v="521"/>
    <n v="41927007.000000007"/>
    <n v="836"/>
    <n v="836"/>
    <m/>
    <n v="0"/>
    <m/>
    <n v="0"/>
    <m/>
    <n v="0"/>
    <n v="44903225.000000007"/>
    <n v="0"/>
    <n v="663"/>
    <n v="0"/>
    <n v="836"/>
    <n v="0"/>
    <n v="0"/>
    <s v=""/>
    <n v="836"/>
    <n v="2018"/>
    <n v="836"/>
    <n v="2018"/>
    <s v=""/>
    <n v="836"/>
    <n v="836"/>
    <s v="No change"/>
    <n v="-5.6467842638671772E-2"/>
    <n v="0.17775588866414749"/>
    <n v="879.28950737066157"/>
    <n v="1130.0788140016566"/>
    <n v="0"/>
    <n v="0.19939415184107939"/>
    <n v="0.18617816426325723"/>
  </r>
  <r>
    <s v="Algeria"/>
    <x v="12"/>
    <n v="37260573.5"/>
    <x v="11"/>
    <n v="0"/>
    <n v="38000626.500000022"/>
    <n v="0"/>
    <m/>
    <n v="0"/>
    <m/>
    <n v="0"/>
    <m/>
    <n v="0"/>
    <m/>
    <n v="0"/>
    <n v="41927007.000000007"/>
    <n v="136"/>
    <n v="136"/>
    <m/>
    <n v="0"/>
    <m/>
    <n v="0"/>
    <m/>
    <n v="0"/>
    <n v="44903225.000000007"/>
    <n v="0"/>
    <n v="0"/>
    <n v="0"/>
    <n v="136"/>
    <n v="0"/>
    <n v="0"/>
    <s v=""/>
    <n v="136"/>
    <n v="2018"/>
    <n v="136"/>
    <n v="2018"/>
    <s v=""/>
    <n v="136"/>
    <n v="136"/>
    <s v="No change"/>
    <n v="-5.6467842638671772E-2"/>
    <n v="0.17775588866414749"/>
    <n v="0"/>
    <n v="0"/>
    <n v="0"/>
    <n v="3.243732613682631E-2"/>
    <n v="3.0287356865793043E-2"/>
  </r>
  <r>
    <s v="Algeria"/>
    <x v="12"/>
    <n v="37260574.5"/>
    <x v="12"/>
    <n v="0"/>
    <n v="38000626.500000022"/>
    <n v="0"/>
    <m/>
    <n v="0"/>
    <m/>
    <n v="0"/>
    <m/>
    <n v="0"/>
    <m/>
    <n v="0"/>
    <n v="41927007.000000007"/>
    <n v="2148"/>
    <n v="2227"/>
    <m/>
    <n v="0"/>
    <m/>
    <n v="0"/>
    <m/>
    <n v="0"/>
    <n v="44903225.000000007"/>
    <n v="0"/>
    <n v="2227"/>
    <n v="0"/>
    <n v="2148"/>
    <n v="0"/>
    <n v="0"/>
    <s v=""/>
    <n v="2227"/>
    <s v="2018 (triag)"/>
    <n v="2227"/>
    <s v="2018 (triag)"/>
    <s v=""/>
    <n v="2227"/>
    <n v="2227"/>
    <s v="No change"/>
    <n v="-5.6467842638671772E-2"/>
    <n v="0.17775588866414749"/>
    <n v="2953.5109093732476"/>
    <n v="3795.9057598517184"/>
    <n v="0"/>
    <n v="0.53116121549053086"/>
    <n v="0.49595546867736107"/>
  </r>
  <r>
    <s v="Algeria"/>
    <x v="12"/>
    <n v="37260575.5"/>
    <x v="13"/>
    <n v="0"/>
    <n v="38000626.500000022"/>
    <n v="0"/>
    <m/>
    <n v="0"/>
    <m/>
    <n v="0"/>
    <m/>
    <n v="0"/>
    <m/>
    <n v="0"/>
    <n v="41927007.000000007"/>
    <n v="6245"/>
    <n v="6245"/>
    <m/>
    <n v="0"/>
    <m/>
    <n v="0"/>
    <m/>
    <n v="0"/>
    <n v="44903225.000000007"/>
    <n v="0"/>
    <n v="6176"/>
    <n v="0"/>
    <n v="6245"/>
    <n v="0"/>
    <n v="0"/>
    <s v=""/>
    <n v="6245"/>
    <n v="2018"/>
    <n v="6245"/>
    <n v="2018"/>
    <s v=""/>
    <n v="6245"/>
    <n v="6245"/>
    <s v="No change"/>
    <n v="-5.6467842638671772E-2"/>
    <n v="0.17775588866414749"/>
    <n v="8190.7873265779872"/>
    <n v="10526.948348829912"/>
    <n v="0"/>
    <n v="1.4894933950329436"/>
    <n v="1.3907687031388054"/>
  </r>
  <r>
    <s v="Algeria"/>
    <x v="12"/>
    <n v="37260576.5"/>
    <x v="14"/>
    <n v="0"/>
    <n v="38000626.500000022"/>
    <n v="0"/>
    <m/>
    <n v="0"/>
    <m/>
    <n v="0"/>
    <m/>
    <n v="0"/>
    <m/>
    <n v="0"/>
    <n v="41927007.000000007"/>
    <n v="0"/>
    <n v="610"/>
    <m/>
    <n v="0"/>
    <m/>
    <n v="0"/>
    <m/>
    <n v="0"/>
    <n v="44903225.000000007"/>
    <n v="0"/>
    <n v="610"/>
    <n v="0"/>
    <n v="0"/>
    <n v="0"/>
    <n v="0"/>
    <s v=""/>
    <n v="610"/>
    <s v="2018 (triag)"/>
    <n v="610"/>
    <s v="2018 (triag)"/>
    <s v=""/>
    <n v="610"/>
    <n v="610"/>
    <s v="No change"/>
    <n v="-5.6467842638671772E-2"/>
    <n v="0.17775588866414749"/>
    <n v="808.99939592172473"/>
    <n v="1039.7406885988094"/>
    <n v="0"/>
    <n v="0.14549094811370625"/>
    <n v="0.1358477035892188"/>
  </r>
  <r>
    <s v="Algeria"/>
    <x v="12"/>
    <n v="37260577.5"/>
    <x v="15"/>
    <n v="0"/>
    <n v="38000626.500000022"/>
    <n v="0"/>
    <m/>
    <n v="0"/>
    <m/>
    <n v="0"/>
    <m/>
    <n v="0"/>
    <m/>
    <n v="0"/>
    <n v="41927007.000000007"/>
    <n v="1533"/>
    <n v="1533"/>
    <m/>
    <n v="0"/>
    <m/>
    <n v="0"/>
    <m/>
    <n v="0"/>
    <n v="44903225.000000007"/>
    <n v="0"/>
    <n v="1218"/>
    <n v="0"/>
    <n v="1533"/>
    <n v="0"/>
    <n v="0"/>
    <s v=""/>
    <n v="1533"/>
    <n v="2018"/>
    <n v="1533"/>
    <n v="2018"/>
    <s v=""/>
    <n v="1533"/>
    <n v="1533"/>
    <s v="No change"/>
    <n v="-5.6467842638671772E-2"/>
    <n v="0.17775588866414749"/>
    <n v="1615.3463348076407"/>
    <n v="2076.07239133336"/>
    <n v="0"/>
    <n v="0.36563544829231426"/>
    <n v="0.34140086820044657"/>
  </r>
  <r>
    <s v="Algeria"/>
    <x v="12"/>
    <n v="37260578.5"/>
    <x v="16"/>
    <n v="0"/>
    <n v="38000626.500000022"/>
    <n v="0"/>
    <m/>
    <n v="0"/>
    <m/>
    <n v="0"/>
    <m/>
    <n v="0"/>
    <m/>
    <n v="0"/>
    <n v="41927007.000000007"/>
    <n v="6184"/>
    <n v="76532"/>
    <m/>
    <n v="0"/>
    <m/>
    <n v="0"/>
    <m/>
    <n v="0"/>
    <n v="44903225.000000007"/>
    <n v="0"/>
    <n v="76532"/>
    <n v="0"/>
    <n v="6184"/>
    <n v="0"/>
    <n v="0"/>
    <s v=""/>
    <n v="76532"/>
    <s v="2018 (triag)"/>
    <n v="76532"/>
    <s v="2018 (triag)"/>
    <s v=""/>
    <n v="76532"/>
    <n v="76532"/>
    <s v="No change"/>
    <n v="-5.6467842638671772E-2"/>
    <n v="0.17775588866414749"/>
    <n v="101498.92093226466"/>
    <n v="130448.25308171159"/>
    <n v="0"/>
    <n v="18.253628263996994"/>
    <n v="17.043764673918183"/>
  </r>
  <r>
    <s v="Algeria"/>
    <x v="12"/>
    <n v="37260579.5"/>
    <x v="17"/>
    <n v="0"/>
    <n v="38000626.500000022"/>
    <n v="0"/>
    <m/>
    <n v="0"/>
    <m/>
    <n v="0"/>
    <m/>
    <n v="0"/>
    <m/>
    <n v="0"/>
    <n v="41927007.000000007"/>
    <n v="75033"/>
    <n v="75033"/>
    <m/>
    <n v="0"/>
    <m/>
    <n v="0"/>
    <m/>
    <n v="0"/>
    <n v="44903225.000000007"/>
    <n v="0"/>
    <n v="5104"/>
    <n v="0"/>
    <n v="75033"/>
    <n v="0"/>
    <n v="0"/>
    <s v=""/>
    <n v="75033"/>
    <n v="2018"/>
    <n v="75033"/>
    <n v="2018"/>
    <s v=""/>
    <n v="75033"/>
    <n v="75033"/>
    <s v="No change"/>
    <n v="-5.6467842638671772E-2"/>
    <n v="0.17775588866414749"/>
    <n v="6769.0703553843987"/>
    <n v="8699.7319255874136"/>
    <n v="0"/>
    <n v="17.896102147238889"/>
    <n v="16.709935644934188"/>
  </r>
  <r>
    <s v="Algeria"/>
    <x v="12"/>
    <n v="37260580.5"/>
    <x v="18"/>
    <n v="0"/>
    <n v="38000626.500000022"/>
    <n v="0"/>
    <m/>
    <n v="0"/>
    <m/>
    <n v="0"/>
    <m/>
    <n v="0"/>
    <m/>
    <n v="0"/>
    <n v="41927007.000000007"/>
    <n v="15238"/>
    <n v="15238"/>
    <m/>
    <n v="0"/>
    <m/>
    <n v="0"/>
    <m/>
    <n v="0"/>
    <n v="44903225.000000007"/>
    <n v="0"/>
    <n v="14548"/>
    <n v="0"/>
    <n v="15238"/>
    <n v="0"/>
    <n v="0"/>
    <s v=""/>
    <n v="15238"/>
    <n v="2018"/>
    <n v="15238"/>
    <n v="2018"/>
    <s v=""/>
    <n v="15238"/>
    <n v="15238"/>
    <s v="No change"/>
    <n v="-5.6467842638671772E-2"/>
    <n v="0.17775588866414749"/>
    <n v="19293.972478474185"/>
    <n v="24796.963176615536"/>
    <n v="0"/>
    <n v="3.6344115858305837"/>
    <n v="3.3935201758893703"/>
  </r>
  <r>
    <s v="Algeria"/>
    <x v="12"/>
    <n v="37260581.5"/>
    <x v="19"/>
    <n v="0"/>
    <n v="38000626.500000022"/>
    <n v="0"/>
    <m/>
    <n v="0"/>
    <m/>
    <n v="0"/>
    <m/>
    <n v="0"/>
    <m/>
    <n v="0"/>
    <n v="41927007.000000007"/>
    <n v="365"/>
    <n v="365"/>
    <m/>
    <n v="128823"/>
    <m/>
    <n v="0"/>
    <m/>
    <n v="0"/>
    <n v="44903225.000000007"/>
    <n v="0"/>
    <n v="279"/>
    <n v="0"/>
    <n v="128823"/>
    <n v="0"/>
    <n v="0"/>
    <s v=""/>
    <n v="365"/>
    <n v="2018"/>
    <n v="128823"/>
    <n v="2018"/>
    <s v=""/>
    <n v="128823"/>
    <n v="128823"/>
    <s v="Increasing"/>
    <n v="-5.6467842638671772E-2"/>
    <n v="0.17775588866414749"/>
    <n v="370.01775649534625"/>
    <n v="475.55352806404557"/>
    <n v="0"/>
    <n v="8.7056059117217671E-2"/>
    <n v="28.689030687662186"/>
  </r>
  <r>
    <s v="Algeria"/>
    <x v="12"/>
    <n v="37260582.5"/>
    <x v="20"/>
    <n v="0"/>
    <n v="38000626.500000022"/>
    <n v="0"/>
    <m/>
    <n v="0"/>
    <m/>
    <n v="0"/>
    <m/>
    <n v="0"/>
    <m/>
    <n v="0"/>
    <n v="41927007.000000007"/>
    <n v="1971"/>
    <n v="1971"/>
    <m/>
    <n v="0"/>
    <m/>
    <n v="0"/>
    <m/>
    <n v="0"/>
    <n v="44903225.000000007"/>
    <n v="0"/>
    <n v="1827"/>
    <n v="0"/>
    <n v="1971"/>
    <n v="0"/>
    <n v="0"/>
    <s v=""/>
    <n v="1971"/>
    <n v="2018"/>
    <n v="1971"/>
    <n v="2018"/>
    <s v=""/>
    <n v="1971"/>
    <n v="1971"/>
    <s v="No change"/>
    <n v="-5.6467842638671772E-2"/>
    <n v="0.17775588866414749"/>
    <n v="2423.0195022114608"/>
    <n v="3114.1085870000402"/>
    <n v="0"/>
    <n v="0.47010271923297547"/>
    <n v="0.43894397340057417"/>
  </r>
  <r>
    <s v="Algeria"/>
    <x v="12"/>
    <n v="37260583.5"/>
    <x v="21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n v="0"/>
    <n v="0"/>
    <s v="No change"/>
    <n v="-5.6467842638671772E-2"/>
    <n v="0.17775588866414749"/>
    <n v="0"/>
    <n v="0"/>
    <n v="0"/>
    <n v="0"/>
    <n v="0"/>
  </r>
  <r>
    <s v="Algeria"/>
    <x v="12"/>
    <n v="37260584.5"/>
    <x v="22"/>
    <n v="0"/>
    <n v="38000626.500000022"/>
    <n v="0"/>
    <m/>
    <n v="0"/>
    <m/>
    <n v="0"/>
    <m/>
    <n v="0"/>
    <m/>
    <n v="0"/>
    <n v="41927007.000000007"/>
    <n v="0"/>
    <n v="0"/>
    <m/>
    <n v="0"/>
    <m/>
    <n v="0"/>
    <m/>
    <n v="0"/>
    <n v="44903225.000000007"/>
    <n v="0"/>
    <n v="0"/>
    <n v="0"/>
    <n v="0"/>
    <n v="0"/>
    <n v="0"/>
    <s v=""/>
    <n v="0"/>
    <s v=""/>
    <n v="0"/>
    <s v=""/>
    <s v=""/>
    <n v="0"/>
    <n v="0"/>
    <s v="No change"/>
    <n v="-5.6467842638671772E-2"/>
    <n v="0.17775588866414749"/>
    <n v="0"/>
    <n v="0"/>
    <n v="0"/>
    <n v="0"/>
    <n v="0"/>
  </r>
  <r>
    <s v="Algeria"/>
    <x v="12"/>
    <n v="37260585.5"/>
    <x v="23"/>
    <n v="0"/>
    <n v="38000626.500000022"/>
    <n v="0"/>
    <m/>
    <n v="0"/>
    <m/>
    <n v="0"/>
    <m/>
    <n v="0"/>
    <m/>
    <n v="0"/>
    <n v="41927007.000000007"/>
    <n v="0"/>
    <n v="1"/>
    <m/>
    <n v="0"/>
    <m/>
    <n v="0"/>
    <m/>
    <n v="0"/>
    <n v="44903225.000000007"/>
    <n v="0"/>
    <n v="1"/>
    <n v="0"/>
    <n v="0"/>
    <n v="0"/>
    <n v="0"/>
    <s v=""/>
    <n v="1"/>
    <s v="2018 (triag)"/>
    <n v="1"/>
    <s v="2018 (triag)"/>
    <s v=""/>
    <n v="1"/>
    <n v="1"/>
    <s v="No change"/>
    <n v="-5.6467842638671772E-2"/>
    <n v="0.17775588866414749"/>
    <n v="1.3262285179044668"/>
    <n v="1.7044929321291955"/>
    <n v="0"/>
    <n v="2.3850975100607583E-4"/>
    <n v="2.2270115342494883E-4"/>
  </r>
  <r>
    <s v="Eritrea"/>
    <x v="13"/>
    <n v="3252595.9999999991"/>
    <x v="0"/>
    <n v="389"/>
    <n v="3296367"/>
    <n v="427"/>
    <n v="3323425.0000000009"/>
    <n v="484"/>
    <n v="3340005.9999999991"/>
    <n v="497"/>
    <n v="3365287.5000000014"/>
    <n v="537"/>
    <n v="3396933.0000000019"/>
    <n v="529"/>
    <n v="3445374.4999999986"/>
    <n v="639"/>
    <n v="639"/>
    <n v="3498818.0000000014"/>
    <n v="576"/>
    <n v="3555867.9999999991"/>
    <n v="662"/>
    <n v="3620312.0000000023"/>
    <n v="636"/>
    <n v="3684031.5000000019"/>
    <n v="584"/>
    <n v="280"/>
    <n v="497"/>
    <n v="639"/>
    <n v="662"/>
    <n v="427"/>
    <n v="2013"/>
    <n v="639"/>
    <n v="2018"/>
    <n v="584"/>
    <n v="2022"/>
    <s v="Adjust"/>
    <n v="671.19040828312245"/>
    <n v="671.19040828312245"/>
    <s v="Increasing"/>
    <n v="-2.2233181875670249E-2"/>
    <n v="0.11702326021234755"/>
    <n v="312.92248638793529"/>
    <n v="397.76420652673733"/>
    <n v="1.2953654735652917"/>
    <n v="1.8546605020731426"/>
    <n v="1.8218910676608551"/>
  </r>
  <r>
    <s v="Eritrea"/>
    <x v="13"/>
    <n v="3252597"/>
    <x v="1"/>
    <n v="0"/>
    <n v="3296367"/>
    <n v="8524"/>
    <m/>
    <n v="8264"/>
    <m/>
    <n v="7924"/>
    <m/>
    <n v="8968"/>
    <m/>
    <n v="9056"/>
    <n v="3445374.4999999986"/>
    <n v="9942"/>
    <n v="9942"/>
    <m/>
    <n v="0"/>
    <m/>
    <n v="0"/>
    <m/>
    <n v="9362"/>
    <n v="3684031.5000000019"/>
    <n v="10014"/>
    <n v="3939"/>
    <n v="8524"/>
    <n v="9942"/>
    <n v="10014"/>
    <n v="8524"/>
    <n v="2013"/>
    <n v="9942"/>
    <n v="2018"/>
    <n v="10014"/>
    <n v="2022"/>
    <s v=""/>
    <n v="10014"/>
    <n v="10014"/>
    <s v="Increasing"/>
    <n v="-2.2233181875670249E-2"/>
    <n v="0.11702326021234755"/>
    <n v="4402.1488352931328"/>
    <n v="5595.6900339600661"/>
    <n v="25.858771186582075"/>
    <n v="28.856079360893872"/>
    <n v="27.182178002549637"/>
  </r>
  <r>
    <s v="Eritrea"/>
    <x v="13"/>
    <n v="3252598"/>
    <x v="2"/>
    <n v="0"/>
    <n v="3296367"/>
    <n v="0"/>
    <m/>
    <n v="0"/>
    <m/>
    <n v="0"/>
    <m/>
    <n v="752"/>
    <m/>
    <n v="0"/>
    <n v="3445374.4999999986"/>
    <n v="0"/>
    <n v="45"/>
    <m/>
    <n v="0"/>
    <m/>
    <n v="0"/>
    <m/>
    <n v="134"/>
    <n v="3684031.5000000019"/>
    <n v="134"/>
    <n v="45"/>
    <n v="0"/>
    <n v="752"/>
    <n v="134"/>
    <n v="0"/>
    <s v=""/>
    <n v="45"/>
    <s v="2018 (triag)"/>
    <n v="134"/>
    <n v="2021"/>
    <s v=""/>
    <n v="134"/>
    <n v="134"/>
    <s v="Increasing"/>
    <n v="-2.2233181875670249E-2"/>
    <n v="0.11702326021234755"/>
    <n v="50.29111388377531"/>
    <n v="63.926390334654215"/>
    <n v="0"/>
    <n v="0.13060989451219315"/>
    <n v="0.36373196048947987"/>
  </r>
  <r>
    <s v="Eritrea"/>
    <x v="13"/>
    <n v="3252599"/>
    <x v="3"/>
    <n v="0"/>
    <n v="3296367"/>
    <n v="0"/>
    <m/>
    <n v="0"/>
    <m/>
    <n v="0"/>
    <m/>
    <n v="0"/>
    <m/>
    <n v="0"/>
    <n v="3445374.4999999986"/>
    <n v="0"/>
    <n v="451"/>
    <m/>
    <n v="0"/>
    <m/>
    <n v="0"/>
    <m/>
    <n v="0"/>
    <n v="3684031.5000000019"/>
    <n v="0"/>
    <n v="451"/>
    <n v="0"/>
    <n v="0"/>
    <n v="0"/>
    <n v="0"/>
    <s v=""/>
    <n v="451"/>
    <s v="2018 (triag)"/>
    <n v="451"/>
    <s v="2018 (triag)"/>
    <s v=""/>
    <n v="451"/>
    <n v="451"/>
    <s v="No change"/>
    <n v="-2.2233181875670249E-2"/>
    <n v="0.11702326021234755"/>
    <n v="504.02871914628145"/>
    <n v="640.68448979842333"/>
    <n v="0"/>
    <n v="1.3090013872222024"/>
    <n v="1.2242023446325032"/>
  </r>
  <r>
    <s v="Eritrea"/>
    <x v="13"/>
    <n v="3252600"/>
    <x v="4"/>
    <n v="0"/>
    <n v="3296367"/>
    <n v="0"/>
    <m/>
    <n v="0"/>
    <m/>
    <n v="0"/>
    <m/>
    <n v="0"/>
    <m/>
    <n v="0"/>
    <n v="3445374.4999999986"/>
    <n v="0"/>
    <n v="186"/>
    <m/>
    <n v="0"/>
    <m/>
    <n v="0"/>
    <m/>
    <n v="0"/>
    <n v="3684031.5000000019"/>
    <n v="55"/>
    <n v="186"/>
    <n v="0"/>
    <n v="0"/>
    <n v="55"/>
    <n v="0"/>
    <s v=""/>
    <n v="186"/>
    <s v="2018 (triag)"/>
    <n v="55"/>
    <n v="2022"/>
    <s v="Adjust"/>
    <n v="63.211425437622836"/>
    <n v="186"/>
    <s v="Decreasing"/>
    <n v="-2.2233181875670249E-2"/>
    <n v="0.11702326021234755"/>
    <n v="207.86993738627129"/>
    <n v="264.2290800499041"/>
    <n v="0"/>
    <n v="0.53985423065039828"/>
    <n v="0.50488167650032278"/>
  </r>
  <r>
    <s v="Eritrea"/>
    <x v="13"/>
    <n v="3252601"/>
    <x v="5"/>
    <n v="0"/>
    <n v="3296367"/>
    <n v="0"/>
    <m/>
    <n v="0"/>
    <m/>
    <n v="0"/>
    <m/>
    <n v="0"/>
    <m/>
    <n v="0"/>
    <n v="3445374.4999999986"/>
    <n v="243"/>
    <n v="243"/>
    <m/>
    <n v="0"/>
    <m/>
    <n v="6000"/>
    <m/>
    <n v="2626"/>
    <n v="3684031.5000000019"/>
    <n v="2626"/>
    <n v="243"/>
    <n v="0"/>
    <n v="243"/>
    <n v="6000"/>
    <n v="0"/>
    <s v=""/>
    <n v="243"/>
    <n v="2018"/>
    <n v="2626"/>
    <n v="2021"/>
    <s v=""/>
    <n v="2626"/>
    <n v="2626"/>
    <s v="Increasing"/>
    <n v="-2.2233181875670249E-2"/>
    <n v="0.11702326021234755"/>
    <n v="271.57201497238668"/>
    <n v="345.20250780713275"/>
    <n v="0"/>
    <n v="0.70529343036584291"/>
    <n v="7.1280606585475681"/>
  </r>
  <r>
    <s v="Eritrea"/>
    <x v="13"/>
    <n v="3252602"/>
    <x v="6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03"/>
    <x v="7"/>
    <n v="0"/>
    <n v="3296367"/>
    <n v="0"/>
    <m/>
    <n v="0"/>
    <m/>
    <n v="0"/>
    <m/>
    <n v="0"/>
    <m/>
    <n v="0"/>
    <n v="3445374.4999999986"/>
    <n v="0"/>
    <n v="243"/>
    <m/>
    <n v="0"/>
    <m/>
    <n v="0"/>
    <m/>
    <n v="0"/>
    <n v="3684031.5000000019"/>
    <n v="0"/>
    <n v="243"/>
    <n v="0"/>
    <n v="0"/>
    <n v="0"/>
    <n v="0"/>
    <s v=""/>
    <n v="243"/>
    <s v="2018 (triag)"/>
    <n v="243"/>
    <s v="2018 (triag)"/>
    <s v=""/>
    <n v="243"/>
    <n v="243"/>
    <s v="No change"/>
    <n v="-2.2233181875670249E-2"/>
    <n v="0.11702326021234755"/>
    <n v="271.57201497238668"/>
    <n v="345.20250780713275"/>
    <n v="0"/>
    <n v="0.70529343036584291"/>
    <n v="0.65960348058913143"/>
  </r>
  <r>
    <s v="Eritrea"/>
    <x v="13"/>
    <n v="3252604"/>
    <x v="8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05"/>
    <x v="9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381"/>
    <n v="0"/>
    <n v="0"/>
    <n v="0"/>
    <n v="381"/>
    <n v="0"/>
    <s v=""/>
    <n v="0"/>
    <s v=""/>
    <n v="381"/>
    <n v="2022"/>
    <s v=""/>
    <n v="381"/>
    <n v="381"/>
    <s v="Increasing"/>
    <n v="-2.2233181875670249E-2"/>
    <n v="0.11702326021234755"/>
    <n v="0"/>
    <n v="0"/>
    <n v="0"/>
    <n v="0"/>
    <n v="1.0341931115409839"/>
  </r>
  <r>
    <s v="Eritrea"/>
    <x v="13"/>
    <n v="3252606"/>
    <x v="10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07"/>
    <x v="11"/>
    <n v="0"/>
    <n v="3296367"/>
    <n v="0"/>
    <m/>
    <n v="0"/>
    <m/>
    <n v="0"/>
    <m/>
    <n v="0"/>
    <m/>
    <n v="0"/>
    <n v="3445374.4999999986"/>
    <n v="549"/>
    <n v="549"/>
    <m/>
    <n v="0"/>
    <m/>
    <n v="0"/>
    <m/>
    <n v="298"/>
    <n v="3684031.5000000019"/>
    <n v="296"/>
    <n v="0"/>
    <n v="0"/>
    <n v="549"/>
    <n v="298"/>
    <n v="0"/>
    <s v=""/>
    <n v="549"/>
    <n v="2018"/>
    <n v="296"/>
    <n v="2022"/>
    <s v="Adjust"/>
    <n v="340.19239871884287"/>
    <n v="549"/>
    <s v="Decreasing"/>
    <n v="-2.2233181875670249E-2"/>
    <n v="0.11702326021234755"/>
    <n v="0"/>
    <n v="0"/>
    <n v="0"/>
    <n v="1.5934407130487562"/>
    <n v="1.4902152709606302"/>
  </r>
  <r>
    <s v="Eritrea"/>
    <x v="13"/>
    <n v="3252608"/>
    <x v="12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09"/>
    <x v="13"/>
    <n v="0"/>
    <n v="3296367"/>
    <n v="0"/>
    <m/>
    <n v="0"/>
    <m/>
    <n v="0"/>
    <m/>
    <n v="0"/>
    <m/>
    <n v="0"/>
    <n v="3445374.4999999986"/>
    <n v="0"/>
    <n v="113"/>
    <m/>
    <n v="0"/>
    <m/>
    <n v="0"/>
    <m/>
    <n v="137"/>
    <n v="3684031.5000000019"/>
    <n v="141"/>
    <n v="113"/>
    <n v="0"/>
    <n v="0"/>
    <n v="141"/>
    <n v="0"/>
    <s v=""/>
    <n v="113"/>
    <s v="2018 (triag)"/>
    <n v="141"/>
    <n v="2022"/>
    <s v=""/>
    <n v="141"/>
    <n v="141"/>
    <s v="Increasing"/>
    <n v="-2.2233181875670249E-2"/>
    <n v="0.11702326021234755"/>
    <n v="126.28657486370246"/>
    <n v="160.52626906257615"/>
    <n v="0"/>
    <n v="0.32797595733061835"/>
    <n v="0.3827328837986318"/>
  </r>
  <r>
    <s v="Eritrea"/>
    <x v="13"/>
    <n v="3252610"/>
    <x v="14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11"/>
    <x v="15"/>
    <n v="0"/>
    <n v="3296367"/>
    <n v="0"/>
    <m/>
    <n v="0"/>
    <m/>
    <n v="0"/>
    <m/>
    <n v="0"/>
    <m/>
    <n v="0"/>
    <n v="3445374.4999999986"/>
    <n v="0"/>
    <n v="86"/>
    <m/>
    <n v="0"/>
    <m/>
    <n v="0"/>
    <m/>
    <n v="99"/>
    <n v="3684031.5000000019"/>
    <n v="96"/>
    <n v="86"/>
    <n v="0"/>
    <n v="0"/>
    <n v="99"/>
    <n v="0"/>
    <s v=""/>
    <n v="86"/>
    <s v="2018 (triag)"/>
    <n v="96"/>
    <n v="2022"/>
    <s v=""/>
    <n v="96"/>
    <n v="96"/>
    <s v="Increasing"/>
    <n v="-2.2233181875670249E-2"/>
    <n v="0.11702326021234755"/>
    <n v="96.111906533437264"/>
    <n v="122.17043486178362"/>
    <n v="0"/>
    <n v="0.24961002062330245"/>
    <n v="0.26058409109694081"/>
  </r>
  <r>
    <s v="Eritrea"/>
    <x v="13"/>
    <n v="3252612"/>
    <x v="16"/>
    <n v="0"/>
    <n v="3296367"/>
    <n v="0"/>
    <m/>
    <n v="0"/>
    <m/>
    <n v="0"/>
    <m/>
    <n v="0"/>
    <m/>
    <n v="0"/>
    <n v="3445374.4999999986"/>
    <n v="0"/>
    <n v="3563"/>
    <m/>
    <n v="0"/>
    <m/>
    <n v="0"/>
    <m/>
    <n v="0"/>
    <n v="3684031.5000000019"/>
    <n v="0"/>
    <n v="3563"/>
    <n v="0"/>
    <n v="0"/>
    <n v="0"/>
    <n v="0"/>
    <s v=""/>
    <n v="3563"/>
    <s v="2018 (triag)"/>
    <n v="3563"/>
    <s v="2018 (triag)"/>
    <s v=""/>
    <n v="3563"/>
    <n v="3563"/>
    <s v="No change"/>
    <n v="-2.2233181875670249E-2"/>
    <n v="0.11702326021234755"/>
    <n v="3981.9386392864762"/>
    <n v="5061.549528052733"/>
    <n v="0"/>
    <n v="10.341401203265425"/>
    <n v="9.6714699643583337"/>
  </r>
  <r>
    <s v="Eritrea"/>
    <x v="13"/>
    <n v="3252613"/>
    <x v="17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14"/>
    <x v="18"/>
    <n v="0"/>
    <n v="3296367"/>
    <n v="0"/>
    <m/>
    <n v="0"/>
    <m/>
    <n v="0"/>
    <m/>
    <n v="0"/>
    <m/>
    <n v="0"/>
    <n v="3445374.4999999986"/>
    <n v="0"/>
    <n v="549"/>
    <m/>
    <n v="0"/>
    <m/>
    <n v="0"/>
    <m/>
    <n v="267"/>
    <n v="3684031.5000000019"/>
    <n v="267"/>
    <n v="549"/>
    <n v="0"/>
    <n v="0"/>
    <n v="267"/>
    <n v="0"/>
    <s v=""/>
    <n v="549"/>
    <s v="2018 (triag)"/>
    <n v="267"/>
    <n v="2021"/>
    <s v="Adjust"/>
    <n v="306.86273803355084"/>
    <n v="549"/>
    <s v="Decreasing"/>
    <n v="-2.2233181875670249E-2"/>
    <n v="0.11702326021234755"/>
    <n v="613.55158938205886"/>
    <n v="779.90196208278144"/>
    <n v="0"/>
    <n v="1.5934407130487562"/>
    <n v="1.4902152709606302"/>
  </r>
  <r>
    <s v="Eritrea"/>
    <x v="13"/>
    <n v="3252615"/>
    <x v="19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16"/>
    <x v="20"/>
    <n v="0"/>
    <n v="3296367"/>
    <n v="0"/>
    <m/>
    <n v="0"/>
    <m/>
    <n v="0"/>
    <m/>
    <n v="0"/>
    <m/>
    <n v="0"/>
    <n v="3445374.4999999986"/>
    <n v="0"/>
    <n v="137"/>
    <m/>
    <n v="0"/>
    <m/>
    <n v="0"/>
    <m/>
    <n v="131"/>
    <n v="3684031.5000000019"/>
    <n v="130"/>
    <n v="137"/>
    <n v="0"/>
    <n v="0"/>
    <n v="131"/>
    <n v="0"/>
    <s v=""/>
    <n v="137"/>
    <s v="2018 (triag)"/>
    <n v="130"/>
    <n v="2022"/>
    <s v="Adjust"/>
    <n v="149.40882376165396"/>
    <n v="149.40882376165396"/>
    <s v="Increasing"/>
    <n v="-2.2233181875670249E-2"/>
    <n v="0.11702326021234755"/>
    <n v="153.10850226838261"/>
    <n v="194.62034390772507"/>
    <n v="0"/>
    <n v="0.39763456773712136"/>
    <n v="0.40555794314368349"/>
  </r>
  <r>
    <s v="Eritrea"/>
    <x v="13"/>
    <n v="3252617"/>
    <x v="21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6"/>
    <n v="3684031.5000000019"/>
    <n v="6"/>
    <n v="0"/>
    <n v="0"/>
    <n v="0"/>
    <n v="6"/>
    <n v="0"/>
    <s v=""/>
    <n v="0"/>
    <s v=""/>
    <n v="6"/>
    <n v="2021"/>
    <s v=""/>
    <n v="6"/>
    <n v="6"/>
    <s v="Increasing"/>
    <n v="-2.2233181875670249E-2"/>
    <n v="0.11702326021234755"/>
    <n v="0"/>
    <n v="0"/>
    <n v="0"/>
    <n v="0"/>
    <n v="1.62865056935588E-2"/>
  </r>
  <r>
    <s v="Eritrea"/>
    <x v="13"/>
    <n v="3252618"/>
    <x v="22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ritrea"/>
    <x v="13"/>
    <n v="3252619"/>
    <x v="23"/>
    <n v="0"/>
    <n v="3296367"/>
    <n v="0"/>
    <m/>
    <n v="0"/>
    <m/>
    <n v="0"/>
    <m/>
    <n v="0"/>
    <m/>
    <n v="0"/>
    <n v="3445374.4999999986"/>
    <n v="0"/>
    <n v="0"/>
    <m/>
    <n v="0"/>
    <m/>
    <n v="0"/>
    <m/>
    <n v="0"/>
    <n v="3684031.5000000019"/>
    <n v="0"/>
    <n v="0"/>
    <n v="0"/>
    <n v="0"/>
    <n v="0"/>
    <n v="0"/>
    <s v=""/>
    <n v="0"/>
    <s v=""/>
    <n v="0"/>
    <s v=""/>
    <s v=""/>
    <n v="0"/>
    <n v="0"/>
    <s v="No change"/>
    <n v="-2.2233181875670249E-2"/>
    <n v="0.11702326021234755"/>
    <n v="0"/>
    <n v="0"/>
    <n v="0"/>
    <n v="0"/>
    <n v="0"/>
  </r>
  <r>
    <s v="Ethiopia"/>
    <x v="14"/>
    <n v="94451279.50000006"/>
    <x v="0"/>
    <n v="0"/>
    <n v="97084366.00000003"/>
    <n v="0"/>
    <n v="99746766.49999994"/>
    <n v="0"/>
    <n v="102471895.49999996"/>
    <n v="0"/>
    <n v="105293228.50000003"/>
    <n v="296"/>
    <n v="108197949.49999994"/>
    <n v="0"/>
    <n v="111129438.00000001"/>
    <n v="17026"/>
    <n v="17026"/>
    <n v="114120593.49999996"/>
    <n v="11734"/>
    <n v="117190910.99999994"/>
    <n v="27155"/>
    <n v="120283026.00000006"/>
    <n v="25424"/>
    <n v="123379924.50000004"/>
    <n v="35754"/>
    <n v="11263"/>
    <n v="0"/>
    <n v="17026"/>
    <n v="35754"/>
    <n v="0"/>
    <s v=""/>
    <n v="17026"/>
    <n v="2018"/>
    <n v="35754"/>
    <n v="2022"/>
    <s v=""/>
    <n v="35754"/>
    <n v="35754"/>
    <s v="Increasing"/>
    <n v="-4.0290808124875621E-2"/>
    <n v="7.5715887821594663E-2"/>
    <n v="13776.676556035554"/>
    <n v="14135.235906422564"/>
    <n v="0"/>
    <n v="1.5320872944574775"/>
    <n v="2.8978782524704809"/>
  </r>
  <r>
    <s v="Ethiopia"/>
    <x v="14"/>
    <n v="94451280.500000104"/>
    <x v="1"/>
    <n v="0"/>
    <n v="97084366.00000003"/>
    <n v="0"/>
    <m/>
    <n v="0"/>
    <m/>
    <n v="0"/>
    <m/>
    <n v="0"/>
    <m/>
    <n v="176328"/>
    <n v="111129438.00000001"/>
    <n v="123544"/>
    <n v="123544"/>
    <m/>
    <n v="0"/>
    <m/>
    <n v="139648"/>
    <m/>
    <n v="139648"/>
    <n v="123379924.50000004"/>
    <n v="140492"/>
    <n v="61772"/>
    <n v="0"/>
    <n v="176328"/>
    <n v="140492"/>
    <n v="0"/>
    <s v=""/>
    <n v="123544"/>
    <n v="2018"/>
    <n v="140492"/>
    <n v="2022"/>
    <s v=""/>
    <n v="140492"/>
    <n v="140492"/>
    <s v="Increasing"/>
    <n v="-4.0290808124875621E-2"/>
    <n v="7.5715887821594663E-2"/>
    <n v="75558.276144848467"/>
    <n v="77524.797337435375"/>
    <n v="0"/>
    <n v="11.117126318950698"/>
    <n v="11.386941641385098"/>
  </r>
  <r>
    <s v="Ethiopia"/>
    <x v="14"/>
    <n v="94451281.500000104"/>
    <x v="2"/>
    <n v="0"/>
    <n v="97084366.00000003"/>
    <n v="13850"/>
    <m/>
    <n v="0"/>
    <m/>
    <n v="0"/>
    <m/>
    <n v="24138"/>
    <m/>
    <n v="0"/>
    <n v="111129438.00000001"/>
    <n v="32318"/>
    <n v="32318"/>
    <m/>
    <n v="0"/>
    <m/>
    <n v="40710"/>
    <m/>
    <n v="40710"/>
    <n v="123379924.50000004"/>
    <n v="43986"/>
    <n v="16161"/>
    <n v="13850"/>
    <n v="32318"/>
    <n v="43986"/>
    <n v="13850"/>
    <n v="2013"/>
    <n v="32318"/>
    <n v="2018"/>
    <n v="43986"/>
    <n v="2022"/>
    <s v=""/>
    <n v="43986"/>
    <n v="43986"/>
    <s v="Increasing"/>
    <n v="-4.0290808124875621E-2"/>
    <n v="7.5715887821594663E-2"/>
    <n v="19767.812289984071"/>
    <n v="20282.300229396704"/>
    <n v="1.4265942675054391"/>
    <n v="2.9081403255184282"/>
    <n v="3.5650856635108399"/>
  </r>
  <r>
    <s v="Ethiopia"/>
    <x v="14"/>
    <n v="94451282.500000104"/>
    <x v="3"/>
    <n v="328"/>
    <n v="97084366.00000003"/>
    <n v="0"/>
    <m/>
    <n v="7329"/>
    <m/>
    <n v="894"/>
    <m/>
    <n v="2"/>
    <m/>
    <n v="0"/>
    <n v="111129438.00000001"/>
    <n v="995"/>
    <n v="10752"/>
    <m/>
    <n v="15498"/>
    <m/>
    <n v="17331"/>
    <m/>
    <n v="0"/>
    <n v="123379924.50000004"/>
    <n v="75"/>
    <n v="10752"/>
    <n v="7329"/>
    <n v="15498"/>
    <n v="17331"/>
    <n v="328"/>
    <n v="2012"/>
    <n v="10752"/>
    <s v="2018 (triag)"/>
    <n v="75"/>
    <n v="2022"/>
    <s v="Adjust"/>
    <n v="76.565209073190573"/>
    <n v="35964"/>
    <s v="Decreasing"/>
    <n v="-4.0290808124875621E-2"/>
    <n v="7.5715887821594663E-2"/>
    <n v="13151.631566234066"/>
    <n v="13493.923152433224"/>
    <n v="3.3785048356807512E-2"/>
    <n v="0.96752041524766808"/>
    <n v="2.9148988496908981"/>
  </r>
  <r>
    <s v="Ethiopia"/>
    <x v="14"/>
    <n v="94451283.500000104"/>
    <x v="4"/>
    <n v="19"/>
    <n v="97084366.00000003"/>
    <n v="0"/>
    <m/>
    <n v="1032"/>
    <m/>
    <n v="275"/>
    <m/>
    <n v="2"/>
    <m/>
    <n v="0"/>
    <n v="111129438.00000001"/>
    <n v="268"/>
    <n v="1889"/>
    <m/>
    <n v="0"/>
    <m/>
    <n v="16139"/>
    <m/>
    <n v="0"/>
    <n v="123379924.50000004"/>
    <n v="121"/>
    <n v="1889"/>
    <n v="1032"/>
    <n v="268"/>
    <n v="16139"/>
    <n v="19"/>
    <n v="2012"/>
    <n v="1889"/>
    <s v="2018 (triag)"/>
    <n v="121"/>
    <n v="2022"/>
    <s v="Adjust"/>
    <n v="123.52520397141411"/>
    <n v="1889"/>
    <s v="Decreasing"/>
    <n v="-4.0290808124875621E-2"/>
    <n v="7.5715887821594663E-2"/>
    <n v="2310.587056232901"/>
    <n v="2370.7236639645052"/>
    <n v="1.957060727985801E-3"/>
    <n v="0.16998196283508604"/>
    <n v="0.15310432452080155"/>
  </r>
  <r>
    <s v="Ethiopia"/>
    <x v="14"/>
    <n v="94451284.500000104"/>
    <x v="5"/>
    <n v="0"/>
    <n v="97084366.00000003"/>
    <n v="0"/>
    <m/>
    <n v="0"/>
    <m/>
    <n v="0"/>
    <m/>
    <n v="0"/>
    <m/>
    <n v="0"/>
    <n v="111129438.00000001"/>
    <n v="37259"/>
    <n v="37259"/>
    <m/>
    <n v="0"/>
    <m/>
    <n v="42630"/>
    <m/>
    <n v="42630"/>
    <n v="123379924.50000004"/>
    <n v="41101"/>
    <n v="37259"/>
    <n v="0"/>
    <n v="37259"/>
    <n v="42630"/>
    <n v="0"/>
    <s v=""/>
    <n v="37259"/>
    <n v="2018"/>
    <n v="41101"/>
    <n v="2022"/>
    <s v=""/>
    <n v="41101"/>
    <n v="41101"/>
    <s v="Increasing"/>
    <n v="-4.0290808124875621E-2"/>
    <n v="7.5715887821594663E-2"/>
    <n v="45574.464334664714"/>
    <n v="46760.610373559291"/>
    <n v="0"/>
    <n v="3.352756989556628"/>
    <n v="3.3312550778874876"/>
  </r>
  <r>
    <s v="Ethiopia"/>
    <x v="14"/>
    <n v="94451285.500000104"/>
    <x v="6"/>
    <n v="50"/>
    <n v="97084366.00000003"/>
    <n v="0"/>
    <m/>
    <n v="0"/>
    <m/>
    <n v="35"/>
    <m/>
    <n v="0"/>
    <m/>
    <n v="0"/>
    <n v="111129438.00000001"/>
    <n v="1385"/>
    <n v="1385"/>
    <m/>
    <n v="0"/>
    <m/>
    <n v="0"/>
    <m/>
    <n v="0"/>
    <n v="123379924.50000004"/>
    <n v="0"/>
    <n v="147"/>
    <n v="50"/>
    <n v="1385"/>
    <n v="0"/>
    <n v="50"/>
    <n v="2012"/>
    <n v="1385"/>
    <n v="2018"/>
    <n v="1385"/>
    <n v="2018"/>
    <s v=""/>
    <n v="1385"/>
    <n v="1385"/>
    <s v="No change"/>
    <n v="-4.0290808124875621E-2"/>
    <n v="7.5715887821594663E-2"/>
    <n v="179.80746281960637"/>
    <n v="184.48723059967298"/>
    <n v="5.1501598104889499E-3"/>
    <n v="0.12462944337035159"/>
    <n v="0.11225489119179996"/>
  </r>
  <r>
    <s v="Ethiopia"/>
    <x v="14"/>
    <n v="94451286.500000104"/>
    <x v="7"/>
    <n v="461"/>
    <n v="97084366.00000003"/>
    <n v="0"/>
    <m/>
    <n v="2970"/>
    <m/>
    <n v="0"/>
    <m/>
    <n v="64"/>
    <m/>
    <n v="0"/>
    <n v="111129438.00000001"/>
    <n v="665"/>
    <n v="2662"/>
    <m/>
    <n v="0"/>
    <m/>
    <n v="1234"/>
    <m/>
    <n v="0"/>
    <n v="123379924.50000004"/>
    <n v="0"/>
    <n v="2662"/>
    <n v="2970"/>
    <n v="665"/>
    <n v="1234"/>
    <n v="461"/>
    <n v="2012"/>
    <n v="2662"/>
    <s v="2018 (triag)"/>
    <n v="1234"/>
    <n v="2020"/>
    <s v="Adjust"/>
    <n v="1259.7529066175623"/>
    <n v="8932"/>
    <s v="Decreasing"/>
    <n v="-4.0290808124875621E-2"/>
    <n v="7.5715887821594663E-2"/>
    <n v="3256.1052110598102"/>
    <n v="3340.8503935804729"/>
    <n v="4.748447345270812E-2"/>
    <n v="0.2395404897125458"/>
    <n v="0.72394273510841678"/>
  </r>
  <r>
    <s v="Ethiopia"/>
    <x v="14"/>
    <n v="94451287.500000104"/>
    <x v="8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n v="0"/>
    <n v="0"/>
    <s v="No change"/>
    <n v="-4.0290808124875621E-2"/>
    <n v="7.5715887821594663E-2"/>
    <n v="0"/>
    <n v="0"/>
    <n v="0"/>
    <n v="0"/>
    <n v="0"/>
  </r>
  <r>
    <s v="Ethiopia"/>
    <x v="14"/>
    <n v="94451288.500000104"/>
    <x v="9"/>
    <n v="0"/>
    <n v="97084366.00000003"/>
    <n v="0"/>
    <m/>
    <n v="0"/>
    <m/>
    <n v="0"/>
    <m/>
    <n v="0"/>
    <m/>
    <n v="0"/>
    <n v="111129438.00000001"/>
    <n v="0"/>
    <n v="4365"/>
    <m/>
    <n v="0"/>
    <m/>
    <n v="0"/>
    <m/>
    <n v="0"/>
    <n v="123379924.50000004"/>
    <n v="0"/>
    <n v="4365"/>
    <n v="0"/>
    <n v="0"/>
    <n v="0"/>
    <n v="0"/>
    <s v=""/>
    <n v="4365"/>
    <s v="2018 (triag)"/>
    <n v="4365"/>
    <s v="2018 (triag)"/>
    <s v=""/>
    <n v="4365"/>
    <n v="4365"/>
    <s v="No change"/>
    <n v="-4.0290808124875621E-2"/>
    <n v="7.5715887821594663E-2"/>
    <n v="5339.1807837250462"/>
    <n v="5478.1412351535555"/>
    <n v="0"/>
    <n v="0.39278521322136078"/>
    <n v="0.35378527079581723"/>
  </r>
  <r>
    <s v="Ethiopia"/>
    <x v="14"/>
    <n v="94451289.500000104"/>
    <x v="10"/>
    <n v="0"/>
    <n v="97084366.00000003"/>
    <n v="0"/>
    <m/>
    <n v="0"/>
    <m/>
    <n v="0"/>
    <m/>
    <n v="0"/>
    <m/>
    <n v="0"/>
    <n v="111129438.00000001"/>
    <n v="0"/>
    <n v="52"/>
    <m/>
    <n v="0"/>
    <m/>
    <n v="22"/>
    <m/>
    <n v="17"/>
    <n v="123379924.50000004"/>
    <n v="130"/>
    <n v="52"/>
    <n v="0"/>
    <n v="0"/>
    <n v="130"/>
    <n v="0"/>
    <s v=""/>
    <n v="52"/>
    <s v="2018 (triag)"/>
    <n v="130"/>
    <n v="2022"/>
    <s v=""/>
    <n v="130"/>
    <n v="130"/>
    <s v="Increasing"/>
    <n v="-4.0290808124875621E-2"/>
    <n v="7.5715887821594663E-2"/>
    <n v="63.605360997411772"/>
    <n v="65.260789055666635"/>
    <n v="0"/>
    <n v="4.6792281987424423E-3"/>
    <n v="1.0536560184067867E-2"/>
  </r>
  <r>
    <s v="Ethiopia"/>
    <x v="14"/>
    <n v="94451290.500000104"/>
    <x v="11"/>
    <n v="0"/>
    <n v="97084366.00000003"/>
    <n v="0"/>
    <m/>
    <n v="0"/>
    <m/>
    <n v="0"/>
    <m/>
    <n v="0"/>
    <m/>
    <n v="0"/>
    <n v="111129438.00000001"/>
    <n v="10450"/>
    <n v="10450"/>
    <m/>
    <n v="0"/>
    <m/>
    <n v="8005"/>
    <m/>
    <n v="0"/>
    <n v="123379924.50000004"/>
    <n v="0"/>
    <n v="672"/>
    <n v="0"/>
    <n v="10450"/>
    <n v="8005"/>
    <n v="0"/>
    <s v=""/>
    <n v="10450"/>
    <n v="2018"/>
    <n v="8005"/>
    <n v="2020"/>
    <s v="Adjust"/>
    <n v="8172.0599817452066"/>
    <n v="10450"/>
    <s v="Decreasing"/>
    <n v="-4.0290808124875621E-2"/>
    <n v="7.5715887821594663E-2"/>
    <n v="821.97697288962911"/>
    <n v="843.37019702707653"/>
    <n v="0"/>
    <n v="0.94034489763189466"/>
    <n v="0.84697733787314777"/>
  </r>
  <r>
    <s v="Ethiopia"/>
    <x v="14"/>
    <n v="94451291.500000104"/>
    <x v="12"/>
    <n v="0"/>
    <n v="97084366.00000003"/>
    <n v="0"/>
    <m/>
    <n v="0"/>
    <m/>
    <n v="0"/>
    <m/>
    <n v="0"/>
    <m/>
    <n v="0"/>
    <n v="111129438.00000001"/>
    <n v="0"/>
    <n v="11536"/>
    <m/>
    <n v="0"/>
    <m/>
    <n v="0"/>
    <m/>
    <n v="0"/>
    <n v="123379924.50000004"/>
    <n v="0"/>
    <n v="11536"/>
    <n v="0"/>
    <n v="0"/>
    <n v="0"/>
    <n v="0"/>
    <s v=""/>
    <n v="11536"/>
    <s v="2018 (triag)"/>
    <n v="11536"/>
    <s v="2018 (triag)"/>
    <s v=""/>
    <n v="11536"/>
    <n v="11536"/>
    <s v="No change"/>
    <n v="-4.0290808124875621E-2"/>
    <n v="7.5715887821594663E-2"/>
    <n v="14110.604701271966"/>
    <n v="14477.855048964815"/>
    <n v="0"/>
    <n v="1.0380687788594771"/>
    <n v="0.93499814064159159"/>
  </r>
  <r>
    <s v="Ethiopia"/>
    <x v="14"/>
    <n v="94451292.500000104"/>
    <x v="13"/>
    <n v="0"/>
    <n v="97084366.00000003"/>
    <n v="0"/>
    <m/>
    <n v="0"/>
    <m/>
    <n v="0"/>
    <m/>
    <n v="0"/>
    <m/>
    <n v="0"/>
    <n v="111129438.00000001"/>
    <n v="0"/>
    <n v="1041"/>
    <m/>
    <n v="0"/>
    <m/>
    <n v="0"/>
    <m/>
    <n v="0"/>
    <n v="123379924.50000004"/>
    <n v="1469"/>
    <n v="1041"/>
    <n v="0"/>
    <n v="0"/>
    <n v="1469"/>
    <n v="0"/>
    <s v=""/>
    <n v="1041"/>
    <s v="2018 (triag)"/>
    <n v="1469"/>
    <n v="2022"/>
    <s v=""/>
    <n v="1469"/>
    <n v="1469"/>
    <s v="Increasing"/>
    <n v="-4.0290808124875621E-2"/>
    <n v="7.5715887821594663E-2"/>
    <n v="1273.3303999674165"/>
    <n v="1306.4707962874802"/>
    <n v="0"/>
    <n v="9.3674549132516965E-2"/>
    <n v="0.1190631300799669"/>
  </r>
  <r>
    <s v="Ethiopia"/>
    <x v="14"/>
    <n v="94451293.500000104"/>
    <x v="14"/>
    <n v="0"/>
    <n v="97084366.00000003"/>
    <n v="0"/>
    <m/>
    <n v="0"/>
    <m/>
    <n v="0"/>
    <m/>
    <n v="0"/>
    <m/>
    <n v="0"/>
    <n v="111129438.00000001"/>
    <n v="0"/>
    <n v="2953"/>
    <m/>
    <n v="0"/>
    <m/>
    <n v="0"/>
    <m/>
    <n v="0"/>
    <n v="123379924.50000004"/>
    <n v="0"/>
    <n v="2953"/>
    <n v="0"/>
    <n v="0"/>
    <n v="0"/>
    <n v="0"/>
    <s v=""/>
    <n v="2953"/>
    <s v="2018 (triag)"/>
    <n v="2953"/>
    <s v="2018 (triag)"/>
    <s v=""/>
    <n v="2953"/>
    <n v="2953"/>
    <s v="No change"/>
    <n v="-4.0290808124875621E-2"/>
    <n v="7.5715887821594663E-2"/>
    <n v="3612.0505966414803"/>
    <n v="3706.0598092573764"/>
    <n v="0"/>
    <n v="0.26572617059396986"/>
    <n v="0.23934201710424932"/>
  </r>
  <r>
    <s v="Ethiopia"/>
    <x v="14"/>
    <n v="94451294.500000104"/>
    <x v="15"/>
    <n v="0"/>
    <n v="97084366.00000003"/>
    <n v="0"/>
    <m/>
    <n v="0"/>
    <m/>
    <n v="0"/>
    <m/>
    <n v="0"/>
    <m/>
    <n v="0"/>
    <n v="111129438.00000001"/>
    <n v="0"/>
    <n v="330"/>
    <m/>
    <n v="0"/>
    <m/>
    <n v="654"/>
    <m/>
    <n v="567"/>
    <n v="123379924.50000004"/>
    <n v="383"/>
    <n v="330"/>
    <n v="0"/>
    <n v="0"/>
    <n v="654"/>
    <n v="0"/>
    <s v=""/>
    <n v="330"/>
    <s v="2018 (triag)"/>
    <n v="383"/>
    <n v="2022"/>
    <s v=""/>
    <n v="383"/>
    <n v="674"/>
    <s v="Increasing"/>
    <n v="-4.0290808124875621E-2"/>
    <n v="7.5715887821594663E-2"/>
    <n v="403.64940632972855"/>
    <n v="414.15500746865365"/>
    <n v="0"/>
    <n v="2.9695102030480883E-2"/>
    <n v="5.4628012031244171E-2"/>
  </r>
  <r>
    <s v="Ethiopia"/>
    <x v="14"/>
    <n v="94451295.500000104"/>
    <x v="16"/>
    <n v="0"/>
    <n v="97084366.00000003"/>
    <n v="0"/>
    <m/>
    <n v="0"/>
    <m/>
    <n v="0"/>
    <m/>
    <n v="0"/>
    <m/>
    <n v="0"/>
    <n v="111129438.00000001"/>
    <n v="0"/>
    <n v="73174"/>
    <m/>
    <n v="0"/>
    <m/>
    <n v="0"/>
    <m/>
    <n v="0"/>
    <n v="123379924.50000004"/>
    <n v="0"/>
    <n v="73174"/>
    <n v="0"/>
    <n v="0"/>
    <n v="0"/>
    <n v="0"/>
    <s v=""/>
    <n v="73174"/>
    <s v="2018 (triag)"/>
    <n v="73174"/>
    <s v="2018 (triag)"/>
    <s v=""/>
    <n v="73174"/>
    <n v="73174"/>
    <s v="No change"/>
    <n v="-4.0290808124875621E-2"/>
    <n v="7.5715887821594663E-2"/>
    <n v="89504.974723550171"/>
    <n v="91834.480353064428"/>
    <n v="0"/>
    <n v="6.5845739272072974"/>
    <n v="5.930786576222939"/>
  </r>
  <r>
    <s v="Ethiopia"/>
    <x v="14"/>
    <n v="94451296.500000104"/>
    <x v="17"/>
    <n v="0"/>
    <n v="97084366.00000003"/>
    <n v="0"/>
    <m/>
    <n v="0"/>
    <m/>
    <n v="0"/>
    <m/>
    <n v="0"/>
    <m/>
    <n v="0"/>
    <n v="111129438.00000001"/>
    <n v="0"/>
    <n v="2872"/>
    <m/>
    <n v="0"/>
    <m/>
    <n v="0"/>
    <m/>
    <n v="0"/>
    <n v="123379924.50000004"/>
    <n v="0"/>
    <n v="2872"/>
    <n v="0"/>
    <n v="0"/>
    <n v="0"/>
    <n v="0"/>
    <s v=""/>
    <n v="2872"/>
    <s v="2018 (triag)"/>
    <n v="2872"/>
    <s v="2018 (triag)"/>
    <s v=""/>
    <n v="2872"/>
    <n v="2872"/>
    <s v="No change"/>
    <n v="-4.0290808124875621E-2"/>
    <n v="7.5715887821594663E-2"/>
    <n v="3512.9730150878195"/>
    <n v="3604.4035801514342"/>
    <n v="0"/>
    <n v="0.25843737282285184"/>
    <n v="0.2327769296049455"/>
  </r>
  <r>
    <s v="Ethiopia"/>
    <x v="14"/>
    <n v="94451297.500000104"/>
    <x v="18"/>
    <n v="0"/>
    <n v="97084366.00000003"/>
    <n v="0"/>
    <m/>
    <n v="0"/>
    <m/>
    <n v="0"/>
    <m/>
    <n v="0"/>
    <m/>
    <n v="0"/>
    <n v="111129438.00000001"/>
    <n v="0"/>
    <n v="10450"/>
    <m/>
    <n v="0"/>
    <m/>
    <n v="4752"/>
    <m/>
    <n v="0"/>
    <n v="123379924.50000004"/>
    <n v="13915"/>
    <n v="10450"/>
    <n v="0"/>
    <n v="0"/>
    <n v="13915"/>
    <n v="0"/>
    <s v=""/>
    <n v="10450"/>
    <s v="2018 (triag)"/>
    <n v="13915"/>
    <n v="2022"/>
    <s v=""/>
    <n v="13915"/>
    <n v="13915"/>
    <s v="Increasing"/>
    <n v="-4.0290808124875621E-2"/>
    <n v="7.5715887821594663E-2"/>
    <n v="12782.231200441405"/>
    <n v="13114.9085698407"/>
    <n v="0"/>
    <n v="0.94034489763189466"/>
    <n v="1.1278171920100335"/>
  </r>
  <r>
    <s v="Ethiopia"/>
    <x v="14"/>
    <n v="94451298.500000104"/>
    <x v="19"/>
    <n v="0"/>
    <n v="97084366.00000003"/>
    <n v="0"/>
    <m/>
    <n v="0"/>
    <m/>
    <n v="0"/>
    <m/>
    <n v="0"/>
    <m/>
    <n v="0"/>
    <n v="111129438.00000001"/>
    <n v="0"/>
    <n v="1285"/>
    <m/>
    <n v="0"/>
    <m/>
    <n v="1234"/>
    <m/>
    <n v="0"/>
    <n v="123379924.50000004"/>
    <n v="1205"/>
    <n v="1285"/>
    <n v="0"/>
    <n v="0"/>
    <n v="1234"/>
    <n v="0"/>
    <s v=""/>
    <n v="1285"/>
    <s v="2018 (triag)"/>
    <n v="1205"/>
    <n v="2022"/>
    <s v="Adjust"/>
    <n v="1230.1476924425951"/>
    <n v="1285"/>
    <s v="Decreasing"/>
    <n v="-4.0290808124875621E-2"/>
    <n v="7.5715887821594663E-2"/>
    <n v="1571.7863246475795"/>
    <n v="1612.6944987794545"/>
    <n v="0"/>
    <n v="0.1156309276035392"/>
    <n v="0.10414984489636314"/>
  </r>
  <r>
    <s v="Ethiopia"/>
    <x v="14"/>
    <n v="94451299.500000104"/>
    <x v="20"/>
    <n v="0"/>
    <n v="97084366.00000003"/>
    <n v="0"/>
    <m/>
    <n v="0"/>
    <m/>
    <n v="0"/>
    <m/>
    <n v="0"/>
    <m/>
    <n v="0"/>
    <n v="111129438.00000001"/>
    <n v="0"/>
    <n v="258"/>
    <m/>
    <n v="0"/>
    <m/>
    <n v="249"/>
    <m/>
    <n v="0"/>
    <n v="123379924.50000004"/>
    <n v="231"/>
    <n v="258"/>
    <n v="0"/>
    <n v="0"/>
    <n v="249"/>
    <n v="0"/>
    <s v=""/>
    <n v="258"/>
    <s v="2018 (triag)"/>
    <n v="231"/>
    <n v="2022"/>
    <s v="Adjust"/>
    <n v="235.82084394542696"/>
    <n v="3275"/>
    <s v="Decreasing"/>
    <n v="-4.0290808124875621E-2"/>
    <n v="7.5715887821594663E-2"/>
    <n v="315.58044494869688"/>
    <n v="323.79391493003834"/>
    <n v="0"/>
    <n v="2.3216170678375964E-2"/>
    <n v="0.26544026617555588"/>
  </r>
  <r>
    <s v="Ethiopia"/>
    <x v="14"/>
    <n v="94451300.500000104"/>
    <x v="21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n v="0"/>
    <n v="0"/>
    <s v="No change"/>
    <n v="-4.0290808124875621E-2"/>
    <n v="7.5715887821594663E-2"/>
    <n v="0"/>
    <n v="0"/>
    <n v="0"/>
    <n v="0"/>
    <n v="0"/>
  </r>
  <r>
    <s v="Ethiopia"/>
    <x v="14"/>
    <n v="94451301.500000104"/>
    <x v="22"/>
    <n v="0"/>
    <n v="97084366.00000003"/>
    <n v="0"/>
    <m/>
    <n v="0"/>
    <m/>
    <n v="0"/>
    <m/>
    <n v="0"/>
    <m/>
    <n v="0"/>
    <n v="111129438.00000001"/>
    <n v="0"/>
    <n v="0"/>
    <m/>
    <n v="0"/>
    <m/>
    <n v="4"/>
    <m/>
    <n v="0"/>
    <n v="123379924.50000004"/>
    <n v="0"/>
    <n v="0"/>
    <n v="0"/>
    <n v="0"/>
    <n v="4"/>
    <n v="0"/>
    <s v=""/>
    <n v="0"/>
    <s v=""/>
    <n v="4"/>
    <n v="2020"/>
    <s v=""/>
    <n v="4"/>
    <n v="4"/>
    <s v="Increasing"/>
    <n v="-4.0290808124875621E-2"/>
    <n v="7.5715887821594663E-2"/>
    <n v="0"/>
    <n v="0"/>
    <n v="0"/>
    <n v="0"/>
    <n v="3.2420185181747282E-4"/>
  </r>
  <r>
    <s v="Ethiopia"/>
    <x v="14"/>
    <n v="94451302.500000104"/>
    <x v="23"/>
    <n v="0"/>
    <n v="97084366.00000003"/>
    <n v="0"/>
    <m/>
    <n v="0"/>
    <m/>
    <n v="0"/>
    <m/>
    <n v="0"/>
    <m/>
    <n v="0"/>
    <n v="111129438.00000001"/>
    <n v="0"/>
    <n v="0"/>
    <m/>
    <n v="0"/>
    <m/>
    <n v="0"/>
    <m/>
    <n v="0"/>
    <n v="123379924.50000004"/>
    <n v="0"/>
    <n v="0"/>
    <n v="0"/>
    <n v="0"/>
    <n v="0"/>
    <n v="0"/>
    <s v=""/>
    <n v="0"/>
    <s v=""/>
    <n v="0"/>
    <s v=""/>
    <s v=""/>
    <n v="0"/>
    <n v="0"/>
    <s v="No change"/>
    <n v="-4.0290808124875621E-2"/>
    <n v="7.5715887821594663E-2"/>
    <n v="0"/>
    <n v="0"/>
    <n v="0"/>
    <n v="0"/>
    <n v="0"/>
  </r>
  <r>
    <s v="Gabon"/>
    <x v="15"/>
    <n v="1836705"/>
    <x v="0"/>
    <n v="0"/>
    <n v="1902226.5000000007"/>
    <n v="0"/>
    <n v="1966855.5"/>
    <n v="0"/>
    <n v="2028517.0000000007"/>
    <n v="0"/>
    <n v="2086205.5000000009"/>
    <n v="1430"/>
    <n v="2140215.5000000005"/>
    <n v="3543"/>
    <n v="2192011.5"/>
    <n v="2736"/>
    <n v="2736"/>
    <n v="2242785.5000000005"/>
    <n v="3587"/>
    <n v="2292572.9999999981"/>
    <n v="3559"/>
    <n v="2341178.9999999986"/>
    <n v="0"/>
    <n v="2388992.5000000005"/>
    <n v="2832"/>
    <n v="1368"/>
    <n v="0"/>
    <n v="3587"/>
    <n v="3559"/>
    <n v="0"/>
    <s v=""/>
    <n v="2736"/>
    <n v="2018"/>
    <n v="2832"/>
    <n v="2022"/>
    <s v=""/>
    <n v="2832"/>
    <n v="2832"/>
    <s v="Increasing"/>
    <n v="0.2599900753182236"/>
    <n v="5.4673730437993617E-2"/>
    <n v="372.84199410220009"/>
    <n v="1611.8313395089324"/>
    <n v="0"/>
    <n v="12.481686341517825"/>
    <n v="11.854369572110416"/>
  </r>
  <r>
    <s v="Gabon"/>
    <x v="15"/>
    <n v="1836706"/>
    <x v="1"/>
    <n v="0"/>
    <n v="1902226.5000000007"/>
    <n v="0"/>
    <m/>
    <n v="0"/>
    <m/>
    <n v="0"/>
    <m/>
    <n v="9192"/>
    <m/>
    <n v="10700"/>
    <n v="2192011.5"/>
    <n v="12170"/>
    <n v="12170"/>
    <m/>
    <n v="10179"/>
    <m/>
    <n v="10963"/>
    <m/>
    <n v="0"/>
    <n v="2388992.5000000005"/>
    <n v="8554"/>
    <n v="5352"/>
    <n v="0"/>
    <n v="12170"/>
    <n v="10963"/>
    <n v="0"/>
    <s v=""/>
    <n v="12170"/>
    <n v="2018"/>
    <n v="8554"/>
    <n v="2022"/>
    <s v="Adjust"/>
    <n v="9503.1997555439157"/>
    <n v="12170"/>
    <s v="Decreasing"/>
    <n v="0.2599900753182236"/>
    <n v="5.4673730437993617E-2"/>
    <n v="1458.66253832966"/>
    <n v="6305.9366440437179"/>
    <n v="0"/>
    <n v="55.519781716473659"/>
    <n v="50.941976586364326"/>
  </r>
  <r>
    <s v="Gabon"/>
    <x v="15"/>
    <n v="1836707"/>
    <x v="2"/>
    <n v="0"/>
    <n v="1902226.5000000007"/>
    <n v="874"/>
    <m/>
    <n v="0"/>
    <m/>
    <n v="0"/>
    <m/>
    <n v="1026"/>
    <m/>
    <n v="1466"/>
    <n v="2192011.5"/>
    <n v="0"/>
    <n v="733"/>
    <m/>
    <n v="1214"/>
    <m/>
    <n v="1324"/>
    <m/>
    <n v="0"/>
    <n v="2388992.5000000005"/>
    <n v="1840"/>
    <n v="733"/>
    <n v="874"/>
    <n v="1466"/>
    <n v="1840"/>
    <n v="874"/>
    <n v="2013"/>
    <n v="733"/>
    <s v="2018 (triag)"/>
    <n v="1840"/>
    <n v="2022"/>
    <s v=""/>
    <n v="1840"/>
    <n v="1840"/>
    <s v="Increasing"/>
    <n v="0.2599900753182236"/>
    <n v="5.4673730437993617E-2"/>
    <n v="199.77571760008234"/>
    <n v="863.64939463453754"/>
    <n v="4.5946158357062092"/>
    <n v="3.3439605586010841"/>
    <n v="7.7019915299022479"/>
  </r>
  <r>
    <s v="Gabon"/>
    <x v="15"/>
    <n v="1836708"/>
    <x v="3"/>
    <n v="0"/>
    <n v="1902226.5000000007"/>
    <n v="98"/>
    <m/>
    <n v="2131"/>
    <m/>
    <n v="0"/>
    <m/>
    <n v="78"/>
    <m/>
    <n v="2917"/>
    <n v="2192011.5"/>
    <n v="596"/>
    <n v="596"/>
    <m/>
    <n v="0"/>
    <m/>
    <n v="0"/>
    <m/>
    <n v="0"/>
    <n v="2388992.5000000005"/>
    <n v="0"/>
    <n v="227"/>
    <n v="2131"/>
    <n v="2917"/>
    <n v="0"/>
    <n v="98"/>
    <n v="2013"/>
    <n v="596"/>
    <n v="2018"/>
    <n v="596"/>
    <n v="2018"/>
    <s v=""/>
    <n v="596"/>
    <n v="596"/>
    <s v="No change"/>
    <n v="0.2599900753182236"/>
    <n v="5.4673730437993617E-2"/>
    <n v="61.867787033040514"/>
    <n v="267.46031730155528"/>
    <n v="0.51518575732174887"/>
    <n v="2.7189638375528595"/>
    <n v="2.4947755172944239"/>
  </r>
  <r>
    <s v="Gabon"/>
    <x v="15"/>
    <n v="1836709"/>
    <x v="4"/>
    <n v="0"/>
    <n v="1902226.5000000007"/>
    <n v="25"/>
    <m/>
    <n v="396"/>
    <m/>
    <n v="0"/>
    <m/>
    <n v="23"/>
    <m/>
    <n v="246"/>
    <n v="2192011.5"/>
    <n v="6"/>
    <n v="40"/>
    <m/>
    <n v="0"/>
    <m/>
    <n v="0"/>
    <m/>
    <n v="0"/>
    <n v="2388992.5000000005"/>
    <n v="0"/>
    <n v="40"/>
    <n v="396"/>
    <n v="246"/>
    <n v="0"/>
    <n v="25"/>
    <n v="2013"/>
    <n v="40"/>
    <s v="2018 (triag)"/>
    <n v="40"/>
    <s v="2018 (triag)"/>
    <s v=""/>
    <n v="40"/>
    <n v="40"/>
    <s v="No change"/>
    <n v="0.2599900753182236"/>
    <n v="5.4673730437993617E-2"/>
    <n v="10.901812693046786"/>
    <n v="47.129571330670537"/>
    <n v="0.13142493809228287"/>
    <n v="0.18248079446663487"/>
    <n v="0.16743459847613582"/>
  </r>
  <r>
    <s v="Gabon"/>
    <x v="15"/>
    <n v="1836710"/>
    <x v="5"/>
    <n v="0"/>
    <n v="1902226.5000000007"/>
    <n v="0"/>
    <m/>
    <n v="0"/>
    <m/>
    <n v="0"/>
    <m/>
    <n v="0"/>
    <m/>
    <n v="0"/>
    <n v="2192011.5"/>
    <n v="0"/>
    <n v="0"/>
    <m/>
    <n v="117"/>
    <m/>
    <n v="110"/>
    <m/>
    <n v="0"/>
    <n v="2388992.5000000005"/>
    <n v="98"/>
    <n v="0"/>
    <n v="0"/>
    <n v="117"/>
    <n v="110"/>
    <n v="0"/>
    <s v=""/>
    <n v="117"/>
    <n v="2019"/>
    <n v="98"/>
    <n v="2022"/>
    <s v="Adjust"/>
    <n v="108.87462895058496"/>
    <n v="117"/>
    <s v="Decreasing"/>
    <n v="0.2599900753182236"/>
    <n v="5.4673730437993617E-2"/>
    <n v="0"/>
    <n v="0"/>
    <n v="0"/>
    <n v="0.53375632381490701"/>
    <n v="0.4897462005426973"/>
  </r>
  <r>
    <s v="Gabon"/>
    <x v="15"/>
    <n v="1836711"/>
    <x v="6"/>
    <n v="0"/>
    <n v="1902226.5000000007"/>
    <n v="0"/>
    <m/>
    <n v="999"/>
    <m/>
    <n v="0"/>
    <m/>
    <n v="4"/>
    <m/>
    <n v="1985"/>
    <n v="2192011.5"/>
    <n v="0"/>
    <n v="6"/>
    <m/>
    <n v="0"/>
    <m/>
    <n v="0"/>
    <m/>
    <n v="0"/>
    <n v="2388992.5000000005"/>
    <n v="0"/>
    <n v="6"/>
    <n v="999"/>
    <n v="1985"/>
    <n v="0"/>
    <n v="999"/>
    <n v="2014"/>
    <n v="6"/>
    <s v="2018 (triag)"/>
    <n v="6"/>
    <s v="2018 (triag)"/>
    <s v=""/>
    <n v="6"/>
    <n v="6"/>
    <s v="No change"/>
    <n v="0.2599900753182236"/>
    <n v="5.4673730437993617E-2"/>
    <n v="1.6352719039570178"/>
    <n v="7.0694356996005805"/>
    <n v="5.2517405261676231"/>
    <n v="2.737211916999523E-2"/>
    <n v="2.5115189771420375E-2"/>
  </r>
  <r>
    <s v="Gabon"/>
    <x v="15"/>
    <n v="1836712"/>
    <x v="7"/>
    <n v="0"/>
    <n v="1902226.5000000007"/>
    <n v="296"/>
    <m/>
    <n v="6"/>
    <m/>
    <n v="0"/>
    <m/>
    <n v="29"/>
    <m/>
    <n v="5029"/>
    <n v="2192011.5"/>
    <n v="0"/>
    <n v="312"/>
    <m/>
    <n v="0"/>
    <m/>
    <n v="0"/>
    <m/>
    <n v="0"/>
    <n v="2388992.5000000005"/>
    <n v="0"/>
    <n v="312"/>
    <n v="296"/>
    <n v="5029"/>
    <n v="0"/>
    <n v="296"/>
    <n v="2013"/>
    <n v="312"/>
    <s v="2018 (triag)"/>
    <n v="312"/>
    <s v="2018 (triag)"/>
    <s v=""/>
    <n v="312"/>
    <n v="312"/>
    <s v="No change"/>
    <n v="0.2599900753182236"/>
    <n v="5.4673730437993617E-2"/>
    <n v="85.034139005764928"/>
    <n v="367.61065637923019"/>
    <n v="1.5560712670126291"/>
    <n v="1.4233501968397519"/>
    <n v="1.3059898681138595"/>
  </r>
  <r>
    <s v="Gabon"/>
    <x v="15"/>
    <n v="1836713"/>
    <x v="8"/>
    <n v="0"/>
    <n v="1902226.5000000007"/>
    <n v="0"/>
    <m/>
    <n v="0"/>
    <m/>
    <n v="0"/>
    <m/>
    <n v="0"/>
    <m/>
    <n v="0"/>
    <n v="2192011.5"/>
    <n v="0"/>
    <n v="86"/>
    <m/>
    <n v="40"/>
    <m/>
    <n v="18"/>
    <m/>
    <n v="0"/>
    <n v="2388992.5000000005"/>
    <n v="70"/>
    <n v="86"/>
    <n v="0"/>
    <n v="40"/>
    <n v="70"/>
    <n v="0"/>
    <s v=""/>
    <n v="86"/>
    <s v="2018 (triag)"/>
    <n v="70"/>
    <n v="2022"/>
    <s v="Adjust"/>
    <n v="77.767592107560688"/>
    <n v="86"/>
    <s v="Decreasing"/>
    <n v="0.2599900753182236"/>
    <n v="5.4673730437993617E-2"/>
    <n v="23.438897290050591"/>
    <n v="101.32857836094165"/>
    <n v="0"/>
    <n v="0.39233370810326496"/>
    <n v="0.35998438672369204"/>
  </r>
  <r>
    <s v="Gabon"/>
    <x v="15"/>
    <n v="1836714"/>
    <x v="9"/>
    <n v="0"/>
    <n v="1902226.5000000007"/>
    <n v="0"/>
    <m/>
    <n v="0"/>
    <m/>
    <n v="0"/>
    <m/>
    <n v="0"/>
    <m/>
    <n v="0"/>
    <n v="2192011.5"/>
    <n v="0"/>
    <n v="318"/>
    <m/>
    <n v="344"/>
    <m/>
    <n v="390"/>
    <m/>
    <n v="0"/>
    <n v="2388992.5000000005"/>
    <n v="0"/>
    <n v="318"/>
    <n v="0"/>
    <n v="344"/>
    <n v="390"/>
    <n v="0"/>
    <s v=""/>
    <n v="318"/>
    <s v="2018 (triag)"/>
    <n v="390"/>
    <n v="2020"/>
    <s v=""/>
    <n v="390"/>
    <n v="390"/>
    <s v="Increasing"/>
    <n v="0.2599900753182236"/>
    <n v="5.4673730437993617E-2"/>
    <n v="86.669410909721947"/>
    <n v="374.68009207883074"/>
    <n v="0"/>
    <n v="1.4507223160097471"/>
    <n v="1.6324873351423244"/>
  </r>
  <r>
    <s v="Gabon"/>
    <x v="15"/>
    <n v="1836715"/>
    <x v="10"/>
    <n v="0"/>
    <n v="1902226.5000000007"/>
    <n v="0"/>
    <m/>
    <n v="0"/>
    <m/>
    <n v="0"/>
    <m/>
    <n v="33"/>
    <m/>
    <n v="46"/>
    <n v="2192011.5"/>
    <n v="0"/>
    <n v="46"/>
    <m/>
    <n v="9"/>
    <m/>
    <n v="9"/>
    <m/>
    <n v="0"/>
    <n v="2388992.5000000005"/>
    <n v="17"/>
    <n v="46"/>
    <n v="0"/>
    <n v="46"/>
    <n v="17"/>
    <n v="0"/>
    <s v=""/>
    <n v="46"/>
    <n v="2017"/>
    <n v="17"/>
    <n v="2022"/>
    <s v="Adjust"/>
    <n v="18.88641522612188"/>
    <n v="46"/>
    <s v="Decreasing"/>
    <n v="0.2599900753182236"/>
    <n v="5.4673730437993617E-2"/>
    <n v="12.537084597003805"/>
    <n v="54.199007030271119"/>
    <n v="0"/>
    <n v="0.20985291363663011"/>
    <n v="0.1925497882475562"/>
  </r>
  <r>
    <s v="Gabon"/>
    <x v="15"/>
    <n v="1836716"/>
    <x v="11"/>
    <n v="0"/>
    <n v="1902226.5000000007"/>
    <n v="0"/>
    <m/>
    <n v="0"/>
    <m/>
    <n v="0"/>
    <m/>
    <n v="0"/>
    <m/>
    <n v="0"/>
    <n v="2192011.5"/>
    <n v="439"/>
    <n v="439"/>
    <m/>
    <n v="454"/>
    <m/>
    <n v="469"/>
    <m/>
    <n v="0"/>
    <n v="2388992.5000000005"/>
    <n v="231"/>
    <n v="83"/>
    <n v="0"/>
    <n v="454"/>
    <n v="469"/>
    <n v="0"/>
    <s v=""/>
    <n v="439"/>
    <n v="2018"/>
    <n v="231"/>
    <n v="2022"/>
    <s v="Adjust"/>
    <n v="256.63305395495024"/>
    <n v="439"/>
    <s v="Decreasing"/>
    <n v="0.2599900753182236"/>
    <n v="5.4673730437993617E-2"/>
    <n v="22.621261338072081"/>
    <n v="97.793860511141361"/>
    <n v="0"/>
    <n v="2.0027267192713176"/>
    <n v="1.8375947182755907"/>
  </r>
  <r>
    <s v="Gabon"/>
    <x v="15"/>
    <n v="1836717"/>
    <x v="12"/>
    <n v="0"/>
    <n v="1902226.5000000007"/>
    <n v="0"/>
    <m/>
    <n v="0"/>
    <m/>
    <n v="0"/>
    <m/>
    <n v="0"/>
    <m/>
    <n v="18"/>
    <n v="2192011.5"/>
    <n v="0"/>
    <n v="18"/>
    <m/>
    <n v="14"/>
    <m/>
    <n v="14"/>
    <m/>
    <n v="0"/>
    <n v="2388992.5000000005"/>
    <n v="0"/>
    <n v="18"/>
    <n v="0"/>
    <n v="18"/>
    <n v="14"/>
    <n v="0"/>
    <s v=""/>
    <n v="18"/>
    <n v="2017"/>
    <n v="14"/>
    <n v="2020"/>
    <s v="Adjust"/>
    <n v="15.553518421512138"/>
    <n v="18"/>
    <s v="Decreasing"/>
    <n v="0.2599900753182236"/>
    <n v="5.4673730437993617E-2"/>
    <n v="4.9058157118710541"/>
    <n v="21.20830709880174"/>
    <n v="0"/>
    <n v="8.2116357509985693E-2"/>
    <n v="7.5345569314261118E-2"/>
  </r>
  <r>
    <s v="Gabon"/>
    <x v="15"/>
    <n v="1836718"/>
    <x v="13"/>
    <n v="0"/>
    <n v="1902226.5000000007"/>
    <n v="0"/>
    <m/>
    <n v="0"/>
    <m/>
    <n v="0"/>
    <m/>
    <n v="66"/>
    <m/>
    <n v="93"/>
    <n v="2192011.5"/>
    <n v="0"/>
    <n v="93"/>
    <m/>
    <n v="78"/>
    <m/>
    <n v="82"/>
    <m/>
    <n v="0"/>
    <n v="2388992.5000000005"/>
    <n v="478"/>
    <n v="93"/>
    <n v="0"/>
    <n v="93"/>
    <n v="478"/>
    <n v="0"/>
    <s v=""/>
    <n v="93"/>
    <n v="2017"/>
    <n v="478"/>
    <n v="2022"/>
    <s v=""/>
    <n v="478"/>
    <n v="478"/>
    <s v="Increasing"/>
    <n v="0.2599900753182236"/>
    <n v="5.4673730437993617E-2"/>
    <n v="25.346714511333779"/>
    <n v="109.576253343809"/>
    <n v="0"/>
    <n v="0.42426784713492605"/>
    <n v="2.000843451789823"/>
  </r>
  <r>
    <s v="Gabon"/>
    <x v="15"/>
    <n v="1836719"/>
    <x v="14"/>
    <n v="0"/>
    <n v="1902226.5000000007"/>
    <n v="0"/>
    <m/>
    <n v="0"/>
    <m/>
    <n v="0"/>
    <m/>
    <n v="0"/>
    <m/>
    <n v="32"/>
    <n v="2192011.5"/>
    <n v="0"/>
    <n v="127"/>
    <m/>
    <n v="1"/>
    <m/>
    <n v="0"/>
    <m/>
    <n v="0"/>
    <n v="2388992.5000000005"/>
    <n v="0"/>
    <n v="127"/>
    <n v="0"/>
    <n v="32"/>
    <n v="0"/>
    <n v="0"/>
    <s v=""/>
    <n v="127"/>
    <s v="2018 (triag)"/>
    <n v="1"/>
    <s v="2018 (triag)"/>
    <s v="Adjust"/>
    <n v="1.1109656015365812"/>
    <n v="127"/>
    <s v="Decreasing"/>
    <n v="0.2599900753182236"/>
    <n v="5.4673730437993617E-2"/>
    <n v="34.613255300423546"/>
    <n v="149.63638897487894"/>
    <n v="0"/>
    <n v="0.57937652243156568"/>
    <n v="0.5316048501617312"/>
  </r>
  <r>
    <s v="Gabon"/>
    <x v="15"/>
    <n v="1836720"/>
    <x v="15"/>
    <n v="0"/>
    <n v="1902226.5000000007"/>
    <n v="0"/>
    <m/>
    <n v="0"/>
    <m/>
    <n v="0"/>
    <m/>
    <n v="0"/>
    <m/>
    <n v="5"/>
    <n v="2192011.5"/>
    <n v="0"/>
    <n v="5"/>
    <m/>
    <n v="9"/>
    <m/>
    <n v="9"/>
    <m/>
    <n v="0"/>
    <n v="2388992.5000000005"/>
    <n v="0"/>
    <n v="5"/>
    <n v="0"/>
    <n v="9"/>
    <n v="9"/>
    <n v="0"/>
    <s v=""/>
    <n v="5"/>
    <n v="2017"/>
    <n v="9"/>
    <n v="2020"/>
    <s v=""/>
    <n v="9"/>
    <n v="9"/>
    <s v="Increasing"/>
    <n v="0.2599900753182236"/>
    <n v="5.4673730437993617E-2"/>
    <n v="1.3627265866308482"/>
    <n v="5.8911964163338171"/>
    <n v="0"/>
    <n v="2.2810099308329359E-2"/>
    <n v="3.7672784657130559E-2"/>
  </r>
  <r>
    <s v="Gabon"/>
    <x v="15"/>
    <n v="1836721"/>
    <x v="16"/>
    <n v="0"/>
    <n v="1902226.5000000007"/>
    <n v="0"/>
    <m/>
    <n v="0"/>
    <m/>
    <n v="0"/>
    <m/>
    <n v="0"/>
    <m/>
    <n v="0"/>
    <n v="2192011.5"/>
    <n v="0"/>
    <n v="1939"/>
    <m/>
    <n v="942"/>
    <m/>
    <n v="947"/>
    <m/>
    <n v="0"/>
    <n v="2388992.5000000005"/>
    <n v="0"/>
    <n v="1939"/>
    <n v="0"/>
    <n v="942"/>
    <n v="947"/>
    <n v="0"/>
    <s v=""/>
    <n v="1939"/>
    <s v="2018 (triag)"/>
    <n v="947"/>
    <n v="2020"/>
    <s v="Adjust"/>
    <n v="1052.0844246551424"/>
    <n v="1939"/>
    <s v="Decreasing"/>
    <n v="0.2599900753182236"/>
    <n v="5.4673730437993617E-2"/>
    <n v="528.46537029544299"/>
    <n v="2284.6059702542543"/>
    <n v="0"/>
    <n v="8.8457565117701247"/>
    <n v="8.1163921611306851"/>
  </r>
  <r>
    <s v="Gabon"/>
    <x v="15"/>
    <n v="1836722"/>
    <x v="17"/>
    <n v="0"/>
    <n v="1902226.5000000007"/>
    <n v="0"/>
    <m/>
    <n v="0"/>
    <m/>
    <n v="0"/>
    <m/>
    <n v="0"/>
    <m/>
    <n v="0"/>
    <n v="2192011.5"/>
    <n v="0"/>
    <n v="62"/>
    <m/>
    <n v="2595"/>
    <m/>
    <n v="2714"/>
    <m/>
    <n v="0"/>
    <n v="2388992.5000000005"/>
    <n v="0"/>
    <n v="62"/>
    <n v="0"/>
    <n v="2595"/>
    <n v="2714"/>
    <n v="0"/>
    <s v=""/>
    <n v="62"/>
    <s v="2018 (triag)"/>
    <n v="2714"/>
    <n v="2020"/>
    <s v=""/>
    <n v="2714"/>
    <n v="2714"/>
    <s v="Increasing"/>
    <n v="0.2599900753182236"/>
    <n v="5.4673730437993617E-2"/>
    <n v="16.897809674222518"/>
    <n v="73.050835562539334"/>
    <n v="0"/>
    <n v="0.28284523142328405"/>
    <n v="11.360437506605816"/>
  </r>
  <r>
    <s v="Gabon"/>
    <x v="15"/>
    <n v="1836723"/>
    <x v="18"/>
    <n v="0"/>
    <n v="1902226.5000000007"/>
    <n v="0"/>
    <m/>
    <n v="0"/>
    <m/>
    <n v="0"/>
    <m/>
    <n v="287"/>
    <m/>
    <n v="442"/>
    <n v="2192011.5"/>
    <n v="0"/>
    <n v="439"/>
    <m/>
    <n v="72"/>
    <m/>
    <n v="74"/>
    <m/>
    <n v="0"/>
    <n v="2388992.5000000005"/>
    <n v="228"/>
    <n v="439"/>
    <n v="0"/>
    <n v="442"/>
    <n v="228"/>
    <n v="0"/>
    <s v=""/>
    <n v="439"/>
    <s v="2018 (triag)"/>
    <n v="228"/>
    <n v="2022"/>
    <s v="Adjust"/>
    <n v="253.30015715034051"/>
    <n v="439"/>
    <s v="Decreasing"/>
    <n v="0.2599900753182236"/>
    <n v="5.4673730437993617E-2"/>
    <n v="119.64739430618847"/>
    <n v="517.2470453541091"/>
    <n v="0"/>
    <n v="2.0027267192713176"/>
    <n v="1.8375947182755907"/>
  </r>
  <r>
    <s v="Gabon"/>
    <x v="15"/>
    <n v="1836724"/>
    <x v="19"/>
    <n v="0"/>
    <n v="1902226.5000000007"/>
    <n v="0"/>
    <m/>
    <n v="0"/>
    <m/>
    <n v="0"/>
    <m/>
    <n v="0"/>
    <m/>
    <n v="58"/>
    <n v="2192011.5"/>
    <n v="0"/>
    <n v="58"/>
    <m/>
    <n v="703"/>
    <m/>
    <n v="615"/>
    <m/>
    <n v="0"/>
    <n v="2388992.5000000005"/>
    <n v="84"/>
    <n v="58"/>
    <n v="0"/>
    <n v="703"/>
    <n v="615"/>
    <n v="0"/>
    <s v=""/>
    <n v="58"/>
    <n v="2017"/>
    <n v="84"/>
    <n v="2022"/>
    <s v=""/>
    <n v="84"/>
    <n v="84"/>
    <s v="Increasing"/>
    <n v="0.2599900753182236"/>
    <n v="5.4673730437993617E-2"/>
    <n v="15.807628404917839"/>
    <n v="68.337878429472283"/>
    <n v="0"/>
    <n v="0.26459715197662054"/>
    <n v="0.35161265679988524"/>
  </r>
  <r>
    <s v="Gabon"/>
    <x v="15"/>
    <n v="1836725"/>
    <x v="20"/>
    <n v="0"/>
    <n v="1902226.5000000007"/>
    <n v="0"/>
    <m/>
    <n v="0"/>
    <m/>
    <n v="0"/>
    <m/>
    <n v="0"/>
    <m/>
    <n v="43"/>
    <n v="2192011.5"/>
    <n v="0"/>
    <n v="43"/>
    <m/>
    <n v="43"/>
    <m/>
    <n v="32"/>
    <m/>
    <n v="0"/>
    <n v="2388992.5000000005"/>
    <n v="2"/>
    <n v="43"/>
    <n v="0"/>
    <n v="43"/>
    <n v="32"/>
    <n v="0"/>
    <s v=""/>
    <n v="43"/>
    <n v="2017"/>
    <n v="2"/>
    <n v="2022"/>
    <s v="Adjust"/>
    <n v="2.2219312030731624"/>
    <n v="43"/>
    <s v="Decreasing"/>
    <n v="0.2599900753182236"/>
    <n v="5.4673730437993617E-2"/>
    <n v="11.719448645025295"/>
    <n v="50.664289180470824"/>
    <n v="0"/>
    <n v="0.19616685405163248"/>
    <n v="0.17999219336184602"/>
  </r>
  <r>
    <s v="Gabon"/>
    <x v="15"/>
    <n v="1836726"/>
    <x v="21"/>
    <n v="0"/>
    <n v="1902226.5000000007"/>
    <n v="0"/>
    <m/>
    <n v="0"/>
    <m/>
    <n v="0"/>
    <m/>
    <n v="0"/>
    <m/>
    <n v="0"/>
    <n v="2192011.5"/>
    <n v="0"/>
    <n v="0"/>
    <m/>
    <n v="119"/>
    <m/>
    <n v="115"/>
    <m/>
    <n v="0"/>
    <n v="2388992.5000000005"/>
    <n v="0"/>
    <n v="0"/>
    <n v="0"/>
    <n v="119"/>
    <n v="115"/>
    <n v="0"/>
    <s v=""/>
    <n v="119"/>
    <n v="2019"/>
    <n v="115"/>
    <n v="2020"/>
    <s v="Adjust"/>
    <n v="127.76104417670683"/>
    <n v="127.76104417670683"/>
    <s v="Increasing"/>
    <n v="0.2599900753182236"/>
    <n v="5.4673730437993617E-2"/>
    <n v="0"/>
    <n v="0"/>
    <n v="0"/>
    <n v="0.54288036353823876"/>
    <n v="0.534790478315469"/>
  </r>
  <r>
    <s v="Gabon"/>
    <x v="15"/>
    <n v="1836727"/>
    <x v="22"/>
    <n v="0"/>
    <n v="1902226.5000000007"/>
    <n v="0"/>
    <m/>
    <n v="0"/>
    <m/>
    <n v="0"/>
    <m/>
    <n v="0"/>
    <m/>
    <n v="2"/>
    <n v="2192011.5"/>
    <n v="0"/>
    <n v="0"/>
    <m/>
    <n v="1"/>
    <m/>
    <n v="0"/>
    <m/>
    <n v="0"/>
    <n v="2388992.5000000005"/>
    <n v="0"/>
    <n v="0"/>
    <n v="0"/>
    <n v="2"/>
    <n v="0"/>
    <n v="0"/>
    <s v=""/>
    <n v="2"/>
    <n v="2017"/>
    <n v="1"/>
    <n v="2017"/>
    <s v="Adjust"/>
    <n v="1.1109656015365812"/>
    <n v="2"/>
    <s v="Decreasing"/>
    <n v="0.2599900753182236"/>
    <n v="5.4673730437993617E-2"/>
    <n v="0"/>
    <n v="0"/>
    <n v="0"/>
    <n v="9.1240397233317439E-3"/>
    <n v="8.3717299238067911E-3"/>
  </r>
  <r>
    <s v="Gabon"/>
    <x v="15"/>
    <n v="1836728"/>
    <x v="23"/>
    <n v="0"/>
    <n v="1902226.5000000007"/>
    <n v="0"/>
    <m/>
    <n v="0"/>
    <m/>
    <n v="0"/>
    <m/>
    <n v="0"/>
    <m/>
    <n v="99"/>
    <n v="2192011.5"/>
    <n v="0"/>
    <n v="99"/>
    <m/>
    <n v="117"/>
    <m/>
    <n v="112"/>
    <m/>
    <n v="0"/>
    <n v="2388992.5000000005"/>
    <n v="0"/>
    <n v="99"/>
    <n v="0"/>
    <n v="117"/>
    <n v="112"/>
    <n v="0"/>
    <s v=""/>
    <n v="99"/>
    <n v="2017"/>
    <n v="112"/>
    <n v="2020"/>
    <s v=""/>
    <n v="112"/>
    <n v="112"/>
    <s v="Increasing"/>
    <n v="0.2599900753182236"/>
    <n v="5.4673730437993617E-2"/>
    <n v="26.981986415290795"/>
    <n v="116.64568904340958"/>
    <n v="0"/>
    <n v="0.45163996630492131"/>
    <n v="0.46881687573318032"/>
  </r>
  <r>
    <s v="Ghana"/>
    <x v="16"/>
    <n v="26858761.999999993"/>
    <x v="0"/>
    <n v="4972"/>
    <n v="27525596.999999989"/>
    <n v="5460"/>
    <n v="28196358.499999996"/>
    <n v="6032"/>
    <n v="28870939.000000007"/>
    <n v="6526"/>
    <n v="29554302.499999993"/>
    <n v="7236"/>
    <n v="30222261.500000004"/>
    <n v="5358"/>
    <n v="30870640.5"/>
    <n v="8812"/>
    <n v="8812"/>
    <n v="31522289.999999996"/>
    <n v="6634"/>
    <n v="32180401.499999981"/>
    <n v="10570"/>
    <n v="32833031.499999996"/>
    <n v="8338"/>
    <n v="33475870.500000011"/>
    <n v="9452"/>
    <n v="4406"/>
    <n v="6526"/>
    <n v="8812"/>
    <n v="10570"/>
    <n v="5460"/>
    <n v="2013"/>
    <n v="8812"/>
    <n v="2018"/>
    <n v="9452"/>
    <n v="2022"/>
    <s v=""/>
    <n v="9452"/>
    <n v="9452"/>
    <s v="Increasing"/>
    <n v="2.6327637949120408E-2"/>
    <n v="6.0316928868946684E-2"/>
    <n v="3862.555683787652"/>
    <n v="5279.9574289509956"/>
    <n v="1.9836082029392503"/>
    <n v="2.8544921184903824"/>
    <n v="2.8235262769343059"/>
  </r>
  <r>
    <s v="Ghana"/>
    <x v="16"/>
    <n v="26858763"/>
    <x v="1"/>
    <n v="0"/>
    <n v="27525596.999999989"/>
    <n v="0"/>
    <m/>
    <n v="74808"/>
    <m/>
    <n v="97878"/>
    <m/>
    <n v="105210"/>
    <m/>
    <n v="117216"/>
    <n v="30870640.5"/>
    <n v="250048"/>
    <n v="250048"/>
    <m/>
    <n v="139578"/>
    <m/>
    <n v="191578"/>
    <m/>
    <n v="186288"/>
    <n v="33475870.500000011"/>
    <n v="205886"/>
    <n v="42827"/>
    <n v="97878"/>
    <n v="250048"/>
    <n v="205886"/>
    <n v="74808"/>
    <n v="2014"/>
    <n v="250048"/>
    <n v="2018"/>
    <n v="205886"/>
    <n v="2022"/>
    <s v="Adjust"/>
    <n v="248408.55395595133"/>
    <n v="250048"/>
    <s v="Decreasing"/>
    <n v="2.6327637949120408E-2"/>
    <n v="6.0316928868946684E-2"/>
    <n v="37544.637373938669"/>
    <n v="51322.001091621496"/>
    <n v="27.177612169501728"/>
    <n v="80.998643355002628"/>
    <n v="74.694995608852025"/>
  </r>
  <r>
    <s v="Ghana"/>
    <x v="16"/>
    <n v="26858764"/>
    <x v="2"/>
    <n v="0"/>
    <n v="27525596.999999989"/>
    <n v="22574"/>
    <m/>
    <n v="0"/>
    <m/>
    <n v="13616"/>
    <m/>
    <n v="15324"/>
    <m/>
    <n v="19108"/>
    <n v="30870640.5"/>
    <n v="20978"/>
    <n v="20978"/>
    <m/>
    <n v="25346"/>
    <m/>
    <n v="33400"/>
    <m/>
    <n v="38282"/>
    <n v="33475870.500000011"/>
    <n v="47764"/>
    <n v="10625"/>
    <n v="22574"/>
    <n v="25346"/>
    <n v="47764"/>
    <n v="22574"/>
    <n v="2013"/>
    <n v="20978"/>
    <n v="2018"/>
    <n v="47764"/>
    <n v="2022"/>
    <s v=""/>
    <n v="47764"/>
    <n v="47764"/>
    <s v="Increasing"/>
    <n v="2.6327637949120408E-2"/>
    <n v="6.0316928868946684E-2"/>
    <n v="9314.492542043532"/>
    <n v="12732.534653337343"/>
    <n v="8.2010936947162349"/>
    <n v="6.7954534341456245"/>
    <n v="14.26818758902774"/>
  </r>
  <r>
    <s v="Ghana"/>
    <x v="16"/>
    <n v="26858765"/>
    <x v="3"/>
    <n v="451"/>
    <n v="27525596.999999989"/>
    <n v="216"/>
    <m/>
    <n v="55"/>
    <m/>
    <n v="1845"/>
    <m/>
    <n v="440"/>
    <m/>
    <n v="0"/>
    <n v="30870640.5"/>
    <n v="0"/>
    <n v="2127"/>
    <m/>
    <n v="0"/>
    <m/>
    <n v="0"/>
    <m/>
    <n v="0"/>
    <n v="33475870.500000011"/>
    <n v="227"/>
    <n v="2127"/>
    <n v="1845"/>
    <n v="440"/>
    <n v="227"/>
    <n v="216"/>
    <n v="2013"/>
    <n v="2127"/>
    <s v="2018 (triag)"/>
    <n v="227"/>
    <n v="2022"/>
    <s v="Adjust"/>
    <n v="273.88332255714789"/>
    <n v="2127"/>
    <s v="Decreasing"/>
    <n v="2.6327637949120408E-2"/>
    <n v="6.0316928868946684E-2"/>
    <n v="1864.6518246519145"/>
    <n v="2548.9036430728024"/>
    <n v="7.847241242397035E-2"/>
    <n v="0.68900416886394045"/>
    <n v="0.63538302909852618"/>
  </r>
  <r>
    <s v="Ghana"/>
    <x v="16"/>
    <n v="26858766"/>
    <x v="4"/>
    <n v="186"/>
    <n v="27525596.999999989"/>
    <n v="21"/>
    <m/>
    <n v="32"/>
    <m/>
    <n v="1450"/>
    <m/>
    <n v="80"/>
    <m/>
    <n v="0"/>
    <n v="30870640.5"/>
    <n v="0"/>
    <n v="713"/>
    <m/>
    <n v="0"/>
    <m/>
    <n v="0"/>
    <m/>
    <n v="0"/>
    <n v="33475870.500000011"/>
    <n v="40"/>
    <n v="713"/>
    <n v="1450"/>
    <n v="80"/>
    <n v="40"/>
    <n v="21"/>
    <n v="2013"/>
    <n v="713"/>
    <s v="2018 (triag)"/>
    <n v="40"/>
    <n v="2022"/>
    <s v="Adjust"/>
    <n v="48.261378424167027"/>
    <n v="713"/>
    <s v="Decreasing"/>
    <n v="2.6327637949120408E-2"/>
    <n v="6.0316928868946684E-2"/>
    <n v="625.05724070372128"/>
    <n v="854.42797250160243"/>
    <n v="7.6292623189971173E-3"/>
    <n v="0.2309637858015936"/>
    <n v="0.21298923354360561"/>
  </r>
  <r>
    <s v="Ghana"/>
    <x v="16"/>
    <n v="26858767"/>
    <x v="5"/>
    <n v="0"/>
    <n v="27525596.999999989"/>
    <n v="5293"/>
    <m/>
    <n v="0"/>
    <m/>
    <n v="0"/>
    <m/>
    <n v="0"/>
    <m/>
    <n v="15456"/>
    <n v="30870640.5"/>
    <n v="15820"/>
    <n v="15820"/>
    <m/>
    <n v="0"/>
    <m/>
    <n v="0"/>
    <m/>
    <n v="0"/>
    <n v="33475870.500000011"/>
    <n v="0"/>
    <n v="15820"/>
    <n v="5293"/>
    <n v="15820"/>
    <n v="0"/>
    <n v="5293"/>
    <n v="2013"/>
    <n v="15820"/>
    <n v="2018"/>
    <n v="15820"/>
    <n v="2018"/>
    <s v=""/>
    <n v="15820"/>
    <n v="15820"/>
    <s v="No change"/>
    <n v="2.6327637949120408E-2"/>
    <n v="6.0316928868946684E-2"/>
    <n v="13868.731483776815"/>
    <n v="18957.995126192636"/>
    <n v="1.92293740259294"/>
    <n v="5.1246102263411091"/>
    <n v="4.7257919700699027"/>
  </r>
  <r>
    <s v="Ghana"/>
    <x v="16"/>
    <n v="26858768"/>
    <x v="6"/>
    <n v="0"/>
    <n v="27525596.999999989"/>
    <n v="4"/>
    <m/>
    <n v="0"/>
    <m/>
    <n v="0"/>
    <m/>
    <n v="19"/>
    <m/>
    <n v="0"/>
    <n v="30870640.5"/>
    <n v="0"/>
    <n v="0"/>
    <m/>
    <n v="0"/>
    <m/>
    <n v="0"/>
    <m/>
    <n v="0"/>
    <n v="33475870.500000011"/>
    <n v="6"/>
    <n v="0"/>
    <n v="4"/>
    <n v="19"/>
    <n v="6"/>
    <n v="4"/>
    <n v="2013"/>
    <n v="0"/>
    <s v=""/>
    <n v="6"/>
    <n v="2022"/>
    <s v=""/>
    <n v="6"/>
    <n v="6"/>
    <s v="Increasing"/>
    <n v="2.6327637949120408E-2"/>
    <n v="6.0316928868946684E-2"/>
    <n v="0"/>
    <n v="0"/>
    <n v="1.4531928226661176E-3"/>
    <n v="0"/>
    <n v="1.7923357661453487E-3"/>
  </r>
  <r>
    <s v="Ghana"/>
    <x v="16"/>
    <n v="26858769"/>
    <x v="7"/>
    <n v="0"/>
    <n v="27525596.999999989"/>
    <n v="351"/>
    <m/>
    <n v="0"/>
    <m/>
    <n v="0"/>
    <m/>
    <n v="160"/>
    <m/>
    <n v="0"/>
    <n v="30870640.5"/>
    <n v="0"/>
    <n v="47"/>
    <m/>
    <n v="0"/>
    <m/>
    <n v="0"/>
    <m/>
    <n v="0"/>
    <n v="33475870.500000011"/>
    <n v="0"/>
    <n v="47"/>
    <n v="351"/>
    <n v="160"/>
    <n v="0"/>
    <n v="351"/>
    <n v="2013"/>
    <n v="47"/>
    <s v="2018 (triag)"/>
    <n v="47"/>
    <s v="2018 (triag)"/>
    <s v=""/>
    <n v="47"/>
    <n v="47"/>
    <s v="No change"/>
    <n v="2.6327637949120408E-2"/>
    <n v="6.0316928868946684E-2"/>
    <n v="41.202931715392566"/>
    <n v="56.32274152535107"/>
    <n v="0.1275176701889518"/>
    <n v="1.5224821784957782E-2"/>
    <n v="1.40399635014719E-2"/>
  </r>
  <r>
    <s v="Ghana"/>
    <x v="16"/>
    <n v="26858770"/>
    <x v="8"/>
    <n v="0"/>
    <n v="27525596.999999989"/>
    <n v="0"/>
    <m/>
    <n v="0"/>
    <m/>
    <n v="0"/>
    <m/>
    <n v="0"/>
    <m/>
    <n v="0"/>
    <n v="30870640.5"/>
    <n v="0"/>
    <n v="4059"/>
    <m/>
    <n v="0"/>
    <m/>
    <n v="0"/>
    <m/>
    <n v="3453"/>
    <n v="33475870.500000011"/>
    <n v="3602"/>
    <n v="4059"/>
    <n v="0"/>
    <n v="0"/>
    <n v="3602"/>
    <n v="0"/>
    <s v=""/>
    <n v="4059"/>
    <s v="2018 (triag)"/>
    <n v="3602"/>
    <n v="2022"/>
    <s v="Adjust"/>
    <n v="4345.9371270962411"/>
    <n v="4345.9371270962411"/>
    <s v="Increasing"/>
    <n v="2.6327637949120408E-2"/>
    <n v="6.0316928868946684E-2"/>
    <n v="3558.3553155910299"/>
    <n v="4864.1278266255313"/>
    <n v="0"/>
    <n v="1.3148415239392264"/>
    <n v="1.2982297583855928"/>
  </r>
  <r>
    <s v="Ghana"/>
    <x v="16"/>
    <n v="26858771"/>
    <x v="9"/>
    <n v="0"/>
    <n v="27525596.999999989"/>
    <n v="0"/>
    <m/>
    <n v="0"/>
    <m/>
    <n v="0"/>
    <m/>
    <n v="0"/>
    <m/>
    <n v="0"/>
    <n v="30870640.5"/>
    <n v="0"/>
    <n v="1033"/>
    <m/>
    <n v="0"/>
    <m/>
    <n v="0"/>
    <m/>
    <n v="0"/>
    <n v="33475870.500000011"/>
    <n v="0"/>
    <n v="1033"/>
    <n v="0"/>
    <n v="0"/>
    <n v="0"/>
    <n v="0"/>
    <s v=""/>
    <n v="1033"/>
    <s v="2018 (triag)"/>
    <n v="1033"/>
    <s v="2018 (triag)"/>
    <s v=""/>
    <n v="1033"/>
    <n v="1033"/>
    <s v="No change"/>
    <n v="2.6327637949120408E-2"/>
    <n v="6.0316928868946684E-2"/>
    <n v="905.58783961703227"/>
    <n v="1237.9019573550565"/>
    <n v="0"/>
    <n v="0.33462214689066783"/>
    <n v="0.30858047440469089"/>
  </r>
  <r>
    <s v="Ghana"/>
    <x v="16"/>
    <n v="26858772"/>
    <x v="10"/>
    <n v="0"/>
    <n v="27525596.999999989"/>
    <n v="0"/>
    <m/>
    <n v="0"/>
    <m/>
    <n v="0"/>
    <m/>
    <n v="30"/>
    <m/>
    <n v="167"/>
    <n v="30870640.5"/>
    <n v="0"/>
    <n v="0"/>
    <m/>
    <n v="0"/>
    <m/>
    <n v="0"/>
    <m/>
    <n v="0"/>
    <n v="33475870.500000011"/>
    <n v="0"/>
    <n v="0"/>
    <n v="0"/>
    <n v="167"/>
    <n v="0"/>
    <n v="0"/>
    <s v=""/>
    <n v="167"/>
    <n v="2017"/>
    <n v="167"/>
    <n v="2017"/>
    <s v=""/>
    <n v="167"/>
    <n v="167"/>
    <s v="No change"/>
    <n v="2.6327637949120408E-2"/>
    <n v="6.0316928868946684E-2"/>
    <n v="0"/>
    <n v="0"/>
    <n v="0"/>
    <n v="5.4096707193360627E-2"/>
    <n v="4.9886678824378874E-2"/>
  </r>
  <r>
    <s v="Ghana"/>
    <x v="16"/>
    <n v="26858773"/>
    <x v="11"/>
    <n v="0"/>
    <n v="27525596.999999989"/>
    <n v="0"/>
    <m/>
    <n v="0"/>
    <m/>
    <n v="0"/>
    <m/>
    <n v="0"/>
    <m/>
    <n v="0"/>
    <n v="30870640.5"/>
    <n v="1563"/>
    <n v="1563"/>
    <m/>
    <n v="0"/>
    <m/>
    <n v="0"/>
    <m/>
    <n v="1759"/>
    <n v="33475870.500000011"/>
    <n v="2139"/>
    <n v="398"/>
    <n v="0"/>
    <n v="1563"/>
    <n v="2139"/>
    <n v="0"/>
    <s v=""/>
    <n v="1563"/>
    <n v="2018"/>
    <n v="2139"/>
    <n v="2022"/>
    <s v=""/>
    <n v="2139"/>
    <n v="2139"/>
    <s v="Increasing"/>
    <n v="2.6327637949120408E-2"/>
    <n v="6.0316928868946684E-2"/>
    <n v="348.90993239843067"/>
    <n v="476.9457686614835"/>
    <n v="0"/>
    <n v="0.50630630744444705"/>
    <n v="0.63896770063081687"/>
  </r>
  <r>
    <s v="Ghana"/>
    <x v="16"/>
    <n v="26858774"/>
    <x v="12"/>
    <n v="0"/>
    <n v="27525596.999999989"/>
    <n v="0"/>
    <m/>
    <n v="0"/>
    <m/>
    <n v="0"/>
    <m/>
    <n v="0"/>
    <m/>
    <n v="240"/>
    <n v="30870640.5"/>
    <n v="0"/>
    <n v="1671"/>
    <m/>
    <n v="0"/>
    <m/>
    <n v="0"/>
    <m/>
    <n v="2352"/>
    <n v="33475870.500000011"/>
    <n v="2471"/>
    <n v="1671"/>
    <n v="0"/>
    <n v="240"/>
    <n v="2471"/>
    <n v="0"/>
    <s v=""/>
    <n v="1671"/>
    <s v="2018 (triag)"/>
    <n v="2471"/>
    <n v="2022"/>
    <s v=""/>
    <n v="2471"/>
    <n v="2471"/>
    <s v="Increasing"/>
    <n v="2.6327637949120408E-2"/>
    <n v="6.0316928868946684E-2"/>
    <n v="1464.8957212004464"/>
    <n v="2002.4532146566305"/>
    <n v="0"/>
    <n v="0.5412910043120096"/>
    <n v="0.73814361302419285"/>
  </r>
  <r>
    <s v="Ghana"/>
    <x v="16"/>
    <n v="26858775"/>
    <x v="13"/>
    <n v="0"/>
    <n v="27525596.999999989"/>
    <n v="0"/>
    <m/>
    <n v="0"/>
    <m/>
    <n v="0"/>
    <m/>
    <n v="0"/>
    <m/>
    <n v="0"/>
    <n v="30870640.5"/>
    <n v="0"/>
    <n v="1476"/>
    <m/>
    <n v="0"/>
    <m/>
    <n v="0"/>
    <m/>
    <n v="1673"/>
    <n v="33475870.500000011"/>
    <n v="2703"/>
    <n v="1476"/>
    <n v="0"/>
    <n v="0"/>
    <n v="2703"/>
    <n v="0"/>
    <s v=""/>
    <n v="1476"/>
    <s v="2018 (triag)"/>
    <n v="2703"/>
    <n v="2022"/>
    <s v=""/>
    <n v="2703"/>
    <n v="2703"/>
    <s v="Increasing"/>
    <n v="2.6327637949120408E-2"/>
    <n v="6.0316928868946684E-2"/>
    <n v="1293.9473874876473"/>
    <n v="1768.7737551365569"/>
    <n v="0"/>
    <n v="0.47812419052335503"/>
    <n v="0.80744726264847966"/>
  </r>
  <r>
    <s v="Ghana"/>
    <x v="16"/>
    <n v="26858776"/>
    <x v="14"/>
    <n v="0"/>
    <n v="27525596.999999989"/>
    <n v="0"/>
    <m/>
    <n v="0"/>
    <m/>
    <n v="0"/>
    <m/>
    <n v="0"/>
    <m/>
    <n v="0"/>
    <n v="30870640.5"/>
    <n v="0"/>
    <n v="3883"/>
    <m/>
    <n v="0"/>
    <m/>
    <n v="0"/>
    <m/>
    <n v="3238"/>
    <n v="33475870.500000011"/>
    <n v="3555"/>
    <n v="3883"/>
    <n v="0"/>
    <n v="0"/>
    <n v="3555"/>
    <n v="0"/>
    <s v=""/>
    <n v="3883"/>
    <s v="2018 (triag)"/>
    <n v="3555"/>
    <n v="2022"/>
    <s v="Adjust"/>
    <n v="4289.2300074478444"/>
    <n v="4289.2300074478444"/>
    <s v="Increasing"/>
    <n v="2.6327637949120408E-2"/>
    <n v="6.0316928868946684E-2"/>
    <n v="3404.0634861887092"/>
    <n v="4653.2171349561322"/>
    <n v="0"/>
    <n v="1.2578294253402356"/>
    <n v="1.2812900585954421"/>
  </r>
  <r>
    <s v="Ghana"/>
    <x v="16"/>
    <n v="26858777"/>
    <x v="15"/>
    <n v="0"/>
    <n v="27525596.999999989"/>
    <n v="0"/>
    <m/>
    <n v="0"/>
    <m/>
    <n v="0"/>
    <m/>
    <n v="0"/>
    <m/>
    <n v="133"/>
    <n v="30870640.5"/>
    <n v="0"/>
    <n v="143"/>
    <m/>
    <n v="0"/>
    <m/>
    <n v="0"/>
    <m/>
    <n v="235"/>
    <n v="33475870.500000011"/>
    <n v="309"/>
    <n v="143"/>
    <n v="0"/>
    <n v="133"/>
    <n v="309"/>
    <n v="0"/>
    <s v=""/>
    <n v="143"/>
    <s v="2018 (triag)"/>
    <n v="309"/>
    <n v="2022"/>
    <s v=""/>
    <n v="309"/>
    <n v="309"/>
    <s v="Increasing"/>
    <n v="2.6327637949120408E-2"/>
    <n v="6.0316928868946684E-2"/>
    <n v="125.36211138938589"/>
    <n v="171.3649369813873"/>
    <n v="0"/>
    <n v="4.6322330111680063E-2"/>
    <n v="9.2305291956485458E-2"/>
  </r>
  <r>
    <s v="Ghana"/>
    <x v="16"/>
    <n v="26858778"/>
    <x v="16"/>
    <n v="0"/>
    <n v="27525596.999999989"/>
    <n v="0"/>
    <m/>
    <n v="0"/>
    <m/>
    <n v="0"/>
    <m/>
    <n v="0"/>
    <m/>
    <n v="0"/>
    <n v="30870640.5"/>
    <n v="0"/>
    <n v="23627"/>
    <m/>
    <n v="0"/>
    <m/>
    <n v="0"/>
    <m/>
    <n v="0"/>
    <n v="33475870.500000011"/>
    <n v="0"/>
    <n v="23627"/>
    <n v="0"/>
    <n v="0"/>
    <n v="0"/>
    <n v="0"/>
    <s v=""/>
    <n v="23627"/>
    <s v="2018 (triag)"/>
    <n v="23627"/>
    <s v="2018 (triag)"/>
    <s v=""/>
    <n v="23627"/>
    <n v="23627"/>
    <s v="No change"/>
    <n v="2.6327637949120408E-2"/>
    <n v="6.0316928868946684E-2"/>
    <n v="20712.801439140003"/>
    <n v="28313.562000414247"/>
    <n v="0"/>
    <n v="7.6535503045361173"/>
    <n v="7.0579195244526929"/>
  </r>
  <r>
    <s v="Ghana"/>
    <x v="16"/>
    <n v="26858779"/>
    <x v="17"/>
    <n v="0"/>
    <n v="27525596.999999989"/>
    <n v="0"/>
    <m/>
    <n v="0"/>
    <m/>
    <n v="0"/>
    <m/>
    <n v="0"/>
    <m/>
    <n v="0"/>
    <n v="30870640.5"/>
    <n v="0"/>
    <n v="1877"/>
    <m/>
    <n v="0"/>
    <m/>
    <n v="0"/>
    <m/>
    <n v="0"/>
    <n v="33475870.500000011"/>
    <n v="0"/>
    <n v="1877"/>
    <n v="0"/>
    <n v="0"/>
    <n v="0"/>
    <n v="0"/>
    <s v=""/>
    <n v="1877"/>
    <s v="2018 (triag)"/>
    <n v="1877"/>
    <s v="2018 (triag)"/>
    <s v=""/>
    <n v="1877"/>
    <n v="1877"/>
    <s v="No change"/>
    <n v="2.6327637949120408E-2"/>
    <n v="6.0316928868946684E-2"/>
    <n v="1645.4872942508903"/>
    <n v="2249.3145924060418"/>
    <n v="0"/>
    <n v="0.60802107426310126"/>
    <n v="0.56070237217580332"/>
  </r>
  <r>
    <s v="Ghana"/>
    <x v="16"/>
    <n v="26858780"/>
    <x v="18"/>
    <n v="0"/>
    <n v="27525596.999999989"/>
    <n v="3987"/>
    <m/>
    <n v="0"/>
    <m/>
    <n v="0"/>
    <m/>
    <n v="0"/>
    <m/>
    <n v="0"/>
    <n v="30870640.5"/>
    <n v="0"/>
    <n v="1563"/>
    <m/>
    <n v="0"/>
    <m/>
    <n v="0"/>
    <m/>
    <n v="6276"/>
    <n v="33475870.500000011"/>
    <n v="477"/>
    <n v="1563"/>
    <n v="3987"/>
    <n v="0"/>
    <n v="6276"/>
    <n v="3987"/>
    <n v="2013"/>
    <n v="1563"/>
    <s v="2018 (triag)"/>
    <n v="477"/>
    <n v="2022"/>
    <s v="Adjust"/>
    <n v="575.51693770819179"/>
    <n v="1563"/>
    <s v="Decreasing"/>
    <n v="2.6327637949120408E-2"/>
    <n v="6.0316928868946684E-2"/>
    <n v="1370.2166440672038"/>
    <n v="1873.0307447685898"/>
    <n v="1.4484699459924526"/>
    <n v="0.50630630744444705"/>
    <n v="0.46690346708086333"/>
  </r>
  <r>
    <s v="Ghana"/>
    <x v="16"/>
    <n v="26858781"/>
    <x v="19"/>
    <n v="0"/>
    <n v="27525596.999999989"/>
    <n v="0"/>
    <m/>
    <n v="0"/>
    <m/>
    <n v="0"/>
    <m/>
    <n v="0"/>
    <m/>
    <n v="0"/>
    <n v="30870640.5"/>
    <n v="0"/>
    <n v="2116"/>
    <m/>
    <n v="0"/>
    <m/>
    <n v="0"/>
    <m/>
    <n v="0"/>
    <n v="33475870.500000011"/>
    <n v="0"/>
    <n v="2116"/>
    <n v="0"/>
    <n v="0"/>
    <n v="0"/>
    <n v="0"/>
    <s v=""/>
    <n v="2116"/>
    <s v="2018 (triag)"/>
    <n v="2116"/>
    <s v="2018 (triag)"/>
    <s v=""/>
    <n v="2116"/>
    <n v="2116"/>
    <s v="No change"/>
    <n v="2.6327637949120408E-2"/>
    <n v="6.0316928868946684E-2"/>
    <n v="1855.0085853142696"/>
    <n v="2535.7217248434649"/>
    <n v="0"/>
    <n v="0.68544091270150354"/>
    <n v="0.6320970801939263"/>
  </r>
  <r>
    <s v="Ghana"/>
    <x v="16"/>
    <n v="26858782"/>
    <x v="20"/>
    <n v="0"/>
    <n v="27525596.999999989"/>
    <n v="0"/>
    <m/>
    <n v="0"/>
    <m/>
    <n v="0"/>
    <m/>
    <n v="0"/>
    <m/>
    <n v="324"/>
    <n v="30870640.5"/>
    <n v="0"/>
    <n v="304"/>
    <m/>
    <n v="0"/>
    <m/>
    <n v="0"/>
    <m/>
    <n v="308"/>
    <n v="33475870.500000011"/>
    <n v="381"/>
    <n v="304"/>
    <n v="0"/>
    <n v="324"/>
    <n v="381"/>
    <n v="0"/>
    <s v=""/>
    <n v="304"/>
    <s v="2018 (triag)"/>
    <n v="381"/>
    <n v="2022"/>
    <s v=""/>
    <n v="381"/>
    <n v="381"/>
    <s v="Increasing"/>
    <n v="2.6327637949120408E-2"/>
    <n v="6.0316928868946684E-2"/>
    <n v="266.50406896764554"/>
    <n v="364.30028561078137"/>
    <n v="0"/>
    <n v="9.8475443034620552E-2"/>
    <n v="0.11381332115022964"/>
  </r>
  <r>
    <s v="Ghana"/>
    <x v="16"/>
    <n v="26858783"/>
    <x v="21"/>
    <n v="0"/>
    <n v="27525596.999999989"/>
    <n v="6118"/>
    <m/>
    <n v="0"/>
    <m/>
    <n v="0"/>
    <m/>
    <n v="0"/>
    <m/>
    <n v="0"/>
    <n v="30870640.5"/>
    <n v="0"/>
    <n v="0"/>
    <m/>
    <n v="0"/>
    <m/>
    <n v="0"/>
    <m/>
    <n v="0"/>
    <n v="33475870.500000011"/>
    <n v="0"/>
    <n v="0"/>
    <n v="6118"/>
    <n v="0"/>
    <n v="0"/>
    <n v="6118"/>
    <n v="2013"/>
    <n v="0"/>
    <s v=""/>
    <n v="0"/>
    <s v=""/>
    <s v=""/>
    <n v="0"/>
    <n v="0"/>
    <s v="No change"/>
    <n v="2.6327637949120408E-2"/>
    <n v="6.0316928868946684E-2"/>
    <n v="0"/>
    <n v="0"/>
    <n v="2.2226584222678269"/>
    <n v="0"/>
    <n v="0"/>
  </r>
  <r>
    <s v="Ghana"/>
    <x v="16"/>
    <n v="26858784"/>
    <x v="22"/>
    <n v="0"/>
    <n v="27525596.999999989"/>
    <n v="0"/>
    <m/>
    <n v="0"/>
    <m/>
    <n v="0"/>
    <m/>
    <n v="0"/>
    <m/>
    <n v="0"/>
    <n v="30870640.5"/>
    <n v="0"/>
    <n v="0"/>
    <m/>
    <n v="0"/>
    <m/>
    <n v="0"/>
    <m/>
    <n v="9"/>
    <n v="33475870.500000011"/>
    <n v="30"/>
    <n v="0"/>
    <n v="0"/>
    <n v="0"/>
    <n v="30"/>
    <n v="0"/>
    <s v=""/>
    <n v="0"/>
    <s v=""/>
    <n v="30"/>
    <n v="2022"/>
    <s v=""/>
    <n v="30"/>
    <n v="30"/>
    <s v="Increasing"/>
    <n v="2.6327637949120408E-2"/>
    <n v="6.0316928868946684E-2"/>
    <n v="0"/>
    <n v="0"/>
    <n v="0"/>
    <n v="0"/>
    <n v="8.9616788307267433E-3"/>
  </r>
  <r>
    <s v="Ghana"/>
    <x v="16"/>
    <n v="26858785"/>
    <x v="23"/>
    <n v="0"/>
    <n v="27525596.999999989"/>
    <n v="8638"/>
    <m/>
    <n v="0"/>
    <m/>
    <n v="0"/>
    <m/>
    <n v="0"/>
    <m/>
    <n v="0"/>
    <n v="30870640.5"/>
    <n v="0"/>
    <n v="3468"/>
    <m/>
    <n v="0"/>
    <m/>
    <n v="0"/>
    <m/>
    <n v="7"/>
    <n v="33475870.500000011"/>
    <n v="0"/>
    <n v="3468"/>
    <n v="8638"/>
    <n v="0"/>
    <n v="7"/>
    <n v="8638"/>
    <n v="2013"/>
    <n v="3468"/>
    <s v="2018 (triag)"/>
    <n v="7"/>
    <n v="2021"/>
    <s v="Adjust"/>
    <n v="8.4457412242292307"/>
    <n v="3468"/>
    <s v="Decreasing"/>
    <n v="2.6327637949120408E-2"/>
    <n v="6.0316928868946684E-2"/>
    <n v="3040.2503657230086"/>
    <n v="4155.8993108493087"/>
    <n v="3.1381699005474806"/>
    <n v="1.1233974883028424"/>
    <n v="1.0359700728320116"/>
  </r>
  <r>
    <s v="Guinea"/>
    <x v="17"/>
    <n v="10788692"/>
    <x v="0"/>
    <n v="0"/>
    <n v="11055430.000000004"/>
    <n v="0"/>
    <n v="11333365.500000002"/>
    <n v="3688"/>
    <n v="11625998.500000007"/>
    <n v="1954"/>
    <n v="11930984.999999998"/>
    <n v="1954"/>
    <n v="12240788.500000004"/>
    <n v="0"/>
    <n v="12554864.499999998"/>
    <n v="5574"/>
    <n v="5574"/>
    <n v="12877538.499999994"/>
    <n v="0"/>
    <n v="13205152.499999998"/>
    <n v="0"/>
    <n v="13531906.000000004"/>
    <n v="0"/>
    <n v="13859340.500000006"/>
    <n v="856"/>
    <n v="2787"/>
    <n v="3688"/>
    <n v="5574"/>
    <n v="856"/>
    <n v="3688"/>
    <n v="2014"/>
    <n v="5574"/>
    <n v="2018"/>
    <n v="856"/>
    <n v="2022"/>
    <s v="Adjust"/>
    <n v="983.79963953827541"/>
    <n v="5574"/>
    <s v="Decreasing"/>
    <n v="4.588291307733483E-2"/>
    <n v="5.4673730437993617E-2"/>
    <n v="2215.6618957250757"/>
    <n v="3283.7528824644696"/>
    <n v="3.3359172822766721"/>
    <n v="4.4397133875877364"/>
    <n v="4.0218363925758212"/>
  </r>
  <r>
    <s v="Guinea"/>
    <x v="17"/>
    <n v="10788693"/>
    <x v="1"/>
    <n v="0"/>
    <n v="11055430.000000004"/>
    <n v="0"/>
    <m/>
    <n v="11578"/>
    <m/>
    <n v="8778"/>
    <m/>
    <n v="2020"/>
    <m/>
    <n v="0"/>
    <n v="12554864.499999998"/>
    <n v="14390"/>
    <n v="14390"/>
    <m/>
    <n v="0"/>
    <m/>
    <n v="0"/>
    <m/>
    <n v="0"/>
    <n v="13859340.500000006"/>
    <n v="8734"/>
    <n v="6329"/>
    <n v="11578"/>
    <n v="14390"/>
    <n v="8734"/>
    <n v="11578"/>
    <n v="2014"/>
    <n v="14390"/>
    <n v="2018"/>
    <n v="8734"/>
    <n v="2022"/>
    <s v="Adjust"/>
    <n v="10037.974359494507"/>
    <n v="14390"/>
    <s v="Decreasing"/>
    <n v="4.588291307733483E-2"/>
    <n v="5.4673730437993617E-2"/>
    <n v="5031.5479505001813"/>
    <n v="7457.0764237953454"/>
    <n v="10.472681750054042"/>
    <n v="11.461692796445554"/>
    <n v="10.382889431138512"/>
  </r>
  <r>
    <s v="Guinea"/>
    <x v="17"/>
    <n v="10788694"/>
    <x v="2"/>
    <n v="0"/>
    <n v="11055430.000000004"/>
    <n v="1000"/>
    <m/>
    <n v="1000"/>
    <m/>
    <n v="752"/>
    <m/>
    <n v="886"/>
    <m/>
    <n v="0"/>
    <n v="12554864.499999998"/>
    <n v="0"/>
    <n v="866"/>
    <m/>
    <n v="0"/>
    <m/>
    <n v="0"/>
    <m/>
    <n v="0"/>
    <n v="13859340.500000006"/>
    <n v="1554"/>
    <n v="866"/>
    <n v="1000"/>
    <n v="886"/>
    <n v="1554"/>
    <n v="1000"/>
    <n v="2013"/>
    <n v="866"/>
    <s v="2018 (triag)"/>
    <n v="1554"/>
    <n v="2022"/>
    <s v=""/>
    <n v="1554"/>
    <n v="1554"/>
    <s v="Increasing"/>
    <n v="4.588291307733483E-2"/>
    <n v="5.4673730437993617E-2"/>
    <n v="688.46903541367624"/>
    <n v="1020.3552193090171"/>
    <n v="0.90453288564985679"/>
    <n v="0.68977247822945453"/>
    <n v="1.1212654743564452"/>
  </r>
  <r>
    <s v="Guinea"/>
    <x v="17"/>
    <n v="10788695"/>
    <x v="3"/>
    <n v="0"/>
    <n v="11055430.000000004"/>
    <n v="0"/>
    <m/>
    <n v="0"/>
    <m/>
    <n v="0"/>
    <m/>
    <n v="0"/>
    <m/>
    <n v="0"/>
    <n v="12554864.499999998"/>
    <n v="0"/>
    <n v="255"/>
    <m/>
    <n v="0"/>
    <m/>
    <n v="0"/>
    <m/>
    <n v="0"/>
    <n v="13859340.500000006"/>
    <n v="71"/>
    <n v="255"/>
    <n v="0"/>
    <n v="0"/>
    <n v="71"/>
    <n v="0"/>
    <s v=""/>
    <n v="255"/>
    <s v="2018 (triag)"/>
    <n v="71"/>
    <n v="2022"/>
    <s v="Adjust"/>
    <n v="81.600203746749472"/>
    <n v="255"/>
    <s v="Decreasing"/>
    <n v="4.588291307733483E-2"/>
    <n v="5.4673730437993617E-2"/>
    <n v="202.72471597053976"/>
    <n v="300.45101723302469"/>
    <n v="0"/>
    <n v="0.20310852418996639"/>
    <n v="0.18399143884227384"/>
  </r>
  <r>
    <s v="Guinea"/>
    <x v="17"/>
    <n v="10788696"/>
    <x v="4"/>
    <n v="0"/>
    <n v="11055430.000000004"/>
    <n v="0"/>
    <m/>
    <n v="0"/>
    <m/>
    <n v="14263"/>
    <m/>
    <n v="0"/>
    <m/>
    <n v="106"/>
    <n v="12554864.499999998"/>
    <n v="0"/>
    <n v="73"/>
    <m/>
    <n v="0"/>
    <m/>
    <n v="0"/>
    <m/>
    <n v="0"/>
    <n v="13859340.500000006"/>
    <n v="0"/>
    <n v="73"/>
    <n v="14263"/>
    <n v="106"/>
    <n v="0"/>
    <n v="14263"/>
    <n v="2015"/>
    <n v="73"/>
    <s v="2018 (triag)"/>
    <n v="73"/>
    <s v="2018 (triag)"/>
    <s v=""/>
    <n v="73"/>
    <n v="73"/>
    <s v="No change"/>
    <n v="4.588291307733483E-2"/>
    <n v="5.4673730437993617E-2"/>
    <n v="58.034918689605497"/>
    <n v="86.011467678473736"/>
    <n v="12.901352548023908"/>
    <n v="5.8144793199480578E-2"/>
    <n v="5.2672058962690158E-2"/>
  </r>
  <r>
    <s v="Guinea"/>
    <x v="17"/>
    <n v="10788697"/>
    <x v="5"/>
    <n v="0"/>
    <n v="11055430.000000004"/>
    <n v="0"/>
    <m/>
    <n v="0"/>
    <m/>
    <n v="6700"/>
    <m/>
    <n v="6700"/>
    <m/>
    <n v="0"/>
    <n v="12554864.499999998"/>
    <n v="16567"/>
    <n v="16567"/>
    <m/>
    <n v="0"/>
    <m/>
    <n v="0"/>
    <m/>
    <n v="0"/>
    <n v="13859340.500000006"/>
    <n v="0"/>
    <n v="16567"/>
    <n v="6700"/>
    <n v="16567"/>
    <n v="0"/>
    <n v="6700"/>
    <n v="2015"/>
    <n v="16567"/>
    <n v="2018"/>
    <n v="16567"/>
    <n v="2018"/>
    <s v=""/>
    <n v="16567"/>
    <n v="16567"/>
    <s v="No change"/>
    <n v="4.588291307733483E-2"/>
    <n v="5.4673730437993617E-2"/>
    <n v="13170.746546995812"/>
    <n v="19519.890205880471"/>
    <n v="6.0603703338540411"/>
    <n v="13.195682040216365"/>
    <n v="11.953671244313533"/>
  </r>
  <r>
    <s v="Guinea"/>
    <x v="17"/>
    <n v="10788698"/>
    <x v="6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699"/>
    <x v="7"/>
    <n v="0"/>
    <n v="11055430.000000004"/>
    <n v="0"/>
    <m/>
    <n v="0"/>
    <m/>
    <n v="0"/>
    <m/>
    <n v="0"/>
    <m/>
    <n v="0"/>
    <n v="12554864.499999998"/>
    <n v="0"/>
    <n v="0"/>
    <m/>
    <n v="363"/>
    <m/>
    <n v="0"/>
    <m/>
    <n v="0"/>
    <n v="13859340.500000006"/>
    <n v="0"/>
    <n v="0"/>
    <n v="0"/>
    <n v="363"/>
    <n v="0"/>
    <n v="0"/>
    <s v=""/>
    <n v="363"/>
    <n v="2019"/>
    <n v="363"/>
    <n v="2019"/>
    <s v=""/>
    <n v="363"/>
    <n v="363"/>
    <s v="No change"/>
    <n v="4.588291307733483E-2"/>
    <n v="5.4673730437993617E-2"/>
    <n v="0"/>
    <n v="0"/>
    <n v="0"/>
    <n v="0.28913095796454041"/>
    <n v="0.26191722470488393"/>
  </r>
  <r>
    <s v="Guinea"/>
    <x v="17"/>
    <n v="10788700"/>
    <x v="8"/>
    <n v="0"/>
    <n v="11055430.000000004"/>
    <n v="0"/>
    <m/>
    <n v="0"/>
    <m/>
    <n v="0"/>
    <m/>
    <n v="0"/>
    <m/>
    <n v="0"/>
    <n v="12554864.499999998"/>
    <n v="0"/>
    <n v="1"/>
    <m/>
    <n v="0"/>
    <m/>
    <n v="0"/>
    <m/>
    <n v="0"/>
    <n v="13859340.500000006"/>
    <n v="0"/>
    <n v="1"/>
    <n v="0"/>
    <n v="0"/>
    <n v="0"/>
    <n v="0"/>
    <s v=""/>
    <n v="1"/>
    <s v="2018 (triag)"/>
    <n v="1"/>
    <s v="2018 (triag)"/>
    <s v=""/>
    <n v="1"/>
    <n v="1"/>
    <s v="No change"/>
    <n v="4.588291307733483E-2"/>
    <n v="5.4673730437993617E-2"/>
    <n v="0.7949988861589794"/>
    <n v="1.1782392832667634"/>
    <n v="0"/>
    <n v="7.9650401643124077E-4"/>
    <n v="7.2153505428342686E-4"/>
  </r>
  <r>
    <s v="Guinea"/>
    <x v="17"/>
    <n v="10788701"/>
    <x v="9"/>
    <n v="0"/>
    <n v="11055430.000000004"/>
    <n v="0"/>
    <m/>
    <n v="0"/>
    <m/>
    <n v="0"/>
    <m/>
    <n v="0"/>
    <m/>
    <n v="0"/>
    <n v="12554864.499999998"/>
    <n v="0"/>
    <n v="189"/>
    <m/>
    <n v="0"/>
    <m/>
    <n v="0"/>
    <m/>
    <n v="0"/>
    <n v="13859340.500000006"/>
    <n v="0"/>
    <n v="189"/>
    <n v="0"/>
    <n v="0"/>
    <n v="0"/>
    <n v="0"/>
    <s v=""/>
    <n v="189"/>
    <s v="2018 (triag)"/>
    <n v="189"/>
    <s v="2018 (triag)"/>
    <s v=""/>
    <n v="189"/>
    <n v="189"/>
    <s v="No change"/>
    <n v="4.588291307733483E-2"/>
    <n v="5.4673730437993617E-2"/>
    <n v="150.25478948404711"/>
    <n v="222.68722453741827"/>
    <n v="0"/>
    <n v="0.1505392591055045"/>
    <n v="0.13637012525956768"/>
  </r>
  <r>
    <s v="Guinea"/>
    <x v="17"/>
    <n v="10788702"/>
    <x v="10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03"/>
    <x v="11"/>
    <n v="0"/>
    <n v="11055430.000000004"/>
    <n v="0"/>
    <m/>
    <n v="0"/>
    <m/>
    <n v="0"/>
    <m/>
    <n v="0"/>
    <m/>
    <n v="0"/>
    <n v="12554864.499999998"/>
    <n v="181"/>
    <n v="181"/>
    <m/>
    <n v="0"/>
    <m/>
    <n v="0"/>
    <m/>
    <n v="0"/>
    <n v="13859340.500000006"/>
    <n v="0"/>
    <n v="0"/>
    <n v="0"/>
    <n v="181"/>
    <n v="0"/>
    <n v="0"/>
    <s v=""/>
    <n v="181"/>
    <n v="2018"/>
    <n v="181"/>
    <n v="2018"/>
    <s v=""/>
    <n v="181"/>
    <n v="181"/>
    <s v="No change"/>
    <n v="4.588291307733483E-2"/>
    <n v="5.4673730437993617E-2"/>
    <n v="0"/>
    <n v="0"/>
    <n v="0"/>
    <n v="0.14416722697405457"/>
    <n v="0.13059784482530026"/>
  </r>
  <r>
    <s v="Guinea"/>
    <x v="17"/>
    <n v="10788704"/>
    <x v="12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05"/>
    <x v="13"/>
    <n v="0"/>
    <n v="11055430.000000004"/>
    <n v="0"/>
    <m/>
    <n v="0"/>
    <m/>
    <n v="0"/>
    <m/>
    <n v="8"/>
    <m/>
    <n v="0"/>
    <n v="12554864.499999998"/>
    <n v="0"/>
    <n v="0"/>
    <m/>
    <n v="0"/>
    <m/>
    <n v="0"/>
    <m/>
    <n v="0"/>
    <n v="13859340.500000006"/>
    <n v="0"/>
    <n v="0"/>
    <n v="0"/>
    <n v="8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06"/>
    <x v="14"/>
    <n v="0"/>
    <n v="11055430.000000004"/>
    <n v="0"/>
    <m/>
    <n v="0"/>
    <m/>
    <n v="0"/>
    <m/>
    <n v="0"/>
    <m/>
    <n v="0"/>
    <n v="12554864.499999998"/>
    <n v="0"/>
    <n v="66"/>
    <m/>
    <n v="0"/>
    <m/>
    <n v="0"/>
    <m/>
    <n v="0"/>
    <n v="13859340.500000006"/>
    <n v="0"/>
    <n v="66"/>
    <n v="0"/>
    <n v="0"/>
    <n v="0"/>
    <n v="0"/>
    <s v=""/>
    <n v="66"/>
    <s v="2018 (triag)"/>
    <n v="66"/>
    <s v="2018 (triag)"/>
    <s v=""/>
    <n v="66"/>
    <n v="66"/>
    <s v="No change"/>
    <n v="4.588291307733483E-2"/>
    <n v="5.4673730437993617E-2"/>
    <n v="52.469926486492646"/>
    <n v="77.763792695606384"/>
    <n v="0"/>
    <n v="5.2569265084461893E-2"/>
    <n v="4.7621313582706173E-2"/>
  </r>
  <r>
    <s v="Guinea"/>
    <x v="17"/>
    <n v="10788707"/>
    <x v="15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08"/>
    <x v="16"/>
    <n v="0"/>
    <n v="11055430.000000004"/>
    <n v="0"/>
    <m/>
    <n v="0"/>
    <m/>
    <n v="0"/>
    <m/>
    <n v="0"/>
    <m/>
    <n v="0"/>
    <n v="12554864.499999998"/>
    <n v="0"/>
    <n v="481"/>
    <m/>
    <n v="0"/>
    <m/>
    <n v="0"/>
    <m/>
    <n v="0"/>
    <n v="13859340.500000006"/>
    <n v="0"/>
    <n v="481"/>
    <n v="0"/>
    <n v="0"/>
    <n v="0"/>
    <n v="0"/>
    <s v=""/>
    <n v="481"/>
    <s v="2018 (triag)"/>
    <n v="481"/>
    <s v="2018 (triag)"/>
    <s v=""/>
    <n v="481"/>
    <n v="481"/>
    <s v="No change"/>
    <n v="4.588291307733483E-2"/>
    <n v="5.4673730437993617E-2"/>
    <n v="382.3944642424691"/>
    <n v="566.73309525131322"/>
    <n v="0"/>
    <n v="0.38311843190342681"/>
    <n v="0.34705836111032828"/>
  </r>
  <r>
    <s v="Guinea"/>
    <x v="17"/>
    <n v="10788709"/>
    <x v="17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10"/>
    <x v="18"/>
    <n v="0"/>
    <n v="11055430.000000004"/>
    <n v="0"/>
    <m/>
    <n v="0"/>
    <m/>
    <n v="0"/>
    <m/>
    <n v="209"/>
    <m/>
    <n v="0"/>
    <n v="12554864.499999998"/>
    <n v="0"/>
    <n v="181"/>
    <m/>
    <n v="0"/>
    <m/>
    <n v="0"/>
    <m/>
    <n v="0"/>
    <n v="13859340.500000006"/>
    <n v="0"/>
    <n v="181"/>
    <n v="0"/>
    <n v="209"/>
    <n v="0"/>
    <n v="0"/>
    <s v=""/>
    <n v="181"/>
    <s v="2018 (triag)"/>
    <n v="181"/>
    <s v="2018 (triag)"/>
    <s v=""/>
    <n v="181"/>
    <n v="181"/>
    <s v="No change"/>
    <n v="4.588291307733483E-2"/>
    <n v="5.4673730437993617E-2"/>
    <n v="143.89479839477528"/>
    <n v="213.26131027128417"/>
    <n v="0"/>
    <n v="0.14416722697405457"/>
    <n v="0.13059784482530026"/>
  </r>
  <r>
    <s v="Guinea"/>
    <x v="17"/>
    <n v="10788711"/>
    <x v="19"/>
    <n v="0"/>
    <n v="11055430.000000004"/>
    <n v="0"/>
    <m/>
    <n v="0"/>
    <m/>
    <n v="0"/>
    <m/>
    <n v="0"/>
    <m/>
    <n v="0"/>
    <n v="12554864.499999998"/>
    <n v="0"/>
    <n v="62"/>
    <m/>
    <n v="0"/>
    <m/>
    <n v="0"/>
    <m/>
    <n v="0"/>
    <n v="13859340.500000006"/>
    <n v="0"/>
    <n v="62"/>
    <n v="0"/>
    <n v="0"/>
    <n v="0"/>
    <n v="0"/>
    <s v=""/>
    <n v="62"/>
    <s v="2018 (triag)"/>
    <n v="62"/>
    <s v="2018 (triag)"/>
    <s v=""/>
    <n v="62"/>
    <n v="62"/>
    <s v="No change"/>
    <n v="4.588291307733483E-2"/>
    <n v="5.4673730437993617E-2"/>
    <n v="49.289930941856724"/>
    <n v="73.050835562539334"/>
    <n v="0"/>
    <n v="4.9383249018736926E-2"/>
    <n v="4.4735173365572464E-2"/>
  </r>
  <r>
    <s v="Guinea"/>
    <x v="17"/>
    <n v="10788712"/>
    <x v="20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13"/>
    <x v="21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14"/>
    <x v="22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uinea"/>
    <x v="17"/>
    <n v="10788715"/>
    <x v="23"/>
    <n v="0"/>
    <n v="11055430.000000004"/>
    <n v="0"/>
    <m/>
    <n v="0"/>
    <m/>
    <n v="0"/>
    <m/>
    <n v="0"/>
    <m/>
    <n v="0"/>
    <n v="12554864.499999998"/>
    <n v="0"/>
    <n v="0"/>
    <m/>
    <n v="0"/>
    <m/>
    <n v="0"/>
    <m/>
    <n v="0"/>
    <n v="13859340.500000006"/>
    <n v="0"/>
    <n v="0"/>
    <n v="0"/>
    <n v="0"/>
    <n v="0"/>
    <n v="0"/>
    <s v=""/>
    <n v="0"/>
    <s v=""/>
    <n v="0"/>
    <s v=""/>
    <s v=""/>
    <n v="0"/>
    <n v="0"/>
    <s v="No change"/>
    <n v="4.588291307733483E-2"/>
    <n v="5.4673730437993617E-2"/>
    <n v="0"/>
    <n v="0"/>
    <n v="0"/>
    <n v="0"/>
    <n v="0"/>
  </r>
  <r>
    <s v="Gambia"/>
    <x v="18"/>
    <n v="2061013.9999999993"/>
    <x v="0"/>
    <n v="0"/>
    <n v="2124869.5"/>
    <n v="0"/>
    <n v="2189019"/>
    <n v="0"/>
    <n v="2253133.5000000009"/>
    <n v="426"/>
    <n v="2317205.5"/>
    <n v="1"/>
    <n v="2381181.5"/>
    <n v="464"/>
    <n v="2444915.5000000014"/>
    <n v="596"/>
    <n v="596"/>
    <n v="2508883.5000000009"/>
    <n v="457"/>
    <n v="2573994.9999999995"/>
    <n v="466"/>
    <n v="2639915.5000000005"/>
    <n v="651"/>
    <n v="2705991.9999999995"/>
    <n v="0"/>
    <n v="298"/>
    <n v="426"/>
    <n v="596"/>
    <n v="651"/>
    <n v="426"/>
    <n v="2015"/>
    <n v="596"/>
    <n v="2018"/>
    <n v="651"/>
    <n v="2021"/>
    <s v=""/>
    <n v="651"/>
    <n v="651"/>
    <s v="Increasing"/>
    <n v="-0.22530855667613492"/>
    <n v="0.45056501122921166"/>
    <n v="919.32184192321949"/>
    <n v="1151.4629233704627"/>
    <n v="2.0048290024399145"/>
    <n v="2.4377120599873479"/>
    <n v="2.4057720791487931"/>
  </r>
  <r>
    <s v="Gambia"/>
    <x v="18"/>
    <n v="2061015"/>
    <x v="1"/>
    <n v="4772"/>
    <n v="2124869.5"/>
    <n v="0"/>
    <m/>
    <n v="0"/>
    <m/>
    <n v="4744"/>
    <m/>
    <n v="0"/>
    <m/>
    <n v="2648"/>
    <n v="2444915.5000000014"/>
    <n v="2996"/>
    <n v="2996"/>
    <m/>
    <n v="1498"/>
    <m/>
    <n v="2458"/>
    <m/>
    <n v="2808"/>
    <n v="2705991.9999999995"/>
    <n v="0"/>
    <n v="1178"/>
    <n v="4772"/>
    <n v="2996"/>
    <n v="2808"/>
    <n v="4772"/>
    <n v="2012"/>
    <n v="2996"/>
    <n v="2018"/>
    <n v="2808"/>
    <n v="2021"/>
    <s v="Adjust"/>
    <n v="2858.8073394495414"/>
    <n v="2996"/>
    <s v="Decreasing"/>
    <n v="-0.22530855667613492"/>
    <n v="0.45056501122921166"/>
    <n v="3634.0977509582299"/>
    <n v="4551.7561199006877"/>
    <n v="22.457849764420828"/>
    <n v="12.254002234433043"/>
    <n v="11.071725267480467"/>
  </r>
  <r>
    <s v="Gambia"/>
    <x v="18"/>
    <n v="2061016"/>
    <x v="2"/>
    <n v="0"/>
    <n v="2124869.5"/>
    <n v="518"/>
    <m/>
    <n v="0"/>
    <m/>
    <n v="1700"/>
    <m/>
    <n v="0"/>
    <m/>
    <n v="844"/>
    <n v="2444915.5000000014"/>
    <n v="0"/>
    <n v="320"/>
    <m/>
    <n v="682"/>
    <m/>
    <n v="1080"/>
    <m/>
    <n v="758"/>
    <n v="2705991.9999999995"/>
    <n v="0"/>
    <n v="320"/>
    <n v="1700"/>
    <n v="844"/>
    <n v="1080"/>
    <n v="518"/>
    <n v="2013"/>
    <n v="320"/>
    <s v="2018 (triag)"/>
    <n v="758"/>
    <n v="2021"/>
    <s v=""/>
    <n v="758"/>
    <n v="758"/>
    <s v="Increasing"/>
    <n v="-0.22530855667613492"/>
    <n v="0.45056501122921166"/>
    <n v="987.19123964909465"/>
    <n v="1236.4702532837182"/>
    <n v="2.4377967682250605"/>
    <n v="1.3088386899260929"/>
    <n v="2.8011908387016669"/>
  </r>
  <r>
    <s v="Gambia"/>
    <x v="18"/>
    <n v="2061017"/>
    <x v="3"/>
    <n v="886"/>
    <n v="2124869.5"/>
    <n v="0"/>
    <m/>
    <n v="124"/>
    <m/>
    <n v="156"/>
    <m/>
    <n v="0"/>
    <m/>
    <n v="360"/>
    <n v="2444915.5000000014"/>
    <n v="157"/>
    <n v="157"/>
    <m/>
    <n v="60"/>
    <m/>
    <n v="324"/>
    <m/>
    <n v="1859"/>
    <n v="2705991.9999999995"/>
    <n v="3224"/>
    <n v="79"/>
    <n v="886"/>
    <n v="360"/>
    <n v="3224"/>
    <n v="886"/>
    <n v="2012"/>
    <n v="157"/>
    <n v="2018"/>
    <n v="3224"/>
    <n v="2022"/>
    <s v=""/>
    <n v="3224"/>
    <n v="3224"/>
    <s v="Increasing"/>
    <n v="-0.22530855667613492"/>
    <n v="0.45056501122921166"/>
    <n v="243.71283728837025"/>
    <n v="305.25359377941794"/>
    <n v="4.1696678313656435"/>
    <n v="0.64214898224498929"/>
    <n v="11.914299820546404"/>
  </r>
  <r>
    <s v="Gambia"/>
    <x v="18"/>
    <n v="2061018"/>
    <x v="4"/>
    <n v="228"/>
    <n v="2124869.5"/>
    <n v="0"/>
    <m/>
    <n v="0"/>
    <m/>
    <n v="15"/>
    <m/>
    <n v="6433"/>
    <m/>
    <n v="54"/>
    <n v="2444915.5000000014"/>
    <n v="27"/>
    <n v="27"/>
    <m/>
    <n v="30"/>
    <m/>
    <n v="26"/>
    <m/>
    <n v="513"/>
    <n v="2705991.9999999995"/>
    <n v="612"/>
    <n v="3"/>
    <n v="228"/>
    <n v="6433"/>
    <n v="612"/>
    <n v="228"/>
    <n v="2012"/>
    <n v="27"/>
    <n v="2018"/>
    <n v="612"/>
    <n v="2022"/>
    <s v=""/>
    <n v="612"/>
    <n v="612"/>
    <s v="Increasing"/>
    <n v="-0.22530855667613492"/>
    <n v="0.45056501122921166"/>
    <n v="9.254917871710262"/>
    <n v="11.591908624534859"/>
    <n v="1.073007071728405"/>
    <n v="0.11043326446251409"/>
    <n v="2.2616474845454091"/>
  </r>
  <r>
    <s v="Gambia"/>
    <x v="18"/>
    <n v="2061019"/>
    <x v="5"/>
    <n v="0"/>
    <n v="2124869.5"/>
    <n v="0"/>
    <m/>
    <n v="0"/>
    <m/>
    <n v="0"/>
    <m/>
    <n v="0"/>
    <m/>
    <n v="0"/>
    <n v="2444915.5000000014"/>
    <n v="1553"/>
    <n v="1553"/>
    <m/>
    <n v="0"/>
    <m/>
    <n v="0"/>
    <m/>
    <n v="0"/>
    <n v="2705991.9999999995"/>
    <n v="0"/>
    <n v="1553"/>
    <n v="0"/>
    <n v="1553"/>
    <n v="0"/>
    <n v="0"/>
    <s v=""/>
    <n v="1553"/>
    <n v="2018"/>
    <n v="1553"/>
    <n v="2018"/>
    <s v=""/>
    <n v="1553"/>
    <n v="1553"/>
    <s v="No change"/>
    <n v="-0.22530855667613492"/>
    <n v="0.45056501122921166"/>
    <n v="4790.9624849220127"/>
    <n v="6000.7446979675451"/>
    <n v="0"/>
    <n v="6.3519577670475691"/>
    <n v="5.7391152671552623"/>
  </r>
  <r>
    <s v="Gambia"/>
    <x v="18"/>
    <n v="2061020"/>
    <x v="6"/>
    <n v="0"/>
    <n v="2124869.5"/>
    <n v="0"/>
    <m/>
    <n v="0"/>
    <m/>
    <n v="0"/>
    <m/>
    <n v="3652"/>
    <m/>
    <n v="0"/>
    <n v="2444915.5000000014"/>
    <n v="0"/>
    <n v="0"/>
    <m/>
    <n v="0"/>
    <m/>
    <n v="0"/>
    <m/>
    <n v="1"/>
    <n v="2705991.9999999995"/>
    <n v="59"/>
    <n v="0"/>
    <n v="0"/>
    <n v="3652"/>
    <n v="59"/>
    <n v="0"/>
    <s v=""/>
    <n v="0"/>
    <s v=""/>
    <n v="59"/>
    <n v="2022"/>
    <s v=""/>
    <n v="59"/>
    <n v="59"/>
    <s v="Increasing"/>
    <n v="-0.22530855667613492"/>
    <n v="0.45056501122921166"/>
    <n v="0"/>
    <n v="0"/>
    <n v="0"/>
    <n v="0"/>
    <n v="0.21803464311793977"/>
  </r>
  <r>
    <s v="Gambia"/>
    <x v="18"/>
    <n v="2061021"/>
    <x v="7"/>
    <n v="0"/>
    <n v="2124869.5"/>
    <n v="0"/>
    <m/>
    <n v="0"/>
    <m/>
    <n v="0"/>
    <m/>
    <n v="3831"/>
    <m/>
    <n v="0"/>
    <n v="2444915.5000000014"/>
    <n v="0"/>
    <n v="316"/>
    <m/>
    <n v="0"/>
    <m/>
    <n v="0"/>
    <m/>
    <n v="2742"/>
    <n v="2705991.9999999995"/>
    <n v="2305"/>
    <n v="316"/>
    <n v="0"/>
    <n v="3831"/>
    <n v="2742"/>
    <n v="0"/>
    <s v=""/>
    <n v="316"/>
    <s v="2018 (triag)"/>
    <n v="2305"/>
    <n v="2022"/>
    <s v=""/>
    <n v="2305"/>
    <n v="2305"/>
    <s v="Increasing"/>
    <n v="-0.22530855667613492"/>
    <n v="0.45056501122921166"/>
    <n v="974.85134915348101"/>
    <n v="1221.0143751176718"/>
    <n v="0"/>
    <n v="1.2924782063020166"/>
    <n v="8.5181330913025626"/>
  </r>
  <r>
    <s v="Gambia"/>
    <x v="18"/>
    <n v="2061022"/>
    <x v="8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n v="0"/>
    <n v="0"/>
    <s v="No change"/>
    <n v="-0.22530855667613492"/>
    <n v="0.45056501122921166"/>
    <n v="0"/>
    <n v="0"/>
    <n v="0"/>
    <n v="0"/>
    <n v="0"/>
  </r>
  <r>
    <s v="Gambia"/>
    <x v="18"/>
    <n v="2061023"/>
    <x v="9"/>
    <n v="0"/>
    <n v="2124869.5"/>
    <n v="0"/>
    <m/>
    <n v="0"/>
    <m/>
    <n v="0"/>
    <m/>
    <n v="0"/>
    <m/>
    <n v="0"/>
    <n v="2444915.5000000014"/>
    <n v="0"/>
    <n v="0"/>
    <m/>
    <n v="246"/>
    <m/>
    <n v="479"/>
    <m/>
    <n v="522"/>
    <n v="2705991.9999999995"/>
    <n v="0"/>
    <n v="0"/>
    <n v="0"/>
    <n v="246"/>
    <n v="522"/>
    <n v="0"/>
    <s v=""/>
    <n v="246"/>
    <n v="2019"/>
    <n v="522"/>
    <n v="2021"/>
    <s v=""/>
    <n v="522"/>
    <n v="522"/>
    <s v="Increasing"/>
    <n v="-0.22530855667613492"/>
    <n v="0.45056501122921166"/>
    <n v="0"/>
    <n v="0"/>
    <n v="0"/>
    <n v="1.0061697428806839"/>
    <n v="1.9290522662299079"/>
  </r>
  <r>
    <s v="Gambia"/>
    <x v="18"/>
    <n v="2061024"/>
    <x v="10"/>
    <n v="0"/>
    <n v="2124869.5"/>
    <n v="0"/>
    <m/>
    <n v="0"/>
    <m/>
    <n v="3"/>
    <m/>
    <n v="0"/>
    <m/>
    <n v="0"/>
    <n v="2444915.5000000014"/>
    <n v="7"/>
    <n v="7"/>
    <m/>
    <n v="95"/>
    <m/>
    <n v="4"/>
    <m/>
    <n v="6"/>
    <n v="2705991.9999999995"/>
    <n v="0"/>
    <n v="0"/>
    <n v="3"/>
    <n v="95"/>
    <n v="6"/>
    <n v="3"/>
    <n v="2015"/>
    <n v="7"/>
    <n v="2018"/>
    <n v="6"/>
    <n v="2021"/>
    <s v="Adjust"/>
    <n v="6.1085626911314987"/>
    <n v="7"/>
    <s v="Decreasing"/>
    <n v="-0.22530855667613492"/>
    <n v="0.45056501122921166"/>
    <n v="0"/>
    <n v="0"/>
    <n v="1.4118514101689539E-2"/>
    <n v="2.8630846342133282E-2"/>
    <n v="2.5868516980094552E-2"/>
  </r>
  <r>
    <s v="Gambia"/>
    <x v="18"/>
    <n v="2061025"/>
    <x v="11"/>
    <n v="0"/>
    <n v="2124869.5"/>
    <n v="0"/>
    <m/>
    <n v="0"/>
    <m/>
    <n v="11"/>
    <m/>
    <n v="0"/>
    <m/>
    <n v="0"/>
    <n v="2444915.5000000014"/>
    <n v="138"/>
    <n v="138"/>
    <m/>
    <n v="22"/>
    <m/>
    <n v="13"/>
    <m/>
    <n v="18"/>
    <n v="2705991.9999999995"/>
    <n v="0"/>
    <n v="0"/>
    <n v="11"/>
    <n v="138"/>
    <n v="18"/>
    <n v="11"/>
    <n v="2015"/>
    <n v="138"/>
    <n v="2018"/>
    <n v="18"/>
    <n v="2021"/>
    <s v="Adjust"/>
    <n v="18.325688073394495"/>
    <n v="138"/>
    <s v="Decreasing"/>
    <n v="-0.22530855667613492"/>
    <n v="0.45056501122921166"/>
    <n v="0"/>
    <n v="0"/>
    <n v="5.1767885039528311E-2"/>
    <n v="0.56443668503062749"/>
    <n v="0.50997933475043544"/>
  </r>
  <r>
    <s v="Gambia"/>
    <x v="18"/>
    <n v="2061026"/>
    <x v="12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n v="0"/>
    <n v="0"/>
    <s v="No change"/>
    <n v="-0.22530855667613492"/>
    <n v="0.45056501122921166"/>
    <n v="0"/>
    <n v="0"/>
    <n v="0"/>
    <n v="0"/>
    <n v="0"/>
  </r>
  <r>
    <s v="Gambia"/>
    <x v="18"/>
    <n v="2061027"/>
    <x v="13"/>
    <n v="0"/>
    <n v="2124869.5"/>
    <n v="0"/>
    <m/>
    <n v="0"/>
    <m/>
    <n v="32"/>
    <m/>
    <n v="0"/>
    <m/>
    <n v="0"/>
    <n v="2444915.5000000014"/>
    <n v="0"/>
    <n v="0"/>
    <m/>
    <n v="149"/>
    <m/>
    <n v="173"/>
    <m/>
    <n v="172"/>
    <n v="2705991.9999999995"/>
    <n v="0"/>
    <n v="0"/>
    <n v="32"/>
    <n v="149"/>
    <n v="173"/>
    <n v="32"/>
    <n v="2015"/>
    <n v="149"/>
    <n v="2019"/>
    <n v="172"/>
    <n v="2021"/>
    <s v=""/>
    <n v="172"/>
    <n v="172"/>
    <s v="Increasing"/>
    <n v="-0.22530855667613492"/>
    <n v="0.45056501122921166"/>
    <n v="0"/>
    <n v="0"/>
    <n v="0.15059748375135509"/>
    <n v="0.60942801499683696"/>
    <n v="0.63562641722518043"/>
  </r>
  <r>
    <s v="Gambia"/>
    <x v="18"/>
    <n v="2061028"/>
    <x v="14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n v="0"/>
    <n v="0"/>
    <s v="No change"/>
    <n v="-0.22530855667613492"/>
    <n v="0.45056501122921166"/>
    <n v="0"/>
    <n v="0"/>
    <n v="0"/>
    <n v="0"/>
    <n v="0"/>
  </r>
  <r>
    <s v="Gambia"/>
    <x v="18"/>
    <n v="2061029"/>
    <x v="15"/>
    <n v="0"/>
    <n v="2124869.5"/>
    <n v="0"/>
    <m/>
    <n v="0"/>
    <m/>
    <n v="17"/>
    <m/>
    <n v="0"/>
    <m/>
    <n v="0"/>
    <n v="2444915.5000000014"/>
    <n v="0"/>
    <n v="0"/>
    <m/>
    <n v="16"/>
    <m/>
    <n v="20"/>
    <m/>
    <n v="18"/>
    <n v="2705991.9999999995"/>
    <n v="0"/>
    <n v="0"/>
    <n v="17"/>
    <n v="16"/>
    <n v="20"/>
    <n v="17"/>
    <n v="2015"/>
    <n v="16"/>
    <n v="2019"/>
    <n v="18"/>
    <n v="2021"/>
    <s v=""/>
    <n v="18"/>
    <n v="18"/>
    <s v="Increasing"/>
    <n v="-0.22530855667613492"/>
    <n v="0.45056501122921166"/>
    <n v="0"/>
    <n v="0"/>
    <n v="8.0004913242907386E-2"/>
    <n v="6.5441934496304643E-2"/>
    <n v="6.6519043663100269E-2"/>
  </r>
  <r>
    <s v="Gambia"/>
    <x v="18"/>
    <n v="2061030"/>
    <x v="16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n v="0"/>
    <n v="0"/>
    <s v="No change"/>
    <n v="-0.22530855667613492"/>
    <n v="0.45056501122921166"/>
    <n v="0"/>
    <n v="0"/>
    <n v="0"/>
    <n v="0"/>
    <n v="0"/>
  </r>
  <r>
    <s v="Gambia"/>
    <x v="18"/>
    <n v="2061031"/>
    <x v="17"/>
    <n v="0"/>
    <n v="2124869.5"/>
    <n v="0"/>
    <m/>
    <n v="0"/>
    <m/>
    <n v="0"/>
    <m/>
    <n v="0"/>
    <m/>
    <n v="0"/>
    <n v="2444915.5000000014"/>
    <n v="0"/>
    <n v="0"/>
    <m/>
    <n v="0"/>
    <m/>
    <n v="2253"/>
    <m/>
    <n v="2193"/>
    <n v="2705991.9999999995"/>
    <n v="0"/>
    <n v="0"/>
    <n v="0"/>
    <n v="0"/>
    <n v="2253"/>
    <n v="0"/>
    <s v=""/>
    <n v="0"/>
    <s v=""/>
    <n v="2193"/>
    <n v="2021"/>
    <s v=""/>
    <n v="2193"/>
    <n v="2193"/>
    <s v="Increasing"/>
    <n v="-0.22530855667613492"/>
    <n v="0.45056501122921166"/>
    <n v="0"/>
    <n v="0"/>
    <n v="0"/>
    <n v="0"/>
    <n v="8.1042368196210504"/>
  </r>
  <r>
    <s v="Gambia"/>
    <x v="18"/>
    <n v="2061032"/>
    <x v="18"/>
    <n v="0"/>
    <n v="2124869.5"/>
    <n v="0"/>
    <m/>
    <n v="0"/>
    <m/>
    <n v="141"/>
    <m/>
    <n v="0"/>
    <m/>
    <n v="0"/>
    <n v="2444915.5000000014"/>
    <n v="0"/>
    <n v="138"/>
    <m/>
    <n v="0"/>
    <m/>
    <n v="0"/>
    <m/>
    <n v="0"/>
    <n v="2705991.9999999995"/>
    <n v="0"/>
    <n v="138"/>
    <n v="141"/>
    <n v="0"/>
    <n v="0"/>
    <n v="141"/>
    <n v="2015"/>
    <n v="138"/>
    <s v="2018 (triag)"/>
    <n v="138"/>
    <s v="2018 (triag)"/>
    <s v=""/>
    <n v="138"/>
    <n v="138"/>
    <s v="No change"/>
    <n v="-0.22530855667613492"/>
    <n v="0.45056501122921166"/>
    <n v="425.72622209867211"/>
    <n v="533.22779672860349"/>
    <n v="0.66357016277940839"/>
    <n v="0.56443668503062749"/>
    <n v="0.50997933475043544"/>
  </r>
  <r>
    <s v="Gambia"/>
    <x v="18"/>
    <n v="2061033"/>
    <x v="19"/>
    <n v="0"/>
    <n v="2124869.5"/>
    <n v="0"/>
    <m/>
    <n v="0"/>
    <m/>
    <n v="0"/>
    <m/>
    <n v="0"/>
    <m/>
    <n v="0"/>
    <n v="2444915.5000000014"/>
    <n v="0"/>
    <n v="39"/>
    <m/>
    <n v="0"/>
    <m/>
    <n v="0"/>
    <m/>
    <n v="0"/>
    <n v="2705991.9999999995"/>
    <n v="0"/>
    <n v="39"/>
    <n v="0"/>
    <n v="0"/>
    <n v="0"/>
    <n v="0"/>
    <s v=""/>
    <n v="39"/>
    <s v="2018 (triag)"/>
    <n v="39"/>
    <s v="2018 (triag)"/>
    <s v=""/>
    <n v="39"/>
    <n v="39"/>
    <s v="No change"/>
    <n v="-0.22530855667613492"/>
    <n v="0.45056501122921166"/>
    <n v="120.31393233223342"/>
    <n v="150.69481211895317"/>
    <n v="0"/>
    <n v="0.15951471533474257"/>
    <n v="0.14412459460338392"/>
  </r>
  <r>
    <s v="Gambia"/>
    <x v="18"/>
    <n v="2061034"/>
    <x v="20"/>
    <n v="0"/>
    <n v="2124869.5"/>
    <n v="0"/>
    <m/>
    <n v="0"/>
    <m/>
    <n v="20"/>
    <m/>
    <n v="0"/>
    <m/>
    <n v="0"/>
    <n v="2444915.5000000014"/>
    <n v="0"/>
    <n v="0"/>
    <m/>
    <n v="23"/>
    <m/>
    <n v="32"/>
    <m/>
    <n v="24"/>
    <n v="2705991.9999999995"/>
    <n v="0"/>
    <n v="0"/>
    <n v="20"/>
    <n v="23"/>
    <n v="32"/>
    <n v="20"/>
    <n v="2015"/>
    <n v="23"/>
    <n v="2019"/>
    <n v="24"/>
    <n v="2021"/>
    <s v=""/>
    <n v="24"/>
    <n v="24"/>
    <s v="Increasing"/>
    <n v="-0.22530855667613492"/>
    <n v="0.45056501122921166"/>
    <n v="0"/>
    <n v="0"/>
    <n v="9.412342734459693E-2"/>
    <n v="9.4072780838437925E-2"/>
    <n v="8.8692058217467035E-2"/>
  </r>
  <r>
    <s v="Gambia"/>
    <x v="18"/>
    <n v="2061035"/>
    <x v="21"/>
    <n v="127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127"/>
    <n v="0"/>
    <n v="0"/>
    <n v="127"/>
    <n v="2012"/>
    <n v="0"/>
    <s v=""/>
    <n v="0"/>
    <s v=""/>
    <s v=""/>
    <n v="0"/>
    <n v="0"/>
    <s v="No change"/>
    <n v="-0.22530855667613492"/>
    <n v="0.45056501122921166"/>
    <n v="0"/>
    <n v="0"/>
    <n v="0.59768376363819053"/>
    <n v="0"/>
    <n v="0"/>
  </r>
  <r>
    <s v="Gambia"/>
    <x v="18"/>
    <n v="2061036"/>
    <x v="22"/>
    <n v="0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0"/>
    <n v="0"/>
    <n v="0"/>
    <n v="0"/>
    <s v=""/>
    <n v="0"/>
    <s v=""/>
    <n v="0"/>
    <s v=""/>
    <s v=""/>
    <n v="0"/>
    <n v="0"/>
    <s v="No change"/>
    <n v="-0.22530855667613492"/>
    <n v="0.45056501122921166"/>
    <n v="0"/>
    <n v="0"/>
    <n v="0"/>
    <n v="0"/>
    <n v="0"/>
  </r>
  <r>
    <s v="Gambia"/>
    <x v="18"/>
    <n v="2061037"/>
    <x v="23"/>
    <n v="656"/>
    <n v="2124869.5"/>
    <n v="0"/>
    <m/>
    <n v="0"/>
    <m/>
    <n v="0"/>
    <m/>
    <n v="0"/>
    <m/>
    <n v="0"/>
    <n v="2444915.5000000014"/>
    <n v="0"/>
    <n v="0"/>
    <m/>
    <n v="0"/>
    <m/>
    <n v="0"/>
    <m/>
    <n v="0"/>
    <n v="2705991.9999999995"/>
    <n v="0"/>
    <n v="0"/>
    <n v="656"/>
    <n v="0"/>
    <n v="0"/>
    <n v="656"/>
    <n v="2012"/>
    <n v="0"/>
    <s v=""/>
    <n v="0"/>
    <s v=""/>
    <s v=""/>
    <n v="0"/>
    <n v="0"/>
    <s v="No change"/>
    <n v="-0.22530855667613492"/>
    <n v="0.45056501122921166"/>
    <n v="0"/>
    <n v="0"/>
    <n v="3.0872484169027792"/>
    <n v="0"/>
    <n v="0"/>
  </r>
  <r>
    <s v="Guinea-Bissau"/>
    <x v="19"/>
    <n v="1652717.4999999998"/>
    <x v="0"/>
    <n v="0"/>
    <n v="1697752.4999999995"/>
    <n v="0"/>
    <n v="1743309.0000000002"/>
    <n v="0"/>
    <n v="1788919.0000000005"/>
    <n v="708"/>
    <n v="1834551.4999999995"/>
    <n v="388"/>
    <n v="1879826.5000000005"/>
    <n v="0"/>
    <n v="1924954.4999999988"/>
    <n v="1181"/>
    <n v="1181"/>
    <n v="1970456.5"/>
    <n v="0"/>
    <n v="2015827.9999999998"/>
    <n v="781"/>
    <n v="2060720.9999999991"/>
    <n v="916"/>
    <n v="2105565.4999999991"/>
    <n v="885"/>
    <n v="318"/>
    <n v="708"/>
    <n v="1181"/>
    <n v="916"/>
    <n v="708"/>
    <n v="2015"/>
    <n v="1181"/>
    <n v="2018"/>
    <n v="885"/>
    <n v="2022"/>
    <s v="Adjust"/>
    <n v="1072.6558935361215"/>
    <n v="1181"/>
    <s v="Decreasing"/>
    <n v="3.0374199904759536E-2"/>
    <n v="4.6424158096915802E-2"/>
    <n v="273.19351309593634"/>
    <n v="365.5210453214055"/>
    <n v="4.1702191573860157"/>
    <n v="6.1352099491182814"/>
    <n v="5.6089444854600847"/>
  </r>
  <r>
    <s v="Guinea-Bissau"/>
    <x v="19"/>
    <n v="1652718.5"/>
    <x v="1"/>
    <n v="0"/>
    <n v="1697752.4999999995"/>
    <n v="1468"/>
    <m/>
    <n v="1899"/>
    <m/>
    <n v="2098"/>
    <m/>
    <n v="2006"/>
    <m/>
    <n v="0"/>
    <n v="1924954.4999999988"/>
    <n v="1488"/>
    <n v="1488"/>
    <m/>
    <n v="0"/>
    <m/>
    <n v="2782"/>
    <m/>
    <n v="3912"/>
    <n v="2105565.4999999991"/>
    <n v="3758"/>
    <n v="1264"/>
    <n v="2098"/>
    <n v="2006"/>
    <n v="3912"/>
    <n v="1468"/>
    <n v="2013"/>
    <n v="1488"/>
    <n v="2018"/>
    <n v="3758"/>
    <n v="2022"/>
    <s v=""/>
    <n v="3758"/>
    <n v="3758"/>
    <s v="Increasing"/>
    <n v="3.0374199904759536E-2"/>
    <n v="4.6424158096915802E-2"/>
    <n v="1085.9012596014577"/>
    <n v="1452.8886832901148"/>
    <n v="8.6467255975178965"/>
    <n v="7.7300528402099937"/>
    <n v="17.847936813174424"/>
  </r>
  <r>
    <s v="Guinea-Bissau"/>
    <x v="19"/>
    <n v="1652719.5"/>
    <x v="2"/>
    <n v="0"/>
    <n v="1697752.4999999995"/>
    <n v="306"/>
    <m/>
    <n v="0"/>
    <m/>
    <n v="0"/>
    <m/>
    <n v="250"/>
    <m/>
    <n v="0"/>
    <n v="1924954.4999999988"/>
    <n v="0"/>
    <n v="157"/>
    <m/>
    <n v="0"/>
    <m/>
    <n v="370"/>
    <m/>
    <n v="426"/>
    <n v="2105565.4999999991"/>
    <n v="394"/>
    <n v="157"/>
    <n v="306"/>
    <n v="250"/>
    <n v="426"/>
    <n v="306"/>
    <n v="2013"/>
    <n v="157"/>
    <s v="2018 (triag)"/>
    <n v="394"/>
    <n v="2022"/>
    <s v=""/>
    <n v="394"/>
    <n v="394"/>
    <s v="Increasing"/>
    <n v="3.0374199904759536E-2"/>
    <n v="4.6424158096915802E-2"/>
    <n v="134.87855835239625"/>
    <n v="180.46164816182596"/>
    <n v="1.8023828561583628"/>
    <n v="0.81560369348989858"/>
    <n v="1.871231267799554"/>
  </r>
  <r>
    <s v="Guinea-Bissau"/>
    <x v="19"/>
    <n v="1652720.5"/>
    <x v="3"/>
    <n v="0"/>
    <n v="1697752.4999999995"/>
    <n v="0"/>
    <m/>
    <n v="74"/>
    <m/>
    <n v="1539"/>
    <m/>
    <n v="0"/>
    <m/>
    <n v="0"/>
    <n v="1924954.4999999988"/>
    <n v="0"/>
    <n v="82"/>
    <m/>
    <n v="0"/>
    <m/>
    <n v="0"/>
    <m/>
    <n v="0"/>
    <n v="2105565.4999999991"/>
    <n v="0"/>
    <n v="82"/>
    <n v="1539"/>
    <n v="0"/>
    <n v="0"/>
    <n v="74"/>
    <n v="2014"/>
    <n v="82"/>
    <s v="2018 (triag)"/>
    <n v="82"/>
    <s v="2018 (triag)"/>
    <s v=""/>
    <n v="82"/>
    <n v="82"/>
    <s v="No change"/>
    <n v="3.0374199904759536E-2"/>
    <n v="4.6424158096915802E-2"/>
    <n v="70.446126018448993"/>
    <n v="94.253854453947326"/>
    <n v="0.43587036390757794"/>
    <n v="0.42598409468899162"/>
    <n v="0.38944407096335892"/>
  </r>
  <r>
    <s v="Guinea-Bissau"/>
    <x v="19"/>
    <n v="1652721.5"/>
    <x v="4"/>
    <n v="0"/>
    <n v="1697752.4999999995"/>
    <n v="0"/>
    <m/>
    <n v="0"/>
    <m/>
    <n v="46"/>
    <m/>
    <n v="0"/>
    <m/>
    <n v="0"/>
    <n v="1924954.4999999988"/>
    <n v="0"/>
    <n v="16"/>
    <m/>
    <n v="0"/>
    <m/>
    <n v="0"/>
    <m/>
    <n v="0"/>
    <n v="2105565.4999999991"/>
    <n v="53"/>
    <n v="16"/>
    <n v="46"/>
    <n v="0"/>
    <n v="53"/>
    <n v="46"/>
    <n v="2015"/>
    <n v="16"/>
    <s v="2018 (triag)"/>
    <n v="53"/>
    <n v="2022"/>
    <s v=""/>
    <n v="53"/>
    <n v="53"/>
    <s v="Increasing"/>
    <n v="3.0374199904759536E-2"/>
    <n v="4.6424158096915802E-2"/>
    <n v="13.745585564575414"/>
    <n v="18.390995991014112"/>
    <n v="0.27094644242903493"/>
    <n v="8.311884774419348E-2"/>
    <n v="0.25171385074461006"/>
  </r>
  <r>
    <s v="Guinea-Bissau"/>
    <x v="19"/>
    <n v="1652722.5"/>
    <x v="5"/>
    <n v="0"/>
    <n v="1697752.4999999995"/>
    <n v="0"/>
    <m/>
    <n v="0"/>
    <m/>
    <n v="0"/>
    <m/>
    <n v="0"/>
    <m/>
    <n v="0"/>
    <n v="1924954.4999999988"/>
    <n v="3481"/>
    <n v="4057"/>
    <m/>
    <n v="0"/>
    <m/>
    <n v="3711"/>
    <m/>
    <n v="0"/>
    <n v="2105565.4999999991"/>
    <n v="3975"/>
    <n v="4057"/>
    <n v="0"/>
    <n v="3481"/>
    <n v="3975"/>
    <n v="0"/>
    <s v=""/>
    <n v="4057"/>
    <s v="2018 (triag)"/>
    <n v="3975"/>
    <n v="2022"/>
    <s v="Adjust"/>
    <n v="4817.861216730038"/>
    <n v="4817.861216730038"/>
    <s v="Increasing"/>
    <n v="3.0374199904759536E-2"/>
    <n v="4.6424158096915802E-2"/>
    <n v="3485.3650397176534"/>
    <n v="4663.2669209715159"/>
    <n v="0"/>
    <n v="21.07582283113706"/>
    <n v="22.881554702193021"/>
  </r>
  <r>
    <s v="Guinea-Bissau"/>
    <x v="19"/>
    <n v="1652723.5"/>
    <x v="6"/>
    <n v="0"/>
    <n v="1697752.4999999995"/>
    <n v="0"/>
    <m/>
    <n v="0"/>
    <m/>
    <n v="496"/>
    <m/>
    <n v="0"/>
    <m/>
    <n v="0"/>
    <n v="1924954.4999999988"/>
    <n v="0"/>
    <n v="0"/>
    <m/>
    <n v="0"/>
    <m/>
    <n v="0"/>
    <m/>
    <n v="0"/>
    <n v="2105565.4999999991"/>
    <n v="0"/>
    <n v="0"/>
    <n v="496"/>
    <n v="0"/>
    <n v="0"/>
    <n v="496"/>
    <n v="2015"/>
    <n v="0"/>
    <s v=""/>
    <n v="0"/>
    <s v=""/>
    <s v=""/>
    <n v="0"/>
    <n v="0"/>
    <s v="No change"/>
    <n v="3.0374199904759536E-2"/>
    <n v="4.6424158096915802E-2"/>
    <n v="0"/>
    <n v="0"/>
    <n v="2.921509466191333"/>
    <n v="0"/>
    <n v="0"/>
  </r>
  <r>
    <s v="Guinea-Bissau"/>
    <x v="19"/>
    <n v="1652724.5"/>
    <x v="7"/>
    <n v="0"/>
    <n v="1697752.4999999995"/>
    <n v="0"/>
    <m/>
    <n v="0"/>
    <m/>
    <n v="0"/>
    <m/>
    <n v="0"/>
    <m/>
    <n v="0"/>
    <n v="1924954.4999999988"/>
    <n v="0"/>
    <n v="3"/>
    <m/>
    <n v="0"/>
    <m/>
    <n v="0"/>
    <m/>
    <n v="0"/>
    <n v="2105565.4999999991"/>
    <n v="0"/>
    <n v="3"/>
    <n v="0"/>
    <n v="0"/>
    <n v="0"/>
    <n v="0"/>
    <s v=""/>
    <n v="3"/>
    <s v="2018 (triag)"/>
    <n v="3"/>
    <s v="2018 (triag)"/>
    <s v=""/>
    <n v="3"/>
    <n v="3"/>
    <s v="No change"/>
    <n v="3.0374199904759536E-2"/>
    <n v="4.6424158096915802E-2"/>
    <n v="2.5772972933578902"/>
    <n v="3.4483117483151462"/>
    <n v="0"/>
    <n v="1.5584783952036278E-2"/>
    <n v="1.4247953815732644E-2"/>
  </r>
  <r>
    <s v="Guinea-Bissau"/>
    <x v="19"/>
    <n v="1652725.5"/>
    <x v="8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n v="0"/>
    <n v="0"/>
    <s v="No change"/>
    <n v="3.0374199904759536E-2"/>
    <n v="4.6424158096915802E-2"/>
    <n v="0"/>
    <n v="0"/>
    <n v="0"/>
    <n v="0"/>
    <n v="0"/>
  </r>
  <r>
    <s v="Guinea-Bissau"/>
    <x v="19"/>
    <n v="1652726.5"/>
    <x v="9"/>
    <n v="0"/>
    <n v="1697752.4999999995"/>
    <n v="0"/>
    <m/>
    <n v="0"/>
    <m/>
    <n v="0"/>
    <m/>
    <n v="0"/>
    <m/>
    <n v="0"/>
    <n v="1924954.4999999988"/>
    <n v="0"/>
    <n v="130"/>
    <m/>
    <n v="0"/>
    <m/>
    <n v="0"/>
    <m/>
    <n v="0"/>
    <n v="2105565.4999999991"/>
    <n v="0"/>
    <n v="130"/>
    <n v="0"/>
    <n v="0"/>
    <n v="0"/>
    <n v="0"/>
    <s v=""/>
    <n v="130"/>
    <s v="2018 (triag)"/>
    <n v="130"/>
    <s v="2018 (triag)"/>
    <s v=""/>
    <n v="130"/>
    <n v="130"/>
    <s v="No change"/>
    <n v="3.0374199904759536E-2"/>
    <n v="4.6424158096915802E-2"/>
    <n v="111.68288271217524"/>
    <n v="149.42684242698965"/>
    <n v="0"/>
    <n v="0.67534063792157206"/>
    <n v="0.61741133201508125"/>
  </r>
  <r>
    <s v="Guinea-Bissau"/>
    <x v="19"/>
    <n v="1652727.5"/>
    <x v="10"/>
    <n v="0"/>
    <n v="1697752.4999999995"/>
    <n v="0"/>
    <m/>
    <n v="0"/>
    <m/>
    <n v="0"/>
    <m/>
    <n v="4"/>
    <m/>
    <n v="0"/>
    <n v="1924954.4999999988"/>
    <n v="0"/>
    <n v="5"/>
    <m/>
    <n v="0"/>
    <m/>
    <n v="8"/>
    <m/>
    <n v="3"/>
    <n v="2105565.4999999991"/>
    <n v="2"/>
    <n v="5"/>
    <n v="0"/>
    <n v="4"/>
    <n v="8"/>
    <n v="0"/>
    <s v=""/>
    <n v="5"/>
    <s v="2018 (triag)"/>
    <n v="2"/>
    <n v="2022"/>
    <s v="Adjust"/>
    <n v="2.4240811153358681"/>
    <n v="5"/>
    <s v="Decreasing"/>
    <n v="3.0374199904759536E-2"/>
    <n v="4.6424158096915802E-2"/>
    <n v="4.2954954889298174"/>
    <n v="5.7471862471919097"/>
    <n v="0"/>
    <n v="2.5974639920060463E-2"/>
    <n v="2.3746589692887742E-2"/>
  </r>
  <r>
    <s v="Guinea-Bissau"/>
    <x v="19"/>
    <n v="1652728.5"/>
    <x v="11"/>
    <n v="0"/>
    <n v="1697752.4999999995"/>
    <n v="0"/>
    <m/>
    <n v="0"/>
    <m/>
    <n v="0"/>
    <m/>
    <n v="158"/>
    <m/>
    <n v="0"/>
    <n v="1924954.4999999988"/>
    <n v="53"/>
    <n v="53"/>
    <m/>
    <n v="0"/>
    <m/>
    <n v="285"/>
    <m/>
    <n v="200"/>
    <n v="2105565.4999999991"/>
    <n v="1"/>
    <n v="0"/>
    <n v="0"/>
    <n v="158"/>
    <n v="285"/>
    <n v="0"/>
    <s v=""/>
    <n v="53"/>
    <n v="2018"/>
    <n v="1"/>
    <n v="2022"/>
    <s v="Adjust"/>
    <n v="1.2120405576679341"/>
    <n v="53"/>
    <s v="Decreasing"/>
    <n v="3.0374199904759536E-2"/>
    <n v="4.6424158096915802E-2"/>
    <n v="0"/>
    <n v="0"/>
    <n v="0"/>
    <n v="0.27533118315264093"/>
    <n v="0.25171385074461006"/>
  </r>
  <r>
    <s v="Guinea-Bissau"/>
    <x v="19"/>
    <n v="1652729.5"/>
    <x v="12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n v="0"/>
    <n v="0"/>
    <s v="No change"/>
    <n v="3.0374199904759536E-2"/>
    <n v="4.6424158096915802E-2"/>
    <n v="0"/>
    <n v="0"/>
    <n v="0"/>
    <n v="0"/>
    <n v="0"/>
  </r>
  <r>
    <s v="Guinea-Bissau"/>
    <x v="19"/>
    <n v="1652730.5"/>
    <x v="13"/>
    <n v="0"/>
    <n v="1697752.4999999995"/>
    <n v="0"/>
    <m/>
    <n v="0"/>
    <m/>
    <n v="0"/>
    <m/>
    <n v="0"/>
    <m/>
    <n v="0"/>
    <n v="1924954.4999999988"/>
    <n v="17"/>
    <n v="17"/>
    <m/>
    <n v="0"/>
    <m/>
    <n v="3"/>
    <m/>
    <n v="2"/>
    <n v="2105565.4999999991"/>
    <n v="51"/>
    <n v="12"/>
    <n v="0"/>
    <n v="17"/>
    <n v="51"/>
    <n v="0"/>
    <s v=""/>
    <n v="17"/>
    <n v="2018"/>
    <n v="51"/>
    <n v="2022"/>
    <s v=""/>
    <n v="51"/>
    <n v="51"/>
    <s v="Increasing"/>
    <n v="3.0374199904759536E-2"/>
    <n v="4.6424158096915802E-2"/>
    <n v="10.309189173431561"/>
    <n v="13.793246993260585"/>
    <n v="0"/>
    <n v="8.8313775728205576E-2"/>
    <n v="0.24221521486745495"/>
  </r>
  <r>
    <s v="Guinea-Bissau"/>
    <x v="19"/>
    <n v="1652731.5"/>
    <x v="14"/>
    <n v="0"/>
    <n v="1697752.4999999995"/>
    <n v="0"/>
    <m/>
    <n v="0"/>
    <m/>
    <n v="0"/>
    <m/>
    <n v="0"/>
    <m/>
    <n v="0"/>
    <n v="1924954.4999999988"/>
    <n v="1"/>
    <n v="24"/>
    <m/>
    <n v="0"/>
    <m/>
    <n v="0"/>
    <m/>
    <n v="0"/>
    <n v="2105565.4999999991"/>
    <n v="0"/>
    <n v="24"/>
    <n v="0"/>
    <n v="1"/>
    <n v="0"/>
    <n v="0"/>
    <s v=""/>
    <n v="24"/>
    <s v="2018 (triag)"/>
    <n v="24"/>
    <s v="2018 (triag)"/>
    <s v=""/>
    <n v="24"/>
    <n v="24"/>
    <s v="No change"/>
    <n v="3.0374199904759536E-2"/>
    <n v="4.6424158096915802E-2"/>
    <n v="20.618378346863121"/>
    <n v="27.58649398652117"/>
    <n v="0"/>
    <n v="0.12467827161629022"/>
    <n v="0.11398363052586115"/>
  </r>
  <r>
    <s v="Guinea-Bissau"/>
    <x v="19"/>
    <n v="1652732.5"/>
    <x v="15"/>
    <n v="0"/>
    <n v="1697752.4999999995"/>
    <n v="0"/>
    <m/>
    <n v="0"/>
    <m/>
    <n v="0"/>
    <m/>
    <n v="0"/>
    <m/>
    <n v="0"/>
    <n v="1924954.4999999988"/>
    <n v="1"/>
    <n v="16"/>
    <m/>
    <n v="0"/>
    <m/>
    <n v="9"/>
    <m/>
    <n v="10"/>
    <n v="2105565.4999999991"/>
    <n v="0"/>
    <n v="16"/>
    <n v="0"/>
    <n v="1"/>
    <n v="10"/>
    <n v="0"/>
    <s v=""/>
    <n v="16"/>
    <s v="2018 (triag)"/>
    <n v="10"/>
    <n v="2021"/>
    <s v="Adjust"/>
    <n v="12.120405576679341"/>
    <n v="16"/>
    <s v="Decreasing"/>
    <n v="3.0374199904759536E-2"/>
    <n v="4.6424158096915802E-2"/>
    <n v="13.745585564575414"/>
    <n v="18.390995991014112"/>
    <n v="0"/>
    <n v="8.311884774419348E-2"/>
    <n v="7.5989087017240775E-2"/>
  </r>
  <r>
    <s v="Guinea-Bissau"/>
    <x v="19"/>
    <n v="1652733.5"/>
    <x v="16"/>
    <n v="0"/>
    <n v="1697752.4999999995"/>
    <n v="0"/>
    <m/>
    <n v="0"/>
    <m/>
    <n v="0"/>
    <m/>
    <n v="0"/>
    <m/>
    <n v="0"/>
    <n v="1924954.4999999988"/>
    <n v="0"/>
    <n v="481"/>
    <m/>
    <n v="0"/>
    <m/>
    <n v="149"/>
    <m/>
    <n v="0"/>
    <n v="2105565.4999999991"/>
    <n v="10"/>
    <n v="481"/>
    <n v="0"/>
    <n v="0"/>
    <n v="149"/>
    <n v="0"/>
    <s v=""/>
    <n v="481"/>
    <s v="2018 (triag)"/>
    <n v="10"/>
    <n v="2022"/>
    <s v="Adjust"/>
    <n v="12.120405576679341"/>
    <n v="481"/>
    <s v="Decreasing"/>
    <n v="3.0374199904759536E-2"/>
    <n v="4.6424158096915802E-2"/>
    <n v="413.22666603504837"/>
    <n v="552.87931697986176"/>
    <n v="0"/>
    <n v="2.4987603603098165"/>
    <n v="2.2844219284558007"/>
  </r>
  <r>
    <s v="Guinea-Bissau"/>
    <x v="19"/>
    <n v="1652734.5"/>
    <x v="17"/>
    <n v="0"/>
    <n v="1697752.4999999995"/>
    <n v="0"/>
    <m/>
    <n v="0"/>
    <m/>
    <n v="0"/>
    <m/>
    <n v="0"/>
    <m/>
    <n v="0"/>
    <n v="1924954.4999999988"/>
    <n v="0"/>
    <n v="69"/>
    <m/>
    <n v="0"/>
    <m/>
    <n v="115"/>
    <m/>
    <n v="86"/>
    <n v="2105565.4999999991"/>
    <n v="64"/>
    <n v="69"/>
    <n v="0"/>
    <n v="0"/>
    <n v="115"/>
    <n v="0"/>
    <s v=""/>
    <n v="69"/>
    <s v="2018 (triag)"/>
    <n v="64"/>
    <n v="2022"/>
    <s v="Adjust"/>
    <n v="77.57059569074778"/>
    <n v="77.57059569074778"/>
    <s v="Increasing"/>
    <n v="3.0374199904759536E-2"/>
    <n v="4.6424158096915802E-2"/>
    <n v="59.277837747231473"/>
    <n v="79.311170211248353"/>
    <n v="0"/>
    <n v="0.35845003089683442"/>
    <n v="0.36840742162021467"/>
  </r>
  <r>
    <s v="Guinea-Bissau"/>
    <x v="19"/>
    <n v="1652735.5"/>
    <x v="18"/>
    <n v="0"/>
    <n v="1697752.4999999995"/>
    <n v="0"/>
    <m/>
    <n v="0"/>
    <m/>
    <n v="0"/>
    <m/>
    <n v="16"/>
    <m/>
    <n v="0"/>
    <n v="1924954.4999999988"/>
    <n v="0"/>
    <n v="172"/>
    <m/>
    <n v="0"/>
    <m/>
    <n v="1"/>
    <m/>
    <n v="1"/>
    <n v="2105565.4999999991"/>
    <n v="197"/>
    <n v="172"/>
    <n v="0"/>
    <n v="16"/>
    <n v="197"/>
    <n v="0"/>
    <s v=""/>
    <n v="172"/>
    <s v="2018 (triag)"/>
    <n v="197"/>
    <n v="2022"/>
    <s v=""/>
    <n v="197"/>
    <n v="197"/>
    <s v="Increasing"/>
    <n v="3.0374199904759536E-2"/>
    <n v="4.6424158096915802E-2"/>
    <n v="147.7650448191857"/>
    <n v="197.70320690340171"/>
    <n v="0"/>
    <n v="0.89352761325008001"/>
    <n v="0.93561563389977698"/>
  </r>
  <r>
    <s v="Guinea-Bissau"/>
    <x v="19"/>
    <n v="1652736.5"/>
    <x v="19"/>
    <n v="0"/>
    <n v="1697752.4999999995"/>
    <n v="0"/>
    <m/>
    <n v="0"/>
    <m/>
    <n v="0"/>
    <m/>
    <n v="11"/>
    <m/>
    <n v="0"/>
    <n v="1924954.4999999988"/>
    <n v="0"/>
    <n v="8"/>
    <m/>
    <n v="0"/>
    <m/>
    <n v="2"/>
    <m/>
    <n v="0"/>
    <n v="2105565.4999999991"/>
    <n v="0"/>
    <n v="8"/>
    <n v="0"/>
    <n v="11"/>
    <n v="2"/>
    <n v="0"/>
    <s v=""/>
    <n v="8"/>
    <s v="2018 (triag)"/>
    <n v="2"/>
    <n v="2020"/>
    <s v="Adjust"/>
    <n v="2.4240811153358681"/>
    <n v="8"/>
    <s v="Decreasing"/>
    <n v="3.0374199904759536E-2"/>
    <n v="4.6424158096915802E-2"/>
    <n v="6.8727927822877071"/>
    <n v="9.1954979955070559"/>
    <n v="0"/>
    <n v="4.155942387209674E-2"/>
    <n v="3.7994543508620388E-2"/>
  </r>
  <r>
    <s v="Guinea-Bissau"/>
    <x v="19"/>
    <n v="1652737.5"/>
    <x v="20"/>
    <n v="0"/>
    <n v="1697752.4999999995"/>
    <n v="0"/>
    <m/>
    <n v="0"/>
    <m/>
    <n v="0"/>
    <m/>
    <n v="0"/>
    <m/>
    <n v="0"/>
    <n v="1924954.4999999988"/>
    <n v="15"/>
    <n v="15"/>
    <m/>
    <n v="0"/>
    <m/>
    <n v="4"/>
    <m/>
    <n v="6"/>
    <n v="2105565.4999999991"/>
    <n v="5"/>
    <n v="13"/>
    <n v="0"/>
    <n v="15"/>
    <n v="6"/>
    <n v="0"/>
    <s v=""/>
    <n v="15"/>
    <n v="2018"/>
    <n v="5"/>
    <n v="2022"/>
    <s v="Adjust"/>
    <n v="6.0602027883396703"/>
    <n v="15"/>
    <s v="Decreasing"/>
    <n v="3.0374199904759536E-2"/>
    <n v="4.6424158096915802E-2"/>
    <n v="11.168288271217524"/>
    <n v="14.942684242698967"/>
    <n v="0"/>
    <n v="7.7923919760181398E-2"/>
    <n v="7.1239769078663223E-2"/>
  </r>
  <r>
    <s v="Guinea-Bissau"/>
    <x v="19"/>
    <n v="1652738.5"/>
    <x v="21"/>
    <n v="0"/>
    <n v="1697752.4999999995"/>
    <n v="0"/>
    <m/>
    <n v="0"/>
    <m/>
    <n v="0"/>
    <m/>
    <n v="0"/>
    <m/>
    <n v="0"/>
    <n v="1924954.4999999988"/>
    <n v="53"/>
    <n v="53"/>
    <m/>
    <n v="0"/>
    <m/>
    <n v="61"/>
    <m/>
    <n v="16"/>
    <n v="2105565.4999999991"/>
    <n v="68"/>
    <n v="0"/>
    <n v="0"/>
    <n v="53"/>
    <n v="68"/>
    <n v="0"/>
    <s v=""/>
    <n v="53"/>
    <n v="2018"/>
    <n v="68"/>
    <n v="2022"/>
    <s v=""/>
    <n v="68"/>
    <n v="68"/>
    <s v="Increasing"/>
    <n v="3.0374199904759536E-2"/>
    <n v="4.6424158096915802E-2"/>
    <n v="0"/>
    <n v="0"/>
    <n v="0"/>
    <n v="0.27533118315264093"/>
    <n v="0.32295361982327325"/>
  </r>
  <r>
    <s v="Guinea-Bissau"/>
    <x v="19"/>
    <n v="1652739.5"/>
    <x v="22"/>
    <n v="0"/>
    <n v="1697752.4999999995"/>
    <n v="0"/>
    <m/>
    <n v="0"/>
    <m/>
    <n v="0"/>
    <m/>
    <n v="0"/>
    <m/>
    <n v="0"/>
    <n v="1924954.4999999988"/>
    <n v="0"/>
    <n v="0"/>
    <m/>
    <n v="0"/>
    <m/>
    <n v="0"/>
    <m/>
    <n v="0"/>
    <n v="2105565.4999999991"/>
    <n v="0"/>
    <n v="0"/>
    <n v="0"/>
    <n v="0"/>
    <n v="0"/>
    <n v="0"/>
    <s v=""/>
    <n v="0"/>
    <s v=""/>
    <n v="0"/>
    <s v=""/>
    <s v=""/>
    <n v="0"/>
    <n v="0"/>
    <s v="No change"/>
    <n v="3.0374199904759536E-2"/>
    <n v="4.6424158096915802E-2"/>
    <n v="0"/>
    <n v="0"/>
    <n v="0"/>
    <n v="0"/>
    <n v="0"/>
  </r>
  <r>
    <s v="Guinea-Bissau"/>
    <x v="19"/>
    <n v="1652740.5"/>
    <x v="23"/>
    <n v="0"/>
    <n v="1697752.4999999995"/>
    <n v="0"/>
    <m/>
    <n v="0"/>
    <m/>
    <n v="0"/>
    <m/>
    <n v="0"/>
    <m/>
    <n v="0"/>
    <n v="1924954.4999999988"/>
    <n v="0"/>
    <n v="1063"/>
    <m/>
    <n v="0"/>
    <m/>
    <n v="0"/>
    <m/>
    <n v="0"/>
    <n v="2105565.4999999991"/>
    <n v="0"/>
    <n v="1063"/>
    <n v="0"/>
    <n v="0"/>
    <n v="0"/>
    <n v="0"/>
    <s v=""/>
    <n v="1063"/>
    <s v="2018 (triag)"/>
    <n v="1063"/>
    <s v="2018 (triag)"/>
    <s v=""/>
    <n v="1063"/>
    <n v="1063"/>
    <s v="No change"/>
    <n v="3.0374199904759536E-2"/>
    <n v="4.6424158096915802E-2"/>
    <n v="913.22234094647911"/>
    <n v="1221.8517961530001"/>
    <n v="0"/>
    <n v="5.5222084470048545"/>
    <n v="5.0485249687079339"/>
  </r>
  <r>
    <s v="Equatorial Guinea"/>
    <x v="20"/>
    <n v="1193635.4999999998"/>
    <x v="0"/>
    <n v="0"/>
    <n v="1243941.0000000002"/>
    <n v="0"/>
    <n v="1295183.0000000005"/>
    <n v="0"/>
    <n v="1346973.0000000005"/>
    <n v="0"/>
    <n v="1398926.5"/>
    <n v="0"/>
    <n v="1450694.0000000005"/>
    <n v="1014"/>
    <n v="1502091.5000000002"/>
    <n v="0"/>
    <n v="246"/>
    <n v="1553030.5000000002"/>
    <n v="0"/>
    <n v="1596048.5000000009"/>
    <n v="0"/>
    <n v="1634465.5000000002"/>
    <n v="0"/>
    <n v="1674908"/>
    <n v="478"/>
    <n v="246"/>
    <n v="0"/>
    <n v="1014"/>
    <n v="478"/>
    <n v="0"/>
    <s v=""/>
    <n v="246"/>
    <s v="2018 (triag)"/>
    <n v="478"/>
    <n v="2022"/>
    <s v=""/>
    <n v="478"/>
    <n v="478"/>
    <s v="Increasing"/>
    <n v="8.5981075235392446E-2"/>
    <n v="0.24963048725605397"/>
    <n v="160.04038021810092"/>
    <n v="520.20501718983803"/>
    <n v="0"/>
    <n v="1.637716477325116"/>
    <n v="2.8538880941520368"/>
  </r>
  <r>
    <s v="Equatorial Guinea"/>
    <x v="20"/>
    <n v="1193636.5"/>
    <x v="1"/>
    <n v="0"/>
    <n v="1243941.0000000002"/>
    <n v="0"/>
    <m/>
    <n v="0"/>
    <m/>
    <n v="0"/>
    <m/>
    <n v="0"/>
    <m/>
    <n v="1268"/>
    <n v="1502091.5000000002"/>
    <n v="0"/>
    <n v="355"/>
    <m/>
    <n v="0"/>
    <m/>
    <n v="0"/>
    <m/>
    <n v="0"/>
    <n v="1674908"/>
    <n v="2750"/>
    <n v="355"/>
    <n v="0"/>
    <n v="1268"/>
    <n v="2750"/>
    <n v="0"/>
    <s v=""/>
    <n v="355"/>
    <s v="2018 (triag)"/>
    <n v="2750"/>
    <n v="2022"/>
    <s v=""/>
    <n v="2750"/>
    <n v="2750"/>
    <s v="Increasing"/>
    <n v="8.5981075235392446E-2"/>
    <n v="0.24963048725605397"/>
    <n v="230.95258120904808"/>
    <n v="750.70236220484753"/>
    <n v="0"/>
    <n v="2.3633713392293343"/>
    <n v="16.41881225715084"/>
  </r>
  <r>
    <s v="Equatorial Guinea"/>
    <x v="20"/>
    <n v="1193637.5"/>
    <x v="2"/>
    <n v="0"/>
    <n v="1243941.0000000002"/>
    <n v="0"/>
    <m/>
    <n v="0"/>
    <m/>
    <n v="0"/>
    <m/>
    <n v="0"/>
    <m/>
    <n v="0"/>
    <n v="1502091.5000000002"/>
    <n v="0"/>
    <n v="51"/>
    <m/>
    <n v="0"/>
    <m/>
    <n v="0"/>
    <m/>
    <n v="0"/>
    <n v="1674908"/>
    <n v="46"/>
    <n v="51"/>
    <n v="0"/>
    <n v="0"/>
    <n v="46"/>
    <n v="0"/>
    <s v=""/>
    <n v="51"/>
    <s v="2018 (triag)"/>
    <n v="46"/>
    <n v="2022"/>
    <s v="Adjust"/>
    <n v="52.867737638739101"/>
    <n v="52.867737638739101"/>
    <s v="Increasing"/>
    <n v="8.5981075235392446E-2"/>
    <n v="0.24963048725605397"/>
    <n v="33.179103215947755"/>
    <n v="107.84738161252739"/>
    <n v="0"/>
    <n v="0.33952658676252406"/>
    <n v="0.31564562136391433"/>
  </r>
  <r>
    <s v="Equatorial Guinea"/>
    <x v="20"/>
    <n v="1193638.5"/>
    <x v="3"/>
    <n v="918"/>
    <n v="1243941.0000000002"/>
    <n v="255"/>
    <m/>
    <n v="29"/>
    <m/>
    <n v="2295"/>
    <m/>
    <n v="93"/>
    <m/>
    <n v="27"/>
    <n v="1502091.5000000002"/>
    <n v="621"/>
    <n v="621"/>
    <m/>
    <n v="182"/>
    <m/>
    <n v="748"/>
    <m/>
    <n v="2192"/>
    <n v="1674908"/>
    <n v="690"/>
    <n v="10"/>
    <n v="2295"/>
    <n v="621"/>
    <n v="2192"/>
    <n v="255"/>
    <n v="2013"/>
    <n v="621"/>
    <n v="2018"/>
    <n v="690"/>
    <n v="2022"/>
    <s v=""/>
    <n v="690"/>
    <n v="690"/>
    <s v="Increasing"/>
    <n v="8.5981075235392446E-2"/>
    <n v="0.24963048725605397"/>
    <n v="6.5057065129309315"/>
    <n v="21.146545414221055"/>
    <n v="2.0499364519699887"/>
    <n v="4.1342354976377926"/>
    <n v="4.1196292572487563"/>
  </r>
  <r>
    <s v="Equatorial Guinea"/>
    <x v="20"/>
    <n v="1193639.5"/>
    <x v="4"/>
    <n v="713"/>
    <n v="1243941.0000000002"/>
    <n v="73"/>
    <m/>
    <n v="8"/>
    <m/>
    <n v="841"/>
    <m/>
    <n v="3"/>
    <m/>
    <n v="225"/>
    <n v="1502091.5000000002"/>
    <n v="112"/>
    <n v="112"/>
    <m/>
    <n v="83"/>
    <m/>
    <n v="466"/>
    <m/>
    <n v="294"/>
    <n v="1674908"/>
    <n v="128"/>
    <n v="0"/>
    <n v="841"/>
    <n v="225"/>
    <n v="466"/>
    <n v="73"/>
    <n v="2013"/>
    <n v="112"/>
    <n v="2018"/>
    <n v="128"/>
    <n v="2022"/>
    <s v=""/>
    <n v="128"/>
    <n v="128"/>
    <s v="Increasing"/>
    <n v="8.5981075235392446E-2"/>
    <n v="0.24963048725605397"/>
    <n v="0"/>
    <n v="0"/>
    <n v="0.58684455291689863"/>
    <n v="0.7456270140667195"/>
    <n v="0.7642210796055664"/>
  </r>
  <r>
    <s v="Equatorial Guinea"/>
    <x v="20"/>
    <n v="1193640.5"/>
    <x v="5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146"/>
    <n v="0"/>
    <n v="0"/>
    <n v="0"/>
    <n v="146"/>
    <n v="0"/>
    <s v=""/>
    <n v="0"/>
    <s v=""/>
    <n v="146"/>
    <n v="2022"/>
    <s v=""/>
    <n v="146"/>
    <n v="146"/>
    <s v="Increasing"/>
    <n v="8.5981075235392446E-2"/>
    <n v="0.24963048725605397"/>
    <n v="0"/>
    <n v="0"/>
    <n v="0"/>
    <n v="0"/>
    <n v="0.87168966892509914"/>
  </r>
  <r>
    <s v="Equatorial Guinea"/>
    <x v="20"/>
    <n v="1193641.5"/>
    <x v="6"/>
    <n v="0"/>
    <n v="1243941.0000000002"/>
    <n v="0"/>
    <m/>
    <n v="5"/>
    <m/>
    <n v="1147"/>
    <m/>
    <n v="0"/>
    <m/>
    <n v="0"/>
    <n v="1502091.5000000002"/>
    <n v="0"/>
    <n v="0"/>
    <m/>
    <n v="6"/>
    <m/>
    <n v="0"/>
    <m/>
    <n v="620"/>
    <n v="1674908"/>
    <n v="25"/>
    <n v="0"/>
    <n v="1147"/>
    <n v="6"/>
    <n v="620"/>
    <n v="5"/>
    <n v="2014"/>
    <n v="6"/>
    <n v="2019"/>
    <n v="25"/>
    <n v="2022"/>
    <s v=""/>
    <n v="25"/>
    <n v="25"/>
    <s v="Increasing"/>
    <n v="8.5981075235392446E-2"/>
    <n v="0.24963048725605397"/>
    <n v="0"/>
    <n v="0"/>
    <n v="4.0194832391568402E-2"/>
    <n v="3.994430432500283E-2"/>
    <n v="0.1492619296104622"/>
  </r>
  <r>
    <s v="Equatorial Guinea"/>
    <x v="20"/>
    <n v="1193642.5"/>
    <x v="7"/>
    <n v="0"/>
    <n v="1243941.0000000002"/>
    <n v="0"/>
    <m/>
    <n v="1"/>
    <m/>
    <n v="5310"/>
    <m/>
    <n v="0"/>
    <m/>
    <n v="0"/>
    <n v="1502091.5000000002"/>
    <n v="0"/>
    <n v="0"/>
    <m/>
    <n v="0"/>
    <m/>
    <n v="0"/>
    <m/>
    <n v="0"/>
    <n v="1674908"/>
    <n v="134"/>
    <n v="0"/>
    <n v="5310"/>
    <n v="0"/>
    <n v="134"/>
    <n v="1"/>
    <n v="2014"/>
    <n v="0"/>
    <s v=""/>
    <n v="134"/>
    <n v="2022"/>
    <s v=""/>
    <n v="134"/>
    <n v="134"/>
    <s v="Increasing"/>
    <n v="8.5981075235392446E-2"/>
    <n v="0.24963048725605397"/>
    <n v="0"/>
    <n v="0"/>
    <n v="8.0389664783136802E-3"/>
    <n v="0"/>
    <n v="0.80004394271207735"/>
  </r>
  <r>
    <s v="Equatorial Guinea"/>
    <x v="20"/>
    <n v="1193643.5"/>
    <x v="8"/>
    <n v="0"/>
    <n v="1243941.0000000002"/>
    <n v="0"/>
    <m/>
    <n v="0"/>
    <m/>
    <n v="0"/>
    <m/>
    <n v="0"/>
    <m/>
    <n v="0"/>
    <n v="1502091.5000000002"/>
    <n v="0"/>
    <n v="1847"/>
    <m/>
    <n v="0"/>
    <m/>
    <n v="0"/>
    <m/>
    <n v="0"/>
    <n v="1674908"/>
    <n v="0"/>
    <n v="1847"/>
    <n v="0"/>
    <n v="0"/>
    <n v="0"/>
    <n v="0"/>
    <s v=""/>
    <n v="1847"/>
    <s v="2018 (triag)"/>
    <n v="1847"/>
    <s v="2018 (triag)"/>
    <s v=""/>
    <n v="1847"/>
    <n v="1847"/>
    <s v="No change"/>
    <n v="8.5981075235392446E-2"/>
    <n v="0.24963048725605397"/>
    <n v="1201.603992938343"/>
    <n v="3905.7669380066291"/>
    <n v="0"/>
    <n v="12.296188348046705"/>
    <n v="11.027471359620947"/>
  </r>
  <r>
    <s v="Equatorial Guinea"/>
    <x v="20"/>
    <n v="1193644.5"/>
    <x v="9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45.5"/>
    <x v="10"/>
    <n v="0"/>
    <n v="1243941.0000000002"/>
    <n v="0"/>
    <m/>
    <n v="0"/>
    <m/>
    <n v="0"/>
    <m/>
    <n v="0"/>
    <m/>
    <n v="0"/>
    <n v="1502091.5000000002"/>
    <n v="0"/>
    <n v="5"/>
    <m/>
    <n v="0"/>
    <m/>
    <n v="0"/>
    <m/>
    <n v="0"/>
    <n v="1674908"/>
    <n v="0"/>
    <n v="5"/>
    <n v="0"/>
    <n v="0"/>
    <n v="0"/>
    <n v="0"/>
    <s v=""/>
    <n v="5"/>
    <s v="2018 (triag)"/>
    <n v="5"/>
    <s v="2018 (triag)"/>
    <s v=""/>
    <n v="5"/>
    <n v="5"/>
    <s v="No change"/>
    <n v="8.5981075235392446E-2"/>
    <n v="0.24963048725605397"/>
    <n v="3.2528532564654657"/>
    <n v="10.573272707110528"/>
    <n v="0"/>
    <n v="3.3286920270835692E-2"/>
    <n v="2.9852385922092436E-2"/>
  </r>
  <r>
    <s v="Equatorial Guinea"/>
    <x v="20"/>
    <n v="1193646.5"/>
    <x v="11"/>
    <n v="0"/>
    <n v="1243941.0000000002"/>
    <n v="0"/>
    <m/>
    <n v="0"/>
    <m/>
    <n v="0"/>
    <m/>
    <n v="0"/>
    <m/>
    <n v="0"/>
    <n v="1502091.5000000002"/>
    <n v="2"/>
    <n v="134"/>
    <m/>
    <n v="0"/>
    <m/>
    <n v="0"/>
    <m/>
    <n v="0"/>
    <n v="1674908"/>
    <n v="0"/>
    <n v="134"/>
    <n v="0"/>
    <n v="2"/>
    <n v="0"/>
    <n v="0"/>
    <s v=""/>
    <n v="134"/>
    <s v="2018 (triag)"/>
    <n v="134"/>
    <s v="2018 (triag)"/>
    <s v=""/>
    <n v="134"/>
    <n v="134"/>
    <s v="No change"/>
    <n v="8.5981075235392446E-2"/>
    <n v="0.24963048725605397"/>
    <n v="87.176467273274483"/>
    <n v="283.36370855056214"/>
    <n v="0"/>
    <n v="0.89208946325839655"/>
    <n v="0.80004394271207735"/>
  </r>
  <r>
    <s v="Equatorial Guinea"/>
    <x v="20"/>
    <n v="1193647.5"/>
    <x v="12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282"/>
    <n v="0"/>
    <n v="0"/>
    <n v="0"/>
    <n v="282"/>
    <n v="0"/>
    <s v=""/>
    <n v="0"/>
    <s v=""/>
    <n v="282"/>
    <n v="2022"/>
    <s v=""/>
    <n v="282"/>
    <n v="282"/>
    <s v="Increasing"/>
    <n v="8.5981075235392446E-2"/>
    <n v="0.24963048725605397"/>
    <n v="0"/>
    <n v="0"/>
    <n v="0"/>
    <n v="0"/>
    <n v="1.6836745660060135"/>
  </r>
  <r>
    <s v="Equatorial Guinea"/>
    <x v="20"/>
    <n v="1193648.5"/>
    <x v="13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49.5"/>
    <x v="14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0.5"/>
    <x v="15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1.5"/>
    <x v="16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2.5"/>
    <x v="17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3.5"/>
    <x v="18"/>
    <n v="0"/>
    <n v="1243941.0000000002"/>
    <n v="0"/>
    <m/>
    <n v="0"/>
    <m/>
    <n v="0"/>
    <m/>
    <n v="0"/>
    <m/>
    <n v="0"/>
    <n v="1502091.5000000002"/>
    <n v="0"/>
    <n v="2"/>
    <m/>
    <n v="0"/>
    <m/>
    <n v="0"/>
    <m/>
    <n v="0"/>
    <n v="1674908"/>
    <n v="228"/>
    <n v="2"/>
    <n v="0"/>
    <n v="0"/>
    <n v="228"/>
    <n v="0"/>
    <s v=""/>
    <n v="2"/>
    <s v="2018 (triag)"/>
    <n v="228"/>
    <n v="2022"/>
    <s v=""/>
    <n v="228"/>
    <n v="228"/>
    <s v="Increasing"/>
    <n v="8.5981075235392446E-2"/>
    <n v="0.24963048725605397"/>
    <n v="1.3011413025861864"/>
    <n v="4.2293090828442113"/>
    <n v="0"/>
    <n v="1.3314768108334277E-2"/>
    <n v="1.3612687980474152"/>
  </r>
  <r>
    <s v="Equatorial Guinea"/>
    <x v="20"/>
    <n v="1193654.5"/>
    <x v="19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101"/>
    <n v="0"/>
    <n v="0"/>
    <n v="0"/>
    <n v="101"/>
    <n v="0"/>
    <s v=""/>
    <n v="0"/>
    <s v=""/>
    <n v="101"/>
    <n v="2022"/>
    <s v=""/>
    <n v="101"/>
    <n v="101"/>
    <s v="Increasing"/>
    <n v="8.5981075235392446E-2"/>
    <n v="0.24963048725605397"/>
    <n v="0"/>
    <n v="0"/>
    <n v="0"/>
    <n v="0"/>
    <n v="0.60301819562626724"/>
  </r>
  <r>
    <s v="Equatorial Guinea"/>
    <x v="20"/>
    <n v="1193655.5"/>
    <x v="20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6.5"/>
    <x v="21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7.5"/>
    <x v="22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Equatorial Guinea"/>
    <x v="20"/>
    <n v="1193658.5"/>
    <x v="23"/>
    <n v="0"/>
    <n v="1243941.0000000002"/>
    <n v="0"/>
    <m/>
    <n v="0"/>
    <m/>
    <n v="0"/>
    <m/>
    <n v="0"/>
    <m/>
    <n v="0"/>
    <n v="1502091.5000000002"/>
    <n v="0"/>
    <n v="0"/>
    <m/>
    <n v="0"/>
    <m/>
    <n v="0"/>
    <m/>
    <n v="0"/>
    <n v="1674908"/>
    <n v="0"/>
    <n v="0"/>
    <n v="0"/>
    <n v="0"/>
    <n v="0"/>
    <n v="0"/>
    <s v=""/>
    <n v="0"/>
    <s v=""/>
    <n v="0"/>
    <s v=""/>
    <s v=""/>
    <n v="0"/>
    <n v="0"/>
    <s v="No change"/>
    <n v="8.5981075235392446E-2"/>
    <n v="0.24963048725605397"/>
    <n v="0"/>
    <n v="0"/>
    <n v="0"/>
    <n v="0"/>
    <n v="0"/>
  </r>
  <r>
    <s v="Kenya"/>
    <x v="21"/>
    <n v="43725806.500000007"/>
    <x v="0"/>
    <n v="16184"/>
    <n v="44792368.000000007"/>
    <n v="17493"/>
    <n v="45831863.500000007"/>
    <n v="18971"/>
    <n v="46851488.499999993"/>
    <n v="0"/>
    <n v="47894670"/>
    <n v="380"/>
    <n v="48948137.000000037"/>
    <n v="0"/>
    <n v="49953303.999999993"/>
    <n v="20964"/>
    <n v="20964"/>
    <n v="50951450"/>
    <n v="0"/>
    <n v="51985779.999999993"/>
    <n v="0"/>
    <n v="53005614.000000022"/>
    <n v="12377"/>
    <n v="54027486.999999985"/>
    <n v="13340"/>
    <n v="8042"/>
    <n v="18971"/>
    <n v="20964"/>
    <n v="13340"/>
    <n v="17493"/>
    <n v="2013"/>
    <n v="20964"/>
    <n v="2018"/>
    <n v="13340"/>
    <n v="2022"/>
    <s v="Adjust"/>
    <n v="15331.643915234339"/>
    <n v="20964"/>
    <s v="Decreasing"/>
    <n v="7.1554687899516578E-2"/>
    <n v="7.1815970063989321E-2"/>
    <n v="5623.2195243350361"/>
    <n v="9975.4364745630501"/>
    <n v="3.9053528047456649"/>
    <n v="4.1967194001822188"/>
    <n v="3.8802471045895595"/>
  </r>
  <r>
    <s v="Kenya"/>
    <x v="21"/>
    <n v="43725807.5"/>
    <x v="1"/>
    <n v="123538"/>
    <n v="44792368.000000007"/>
    <n v="80584"/>
    <m/>
    <n v="86622"/>
    <m/>
    <n v="82826"/>
    <m/>
    <n v="97474"/>
    <m/>
    <n v="106336"/>
    <n v="49953303.999999993"/>
    <n v="119802"/>
    <n v="119802"/>
    <m/>
    <n v="0"/>
    <m/>
    <n v="0"/>
    <m/>
    <n v="69176"/>
    <n v="54027486.999999985"/>
    <n v="69268"/>
    <n v="76000"/>
    <n v="123538"/>
    <n v="119802"/>
    <n v="69268"/>
    <n v="80584"/>
    <n v="2013"/>
    <n v="119802"/>
    <n v="2018"/>
    <n v="69268"/>
    <n v="2022"/>
    <s v="Adjust"/>
    <n v="79609.618494786511"/>
    <n v="119802"/>
    <s v="Decreasing"/>
    <n v="7.1554687899516578E-2"/>
    <n v="7.1815970063989321E-2"/>
    <n v="53141.592122539507"/>
    <n v="94271.719978462046"/>
    <n v="17.990564821221326"/>
    <n v="23.982798014721912"/>
    <n v="22.174268442283839"/>
  </r>
  <r>
    <s v="Kenya"/>
    <x v="21"/>
    <n v="43725808.5"/>
    <x v="2"/>
    <n v="0"/>
    <n v="44792368.000000007"/>
    <n v="0"/>
    <m/>
    <n v="0"/>
    <m/>
    <n v="0"/>
    <m/>
    <n v="4184"/>
    <m/>
    <n v="0"/>
    <n v="49953303.999999993"/>
    <n v="0"/>
    <n v="0"/>
    <m/>
    <n v="0"/>
    <m/>
    <n v="0"/>
    <m/>
    <n v="0"/>
    <n v="54027486.999999985"/>
    <n v="274"/>
    <n v="0"/>
    <n v="0"/>
    <n v="4184"/>
    <n v="274"/>
    <n v="0"/>
    <s v=""/>
    <n v="0"/>
    <s v=""/>
    <n v="274"/>
    <n v="2022"/>
    <s v=""/>
    <n v="274"/>
    <n v="274"/>
    <s v="Increasing"/>
    <n v="7.1554687899516578E-2"/>
    <n v="7.1815970063989321E-2"/>
    <n v="0"/>
    <n v="0"/>
    <n v="0"/>
    <n v="0"/>
    <n v="5.0714925904290178E-2"/>
  </r>
  <r>
    <s v="Kenya"/>
    <x v="21"/>
    <n v="43725809.5"/>
    <x v="3"/>
    <n v="531"/>
    <n v="44792368.000000007"/>
    <n v="2310"/>
    <m/>
    <n v="0"/>
    <m/>
    <n v="1080"/>
    <m/>
    <n v="170"/>
    <m/>
    <n v="0"/>
    <n v="49953303.999999993"/>
    <n v="0"/>
    <n v="2295"/>
    <m/>
    <n v="11741"/>
    <m/>
    <n v="0"/>
    <m/>
    <n v="0"/>
    <n v="54027486.999999985"/>
    <n v="0"/>
    <n v="2295"/>
    <n v="2310"/>
    <n v="11741"/>
    <n v="0"/>
    <n v="8406"/>
    <n v="2013"/>
    <n v="13638"/>
    <n v="2018"/>
    <n v="11741"/>
    <n v="2018"/>
    <s v="Adjust"/>
    <n v="13493.915382965995"/>
    <n v="15498"/>
    <s v="Decreasing"/>
    <n v="7.1554687899516578E-2"/>
    <n v="7.1815970063989321E-2"/>
    <n v="1604.7362358056339"/>
    <n v="2846.757859875926"/>
    <n v="1.8766589879775943"/>
    <n v="2.7301497414465321"/>
    <n v="2.8685398600901064"/>
  </r>
  <r>
    <s v="Kenya"/>
    <x v="21"/>
    <n v="43725810.5"/>
    <x v="4"/>
    <n v="401"/>
    <n v="44792368.000000007"/>
    <n v="536"/>
    <m/>
    <n v="0"/>
    <m/>
    <n v="236"/>
    <m/>
    <n v="178"/>
    <m/>
    <n v="0"/>
    <n v="49953303.999999993"/>
    <n v="0"/>
    <n v="1257"/>
    <m/>
    <n v="13262"/>
    <m/>
    <n v="0"/>
    <m/>
    <n v="0"/>
    <n v="54027486.999999985"/>
    <n v="0"/>
    <n v="1257"/>
    <n v="536"/>
    <n v="13262"/>
    <n v="0"/>
    <n v="1045"/>
    <n v="2013"/>
    <n v="1257"/>
    <s v="2018 (triag)"/>
    <n v="13262"/>
    <s v="2018 (triag)"/>
    <s v=""/>
    <n v="13262"/>
    <n v="13262"/>
    <s v="Increasing"/>
    <n v="7.1554687899516578E-2"/>
    <n v="7.1815970063989321E-2"/>
    <n v="878.9339644477916"/>
    <n v="1559.2046317490367"/>
    <n v="0.2332986726667364"/>
    <n v="0.25163500696570545"/>
    <n v="2.454676450155826"/>
  </r>
  <r>
    <s v="Kenya"/>
    <x v="21"/>
    <n v="43725811.5"/>
    <x v="5"/>
    <n v="0"/>
    <n v="44792368.000000007"/>
    <n v="0"/>
    <m/>
    <n v="0"/>
    <m/>
    <n v="0"/>
    <m/>
    <n v="0"/>
    <m/>
    <n v="0"/>
    <n v="49953303.999999993"/>
    <n v="58079"/>
    <n v="58079"/>
    <m/>
    <n v="0"/>
    <m/>
    <n v="91653"/>
    <m/>
    <n v="86490"/>
    <n v="54027486.999999985"/>
    <n v="86423"/>
    <n v="58079"/>
    <n v="0"/>
    <n v="58079"/>
    <n v="91653"/>
    <n v="0"/>
    <s v=""/>
    <n v="58079"/>
    <n v="2018"/>
    <n v="86423"/>
    <n v="2022"/>
    <s v=""/>
    <n v="86423"/>
    <n v="86423"/>
    <s v="Increasing"/>
    <n v="7.1554687899516578E-2"/>
    <n v="7.1815970063989321E-2"/>
    <n v="40610.664853749629"/>
    <n v="72042.20032406706"/>
    <n v="0"/>
    <n v="11.626658368783776"/>
    <n v="15.996116939512664"/>
  </r>
  <r>
    <s v="Kenya"/>
    <x v="21"/>
    <n v="43725812.5"/>
    <x v="6"/>
    <n v="0"/>
    <n v="44792368.000000007"/>
    <n v="211"/>
    <m/>
    <n v="0"/>
    <m/>
    <n v="0"/>
    <m/>
    <n v="0"/>
    <m/>
    <n v="0"/>
    <n v="49953303.999999993"/>
    <n v="0"/>
    <n v="1147"/>
    <m/>
    <n v="3877"/>
    <m/>
    <n v="0"/>
    <m/>
    <n v="0"/>
    <n v="54027486.999999985"/>
    <n v="0"/>
    <n v="1147"/>
    <n v="211"/>
    <n v="3877"/>
    <n v="0"/>
    <n v="211"/>
    <n v="2013"/>
    <n v="1147"/>
    <s v="2018 (triag)"/>
    <n v="3877"/>
    <s v="2018 (triag)"/>
    <s v=""/>
    <n v="3877"/>
    <n v="10071"/>
    <s v="Increasing"/>
    <n v="7.1554687899516578E-2"/>
    <n v="7.1815970063989321E-2"/>
    <n v="802.01850216516857"/>
    <n v="1422.7587212538942"/>
    <n v="4.7106239170030033E-2"/>
    <n v="0.22961444151922367"/>
    <n v="1.8640511634383443"/>
  </r>
  <r>
    <s v="Kenya"/>
    <x v="21"/>
    <n v="43725813.5"/>
    <x v="7"/>
    <n v="0"/>
    <n v="44792368.000000007"/>
    <n v="0"/>
    <m/>
    <n v="0"/>
    <m/>
    <n v="201"/>
    <m/>
    <n v="146"/>
    <m/>
    <n v="0"/>
    <n v="49953303.999999993"/>
    <n v="0"/>
    <n v="5310"/>
    <m/>
    <n v="3730"/>
    <m/>
    <n v="0"/>
    <m/>
    <n v="0"/>
    <n v="54027486.999999985"/>
    <n v="0"/>
    <n v="5310"/>
    <n v="201"/>
    <n v="3730"/>
    <n v="0"/>
    <n v="201"/>
    <n v="2015"/>
    <n v="5310"/>
    <s v="2018 (triag)"/>
    <n v="3730"/>
    <s v="2018 (triag)"/>
    <s v="Adjust"/>
    <n v="4286.8839433151488"/>
    <n v="5310"/>
    <s v="Decreasing"/>
    <n v="7.1554687899516578E-2"/>
    <n v="7.1815970063989321E-2"/>
    <n v="3712.9191338247997"/>
    <n v="6586.6162248109667"/>
    <n v="4.4873715986616283E-2"/>
    <n v="1.0629927501892569"/>
    <n v="0.98283305310868918"/>
  </r>
  <r>
    <s v="Kenya"/>
    <x v="21"/>
    <n v="43725814.5"/>
    <x v="8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Kenya"/>
    <x v="21"/>
    <n v="43725815.5"/>
    <x v="9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Kenya"/>
    <x v="21"/>
    <n v="43725816.5"/>
    <x v="10"/>
    <n v="0"/>
    <n v="44792368.000000007"/>
    <n v="0"/>
    <m/>
    <n v="0"/>
    <m/>
    <n v="0"/>
    <m/>
    <n v="0"/>
    <m/>
    <n v="0"/>
    <n v="49953303.999999993"/>
    <n v="0"/>
    <n v="468"/>
    <m/>
    <n v="468"/>
    <m/>
    <n v="0"/>
    <m/>
    <n v="261"/>
    <n v="54027486.999999985"/>
    <n v="181"/>
    <n v="468"/>
    <n v="0"/>
    <n v="468"/>
    <n v="261"/>
    <n v="0"/>
    <s v=""/>
    <n v="468"/>
    <s v="2018 (triag)"/>
    <n v="181"/>
    <n v="2022"/>
    <s v="Adjust"/>
    <n v="208.02305462199516"/>
    <n v="287"/>
    <s v="Decreasing"/>
    <n v="7.1554687899516578E-2"/>
    <n v="7.1815970063989321E-2"/>
    <n v="327.24033043879592"/>
    <n v="580.51532828842414"/>
    <n v="0"/>
    <n v="9.3687496626849762E-2"/>
    <n v="5.3121108520187157E-2"/>
  </r>
  <r>
    <s v="Kenya"/>
    <x v="21"/>
    <n v="43725817.5"/>
    <x v="11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5019"/>
    <n v="54027486.999999985"/>
    <n v="4663"/>
    <n v="0"/>
    <n v="0"/>
    <n v="0"/>
    <n v="5019"/>
    <n v="0"/>
    <s v=""/>
    <n v="0"/>
    <s v=""/>
    <n v="8800"/>
    <s v=""/>
    <s v=""/>
    <n v="8800"/>
    <n v="8800"/>
    <s v="Increasing"/>
    <n v="7.1554687899516578E-2"/>
    <n v="7.1815970063989321E-2"/>
    <n v="0"/>
    <n v="0"/>
    <n v="0"/>
    <n v="0"/>
    <n v="1.6288005399918013"/>
  </r>
  <r>
    <s v="Kenya"/>
    <x v="21"/>
    <n v="43725818.5"/>
    <x v="12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Kenya"/>
    <x v="21"/>
    <n v="43725819.5"/>
    <x v="13"/>
    <n v="0"/>
    <n v="44792368.000000007"/>
    <n v="0"/>
    <m/>
    <n v="0"/>
    <m/>
    <n v="0"/>
    <m/>
    <n v="0"/>
    <m/>
    <n v="0"/>
    <n v="49953303.999999993"/>
    <n v="430"/>
    <n v="430"/>
    <m/>
    <n v="0"/>
    <m/>
    <n v="0"/>
    <m/>
    <n v="717"/>
    <n v="54027486.999999985"/>
    <n v="0"/>
    <n v="430"/>
    <n v="0"/>
    <n v="430"/>
    <n v="717"/>
    <n v="0"/>
    <s v=""/>
    <n v="430"/>
    <n v="2018"/>
    <n v="717"/>
    <n v="2021"/>
    <s v=""/>
    <n v="717"/>
    <n v="717"/>
    <s v="Increasing"/>
    <n v="7.1554687899516578E-2"/>
    <n v="7.1815970063989321E-2"/>
    <n v="300.66953437752613"/>
    <n v="533.37946829919315"/>
    <n v="0"/>
    <n v="8.6080392199883324E-2"/>
    <n v="0.13271022581524108"/>
  </r>
  <r>
    <s v="Kenya"/>
    <x v="21"/>
    <n v="43725820.5"/>
    <x v="14"/>
    <n v="0"/>
    <n v="44792368.000000007"/>
    <n v="0"/>
    <m/>
    <n v="0"/>
    <m/>
    <n v="0"/>
    <m/>
    <n v="0"/>
    <m/>
    <n v="0"/>
    <n v="49953303.999999993"/>
    <n v="714"/>
    <n v="2419"/>
    <m/>
    <n v="0"/>
    <m/>
    <n v="0"/>
    <m/>
    <n v="0"/>
    <n v="54027486.999999985"/>
    <n v="0"/>
    <n v="2419"/>
    <n v="0"/>
    <n v="714"/>
    <n v="0"/>
    <n v="0"/>
    <s v=""/>
    <n v="2419"/>
    <s v="2018 (triag)"/>
    <n v="2419"/>
    <s v="2018 (triag)"/>
    <s v=""/>
    <n v="2419"/>
    <n v="2419"/>
    <s v="No change"/>
    <n v="7.1554687899516578E-2"/>
    <n v="7.1815970063989321E-2"/>
    <n v="1691.4409387424089"/>
    <n v="3000.5696135249959"/>
    <n v="0"/>
    <n v="0.48425225286399481"/>
    <n v="0.44773505752729176"/>
  </r>
  <r>
    <s v="Kenya"/>
    <x v="21"/>
    <n v="43725821.5"/>
    <x v="15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Kenya"/>
    <x v="21"/>
    <n v="43725822.5"/>
    <x v="16"/>
    <n v="0"/>
    <n v="44792368.000000007"/>
    <n v="0"/>
    <m/>
    <n v="0"/>
    <m/>
    <n v="0"/>
    <m/>
    <n v="0"/>
    <m/>
    <n v="0"/>
    <n v="49953303.999999993"/>
    <n v="0"/>
    <n v="2759"/>
    <m/>
    <n v="0"/>
    <m/>
    <n v="0"/>
    <m/>
    <n v="3295"/>
    <n v="54027486.999999985"/>
    <n v="0"/>
    <n v="2759"/>
    <n v="0"/>
    <n v="0"/>
    <n v="3295"/>
    <n v="0"/>
    <s v=""/>
    <n v="2759"/>
    <s v="2018 (triag)"/>
    <n v="3295"/>
    <n v="2021"/>
    <s v=""/>
    <n v="3295"/>
    <n v="3295"/>
    <s v="Increasing"/>
    <n v="7.1554687899516578E-2"/>
    <n v="7.1815970063989321E-2"/>
    <n v="1929.1796403432434"/>
    <n v="3422.3115186917998"/>
    <n v="0"/>
    <n v="0.55231581878948399"/>
    <n v="0.60987474764465743"/>
  </r>
  <r>
    <s v="Kenya"/>
    <x v="21"/>
    <n v="43725823.5"/>
    <x v="17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11129"/>
    <n v="54027486.999999985"/>
    <n v="0"/>
    <n v="0"/>
    <n v="0"/>
    <n v="0"/>
    <n v="11129"/>
    <n v="0"/>
    <s v=""/>
    <n v="0"/>
    <s v=""/>
    <n v="11129"/>
    <n v="2021"/>
    <s v=""/>
    <n v="11129"/>
    <n v="11129"/>
    <s v="Increasing"/>
    <n v="7.1554687899516578E-2"/>
    <n v="7.1815970063989321E-2"/>
    <n v="0"/>
    <n v="0"/>
    <n v="0"/>
    <n v="0"/>
    <n v="2.059877410178268"/>
  </r>
  <r>
    <s v="Kenya"/>
    <x v="21"/>
    <n v="43725824.5"/>
    <x v="18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636"/>
    <n v="0"/>
    <n v="0"/>
    <n v="0"/>
    <n v="636"/>
    <n v="0"/>
    <s v=""/>
    <n v="0"/>
    <s v=""/>
    <n v="1200"/>
    <s v=""/>
    <s v=""/>
    <n v="1200"/>
    <n v="1200"/>
    <s v="Increasing"/>
    <n v="7.1554687899516578E-2"/>
    <n v="7.1815970063989321E-2"/>
    <n v="0"/>
    <n v="0"/>
    <n v="0"/>
    <n v="0"/>
    <n v="0.22210916454433655"/>
  </r>
  <r>
    <s v="Kenya"/>
    <x v="21"/>
    <n v="43725825.5"/>
    <x v="19"/>
    <n v="0"/>
    <n v="44792368.000000007"/>
    <n v="0"/>
    <m/>
    <n v="0"/>
    <m/>
    <n v="0"/>
    <m/>
    <n v="0"/>
    <m/>
    <n v="0"/>
    <n v="49953303.999999993"/>
    <n v="21942"/>
    <n v="21942"/>
    <m/>
    <n v="0"/>
    <m/>
    <n v="0"/>
    <m/>
    <n v="8087"/>
    <n v="54027486.999999985"/>
    <n v="8639"/>
    <n v="21942"/>
    <n v="0"/>
    <n v="21942"/>
    <n v="8639"/>
    <n v="13216"/>
    <n v="2013"/>
    <n v="21942"/>
    <n v="2018"/>
    <n v="8639"/>
    <n v="2022"/>
    <s v="Adjust"/>
    <n v="9928.7909882840668"/>
    <n v="21942"/>
    <s v="Decreasing"/>
    <n v="7.1554687899516578E-2"/>
    <n v="7.1815970063989321E-2"/>
    <n v="15342.537030957394"/>
    <n v="27217.237891676501"/>
    <n v="2.9505026391996059"/>
    <n v="4.392502245697302"/>
    <n v="4.0612660736931936"/>
  </r>
  <r>
    <s v="Kenya"/>
    <x v="21"/>
    <n v="43725826.5"/>
    <x v="20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718"/>
    <n v="54027486.999999985"/>
    <n v="631"/>
    <n v="0"/>
    <n v="0"/>
    <n v="0"/>
    <n v="718"/>
    <n v="0"/>
    <s v=""/>
    <n v="0"/>
    <s v=""/>
    <n v="631"/>
    <n v="2022"/>
    <s v=""/>
    <n v="631"/>
    <n v="631"/>
    <s v="Increasing"/>
    <n v="7.1554687899516578E-2"/>
    <n v="7.1815970063989321E-2"/>
    <n v="0"/>
    <n v="0"/>
    <n v="0"/>
    <n v="0"/>
    <n v="0.1167924023562303"/>
  </r>
  <r>
    <s v="Kenya"/>
    <x v="21"/>
    <n v="43725827.5"/>
    <x v="21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749"/>
    <n v="54027486.999999985"/>
    <n v="642"/>
    <n v="0"/>
    <n v="0"/>
    <n v="0"/>
    <n v="749"/>
    <n v="0"/>
    <s v=""/>
    <n v="0"/>
    <s v=""/>
    <n v="642"/>
    <n v="2022"/>
    <s v=""/>
    <n v="642"/>
    <n v="642"/>
    <s v="Increasing"/>
    <n v="7.1554687899516578E-2"/>
    <n v="7.1815970063989321E-2"/>
    <n v="0"/>
    <n v="0"/>
    <n v="0"/>
    <n v="0"/>
    <n v="0.11882840303122005"/>
  </r>
  <r>
    <s v="Kenya"/>
    <x v="21"/>
    <n v="43725828.5"/>
    <x v="22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Kenya"/>
    <x v="21"/>
    <n v="43725829.5"/>
    <x v="23"/>
    <n v="0"/>
    <n v="44792368.000000007"/>
    <n v="0"/>
    <m/>
    <n v="0"/>
    <m/>
    <n v="0"/>
    <m/>
    <n v="0"/>
    <m/>
    <n v="0"/>
    <n v="49953303.999999993"/>
    <n v="0"/>
    <n v="0"/>
    <m/>
    <n v="0"/>
    <m/>
    <n v="0"/>
    <m/>
    <n v="0"/>
    <n v="54027486.999999985"/>
    <n v="0"/>
    <n v="0"/>
    <n v="0"/>
    <n v="0"/>
    <n v="0"/>
    <n v="0"/>
    <s v=""/>
    <n v="0"/>
    <s v=""/>
    <n v="0"/>
    <s v=""/>
    <s v=""/>
    <n v="0"/>
    <n v="0"/>
    <s v="No change"/>
    <n v="7.1554687899516578E-2"/>
    <n v="7.1815970063989321E-2"/>
    <n v="0"/>
    <n v="0"/>
    <n v="0"/>
    <n v="0"/>
    <n v="0"/>
  </r>
  <r>
    <s v="Liberia"/>
    <x v="22"/>
    <n v="4331740.4999999991"/>
    <x v="0"/>
    <n v="0"/>
    <n v="4427312.4999999991"/>
    <n v="0"/>
    <n v="4519397.9999999981"/>
    <n v="0"/>
    <n v="4612328.9999999972"/>
    <n v="336"/>
    <n v="4706097.5000000009"/>
    <n v="468"/>
    <n v="4796630.9999999963"/>
    <n v="496"/>
    <n v="4889391"/>
    <n v="1407"/>
    <n v="1407"/>
    <n v="4985289.0000000075"/>
    <n v="1508"/>
    <n v="5087584.5000000019"/>
    <n v="1611"/>
    <n v="5193415.5000000019"/>
    <n v="1861"/>
    <n v="5302681.0000000028"/>
    <n v="2025"/>
    <n v="246"/>
    <n v="336"/>
    <n v="1508"/>
    <n v="2025"/>
    <n v="336"/>
    <n v="2015"/>
    <n v="1407"/>
    <n v="2018"/>
    <n v="2025"/>
    <n v="2022"/>
    <s v=""/>
    <n v="2025"/>
    <n v="2025"/>
    <s v="Increasing"/>
    <n v="0.14269498586031326"/>
    <n v="5.4673730437993617E-2"/>
    <n v="120.52492844904253"/>
    <n v="289.84686368362378"/>
    <n v="0.75892542033118304"/>
    <n v="2.8776589967953066"/>
    <n v="3.8188229689849322"/>
  </r>
  <r>
    <s v="Liberia"/>
    <x v="22"/>
    <n v="4331741.5"/>
    <x v="1"/>
    <n v="0"/>
    <n v="4427312.4999999991"/>
    <n v="0"/>
    <m/>
    <n v="0"/>
    <m/>
    <n v="0"/>
    <m/>
    <n v="0"/>
    <m/>
    <n v="0"/>
    <n v="4889391"/>
    <n v="4526"/>
    <n v="8488"/>
    <m/>
    <n v="3956"/>
    <m/>
    <n v="4832"/>
    <m/>
    <n v="3522"/>
    <n v="5302681.0000000028"/>
    <n v="6880"/>
    <n v="8488"/>
    <n v="0"/>
    <n v="4526"/>
    <n v="6880"/>
    <n v="0"/>
    <s v=""/>
    <n v="8488"/>
    <s v="2018 (triag)"/>
    <n v="6880"/>
    <n v="2022"/>
    <s v="Adjust"/>
    <n v="8847.5905767668555"/>
    <n v="8847.5905767668555"/>
    <s v="Increasing"/>
    <n v="0.14269498586031326"/>
    <n v="5.4673730437993617E-2"/>
    <n v="4158.5999702255003"/>
    <n v="10000.895036368287"/>
    <n v="0"/>
    <n v="17.360035227291089"/>
    <n v="16.685126970237981"/>
  </r>
  <r>
    <s v="Liberia"/>
    <x v="22"/>
    <n v="4331742.5"/>
    <x v="2"/>
    <n v="0"/>
    <n v="4427312.4999999991"/>
    <n v="1612"/>
    <m/>
    <n v="0"/>
    <m/>
    <n v="0"/>
    <m/>
    <n v="0"/>
    <m/>
    <n v="0"/>
    <n v="4889391"/>
    <n v="1784"/>
    <n v="1784"/>
    <m/>
    <n v="1534"/>
    <m/>
    <n v="1744"/>
    <m/>
    <n v="1590"/>
    <n v="5302681.0000000028"/>
    <n v="1538"/>
    <n v="927"/>
    <n v="1612"/>
    <n v="1784"/>
    <n v="1744"/>
    <n v="1612"/>
    <n v="2013"/>
    <n v="1784"/>
    <n v="2018"/>
    <n v="1538"/>
    <n v="2022"/>
    <s v="Adjust"/>
    <n v="1977.8480097481722"/>
    <n v="1977.8480097481722"/>
    <s v="Increasing"/>
    <n v="0.14269498586031326"/>
    <n v="5.4673730437993617E-2"/>
    <n v="454.1732059848066"/>
    <n v="1092.2278155882898"/>
    <n v="3.6410350523031756"/>
    <n v="3.648716169355243"/>
    <n v="3.7299019302654099"/>
  </r>
  <r>
    <s v="Liberia"/>
    <x v="22"/>
    <n v="4331743.5"/>
    <x v="3"/>
    <n v="0"/>
    <n v="4427312.4999999991"/>
    <n v="0"/>
    <m/>
    <n v="998"/>
    <m/>
    <n v="0"/>
    <m/>
    <n v="221"/>
    <m/>
    <n v="0"/>
    <n v="4889391"/>
    <n v="0"/>
    <n v="1071"/>
    <m/>
    <n v="235"/>
    <m/>
    <n v="0"/>
    <m/>
    <n v="0"/>
    <n v="5302681.0000000028"/>
    <n v="404"/>
    <n v="1071"/>
    <n v="998"/>
    <n v="235"/>
    <n v="404"/>
    <n v="998"/>
    <n v="2014"/>
    <n v="1071"/>
    <s v="2018 (triag)"/>
    <n v="404"/>
    <n v="2022"/>
    <s v="Adjust"/>
    <n v="519.53874898456536"/>
    <n v="1071"/>
    <s v="Decreasing"/>
    <n v="0.14269498586031326"/>
    <n v="5.4673730437993617E-2"/>
    <n v="524.72438361351442"/>
    <n v="1261.8942723787036"/>
    <n v="2.2541891949122639"/>
    <n v="2.1904568483068751"/>
    <n v="2.0197330369298085"/>
  </r>
  <r>
    <s v="Liberia"/>
    <x v="22"/>
    <n v="4331744.5"/>
    <x v="4"/>
    <n v="0"/>
    <n v="4427312.4999999991"/>
    <n v="0"/>
    <m/>
    <n v="385"/>
    <m/>
    <n v="0"/>
    <m/>
    <n v="57"/>
    <m/>
    <n v="0"/>
    <n v="4889391"/>
    <n v="0"/>
    <n v="24"/>
    <m/>
    <n v="0"/>
    <m/>
    <n v="0"/>
    <m/>
    <n v="0"/>
    <n v="5302681.0000000028"/>
    <n v="147"/>
    <n v="24"/>
    <n v="385"/>
    <n v="57"/>
    <n v="147"/>
    <n v="385"/>
    <n v="2014"/>
    <n v="24"/>
    <s v="2018 (triag)"/>
    <n v="147"/>
    <n v="2022"/>
    <s v=""/>
    <n v="147"/>
    <n v="147"/>
    <s v="Increasing"/>
    <n v="0.14269498586031326"/>
    <n v="5.4673730437993617E-2"/>
    <n v="11.758529604784638"/>
    <n v="28.277742798402322"/>
    <n v="0.8696020441294805"/>
    <n v="4.9085867749173673E-2"/>
    <n v="0.27721825997075805"/>
  </r>
  <r>
    <s v="Liberia"/>
    <x v="22"/>
    <n v="4331745.5"/>
    <x v="5"/>
    <n v="0"/>
    <n v="4427312.4999999991"/>
    <n v="0"/>
    <m/>
    <n v="0"/>
    <m/>
    <n v="0"/>
    <m/>
    <n v="0"/>
    <m/>
    <n v="0"/>
    <n v="4889391"/>
    <n v="3391"/>
    <n v="3391"/>
    <m/>
    <n v="0"/>
    <m/>
    <n v="12625"/>
    <m/>
    <n v="0"/>
    <n v="5302681.0000000028"/>
    <n v="0"/>
    <n v="3391"/>
    <n v="0"/>
    <n v="3391"/>
    <n v="12625"/>
    <n v="0"/>
    <s v=""/>
    <n v="3391"/>
    <n v="2018"/>
    <n v="12625"/>
    <n v="2020"/>
    <s v=""/>
    <n v="12625"/>
    <n v="12625"/>
    <s v="Increasing"/>
    <n v="0.14269498586031326"/>
    <n v="5.4673730437993617E-2"/>
    <n v="1661.3822454093627"/>
    <n v="3995.4094095575947"/>
    <n v="0"/>
    <n v="6.9354240640603297"/>
    <n v="23.808711102930751"/>
  </r>
  <r>
    <s v="Liberia"/>
    <x v="22"/>
    <n v="4331746.5"/>
    <x v="6"/>
    <n v="0"/>
    <n v="4427312.4999999991"/>
    <n v="0"/>
    <m/>
    <n v="0"/>
    <m/>
    <n v="0"/>
    <m/>
    <n v="8"/>
    <m/>
    <n v="0"/>
    <n v="4889391"/>
    <n v="0"/>
    <n v="0"/>
    <m/>
    <n v="0"/>
    <m/>
    <n v="0"/>
    <m/>
    <n v="0"/>
    <n v="5302681.0000000028"/>
    <n v="0"/>
    <n v="0"/>
    <n v="0"/>
    <n v="8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47.5"/>
    <x v="7"/>
    <n v="0"/>
    <n v="4427312.4999999991"/>
    <n v="0"/>
    <m/>
    <n v="2036"/>
    <m/>
    <n v="0"/>
    <m/>
    <n v="344"/>
    <m/>
    <n v="0"/>
    <n v="4889391"/>
    <n v="0"/>
    <n v="285"/>
    <m/>
    <n v="0"/>
    <m/>
    <n v="0"/>
    <m/>
    <n v="0"/>
    <n v="5302681.0000000028"/>
    <n v="0"/>
    <n v="285"/>
    <n v="2036"/>
    <n v="344"/>
    <n v="0"/>
    <n v="2036"/>
    <n v="2014"/>
    <n v="285"/>
    <s v="2018 (triag)"/>
    <n v="285"/>
    <s v="2018 (triag)"/>
    <s v=""/>
    <n v="285"/>
    <n v="285"/>
    <s v="No change"/>
    <n v="0.14269498586031326"/>
    <n v="5.4673730437993617E-2"/>
    <n v="139.63253905681756"/>
    <n v="335.79819573102759"/>
    <n v="4.5987266541496687"/>
    <n v="0.58289467952143736"/>
    <n v="0.53746397341269414"/>
  </r>
  <r>
    <s v="Liberia"/>
    <x v="22"/>
    <n v="4331748.5"/>
    <x v="8"/>
    <n v="0"/>
    <n v="4427312.4999999991"/>
    <n v="0"/>
    <m/>
    <n v="0"/>
    <m/>
    <n v="0"/>
    <m/>
    <n v="0"/>
    <m/>
    <n v="0"/>
    <n v="4889391"/>
    <n v="0"/>
    <n v="148"/>
    <m/>
    <n v="0"/>
    <m/>
    <n v="0"/>
    <m/>
    <n v="0"/>
    <n v="5302681.0000000028"/>
    <n v="0"/>
    <n v="148"/>
    <n v="0"/>
    <n v="0"/>
    <n v="0"/>
    <n v="0"/>
    <s v=""/>
    <n v="148"/>
    <s v="2018 (triag)"/>
    <n v="148"/>
    <s v="2018 (triag)"/>
    <s v=""/>
    <n v="148"/>
    <n v="148"/>
    <s v="No change"/>
    <n v="0.14269498586031326"/>
    <n v="5.4673730437993617E-2"/>
    <n v="72.51093256283859"/>
    <n v="174.379413923481"/>
    <n v="0"/>
    <n v="0.30269618445323765"/>
    <n v="0.2791040984739605"/>
  </r>
  <r>
    <s v="Liberia"/>
    <x v="22"/>
    <n v="4331749.5"/>
    <x v="9"/>
    <n v="0"/>
    <n v="4427312.4999999991"/>
    <n v="0"/>
    <m/>
    <n v="0"/>
    <m/>
    <n v="0"/>
    <m/>
    <n v="0"/>
    <m/>
    <n v="0"/>
    <n v="4889391"/>
    <n v="0"/>
    <n v="1404"/>
    <m/>
    <n v="0"/>
    <m/>
    <n v="0"/>
    <m/>
    <n v="0"/>
    <n v="5302681.0000000028"/>
    <n v="0"/>
    <n v="1404"/>
    <n v="0"/>
    <n v="0"/>
    <n v="0"/>
    <n v="0"/>
    <s v=""/>
    <n v="1404"/>
    <s v="2018 (triag)"/>
    <n v="1404"/>
    <s v="2018 (triag)"/>
    <s v=""/>
    <n v="1404"/>
    <n v="1404"/>
    <s v="No change"/>
    <n v="0.14269498586031326"/>
    <n v="5.4673730437993617E-2"/>
    <n v="687.87398187990129"/>
    <n v="1654.2479537065358"/>
    <n v="0"/>
    <n v="2.8715232633266599"/>
    <n v="2.6477172584962196"/>
  </r>
  <r>
    <s v="Liberia"/>
    <x v="22"/>
    <n v="4331750.5"/>
    <x v="10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51.5"/>
    <x v="11"/>
    <n v="0"/>
    <n v="4427312.4999999991"/>
    <n v="0"/>
    <m/>
    <n v="0"/>
    <m/>
    <n v="0"/>
    <m/>
    <n v="0"/>
    <m/>
    <n v="0"/>
    <n v="4889391"/>
    <n v="0"/>
    <n v="115"/>
    <m/>
    <n v="0"/>
    <m/>
    <n v="0"/>
    <m/>
    <n v="0"/>
    <n v="5302681.0000000028"/>
    <n v="0"/>
    <n v="115"/>
    <n v="0"/>
    <n v="0"/>
    <n v="0"/>
    <n v="0"/>
    <s v=""/>
    <n v="115"/>
    <s v="2018 (triag)"/>
    <n v="115"/>
    <s v="2018 (triag)"/>
    <s v=""/>
    <n v="115"/>
    <n v="115"/>
    <s v="No change"/>
    <n v="0.14269498586031326"/>
    <n v="5.4673730437993617E-2"/>
    <n v="56.342954356259717"/>
    <n v="135.49751757567779"/>
    <n v="0"/>
    <n v="0.23520311629812385"/>
    <n v="0.21687142786828009"/>
  </r>
  <r>
    <s v="Liberia"/>
    <x v="22"/>
    <n v="4331752.5"/>
    <x v="12"/>
    <n v="0"/>
    <n v="4427312.4999999991"/>
    <n v="0"/>
    <m/>
    <n v="0"/>
    <m/>
    <n v="0"/>
    <m/>
    <n v="0"/>
    <m/>
    <n v="0"/>
    <n v="4889391"/>
    <n v="0"/>
    <n v="527"/>
    <m/>
    <n v="0"/>
    <m/>
    <n v="0"/>
    <m/>
    <n v="0"/>
    <n v="5302681.0000000028"/>
    <n v="0"/>
    <n v="527"/>
    <n v="0"/>
    <n v="0"/>
    <n v="0"/>
    <n v="0"/>
    <s v=""/>
    <n v="527"/>
    <s v="2018 (triag)"/>
    <n v="527"/>
    <s v="2018 (triag)"/>
    <s v=""/>
    <n v="527"/>
    <n v="527"/>
    <s v="No change"/>
    <n v="0.14269498586031326"/>
    <n v="5.4673730437993617E-2"/>
    <n v="258.19771257172931"/>
    <n v="620.93210228158432"/>
    <n v="0"/>
    <n v="1.0778438459922719"/>
    <n v="0.99383689118768359"/>
  </r>
  <r>
    <s v="Liberia"/>
    <x v="22"/>
    <n v="4331753.5"/>
    <x v="13"/>
    <n v="0"/>
    <n v="4427312.4999999991"/>
    <n v="0"/>
    <m/>
    <n v="0"/>
    <m/>
    <n v="0"/>
    <m/>
    <n v="0"/>
    <m/>
    <n v="0"/>
    <n v="4889391"/>
    <n v="0"/>
    <n v="9"/>
    <m/>
    <n v="0"/>
    <m/>
    <n v="0"/>
    <m/>
    <n v="0"/>
    <n v="5302681.0000000028"/>
    <n v="0"/>
    <n v="9"/>
    <n v="0"/>
    <n v="0"/>
    <n v="0"/>
    <n v="0"/>
    <s v=""/>
    <n v="9"/>
    <s v="2018 (triag)"/>
    <n v="9"/>
    <s v="2018 (triag)"/>
    <s v=""/>
    <n v="9"/>
    <n v="9"/>
    <s v="No change"/>
    <n v="0.14269498586031326"/>
    <n v="5.4673730437993617E-2"/>
    <n v="4.4094486017942387"/>
    <n v="10.60415354940087"/>
    <n v="0"/>
    <n v="1.8407200405940127E-2"/>
    <n v="1.6972546528821922E-2"/>
  </r>
  <r>
    <s v="Liberia"/>
    <x v="22"/>
    <n v="4331754.5"/>
    <x v="14"/>
    <n v="0"/>
    <n v="4427312.4999999991"/>
    <n v="0"/>
    <m/>
    <n v="0"/>
    <m/>
    <n v="0"/>
    <m/>
    <n v="0"/>
    <m/>
    <n v="0"/>
    <n v="4889391"/>
    <n v="0"/>
    <n v="65"/>
    <m/>
    <n v="0"/>
    <m/>
    <n v="0"/>
    <m/>
    <n v="0"/>
    <n v="5302681.0000000028"/>
    <n v="0"/>
    <n v="65"/>
    <n v="0"/>
    <n v="0"/>
    <n v="0"/>
    <n v="0"/>
    <s v=""/>
    <n v="65"/>
    <s v="2018 (triag)"/>
    <n v="65"/>
    <s v="2018 (triag)"/>
    <s v=""/>
    <n v="65"/>
    <n v="65"/>
    <s v="No change"/>
    <n v="0.14269498586031326"/>
    <n v="5.4673730437993617E-2"/>
    <n v="31.84601767962506"/>
    <n v="76.585553412339621"/>
    <n v="0"/>
    <n v="0.1329408918206787"/>
    <n v="0.12257950270815832"/>
  </r>
  <r>
    <s v="Liberia"/>
    <x v="22"/>
    <n v="4331755.5"/>
    <x v="15"/>
    <n v="0"/>
    <n v="4427312.4999999991"/>
    <n v="0"/>
    <m/>
    <n v="0"/>
    <m/>
    <n v="0"/>
    <m/>
    <n v="0"/>
    <m/>
    <n v="0"/>
    <n v="4889391"/>
    <n v="0"/>
    <n v="5"/>
    <m/>
    <n v="0"/>
    <m/>
    <n v="0"/>
    <m/>
    <n v="0"/>
    <n v="5302681.0000000028"/>
    <n v="0"/>
    <n v="5"/>
    <n v="0"/>
    <n v="0"/>
    <n v="0"/>
    <n v="0"/>
    <s v=""/>
    <n v="5"/>
    <s v="2018 (triag)"/>
    <n v="5"/>
    <s v="2018 (triag)"/>
    <s v=""/>
    <n v="5"/>
    <n v="5"/>
    <s v="No change"/>
    <n v="0.14269498586031326"/>
    <n v="5.4673730437993617E-2"/>
    <n v="2.4496936676634662"/>
    <n v="5.8911964163338171"/>
    <n v="0"/>
    <n v="1.0226222447744515E-2"/>
    <n v="9.4291925160121786E-3"/>
  </r>
  <r>
    <s v="Liberia"/>
    <x v="22"/>
    <n v="4331756.5"/>
    <x v="16"/>
    <n v="0"/>
    <n v="4427312.4999999991"/>
    <n v="0"/>
    <m/>
    <n v="0"/>
    <m/>
    <n v="0"/>
    <m/>
    <n v="0"/>
    <m/>
    <n v="0"/>
    <n v="4889391"/>
    <n v="0"/>
    <n v="4311"/>
    <m/>
    <n v="0"/>
    <m/>
    <n v="0"/>
    <m/>
    <n v="0"/>
    <n v="5302681.0000000028"/>
    <n v="0"/>
    <n v="4311"/>
    <n v="0"/>
    <n v="0"/>
    <n v="0"/>
    <n v="0"/>
    <s v=""/>
    <n v="4311"/>
    <s v="2018 (triag)"/>
    <n v="4311"/>
    <s v="2018 (triag)"/>
    <s v=""/>
    <n v="4311"/>
    <n v="4311"/>
    <s v="No change"/>
    <n v="0.14269498586031326"/>
    <n v="5.4673730437993617E-2"/>
    <n v="2112.1258802594407"/>
    <n v="5079.3895501630168"/>
    <n v="0"/>
    <n v="8.8170489944453205"/>
    <n v="8.1298497873056998"/>
  </r>
  <r>
    <s v="Liberia"/>
    <x v="22"/>
    <n v="4331757.5"/>
    <x v="17"/>
    <n v="0"/>
    <n v="4427312.4999999991"/>
    <n v="0"/>
    <m/>
    <n v="0"/>
    <m/>
    <n v="0"/>
    <m/>
    <n v="0"/>
    <m/>
    <n v="0"/>
    <n v="4889391"/>
    <n v="0"/>
    <n v="3601"/>
    <m/>
    <n v="0"/>
    <m/>
    <n v="0"/>
    <m/>
    <n v="0"/>
    <n v="5302681.0000000028"/>
    <n v="0"/>
    <n v="3601"/>
    <n v="0"/>
    <n v="0"/>
    <n v="0"/>
    <n v="0"/>
    <s v=""/>
    <n v="3601"/>
    <s v="2018 (triag)"/>
    <n v="3601"/>
    <s v="2018 (triag)"/>
    <s v=""/>
    <n v="3601"/>
    <n v="3601"/>
    <s v="No change"/>
    <n v="0.14269498586031326"/>
    <n v="5.4673730437993617E-2"/>
    <n v="1764.2693794512284"/>
    <n v="4242.839659043615"/>
    <n v="0"/>
    <n v="7.3649254068655994"/>
    <n v="6.7909044500319711"/>
  </r>
  <r>
    <s v="Liberia"/>
    <x v="22"/>
    <n v="4331758.5"/>
    <x v="18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59.5"/>
    <x v="19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60.5"/>
    <x v="20"/>
    <n v="0"/>
    <n v="4427312.4999999991"/>
    <n v="0"/>
    <m/>
    <n v="0"/>
    <m/>
    <n v="0"/>
    <m/>
    <n v="0"/>
    <m/>
    <n v="0"/>
    <n v="4889391"/>
    <n v="0"/>
    <n v="3"/>
    <m/>
    <n v="0"/>
    <m/>
    <n v="0"/>
    <m/>
    <n v="0"/>
    <n v="5302681.0000000028"/>
    <n v="0"/>
    <n v="3"/>
    <n v="0"/>
    <n v="0"/>
    <n v="0"/>
    <n v="0"/>
    <s v=""/>
    <n v="3"/>
    <s v="2018 (triag)"/>
    <n v="3"/>
    <s v="2018 (triag)"/>
    <s v=""/>
    <n v="3"/>
    <n v="3"/>
    <s v="No change"/>
    <n v="0.14269498586031326"/>
    <n v="5.4673730437993617E-2"/>
    <n v="1.4698162005980797"/>
    <n v="3.5347178498002902"/>
    <n v="0"/>
    <n v="6.1357334686467091E-3"/>
    <n v="5.657515509607307E-3"/>
  </r>
  <r>
    <s v="Liberia"/>
    <x v="22"/>
    <n v="4331761.5"/>
    <x v="21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62.5"/>
    <x v="22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iberia"/>
    <x v="22"/>
    <n v="4331763.5"/>
    <x v="23"/>
    <n v="0"/>
    <n v="4427312.4999999991"/>
    <n v="0"/>
    <m/>
    <n v="0"/>
    <m/>
    <n v="0"/>
    <m/>
    <n v="0"/>
    <m/>
    <n v="0"/>
    <n v="4889391"/>
    <n v="0"/>
    <n v="0"/>
    <m/>
    <n v="0"/>
    <m/>
    <n v="0"/>
    <m/>
    <n v="0"/>
    <n v="5302681.0000000028"/>
    <n v="0"/>
    <n v="0"/>
    <n v="0"/>
    <n v="0"/>
    <n v="0"/>
    <n v="0"/>
    <s v=""/>
    <n v="0"/>
    <s v=""/>
    <n v="0"/>
    <s v=""/>
    <s v=""/>
    <n v="0"/>
    <n v="0"/>
    <s v="No change"/>
    <n v="0.14269498586031326"/>
    <n v="5.4673730437993617E-2"/>
    <n v="0"/>
    <n v="0"/>
    <n v="0"/>
    <n v="0"/>
    <n v="0"/>
  </r>
  <r>
    <s v="Lesotho"/>
    <x v="23"/>
    <n v="2054717.9999999998"/>
    <x v="0"/>
    <n v="0"/>
    <n v="2073938.4999999998"/>
    <n v="0"/>
    <n v="2095242.4999999993"/>
    <n v="0"/>
    <n v="2118520.5000000019"/>
    <n v="0"/>
    <n v="2143872.0000000023"/>
    <n v="0"/>
    <n v="2170616.9999999995"/>
    <n v="0"/>
    <n v="2198017"/>
    <n v="1996"/>
    <n v="1996"/>
    <n v="2225701.4999999995"/>
    <n v="0"/>
    <n v="2254100.0000000005"/>
    <n v="0"/>
    <n v="2281454.5000000014"/>
    <n v="0"/>
    <n v="2305825.5000000019"/>
    <n v="748"/>
    <n v="998"/>
    <n v="0"/>
    <n v="1996"/>
    <n v="748"/>
    <n v="0"/>
    <s v=""/>
    <n v="1996"/>
    <n v="2018"/>
    <n v="748"/>
    <n v="2022"/>
    <s v="Adjust"/>
    <n v="955.676462836057"/>
    <n v="1996"/>
    <s v="Decreasing"/>
    <n v="-2.9414192821425544E-2"/>
    <n v="0.35384209356504925"/>
    <n v="1156.1192951663259"/>
    <n v="2884.9982057163861"/>
    <n v="0"/>
    <n v="9.0809124770190586"/>
    <n v="8.6563358762404103"/>
  </r>
  <r>
    <s v="Lesotho"/>
    <x v="23"/>
    <n v="2054719"/>
    <x v="1"/>
    <n v="0"/>
    <n v="2073938.4999999998"/>
    <n v="0"/>
    <m/>
    <n v="0"/>
    <m/>
    <n v="0"/>
    <m/>
    <n v="0"/>
    <m/>
    <n v="0"/>
    <n v="2198017"/>
    <n v="13732"/>
    <n v="13732"/>
    <m/>
    <n v="0"/>
    <m/>
    <n v="0"/>
    <m/>
    <n v="0"/>
    <n v="2305825.5000000019"/>
    <n v="0"/>
    <n v="967"/>
    <n v="0"/>
    <n v="13732"/>
    <n v="0"/>
    <n v="3746"/>
    <n v="2013"/>
    <n v="13732"/>
    <n v="2018"/>
    <n v="13732"/>
    <n v="2018"/>
    <s v=""/>
    <n v="13732"/>
    <n v="13732"/>
    <s v="No change"/>
    <n v="-2.9414192821425544E-2"/>
    <n v="0.35384209356504925"/>
    <n v="1120.2077739737847"/>
    <n v="2795.3840329937329"/>
    <n v="18.062252087031514"/>
    <n v="62.474494055323504"/>
    <n v="59.553509144555775"/>
  </r>
  <r>
    <s v="Lesotho"/>
    <x v="23"/>
    <n v="2054720"/>
    <x v="2"/>
    <n v="0"/>
    <n v="2073938.4999999998"/>
    <n v="0"/>
    <m/>
    <n v="0"/>
    <m/>
    <n v="0"/>
    <m/>
    <n v="0"/>
    <m/>
    <n v="0"/>
    <n v="2198017"/>
    <n v="0"/>
    <n v="2779"/>
    <m/>
    <n v="0"/>
    <m/>
    <n v="0"/>
    <m/>
    <n v="0"/>
    <n v="2305825.5000000019"/>
    <n v="0"/>
    <n v="2779"/>
    <n v="0"/>
    <n v="0"/>
    <n v="0"/>
    <m/>
    <s v=""/>
    <n v="2779"/>
    <s v="2018 (triag)"/>
    <n v="2779"/>
    <s v="2018 (triag)"/>
    <s v=""/>
    <n v="2779"/>
    <n v="2779"/>
    <s v="No change"/>
    <n v="-2.9414192821425544E-2"/>
    <n v="0.35384209356504925"/>
    <n v="3219.2941094861922"/>
    <n v="8033.476967621079"/>
    <n v="0"/>
    <n v="12.64321431544888"/>
    <n v="12.052082865767586"/>
  </r>
  <r>
    <s v="Lesotho"/>
    <x v="23"/>
    <n v="2054721"/>
    <x v="3"/>
    <n v="0"/>
    <n v="2073938.4999999998"/>
    <n v="318"/>
    <m/>
    <n v="76"/>
    <m/>
    <n v="128"/>
    <m/>
    <n v="0"/>
    <m/>
    <n v="0"/>
    <n v="2198017"/>
    <n v="0"/>
    <n v="398"/>
    <m/>
    <n v="0"/>
    <m/>
    <n v="580"/>
    <m/>
    <n v="0"/>
    <n v="2305825.5000000019"/>
    <n v="0"/>
    <n v="398"/>
    <n v="318"/>
    <n v="0"/>
    <n v="580"/>
    <n v="318"/>
    <n v="2013"/>
    <n v="398"/>
    <s v="2018 (triag)"/>
    <n v="580"/>
    <n v="2020"/>
    <s v=""/>
    <n v="580"/>
    <n v="580"/>
    <s v="Increasing"/>
    <n v="-2.9414192821425544E-2"/>
    <n v="0.35384209356504925"/>
    <n v="461.05759466552877"/>
    <n v="1150.5303465682582"/>
    <n v="1.5333145124602299"/>
    <n v="1.8107230289847622"/>
    <n v="2.5153681403905002"/>
  </r>
  <r>
    <s v="Lesotho"/>
    <x v="23"/>
    <n v="2054722"/>
    <x v="4"/>
    <n v="0"/>
    <n v="2073938.4999999998"/>
    <n v="66"/>
    <m/>
    <n v="117"/>
    <m/>
    <n v="50"/>
    <m/>
    <n v="0"/>
    <m/>
    <n v="0"/>
    <n v="2198017"/>
    <n v="0"/>
    <n v="159"/>
    <m/>
    <n v="0"/>
    <m/>
    <n v="117"/>
    <m/>
    <n v="0"/>
    <n v="2305825.5000000019"/>
    <n v="0"/>
    <n v="159"/>
    <n v="117"/>
    <n v="0"/>
    <n v="117"/>
    <n v="66"/>
    <n v="2013"/>
    <n v="159"/>
    <s v="2018 (triag)"/>
    <n v="117"/>
    <n v="2020"/>
    <s v="Adjust"/>
    <n v="149.48415260938324"/>
    <n v="159"/>
    <s v="Decreasing"/>
    <n v="-2.9414192821425544E-2"/>
    <n v="0.35384209356504925"/>
    <n v="184.19135063271122"/>
    <n v="459.6339826742539"/>
    <n v="0.31823508749174584"/>
    <n v="0.7233793005240633"/>
    <n v="0.68955781779670611"/>
  </r>
  <r>
    <s v="Lesotho"/>
    <x v="23"/>
    <n v="2054723"/>
    <x v="5"/>
    <n v="0"/>
    <n v="2073938.4999999998"/>
    <n v="0"/>
    <m/>
    <n v="0"/>
    <m/>
    <n v="0"/>
    <m/>
    <n v="0"/>
    <m/>
    <n v="0"/>
    <n v="2198017"/>
    <n v="14508"/>
    <n v="14508"/>
    <m/>
    <n v="0"/>
    <m/>
    <n v="0"/>
    <m/>
    <n v="0"/>
    <n v="2305825.5000000019"/>
    <n v="9196"/>
    <n v="14508"/>
    <n v="0"/>
    <n v="14508"/>
    <n v="9196"/>
    <n v="0"/>
    <s v=""/>
    <n v="14508"/>
    <n v="2018"/>
    <n v="9196"/>
    <n v="2022"/>
    <s v="Adjust"/>
    <n v="11749.198866631525"/>
    <n v="14508"/>
    <s v="Decreasing"/>
    <n v="-2.9414192821425544E-2"/>
    <n v="0.35384209356504925"/>
    <n v="16806.591918109276"/>
    <n v="41939.432834201732"/>
    <n v="0"/>
    <n v="66.004949006308863"/>
    <n v="62.918898242733405"/>
  </r>
  <r>
    <s v="Lesotho"/>
    <x v="23"/>
    <n v="2054724"/>
    <x v="6"/>
    <n v="0"/>
    <n v="2073938.4999999998"/>
    <n v="11"/>
    <m/>
    <n v="0"/>
    <m/>
    <n v="16"/>
    <m/>
    <n v="0"/>
    <m/>
    <n v="0"/>
    <n v="2198017"/>
    <n v="0"/>
    <n v="29"/>
    <m/>
    <n v="0"/>
    <m/>
    <n v="43"/>
    <m/>
    <n v="0"/>
    <n v="2305825.5000000019"/>
    <n v="0"/>
    <n v="29"/>
    <n v="16"/>
    <n v="0"/>
    <n v="43"/>
    <n v="11"/>
    <n v="2013"/>
    <n v="29"/>
    <s v="2018 (triag)"/>
    <n v="43"/>
    <n v="2020"/>
    <s v=""/>
    <n v="43"/>
    <n v="43"/>
    <s v="Increasing"/>
    <n v="-2.9414192821425544E-2"/>
    <n v="0.35384209356504925"/>
    <n v="33.59464885753853"/>
    <n v="83.832613192159513"/>
    <n v="5.3039181248624299E-2"/>
    <n v="0.13193710512703041"/>
    <n v="0.18648418971860606"/>
  </r>
  <r>
    <s v="Lesotho"/>
    <x v="23"/>
    <n v="2054725"/>
    <x v="7"/>
    <n v="0"/>
    <n v="2073938.4999999998"/>
    <n v="205"/>
    <m/>
    <n v="0"/>
    <m/>
    <n v="142"/>
    <m/>
    <n v="0"/>
    <m/>
    <n v="0"/>
    <n v="2198017"/>
    <n v="0"/>
    <n v="144"/>
    <m/>
    <n v="0"/>
    <m/>
    <n v="0"/>
    <m/>
    <n v="0"/>
    <n v="2305825.5000000019"/>
    <n v="0"/>
    <n v="144"/>
    <n v="205"/>
    <n v="0"/>
    <n v="0"/>
    <n v="205"/>
    <n v="2013"/>
    <n v="144"/>
    <s v="2018 (triag)"/>
    <n v="144"/>
    <s v="2018 (triag)"/>
    <s v=""/>
    <n v="144"/>
    <n v="144"/>
    <s v="No change"/>
    <n v="-2.9414192821425544E-2"/>
    <n v="0.35384209356504925"/>
    <n v="166.81480812019132"/>
    <n v="416.27228619555069"/>
    <n v="0.98845746872436202"/>
    <n v="0.65513597028594406"/>
    <n v="0.6245051934762621"/>
  </r>
  <r>
    <s v="Lesotho"/>
    <x v="23"/>
    <n v="2054726"/>
    <x v="8"/>
    <n v="0"/>
    <n v="2073938.4999999998"/>
    <n v="0"/>
    <m/>
    <n v="0"/>
    <m/>
    <n v="0"/>
    <m/>
    <n v="0"/>
    <m/>
    <n v="0"/>
    <n v="2198017"/>
    <n v="0"/>
    <n v="849"/>
    <m/>
    <n v="0"/>
    <m/>
    <n v="0"/>
    <m/>
    <n v="0"/>
    <n v="2305825.5000000019"/>
    <n v="0"/>
    <n v="849"/>
    <n v="0"/>
    <n v="0"/>
    <n v="0"/>
    <n v="0"/>
    <s v=""/>
    <n v="849"/>
    <s v="2018 (triag)"/>
    <n v="849"/>
    <s v="2018 (triag)"/>
    <s v=""/>
    <n v="849"/>
    <n v="849"/>
    <s v="No change"/>
    <n v="-2.9414192821425544E-2"/>
    <n v="0.35384209356504925"/>
    <n v="983.51230620862793"/>
    <n v="2454.272020694601"/>
    <n v="0"/>
    <n v="3.8625724914775454"/>
    <n v="3.6819785365371289"/>
  </r>
  <r>
    <s v="Lesotho"/>
    <x v="23"/>
    <n v="2054727"/>
    <x v="9"/>
    <n v="0"/>
    <n v="2073938.4999999998"/>
    <n v="0"/>
    <m/>
    <n v="0"/>
    <m/>
    <n v="0"/>
    <m/>
    <n v="0"/>
    <m/>
    <n v="0"/>
    <n v="2198017"/>
    <n v="0"/>
    <n v="110"/>
    <m/>
    <n v="0"/>
    <m/>
    <n v="0"/>
    <m/>
    <n v="0"/>
    <n v="2305825.5000000019"/>
    <n v="33"/>
    <n v="110"/>
    <n v="0"/>
    <n v="0"/>
    <n v="33"/>
    <n v="0"/>
    <s v=""/>
    <n v="110"/>
    <s v="2018 (triag)"/>
    <n v="33"/>
    <n v="2022"/>
    <s v="Adjust"/>
    <n v="42.162196889826042"/>
    <n v="110"/>
    <s v="Decreasing"/>
    <n v="-2.9414192821425544E-2"/>
    <n v="0.35384209356504925"/>
    <n v="127.42797842514614"/>
    <n v="317.98577417715677"/>
    <n v="0"/>
    <n v="0.500451088412874"/>
    <n v="0.47705257834992243"/>
  </r>
  <r>
    <s v="Lesotho"/>
    <x v="23"/>
    <n v="2054728"/>
    <x v="10"/>
    <n v="0"/>
    <n v="2073938.4999999998"/>
    <n v="0"/>
    <m/>
    <n v="0"/>
    <m/>
    <n v="0"/>
    <m/>
    <n v="0"/>
    <m/>
    <n v="0"/>
    <n v="2198017"/>
    <n v="0"/>
    <n v="10"/>
    <m/>
    <n v="6"/>
    <m/>
    <n v="0"/>
    <m/>
    <n v="0"/>
    <n v="2305825.5000000019"/>
    <n v="5"/>
    <n v="10"/>
    <n v="0"/>
    <n v="6"/>
    <n v="5"/>
    <n v="0"/>
    <s v=""/>
    <n v="10"/>
    <s v="2018 (triag)"/>
    <n v="5"/>
    <n v="2022"/>
    <s v="Adjust"/>
    <n v="6.388211649973643"/>
    <n v="13"/>
    <s v="Decreasing"/>
    <n v="-2.9414192821425544E-2"/>
    <n v="0.35384209356504925"/>
    <n v="11.584361675013286"/>
    <n v="28.907797652468798"/>
    <n v="0"/>
    <n v="4.5495553492079455E-2"/>
    <n v="5.6378941077718105E-2"/>
  </r>
  <r>
    <s v="Lesotho"/>
    <x v="23"/>
    <n v="2054729"/>
    <x v="11"/>
    <n v="0"/>
    <n v="2073938.4999999998"/>
    <n v="0"/>
    <m/>
    <n v="0"/>
    <m/>
    <n v="0"/>
    <m/>
    <n v="0"/>
    <m/>
    <n v="0"/>
    <n v="2198017"/>
    <n v="205"/>
    <n v="416"/>
    <m/>
    <n v="0"/>
    <m/>
    <n v="0"/>
    <m/>
    <n v="0"/>
    <n v="2305825.5000000019"/>
    <n v="0"/>
    <n v="416"/>
    <n v="0"/>
    <n v="205"/>
    <n v="0"/>
    <n v="0"/>
    <s v=""/>
    <n v="416"/>
    <s v="2018 (triag)"/>
    <n v="416"/>
    <s v="2018 (triag)"/>
    <s v=""/>
    <n v="416"/>
    <n v="416"/>
    <s v="No change"/>
    <n v="-2.9414192821425544E-2"/>
    <n v="0.35384209356504925"/>
    <n v="481.90944568055266"/>
    <n v="1202.5643823427019"/>
    <n v="0"/>
    <n v="1.8926150252705052"/>
    <n v="1.8041261144869793"/>
  </r>
  <r>
    <s v="Lesotho"/>
    <x v="23"/>
    <n v="2054730"/>
    <x v="12"/>
    <n v="0"/>
    <n v="2073938.4999999998"/>
    <n v="0"/>
    <m/>
    <n v="0"/>
    <m/>
    <n v="0"/>
    <m/>
    <n v="0"/>
    <m/>
    <n v="0"/>
    <n v="2198017"/>
    <n v="0"/>
    <n v="71"/>
    <m/>
    <n v="0"/>
    <m/>
    <n v="0"/>
    <m/>
    <n v="0"/>
    <n v="2305825.5000000019"/>
    <n v="5"/>
    <n v="71"/>
    <n v="0"/>
    <n v="0"/>
    <n v="5"/>
    <n v="0"/>
    <s v=""/>
    <n v="71"/>
    <s v="2018 (triag)"/>
    <n v="5"/>
    <n v="2022"/>
    <s v="Adjust"/>
    <n v="6.388211649973643"/>
    <n v="71"/>
    <s v="Decreasing"/>
    <n v="-2.9414192821425544E-2"/>
    <n v="0.35384209356504925"/>
    <n v="82.248967892594322"/>
    <n v="205.24536333252846"/>
    <n v="0"/>
    <n v="0.32301842979376411"/>
    <n v="0.30791575511676811"/>
  </r>
  <r>
    <s v="Lesotho"/>
    <x v="23"/>
    <n v="2054731"/>
    <x v="13"/>
    <n v="0"/>
    <n v="2073938.4999999998"/>
    <n v="0"/>
    <m/>
    <n v="0"/>
    <m/>
    <n v="0"/>
    <m/>
    <n v="0"/>
    <m/>
    <n v="0"/>
    <n v="2198017"/>
    <n v="0"/>
    <n v="41"/>
    <m/>
    <n v="0"/>
    <m/>
    <n v="0"/>
    <m/>
    <n v="0"/>
    <n v="2305825.5000000019"/>
    <n v="76"/>
    <n v="41"/>
    <n v="0"/>
    <n v="0"/>
    <n v="76"/>
    <n v="0"/>
    <s v=""/>
    <n v="41"/>
    <s v="2018 (triag)"/>
    <n v="76"/>
    <n v="2022"/>
    <s v=""/>
    <n v="76"/>
    <n v="76"/>
    <s v="Increasing"/>
    <n v="-2.9414192821425544E-2"/>
    <n v="0.35384209356504925"/>
    <n v="47.495882867554471"/>
    <n v="118.52197037512208"/>
    <n v="0"/>
    <n v="0.18653176931752574"/>
    <n v="0.32959996322358276"/>
  </r>
  <r>
    <s v="Lesotho"/>
    <x v="23"/>
    <n v="2054732"/>
    <x v="14"/>
    <n v="0"/>
    <n v="2073938.4999999998"/>
    <n v="0"/>
    <m/>
    <n v="0"/>
    <m/>
    <n v="0"/>
    <m/>
    <n v="0"/>
    <m/>
    <n v="0"/>
    <n v="2198017"/>
    <n v="0"/>
    <n v="349"/>
    <m/>
    <n v="0"/>
    <m/>
    <n v="0"/>
    <m/>
    <n v="0"/>
    <n v="2305825.5000000019"/>
    <n v="0"/>
    <n v="349"/>
    <n v="0"/>
    <n v="0"/>
    <n v="0"/>
    <n v="0"/>
    <s v=""/>
    <n v="349"/>
    <s v="2018 (triag)"/>
    <n v="349"/>
    <s v="2018 (triag)"/>
    <s v=""/>
    <n v="349"/>
    <n v="349"/>
    <s v="No change"/>
    <n v="-2.9414192821425544E-2"/>
    <n v="0.35384209356504925"/>
    <n v="404.29422245796366"/>
    <n v="1008.8821380711611"/>
    <n v="0"/>
    <n v="1.5877948168735729"/>
    <n v="1.5135577258556629"/>
  </r>
  <r>
    <s v="Lesotho"/>
    <x v="23"/>
    <n v="2054733"/>
    <x v="15"/>
    <n v="0"/>
    <n v="2073938.4999999998"/>
    <n v="0"/>
    <m/>
    <n v="0"/>
    <m/>
    <n v="0"/>
    <m/>
    <n v="0"/>
    <m/>
    <n v="0"/>
    <n v="2198017"/>
    <n v="0"/>
    <n v="8"/>
    <m/>
    <n v="0"/>
    <m/>
    <n v="0"/>
    <m/>
    <n v="0"/>
    <n v="2305825.5000000019"/>
    <n v="3"/>
    <n v="8"/>
    <n v="0"/>
    <n v="0"/>
    <n v="3"/>
    <n v="0"/>
    <s v=""/>
    <n v="8"/>
    <s v="2018 (triag)"/>
    <n v="3"/>
    <n v="2022"/>
    <s v="Adjust"/>
    <n v="3.8329269899841858"/>
    <n v="13"/>
    <s v="Decreasing"/>
    <n v="-2.9414192821425544E-2"/>
    <n v="0.35384209356504925"/>
    <n v="9.2674893400106289"/>
    <n v="23.126238121975039"/>
    <n v="0"/>
    <n v="3.639644279366356E-2"/>
    <n v="5.6378941077718105E-2"/>
  </r>
  <r>
    <s v="Lesotho"/>
    <x v="23"/>
    <n v="2054734"/>
    <x v="16"/>
    <n v="0"/>
    <n v="2073938.4999999998"/>
    <n v="0"/>
    <m/>
    <n v="0"/>
    <m/>
    <n v="0"/>
    <m/>
    <n v="0"/>
    <m/>
    <n v="0"/>
    <n v="2198017"/>
    <n v="0"/>
    <n v="2130"/>
    <m/>
    <n v="0"/>
    <m/>
    <n v="0"/>
    <m/>
    <n v="0"/>
    <n v="2305825.5000000019"/>
    <n v="620"/>
    <n v="2130"/>
    <n v="0"/>
    <n v="0"/>
    <n v="620"/>
    <n v="0"/>
    <s v=""/>
    <n v="2130"/>
    <s v="2018 (triag)"/>
    <n v="620"/>
    <n v="2022"/>
    <s v="Adjust"/>
    <n v="792.13824459673174"/>
    <n v="2130"/>
    <s v="Decreasing"/>
    <n v="-2.9414192821425544E-2"/>
    <n v="0.35384209356504925"/>
    <n v="2467.4690367778298"/>
    <n v="6157.3608999758544"/>
    <n v="0"/>
    <n v="9.6905528938129226"/>
    <n v="9.237472653503044"/>
  </r>
  <r>
    <s v="Lesotho"/>
    <x v="23"/>
    <n v="2054735"/>
    <x v="17"/>
    <n v="0"/>
    <n v="2073938.4999999998"/>
    <n v="0"/>
    <m/>
    <n v="0"/>
    <m/>
    <n v="0"/>
    <m/>
    <n v="0"/>
    <m/>
    <n v="0"/>
    <n v="2198017"/>
    <n v="0"/>
    <n v="58"/>
    <m/>
    <n v="0"/>
    <m/>
    <n v="0"/>
    <m/>
    <n v="0"/>
    <n v="2305825.5000000019"/>
    <n v="0"/>
    <n v="58"/>
    <n v="0"/>
    <n v="0"/>
    <n v="0"/>
    <n v="0"/>
    <s v=""/>
    <n v="58"/>
    <s v="2018 (triag)"/>
    <n v="58"/>
    <s v="2018 (triag)"/>
    <s v=""/>
    <n v="58"/>
    <n v="58"/>
    <s v="No change"/>
    <n v="-2.9414192821425544E-2"/>
    <n v="0.35384209356504925"/>
    <n v="67.189297715077061"/>
    <n v="167.66522638431903"/>
    <n v="0"/>
    <n v="0.26387421025406083"/>
    <n v="0.25153681403905004"/>
  </r>
  <r>
    <s v="Lesotho"/>
    <x v="23"/>
    <n v="2054736"/>
    <x v="18"/>
    <n v="0"/>
    <n v="2073938.4999999998"/>
    <n v="0"/>
    <m/>
    <n v="0"/>
    <m/>
    <n v="0"/>
    <m/>
    <n v="0"/>
    <m/>
    <n v="0"/>
    <n v="2198017"/>
    <n v="0"/>
    <n v="205"/>
    <m/>
    <n v="0"/>
    <m/>
    <n v="0"/>
    <m/>
    <n v="0"/>
    <n v="2305825.5000000019"/>
    <n v="28"/>
    <n v="205"/>
    <n v="0"/>
    <n v="0"/>
    <n v="28"/>
    <n v="0"/>
    <s v=""/>
    <n v="205"/>
    <s v="2018 (triag)"/>
    <n v="28"/>
    <n v="2022"/>
    <s v="Adjust"/>
    <n v="35.773985239852401"/>
    <n v="273"/>
    <s v="Decreasing"/>
    <n v="-2.9414192821425544E-2"/>
    <n v="0.35384209356504925"/>
    <n v="237.47941433777234"/>
    <n v="592.60985187561039"/>
    <n v="0"/>
    <n v="0.93265884658762876"/>
    <n v="1.1839577626320803"/>
  </r>
  <r>
    <s v="Lesotho"/>
    <x v="23"/>
    <n v="2054737"/>
    <x v="19"/>
    <n v="0"/>
    <n v="2073938.4999999998"/>
    <n v="0"/>
    <m/>
    <n v="0"/>
    <m/>
    <n v="0"/>
    <m/>
    <n v="0"/>
    <m/>
    <n v="0"/>
    <n v="2198017"/>
    <n v="0"/>
    <n v="4"/>
    <m/>
    <n v="0"/>
    <m/>
    <n v="0"/>
    <m/>
    <n v="0"/>
    <n v="2305825.5000000019"/>
    <n v="2"/>
    <n v="4"/>
    <n v="0"/>
    <n v="0"/>
    <n v="2"/>
    <n v="0"/>
    <s v=""/>
    <n v="4"/>
    <s v="2018 (triag)"/>
    <n v="2"/>
    <n v="2022"/>
    <s v="Adjust"/>
    <n v="2.5552846599894572"/>
    <n v="4"/>
    <s v="Decreasing"/>
    <n v="-2.9414192821425544E-2"/>
    <n v="0.35384209356504925"/>
    <n v="4.6337446700053144"/>
    <n v="11.563119060987519"/>
    <n v="0"/>
    <n v="1.819822139683178E-2"/>
    <n v="1.7347366485451727E-2"/>
  </r>
  <r>
    <s v="Lesotho"/>
    <x v="23"/>
    <n v="2054738"/>
    <x v="20"/>
    <n v="0"/>
    <n v="2073938.4999999998"/>
    <n v="0"/>
    <m/>
    <n v="0"/>
    <m/>
    <n v="0"/>
    <m/>
    <n v="0"/>
    <m/>
    <n v="0"/>
    <n v="2198017"/>
    <n v="0"/>
    <n v="22"/>
    <m/>
    <n v="0"/>
    <m/>
    <n v="0"/>
    <m/>
    <n v="0"/>
    <n v="2305825.5000000019"/>
    <n v="7"/>
    <n v="22"/>
    <n v="0"/>
    <n v="0"/>
    <n v="7"/>
    <n v="0"/>
    <s v=""/>
    <n v="22"/>
    <s v="2018 (triag)"/>
    <n v="7"/>
    <n v="2022"/>
    <s v="Adjust"/>
    <n v="8.9434963099631002"/>
    <n v="22"/>
    <s v="Decreasing"/>
    <n v="-2.9414192821425544E-2"/>
    <n v="0.35384209356504925"/>
    <n v="25.485595685029228"/>
    <n v="63.597154835431354"/>
    <n v="0"/>
    <n v="0.1000902176825748"/>
    <n v="9.5410515669984486E-2"/>
  </r>
  <r>
    <s v="Lesotho"/>
    <x v="23"/>
    <n v="2054739"/>
    <x v="21"/>
    <n v="0"/>
    <n v="2073938.4999999998"/>
    <n v="0"/>
    <m/>
    <n v="0"/>
    <m/>
    <n v="0"/>
    <m/>
    <n v="0"/>
    <m/>
    <n v="0"/>
    <n v="2198017"/>
    <n v="0"/>
    <n v="0"/>
    <m/>
    <n v="0"/>
    <m/>
    <n v="0"/>
    <m/>
    <n v="0"/>
    <n v="2305825.5000000019"/>
    <n v="0"/>
    <n v="0"/>
    <n v="0"/>
    <n v="0"/>
    <n v="0"/>
    <n v="0"/>
    <s v=""/>
    <n v="0"/>
    <s v=""/>
    <n v="0"/>
    <s v=""/>
    <s v=""/>
    <n v="0"/>
    <n v="0"/>
    <s v="No change"/>
    <n v="-2.9414192821425544E-2"/>
    <n v="0.35384209356504925"/>
    <n v="0"/>
    <n v="0"/>
    <n v="0"/>
    <n v="0"/>
    <n v="0"/>
  </r>
  <r>
    <s v="Lesotho"/>
    <x v="23"/>
    <n v="2054740"/>
    <x v="22"/>
    <n v="0"/>
    <n v="2073938.4999999998"/>
    <n v="0"/>
    <m/>
    <n v="0"/>
    <m/>
    <n v="0"/>
    <m/>
    <n v="0"/>
    <m/>
    <n v="0"/>
    <n v="2198017"/>
    <n v="0"/>
    <n v="0"/>
    <m/>
    <n v="0"/>
    <m/>
    <n v="0"/>
    <m/>
    <n v="0"/>
    <n v="2305825.5000000019"/>
    <n v="0"/>
    <n v="0"/>
    <n v="0"/>
    <n v="0"/>
    <n v="0"/>
    <n v="0"/>
    <s v=""/>
    <n v="0"/>
    <s v=""/>
    <n v="0"/>
    <s v=""/>
    <s v=""/>
    <n v="0"/>
    <n v="0"/>
    <s v="No change"/>
    <n v="-2.9414192821425544E-2"/>
    <n v="0.35384209356504925"/>
    <n v="0"/>
    <n v="0"/>
    <n v="0"/>
    <n v="0"/>
    <n v="0"/>
  </r>
  <r>
    <s v="Lesotho"/>
    <x v="23"/>
    <n v="2054741"/>
    <x v="23"/>
    <n v="0"/>
    <n v="2073938.4999999998"/>
    <n v="0"/>
    <m/>
    <n v="0"/>
    <m/>
    <n v="0"/>
    <m/>
    <n v="0"/>
    <m/>
    <n v="0"/>
    <n v="2198017"/>
    <n v="0"/>
    <n v="6097"/>
    <m/>
    <n v="0"/>
    <m/>
    <n v="0"/>
    <m/>
    <n v="0"/>
    <n v="2305825.5000000019"/>
    <n v="0"/>
    <n v="6097"/>
    <n v="0"/>
    <n v="0"/>
    <n v="0"/>
    <n v="0"/>
    <s v=""/>
    <n v="6097"/>
    <s v="2018 (triag)"/>
    <n v="6097"/>
    <s v="2018 (triag)"/>
    <s v=""/>
    <n v="6097"/>
    <n v="6097"/>
    <s v="No change"/>
    <n v="-2.9414192821425544E-2"/>
    <n v="0.35384209356504925"/>
    <n v="7062.9853132556"/>
    <n v="17625.084228710228"/>
    <n v="0"/>
    <n v="27.738638964120842"/>
    <n v="26.441723365449793"/>
  </r>
  <r>
    <s v="Madagascar"/>
    <x v="24"/>
    <n v="22966240"/>
    <x v="0"/>
    <n v="6376"/>
    <n v="23588073.5"/>
    <n v="7046"/>
    <n v="24215975.500000019"/>
    <n v="8550"/>
    <n v="24850912.500000015"/>
    <n v="0"/>
    <n v="25501940.499999996"/>
    <n v="35"/>
    <n v="26169542.000000015"/>
    <n v="0"/>
    <n v="26846541"/>
    <n v="0"/>
    <n v="5230"/>
    <n v="27533134.000000015"/>
    <n v="0"/>
    <n v="28225176.500000007"/>
    <n v="0"/>
    <n v="28915652.500000004"/>
    <n v="0"/>
    <n v="29611714.000000004"/>
    <n v="0"/>
    <n v="5230"/>
    <n v="8550"/>
    <n v="35"/>
    <n v="0"/>
    <n v="7046"/>
    <n v="2013"/>
    <n v="5230"/>
    <s v="2018 (triag)"/>
    <n v="5230"/>
    <s v="2018 (triag)"/>
    <s v=""/>
    <n v="5230"/>
    <n v="5230"/>
    <s v="No change"/>
    <n v="4.1448317953169944E-2"/>
    <n v="6.6454487825566844E-3"/>
    <n v="4251.0656314164698"/>
    <n v="5335.3133853476238"/>
    <n v="2.9871027831077428"/>
    <n v="1.9481094417340394"/>
    <n v="1.766192932972404"/>
  </r>
  <r>
    <s v="Madagascar"/>
    <x v="24"/>
    <n v="22966241"/>
    <x v="1"/>
    <n v="6766"/>
    <n v="23588073.5"/>
    <n v="6876"/>
    <m/>
    <n v="0"/>
    <m/>
    <n v="0"/>
    <m/>
    <n v="0"/>
    <m/>
    <n v="0"/>
    <n v="26846541"/>
    <n v="7666"/>
    <n v="7666"/>
    <m/>
    <n v="0"/>
    <m/>
    <n v="0"/>
    <m/>
    <n v="0"/>
    <n v="29611714.000000004"/>
    <n v="0"/>
    <n v="4560"/>
    <n v="6876"/>
    <n v="7666"/>
    <n v="0"/>
    <n v="6876"/>
    <n v="2013"/>
    <n v="7666"/>
    <n v="2018"/>
    <n v="7666"/>
    <n v="2018"/>
    <s v=""/>
    <n v="7666"/>
    <n v="7666"/>
    <s v="No change"/>
    <n v="4.1448317953169944E-2"/>
    <n v="6.6454487825566844E-3"/>
    <n v="3706.47404957153"/>
    <n v="4651.8219956376988"/>
    <n v="2.9150324633336417"/>
    <n v="2.8554889063734503"/>
    <n v="2.5888403487889957"/>
  </r>
  <r>
    <s v="Madagascar"/>
    <x v="24"/>
    <n v="22966242"/>
    <x v="2"/>
    <n v="2950"/>
    <n v="23588073.5"/>
    <n v="6800"/>
    <m/>
    <n v="0"/>
    <m/>
    <n v="0"/>
    <m/>
    <n v="3166"/>
    <m/>
    <n v="5862"/>
    <n v="26846541"/>
    <n v="7988"/>
    <n v="7988"/>
    <m/>
    <n v="0"/>
    <m/>
    <n v="0"/>
    <m/>
    <n v="0"/>
    <n v="29611714.000000004"/>
    <n v="0"/>
    <n v="3164"/>
    <n v="6800"/>
    <n v="7988"/>
    <n v="0"/>
    <n v="6800"/>
    <n v="2013"/>
    <n v="7988"/>
    <n v="2018"/>
    <n v="7988"/>
    <n v="2018"/>
    <s v=""/>
    <n v="7988"/>
    <n v="7988"/>
    <s v="No change"/>
    <n v="4.1448317953169944E-2"/>
    <n v="6.6454487825566844E-3"/>
    <n v="2571.7727835184915"/>
    <n v="3227.7115776749297"/>
    <n v="2.882812790964044"/>
    <n v="2.9754298700901542"/>
    <n v="2.6975810991555567"/>
  </r>
  <r>
    <s v="Madagascar"/>
    <x v="24"/>
    <n v="22966243"/>
    <x v="3"/>
    <n v="0"/>
    <n v="23588073.5"/>
    <n v="0"/>
    <m/>
    <n v="118"/>
    <m/>
    <n v="0"/>
    <m/>
    <n v="0"/>
    <m/>
    <n v="0"/>
    <n v="26846541"/>
    <n v="0"/>
    <n v="329"/>
    <m/>
    <n v="0"/>
    <m/>
    <n v="13"/>
    <m/>
    <n v="0"/>
    <n v="29611714.000000004"/>
    <n v="0"/>
    <n v="329"/>
    <n v="118"/>
    <n v="0"/>
    <n v="13"/>
    <n v="118"/>
    <n v="2014"/>
    <n v="329"/>
    <s v="2018 (triag)"/>
    <n v="13"/>
    <n v="2020"/>
    <s v="Adjust"/>
    <n v="14.489867383201872"/>
    <n v="329"/>
    <s v="Decreasing"/>
    <n v="4.1448317953169944E-2"/>
    <n v="6.6454487825566844E-3"/>
    <n v="267.41885138355997"/>
    <n v="335.62487643964977"/>
    <n v="5.0025280784376056E-2"/>
    <n v="0.12254837597141471"/>
    <n v="0.11110467972235581"/>
  </r>
  <r>
    <s v="Madagascar"/>
    <x v="24"/>
    <n v="22966244"/>
    <x v="4"/>
    <n v="0"/>
    <n v="23588073.5"/>
    <n v="4081"/>
    <m/>
    <n v="0"/>
    <m/>
    <n v="0"/>
    <m/>
    <n v="0"/>
    <m/>
    <n v="0"/>
    <n v="26846541"/>
    <n v="0"/>
    <n v="556"/>
    <m/>
    <n v="0"/>
    <m/>
    <n v="9"/>
    <m/>
    <n v="91"/>
    <n v="29611714.000000004"/>
    <n v="0"/>
    <n v="556"/>
    <n v="4081"/>
    <n v="0"/>
    <n v="91"/>
    <n v="4081"/>
    <n v="2013"/>
    <n v="556"/>
    <s v="2018 (triag)"/>
    <n v="91"/>
    <n v="2021"/>
    <s v="Adjust"/>
    <n v="101.4290716824131"/>
    <n v="556"/>
    <s v="Decreasing"/>
    <n v="4.1448317953169944E-2"/>
    <n v="6.6454487825566844E-3"/>
    <n v="451.92973060565146"/>
    <n v="567.19583981898256"/>
    <n v="1.730111617635921"/>
    <n v="0.20710303051704129"/>
    <n v="0.18776353168884446"/>
  </r>
  <r>
    <s v="Madagascar"/>
    <x v="24"/>
    <n v="22966245"/>
    <x v="5"/>
    <n v="0"/>
    <n v="23588073.5"/>
    <n v="0"/>
    <m/>
    <n v="0"/>
    <m/>
    <n v="0"/>
    <m/>
    <n v="0"/>
    <m/>
    <n v="0"/>
    <n v="26846541"/>
    <n v="35000"/>
    <n v="35000"/>
    <m/>
    <n v="38338"/>
    <m/>
    <n v="41616"/>
    <m/>
    <n v="41616"/>
    <n v="29611714.000000004"/>
    <n v="0"/>
    <n v="35000"/>
    <n v="0"/>
    <n v="38338"/>
    <n v="41616"/>
    <n v="0"/>
    <s v=""/>
    <n v="35000"/>
    <n v="2018"/>
    <n v="41616"/>
    <n v="2020"/>
    <s v=""/>
    <n v="41616"/>
    <n v="41616"/>
    <s v="Increasing"/>
    <n v="4.1448317953169944E-2"/>
    <n v="6.6454487825566844E-3"/>
    <n v="28448.813976974463"/>
    <n v="35704.774089324441"/>
    <n v="0"/>
    <n v="13.037061273554757"/>
    <n v="14.053897724393797"/>
  </r>
  <r>
    <s v="Madagascar"/>
    <x v="24"/>
    <n v="22966246"/>
    <x v="6"/>
    <n v="0"/>
    <n v="23588073.5"/>
    <n v="0"/>
    <m/>
    <n v="0"/>
    <m/>
    <n v="0"/>
    <m/>
    <n v="0"/>
    <m/>
    <n v="0"/>
    <n v="26846541"/>
    <n v="0"/>
    <n v="414"/>
    <m/>
    <n v="0"/>
    <m/>
    <n v="0"/>
    <m/>
    <n v="0"/>
    <n v="29611714.000000004"/>
    <n v="0"/>
    <n v="414"/>
    <n v="0"/>
    <n v="0"/>
    <n v="0"/>
    <n v="0"/>
    <s v=""/>
    <n v="414"/>
    <s v="2018 (triag)"/>
    <n v="414"/>
    <s v="2018 (triag)"/>
    <s v=""/>
    <n v="414"/>
    <n v="414"/>
    <s v="No change"/>
    <n v="4.1448317953169944E-2"/>
    <n v="6.6454487825566844E-3"/>
    <n v="336.50882818478362"/>
    <n v="422.33647065658056"/>
    <n v="0"/>
    <n v="0.15420981049290483"/>
    <n v="0.13980953618557843"/>
  </r>
  <r>
    <s v="Madagascar"/>
    <x v="24"/>
    <n v="22966247"/>
    <x v="7"/>
    <n v="0"/>
    <n v="23588073.5"/>
    <n v="0"/>
    <m/>
    <n v="174"/>
    <m/>
    <n v="0"/>
    <m/>
    <n v="0"/>
    <m/>
    <n v="0"/>
    <n v="26846541"/>
    <n v="0"/>
    <n v="15"/>
    <m/>
    <n v="0"/>
    <m/>
    <n v="254"/>
    <m/>
    <n v="0"/>
    <n v="29611714.000000004"/>
    <n v="0"/>
    <n v="15"/>
    <n v="174"/>
    <n v="0"/>
    <n v="254"/>
    <n v="174"/>
    <n v="2014"/>
    <n v="15"/>
    <s v="2018 (triag)"/>
    <n v="254"/>
    <n v="2020"/>
    <s v=""/>
    <n v="254"/>
    <n v="254"/>
    <s v="Increasing"/>
    <n v="4.1448317953169944E-2"/>
    <n v="6.6454487825566844E-3"/>
    <n v="12.19234884727477"/>
    <n v="15.302046038281903"/>
    <n v="7.376609200407995E-2"/>
    <n v="5.5873119743806102E-3"/>
    <n v="8.5776865195982904E-2"/>
  </r>
  <r>
    <s v="Madagascar"/>
    <x v="24"/>
    <n v="22966248"/>
    <x v="8"/>
    <n v="0"/>
    <n v="23588073.5"/>
    <n v="0"/>
    <m/>
    <n v="0"/>
    <m/>
    <n v="0"/>
    <m/>
    <n v="0"/>
    <m/>
    <n v="0"/>
    <n v="26846541"/>
    <n v="0"/>
    <n v="311"/>
    <m/>
    <n v="0"/>
    <m/>
    <n v="0"/>
    <m/>
    <n v="0"/>
    <n v="29611714.000000004"/>
    <n v="0"/>
    <n v="311"/>
    <n v="0"/>
    <n v="0"/>
    <n v="0"/>
    <n v="0"/>
    <s v=""/>
    <n v="311"/>
    <s v="2018 (triag)"/>
    <n v="311"/>
    <s v="2018 (triag)"/>
    <s v=""/>
    <n v="311"/>
    <n v="311"/>
    <s v="No change"/>
    <n v="4.1448317953169944E-2"/>
    <n v="6.6454487825566844E-3"/>
    <n v="252.78803276683024"/>
    <n v="317.26242119371148"/>
    <n v="0"/>
    <n v="0.11584360160215798"/>
    <n v="0.10502600423602632"/>
  </r>
  <r>
    <s v="Madagascar"/>
    <x v="24"/>
    <n v="22966249"/>
    <x v="9"/>
    <n v="0"/>
    <n v="23588073.5"/>
    <n v="0"/>
    <m/>
    <n v="0"/>
    <m/>
    <n v="0"/>
    <m/>
    <n v="0"/>
    <m/>
    <n v="0"/>
    <n v="26846541"/>
    <n v="0"/>
    <n v="411"/>
    <m/>
    <n v="0"/>
    <m/>
    <n v="0"/>
    <m/>
    <n v="0"/>
    <n v="29611714.000000004"/>
    <n v="0"/>
    <n v="411"/>
    <n v="0"/>
    <n v="0"/>
    <n v="0"/>
    <n v="0"/>
    <s v=""/>
    <n v="411"/>
    <s v="2018 (triag)"/>
    <n v="411"/>
    <s v="2018 (triag)"/>
    <s v=""/>
    <n v="411"/>
    <n v="411"/>
    <s v="No change"/>
    <n v="4.1448317953169944E-2"/>
    <n v="6.6454487825566844E-3"/>
    <n v="334.07035841532871"/>
    <n v="419.27606144892417"/>
    <n v="0"/>
    <n v="0.15309234809802871"/>
    <n v="0.13879642360452352"/>
  </r>
  <r>
    <s v="Madagascar"/>
    <x v="24"/>
    <n v="22966250"/>
    <x v="10"/>
    <n v="0"/>
    <n v="23588073.5"/>
    <n v="0"/>
    <m/>
    <n v="0"/>
    <m/>
    <n v="0"/>
    <m/>
    <n v="0"/>
    <m/>
    <n v="0"/>
    <n v="26846541"/>
    <n v="0"/>
    <n v="52"/>
    <m/>
    <n v="12"/>
    <m/>
    <n v="0"/>
    <m/>
    <n v="0"/>
    <n v="29611714.000000004"/>
    <n v="0"/>
    <n v="52"/>
    <n v="0"/>
    <n v="12"/>
    <n v="0"/>
    <n v="0"/>
    <s v=""/>
    <n v="52"/>
    <s v="2018 (triag)"/>
    <n v="12"/>
    <s v="2018 (triag)"/>
    <s v="Adjust"/>
    <n v="13.375262199878652"/>
    <n v="52"/>
    <s v="Decreasing"/>
    <n v="4.1448317953169944E-2"/>
    <n v="6.6454487825566844E-3"/>
    <n v="42.2668093372192"/>
    <n v="53.047092932710598"/>
    <n v="0"/>
    <n v="1.9369348177852783E-2"/>
    <n v="1.7560618071618548E-2"/>
  </r>
  <r>
    <s v="Madagascar"/>
    <x v="24"/>
    <n v="22966251"/>
    <x v="11"/>
    <n v="0"/>
    <n v="23588073.5"/>
    <n v="0"/>
    <m/>
    <n v="0"/>
    <m/>
    <n v="0"/>
    <m/>
    <n v="0"/>
    <m/>
    <n v="0"/>
    <n v="26846541"/>
    <n v="306"/>
    <n v="306"/>
    <m/>
    <n v="0"/>
    <m/>
    <n v="0"/>
    <m/>
    <n v="0"/>
    <n v="29611714.000000004"/>
    <n v="0"/>
    <n v="0"/>
    <n v="0"/>
    <n v="306"/>
    <n v="0"/>
    <n v="0"/>
    <s v=""/>
    <n v="306"/>
    <n v="2018"/>
    <n v="306"/>
    <n v="2018"/>
    <s v=""/>
    <n v="306"/>
    <n v="306"/>
    <s v="No change"/>
    <n v="4.1448317953169944E-2"/>
    <n v="6.6454487825566844E-3"/>
    <n v="0"/>
    <n v="0"/>
    <n v="0"/>
    <n v="0.11398116427736445"/>
    <n v="0.10333748326760145"/>
  </r>
  <r>
    <s v="Madagascar"/>
    <x v="24"/>
    <n v="22966252"/>
    <x v="12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n v="0"/>
    <n v="0"/>
    <s v="No change"/>
    <n v="4.1448317953169944E-2"/>
    <n v="6.6454487825566844E-3"/>
    <n v="0"/>
    <n v="0"/>
    <n v="0"/>
    <n v="0"/>
    <n v="0"/>
  </r>
  <r>
    <s v="Madagascar"/>
    <x v="24"/>
    <n v="22966253"/>
    <x v="13"/>
    <n v="0"/>
    <n v="23588073.5"/>
    <n v="0"/>
    <m/>
    <n v="0"/>
    <m/>
    <n v="0"/>
    <m/>
    <n v="0"/>
    <m/>
    <n v="0"/>
    <n v="26846541"/>
    <n v="0"/>
    <n v="214"/>
    <m/>
    <n v="0"/>
    <m/>
    <n v="0"/>
    <m/>
    <n v="0"/>
    <n v="29611714.000000004"/>
    <n v="0"/>
    <n v="214"/>
    <n v="0"/>
    <n v="0"/>
    <n v="0"/>
    <n v="0"/>
    <s v=""/>
    <n v="214"/>
    <s v="2018 (triag)"/>
    <n v="214"/>
    <s v="2018 (triag)"/>
    <s v=""/>
    <n v="214"/>
    <n v="214"/>
    <s v="No change"/>
    <n v="4.1448317953169944E-2"/>
    <n v="6.6454487825566844E-3"/>
    <n v="173.94417688778671"/>
    <n v="218.30919014615515"/>
    <n v="0"/>
    <n v="7.9712317501163366E-2"/>
    <n v="7.2268697448584024E-2"/>
  </r>
  <r>
    <s v="Madagascar"/>
    <x v="24"/>
    <n v="22966254"/>
    <x v="14"/>
    <n v="0"/>
    <n v="23588073.5"/>
    <n v="0"/>
    <m/>
    <n v="0"/>
    <m/>
    <n v="0"/>
    <m/>
    <n v="0"/>
    <m/>
    <n v="0"/>
    <n v="26846541"/>
    <n v="0"/>
    <n v="11"/>
    <m/>
    <n v="0"/>
    <m/>
    <n v="0"/>
    <m/>
    <n v="0"/>
    <n v="29611714.000000004"/>
    <n v="0"/>
    <n v="11"/>
    <n v="0"/>
    <n v="0"/>
    <n v="0"/>
    <n v="0"/>
    <s v=""/>
    <n v="11"/>
    <s v="2018 (triag)"/>
    <n v="11"/>
    <s v="2018 (triag)"/>
    <s v=""/>
    <n v="11"/>
    <n v="11"/>
    <s v="No change"/>
    <n v="4.1448317953169944E-2"/>
    <n v="6.6454487825566844E-3"/>
    <n v="8.9410558213348317"/>
    <n v="11.221500428073396"/>
    <n v="0"/>
    <n v="4.0973621145457811E-3"/>
    <n v="3.7147461305346925E-3"/>
  </r>
  <r>
    <s v="Madagascar"/>
    <x v="24"/>
    <n v="22966255"/>
    <x v="15"/>
    <n v="0"/>
    <n v="23588073.5"/>
    <n v="0"/>
    <m/>
    <n v="0"/>
    <m/>
    <n v="0"/>
    <m/>
    <n v="0"/>
    <m/>
    <n v="0"/>
    <n v="26846541"/>
    <n v="0"/>
    <n v="56"/>
    <m/>
    <n v="0"/>
    <m/>
    <n v="0"/>
    <m/>
    <n v="0"/>
    <n v="29611714.000000004"/>
    <n v="0"/>
    <n v="56"/>
    <n v="0"/>
    <n v="0"/>
    <n v="0"/>
    <n v="0"/>
    <s v=""/>
    <n v="56"/>
    <s v="2018 (triag)"/>
    <n v="56"/>
    <s v="2018 (triag)"/>
    <s v=""/>
    <n v="56"/>
    <n v="56"/>
    <s v="No change"/>
    <n v="4.1448317953169944E-2"/>
    <n v="6.6454487825566844E-3"/>
    <n v="45.518102363159137"/>
    <n v="57.127638542919108"/>
    <n v="0"/>
    <n v="2.0859298037687612E-2"/>
    <n v="1.8911434846358436E-2"/>
  </r>
  <r>
    <s v="Madagascar"/>
    <x v="24"/>
    <n v="22966256"/>
    <x v="16"/>
    <n v="0"/>
    <n v="23588073.5"/>
    <n v="0"/>
    <m/>
    <n v="0"/>
    <m/>
    <n v="0"/>
    <m/>
    <n v="0"/>
    <m/>
    <n v="0"/>
    <n v="26846541"/>
    <n v="0"/>
    <n v="6355"/>
    <m/>
    <n v="0"/>
    <m/>
    <n v="0"/>
    <m/>
    <n v="0"/>
    <n v="29611714.000000004"/>
    <n v="0"/>
    <n v="6355"/>
    <n v="0"/>
    <n v="0"/>
    <n v="0"/>
    <n v="0"/>
    <s v=""/>
    <n v="6355"/>
    <s v="2018 (triag)"/>
    <n v="6355"/>
    <s v="2018 (triag)"/>
    <s v=""/>
    <n v="6355"/>
    <n v="6355"/>
    <s v="No change"/>
    <n v="4.1448317953169944E-2"/>
    <n v="6.6454487825566844E-3"/>
    <n v="5165.4917949620776"/>
    <n v="6482.9668382187665"/>
    <n v="0"/>
    <n v="2.367157839812585"/>
    <n v="2.1461101508679974"/>
  </r>
  <r>
    <s v="Madagascar"/>
    <x v="24"/>
    <n v="22966257"/>
    <x v="17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n v="0"/>
    <n v="0"/>
    <s v="No change"/>
    <n v="4.1448317953169944E-2"/>
    <n v="6.6454487825566844E-3"/>
    <n v="0"/>
    <n v="0"/>
    <n v="0"/>
    <n v="0"/>
    <n v="0"/>
  </r>
  <r>
    <s v="Madagascar"/>
    <x v="24"/>
    <n v="22966258"/>
    <x v="18"/>
    <n v="0"/>
    <n v="23588073.5"/>
    <n v="0"/>
    <m/>
    <n v="0"/>
    <m/>
    <n v="0"/>
    <m/>
    <n v="0"/>
    <m/>
    <n v="0"/>
    <n v="26846541"/>
    <n v="0"/>
    <n v="306"/>
    <m/>
    <n v="0"/>
    <m/>
    <n v="0"/>
    <m/>
    <n v="0"/>
    <n v="29611714.000000004"/>
    <n v="0"/>
    <n v="306"/>
    <n v="0"/>
    <n v="0"/>
    <n v="0"/>
    <n v="0"/>
    <s v=""/>
    <n v="306"/>
    <s v="2018 (triag)"/>
    <n v="306"/>
    <s v="2018 (triag)"/>
    <s v=""/>
    <n v="306"/>
    <n v="306"/>
    <s v="No change"/>
    <n v="4.1448317953169944E-2"/>
    <n v="6.6454487825566844E-3"/>
    <n v="248.72391648440529"/>
    <n v="312.1617391809508"/>
    <n v="0"/>
    <n v="0.11398116427736445"/>
    <n v="0.10333748326760145"/>
  </r>
  <r>
    <s v="Madagascar"/>
    <x v="24"/>
    <n v="22966259"/>
    <x v="19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n v="0"/>
    <n v="0"/>
    <s v="No change"/>
    <n v="4.1448317953169944E-2"/>
    <n v="6.6454487825566844E-3"/>
    <n v="0"/>
    <n v="0"/>
    <n v="0"/>
    <n v="0"/>
    <n v="0"/>
  </r>
  <r>
    <s v="Madagascar"/>
    <x v="24"/>
    <n v="22966260"/>
    <x v="20"/>
    <n v="0"/>
    <n v="23588073.5"/>
    <n v="0"/>
    <m/>
    <n v="0"/>
    <m/>
    <n v="0"/>
    <m/>
    <n v="0"/>
    <m/>
    <n v="0"/>
    <n v="26846541"/>
    <n v="0"/>
    <n v="99"/>
    <m/>
    <n v="0"/>
    <m/>
    <n v="0"/>
    <m/>
    <n v="0"/>
    <n v="29611714.000000004"/>
    <n v="0"/>
    <n v="99"/>
    <n v="0"/>
    <n v="0"/>
    <n v="0"/>
    <n v="0"/>
    <s v=""/>
    <n v="99"/>
    <s v="2018 (triag)"/>
    <n v="99"/>
    <s v="2018 (triag)"/>
    <s v=""/>
    <n v="99"/>
    <n v="99"/>
    <s v="No change"/>
    <n v="4.1448317953169944E-2"/>
    <n v="6.6454487825566844E-3"/>
    <n v="80.469502392013482"/>
    <n v="100.99350385266057"/>
    <n v="0"/>
    <n v="3.6876259030912024E-2"/>
    <n v="3.3432715174812236E-2"/>
  </r>
  <r>
    <s v="Madagascar"/>
    <x v="24"/>
    <n v="22966261"/>
    <x v="21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n v="0"/>
    <n v="0"/>
    <s v="No change"/>
    <n v="4.1448317953169944E-2"/>
    <n v="6.6454487825566844E-3"/>
    <n v="0"/>
    <n v="0"/>
    <n v="0"/>
    <n v="0"/>
    <n v="0"/>
  </r>
  <r>
    <s v="Madagascar"/>
    <x v="24"/>
    <n v="22966262"/>
    <x v="22"/>
    <n v="0"/>
    <n v="23588073.5"/>
    <n v="0"/>
    <m/>
    <n v="0"/>
    <m/>
    <n v="0"/>
    <m/>
    <n v="0"/>
    <m/>
    <n v="0"/>
    <n v="26846541"/>
    <n v="0"/>
    <n v="0"/>
    <m/>
    <n v="0"/>
    <m/>
    <n v="0"/>
    <m/>
    <n v="0"/>
    <n v="29611714.000000004"/>
    <n v="0"/>
    <n v="0"/>
    <n v="0"/>
    <n v="0"/>
    <n v="0"/>
    <n v="0"/>
    <s v=""/>
    <n v="0"/>
    <s v=""/>
    <n v="0"/>
    <s v=""/>
    <s v=""/>
    <n v="0"/>
    <n v="0"/>
    <s v="No change"/>
    <n v="4.1448317953169944E-2"/>
    <n v="6.6454487825566844E-3"/>
    <n v="0"/>
    <n v="0"/>
    <n v="0"/>
    <n v="0"/>
    <n v="0"/>
  </r>
  <r>
    <s v="Madagascar"/>
    <x v="24"/>
    <n v="22966263"/>
    <x v="23"/>
    <n v="0"/>
    <n v="23588073.5"/>
    <n v="0"/>
    <m/>
    <n v="0"/>
    <m/>
    <n v="0"/>
    <m/>
    <n v="0"/>
    <m/>
    <n v="0"/>
    <n v="26846541"/>
    <n v="0"/>
    <n v="602"/>
    <m/>
    <n v="0"/>
    <m/>
    <n v="0"/>
    <m/>
    <n v="0"/>
    <n v="29611714.000000004"/>
    <n v="0"/>
    <n v="602"/>
    <n v="0"/>
    <n v="0"/>
    <n v="0"/>
    <n v="0"/>
    <s v=""/>
    <n v="602"/>
    <s v="2018 (triag)"/>
    <n v="602"/>
    <s v="2018 (triag)"/>
    <s v=""/>
    <n v="602"/>
    <n v="602"/>
    <s v="No change"/>
    <n v="4.1448317953169944E-2"/>
    <n v="6.6454487825566844E-3"/>
    <n v="489.31960040396075"/>
    <n v="614.12211433638038"/>
    <n v="0"/>
    <n v="0.22423745390514183"/>
    <n v="0.20329792459835319"/>
  </r>
  <r>
    <s v="Mali"/>
    <x v="25"/>
    <n v="16514686.999999991"/>
    <x v="0"/>
    <n v="3525"/>
    <n v="17004032.499999996"/>
    <n v="4063"/>
    <n v="17551814.000000004"/>
    <n v="3576"/>
    <n v="18112906.500000004"/>
    <n v="3583"/>
    <n v="18700106"/>
    <n v="4570"/>
    <n v="19311354.499999996"/>
    <n v="4576"/>
    <n v="19934298.000000004"/>
    <n v="5155"/>
    <n v="5155"/>
    <n v="20567423.999999989"/>
    <n v="0"/>
    <n v="21224040.000000004"/>
    <n v="0"/>
    <n v="21904982.999999996"/>
    <n v="0"/>
    <n v="22593590.500000022"/>
    <n v="8998"/>
    <n v="2866"/>
    <n v="4063"/>
    <n v="5155"/>
    <n v="8998"/>
    <n v="4063"/>
    <n v="2013"/>
    <n v="5155"/>
    <n v="2018"/>
    <n v="8998"/>
    <n v="2022"/>
    <s v=""/>
    <n v="8998"/>
    <n v="8998"/>
    <s v="Increasing"/>
    <n v="3.5406206546388264E-2"/>
    <n v="8.9309654310665287E-4"/>
    <n v="2401.0023516244009"/>
    <n v="2873.689140194655"/>
    <n v="2.3894332123865332"/>
    <n v="2.5859952530056485"/>
    <n v="3.9825454037506747"/>
  </r>
  <r>
    <s v="Mali"/>
    <x v="25"/>
    <n v="16514688"/>
    <x v="1"/>
    <n v="8514"/>
    <n v="17004032.499999996"/>
    <n v="0"/>
    <m/>
    <n v="0"/>
    <m/>
    <n v="0"/>
    <m/>
    <n v="9530"/>
    <m/>
    <n v="0"/>
    <n v="19934298.000000004"/>
    <n v="11986"/>
    <n v="11986"/>
    <m/>
    <n v="0"/>
    <m/>
    <n v="0"/>
    <m/>
    <n v="0"/>
    <n v="22593590.500000022"/>
    <n v="12654"/>
    <n v="5225"/>
    <n v="8514"/>
    <n v="11986"/>
    <n v="12654"/>
    <n v="8514"/>
    <n v="2012"/>
    <n v="11986"/>
    <n v="2018"/>
    <n v="12654"/>
    <n v="2022"/>
    <s v=""/>
    <n v="12654"/>
    <n v="12654"/>
    <s v="Increasing"/>
    <n v="3.5406206546388264E-2"/>
    <n v="8.9309654310665287E-4"/>
    <n v="4377.2635335790283"/>
    <n v="5239.0180591476183"/>
    <n v="5.0070475929753728"/>
    <n v="6.0127524932154612"/>
    <n v="5.600703438437546"/>
  </r>
  <r>
    <s v="Mali"/>
    <x v="25"/>
    <n v="16514689"/>
    <x v="2"/>
    <n v="3540"/>
    <n v="17004032.499999996"/>
    <n v="3922"/>
    <m/>
    <n v="0"/>
    <m/>
    <n v="0"/>
    <m/>
    <n v="5314"/>
    <m/>
    <n v="0"/>
    <n v="19934298.000000004"/>
    <n v="6470"/>
    <n v="6470"/>
    <m/>
    <n v="0"/>
    <m/>
    <n v="0"/>
    <m/>
    <n v="0"/>
    <n v="22593590.500000022"/>
    <n v="3258"/>
    <n v="3169"/>
    <n v="3922"/>
    <n v="6470"/>
    <n v="3258"/>
    <n v="3922"/>
    <n v="2013"/>
    <n v="6470"/>
    <n v="2018"/>
    <n v="3258"/>
    <n v="2022"/>
    <s v="Adjust"/>
    <n v="3840.010008896797"/>
    <n v="6470"/>
    <s v="Decreasing"/>
    <n v="3.5406206546388264E-2"/>
    <n v="8.9309654310665287E-4"/>
    <n v="2654.8417488826681"/>
    <n v="3177.5020534811106"/>
    <n v="2.3065117053851791"/>
    <n v="3.2456623253048584"/>
    <n v="2.8636440055864489"/>
  </r>
  <r>
    <s v="Mali"/>
    <x v="25"/>
    <n v="16514690"/>
    <x v="3"/>
    <n v="4"/>
    <n v="17004032.499999996"/>
    <n v="218"/>
    <m/>
    <n v="194"/>
    <m/>
    <n v="514"/>
    <m/>
    <n v="0"/>
    <m/>
    <n v="0"/>
    <n v="19934298.000000004"/>
    <n v="0"/>
    <n v="1424"/>
    <m/>
    <n v="170"/>
    <m/>
    <n v="109"/>
    <m/>
    <n v="82"/>
    <n v="22593590.500000022"/>
    <n v="36980"/>
    <n v="1424"/>
    <n v="514"/>
    <n v="170"/>
    <n v="36980"/>
    <n v="218"/>
    <n v="2013"/>
    <n v="1424"/>
    <s v="2018 (triag)"/>
    <n v="36980"/>
    <n v="2022"/>
    <s v=""/>
    <n v="36980"/>
    <n v="36980"/>
    <s v="Increasing"/>
    <n v="3.5406206546388264E-2"/>
    <n v="8.9309654310665287E-4"/>
    <n v="1192.9613917352222"/>
    <n v="1427.8204241581259"/>
    <n v="0.12820488316521392"/>
    <n v="0.71434670034530423"/>
    <n v="16.367473775361187"/>
  </r>
  <r>
    <s v="Mali"/>
    <x v="25"/>
    <n v="16514691"/>
    <x v="4"/>
    <n v="0"/>
    <n v="17004032.499999996"/>
    <n v="0"/>
    <m/>
    <n v="107"/>
    <m/>
    <n v="385"/>
    <m/>
    <n v="0"/>
    <m/>
    <n v="0"/>
    <n v="19934298.000000004"/>
    <n v="0"/>
    <n v="30"/>
    <m/>
    <n v="121"/>
    <m/>
    <n v="34"/>
    <m/>
    <n v="53"/>
    <n v="22593590.500000022"/>
    <n v="11642"/>
    <n v="30"/>
    <n v="385"/>
    <n v="121"/>
    <n v="11642"/>
    <n v="107"/>
    <n v="2014"/>
    <n v="30"/>
    <s v="2018 (triag)"/>
    <n v="11642"/>
    <n v="2022"/>
    <s v=""/>
    <n v="11642"/>
    <n v="11642"/>
    <s v="Increasing"/>
    <n v="3.5406206546388264E-2"/>
    <n v="8.9309654310665287E-4"/>
    <n v="25.132613589927434"/>
    <n v="30.080486464005464"/>
    <n v="6.2926249993935271E-2"/>
    <n v="1.5049438911769049E-2"/>
    <n v="5.1527887964509178"/>
  </r>
  <r>
    <s v="Mali"/>
    <x v="25"/>
    <n v="16514692"/>
    <x v="5"/>
    <n v="0"/>
    <n v="17004032.499999996"/>
    <n v="0"/>
    <m/>
    <n v="0"/>
    <m/>
    <n v="0"/>
    <m/>
    <n v="0"/>
    <m/>
    <n v="0"/>
    <n v="19934298.000000004"/>
    <n v="1152"/>
    <n v="1152"/>
    <m/>
    <n v="0"/>
    <m/>
    <n v="3303"/>
    <m/>
    <n v="0"/>
    <n v="22593590.500000022"/>
    <n v="0"/>
    <n v="1152"/>
    <n v="0"/>
    <n v="1152"/>
    <n v="3303"/>
    <n v="0"/>
    <s v=""/>
    <n v="1152"/>
    <n v="2018"/>
    <n v="3303"/>
    <n v="2020"/>
    <s v=""/>
    <n v="3303"/>
    <n v="3303"/>
    <s v="Increasing"/>
    <n v="3.5406206546388264E-2"/>
    <n v="8.9309654310665287E-4"/>
    <n v="965.09236185321345"/>
    <n v="1155.0906802178097"/>
    <n v="0"/>
    <n v="0.57789845421193153"/>
    <n v="1.4619190340729584"/>
  </r>
  <r>
    <s v="Mali"/>
    <x v="25"/>
    <n v="16514693"/>
    <x v="6"/>
    <n v="0"/>
    <n v="17004032.499999996"/>
    <n v="0"/>
    <m/>
    <n v="0"/>
    <m/>
    <n v="0"/>
    <m/>
    <n v="0"/>
    <m/>
    <n v="0"/>
    <n v="19934298.000000004"/>
    <n v="0"/>
    <n v="7"/>
    <m/>
    <n v="0"/>
    <m/>
    <n v="0"/>
    <m/>
    <n v="0"/>
    <n v="22593590.500000022"/>
    <n v="3342"/>
    <n v="7"/>
    <n v="0"/>
    <n v="0"/>
    <n v="3342"/>
    <n v="0"/>
    <s v=""/>
    <n v="7"/>
    <s v="2018 (triag)"/>
    <n v="3342"/>
    <n v="2022"/>
    <s v=""/>
    <n v="3342"/>
    <n v="3342"/>
    <s v="Increasing"/>
    <n v="3.5406206546388264E-2"/>
    <n v="8.9309654310665287E-4"/>
    <n v="5.8642765043164014"/>
    <n v="7.0187801749346077"/>
    <n v="0"/>
    <n v="3.5115357460794448E-3"/>
    <n v="1.4791805667186881"/>
  </r>
  <r>
    <s v="Mali"/>
    <x v="25"/>
    <n v="16514694"/>
    <x v="7"/>
    <n v="0"/>
    <n v="17004032.499999996"/>
    <n v="0"/>
    <m/>
    <n v="0"/>
    <m/>
    <n v="0"/>
    <m/>
    <n v="0"/>
    <m/>
    <n v="0"/>
    <n v="19934298.000000004"/>
    <n v="0"/>
    <n v="78"/>
    <m/>
    <n v="146"/>
    <m/>
    <n v="0"/>
    <m/>
    <n v="0"/>
    <n v="22593590.500000022"/>
    <n v="3642"/>
    <n v="78"/>
    <n v="0"/>
    <n v="146"/>
    <n v="3642"/>
    <n v="0"/>
    <s v=""/>
    <n v="78"/>
    <s v="2018 (triag)"/>
    <n v="3642"/>
    <n v="2022"/>
    <s v=""/>
    <n v="3642"/>
    <n v="3642"/>
    <s v="Increasing"/>
    <n v="3.5406206546388264E-2"/>
    <n v="8.9309654310665287E-4"/>
    <n v="65.344795333811319"/>
    <n v="78.209264806414197"/>
    <n v="0"/>
    <n v="3.912854117059953E-2"/>
    <n v="1.6119615870704553"/>
  </r>
  <r>
    <s v="Mali"/>
    <x v="25"/>
    <n v="16514695"/>
    <x v="8"/>
    <n v="0"/>
    <n v="17004032.499999996"/>
    <n v="0"/>
    <m/>
    <n v="0"/>
    <m/>
    <n v="0"/>
    <m/>
    <n v="0"/>
    <m/>
    <n v="0"/>
    <n v="19934298.000000004"/>
    <n v="0"/>
    <n v="2153"/>
    <m/>
    <n v="0"/>
    <m/>
    <n v="0"/>
    <m/>
    <n v="0"/>
    <n v="22593590.500000022"/>
    <n v="0"/>
    <n v="2153"/>
    <n v="0"/>
    <n v="0"/>
    <n v="0"/>
    <n v="0"/>
    <s v=""/>
    <n v="2153"/>
    <s v="2018 (triag)"/>
    <n v="2153"/>
    <s v="2018 (triag)"/>
    <s v=""/>
    <n v="2153"/>
    <n v="2153"/>
    <s v="No change"/>
    <n v="3.5406206546388264E-2"/>
    <n v="8.9309654310665287E-4"/>
    <n v="1803.6839019704587"/>
    <n v="2158.7762452334587"/>
    <n v="0"/>
    <n v="1.0800480659012921"/>
    <n v="0.9529251227245169"/>
  </r>
  <r>
    <s v="Mali"/>
    <x v="25"/>
    <n v="16514696"/>
    <x v="9"/>
    <n v="0"/>
    <n v="17004032.499999996"/>
    <n v="0"/>
    <m/>
    <n v="0"/>
    <m/>
    <n v="0"/>
    <m/>
    <n v="0"/>
    <m/>
    <n v="0"/>
    <n v="19934298.000000004"/>
    <n v="13"/>
    <n v="25"/>
    <m/>
    <n v="0"/>
    <m/>
    <n v="0"/>
    <m/>
    <n v="0"/>
    <n v="22593590.500000022"/>
    <n v="0"/>
    <n v="25"/>
    <n v="0"/>
    <n v="13"/>
    <n v="0"/>
    <n v="0"/>
    <s v=""/>
    <n v="25"/>
    <s v="2018 (triag)"/>
    <n v="25"/>
    <s v="2018 (triag)"/>
    <s v=""/>
    <n v="25"/>
    <n v="25"/>
    <s v="No change"/>
    <n v="3.5406206546388264E-2"/>
    <n v="8.9309654310665287E-4"/>
    <n v="20.943844658272862"/>
    <n v="25.067072053337885"/>
    <n v="0"/>
    <n v="1.2541199093140875E-2"/>
    <n v="1.1065085029313944E-2"/>
  </r>
  <r>
    <s v="Mali"/>
    <x v="25"/>
    <n v="16514697"/>
    <x v="10"/>
    <n v="0"/>
    <n v="17004032.499999996"/>
    <n v="0"/>
    <m/>
    <n v="0"/>
    <m/>
    <n v="0"/>
    <m/>
    <n v="0"/>
    <m/>
    <n v="0"/>
    <n v="19934298.000000004"/>
    <n v="15"/>
    <n v="15"/>
    <m/>
    <n v="0"/>
    <m/>
    <n v="0"/>
    <m/>
    <n v="0"/>
    <n v="22593590.500000022"/>
    <n v="0"/>
    <n v="0"/>
    <n v="0"/>
    <n v="15"/>
    <n v="0"/>
    <n v="0"/>
    <s v=""/>
    <n v="15"/>
    <n v="2018"/>
    <n v="15"/>
    <n v="2018"/>
    <s v=""/>
    <n v="15"/>
    <n v="15"/>
    <s v="No change"/>
    <n v="3.5406206546388264E-2"/>
    <n v="8.9309654310665287E-4"/>
    <n v="0"/>
    <n v="0"/>
    <n v="0"/>
    <n v="7.5247194558845246E-3"/>
    <n v="6.6390510175883665E-3"/>
  </r>
  <r>
    <s v="Mali"/>
    <x v="25"/>
    <n v="16514698"/>
    <x v="11"/>
    <n v="0"/>
    <n v="17004032.499999996"/>
    <n v="0"/>
    <m/>
    <n v="0"/>
    <m/>
    <n v="0"/>
    <m/>
    <n v="0"/>
    <m/>
    <n v="0"/>
    <n v="19934298.000000004"/>
    <n v="0"/>
    <n v="1496"/>
    <m/>
    <n v="0"/>
    <m/>
    <n v="0"/>
    <m/>
    <n v="0"/>
    <n v="22593590.500000022"/>
    <n v="0"/>
    <n v="1496"/>
    <n v="0"/>
    <n v="0"/>
    <n v="0"/>
    <n v="0"/>
    <s v=""/>
    <n v="1496"/>
    <s v="2018 (triag)"/>
    <n v="1496"/>
    <s v="2018 (triag)"/>
    <s v=""/>
    <n v="1496"/>
    <n v="1496"/>
    <s v="No change"/>
    <n v="3.5406206546388264E-2"/>
    <n v="8.9309654310665287E-4"/>
    <n v="1253.279664351048"/>
    <n v="1500.0135916717391"/>
    <n v="0"/>
    <n v="0.75046535373354994"/>
    <n v="0.66213468815414644"/>
  </r>
  <r>
    <s v="Mali"/>
    <x v="25"/>
    <n v="16514699"/>
    <x v="12"/>
    <n v="0"/>
    <n v="17004032.499999996"/>
    <n v="0"/>
    <m/>
    <n v="0"/>
    <m/>
    <n v="0"/>
    <m/>
    <n v="0"/>
    <m/>
    <n v="0"/>
    <n v="19934298.000000004"/>
    <n v="1022"/>
    <n v="1041"/>
    <m/>
    <n v="0"/>
    <m/>
    <n v="0"/>
    <m/>
    <n v="0"/>
    <n v="22593590.500000022"/>
    <n v="1481"/>
    <n v="1041"/>
    <n v="0"/>
    <n v="1022"/>
    <n v="1481"/>
    <n v="0"/>
    <s v=""/>
    <n v="1041"/>
    <s v="2018 (triag)"/>
    <n v="1481"/>
    <n v="2022"/>
    <s v=""/>
    <n v="1481"/>
    <n v="1481"/>
    <s v="Increasing"/>
    <n v="3.5406206546388264E-2"/>
    <n v="8.9309654310665287E-4"/>
    <n v="872.10169157048188"/>
    <n v="1043.7928803009895"/>
    <n v="0"/>
    <n v="0.52221553023838607"/>
    <n v="0.65549563713655801"/>
  </r>
  <r>
    <s v="Mali"/>
    <x v="25"/>
    <n v="16514700"/>
    <x v="13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1"/>
    <x v="14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2"/>
    <x v="15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3"/>
    <x v="16"/>
    <n v="0"/>
    <n v="17004032.499999996"/>
    <n v="0"/>
    <m/>
    <n v="0"/>
    <m/>
    <n v="0"/>
    <m/>
    <n v="0"/>
    <m/>
    <n v="0"/>
    <n v="19934298.000000004"/>
    <n v="0"/>
    <n v="8306"/>
    <m/>
    <n v="0"/>
    <m/>
    <n v="0"/>
    <m/>
    <n v="0"/>
    <n v="22593590.500000022"/>
    <n v="0"/>
    <n v="8306"/>
    <n v="0"/>
    <n v="0"/>
    <n v="0"/>
    <n v="0"/>
    <s v=""/>
    <n v="8306"/>
    <s v="2018 (triag)"/>
    <n v="8306"/>
    <s v="2018 (triag)"/>
    <s v=""/>
    <n v="8306"/>
    <n v="8306"/>
    <s v="No change"/>
    <n v="3.5406206546388264E-2"/>
    <n v="8.9309654310665287E-4"/>
    <n v="6958.3829492645755"/>
    <n v="8328.2840190009792"/>
    <n v="0"/>
    <n v="4.1666879867051243"/>
    <n v="3.6762638501392648"/>
  </r>
  <r>
    <s v="Mali"/>
    <x v="25"/>
    <n v="16514704"/>
    <x v="17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5"/>
    <x v="18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6"/>
    <x v="19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7"/>
    <x v="20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8"/>
    <x v="21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09"/>
    <x v="22"/>
    <n v="0"/>
    <n v="17004032.499999996"/>
    <n v="0"/>
    <m/>
    <n v="0"/>
    <m/>
    <n v="0"/>
    <m/>
    <n v="0"/>
    <m/>
    <n v="0"/>
    <n v="19934298.000000004"/>
    <n v="0"/>
    <n v="0"/>
    <m/>
    <n v="0"/>
    <m/>
    <n v="0"/>
    <m/>
    <n v="0"/>
    <n v="22593590.500000022"/>
    <n v="0"/>
    <n v="0"/>
    <n v="0"/>
    <n v="0"/>
    <n v="0"/>
    <n v="0"/>
    <s v=""/>
    <n v="0"/>
    <s v=""/>
    <n v="0"/>
    <s v=""/>
    <s v=""/>
    <n v="0"/>
    <n v="0"/>
    <s v="No change"/>
    <n v="3.5406206546388264E-2"/>
    <n v="8.9309654310665287E-4"/>
    <n v="0"/>
    <n v="0"/>
    <n v="0"/>
    <n v="0"/>
    <n v="0"/>
  </r>
  <r>
    <s v="Mali"/>
    <x v="25"/>
    <n v="16514710"/>
    <x v="23"/>
    <n v="0"/>
    <n v="17004032.499999996"/>
    <n v="0"/>
    <m/>
    <n v="0"/>
    <m/>
    <n v="0"/>
    <m/>
    <n v="0"/>
    <m/>
    <n v="0"/>
    <n v="19934298.000000004"/>
    <n v="0"/>
    <n v="4"/>
    <m/>
    <n v="0"/>
    <m/>
    <n v="0"/>
    <m/>
    <n v="0"/>
    <n v="22593590.500000022"/>
    <n v="0"/>
    <n v="4"/>
    <n v="0"/>
    <n v="0"/>
    <n v="0"/>
    <n v="0"/>
    <s v=""/>
    <n v="4"/>
    <s v="2018 (triag)"/>
    <n v="4"/>
    <s v="2018 (triag)"/>
    <s v=""/>
    <n v="4"/>
    <n v="4"/>
    <s v="No change"/>
    <n v="3.5406206546388264E-2"/>
    <n v="8.9309654310665287E-4"/>
    <n v="3.3510151453236579"/>
    <n v="4.0107315285340617"/>
    <n v="0"/>
    <n v="2.0065918549025401E-3"/>
    <n v="1.770413604690231E-3"/>
  </r>
  <r>
    <s v="Mozambique"/>
    <x v="26"/>
    <n v="24487610.999999996"/>
    <x v="0"/>
    <n v="2716"/>
    <n v="25251730.999999993"/>
    <n v="2904"/>
    <n v="26038704.499999993"/>
    <n v="0"/>
    <n v="26843245.5"/>
    <n v="38"/>
    <n v="27696492.499999989"/>
    <n v="57"/>
    <n v="28569441.000000015"/>
    <n v="4985"/>
    <n v="29423878.499999993"/>
    <n v="5147"/>
    <n v="5147"/>
    <n v="30285595.000000004"/>
    <n v="5993"/>
    <n v="31178238.999999996"/>
    <n v="6064"/>
    <n v="32077072.000000011"/>
    <n v="6016"/>
    <n v="32969518.500000007"/>
    <n v="6140"/>
    <n v="2180"/>
    <n v="2904"/>
    <n v="5993"/>
    <n v="6140"/>
    <n v="2904"/>
    <n v="2013"/>
    <n v="5147"/>
    <n v="2018"/>
    <n v="6140"/>
    <n v="2022"/>
    <s v=""/>
    <n v="6140"/>
    <n v="6140"/>
    <s v="Increasing"/>
    <n v="5.4585812874464734E-2"/>
    <n v="3.4026707504662967E-2"/>
    <n v="1659.2999763418154"/>
    <n v="2414.2893995538839"/>
    <n v="1.1500201708944233"/>
    <n v="1.7492595342248987"/>
    <n v="1.8623262575096444"/>
  </r>
  <r>
    <s v="Mozambique"/>
    <x v="26"/>
    <n v="24487612"/>
    <x v="1"/>
    <n v="11652"/>
    <n v="25251730.999999993"/>
    <n v="12864"/>
    <m/>
    <n v="12696"/>
    <m/>
    <n v="13854"/>
    <m/>
    <n v="15320"/>
    <m/>
    <n v="15922"/>
    <n v="29423878.499999993"/>
    <n v="16306"/>
    <n v="16306"/>
    <m/>
    <n v="16358"/>
    <m/>
    <n v="17662"/>
    <m/>
    <n v="21856"/>
    <n v="32969518.500000007"/>
    <n v="19550"/>
    <n v="7961"/>
    <n v="13854"/>
    <n v="16358"/>
    <n v="21856"/>
    <n v="12864"/>
    <n v="2013"/>
    <n v="16306"/>
    <n v="2018"/>
    <n v="19550"/>
    <n v="2022"/>
    <s v=""/>
    <n v="19550"/>
    <n v="19550"/>
    <s v="Increasing"/>
    <n v="5.4585812874464734E-2"/>
    <n v="3.4026707504662967E-2"/>
    <n v="6059.4895007601799"/>
    <n v="8816.586197178196"/>
    <n v="5.0943042280943054"/>
    <n v="5.5417575218712258"/>
    <n v="5.9297195984224018"/>
  </r>
  <r>
    <s v="Mozambique"/>
    <x v="26"/>
    <n v="24487613"/>
    <x v="2"/>
    <n v="8522"/>
    <n v="25251730.999999993"/>
    <n v="8530"/>
    <m/>
    <n v="9298"/>
    <m/>
    <n v="10316"/>
    <m/>
    <n v="11410"/>
    <m/>
    <n v="11640"/>
    <n v="29423878.499999993"/>
    <n v="12042"/>
    <n v="12042"/>
    <m/>
    <n v="12350"/>
    <m/>
    <n v="12648"/>
    <m/>
    <n v="14556"/>
    <n v="32969518.500000007"/>
    <n v="14240"/>
    <n v="5820"/>
    <n v="10316"/>
    <n v="12350"/>
    <n v="14556"/>
    <n v="8530"/>
    <n v="2013"/>
    <n v="12042"/>
    <n v="2018"/>
    <n v="14240"/>
    <n v="2022"/>
    <s v=""/>
    <n v="14240"/>
    <n v="14240"/>
    <s v="Increasing"/>
    <n v="5.4585812874464734E-2"/>
    <n v="3.4026707504662967E-2"/>
    <n v="4429.8742487657637"/>
    <n v="6445.4882134878917"/>
    <n v="3.3779862457745975"/>
    <n v="4.0925943872423218"/>
    <n v="4.3191410271884916"/>
  </r>
  <r>
    <s v="Mozambique"/>
    <x v="26"/>
    <n v="24487614"/>
    <x v="3"/>
    <n v="20"/>
    <n v="25251730.999999993"/>
    <n v="0"/>
    <m/>
    <n v="0"/>
    <m/>
    <n v="0"/>
    <m/>
    <n v="20035"/>
    <m/>
    <n v="0"/>
    <n v="29423878.499999993"/>
    <n v="0"/>
    <n v="2310"/>
    <m/>
    <n v="0"/>
    <m/>
    <n v="0"/>
    <m/>
    <n v="0"/>
    <n v="32969518.500000007"/>
    <n v="0"/>
    <n v="2310"/>
    <n v="20"/>
    <n v="20035"/>
    <n v="0"/>
    <n v="20"/>
    <n v="2012"/>
    <n v="2310"/>
    <s v="2018 (triag)"/>
    <n v="2310"/>
    <s v="2018 (triag)"/>
    <s v=""/>
    <n v="2310"/>
    <n v="3660"/>
    <s v="No change"/>
    <n v="5.4585812874464734E-2"/>
    <n v="3.4026707504662967E-2"/>
    <n v="1758.2490574998135"/>
    <n v="2558.2607857658127"/>
    <n v="7.9202491108431358E-3"/>
    <n v="0.78507665126472048"/>
    <n v="1.1101163033363679"/>
  </r>
  <r>
    <s v="Mozambique"/>
    <x v="26"/>
    <n v="24487615"/>
    <x v="4"/>
    <n v="0"/>
    <n v="25251730.999999993"/>
    <n v="0"/>
    <m/>
    <n v="0"/>
    <m/>
    <n v="0"/>
    <m/>
    <n v="0"/>
    <m/>
    <n v="0"/>
    <n v="29423878.499999993"/>
    <n v="0"/>
    <n v="545"/>
    <m/>
    <n v="0"/>
    <m/>
    <n v="0"/>
    <m/>
    <n v="0"/>
    <n v="32969518.500000007"/>
    <n v="0"/>
    <n v="545"/>
    <n v="0"/>
    <n v="0"/>
    <n v="0"/>
    <n v="0"/>
    <s v=""/>
    <n v="545"/>
    <s v="2018 (triag)"/>
    <n v="545"/>
    <s v="2018 (triag)"/>
    <s v=""/>
    <n v="545"/>
    <n v="545"/>
    <s v="No change"/>
    <n v="5.4585812874464734E-2"/>
    <n v="3.4026707504662967E-2"/>
    <n v="414.82499408545385"/>
    <n v="603.57234988847097"/>
    <n v="0"/>
    <n v="0.18522371209492322"/>
    <n v="0.16530420363888537"/>
  </r>
  <r>
    <s v="Mozambique"/>
    <x v="26"/>
    <n v="24487616"/>
    <x v="5"/>
    <n v="1213"/>
    <n v="25251730.999999993"/>
    <n v="1204"/>
    <m/>
    <n v="0"/>
    <m/>
    <n v="0"/>
    <m/>
    <n v="0"/>
    <m/>
    <n v="1991"/>
    <n v="29423878.499999993"/>
    <n v="4787"/>
    <n v="4787"/>
    <m/>
    <n v="6632"/>
    <m/>
    <n v="6696"/>
    <m/>
    <n v="7329"/>
    <n v="32969518.500000007"/>
    <n v="6992"/>
    <n v="2205"/>
    <n v="1213"/>
    <n v="6632"/>
    <n v="7329"/>
    <n v="1204"/>
    <n v="2013"/>
    <n v="4787"/>
    <n v="2018"/>
    <n v="6992"/>
    <n v="2022"/>
    <s v=""/>
    <n v="6992"/>
    <n v="6992"/>
    <s v="Increasing"/>
    <n v="5.4585812874464734E-2"/>
    <n v="3.4026707504662967E-2"/>
    <n v="1678.3286457952765"/>
    <n v="2441.9762045946391"/>
    <n v="0.47679899647275681"/>
    <n v="1.6269099262355917"/>
    <n v="2.120746774024012"/>
  </r>
  <r>
    <s v="Mozambique"/>
    <x v="26"/>
    <n v="24487617"/>
    <x v="6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n v="0"/>
    <n v="856"/>
    <s v="No change"/>
    <n v="5.4585812874464734E-2"/>
    <n v="3.4026707504662967E-2"/>
    <n v="0"/>
    <n v="0"/>
    <n v="0"/>
    <n v="0"/>
    <n v="0.25963375837593738"/>
  </r>
  <r>
    <s v="Mozambique"/>
    <x v="26"/>
    <n v="24487618"/>
    <x v="7"/>
    <n v="85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85"/>
    <n v="0"/>
    <n v="0"/>
    <n v="85"/>
    <n v="2012"/>
    <n v="0"/>
    <s v=""/>
    <n v="0"/>
    <s v=""/>
    <s v=""/>
    <n v="0"/>
    <n v="6"/>
    <s v="No change"/>
    <n v="5.4585812874464734E-2"/>
    <n v="3.4026707504662967E-2"/>
    <n v="0"/>
    <n v="0"/>
    <n v="3.3661058721083326E-2"/>
    <n v="0"/>
    <n v="1.8198627923547014E-3"/>
  </r>
  <r>
    <s v="Mozambique"/>
    <x v="26"/>
    <n v="24487619"/>
    <x v="8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n v="0"/>
    <n v="0"/>
    <s v="No change"/>
    <n v="5.4585812874464734E-2"/>
    <n v="3.4026707504662967E-2"/>
    <n v="0"/>
    <n v="0"/>
    <n v="0"/>
    <n v="0"/>
    <n v="0"/>
  </r>
  <r>
    <s v="Mozambique"/>
    <x v="26"/>
    <n v="24487620"/>
    <x v="9"/>
    <n v="0"/>
    <n v="25251730.999999993"/>
    <n v="0"/>
    <m/>
    <n v="0"/>
    <m/>
    <n v="0"/>
    <m/>
    <n v="0"/>
    <m/>
    <n v="2466"/>
    <n v="29423878.499999993"/>
    <n v="0"/>
    <n v="2466"/>
    <m/>
    <n v="2789"/>
    <m/>
    <n v="2954"/>
    <m/>
    <n v="3318"/>
    <n v="32969518.500000007"/>
    <n v="3337"/>
    <n v="2466"/>
    <n v="0"/>
    <n v="2789"/>
    <n v="3337"/>
    <n v="0"/>
    <s v=""/>
    <n v="2466"/>
    <n v="2017"/>
    <n v="3337"/>
    <n v="2022"/>
    <s v=""/>
    <n v="3337"/>
    <n v="3337"/>
    <s v="Increasing"/>
    <n v="5.4585812874464734E-2"/>
    <n v="3.4026707504662967E-2"/>
    <n v="1876.9879548894114"/>
    <n v="2731.0264492201272"/>
    <n v="0"/>
    <n v="0.83809481472675351"/>
    <n v="1.0121470230146064"/>
  </r>
  <r>
    <s v="Mozambique"/>
    <x v="26"/>
    <n v="24487621"/>
    <x v="10"/>
    <n v="33"/>
    <n v="25251730.999999993"/>
    <n v="44"/>
    <m/>
    <n v="0"/>
    <m/>
    <n v="212"/>
    <m/>
    <n v="0"/>
    <m/>
    <n v="29"/>
    <n v="29423878.499999993"/>
    <n v="304"/>
    <n v="304"/>
    <m/>
    <n v="54"/>
    <m/>
    <n v="0"/>
    <m/>
    <n v="0"/>
    <n v="32969518.500000007"/>
    <n v="72"/>
    <n v="29"/>
    <n v="212"/>
    <n v="304"/>
    <n v="72"/>
    <n v="44"/>
    <n v="2013"/>
    <n v="304"/>
    <n v="2018"/>
    <n v="72"/>
    <n v="2022"/>
    <s v="Adjust"/>
    <n v="82.749502391069896"/>
    <n v="304"/>
    <s v="Decreasing"/>
    <n v="5.4585812874464734E-2"/>
    <n v="3.4026707504662967E-2"/>
    <n v="22.073256566014976"/>
    <n v="32.116693847276437"/>
    <n v="1.74245480438549E-2"/>
    <n v="0.10331744674652599"/>
    <n v="9.2206381479304877E-2"/>
  </r>
  <r>
    <s v="Mozambique"/>
    <x v="26"/>
    <n v="24487622"/>
    <x v="11"/>
    <n v="0"/>
    <n v="25251730.999999993"/>
    <n v="0"/>
    <m/>
    <n v="0"/>
    <m/>
    <n v="0"/>
    <m/>
    <n v="0"/>
    <m/>
    <n v="0"/>
    <n v="29423878.499999993"/>
    <n v="0"/>
    <n v="5726"/>
    <m/>
    <n v="2055"/>
    <m/>
    <n v="2041"/>
    <m/>
    <n v="1912"/>
    <n v="32969518.500000007"/>
    <n v="335"/>
    <n v="5726"/>
    <n v="0"/>
    <n v="2055"/>
    <n v="2041"/>
    <n v="1908"/>
    <n v="2013"/>
    <n v="5726"/>
    <s v="2018 (triag)"/>
    <n v="335"/>
    <n v="2022"/>
    <s v="Adjust"/>
    <n v="385.01504584733908"/>
    <n v="5726"/>
    <s v="Decreasing"/>
    <n v="5.4585812874464734E-2"/>
    <n v="3.4026707504662967E-2"/>
    <n v="4358.32645162075"/>
    <n v="6341.3858265346507"/>
    <n v="0.75559176517443516"/>
    <n v="1.9460384870743677"/>
    <n v="1.7367557248371701"/>
  </r>
  <r>
    <s v="Mozambique"/>
    <x v="26"/>
    <n v="24487623"/>
    <x v="12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0"/>
    <n v="0"/>
    <n v="0"/>
    <n v="0"/>
    <n v="0"/>
    <n v="0"/>
    <s v=""/>
    <n v="0"/>
    <s v=""/>
    <n v="0"/>
    <s v=""/>
    <s v=""/>
    <n v="0"/>
    <n v="0"/>
    <s v="No change"/>
    <n v="5.4585812874464734E-2"/>
    <n v="3.4026707504662967E-2"/>
    <n v="0"/>
    <n v="0"/>
    <n v="0"/>
    <n v="0"/>
    <n v="0"/>
  </r>
  <r>
    <s v="Mozambique"/>
    <x v="26"/>
    <n v="24487624"/>
    <x v="13"/>
    <n v="267"/>
    <n v="25251730.999999993"/>
    <n v="238"/>
    <m/>
    <n v="0"/>
    <m/>
    <n v="0"/>
    <m/>
    <n v="0"/>
    <m/>
    <n v="290"/>
    <n v="29423878.499999993"/>
    <n v="0"/>
    <n v="206"/>
    <m/>
    <n v="315"/>
    <m/>
    <n v="301"/>
    <m/>
    <n v="264"/>
    <n v="32969518.500000007"/>
    <n v="276"/>
    <n v="206"/>
    <n v="267"/>
    <n v="315"/>
    <n v="301"/>
    <n v="238"/>
    <n v="2013"/>
    <n v="206"/>
    <s v="2018 (triag)"/>
    <n v="276"/>
    <n v="2022"/>
    <s v=""/>
    <n v="276"/>
    <n v="276"/>
    <s v="Increasing"/>
    <n v="5.4585812874464734E-2"/>
    <n v="3.4026707504662967E-2"/>
    <n v="156.79623629652016"/>
    <n v="228.13927353582571"/>
    <n v="9.4250964419033315E-2"/>
    <n v="7.0011164571659054E-2"/>
    <n v="8.3713688448316267E-2"/>
  </r>
  <r>
    <s v="Mozambique"/>
    <x v="26"/>
    <n v="24487625"/>
    <x v="14"/>
    <n v="0"/>
    <n v="25251730.999999993"/>
    <n v="0"/>
    <m/>
    <n v="0"/>
    <m/>
    <n v="0"/>
    <m/>
    <n v="0"/>
    <m/>
    <n v="0"/>
    <n v="29423878.499999993"/>
    <n v="0"/>
    <n v="59"/>
    <m/>
    <n v="0"/>
    <m/>
    <n v="0"/>
    <m/>
    <n v="0"/>
    <n v="32969518.500000007"/>
    <n v="172"/>
    <n v="59"/>
    <n v="0"/>
    <n v="0"/>
    <n v="172"/>
    <n v="0"/>
    <s v=""/>
    <n v="59"/>
    <s v="2018 (triag)"/>
    <n v="172"/>
    <n v="2022"/>
    <s v=""/>
    <n v="172"/>
    <n v="172"/>
    <s v="Increasing"/>
    <n v="5.4585812874464734E-2"/>
    <n v="3.4026707504662967E-2"/>
    <n v="44.907659910168398"/>
    <n v="65.34085989618309"/>
    <n v="0"/>
    <n v="2.0051741309358662E-2"/>
    <n v="5.2169400047501438E-2"/>
  </r>
  <r>
    <s v="Mozambique"/>
    <x v="26"/>
    <n v="24487626"/>
    <x v="15"/>
    <n v="76"/>
    <n v="25251730.999999993"/>
    <n v="115"/>
    <m/>
    <n v="0"/>
    <m/>
    <n v="0"/>
    <m/>
    <n v="0"/>
    <m/>
    <n v="147"/>
    <n v="29423878.499999993"/>
    <n v="150"/>
    <n v="150"/>
    <m/>
    <n v="165"/>
    <m/>
    <n v="156"/>
    <m/>
    <n v="151"/>
    <n v="32969518.500000007"/>
    <n v="154"/>
    <n v="147"/>
    <n v="115"/>
    <n v="165"/>
    <n v="156"/>
    <n v="115"/>
    <n v="2013"/>
    <n v="150"/>
    <n v="2018"/>
    <n v="154"/>
    <n v="2022"/>
    <s v=""/>
    <n v="154"/>
    <n v="154"/>
    <s v="Increasing"/>
    <n v="5.4585812874464734E-2"/>
    <n v="3.4026707504662967E-2"/>
    <n v="111.88857638635177"/>
    <n v="162.7984136396426"/>
    <n v="4.5541432387348035E-2"/>
    <n v="5.0979003328877955E-2"/>
    <n v="4.6709811670437335E-2"/>
  </r>
  <r>
    <s v="Mozambique"/>
    <x v="26"/>
    <n v="24487627"/>
    <x v="16"/>
    <n v="0"/>
    <n v="25251730.999999993"/>
    <n v="0"/>
    <m/>
    <n v="0"/>
    <m/>
    <n v="0"/>
    <m/>
    <n v="0"/>
    <m/>
    <n v="34992"/>
    <n v="29423878.499999993"/>
    <n v="0"/>
    <n v="26735"/>
    <m/>
    <n v="399"/>
    <m/>
    <n v="8308"/>
    <m/>
    <n v="3530"/>
    <n v="32969518.500000007"/>
    <n v="696"/>
    <n v="26735"/>
    <n v="0"/>
    <n v="34992"/>
    <n v="8308"/>
    <n v="0"/>
    <s v=""/>
    <n v="26735"/>
    <s v="2018 (triag)"/>
    <n v="696"/>
    <n v="2022"/>
    <s v="Adjust"/>
    <n v="799.91185644700897"/>
    <n v="26735"/>
    <s v="Decreasing"/>
    <n v="5.4585812874464734E-2"/>
    <n v="3.4026707504662967E-2"/>
    <n v="20349.259113531392"/>
    <n v="29608.269310583983"/>
    <n v="0"/>
    <n v="9.0861576933170127"/>
    <n v="8.1090052922671578"/>
  </r>
  <r>
    <s v="Mozambique"/>
    <x v="26"/>
    <n v="24487628"/>
    <x v="17"/>
    <n v="0"/>
    <n v="25251730.999999993"/>
    <n v="0"/>
    <m/>
    <n v="0"/>
    <m/>
    <n v="0"/>
    <m/>
    <n v="0"/>
    <m/>
    <n v="26735"/>
    <n v="29423878.499999993"/>
    <n v="0"/>
    <n v="0"/>
    <m/>
    <n v="16937"/>
    <m/>
    <n v="14416"/>
    <m/>
    <n v="10717"/>
    <n v="32969518.500000007"/>
    <n v="12261"/>
    <n v="0"/>
    <n v="0"/>
    <n v="26735"/>
    <n v="14416"/>
    <n v="0"/>
    <s v=""/>
    <n v="26735"/>
    <n v="2017"/>
    <n v="12261"/>
    <n v="2022"/>
    <s v="Adjust"/>
    <n v="14091.550678012611"/>
    <n v="26735"/>
    <s v="Decreasing"/>
    <n v="5.4585812874464734E-2"/>
    <n v="3.4026707504662967E-2"/>
    <n v="0"/>
    <n v="0"/>
    <n v="0"/>
    <n v="9.0861576933170127"/>
    <n v="8.1090052922671578"/>
  </r>
  <r>
    <s v="Mozambique"/>
    <x v="26"/>
    <n v="24487629"/>
    <x v="18"/>
    <n v="1425"/>
    <n v="25251730.999999993"/>
    <n v="1465"/>
    <m/>
    <n v="0"/>
    <m/>
    <n v="0"/>
    <m/>
    <n v="0"/>
    <m/>
    <n v="1958"/>
    <n v="29423878.499999993"/>
    <n v="0"/>
    <n v="1951"/>
    <m/>
    <n v="0"/>
    <m/>
    <n v="0"/>
    <m/>
    <n v="301"/>
    <n v="32969518.500000007"/>
    <n v="2040"/>
    <n v="1951"/>
    <n v="1465"/>
    <n v="1958"/>
    <n v="2040"/>
    <n v="1465"/>
    <n v="2013"/>
    <n v="1951"/>
    <s v="2018 (triag)"/>
    <n v="2040"/>
    <n v="2022"/>
    <s v=""/>
    <n v="2040"/>
    <n v="2040"/>
    <s v="Increasing"/>
    <n v="5.4585812874464734E-2"/>
    <n v="3.4026707504662967E-2"/>
    <n v="1484.9973641481108"/>
    <n v="2160.6782653805631"/>
    <n v="0.58015824736925969"/>
    <n v="0.66306690329760587"/>
    <n v="0.61875334940059845"/>
  </r>
  <r>
    <s v="Mozambique"/>
    <x v="26"/>
    <n v="24487630"/>
    <x v="19"/>
    <n v="0"/>
    <n v="25251730.999999993"/>
    <n v="0"/>
    <m/>
    <n v="0"/>
    <m/>
    <n v="0"/>
    <m/>
    <n v="0"/>
    <m/>
    <n v="6281"/>
    <n v="29423878.499999993"/>
    <n v="0"/>
    <n v="0"/>
    <m/>
    <n v="6665"/>
    <m/>
    <n v="0"/>
    <m/>
    <n v="0"/>
    <n v="32969518.500000007"/>
    <n v="6873"/>
    <n v="0"/>
    <n v="0"/>
    <n v="6665"/>
    <n v="6873"/>
    <n v="0"/>
    <s v=""/>
    <n v="6281"/>
    <n v="2017"/>
    <n v="6873"/>
    <n v="2022"/>
    <s v=""/>
    <n v="6873"/>
    <n v="6873"/>
    <s v="Increasing"/>
    <n v="5.4585812874464734E-2"/>
    <n v="3.4026707504662967E-2"/>
    <n v="0"/>
    <n v="0"/>
    <n v="0"/>
    <n v="2.1346607993912161"/>
    <n v="2.0846528286423105"/>
  </r>
  <r>
    <s v="Mozambique"/>
    <x v="26"/>
    <n v="24487631"/>
    <x v="20"/>
    <n v="281"/>
    <n v="25251730.999999993"/>
    <n v="287"/>
    <m/>
    <n v="0"/>
    <m/>
    <n v="0"/>
    <m/>
    <n v="0"/>
    <m/>
    <n v="377"/>
    <n v="29423878.499999993"/>
    <n v="362"/>
    <n v="377"/>
    <m/>
    <n v="395"/>
    <m/>
    <n v="444"/>
    <m/>
    <n v="535"/>
    <n v="32969518.500000007"/>
    <n v="497"/>
    <n v="377"/>
    <n v="287"/>
    <n v="395"/>
    <n v="535"/>
    <n v="287"/>
    <n v="2013"/>
    <n v="377"/>
    <n v="2017"/>
    <n v="497"/>
    <n v="2022"/>
    <s v=""/>
    <n v="497"/>
    <n v="553"/>
    <s v="Increasing"/>
    <n v="5.4585812874464734E-2"/>
    <n v="3.4026707504662967E-2"/>
    <n v="286.95233535819466"/>
    <n v="417.51702001459364"/>
    <n v="0.11365557474059901"/>
    <n v="0.12812722836657991"/>
    <n v="0.16773068736202498"/>
  </r>
  <r>
    <s v="Mozambique"/>
    <x v="26"/>
    <n v="24487632"/>
    <x v="21"/>
    <n v="0"/>
    <n v="25251730.999999993"/>
    <n v="0"/>
    <m/>
    <n v="0"/>
    <m/>
    <n v="0"/>
    <m/>
    <n v="0"/>
    <m/>
    <n v="287"/>
    <n v="29423878.499999993"/>
    <n v="338"/>
    <n v="338"/>
    <m/>
    <n v="422"/>
    <m/>
    <n v="554"/>
    <m/>
    <n v="552"/>
    <n v="32969518.500000007"/>
    <n v="342"/>
    <n v="0"/>
    <n v="0"/>
    <n v="422"/>
    <n v="554"/>
    <n v="0"/>
    <s v=""/>
    <n v="338"/>
    <n v="2018"/>
    <n v="342"/>
    <n v="2022"/>
    <s v=""/>
    <n v="342"/>
    <n v="342"/>
    <s v="Increasing"/>
    <n v="5.4585812874464734E-2"/>
    <n v="3.4026707504662967E-2"/>
    <n v="0"/>
    <n v="0"/>
    <n v="0"/>
    <n v="0.11487268750107164"/>
    <n v="0.10373217916421798"/>
  </r>
  <r>
    <s v="Mozambique"/>
    <x v="26"/>
    <n v="24487633"/>
    <x v="22"/>
    <n v="0"/>
    <n v="25251730.999999993"/>
    <n v="0"/>
    <m/>
    <n v="0"/>
    <m/>
    <n v="0"/>
    <m/>
    <n v="0"/>
    <m/>
    <n v="2"/>
    <n v="29423878.499999993"/>
    <n v="3"/>
    <n v="3"/>
    <m/>
    <n v="2"/>
    <m/>
    <n v="0"/>
    <m/>
    <n v="0"/>
    <n v="32969518.500000007"/>
    <n v="0"/>
    <n v="0"/>
    <n v="0"/>
    <n v="3"/>
    <n v="0"/>
    <n v="0"/>
    <s v=""/>
    <n v="3"/>
    <n v="2018"/>
    <n v="2"/>
    <n v="2018"/>
    <s v="Adjust"/>
    <n v="2.2985972886408303"/>
    <n v="3"/>
    <s v="Decreasing"/>
    <n v="5.4585812874464734E-2"/>
    <n v="3.4026707504662967E-2"/>
    <n v="0"/>
    <n v="0"/>
    <n v="0"/>
    <n v="1.019580066577559E-3"/>
    <n v="9.0993139617735069E-4"/>
  </r>
  <r>
    <s v="Mozambique"/>
    <x v="26"/>
    <n v="24487634"/>
    <x v="23"/>
    <n v="0"/>
    <n v="25251730.999999993"/>
    <n v="0"/>
    <m/>
    <n v="0"/>
    <m/>
    <n v="0"/>
    <m/>
    <n v="0"/>
    <m/>
    <n v="0"/>
    <n v="29423878.499999993"/>
    <n v="0"/>
    <n v="0"/>
    <m/>
    <n v="0"/>
    <m/>
    <n v="0"/>
    <m/>
    <n v="0"/>
    <n v="32969518.500000007"/>
    <n v="99942"/>
    <n v="0"/>
    <n v="0"/>
    <n v="0"/>
    <n v="99942"/>
    <n v="0"/>
    <s v=""/>
    <n v="0"/>
    <s v=""/>
    <n v="99942"/>
    <n v="2022"/>
    <s v=""/>
    <n v="99942"/>
    <n v="99942"/>
    <s v="Increasing"/>
    <n v="5.4585812874464734E-2"/>
    <n v="3.4026707504662967E-2"/>
    <n v="0"/>
    <n v="0"/>
    <n v="0"/>
    <n v="0"/>
    <n v="30.313454532252262"/>
  </r>
  <r>
    <s v="Mauritania"/>
    <x v="27"/>
    <n v="3636113.5000000009"/>
    <x v="0"/>
    <n v="0"/>
    <n v="3742958.9999999981"/>
    <n v="0"/>
    <n v="3843173.9999999991"/>
    <n v="1244"/>
    <n v="3946219.4999999991"/>
    <n v="1384"/>
    <n v="4051890.5000000014"/>
    <n v="0"/>
    <n v="4160014.4999999995"/>
    <n v="1582"/>
    <n v="4270711.4999999972"/>
    <n v="1700"/>
    <n v="1700"/>
    <n v="4383848.5000000009"/>
    <n v="1794"/>
    <n v="4498603.4999999953"/>
    <n v="1868"/>
    <n v="4614974"/>
    <n v="2070"/>
    <n v="4736138.9999999991"/>
    <n v="2236"/>
    <n v="1626"/>
    <n v="1384"/>
    <n v="1794"/>
    <n v="2236"/>
    <n v="1244"/>
    <n v="2014"/>
    <n v="1700"/>
    <n v="2018"/>
    <n v="2236"/>
    <n v="2022"/>
    <s v=""/>
    <n v="2236"/>
    <n v="2236"/>
    <s v="Increasing"/>
    <n v="5.6024318930811168E-2"/>
    <n v="5.4673730437993617E-2"/>
    <n v="1228.754944490516"/>
    <n v="1915.8170745917573"/>
    <n v="3.3235736752660143"/>
    <n v="3.9806013588133995"/>
    <n v="4.7211452197665658"/>
  </r>
  <r>
    <s v="Mauritania"/>
    <x v="27"/>
    <n v="3636114.5"/>
    <x v="1"/>
    <n v="0"/>
    <n v="3742958.9999999981"/>
    <n v="0"/>
    <m/>
    <n v="7692"/>
    <m/>
    <n v="8274"/>
    <m/>
    <n v="0"/>
    <m/>
    <n v="9142"/>
    <n v="4270711.4999999972"/>
    <n v="8223"/>
    <n v="8223"/>
    <m/>
    <n v="8738"/>
    <m/>
    <n v="8580"/>
    <m/>
    <n v="12312"/>
    <n v="4736138.9999999991"/>
    <n v="13006"/>
    <n v="4017"/>
    <n v="8274"/>
    <n v="9142"/>
    <n v="13006"/>
    <n v="7692"/>
    <n v="2014"/>
    <n v="8223"/>
    <n v="2018"/>
    <n v="13006"/>
    <n v="2022"/>
    <s v=""/>
    <n v="13006"/>
    <n v="13006"/>
    <s v="Increasing"/>
    <n v="5.6024318930811168E-2"/>
    <n v="5.4673730437993617E-2"/>
    <n v="3035.614152532843"/>
    <n v="4732.9872008825887"/>
    <n v="20.550585779860278"/>
    <n v="19.254402925601518"/>
    <n v="27.461187266674401"/>
  </r>
  <r>
    <s v="Mauritania"/>
    <x v="27"/>
    <n v="3636115.5"/>
    <x v="2"/>
    <n v="0"/>
    <n v="3742958.9999999981"/>
    <n v="736"/>
    <m/>
    <n v="0"/>
    <m/>
    <n v="0"/>
    <m/>
    <n v="0"/>
    <m/>
    <n v="0"/>
    <n v="4270711.4999999972"/>
    <n v="1342"/>
    <n v="1342"/>
    <m/>
    <n v="1864"/>
    <m/>
    <n v="2054"/>
    <m/>
    <n v="2504"/>
    <n v="4736138.9999999991"/>
    <n v="2680"/>
    <n v="855"/>
    <n v="736"/>
    <n v="1864"/>
    <n v="2680"/>
    <n v="736"/>
    <n v="2013"/>
    <n v="1342"/>
    <n v="2018"/>
    <n v="2680"/>
    <n v="2022"/>
    <s v=""/>
    <n v="2680"/>
    <n v="2680"/>
    <s v="Increasing"/>
    <n v="5.6024318930811168E-2"/>
    <n v="5.4673730437993617E-2"/>
    <n v="646.11652985202409"/>
    <n v="1007.3945871930828"/>
    <n v="1.9663587017651019"/>
    <n v="3.1423335432515187"/>
    <n v="5.6586177052658302"/>
  </r>
  <r>
    <s v="Mauritania"/>
    <x v="27"/>
    <n v="3636116.5"/>
    <x v="3"/>
    <n v="3445"/>
    <n v="3742958.9999999981"/>
    <n v="975"/>
    <m/>
    <n v="0"/>
    <m/>
    <n v="333"/>
    <m/>
    <n v="0"/>
    <m/>
    <n v="0"/>
    <n v="4270711.4999999972"/>
    <n v="0"/>
    <n v="100"/>
    <m/>
    <n v="0"/>
    <m/>
    <n v="0"/>
    <m/>
    <n v="0"/>
    <n v="4736138.9999999991"/>
    <n v="0"/>
    <n v="100"/>
    <n v="3445"/>
    <n v="0"/>
    <n v="0"/>
    <n v="975"/>
    <n v="2013"/>
    <n v="100"/>
    <s v="2018 (triag)"/>
    <n v="100"/>
    <s v="2018 (triag)"/>
    <s v=""/>
    <n v="100"/>
    <n v="100"/>
    <s v="No change"/>
    <n v="5.6024318930811168E-2"/>
    <n v="5.4673730437993617E-2"/>
    <n v="75.569184778014517"/>
    <n v="117.82392832667634"/>
    <n v="2.6048909432350196"/>
    <n v="0.23415302110667055"/>
    <n v="0.21114245168902351"/>
  </r>
  <r>
    <s v="Mauritania"/>
    <x v="27"/>
    <n v="3636117.5"/>
    <x v="4"/>
    <n v="695"/>
    <n v="3742958.9999999981"/>
    <n v="209"/>
    <m/>
    <n v="0"/>
    <m/>
    <n v="204"/>
    <m/>
    <n v="0"/>
    <m/>
    <n v="0"/>
    <n v="4270711.4999999972"/>
    <n v="12751"/>
    <n v="12751"/>
    <m/>
    <n v="0"/>
    <m/>
    <n v="0"/>
    <m/>
    <n v="0"/>
    <n v="4736138.9999999991"/>
    <n v="0"/>
    <n v="151"/>
    <n v="695"/>
    <n v="12751"/>
    <n v="0"/>
    <n v="209"/>
    <n v="2013"/>
    <n v="12751"/>
    <n v="2018"/>
    <n v="12751"/>
    <n v="2018"/>
    <s v=""/>
    <n v="12751"/>
    <n v="12751"/>
    <s v="No change"/>
    <n v="5.6024318930811168E-2"/>
    <n v="5.4673730437993617E-2"/>
    <n v="114.10946901480192"/>
    <n v="177.91413177328127"/>
    <n v="0.55838175090884001"/>
    <n v="29.856851721311561"/>
    <n v="26.92277401486739"/>
  </r>
  <r>
    <s v="Mauritania"/>
    <x v="27"/>
    <n v="3636118.5"/>
    <x v="5"/>
    <n v="0"/>
    <n v="3742958.9999999981"/>
    <n v="0"/>
    <m/>
    <n v="0"/>
    <m/>
    <n v="0"/>
    <m/>
    <n v="0"/>
    <m/>
    <n v="0"/>
    <n v="4270711.4999999972"/>
    <n v="0"/>
    <n v="500"/>
    <m/>
    <n v="0"/>
    <m/>
    <n v="0"/>
    <m/>
    <n v="0"/>
    <n v="4736138.9999999991"/>
    <n v="0"/>
    <n v="500"/>
    <n v="0"/>
    <n v="0"/>
    <n v="0"/>
    <n v="0"/>
    <s v=""/>
    <n v="500"/>
    <s v="2018 (triag)"/>
    <n v="500"/>
    <s v="2018 (triag)"/>
    <s v=""/>
    <n v="500"/>
    <n v="500"/>
    <s v="No change"/>
    <n v="5.6024318930811168E-2"/>
    <n v="5.4673730437993617E-2"/>
    <n v="377.84592389007258"/>
    <n v="589.11964163338166"/>
    <n v="0"/>
    <n v="1.1707651055333528"/>
    <n v="1.0557122584451177"/>
  </r>
  <r>
    <s v="Mauritania"/>
    <x v="27"/>
    <n v="3636119.5"/>
    <x v="6"/>
    <n v="1172"/>
    <n v="3742958.9999999981"/>
    <n v="35"/>
    <m/>
    <n v="0"/>
    <m/>
    <n v="12"/>
    <m/>
    <n v="4"/>
    <m/>
    <n v="0"/>
    <n v="4270711.4999999972"/>
    <n v="4038"/>
    <n v="4038"/>
    <m/>
    <n v="0"/>
    <m/>
    <n v="0"/>
    <m/>
    <n v="0"/>
    <n v="4736138.9999999991"/>
    <n v="0"/>
    <n v="20"/>
    <n v="1172"/>
    <n v="4038"/>
    <n v="0"/>
    <n v="35"/>
    <n v="2013"/>
    <n v="4038"/>
    <n v="2018"/>
    <n v="4038"/>
    <n v="2018"/>
    <s v=""/>
    <n v="4038"/>
    <n v="4038"/>
    <s v="No change"/>
    <n v="5.6024318930811168E-2"/>
    <n v="5.4673730437993617E-2"/>
    <n v="15.113836955602903"/>
    <n v="23.564785665335268"/>
    <n v="9.3508905654590441E-2"/>
    <n v="9.4550989922873576"/>
    <n v="8.5259321992027708"/>
  </r>
  <r>
    <s v="Mauritania"/>
    <x v="27"/>
    <n v="3636120.5"/>
    <x v="7"/>
    <n v="0"/>
    <n v="3742958.9999999981"/>
    <n v="209"/>
    <m/>
    <n v="0"/>
    <m/>
    <n v="53"/>
    <m/>
    <n v="0"/>
    <m/>
    <n v="0"/>
    <n v="4270711.4999999972"/>
    <n v="4745"/>
    <n v="4745"/>
    <m/>
    <n v="0"/>
    <m/>
    <n v="0"/>
    <m/>
    <n v="0"/>
    <n v="4736138.9999999991"/>
    <n v="0"/>
    <n v="5"/>
    <n v="209"/>
    <n v="4745"/>
    <n v="0"/>
    <n v="209"/>
    <n v="2013"/>
    <n v="4745"/>
    <n v="2018"/>
    <n v="4745"/>
    <n v="2018"/>
    <s v=""/>
    <n v="4745"/>
    <n v="4745"/>
    <s v="No change"/>
    <n v="5.6024318930811168E-2"/>
    <n v="5.4673730437993617E-2"/>
    <n v="3.7784592389007257"/>
    <n v="5.8911964163338171"/>
    <n v="0.55838175090884001"/>
    <n v="11.110560851511517"/>
    <n v="10.018709332644166"/>
  </r>
  <r>
    <s v="Mauritania"/>
    <x v="27"/>
    <n v="3636121.5"/>
    <x v="8"/>
    <n v="0"/>
    <n v="3742958.9999999981"/>
    <n v="0"/>
    <m/>
    <n v="0"/>
    <m/>
    <n v="0"/>
    <m/>
    <n v="0"/>
    <m/>
    <n v="0"/>
    <n v="4270711.4999999972"/>
    <n v="0"/>
    <n v="38"/>
    <m/>
    <n v="0"/>
    <m/>
    <n v="0"/>
    <m/>
    <n v="0"/>
    <n v="4736138.9999999991"/>
    <n v="0"/>
    <n v="38"/>
    <n v="0"/>
    <n v="0"/>
    <n v="0"/>
    <n v="0"/>
    <s v=""/>
    <n v="38"/>
    <s v="2018 (triag)"/>
    <n v="38"/>
    <s v="2018 (triag)"/>
    <s v=""/>
    <n v="38"/>
    <n v="38"/>
    <s v="No change"/>
    <n v="5.6024318930811168E-2"/>
    <n v="5.4673730437993617E-2"/>
    <n v="28.716290215645515"/>
    <n v="44.773092764137012"/>
    <n v="0"/>
    <n v="8.8978148020534803E-2"/>
    <n v="8.0234131641828937E-2"/>
  </r>
  <r>
    <s v="Mauritania"/>
    <x v="27"/>
    <n v="3636122.5"/>
    <x v="9"/>
    <n v="0"/>
    <n v="3742958.9999999981"/>
    <n v="0"/>
    <m/>
    <n v="0"/>
    <m/>
    <n v="0"/>
    <m/>
    <n v="0"/>
    <m/>
    <n v="0"/>
    <n v="4270711.4999999972"/>
    <n v="0"/>
    <n v="20"/>
    <m/>
    <n v="0"/>
    <m/>
    <n v="0"/>
    <m/>
    <n v="0"/>
    <n v="4736138.9999999991"/>
    <n v="0"/>
    <n v="20"/>
    <n v="0"/>
    <n v="0"/>
    <n v="0"/>
    <n v="0"/>
    <s v=""/>
    <n v="20"/>
    <s v="2018 (triag)"/>
    <n v="20"/>
    <s v="2018 (triag)"/>
    <s v=""/>
    <n v="20"/>
    <n v="20"/>
    <s v="No change"/>
    <n v="5.6024318930811168E-2"/>
    <n v="5.4673730437993617E-2"/>
    <n v="15.113836955602903"/>
    <n v="23.564785665335268"/>
    <n v="0"/>
    <n v="4.6830604221334109E-2"/>
    <n v="4.2228490337804708E-2"/>
  </r>
  <r>
    <s v="Mauritania"/>
    <x v="27"/>
    <n v="3636123.5"/>
    <x v="10"/>
    <n v="0"/>
    <n v="3742958.9999999981"/>
    <n v="0"/>
    <m/>
    <n v="0"/>
    <m/>
    <n v="0"/>
    <m/>
    <n v="0"/>
    <m/>
    <n v="0"/>
    <n v="4270711.4999999972"/>
    <n v="0"/>
    <n v="9"/>
    <m/>
    <n v="0"/>
    <m/>
    <n v="0"/>
    <m/>
    <n v="0"/>
    <n v="4736138.9999999991"/>
    <n v="0"/>
    <n v="9"/>
    <n v="0"/>
    <n v="0"/>
    <n v="0"/>
    <n v="0"/>
    <s v=""/>
    <n v="9"/>
    <s v="2018 (triag)"/>
    <n v="9"/>
    <s v="2018 (triag)"/>
    <s v=""/>
    <n v="9"/>
    <n v="9"/>
    <s v="No change"/>
    <n v="5.6024318930811168E-2"/>
    <n v="5.4673730437993617E-2"/>
    <n v="6.801226630021306"/>
    <n v="10.60415354940087"/>
    <n v="0"/>
    <n v="2.1073771899600351E-2"/>
    <n v="1.9002820652012118E-2"/>
  </r>
  <r>
    <s v="Mauritania"/>
    <x v="27"/>
    <n v="3636124.5"/>
    <x v="11"/>
    <n v="0"/>
    <n v="3742958.9999999981"/>
    <n v="0"/>
    <m/>
    <n v="0"/>
    <m/>
    <n v="0"/>
    <m/>
    <n v="0"/>
    <m/>
    <n v="0"/>
    <n v="4270711.4999999972"/>
    <n v="0"/>
    <n v="326"/>
    <m/>
    <n v="0"/>
    <m/>
    <n v="0"/>
    <m/>
    <n v="0"/>
    <n v="4736138.9999999991"/>
    <n v="0"/>
    <n v="326"/>
    <n v="0"/>
    <n v="0"/>
    <n v="0"/>
    <n v="0"/>
    <s v=""/>
    <n v="326"/>
    <s v="2018 (triag)"/>
    <n v="326"/>
    <s v="2018 (triag)"/>
    <s v=""/>
    <n v="326"/>
    <n v="326"/>
    <s v="No change"/>
    <n v="5.6024318930811168E-2"/>
    <n v="5.4673730437993617E-2"/>
    <n v="246.35554237632732"/>
    <n v="384.1060063449649"/>
    <n v="0"/>
    <n v="0.76333884880774605"/>
    <n v="0.68832439250621669"/>
  </r>
  <r>
    <s v="Mauritania"/>
    <x v="27"/>
    <n v="3636125.5"/>
    <x v="12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n v="0"/>
    <n v="0"/>
    <s v="No change"/>
    <n v="5.6024318930811168E-2"/>
    <n v="5.4673730437993617E-2"/>
    <n v="0"/>
    <n v="0"/>
    <n v="0"/>
    <n v="0"/>
    <n v="0"/>
  </r>
  <r>
    <s v="Mauritania"/>
    <x v="27"/>
    <n v="3636126.5"/>
    <x v="13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n v="0"/>
    <n v="0"/>
    <s v="No change"/>
    <n v="5.6024318930811168E-2"/>
    <n v="5.4673730437993617E-2"/>
    <n v="0"/>
    <n v="0"/>
    <n v="0"/>
    <n v="0"/>
    <n v="0"/>
  </r>
  <r>
    <s v="Mauritania"/>
    <x v="27"/>
    <n v="3636127.5"/>
    <x v="14"/>
    <n v="0"/>
    <n v="3742958.9999999981"/>
    <n v="0"/>
    <m/>
    <n v="0"/>
    <m/>
    <n v="0"/>
    <m/>
    <n v="0"/>
    <m/>
    <n v="0"/>
    <n v="4270711.4999999972"/>
    <n v="0"/>
    <n v="15"/>
    <m/>
    <n v="0"/>
    <m/>
    <n v="0"/>
    <m/>
    <n v="0"/>
    <n v="4736138.9999999991"/>
    <n v="0"/>
    <n v="15"/>
    <n v="0"/>
    <n v="0"/>
    <n v="0"/>
    <n v="0"/>
    <s v=""/>
    <n v="15"/>
    <s v="2018 (triag)"/>
    <n v="15"/>
    <s v="2018 (triag)"/>
    <s v=""/>
    <n v="15"/>
    <n v="15"/>
    <s v="No change"/>
    <n v="5.6024318930811168E-2"/>
    <n v="5.4673730437993617E-2"/>
    <n v="11.335377716702178"/>
    <n v="17.673589249001452"/>
    <n v="0"/>
    <n v="3.512295316600058E-2"/>
    <n v="3.1671367753353531E-2"/>
  </r>
  <r>
    <s v="Mauritania"/>
    <x v="27"/>
    <n v="3636128.5"/>
    <x v="15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n v="0"/>
    <n v="0"/>
    <s v="No change"/>
    <n v="5.6024318930811168E-2"/>
    <n v="5.4673730437993617E-2"/>
    <n v="0"/>
    <n v="0"/>
    <n v="0"/>
    <n v="0"/>
    <n v="0"/>
  </r>
  <r>
    <s v="Mauritania"/>
    <x v="27"/>
    <n v="3636129.5"/>
    <x v="16"/>
    <n v="0"/>
    <n v="3742958.9999999981"/>
    <n v="0"/>
    <m/>
    <n v="0"/>
    <m/>
    <n v="0"/>
    <m/>
    <n v="0"/>
    <m/>
    <n v="0"/>
    <n v="4270711.4999999972"/>
    <n v="0"/>
    <n v="1532"/>
    <m/>
    <n v="0"/>
    <m/>
    <n v="0"/>
    <m/>
    <n v="0"/>
    <n v="4736138.9999999991"/>
    <n v="0"/>
    <n v="1532"/>
    <n v="0"/>
    <n v="0"/>
    <n v="0"/>
    <n v="0"/>
    <s v=""/>
    <n v="1532"/>
    <s v="2018 (triag)"/>
    <n v="1532"/>
    <s v="2018 (triag)"/>
    <s v=""/>
    <n v="1532"/>
    <n v="1532"/>
    <s v="No change"/>
    <n v="5.6024318930811168E-2"/>
    <n v="5.4673730437993617E-2"/>
    <n v="1157.7199107991823"/>
    <n v="1805.0625819646816"/>
    <n v="0"/>
    <n v="3.587224283354193"/>
    <n v="3.2347023598758406"/>
  </r>
  <r>
    <s v="Mauritania"/>
    <x v="27"/>
    <n v="3636130.5"/>
    <x v="17"/>
    <n v="0"/>
    <n v="3742958.9999999981"/>
    <n v="0"/>
    <m/>
    <n v="0"/>
    <m/>
    <n v="0"/>
    <m/>
    <n v="0"/>
    <m/>
    <n v="0"/>
    <n v="4270711.4999999972"/>
    <n v="0"/>
    <n v="4"/>
    <m/>
    <n v="0"/>
    <m/>
    <n v="0"/>
    <m/>
    <n v="0"/>
    <n v="4736138.9999999991"/>
    <n v="0"/>
    <n v="4"/>
    <n v="0"/>
    <n v="0"/>
    <n v="0"/>
    <n v="0"/>
    <s v=""/>
    <n v="4"/>
    <s v="2018 (triag)"/>
    <n v="4"/>
    <s v="2018 (triag)"/>
    <s v=""/>
    <n v="4"/>
    <n v="4"/>
    <s v="No change"/>
    <n v="5.6024318930811168E-2"/>
    <n v="5.4673730437993617E-2"/>
    <n v="3.0227673911205803"/>
    <n v="4.7129571330670537"/>
    <n v="0"/>
    <n v="9.3661208442668217E-3"/>
    <n v="8.445698067560941E-3"/>
  </r>
  <r>
    <s v="Mauritania"/>
    <x v="27"/>
    <n v="3636131.5"/>
    <x v="18"/>
    <n v="0"/>
    <n v="3742958.9999999981"/>
    <n v="0"/>
    <m/>
    <n v="0"/>
    <m/>
    <n v="0"/>
    <m/>
    <n v="0"/>
    <m/>
    <n v="0"/>
    <n v="4270711.4999999972"/>
    <n v="0"/>
    <n v="122"/>
    <m/>
    <n v="0"/>
    <m/>
    <n v="0"/>
    <m/>
    <n v="0"/>
    <n v="4736138.9999999991"/>
    <n v="0"/>
    <n v="122"/>
    <n v="0"/>
    <n v="0"/>
    <n v="0"/>
    <n v="0"/>
    <s v=""/>
    <n v="122"/>
    <s v="2018 (triag)"/>
    <n v="122"/>
    <s v="2018 (triag)"/>
    <s v=""/>
    <n v="122"/>
    <n v="122"/>
    <s v="No change"/>
    <n v="5.6024318930811168E-2"/>
    <n v="5.4673730437993617E-2"/>
    <n v="92.194405429177706"/>
    <n v="143.74519255854514"/>
    <n v="0"/>
    <n v="0.28566668575013809"/>
    <n v="0.2575937910606087"/>
  </r>
  <r>
    <s v="Mauritania"/>
    <x v="27"/>
    <n v="3636132.5"/>
    <x v="19"/>
    <n v="0"/>
    <n v="3742958.9999999981"/>
    <n v="0"/>
    <m/>
    <n v="0"/>
    <m/>
    <n v="0"/>
    <m/>
    <n v="0"/>
    <m/>
    <n v="0"/>
    <n v="4270711.4999999972"/>
    <n v="0"/>
    <n v="65"/>
    <m/>
    <n v="0"/>
    <m/>
    <n v="0"/>
    <m/>
    <n v="0"/>
    <n v="4736138.9999999991"/>
    <n v="0"/>
    <n v="65"/>
    <n v="0"/>
    <n v="0"/>
    <n v="0"/>
    <n v="0"/>
    <s v=""/>
    <n v="65"/>
    <s v="2018 (triag)"/>
    <n v="65"/>
    <s v="2018 (triag)"/>
    <s v=""/>
    <n v="65"/>
    <n v="65"/>
    <s v="No change"/>
    <n v="5.6024318930811168E-2"/>
    <n v="5.4673730437993617E-2"/>
    <n v="49.119970105709434"/>
    <n v="76.585553412339621"/>
    <n v="0"/>
    <n v="0.15219946371933585"/>
    <n v="0.13724259359786528"/>
  </r>
  <r>
    <s v="Mauritania"/>
    <x v="27"/>
    <n v="3636133.5"/>
    <x v="20"/>
    <n v="0"/>
    <n v="3742958.9999999981"/>
    <n v="0"/>
    <m/>
    <n v="0"/>
    <m/>
    <n v="0"/>
    <m/>
    <n v="0"/>
    <m/>
    <n v="0"/>
    <n v="4270711.4999999972"/>
    <n v="0"/>
    <n v="7"/>
    <m/>
    <n v="0"/>
    <m/>
    <n v="0"/>
    <m/>
    <n v="0"/>
    <n v="4736138.9999999991"/>
    <n v="0"/>
    <n v="7"/>
    <n v="0"/>
    <n v="0"/>
    <n v="0"/>
    <n v="0"/>
    <s v=""/>
    <n v="7"/>
    <s v="2018 (triag)"/>
    <n v="7"/>
    <s v="2018 (triag)"/>
    <s v=""/>
    <n v="7"/>
    <n v="7"/>
    <s v="No change"/>
    <n v="5.6024318930811168E-2"/>
    <n v="5.4673730437993617E-2"/>
    <n v="5.2898429344610163"/>
    <n v="8.2476749828673448"/>
    <n v="0"/>
    <n v="1.639071147746694E-2"/>
    <n v="1.4779971618231648E-2"/>
  </r>
  <r>
    <s v="Mauritania"/>
    <x v="27"/>
    <n v="3636134.5"/>
    <x v="21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n v="0"/>
    <n v="0"/>
    <s v="No change"/>
    <n v="5.6024318930811168E-2"/>
    <n v="5.4673730437993617E-2"/>
    <n v="0"/>
    <n v="0"/>
    <n v="0"/>
    <n v="0"/>
    <n v="0"/>
  </r>
  <r>
    <s v="Mauritania"/>
    <x v="27"/>
    <n v="3636135.5"/>
    <x v="22"/>
    <n v="0"/>
    <n v="3742958.9999999981"/>
    <n v="0"/>
    <m/>
    <n v="0"/>
    <m/>
    <n v="0"/>
    <m/>
    <n v="0"/>
    <m/>
    <n v="0"/>
    <n v="4270711.4999999972"/>
    <n v="0"/>
    <n v="0"/>
    <m/>
    <n v="0"/>
    <m/>
    <n v="0"/>
    <m/>
    <n v="0"/>
    <n v="4736138.9999999991"/>
    <n v="0"/>
    <n v="0"/>
    <n v="0"/>
    <n v="0"/>
    <n v="0"/>
    <n v="0"/>
    <s v=""/>
    <n v="0"/>
    <s v=""/>
    <n v="0"/>
    <s v=""/>
    <s v=""/>
    <n v="0"/>
    <n v="0"/>
    <s v="No change"/>
    <n v="5.6024318930811168E-2"/>
    <n v="5.4673730437993617E-2"/>
    <n v="0"/>
    <n v="0"/>
    <n v="0"/>
    <n v="0"/>
    <n v="0"/>
  </r>
  <r>
    <s v="Mauritania"/>
    <x v="27"/>
    <n v="3636136.5"/>
    <x v="23"/>
    <n v="0"/>
    <n v="3742958.9999999981"/>
    <n v="0"/>
    <m/>
    <n v="0"/>
    <m/>
    <n v="0"/>
    <m/>
    <n v="0"/>
    <m/>
    <n v="0"/>
    <n v="4270711.4999999972"/>
    <n v="0"/>
    <n v="42"/>
    <m/>
    <n v="0"/>
    <m/>
    <n v="0"/>
    <m/>
    <n v="0"/>
    <n v="4736138.9999999991"/>
    <n v="0"/>
    <n v="42"/>
    <n v="0"/>
    <n v="0"/>
    <n v="0"/>
    <n v="0"/>
    <s v=""/>
    <n v="42"/>
    <s v="2018 (triag)"/>
    <n v="42"/>
    <s v="2018 (triag)"/>
    <s v=""/>
    <n v="42"/>
    <n v="42"/>
    <s v="No change"/>
    <n v="5.6024318930811168E-2"/>
    <n v="5.4673730437993617E-2"/>
    <n v="31.739057606766096"/>
    <n v="49.486049897204062"/>
    <n v="0"/>
    <n v="9.8344268864801632E-2"/>
    <n v="8.8679829709389882E-2"/>
  </r>
  <r>
    <s v="Mauritius"/>
    <x v="28"/>
    <n v="1288744.5000000005"/>
    <x v="0"/>
    <n v="3444"/>
    <n v="1290691.4999999998"/>
    <n v="4092"/>
    <n v="1292113.5000000002"/>
    <n v="4858"/>
    <n v="1293153"/>
    <n v="5100"/>
    <n v="1293911.0000000005"/>
    <n v="5538"/>
    <n v="1294740.5000000002"/>
    <n v="5854"/>
    <n v="1295381.5000000005"/>
    <n v="4790"/>
    <n v="4790"/>
    <n v="1296279.0000000002"/>
    <n v="6580"/>
    <n v="1297827.5"/>
    <n v="7101"/>
    <n v="1298914.4999999995"/>
    <n v="0"/>
    <n v="1299468.9999999986"/>
    <n v="3224"/>
    <n v="2395"/>
    <n v="5100"/>
    <n v="6580"/>
    <n v="7101"/>
    <n v="4092"/>
    <n v="2013"/>
    <n v="4790"/>
    <n v="2018"/>
    <n v="3224"/>
    <n v="2022"/>
    <s v="Adjust"/>
    <n v="3801.7397609775749"/>
    <n v="4790"/>
    <s v="Decreasing"/>
    <n v="7.4156136535132866E-2"/>
    <n v="5.4673730437993617E-2"/>
    <n v="1653.0177357079308"/>
    <n v="2821.8830834238984"/>
    <n v="31.70393544855607"/>
    <n v="36.97752360984002"/>
    <n v="36.861210232795131"/>
  </r>
  <r>
    <s v="Mauritius"/>
    <x v="28"/>
    <n v="1288745.5"/>
    <x v="1"/>
    <n v="7474"/>
    <n v="1290691.4999999998"/>
    <n v="7926"/>
    <m/>
    <n v="8250"/>
    <m/>
    <n v="8522"/>
    <m/>
    <n v="8268"/>
    <m/>
    <n v="8890"/>
    <n v="1295381.5000000005"/>
    <n v="9972"/>
    <n v="9972"/>
    <m/>
    <n v="0"/>
    <m/>
    <n v="0"/>
    <m/>
    <n v="0"/>
    <n v="1299468.9999999986"/>
    <n v="7800"/>
    <n v="4419"/>
    <n v="8522"/>
    <n v="9972"/>
    <n v="7800"/>
    <n v="7926"/>
    <n v="2013"/>
    <n v="9972"/>
    <n v="2018"/>
    <n v="7800"/>
    <n v="2022"/>
    <s v="Adjust"/>
    <n v="9197.7574862360689"/>
    <n v="9972"/>
    <s v="Decreasing"/>
    <n v="7.4156136535132866E-2"/>
    <n v="5.4673730437993617E-2"/>
    <n v="3049.9730163229001"/>
    <n v="5206.6393927558274"/>
    <n v="61.408942415751568"/>
    <n v="76.98118276353334"/>
    <n v="76.739037252908773"/>
  </r>
  <r>
    <s v="Mauritius"/>
    <x v="28"/>
    <n v="1288746.5"/>
    <x v="2"/>
    <n v="0"/>
    <n v="1290691.4999999998"/>
    <n v="0"/>
    <m/>
    <n v="0"/>
    <m/>
    <n v="0"/>
    <m/>
    <n v="0"/>
    <m/>
    <n v="0"/>
    <n v="1295381.5000000005"/>
    <n v="0"/>
    <n v="567"/>
    <m/>
    <n v="0"/>
    <m/>
    <n v="0"/>
    <m/>
    <n v="0"/>
    <n v="1299468.9999999986"/>
    <n v="0"/>
    <n v="567"/>
    <n v="0"/>
    <n v="0"/>
    <n v="0"/>
    <n v="0"/>
    <s v=""/>
    <n v="567"/>
    <s v="2018 (triag)"/>
    <n v="567"/>
    <s v="2018 (triag)"/>
    <s v=""/>
    <n v="567"/>
    <n v="567"/>
    <s v="No change"/>
    <n v="7.4156136535132866E-2"/>
    <n v="5.4673730437993617E-2"/>
    <n v="391.3407332552805"/>
    <n v="668.06167361225482"/>
    <n v="0"/>
    <n v="4.3770889116449458"/>
    <n v="4.3633207102285674"/>
  </r>
  <r>
    <s v="Mauritius"/>
    <x v="28"/>
    <n v="1288747.5"/>
    <x v="3"/>
    <n v="0"/>
    <n v="1290691.4999999998"/>
    <n v="73"/>
    <m/>
    <n v="24"/>
    <m/>
    <n v="0"/>
    <m/>
    <n v="1159"/>
    <m/>
    <n v="759"/>
    <n v="1295381.5000000005"/>
    <n v="0"/>
    <n v="748"/>
    <m/>
    <n v="14"/>
    <m/>
    <n v="0"/>
    <m/>
    <n v="0"/>
    <n v="1299468.9999999986"/>
    <n v="258"/>
    <n v="748"/>
    <n v="73"/>
    <n v="1159"/>
    <n v="258"/>
    <n v="73"/>
    <n v="2013"/>
    <n v="748"/>
    <s v="2018 (triag)"/>
    <n v="258"/>
    <n v="2022"/>
    <s v="Adjust"/>
    <n v="304.2335168524238"/>
    <n v="748"/>
    <s v="Decreasing"/>
    <n v="7.4156136535132866E-2"/>
    <n v="5.4673730437993617E-2"/>
    <n v="516.26608196640177"/>
    <n v="881.322983883539"/>
    <n v="0.56558829123768162"/>
    <n v="5.7743606806180248"/>
    <n v="5.7561973390669632"/>
  </r>
  <r>
    <s v="Mauritius"/>
    <x v="28"/>
    <n v="1288748.5"/>
    <x v="4"/>
    <n v="0"/>
    <n v="1290691.4999999998"/>
    <n v="27"/>
    <m/>
    <n v="18"/>
    <m/>
    <n v="0"/>
    <m/>
    <n v="312"/>
    <m/>
    <n v="293"/>
    <n v="1295381.5000000005"/>
    <n v="0"/>
    <n v="466"/>
    <m/>
    <n v="0"/>
    <m/>
    <n v="0"/>
    <m/>
    <n v="0"/>
    <n v="1299468.9999999986"/>
    <n v="0"/>
    <n v="466"/>
    <n v="27"/>
    <n v="312"/>
    <n v="0"/>
    <n v="27"/>
    <n v="2013"/>
    <n v="466"/>
    <s v="2018 (triag)"/>
    <n v="466"/>
    <s v="2018 (triag)"/>
    <s v=""/>
    <n v="466"/>
    <n v="466"/>
    <s v="No change"/>
    <n v="7.4156136535132866E-2"/>
    <n v="5.4673730437993617E-2"/>
    <n v="321.63100828388133"/>
    <n v="549.05950600231176"/>
    <n v="0.20919018990982743"/>
    <n v="3.5973958250909082"/>
    <n v="3.5860801604347659"/>
  </r>
  <r>
    <s v="Mauritius"/>
    <x v="28"/>
    <n v="1288749.5"/>
    <x v="5"/>
    <n v="0"/>
    <n v="1290691.4999999998"/>
    <n v="0"/>
    <m/>
    <n v="0"/>
    <m/>
    <n v="0"/>
    <m/>
    <n v="0"/>
    <m/>
    <n v="0"/>
    <n v="1295381.5000000005"/>
    <n v="180"/>
    <n v="180"/>
    <m/>
    <n v="0"/>
    <m/>
    <n v="163"/>
    <m/>
    <n v="0"/>
    <n v="1299468.9999999986"/>
    <n v="916"/>
    <n v="180"/>
    <n v="0"/>
    <n v="180"/>
    <n v="916"/>
    <n v="0"/>
    <s v=""/>
    <n v="180"/>
    <n v="2018"/>
    <n v="916"/>
    <n v="2022"/>
    <s v=""/>
    <n v="916"/>
    <n v="916"/>
    <s v="Increasing"/>
    <n v="7.4156136535132866E-2"/>
    <n v="5.4673730437993617E-2"/>
    <n v="124.23515341437476"/>
    <n v="212.08307098801743"/>
    <n v="0"/>
    <n v="1.3895520354428401"/>
    <n v="7.0490331050606132"/>
  </r>
  <r>
    <s v="Mauritius"/>
    <x v="28"/>
    <n v="1288750.5"/>
    <x v="6"/>
    <n v="0"/>
    <n v="1290691.4999999998"/>
    <n v="0"/>
    <m/>
    <n v="0"/>
    <m/>
    <n v="0"/>
    <m/>
    <n v="202"/>
    <m/>
    <n v="61"/>
    <n v="1295381.5000000005"/>
    <n v="0"/>
    <n v="0"/>
    <m/>
    <n v="1"/>
    <m/>
    <n v="0"/>
    <m/>
    <n v="0"/>
    <n v="1299468.9999999986"/>
    <n v="0"/>
    <n v="0"/>
    <n v="0"/>
    <n v="202"/>
    <n v="0"/>
    <n v="0"/>
    <s v=""/>
    <n v="61"/>
    <n v="2017"/>
    <n v="1"/>
    <n v="2017"/>
    <s v="Adjust"/>
    <n v="1.1791996777225728"/>
    <n v="61"/>
    <s v="Decreasing"/>
    <n v="7.4156136535132866E-2"/>
    <n v="5.4673730437993617E-2"/>
    <n v="0"/>
    <n v="0"/>
    <n v="0"/>
    <n v="0.47090374534451801"/>
    <n v="0.46942251027150372"/>
  </r>
  <r>
    <s v="Mauritius"/>
    <x v="28"/>
    <n v="1288751.5"/>
    <x v="7"/>
    <n v="0"/>
    <n v="1290691.4999999998"/>
    <n v="0"/>
    <m/>
    <n v="0"/>
    <m/>
    <n v="0"/>
    <m/>
    <n v="1796"/>
    <m/>
    <n v="1843"/>
    <n v="1295381.5000000005"/>
    <n v="0"/>
    <n v="48"/>
    <m/>
    <n v="311"/>
    <m/>
    <n v="0"/>
    <m/>
    <n v="0"/>
    <n v="1299468.9999999986"/>
    <n v="0"/>
    <n v="48"/>
    <n v="0"/>
    <n v="1843"/>
    <n v="0"/>
    <n v="0"/>
    <s v=""/>
    <n v="48"/>
    <s v="2018 (triag)"/>
    <n v="311"/>
    <s v="2018 (triag)"/>
    <s v=""/>
    <n v="311"/>
    <n v="311"/>
    <s v="Increasing"/>
    <n v="7.4156136535132866E-2"/>
    <n v="5.4673730437993617E-2"/>
    <n v="33.129374243833269"/>
    <n v="56.555485596804644"/>
    <n v="0"/>
    <n v="0.370547209451424"/>
    <n v="2.3932852572858634"/>
  </r>
  <r>
    <s v="Mauritius"/>
    <x v="28"/>
    <n v="1288752.5"/>
    <x v="8"/>
    <n v="0"/>
    <n v="1290691.4999999998"/>
    <n v="0"/>
    <m/>
    <n v="0"/>
    <m/>
    <n v="0"/>
    <m/>
    <n v="0"/>
    <m/>
    <n v="0"/>
    <n v="1295381.5000000005"/>
    <n v="0"/>
    <n v="1153"/>
    <m/>
    <n v="0"/>
    <m/>
    <n v="0"/>
    <m/>
    <n v="0"/>
    <n v="1299468.9999999986"/>
    <n v="0"/>
    <n v="1153"/>
    <n v="0"/>
    <n v="0"/>
    <n v="0"/>
    <n v="0"/>
    <s v=""/>
    <n v="1153"/>
    <s v="2018 (triag)"/>
    <n v="1153"/>
    <s v="2018 (triag)"/>
    <s v=""/>
    <n v="1153"/>
    <n v="1153"/>
    <s v="No change"/>
    <n v="7.4156136535132866E-2"/>
    <n v="5.4673730437993617E-2"/>
    <n v="795.79517714874498"/>
    <n v="1358.5098936065783"/>
    <n v="0"/>
    <n v="8.9008527603644154"/>
    <n v="8.8728549892302251"/>
  </r>
  <r>
    <s v="Mauritius"/>
    <x v="28"/>
    <n v="1288753.5"/>
    <x v="9"/>
    <n v="0"/>
    <n v="1290691.4999999998"/>
    <n v="0"/>
    <m/>
    <n v="0"/>
    <m/>
    <n v="0"/>
    <m/>
    <n v="0"/>
    <m/>
    <n v="0"/>
    <n v="1295381.5000000005"/>
    <n v="0"/>
    <n v="315"/>
    <m/>
    <n v="0"/>
    <m/>
    <n v="0"/>
    <m/>
    <n v="0"/>
    <n v="1299468.9999999986"/>
    <n v="0"/>
    <n v="315"/>
    <n v="0"/>
    <n v="0"/>
    <n v="0"/>
    <n v="0"/>
    <s v=""/>
    <n v="315"/>
    <s v="2018 (triag)"/>
    <n v="315"/>
    <s v="2018 (triag)"/>
    <s v=""/>
    <n v="315"/>
    <n v="315"/>
    <s v="No change"/>
    <n v="7.4156136535132866E-2"/>
    <n v="5.4673730437993617E-2"/>
    <n v="217.41151847515582"/>
    <n v="371.14537422903049"/>
    <n v="0"/>
    <n v="2.4317160620249703"/>
    <n v="2.4240670612380928"/>
  </r>
  <r>
    <s v="Mauritius"/>
    <x v="28"/>
    <n v="1288754.5"/>
    <x v="10"/>
    <n v="0"/>
    <n v="1290691.4999999998"/>
    <n v="0"/>
    <m/>
    <n v="0"/>
    <m/>
    <n v="0"/>
    <m/>
    <n v="0"/>
    <m/>
    <n v="0"/>
    <n v="1295381.5000000005"/>
    <n v="0"/>
    <n v="12"/>
    <m/>
    <n v="15"/>
    <m/>
    <n v="0"/>
    <m/>
    <n v="0"/>
    <n v="1299468.9999999986"/>
    <n v="0"/>
    <n v="12"/>
    <n v="0"/>
    <n v="15"/>
    <n v="0"/>
    <n v="0"/>
    <s v=""/>
    <n v="12"/>
    <s v="2018 (triag)"/>
    <n v="15"/>
    <s v="2018 (triag)"/>
    <s v=""/>
    <n v="15"/>
    <n v="15"/>
    <s v="Increasing"/>
    <n v="7.4156136535132866E-2"/>
    <n v="5.4673730437993617E-2"/>
    <n v="8.2823435609583171"/>
    <n v="14.138871399201161"/>
    <n v="0"/>
    <n v="9.2636802362855999E-2"/>
    <n v="0.11543176482086157"/>
  </r>
  <r>
    <s v="Mauritius"/>
    <x v="28"/>
    <n v="1288755.5"/>
    <x v="11"/>
    <n v="0"/>
    <n v="1290691.4999999998"/>
    <n v="0"/>
    <m/>
    <n v="0"/>
    <m/>
    <n v="0"/>
    <m/>
    <n v="0"/>
    <m/>
    <n v="0"/>
    <n v="1295381.5000000005"/>
    <n v="291"/>
    <n v="291"/>
    <m/>
    <n v="0"/>
    <m/>
    <n v="0"/>
    <m/>
    <n v="0"/>
    <n v="1299468.9999999986"/>
    <n v="270"/>
    <n v="274"/>
    <n v="0"/>
    <n v="291"/>
    <n v="270"/>
    <n v="0"/>
    <s v=""/>
    <n v="291"/>
    <n v="2018"/>
    <n v="270"/>
    <n v="2022"/>
    <s v="Adjust"/>
    <n v="318.38391298509464"/>
    <n v="318.38391298509464"/>
    <s v="Increasing"/>
    <n v="7.4156136535132866E-2"/>
    <n v="5.4673730437993617E-2"/>
    <n v="189.11351130854825"/>
    <n v="322.83756361509319"/>
    <n v="0"/>
    <n v="2.2464424572992581"/>
    <n v="2.4501077977627399"/>
  </r>
  <r>
    <s v="Mauritius"/>
    <x v="28"/>
    <n v="1288756.5"/>
    <x v="12"/>
    <n v="0"/>
    <n v="1290691.4999999998"/>
    <n v="0"/>
    <m/>
    <n v="0"/>
    <m/>
    <n v="0"/>
    <m/>
    <n v="0"/>
    <m/>
    <n v="0"/>
    <n v="1295381.5000000005"/>
    <n v="0"/>
    <n v="9"/>
    <m/>
    <n v="0"/>
    <m/>
    <n v="0"/>
    <m/>
    <n v="0"/>
    <n v="1299468.9999999986"/>
    <n v="0"/>
    <n v="9"/>
    <n v="0"/>
    <n v="0"/>
    <n v="0"/>
    <n v="0"/>
    <s v=""/>
    <n v="9"/>
    <s v="2018 (triag)"/>
    <n v="9"/>
    <s v="2018 (triag)"/>
    <s v=""/>
    <n v="9"/>
    <n v="9"/>
    <s v="No change"/>
    <n v="7.4156136535132866E-2"/>
    <n v="5.4673730437993617E-2"/>
    <n v="6.2117576707187379"/>
    <n v="10.60415354940087"/>
    <n v="0"/>
    <n v="6.9477601772142003E-2"/>
    <n v="6.9259058892516948E-2"/>
  </r>
  <r>
    <s v="Mauritius"/>
    <x v="28"/>
    <n v="1288757.5"/>
    <x v="13"/>
    <n v="0"/>
    <n v="1290691.4999999998"/>
    <n v="0"/>
    <m/>
    <n v="0"/>
    <m/>
    <n v="0"/>
    <m/>
    <n v="0"/>
    <m/>
    <n v="0"/>
    <n v="1295381.5000000005"/>
    <n v="0"/>
    <n v="213"/>
    <m/>
    <n v="0"/>
    <m/>
    <n v="0"/>
    <m/>
    <n v="0"/>
    <n v="1299468.9999999986"/>
    <n v="0"/>
    <n v="213"/>
    <n v="0"/>
    <n v="0"/>
    <n v="0"/>
    <n v="0"/>
    <s v=""/>
    <n v="213"/>
    <s v="2018 (triag)"/>
    <n v="213"/>
    <s v="2018 (triag)"/>
    <s v=""/>
    <n v="213"/>
    <n v="213"/>
    <s v="No change"/>
    <n v="7.4156136535132866E-2"/>
    <n v="5.4673730437993617E-2"/>
    <n v="147.01159820701014"/>
    <n v="250.9649673358206"/>
    <n v="0"/>
    <n v="1.644303241940694"/>
    <n v="1.6391310604562344"/>
  </r>
  <r>
    <s v="Mauritius"/>
    <x v="28"/>
    <n v="1288758.5"/>
    <x v="14"/>
    <n v="0"/>
    <n v="1290691.4999999998"/>
    <n v="0"/>
    <m/>
    <n v="0"/>
    <m/>
    <n v="0"/>
    <m/>
    <n v="0"/>
    <m/>
    <n v="0"/>
    <n v="1295381.5000000005"/>
    <n v="0"/>
    <n v="416"/>
    <m/>
    <n v="0"/>
    <m/>
    <n v="0"/>
    <m/>
    <n v="0"/>
    <n v="1299468.9999999986"/>
    <n v="378"/>
    <n v="416"/>
    <n v="0"/>
    <n v="0"/>
    <n v="378"/>
    <n v="0"/>
    <s v=""/>
    <n v="416"/>
    <s v="2018 (triag)"/>
    <n v="378"/>
    <n v="2022"/>
    <s v="Adjust"/>
    <n v="445.73747817913255"/>
    <n v="445.73747817913255"/>
    <s v="Increasing"/>
    <n v="7.4156136535132866E-2"/>
    <n v="5.4673730437993617E-2"/>
    <n v="287.12124344655501"/>
    <n v="490.14754183897355"/>
    <n v="0"/>
    <n v="3.2114091485790084"/>
    <n v="3.4301509168678366"/>
  </r>
  <r>
    <s v="Mauritius"/>
    <x v="28"/>
    <n v="1288759.5"/>
    <x v="15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6"/>
    <n v="0"/>
    <n v="0"/>
    <n v="0"/>
    <n v="6"/>
    <n v="0"/>
    <s v=""/>
    <n v="0"/>
    <s v=""/>
    <n v="6"/>
    <n v="2022"/>
    <s v=""/>
    <n v="6"/>
    <n v="6"/>
    <s v="Increasing"/>
    <n v="7.4156136535132866E-2"/>
    <n v="5.4673730437993617E-2"/>
    <n v="0"/>
    <n v="0"/>
    <n v="0"/>
    <n v="0"/>
    <n v="4.6172705928344625E-2"/>
  </r>
  <r>
    <s v="Mauritius"/>
    <x v="28"/>
    <n v="1288760.5"/>
    <x v="16"/>
    <n v="0"/>
    <n v="1290691.4999999998"/>
    <n v="0"/>
    <m/>
    <n v="0"/>
    <m/>
    <n v="0"/>
    <m/>
    <n v="0"/>
    <m/>
    <n v="0"/>
    <n v="1295381.5000000005"/>
    <n v="0"/>
    <n v="3295"/>
    <m/>
    <n v="0"/>
    <m/>
    <n v="0"/>
    <m/>
    <n v="0"/>
    <n v="1299468.9999999986"/>
    <n v="0"/>
    <n v="3295"/>
    <n v="0"/>
    <n v="0"/>
    <n v="0"/>
    <n v="0"/>
    <s v=""/>
    <n v="3295"/>
    <s v="2018 (triag)"/>
    <n v="3295"/>
    <s v="2018 (triag)"/>
    <s v=""/>
    <n v="3295"/>
    <n v="3295"/>
    <s v="No change"/>
    <n v="7.4156136535132866E-2"/>
    <n v="5.4673730437993617E-2"/>
    <n v="2274.1935027798045"/>
    <n v="3882.2984383639855"/>
    <n v="0"/>
    <n v="25.436521982134213"/>
    <n v="25.356511005649256"/>
  </r>
  <r>
    <s v="Mauritius"/>
    <x v="28"/>
    <n v="1288761.5"/>
    <x v="17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0"/>
    <n v="0"/>
    <n v="0"/>
    <n v="0"/>
    <n v="0"/>
    <n v="0"/>
    <s v=""/>
    <n v="0"/>
    <s v=""/>
    <n v="0"/>
    <s v=""/>
    <s v=""/>
    <n v="0"/>
    <n v="0"/>
    <s v="No change"/>
    <n v="7.4156136535132866E-2"/>
    <n v="5.4673730437993617E-2"/>
    <n v="0"/>
    <n v="0"/>
    <n v="0"/>
    <n v="0"/>
    <n v="0"/>
  </r>
  <r>
    <s v="Mauritius"/>
    <x v="28"/>
    <n v="1288762.5"/>
    <x v="18"/>
    <n v="0"/>
    <n v="1290691.4999999998"/>
    <n v="0"/>
    <m/>
    <n v="0"/>
    <m/>
    <n v="0"/>
    <m/>
    <n v="0"/>
    <m/>
    <n v="0"/>
    <n v="1295381.5000000005"/>
    <n v="0"/>
    <n v="291"/>
    <m/>
    <n v="0"/>
    <m/>
    <n v="0"/>
    <m/>
    <n v="0"/>
    <n v="1299468.9999999986"/>
    <n v="224"/>
    <n v="291"/>
    <n v="0"/>
    <n v="0"/>
    <n v="224"/>
    <n v="0"/>
    <s v=""/>
    <n v="291"/>
    <s v="2018 (triag)"/>
    <n v="224"/>
    <n v="2022"/>
    <s v="Adjust"/>
    <n v="264.14072780985634"/>
    <n v="291"/>
    <s v="Decreasing"/>
    <n v="7.4156136535132866E-2"/>
    <n v="5.4673730437993617E-2"/>
    <n v="200.8468313532392"/>
    <n v="342.86763143062814"/>
    <n v="0"/>
    <n v="2.2464424572992581"/>
    <n v="2.2393762375247146"/>
  </r>
  <r>
    <s v="Mauritius"/>
    <x v="28"/>
    <n v="1288763.5"/>
    <x v="19"/>
    <n v="0"/>
    <n v="1290691.4999999998"/>
    <n v="0"/>
    <m/>
    <n v="0"/>
    <m/>
    <n v="0"/>
    <m/>
    <n v="0"/>
    <m/>
    <n v="0"/>
    <n v="1295381.5000000005"/>
    <n v="0"/>
    <n v="24"/>
    <m/>
    <n v="0"/>
    <m/>
    <n v="0"/>
    <m/>
    <n v="0"/>
    <n v="1299468.9999999986"/>
    <n v="0"/>
    <n v="24"/>
    <n v="0"/>
    <n v="0"/>
    <n v="0"/>
    <n v="0"/>
    <s v=""/>
    <n v="24"/>
    <s v="2018 (triag)"/>
    <n v="24"/>
    <s v="2018 (triag)"/>
    <s v=""/>
    <n v="24"/>
    <n v="24"/>
    <s v="No change"/>
    <n v="7.4156136535132866E-2"/>
    <n v="5.4673730437993617E-2"/>
    <n v="16.564687121916634"/>
    <n v="28.277742798402322"/>
    <n v="0"/>
    <n v="0.185273604725712"/>
    <n v="0.1846908237133785"/>
  </r>
  <r>
    <s v="Mauritius"/>
    <x v="28"/>
    <n v="1288764.5"/>
    <x v="20"/>
    <n v="0"/>
    <n v="1290691.4999999998"/>
    <n v="0"/>
    <m/>
    <n v="0"/>
    <m/>
    <n v="0"/>
    <m/>
    <n v="0"/>
    <m/>
    <n v="0"/>
    <n v="1295381.5000000005"/>
    <n v="0"/>
    <n v="64"/>
    <m/>
    <n v="0"/>
    <m/>
    <n v="0"/>
    <m/>
    <n v="0"/>
    <n v="1299468.9999999986"/>
    <n v="0"/>
    <n v="64"/>
    <n v="0"/>
    <n v="0"/>
    <n v="0"/>
    <n v="0"/>
    <s v=""/>
    <n v="64"/>
    <s v="2018 (triag)"/>
    <n v="64"/>
    <s v="2018 (triag)"/>
    <s v=""/>
    <n v="64"/>
    <n v="64"/>
    <s v="No change"/>
    <n v="7.4156136535132866E-2"/>
    <n v="5.4673730437993617E-2"/>
    <n v="44.172498991777694"/>
    <n v="75.407314129072859"/>
    <n v="0"/>
    <n v="0.49406294593523203"/>
    <n v="0.492508863235676"/>
  </r>
  <r>
    <s v="Mauritius"/>
    <x v="28"/>
    <n v="1288765.5"/>
    <x v="21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0"/>
    <n v="0"/>
    <n v="0"/>
    <n v="0"/>
    <n v="0"/>
    <n v="0"/>
    <s v=""/>
    <n v="0"/>
    <s v=""/>
    <n v="0"/>
    <s v=""/>
    <s v=""/>
    <n v="0"/>
    <n v="0"/>
    <s v="No change"/>
    <n v="7.4156136535132866E-2"/>
    <n v="5.4673730437993617E-2"/>
    <n v="0"/>
    <n v="0"/>
    <n v="0"/>
    <n v="0"/>
    <n v="0"/>
  </r>
  <r>
    <s v="Mauritius"/>
    <x v="28"/>
    <n v="1288766.5"/>
    <x v="22"/>
    <n v="0"/>
    <n v="1290691.4999999998"/>
    <n v="0"/>
    <m/>
    <n v="0"/>
    <m/>
    <n v="0"/>
    <m/>
    <n v="0"/>
    <m/>
    <n v="0"/>
    <n v="1295381.5000000005"/>
    <n v="0"/>
    <n v="0"/>
    <m/>
    <n v="0"/>
    <m/>
    <n v="0"/>
    <m/>
    <n v="0"/>
    <n v="1299468.9999999986"/>
    <n v="27"/>
    <n v="0"/>
    <n v="0"/>
    <n v="0"/>
    <n v="27"/>
    <n v="0"/>
    <s v=""/>
    <n v="0"/>
    <s v=""/>
    <n v="27"/>
    <n v="2022"/>
    <s v=""/>
    <n v="27"/>
    <n v="27"/>
    <s v="Increasing"/>
    <n v="7.4156136535132866E-2"/>
    <n v="5.4673730437993617E-2"/>
    <n v="0"/>
    <n v="0"/>
    <n v="0"/>
    <n v="0"/>
    <n v="0.20777717667755083"/>
  </r>
  <r>
    <s v="Mauritius"/>
    <x v="28"/>
    <n v="1288767.5"/>
    <x v="23"/>
    <n v="0"/>
    <n v="1290691.4999999998"/>
    <n v="0"/>
    <m/>
    <n v="0"/>
    <m/>
    <n v="0"/>
    <m/>
    <n v="0"/>
    <m/>
    <n v="0"/>
    <n v="1295381.5000000005"/>
    <n v="0"/>
    <n v="5"/>
    <m/>
    <n v="0"/>
    <m/>
    <n v="0"/>
    <m/>
    <n v="0"/>
    <n v="1299468.9999999986"/>
    <n v="0"/>
    <n v="5"/>
    <n v="0"/>
    <n v="0"/>
    <n v="0"/>
    <n v="0"/>
    <s v=""/>
    <n v="5"/>
    <s v="2018 (triag)"/>
    <n v="5"/>
    <s v="2018 (triag)"/>
    <s v=""/>
    <n v="5"/>
    <n v="5"/>
    <s v="No change"/>
    <n v="7.4156136535132866E-2"/>
    <n v="5.4673730437993617E-2"/>
    <n v="3.450976483732632"/>
    <n v="5.8911964163338171"/>
    <n v="0"/>
    <n v="3.8598667651190001E-2"/>
    <n v="3.8477254940287191E-2"/>
  </r>
  <r>
    <s v="Malawi"/>
    <x v="29"/>
    <n v="15581250.5"/>
    <x v="0"/>
    <n v="0"/>
    <n v="16024775.499999996"/>
    <n v="400"/>
    <n v="16477966.500000002"/>
    <n v="68"/>
    <n v="16938941.500000004"/>
    <n v="0"/>
    <n v="17405623.5"/>
    <n v="1093"/>
    <n v="17881167.000000004"/>
    <n v="11"/>
    <n v="18367882.999999985"/>
    <n v="5520"/>
    <n v="5520"/>
    <n v="18867336.499999993"/>
    <n v="0"/>
    <n v="19377061.499999985"/>
    <n v="2265"/>
    <n v="19889742.000000011"/>
    <n v="0"/>
    <n v="20405316.500000019"/>
    <n v="2121"/>
    <n v="2760"/>
    <n v="400"/>
    <n v="5520"/>
    <n v="2265"/>
    <n v="400"/>
    <n v="2013"/>
    <n v="5520"/>
    <n v="2018"/>
    <n v="2121"/>
    <n v="2022"/>
    <s v="Adjust"/>
    <n v="2350.0590031813363"/>
    <n v="5520"/>
    <s v="Decreasing"/>
    <n v="-0.13121558498618857"/>
    <n v="0.50042870775453441"/>
    <n v="5319.1238751005985"/>
    <n v="12385.380721387499"/>
    <n v="0.24961348132459021"/>
    <n v="3.005245623570231"/>
    <n v="2.7051773492462101"/>
  </r>
  <r>
    <s v="Malawi"/>
    <x v="29"/>
    <n v="15581251.5"/>
    <x v="1"/>
    <n v="0"/>
    <n v="16024775.499999996"/>
    <n v="7090"/>
    <m/>
    <n v="0"/>
    <m/>
    <n v="0"/>
    <m/>
    <n v="9146"/>
    <m/>
    <n v="0"/>
    <n v="18367882.999999985"/>
    <n v="15914"/>
    <n v="15914"/>
    <m/>
    <n v="0"/>
    <m/>
    <n v="32965"/>
    <m/>
    <n v="0"/>
    <n v="20405316.500000019"/>
    <n v="19184"/>
    <n v="6025"/>
    <n v="7090"/>
    <n v="15914"/>
    <n v="32965"/>
    <n v="7090"/>
    <n v="2013"/>
    <n v="15914"/>
    <n v="2018"/>
    <n v="19184"/>
    <n v="2022"/>
    <s v=""/>
    <n v="19184"/>
    <n v="19184"/>
    <s v="Increasing"/>
    <n v="-0.13121558498618857"/>
    <n v="0.50042870775453441"/>
    <n v="11611.493241840981"/>
    <n v="27036.927118246262"/>
    <n v="4.4243989564783615"/>
    <n v="8.6640360241841776"/>
    <n v="9.4014714253513212"/>
  </r>
  <r>
    <s v="Malawi"/>
    <x v="29"/>
    <n v="15581252.5"/>
    <x v="2"/>
    <n v="0"/>
    <n v="16024775.499999996"/>
    <n v="96"/>
    <m/>
    <n v="0"/>
    <m/>
    <n v="0"/>
    <m/>
    <n v="1136"/>
    <m/>
    <n v="0"/>
    <n v="18367882.999999985"/>
    <n v="0"/>
    <n v="0"/>
    <m/>
    <n v="0"/>
    <m/>
    <n v="0"/>
    <m/>
    <n v="0"/>
    <n v="20405316.500000019"/>
    <n v="1232"/>
    <n v="0"/>
    <n v="96"/>
    <n v="1136"/>
    <n v="1232"/>
    <n v="96"/>
    <n v="2013"/>
    <n v="0"/>
    <s v=""/>
    <n v="1232"/>
    <n v="2022"/>
    <s v=""/>
    <n v="1232"/>
    <n v="1232"/>
    <s v="Increasing"/>
    <n v="-0.13121558498618857"/>
    <n v="0.50042870775453441"/>
    <n v="0"/>
    <n v="0"/>
    <n v="5.9907235517901655E-2"/>
    <n v="0"/>
    <n v="0.60376421997669028"/>
  </r>
  <r>
    <s v="Malawi"/>
    <x v="29"/>
    <n v="15581253.5"/>
    <x v="3"/>
    <n v="4"/>
    <n v="16024775.499999996"/>
    <n v="199"/>
    <m/>
    <n v="0"/>
    <m/>
    <n v="0"/>
    <m/>
    <n v="0"/>
    <m/>
    <n v="0"/>
    <n v="18367882.999999985"/>
    <n v="570"/>
    <n v="570"/>
    <m/>
    <n v="107"/>
    <m/>
    <n v="40"/>
    <m/>
    <n v="0"/>
    <n v="20405316.500000019"/>
    <n v="0"/>
    <n v="387"/>
    <n v="199"/>
    <n v="570"/>
    <n v="40"/>
    <n v="199"/>
    <n v="2013"/>
    <n v="570"/>
    <n v="2018"/>
    <n v="40"/>
    <n v="2020"/>
    <s v="Adjust"/>
    <n v="44.319830328738078"/>
    <n v="570"/>
    <s v="Decreasing"/>
    <n v="-0.13121558498618857"/>
    <n v="0.50042870775453441"/>
    <n v="745.83367379127969"/>
    <n v="1736.6457750641168"/>
    <n v="0.12418270695898363"/>
    <n v="0.310324276346926"/>
    <n v="0.27933896541129344"/>
  </r>
  <r>
    <s v="Malawi"/>
    <x v="29"/>
    <n v="15581254.5"/>
    <x v="4"/>
    <n v="4"/>
    <n v="16024775.499999996"/>
    <n v="88"/>
    <m/>
    <n v="0"/>
    <m/>
    <n v="0"/>
    <m/>
    <n v="0"/>
    <m/>
    <n v="0"/>
    <n v="18367882.999999985"/>
    <n v="916"/>
    <n v="916"/>
    <m/>
    <n v="50"/>
    <m/>
    <n v="15"/>
    <m/>
    <n v="0"/>
    <n v="20405316.500000019"/>
    <n v="0"/>
    <n v="112"/>
    <n v="88"/>
    <n v="916"/>
    <n v="15"/>
    <n v="88"/>
    <n v="2013"/>
    <n v="916"/>
    <n v="2018"/>
    <n v="15"/>
    <n v="2020"/>
    <s v="Adjust"/>
    <n v="16.619936373276779"/>
    <n v="916"/>
    <s v="Decreasing"/>
    <n v="-0.13121558498618857"/>
    <n v="0.50042870775453441"/>
    <n v="215.84850507654605"/>
    <n v="502.59515970847826"/>
    <n v="5.4914965891409852E-2"/>
    <n v="0.49869655637506005"/>
    <n v="0.44890261809955223"/>
  </r>
  <r>
    <s v="Malawi"/>
    <x v="29"/>
    <n v="15581255.5"/>
    <x v="5"/>
    <n v="0"/>
    <n v="16024775.499999996"/>
    <n v="0"/>
    <m/>
    <n v="0"/>
    <m/>
    <n v="0"/>
    <m/>
    <n v="0"/>
    <m/>
    <n v="0"/>
    <n v="18367882.999999985"/>
    <n v="10016"/>
    <n v="10016"/>
    <m/>
    <n v="0"/>
    <m/>
    <n v="0"/>
    <m/>
    <n v="0"/>
    <n v="20405316.500000019"/>
    <n v="10747"/>
    <n v="10016"/>
    <n v="0"/>
    <n v="10016"/>
    <n v="10747"/>
    <n v="0"/>
    <s v=""/>
    <n v="10016"/>
    <n v="2018"/>
    <n v="10747"/>
    <n v="2022"/>
    <s v=""/>
    <n v="10747"/>
    <n v="10747"/>
    <s v="Increasing"/>
    <n v="-0.13121558498618857"/>
    <n v="0.50042870775453441"/>
    <n v="19303.023453988262"/>
    <n v="44946.367139643909"/>
    <n v="0"/>
    <n v="5.4529964068259842"/>
    <n v="5.2667646689038072"/>
  </r>
  <r>
    <s v="Malawi"/>
    <x v="29"/>
    <n v="15581256.5"/>
    <x v="6"/>
    <n v="0"/>
    <n v="16024775.499999996"/>
    <n v="0"/>
    <m/>
    <n v="0"/>
    <m/>
    <n v="0"/>
    <m/>
    <n v="0"/>
    <m/>
    <n v="0"/>
    <n v="18367882.999999985"/>
    <n v="0"/>
    <n v="25"/>
    <m/>
    <n v="0"/>
    <m/>
    <n v="9"/>
    <m/>
    <n v="0"/>
    <n v="20405316.500000019"/>
    <n v="0"/>
    <n v="25"/>
    <n v="0"/>
    <n v="0"/>
    <n v="9"/>
    <n v="0"/>
    <s v=""/>
    <n v="25"/>
    <s v="2018 (triag)"/>
    <n v="9"/>
    <n v="2020"/>
    <s v="Adjust"/>
    <n v="9.9719618239660672"/>
    <n v="25"/>
    <s v="Decreasing"/>
    <n v="-0.13121558498618857"/>
    <n v="0.50042870775453441"/>
    <n v="48.180469883157599"/>
    <n v="112.18641957778533"/>
    <n v="0"/>
    <n v="1.3610713874865177E-2"/>
    <n v="1.2251709009267255E-2"/>
  </r>
  <r>
    <s v="Malawi"/>
    <x v="29"/>
    <n v="15581257.5"/>
    <x v="7"/>
    <n v="0"/>
    <n v="16024775.499999996"/>
    <n v="0"/>
    <m/>
    <n v="0"/>
    <m/>
    <n v="0"/>
    <m/>
    <n v="0"/>
    <m/>
    <n v="0"/>
    <n v="18367882.999999985"/>
    <n v="0"/>
    <n v="35"/>
    <m/>
    <n v="0"/>
    <m/>
    <n v="0"/>
    <m/>
    <n v="0"/>
    <n v="20405316.500000019"/>
    <n v="0"/>
    <n v="35"/>
    <n v="0"/>
    <n v="0"/>
    <n v="0"/>
    <n v="0"/>
    <s v=""/>
    <n v="35"/>
    <s v="2018 (triag)"/>
    <n v="35"/>
    <s v="2018 (triag)"/>
    <s v=""/>
    <n v="35"/>
    <n v="35"/>
    <s v="No change"/>
    <n v="-0.13121558498618857"/>
    <n v="0.50042870775453441"/>
    <n v="67.452657836420642"/>
    <n v="157.06098740889945"/>
    <n v="0"/>
    <n v="1.9054999424811248E-2"/>
    <n v="1.7152392612974156E-2"/>
  </r>
  <r>
    <s v="Malawi"/>
    <x v="29"/>
    <n v="15581258.5"/>
    <x v="8"/>
    <n v="0"/>
    <n v="16024775.499999996"/>
    <n v="0"/>
    <m/>
    <n v="0"/>
    <m/>
    <n v="0"/>
    <m/>
    <n v="0"/>
    <m/>
    <n v="0"/>
    <n v="18367882.999999985"/>
    <n v="0"/>
    <n v="178"/>
    <m/>
    <n v="0"/>
    <m/>
    <n v="0"/>
    <m/>
    <n v="0"/>
    <n v="20405316.500000019"/>
    <n v="0"/>
    <n v="178"/>
    <n v="0"/>
    <n v="0"/>
    <n v="0"/>
    <n v="0"/>
    <s v=""/>
    <n v="178"/>
    <s v="2018 (triag)"/>
    <n v="178"/>
    <s v="2018 (triag)"/>
    <s v=""/>
    <n v="178"/>
    <n v="178"/>
    <s v="No change"/>
    <n v="-0.13121558498618857"/>
    <n v="0.50042870775453441"/>
    <n v="343.04494556808208"/>
    <n v="798.76730739383152"/>
    <n v="0"/>
    <n v="9.6908282789040054E-2"/>
    <n v="8.723216814598285E-2"/>
  </r>
  <r>
    <s v="Malawi"/>
    <x v="29"/>
    <n v="15581259.5"/>
    <x v="9"/>
    <n v="0"/>
    <n v="16024775.499999996"/>
    <n v="0"/>
    <m/>
    <n v="0"/>
    <m/>
    <n v="0"/>
    <m/>
    <n v="0"/>
    <m/>
    <n v="0"/>
    <n v="18367882.999999985"/>
    <n v="0"/>
    <n v="178"/>
    <m/>
    <n v="0"/>
    <m/>
    <n v="2630"/>
    <m/>
    <n v="0"/>
    <n v="20405316.500000019"/>
    <n v="561"/>
    <n v="178"/>
    <n v="0"/>
    <n v="0"/>
    <n v="2630"/>
    <n v="0"/>
    <s v=""/>
    <n v="178"/>
    <s v="2018 (triag)"/>
    <n v="561"/>
    <n v="2022"/>
    <s v=""/>
    <n v="561"/>
    <n v="561"/>
    <s v="Increasing"/>
    <n v="-0.13121558498618857"/>
    <n v="0.50042870775453441"/>
    <n v="343.04494556808208"/>
    <n v="798.76730739383152"/>
    <n v="0"/>
    <n v="9.6908282789040054E-2"/>
    <n v="0.27492835016795719"/>
  </r>
  <r>
    <s v="Malawi"/>
    <x v="29"/>
    <n v="15581260.5"/>
    <x v="10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12"/>
    <n v="0"/>
    <n v="0"/>
    <n v="0"/>
    <n v="12"/>
    <n v="0"/>
    <s v=""/>
    <n v="0"/>
    <s v=""/>
    <n v="12"/>
    <n v="2022"/>
    <s v=""/>
    <n v="12"/>
    <n v="12"/>
    <s v="Increasing"/>
    <n v="-0.13121558498618857"/>
    <n v="0.50042870775453441"/>
    <n v="0"/>
    <n v="0"/>
    <n v="0"/>
    <n v="0"/>
    <n v="5.8808203244482826E-3"/>
  </r>
  <r>
    <s v="Malawi"/>
    <x v="29"/>
    <n v="15581261.5"/>
    <x v="11"/>
    <n v="0"/>
    <n v="16024775.499999996"/>
    <n v="0"/>
    <m/>
    <n v="0"/>
    <m/>
    <n v="0"/>
    <m/>
    <n v="0"/>
    <m/>
    <n v="0"/>
    <n v="18367882.999999985"/>
    <n v="542"/>
    <n v="542"/>
    <m/>
    <n v="0"/>
    <m/>
    <n v="743"/>
    <m/>
    <n v="0"/>
    <n v="20405316.500000019"/>
    <n v="81"/>
    <n v="0"/>
    <n v="0"/>
    <n v="542"/>
    <n v="743"/>
    <n v="0"/>
    <s v=""/>
    <n v="542"/>
    <n v="2018"/>
    <n v="81"/>
    <n v="2022"/>
    <s v="Adjust"/>
    <n v="89.747656415694607"/>
    <n v="542"/>
    <s v="Decreasing"/>
    <n v="-0.13121558498618857"/>
    <n v="0.50042870775453441"/>
    <n v="0"/>
    <n v="0"/>
    <n v="0"/>
    <n v="0.29508027680707705"/>
    <n v="0.26561705132091407"/>
  </r>
  <r>
    <s v="Malawi"/>
    <x v="29"/>
    <n v="15581262.5"/>
    <x v="12"/>
    <n v="0"/>
    <n v="16024775.499999996"/>
    <n v="0"/>
    <m/>
    <n v="0"/>
    <m/>
    <n v="0"/>
    <m/>
    <n v="0"/>
    <m/>
    <n v="0"/>
    <n v="18367882.999999985"/>
    <n v="0"/>
    <n v="2804"/>
    <m/>
    <n v="0"/>
    <m/>
    <n v="1809"/>
    <m/>
    <n v="0"/>
    <n v="20405316.500000019"/>
    <n v="1661"/>
    <n v="2804"/>
    <n v="0"/>
    <n v="0"/>
    <n v="1809"/>
    <n v="0"/>
    <s v=""/>
    <n v="2804"/>
    <s v="2018 (triag)"/>
    <n v="1661"/>
    <n v="2022"/>
    <s v="Adjust"/>
    <n v="1840.3809544008486"/>
    <n v="2804"/>
    <s v="Decreasing"/>
    <n v="-0.13121558498618857"/>
    <n v="0.50042870775453441"/>
    <n v="5403.9215020949559"/>
    <n v="12582.828819844402"/>
    <n v="0"/>
    <n v="1.5265776682048782"/>
    <n v="1.3741516824794153"/>
  </r>
  <r>
    <s v="Malawi"/>
    <x v="29"/>
    <n v="15581263.5"/>
    <x v="13"/>
    <n v="0"/>
    <n v="16024775.499999996"/>
    <n v="0"/>
    <m/>
    <n v="0"/>
    <m/>
    <n v="0"/>
    <m/>
    <n v="0"/>
    <m/>
    <n v="0"/>
    <n v="18367882.999999985"/>
    <n v="0"/>
    <n v="44"/>
    <m/>
    <n v="0"/>
    <m/>
    <n v="0"/>
    <m/>
    <n v="0"/>
    <n v="20405316.500000019"/>
    <n v="610"/>
    <n v="44"/>
    <n v="0"/>
    <n v="0"/>
    <n v="610"/>
    <n v="0"/>
    <s v=""/>
    <n v="44"/>
    <s v="2018 (triag)"/>
    <n v="610"/>
    <n v="2022"/>
    <s v=""/>
    <n v="610"/>
    <n v="610"/>
    <s v="Increasing"/>
    <n v="-0.13121558498618857"/>
    <n v="0.50042870775453441"/>
    <n v="84.797626994357373"/>
    <n v="197.44809845690216"/>
    <n v="0"/>
    <n v="2.3954856419762711E-2"/>
    <n v="0.29894169982612101"/>
  </r>
  <r>
    <s v="Malawi"/>
    <x v="29"/>
    <n v="15581264.5"/>
    <x v="14"/>
    <n v="0"/>
    <n v="16024775.499999996"/>
    <n v="0"/>
    <m/>
    <n v="0"/>
    <m/>
    <n v="0"/>
    <m/>
    <n v="0"/>
    <m/>
    <n v="0"/>
    <n v="18367882.999999985"/>
    <n v="0"/>
    <n v="306"/>
    <m/>
    <n v="0"/>
    <m/>
    <n v="0"/>
    <m/>
    <n v="0"/>
    <n v="20405316.500000019"/>
    <n v="0"/>
    <n v="306"/>
    <n v="0"/>
    <n v="0"/>
    <n v="0"/>
    <n v="0"/>
    <s v=""/>
    <n v="306"/>
    <s v="2018 (triag)"/>
    <n v="306"/>
    <s v="2018 (triag)"/>
    <s v=""/>
    <n v="306"/>
    <n v="306"/>
    <s v="No change"/>
    <n v="-0.13121558498618857"/>
    <n v="0.50042870775453441"/>
    <n v="589.72895136984903"/>
    <n v="1373.1617756320923"/>
    <n v="0"/>
    <n v="0.16659513782834975"/>
    <n v="0.14996091827343119"/>
  </r>
  <r>
    <s v="Malawi"/>
    <x v="29"/>
    <n v="15581265.5"/>
    <x v="15"/>
    <n v="0"/>
    <n v="16024775.499999996"/>
    <n v="0"/>
    <m/>
    <n v="0"/>
    <m/>
    <n v="0"/>
    <m/>
    <n v="0"/>
    <m/>
    <n v="0"/>
    <n v="18367882.999999985"/>
    <n v="0"/>
    <n v="13"/>
    <m/>
    <n v="0"/>
    <m/>
    <n v="91"/>
    <m/>
    <n v="0"/>
    <n v="20405316.500000019"/>
    <n v="73"/>
    <n v="13"/>
    <n v="0"/>
    <n v="0"/>
    <n v="91"/>
    <n v="0"/>
    <s v=""/>
    <n v="13"/>
    <s v="2018 (triag)"/>
    <n v="73"/>
    <n v="2022"/>
    <s v=""/>
    <n v="73"/>
    <n v="73"/>
    <s v="Increasing"/>
    <n v="-0.13121558498618857"/>
    <n v="0.50042870775453441"/>
    <n v="25.053844339241952"/>
    <n v="58.336938180448371"/>
    <n v="0"/>
    <n v="7.077571214929892E-3"/>
    <n v="3.5774990307060384E-2"/>
  </r>
  <r>
    <s v="Malawi"/>
    <x v="29"/>
    <n v="15581266.5"/>
    <x v="16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0"/>
    <n v="0"/>
    <n v="0"/>
    <n v="0"/>
    <n v="0"/>
    <n v="0"/>
    <s v=""/>
    <n v="0"/>
    <s v=""/>
    <n v="0"/>
    <s v=""/>
    <s v=""/>
    <n v="0"/>
    <n v="0"/>
    <s v="No change"/>
    <n v="-0.13121558498618857"/>
    <n v="0.50042870775453441"/>
    <n v="0"/>
    <n v="0"/>
    <n v="0"/>
    <n v="0"/>
    <n v="0"/>
  </r>
  <r>
    <s v="Malawi"/>
    <x v="29"/>
    <n v="15581267.5"/>
    <x v="17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11178"/>
    <n v="0"/>
    <n v="0"/>
    <n v="0"/>
    <n v="11178"/>
    <n v="0"/>
    <s v=""/>
    <n v="0"/>
    <s v=""/>
    <n v="11178"/>
    <n v="2022"/>
    <s v=""/>
    <n v="11178"/>
    <n v="11178"/>
    <s v="Increasing"/>
    <n v="-0.13121558498618857"/>
    <n v="0.50042870775453441"/>
    <n v="0"/>
    <n v="0"/>
    <n v="0"/>
    <n v="0"/>
    <n v="5.4779841322235754"/>
  </r>
  <r>
    <s v="Malawi"/>
    <x v="29"/>
    <n v="15581268.5"/>
    <x v="18"/>
    <n v="0"/>
    <n v="16024775.499999996"/>
    <n v="0"/>
    <m/>
    <n v="0"/>
    <m/>
    <n v="0"/>
    <m/>
    <n v="397"/>
    <m/>
    <n v="0"/>
    <n v="18367882.999999985"/>
    <n v="0"/>
    <n v="542"/>
    <m/>
    <n v="0"/>
    <m/>
    <n v="282"/>
    <m/>
    <n v="0"/>
    <n v="20405316.500000019"/>
    <n v="189"/>
    <n v="542"/>
    <n v="0"/>
    <n v="397"/>
    <n v="282"/>
    <n v="0"/>
    <s v=""/>
    <n v="542"/>
    <s v="2018 (triag)"/>
    <n v="189"/>
    <n v="2022"/>
    <s v="Adjust"/>
    <n v="209.41119830328739"/>
    <n v="542"/>
    <s v="Decreasing"/>
    <n v="-0.13121558498618857"/>
    <n v="0.50042870775453441"/>
    <n v="1044.5525870668569"/>
    <n v="2432.2015764463858"/>
    <n v="0"/>
    <n v="0.29508027680707705"/>
    <n v="0.26561705132091407"/>
  </r>
  <r>
    <s v="Malawi"/>
    <x v="29"/>
    <n v="15581269.5"/>
    <x v="19"/>
    <n v="0"/>
    <n v="16024775.499999996"/>
    <n v="0"/>
    <m/>
    <n v="0"/>
    <m/>
    <n v="0"/>
    <m/>
    <n v="1159"/>
    <m/>
    <n v="0"/>
    <n v="18367882.999999985"/>
    <n v="0"/>
    <n v="98"/>
    <m/>
    <n v="0"/>
    <m/>
    <n v="0"/>
    <m/>
    <n v="0"/>
    <n v="20405316.500000019"/>
    <n v="37"/>
    <n v="98"/>
    <n v="0"/>
    <n v="1159"/>
    <n v="37"/>
    <n v="0"/>
    <s v=""/>
    <n v="98"/>
    <s v="2018 (triag)"/>
    <n v="37"/>
    <n v="2022"/>
    <s v="Adjust"/>
    <n v="40.995843054082719"/>
    <n v="98"/>
    <s v="Decreasing"/>
    <n v="-0.13121558498618857"/>
    <n v="0.50042870775453441"/>
    <n v="188.8674419419778"/>
    <n v="439.77076474491849"/>
    <n v="0"/>
    <n v="5.3353998389471489E-2"/>
    <n v="4.8026699316327637E-2"/>
  </r>
  <r>
    <s v="Malawi"/>
    <x v="29"/>
    <n v="15581270.5"/>
    <x v="20"/>
    <n v="0"/>
    <n v="16024775.499999996"/>
    <n v="0"/>
    <m/>
    <n v="0"/>
    <m/>
    <n v="0"/>
    <m/>
    <n v="0"/>
    <m/>
    <n v="0"/>
    <n v="18367882.999999985"/>
    <n v="0"/>
    <n v="52"/>
    <m/>
    <n v="0"/>
    <m/>
    <n v="152"/>
    <m/>
    <n v="0"/>
    <n v="20405316.500000019"/>
    <n v="248"/>
    <n v="52"/>
    <n v="0"/>
    <n v="0"/>
    <n v="248"/>
    <n v="0"/>
    <s v=""/>
    <n v="52"/>
    <s v="2018 (triag)"/>
    <n v="248"/>
    <n v="2022"/>
    <s v=""/>
    <n v="248"/>
    <n v="248"/>
    <s v="Increasing"/>
    <n v="-0.13121558498618857"/>
    <n v="0.50042870775453441"/>
    <n v="100.21537735696781"/>
    <n v="233.34775272179348"/>
    <n v="0"/>
    <n v="2.8310284859719568E-2"/>
    <n v="0.12153695337193117"/>
  </r>
  <r>
    <s v="Malawi"/>
    <x v="29"/>
    <n v="15581271.5"/>
    <x v="21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72"/>
    <n v="0"/>
    <n v="0"/>
    <n v="0"/>
    <n v="72"/>
    <n v="0"/>
    <s v=""/>
    <n v="0"/>
    <s v=""/>
    <n v="72"/>
    <n v="2022"/>
    <s v=""/>
    <n v="72"/>
    <n v="72"/>
    <s v="Increasing"/>
    <n v="-0.13121558498618857"/>
    <n v="0.50042870775453441"/>
    <n v="0"/>
    <n v="0"/>
    <n v="0"/>
    <n v="0"/>
    <n v="3.5284921946689696E-2"/>
  </r>
  <r>
    <s v="Malawi"/>
    <x v="29"/>
    <n v="15581272.5"/>
    <x v="22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0"/>
    <n v="0"/>
    <n v="0"/>
    <n v="0"/>
    <n v="0"/>
    <n v="0"/>
    <s v=""/>
    <n v="0"/>
    <s v=""/>
    <n v="0"/>
    <s v=""/>
    <s v=""/>
    <n v="0"/>
    <n v="0"/>
    <s v="No change"/>
    <n v="-0.13121558498618857"/>
    <n v="0.50042870775453441"/>
    <n v="0"/>
    <n v="0"/>
    <n v="0"/>
    <n v="0"/>
    <n v="0"/>
  </r>
  <r>
    <s v="Malawi"/>
    <x v="29"/>
    <n v="15581273.5"/>
    <x v="23"/>
    <n v="0"/>
    <n v="16024775.499999996"/>
    <n v="0"/>
    <m/>
    <n v="0"/>
    <m/>
    <n v="0"/>
    <m/>
    <n v="0"/>
    <m/>
    <n v="0"/>
    <n v="18367882.999999985"/>
    <n v="0"/>
    <n v="0"/>
    <m/>
    <n v="0"/>
    <m/>
    <n v="0"/>
    <m/>
    <n v="0"/>
    <n v="20405316.500000019"/>
    <n v="2"/>
    <n v="0"/>
    <n v="0"/>
    <n v="0"/>
    <n v="2"/>
    <n v="0"/>
    <s v=""/>
    <n v="0"/>
    <s v=""/>
    <n v="2"/>
    <n v="2022"/>
    <s v=""/>
    <n v="2"/>
    <n v="2"/>
    <s v="Increasing"/>
    <n v="-0.13121558498618857"/>
    <n v="0.50042870775453441"/>
    <n v="0"/>
    <n v="0"/>
    <n v="0"/>
    <n v="0"/>
    <n v="9.8013672074138036E-4"/>
  </r>
  <r>
    <s v="Namibia"/>
    <x v="30"/>
    <n v="2167470.0000000023"/>
    <x v="0"/>
    <n v="0"/>
    <n v="2204510.0000000005"/>
    <n v="113"/>
    <n v="2243000.9999999991"/>
    <n v="24"/>
    <n v="2282703.9999999995"/>
    <n v="0"/>
    <n v="2323352"/>
    <n v="0"/>
    <n v="2364533.5000000009"/>
    <n v="2842"/>
    <n v="2405680.5000000005"/>
    <n v="1726"/>
    <n v="1726"/>
    <n v="2446644.4999999977"/>
    <n v="1931"/>
    <n v="2489097.9999999991"/>
    <n v="2230"/>
    <n v="2530150.5000000014"/>
    <n v="2549"/>
    <n v="2567012.4999999995"/>
    <n v="3012"/>
    <n v="1445"/>
    <n v="113"/>
    <n v="2842"/>
    <n v="3012"/>
    <n v="113"/>
    <n v="2013"/>
    <n v="1726"/>
    <n v="2018"/>
    <n v="3012"/>
    <n v="2022"/>
    <s v=""/>
    <n v="3012"/>
    <n v="3012"/>
    <s v="Increasing"/>
    <n v="6.763943333062894E-2"/>
    <n v="0.1043111029271564"/>
    <n v="1030.3640175592982"/>
    <n v="1975.9368303056335"/>
    <n v="0.51258556323173843"/>
    <n v="7.1746850839086891"/>
    <n v="11.733483962388187"/>
  </r>
  <r>
    <s v="Namibia"/>
    <x v="30"/>
    <n v="2167471"/>
    <x v="1"/>
    <n v="0"/>
    <n v="2204510.0000000005"/>
    <n v="8220"/>
    <m/>
    <n v="8424"/>
    <m/>
    <n v="8730"/>
    <m/>
    <n v="9632"/>
    <m/>
    <n v="9706"/>
    <n v="2405680.5000000005"/>
    <n v="10614"/>
    <n v="12956"/>
    <m/>
    <n v="11806"/>
    <m/>
    <n v="12880"/>
    <m/>
    <n v="14332"/>
    <n v="2567012.4999999995"/>
    <n v="17210"/>
    <n v="12956"/>
    <n v="8730"/>
    <n v="11806"/>
    <n v="17210"/>
    <n v="8220"/>
    <n v="2013"/>
    <n v="12956"/>
    <s v="2018 (triag)"/>
    <n v="17210"/>
    <n v="2022"/>
    <s v=""/>
    <n v="17210"/>
    <n v="17210"/>
    <s v="Increasing"/>
    <n v="6.763943333062894E-2"/>
    <n v="0.1043111029271564"/>
    <n v="9238.3364785455142"/>
    <n v="17716.427386463522"/>
    <n v="37.287197608538854"/>
    <n v="53.855863237034164"/>
    <n v="67.042914672211381"/>
  </r>
  <r>
    <s v="Namibia"/>
    <x v="30"/>
    <n v="2167472"/>
    <x v="2"/>
    <n v="0"/>
    <n v="2204510.0000000005"/>
    <n v="0"/>
    <m/>
    <n v="0"/>
    <m/>
    <n v="0"/>
    <m/>
    <n v="0"/>
    <m/>
    <n v="0"/>
    <n v="2405680.5000000005"/>
    <n v="10"/>
    <n v="10"/>
    <m/>
    <n v="10"/>
    <m/>
    <n v="10"/>
    <m/>
    <n v="12"/>
    <n v="2567012.4999999995"/>
    <n v="14"/>
    <n v="0"/>
    <n v="0"/>
    <n v="10"/>
    <n v="14"/>
    <n v="0"/>
    <s v=""/>
    <n v="10"/>
    <n v="2018"/>
    <n v="14"/>
    <n v="2022"/>
    <s v=""/>
    <n v="14"/>
    <n v="17"/>
    <s v="Increasing"/>
    <n v="6.763943333062894E-2"/>
    <n v="0.1043111029271564"/>
    <n v="0"/>
    <n v="0"/>
    <n v="0"/>
    <n v="4.1568279744546285E-2"/>
    <n v="6.6224843081208226E-2"/>
  </r>
  <r>
    <s v="Namibia"/>
    <x v="30"/>
    <n v="2167473"/>
    <x v="3"/>
    <n v="0"/>
    <n v="2204510.0000000005"/>
    <n v="0"/>
    <m/>
    <n v="0"/>
    <m/>
    <n v="0"/>
    <m/>
    <n v="0"/>
    <m/>
    <n v="79"/>
    <n v="2405680.5000000005"/>
    <n v="0"/>
    <n v="907"/>
    <m/>
    <n v="0"/>
    <m/>
    <n v="104"/>
    <m/>
    <n v="0"/>
    <n v="2567012.4999999995"/>
    <n v="142"/>
    <n v="907"/>
    <n v="0"/>
    <n v="79"/>
    <n v="142"/>
    <n v="0"/>
    <s v=""/>
    <n v="907"/>
    <s v="2018 (triag)"/>
    <n v="142"/>
    <n v="2022"/>
    <s v="Adjust"/>
    <n v="215.09898595943838"/>
    <n v="907"/>
    <s v="Decreasing"/>
    <n v="6.763943333062894E-2"/>
    <n v="0.1043111029271564"/>
    <n v="646.74059787286058"/>
    <n v="1240.2593114790377"/>
    <n v="0"/>
    <n v="3.7702429728303479"/>
    <n v="3.5332901573326976"/>
  </r>
  <r>
    <s v="Namibia"/>
    <x v="30"/>
    <n v="2167474"/>
    <x v="4"/>
    <n v="0"/>
    <n v="2204510.0000000005"/>
    <n v="0"/>
    <m/>
    <n v="0"/>
    <m/>
    <n v="0"/>
    <m/>
    <n v="0"/>
    <m/>
    <n v="0"/>
    <n v="2405680.5000000005"/>
    <n v="0"/>
    <n v="289"/>
    <m/>
    <n v="0"/>
    <m/>
    <n v="17"/>
    <m/>
    <n v="0"/>
    <n v="2567012.4999999995"/>
    <n v="0"/>
    <n v="289"/>
    <n v="0"/>
    <n v="0"/>
    <n v="17"/>
    <n v="0"/>
    <s v=""/>
    <n v="289"/>
    <s v="2018 (triag)"/>
    <n v="17"/>
    <n v="2020"/>
    <s v="Adjust"/>
    <n v="25.751287051482059"/>
    <n v="328"/>
    <s v="Decreasing"/>
    <n v="6.763943333062894E-2"/>
    <n v="0.1043111029271564"/>
    <n v="206.07280351185963"/>
    <n v="395.18736606112668"/>
    <n v="0"/>
    <n v="1.2013232846173876"/>
    <n v="1.2777499135668411"/>
  </r>
  <r>
    <s v="Namibia"/>
    <x v="30"/>
    <n v="2167475"/>
    <x v="5"/>
    <n v="0"/>
    <n v="2204510.0000000005"/>
    <n v="0"/>
    <m/>
    <n v="0"/>
    <m/>
    <n v="0"/>
    <m/>
    <n v="0"/>
    <m/>
    <n v="0"/>
    <n v="2405680.5000000005"/>
    <n v="2292"/>
    <n v="2292"/>
    <m/>
    <n v="0"/>
    <m/>
    <n v="0"/>
    <m/>
    <n v="0"/>
    <n v="2567012.4999999995"/>
    <n v="0"/>
    <n v="2292"/>
    <n v="0"/>
    <n v="2292"/>
    <n v="0"/>
    <n v="0"/>
    <s v=""/>
    <n v="2292"/>
    <n v="2018"/>
    <n v="2292"/>
    <n v="2018"/>
    <s v=""/>
    <n v="2292"/>
    <n v="2292"/>
    <s v="No change"/>
    <n v="6.763943333062894E-2"/>
    <n v="0.1043111029271564"/>
    <n v="1634.3213344262363"/>
    <n v="3134.1503218411849"/>
    <n v="0"/>
    <n v="9.5274497174500095"/>
    <n v="8.928667078948779"/>
  </r>
  <r>
    <s v="Namibia"/>
    <x v="30"/>
    <n v="2167476"/>
    <x v="6"/>
    <n v="0"/>
    <n v="2204510.0000000005"/>
    <n v="0"/>
    <m/>
    <n v="0"/>
    <m/>
    <n v="0"/>
    <m/>
    <n v="0"/>
    <m/>
    <n v="0"/>
    <n v="2405680.5000000005"/>
    <n v="0"/>
    <n v="33"/>
    <m/>
    <n v="0"/>
    <m/>
    <n v="0"/>
    <m/>
    <n v="0"/>
    <n v="2567012.4999999995"/>
    <n v="0"/>
    <n v="33"/>
    <n v="0"/>
    <n v="0"/>
    <n v="0"/>
    <n v="0"/>
    <s v=""/>
    <n v="33"/>
    <s v="2018 (triag)"/>
    <n v="33"/>
    <s v="2018 (triag)"/>
    <s v=""/>
    <n v="33"/>
    <n v="33"/>
    <s v="No change"/>
    <n v="6.763943333062894E-2"/>
    <n v="0.1043111029271564"/>
    <n v="23.53080455325733"/>
    <n v="45.125200968917582"/>
    <n v="0"/>
    <n v="0.13717532315700273"/>
    <n v="0.12855410715763949"/>
  </r>
  <r>
    <s v="Namibia"/>
    <x v="30"/>
    <n v="2167477"/>
    <x v="7"/>
    <n v="0"/>
    <n v="2204510.0000000005"/>
    <n v="0"/>
    <m/>
    <n v="0"/>
    <m/>
    <n v="0"/>
    <m/>
    <n v="0"/>
    <m/>
    <n v="0"/>
    <n v="2405680.5000000005"/>
    <n v="0"/>
    <n v="218"/>
    <m/>
    <n v="0"/>
    <m/>
    <n v="172"/>
    <m/>
    <n v="0"/>
    <n v="2567012.4999999995"/>
    <n v="0"/>
    <n v="218"/>
    <n v="0"/>
    <n v="0"/>
    <n v="172"/>
    <n v="0"/>
    <s v=""/>
    <n v="218"/>
    <s v="2018 (triag)"/>
    <n v="172"/>
    <n v="2020"/>
    <s v="Adjust"/>
    <n v="260.54243369734792"/>
    <n v="372"/>
    <s v="Increasing"/>
    <n v="6.763943333062894E-2"/>
    <n v="0.1043111029271564"/>
    <n v="155.44592098818478"/>
    <n v="298.0998124613343"/>
    <n v="0"/>
    <n v="0.90618849843110905"/>
    <n v="1.4491553897770271"/>
  </r>
  <r>
    <s v="Namibia"/>
    <x v="30"/>
    <n v="2167478"/>
    <x v="8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889"/>
    <n v="0"/>
    <n v="0"/>
    <n v="0"/>
    <n v="889"/>
    <n v="0"/>
    <s v=""/>
    <n v="0"/>
    <s v=""/>
    <n v="889"/>
    <n v="2022"/>
    <s v=""/>
    <n v="889"/>
    <n v="889"/>
    <s v="Increasing"/>
    <n v="6.763943333062894E-2"/>
    <n v="0.1043111029271564"/>
    <n v="0"/>
    <n v="0"/>
    <n v="0"/>
    <n v="0"/>
    <n v="3.4631697352467126"/>
  </r>
  <r>
    <s v="Namibia"/>
    <x v="30"/>
    <n v="2167479"/>
    <x v="9"/>
    <n v="0"/>
    <n v="2204510.0000000005"/>
    <n v="0"/>
    <m/>
    <n v="0"/>
    <m/>
    <n v="0"/>
    <m/>
    <n v="0"/>
    <m/>
    <n v="0"/>
    <n v="2405680.5000000005"/>
    <n v="0"/>
    <n v="313"/>
    <m/>
    <n v="0"/>
    <m/>
    <n v="0"/>
    <m/>
    <n v="0"/>
    <n v="2567012.4999999995"/>
    <n v="51"/>
    <n v="313"/>
    <n v="0"/>
    <n v="0"/>
    <n v="51"/>
    <n v="0"/>
    <s v=""/>
    <n v="313"/>
    <s v="2018 (triag)"/>
    <n v="51"/>
    <n v="2022"/>
    <s v="Adjust"/>
    <n v="77.253861154446184"/>
    <n v="313"/>
    <s v="Decreasing"/>
    <n v="6.763943333062894E-2"/>
    <n v="0.1043111029271564"/>
    <n v="223.18611591422862"/>
    <n v="428.00569403852131"/>
    <n v="0"/>
    <n v="1.3010871560042987"/>
    <n v="1.2193162284951868"/>
  </r>
  <r>
    <s v="Namibia"/>
    <x v="30"/>
    <n v="2167480"/>
    <x v="10"/>
    <n v="0"/>
    <n v="2204510.0000000005"/>
    <n v="0"/>
    <m/>
    <n v="0"/>
    <m/>
    <n v="0"/>
    <m/>
    <n v="0"/>
    <m/>
    <n v="0"/>
    <n v="2405680.5000000005"/>
    <n v="0"/>
    <n v="470"/>
    <m/>
    <n v="137"/>
    <m/>
    <n v="0"/>
    <m/>
    <n v="0"/>
    <n v="2567012.4999999995"/>
    <n v="0"/>
    <n v="470"/>
    <n v="0"/>
    <n v="137"/>
    <n v="0"/>
    <n v="0"/>
    <s v=""/>
    <n v="470"/>
    <s v="2018 (triag)"/>
    <n v="137"/>
    <s v="2018 (triag)"/>
    <s v="Adjust"/>
    <n v="207.52507800312014"/>
    <n v="470"/>
    <s v="Decreasing"/>
    <n v="6.763943333062894E-2"/>
    <n v="0.1043111029271564"/>
    <n v="335.13570121305895"/>
    <n v="642.69225622397767"/>
    <n v="0"/>
    <n v="1.9537091479936755"/>
    <n v="1.8309221322451685"/>
  </r>
  <r>
    <s v="Namibia"/>
    <x v="30"/>
    <n v="2167481"/>
    <x v="11"/>
    <n v="0"/>
    <n v="2204510.0000000005"/>
    <n v="0"/>
    <m/>
    <n v="0"/>
    <m/>
    <n v="0"/>
    <m/>
    <n v="0"/>
    <m/>
    <n v="0"/>
    <n v="2405680.5000000005"/>
    <n v="0"/>
    <n v="1739"/>
    <m/>
    <n v="503"/>
    <m/>
    <n v="99"/>
    <m/>
    <n v="0"/>
    <n v="2567012.4999999995"/>
    <n v="0"/>
    <n v="1739"/>
    <n v="0"/>
    <n v="503"/>
    <n v="99"/>
    <n v="0"/>
    <s v=""/>
    <n v="1739"/>
    <s v="2018 (triag)"/>
    <n v="99"/>
    <n v="2020"/>
    <s v="Adjust"/>
    <n v="149.96337753510142"/>
    <n v="1739"/>
    <s v="Decreasing"/>
    <n v="6.763943333062894E-2"/>
    <n v="0.1043111029271564"/>
    <n v="1240.0020944883181"/>
    <n v="2377.9613480287176"/>
    <n v="0"/>
    <n v="7.2287238475765987"/>
    <n v="6.7744118893071237"/>
  </r>
  <r>
    <s v="Namibia"/>
    <x v="30"/>
    <n v="2167482"/>
    <x v="12"/>
    <n v="0"/>
    <n v="2204510.0000000005"/>
    <n v="0"/>
    <m/>
    <n v="0"/>
    <m/>
    <n v="0"/>
    <m/>
    <n v="0"/>
    <m/>
    <n v="0"/>
    <n v="2405680.5000000005"/>
    <n v="3"/>
    <n v="21"/>
    <m/>
    <n v="3"/>
    <m/>
    <n v="3"/>
    <m/>
    <n v="3"/>
    <n v="2567012.4999999995"/>
    <n v="5"/>
    <n v="21"/>
    <n v="0"/>
    <n v="3"/>
    <n v="5"/>
    <n v="0"/>
    <s v=""/>
    <n v="21"/>
    <s v="2018 (triag)"/>
    <n v="5"/>
    <n v="2022"/>
    <s v="Adjust"/>
    <n v="7.5739079563182532"/>
    <n v="21"/>
    <s v="Decreasing"/>
    <n v="6.763943333062894E-2"/>
    <n v="0.1043111029271564"/>
    <n v="14.974148352072847"/>
    <n v="28.716036980220277"/>
    <n v="0"/>
    <n v="8.7293387463547201E-2"/>
    <n v="8.1807159100316038E-2"/>
  </r>
  <r>
    <s v="Namibia"/>
    <x v="30"/>
    <n v="2167483"/>
    <x v="13"/>
    <n v="0"/>
    <n v="2204510.0000000005"/>
    <n v="0"/>
    <m/>
    <n v="0"/>
    <m/>
    <n v="0"/>
    <m/>
    <n v="0"/>
    <m/>
    <n v="0"/>
    <n v="2405680.5000000005"/>
    <n v="0"/>
    <n v="303"/>
    <m/>
    <n v="291"/>
    <m/>
    <n v="0"/>
    <m/>
    <n v="0"/>
    <n v="2567012.4999999995"/>
    <n v="289"/>
    <n v="303"/>
    <n v="0"/>
    <n v="291"/>
    <n v="289"/>
    <n v="0"/>
    <s v=""/>
    <n v="303"/>
    <s v="2018 (triag)"/>
    <n v="289"/>
    <n v="2022"/>
    <s v="Adjust"/>
    <n v="437.77187987519505"/>
    <n v="437.77187987519505"/>
    <s v="Increasing"/>
    <n v="6.763943333062894E-2"/>
    <n v="0.1043111029271564"/>
    <n v="216.0555690799082"/>
    <n v="414.33139071460687"/>
    <n v="0"/>
    <n v="1.2595188762597525"/>
    <n v="1.7053749441235486"/>
  </r>
  <r>
    <s v="Namibia"/>
    <x v="30"/>
    <n v="2167484"/>
    <x v="14"/>
    <n v="0"/>
    <n v="2204510.0000000005"/>
    <n v="0"/>
    <m/>
    <n v="0"/>
    <m/>
    <n v="0"/>
    <m/>
    <n v="0"/>
    <m/>
    <n v="0"/>
    <n v="2405680.5000000005"/>
    <n v="0"/>
    <n v="37"/>
    <m/>
    <n v="0"/>
    <m/>
    <n v="0"/>
    <m/>
    <n v="0"/>
    <n v="2567012.4999999995"/>
    <n v="0"/>
    <n v="37"/>
    <n v="0"/>
    <n v="0"/>
    <n v="0"/>
    <n v="0"/>
    <s v=""/>
    <n v="37"/>
    <s v="2018 (triag)"/>
    <n v="37"/>
    <s v="2018 (triag)"/>
    <s v=""/>
    <n v="37"/>
    <n v="37"/>
    <s v="No change"/>
    <n v="6.763943333062894E-2"/>
    <n v="0.1043111029271564"/>
    <n v="26.383023286985491"/>
    <n v="50.594922298483347"/>
    <n v="0"/>
    <n v="0.15380263505482125"/>
    <n v="0.14413642317674732"/>
  </r>
  <r>
    <s v="Namibia"/>
    <x v="30"/>
    <n v="2167485"/>
    <x v="15"/>
    <n v="0"/>
    <n v="2204510.0000000005"/>
    <n v="0"/>
    <m/>
    <n v="0"/>
    <m/>
    <n v="0"/>
    <m/>
    <n v="0"/>
    <m/>
    <n v="0"/>
    <n v="2405680.5000000005"/>
    <n v="84"/>
    <n v="147"/>
    <m/>
    <n v="99"/>
    <m/>
    <n v="95"/>
    <m/>
    <n v="99"/>
    <n v="2567012.4999999995"/>
    <n v="107"/>
    <n v="147"/>
    <n v="0"/>
    <n v="99"/>
    <n v="107"/>
    <n v="0"/>
    <s v=""/>
    <n v="147"/>
    <s v="2018 (triag)"/>
    <n v="107"/>
    <n v="2022"/>
    <s v="Adjust"/>
    <n v="162.08163026521061"/>
    <n v="162.08163026521061"/>
    <s v="Increasing"/>
    <n v="6.763943333062894E-2"/>
    <n v="0.1043111029271564"/>
    <n v="104.81903846450993"/>
    <n v="201.01225886154197"/>
    <n v="0"/>
    <n v="0.6110537122448304"/>
    <n v="0.63140179592117551"/>
  </r>
  <r>
    <s v="Namibia"/>
    <x v="30"/>
    <n v="2167486"/>
    <x v="16"/>
    <n v="0"/>
    <n v="2204510.0000000005"/>
    <n v="0"/>
    <m/>
    <n v="0"/>
    <m/>
    <n v="0"/>
    <m/>
    <n v="0"/>
    <m/>
    <n v="0"/>
    <n v="2405680.5000000005"/>
    <n v="0"/>
    <n v="2157"/>
    <m/>
    <n v="0"/>
    <m/>
    <n v="0"/>
    <m/>
    <n v="0"/>
    <n v="2567012.4999999995"/>
    <n v="0"/>
    <n v="2157"/>
    <n v="0"/>
    <n v="0"/>
    <n v="0"/>
    <n v="0"/>
    <s v=""/>
    <n v="2157"/>
    <s v="2018 (triag)"/>
    <n v="2157"/>
    <s v="2018 (triag)"/>
    <s v=""/>
    <n v="2157"/>
    <n v="2157"/>
    <s v="No change"/>
    <n v="6.763943333062894E-2"/>
    <n v="0.1043111029271564"/>
    <n v="1538.0589521629108"/>
    <n v="2949.5472269683401"/>
    <n v="0"/>
    <n v="8.9662779408986335"/>
    <n v="8.4027639133038914"/>
  </r>
  <r>
    <s v="Namibia"/>
    <x v="30"/>
    <n v="2167487"/>
    <x v="17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0"/>
    <n v="0"/>
    <n v="0"/>
    <n v="0"/>
    <n v="0"/>
    <n v="0"/>
    <s v=""/>
    <n v="0"/>
    <s v=""/>
    <n v="0"/>
    <s v=""/>
    <s v=""/>
    <n v="0"/>
    <n v="0"/>
    <s v="No change"/>
    <n v="6.763943333062894E-2"/>
    <n v="0.1043111029271564"/>
    <n v="0"/>
    <n v="0"/>
    <n v="0"/>
    <n v="0"/>
    <n v="0"/>
  </r>
  <r>
    <s v="Namibia"/>
    <x v="30"/>
    <n v="2167488"/>
    <x v="18"/>
    <n v="0"/>
    <n v="2204510.0000000005"/>
    <n v="0"/>
    <m/>
    <n v="0"/>
    <m/>
    <n v="0"/>
    <m/>
    <n v="0"/>
    <m/>
    <n v="0"/>
    <n v="2405680.5000000005"/>
    <n v="140"/>
    <n v="510"/>
    <m/>
    <n v="0"/>
    <m/>
    <n v="99"/>
    <m/>
    <n v="99"/>
    <n v="2567012.4999999995"/>
    <n v="1065"/>
    <n v="510"/>
    <n v="0"/>
    <n v="140"/>
    <n v="1065"/>
    <n v="0"/>
    <s v=""/>
    <n v="510"/>
    <s v="2018 (triag)"/>
    <n v="1065"/>
    <n v="2022"/>
    <s v=""/>
    <n v="1065"/>
    <n v="1065"/>
    <s v="Increasing"/>
    <n v="6.763943333062894E-2"/>
    <n v="0.1043111029271564"/>
    <n v="363.65788855034054"/>
    <n v="697.38946951963533"/>
    <n v="0"/>
    <n v="2.1199822669718604"/>
    <n v="4.1487916400874569"/>
  </r>
  <r>
    <s v="Namibia"/>
    <x v="30"/>
    <n v="2167489"/>
    <x v="19"/>
    <n v="0"/>
    <n v="2204510.0000000005"/>
    <n v="0"/>
    <m/>
    <n v="0"/>
    <m/>
    <n v="0"/>
    <m/>
    <n v="0"/>
    <m/>
    <n v="0"/>
    <n v="2405680.5000000005"/>
    <n v="52"/>
    <n v="1053"/>
    <m/>
    <n v="53"/>
    <m/>
    <n v="54"/>
    <m/>
    <n v="63"/>
    <n v="2567012.4999999995"/>
    <n v="82"/>
    <n v="1053"/>
    <n v="0"/>
    <n v="53"/>
    <n v="82"/>
    <n v="0"/>
    <s v=""/>
    <n v="1053"/>
    <s v="2018 (triag)"/>
    <n v="82"/>
    <n v="2022"/>
    <s v="Adjust"/>
    <n v="124.21209048361935"/>
    <n v="1053"/>
    <s v="Decreasing"/>
    <n v="6.763943333062894E-2"/>
    <n v="0.1043111029271564"/>
    <n v="750.84658165393842"/>
    <n v="1439.9041400081883"/>
    <n v="0"/>
    <n v="4.3771398571007243"/>
    <n v="4.102044692030133"/>
  </r>
  <r>
    <s v="Namibia"/>
    <x v="30"/>
    <n v="2167490"/>
    <x v="20"/>
    <n v="0"/>
    <n v="2204510.0000000005"/>
    <n v="0"/>
    <m/>
    <n v="0"/>
    <m/>
    <n v="0"/>
    <m/>
    <n v="0"/>
    <m/>
    <n v="0"/>
    <n v="2405680.5000000005"/>
    <n v="118"/>
    <n v="233"/>
    <m/>
    <n v="123"/>
    <m/>
    <n v="134"/>
    <m/>
    <n v="140"/>
    <n v="2567012.4999999995"/>
    <n v="144"/>
    <n v="233"/>
    <n v="0"/>
    <n v="123"/>
    <n v="144"/>
    <n v="0"/>
    <s v=""/>
    <n v="233"/>
    <s v="2018 (triag)"/>
    <n v="144"/>
    <n v="2022"/>
    <s v="Adjust"/>
    <n v="218.12854914196569"/>
    <n v="233"/>
    <s v="Decreasing"/>
    <n v="6.763943333062894E-2"/>
    <n v="0.1043111029271564"/>
    <n v="166.14174123966538"/>
    <n v="318.61126744720593"/>
    <n v="0"/>
    <n v="0.96854091804792841"/>
    <n v="0.90766990811303039"/>
  </r>
  <r>
    <s v="Namibia"/>
    <x v="30"/>
    <n v="2167491"/>
    <x v="21"/>
    <n v="0"/>
    <n v="2204510.0000000005"/>
    <n v="0"/>
    <m/>
    <n v="0"/>
    <m/>
    <n v="0"/>
    <m/>
    <n v="0"/>
    <m/>
    <n v="0"/>
    <n v="2405680.5000000005"/>
    <n v="0"/>
    <n v="509"/>
    <m/>
    <n v="0"/>
    <m/>
    <n v="0"/>
    <m/>
    <n v="0"/>
    <n v="2567012.4999999995"/>
    <n v="0"/>
    <n v="509"/>
    <n v="0"/>
    <n v="0"/>
    <n v="0"/>
    <n v="0"/>
    <s v=""/>
    <n v="509"/>
    <s v="2018 (triag)"/>
    <n v="509"/>
    <s v="2018 (triag)"/>
    <s v=""/>
    <n v="509"/>
    <n v="510"/>
    <s v="No change"/>
    <n v="6.763943333062894E-2"/>
    <n v="0.1043111029271564"/>
    <n v="362.94483386690854"/>
    <n v="696.02203918724388"/>
    <n v="0"/>
    <n v="2.115825438997406"/>
    <n v="1.9867452924362468"/>
  </r>
  <r>
    <s v="Namibia"/>
    <x v="30"/>
    <n v="2167492"/>
    <x v="22"/>
    <n v="0"/>
    <n v="2204510.0000000005"/>
    <n v="0"/>
    <m/>
    <n v="0"/>
    <m/>
    <n v="0"/>
    <m/>
    <n v="0"/>
    <m/>
    <n v="0"/>
    <n v="2405680.5000000005"/>
    <n v="0"/>
    <n v="0"/>
    <m/>
    <n v="0"/>
    <m/>
    <n v="0"/>
    <m/>
    <n v="0"/>
    <n v="2567012.4999999995"/>
    <n v="0"/>
    <n v="0"/>
    <n v="0"/>
    <n v="0"/>
    <n v="0"/>
    <n v="0"/>
    <s v=""/>
    <n v="0"/>
    <s v=""/>
    <n v="0"/>
    <s v=""/>
    <s v=""/>
    <n v="0"/>
    <n v="29"/>
    <s v="No change"/>
    <n v="6.763943333062894E-2"/>
    <n v="0.1043111029271564"/>
    <n v="0"/>
    <n v="0"/>
    <n v="0"/>
    <n v="0"/>
    <n v="0.11297179113853167"/>
  </r>
  <r>
    <s v="Namibia"/>
    <x v="30"/>
    <n v="2167493"/>
    <x v="23"/>
    <n v="0"/>
    <n v="2204510.0000000005"/>
    <n v="0"/>
    <m/>
    <n v="0"/>
    <m/>
    <n v="0"/>
    <m/>
    <n v="0"/>
    <m/>
    <n v="0"/>
    <n v="2405680.5000000005"/>
    <n v="0"/>
    <n v="8"/>
    <m/>
    <n v="0"/>
    <m/>
    <n v="0"/>
    <m/>
    <n v="0"/>
    <n v="2567012.4999999995"/>
    <n v="0"/>
    <n v="8"/>
    <n v="0"/>
    <n v="0"/>
    <n v="0"/>
    <n v="0"/>
    <s v=""/>
    <n v="8"/>
    <s v="2018 (triag)"/>
    <n v="8"/>
    <s v="2018 (triag)"/>
    <s v=""/>
    <n v="8"/>
    <n v="8"/>
    <s v="No change"/>
    <n v="6.763943333062894E-2"/>
    <n v="0.1043111029271564"/>
    <n v="5.7044374674563221"/>
    <n v="10.939442659131535"/>
    <n v="0"/>
    <n v="3.3254623795637026E-2"/>
    <n v="3.1164632038215637E-2"/>
  </r>
  <r>
    <s v="Niger"/>
    <x v="31"/>
    <n v="17954407.000000004"/>
    <x v="0"/>
    <n v="1904"/>
    <n v="18653199"/>
    <n v="1892"/>
    <n v="19372013.999999993"/>
    <n v="1119"/>
    <n v="20128123.999999989"/>
    <n v="1268"/>
    <n v="20921743.000000011"/>
    <n v="1362"/>
    <n v="21737922.000000011"/>
    <n v="950"/>
    <n v="22577057.999999996"/>
    <n v="1745"/>
    <n v="1745"/>
    <n v="23443392.999999978"/>
    <n v="1776"/>
    <n v="24333638.499999985"/>
    <n v="1670"/>
    <n v="25252721.999999989"/>
    <n v="0"/>
    <n v="26207976.5"/>
    <n v="1415"/>
    <n v="1065"/>
    <n v="1904"/>
    <n v="1776"/>
    <n v="1670"/>
    <n v="1892"/>
    <n v="2013"/>
    <n v="1745"/>
    <n v="2018"/>
    <n v="1415"/>
    <n v="2022"/>
    <s v="Adjust"/>
    <n v="1626.2575817133875"/>
    <n v="1745"/>
    <s v="Decreasing"/>
    <n v="7.2635719552709199E-2"/>
    <n v="2.4687803142194653E-2"/>
    <n v="740.66725834736894"/>
    <n v="1146.871968041736"/>
    <n v="1.0143032302394888"/>
    <n v="0.77290849852979082"/>
    <n v="0.66582782535690999"/>
  </r>
  <r>
    <s v="Niger"/>
    <x v="31"/>
    <n v="17954408"/>
    <x v="1"/>
    <n v="0"/>
    <n v="18653199"/>
    <n v="6578"/>
    <m/>
    <n v="9880"/>
    <m/>
    <n v="6506"/>
    <m/>
    <n v="9492"/>
    <m/>
    <n v="0"/>
    <n v="22577057.999999996"/>
    <n v="8251"/>
    <n v="8251"/>
    <m/>
    <n v="0"/>
    <m/>
    <n v="0"/>
    <m/>
    <n v="0"/>
    <n v="26207976.5"/>
    <n v="9130"/>
    <n v="3581"/>
    <n v="9880"/>
    <n v="9492"/>
    <n v="9130"/>
    <n v="6578"/>
    <n v="2013"/>
    <n v="8251"/>
    <n v="2018"/>
    <n v="9130"/>
    <n v="2022"/>
    <s v=""/>
    <n v="9130"/>
    <n v="9130"/>
    <s v="Increasing"/>
    <n v="7.2635719552709199E-2"/>
    <n v="2.4687803142194653E-2"/>
    <n v="2490.4501898046274"/>
    <n v="3856.2896878473766"/>
    <n v="3.5264728586233387"/>
    <n v="3.6545948546528964"/>
    <n v="3.4836722323831451"/>
  </r>
  <r>
    <s v="Niger"/>
    <x v="31"/>
    <n v="17954409"/>
    <x v="2"/>
    <n v="1788"/>
    <n v="18653199"/>
    <n v="1672"/>
    <m/>
    <n v="1918"/>
    <m/>
    <n v="1648"/>
    <m/>
    <n v="1712"/>
    <m/>
    <n v="0"/>
    <n v="22577057.999999996"/>
    <n v="1812"/>
    <n v="1812"/>
    <m/>
    <n v="0"/>
    <m/>
    <n v="0"/>
    <m/>
    <n v="0"/>
    <n v="26207976.5"/>
    <n v="1436"/>
    <n v="902"/>
    <n v="1918"/>
    <n v="1812"/>
    <n v="1436"/>
    <n v="1672"/>
    <n v="2013"/>
    <n v="1812"/>
    <n v="2018"/>
    <n v="1436"/>
    <n v="2022"/>
    <s v="Adjust"/>
    <n v="1650.3928532441162"/>
    <n v="1812"/>
    <s v="Decreasing"/>
    <n v="7.2635719552709199E-2"/>
    <n v="2.4687803142194653E-2"/>
    <n v="627.30691739842894"/>
    <n v="971.34132880154539"/>
    <n v="0.89636099416512949"/>
    <n v="0.80258464145328423"/>
    <n v="0.69139256134482574"/>
  </r>
  <r>
    <s v="Niger"/>
    <x v="31"/>
    <n v="17954410"/>
    <x v="3"/>
    <n v="0"/>
    <n v="18653199"/>
    <n v="0"/>
    <m/>
    <n v="0"/>
    <m/>
    <n v="0"/>
    <m/>
    <n v="0"/>
    <m/>
    <n v="0"/>
    <n v="22577057.999999996"/>
    <n v="2100"/>
    <n v="2100"/>
    <m/>
    <n v="0"/>
    <m/>
    <n v="0"/>
    <m/>
    <n v="0"/>
    <n v="26207976.5"/>
    <n v="0"/>
    <n v="60"/>
    <n v="0"/>
    <n v="2100"/>
    <n v="0"/>
    <n v="0"/>
    <s v=""/>
    <n v="2100"/>
    <n v="2018"/>
    <n v="2100"/>
    <n v="2018"/>
    <s v=""/>
    <n v="2100"/>
    <n v="2100"/>
    <s v="No change"/>
    <n v="7.2635719552709199E-2"/>
    <n v="2.4687803142194653E-2"/>
    <n v="41.727732864640508"/>
    <n v="64.612505241787943"/>
    <n v="0"/>
    <n v="0.93014776327367377"/>
    <n v="0.8012827697704934"/>
  </r>
  <r>
    <s v="Niger"/>
    <x v="31"/>
    <n v="17954411"/>
    <x v="4"/>
    <n v="0"/>
    <n v="18653199"/>
    <n v="0"/>
    <m/>
    <n v="0"/>
    <m/>
    <n v="0"/>
    <m/>
    <n v="0"/>
    <m/>
    <n v="0"/>
    <n v="22577057.999999996"/>
    <n v="0"/>
    <n v="30"/>
    <m/>
    <n v="0"/>
    <m/>
    <n v="4"/>
    <m/>
    <n v="0"/>
    <n v="26207976.5"/>
    <n v="0"/>
    <n v="30"/>
    <n v="0"/>
    <n v="0"/>
    <n v="4"/>
    <n v="0"/>
    <s v=""/>
    <n v="30"/>
    <s v="2018 (triag)"/>
    <n v="4"/>
    <n v="2020"/>
    <s v="Adjust"/>
    <n v="4.5971945772816607"/>
    <n v="30"/>
    <s v="Decreasing"/>
    <n v="7.2635719552709199E-2"/>
    <n v="2.4687803142194653E-2"/>
    <n v="20.863866432320254"/>
    <n v="32.306252620893972"/>
    <n v="0"/>
    <n v="1.3287825189623912E-2"/>
    <n v="1.1446896711007048E-2"/>
  </r>
  <r>
    <s v="Niger"/>
    <x v="31"/>
    <n v="17954412"/>
    <x v="5"/>
    <n v="0"/>
    <n v="18653199"/>
    <n v="6560"/>
    <m/>
    <n v="0"/>
    <m/>
    <n v="0"/>
    <m/>
    <n v="0"/>
    <m/>
    <n v="0"/>
    <n v="22577057.999999996"/>
    <n v="0"/>
    <n v="55"/>
    <m/>
    <n v="0"/>
    <m/>
    <n v="21429"/>
    <m/>
    <n v="0"/>
    <n v="26207976.5"/>
    <n v="2239"/>
    <n v="55"/>
    <n v="6560"/>
    <n v="0"/>
    <n v="21429"/>
    <n v="6560"/>
    <n v="2013"/>
    <n v="55"/>
    <s v="2018 (triag)"/>
    <n v="2239"/>
    <n v="2022"/>
    <s v=""/>
    <n v="2239"/>
    <n v="2239"/>
    <s v="Increasing"/>
    <n v="7.2635719552709199E-2"/>
    <n v="2.4687803142194653E-2"/>
    <n v="38.250421792587133"/>
    <n v="59.228129804972276"/>
    <n v="3.5168230393081639"/>
    <n v="2.4361012847643838E-2"/>
    <n v="0.85432005786482601"/>
  </r>
  <r>
    <s v="Niger"/>
    <x v="31"/>
    <n v="17954413"/>
    <x v="6"/>
    <n v="0"/>
    <n v="18653199"/>
    <n v="0"/>
    <m/>
    <n v="0"/>
    <m/>
    <n v="0"/>
    <m/>
    <n v="0"/>
    <m/>
    <n v="0"/>
    <n v="22577057.999999996"/>
    <n v="0"/>
    <n v="42"/>
    <m/>
    <n v="0"/>
    <m/>
    <n v="0"/>
    <m/>
    <n v="0"/>
    <n v="26207976.5"/>
    <n v="0"/>
    <n v="42"/>
    <n v="0"/>
    <n v="0"/>
    <n v="0"/>
    <n v="0"/>
    <s v=""/>
    <n v="42"/>
    <s v="2018 (triag)"/>
    <n v="42"/>
    <s v="2018 (triag)"/>
    <s v=""/>
    <n v="42"/>
    <n v="42"/>
    <s v="No change"/>
    <n v="7.2635719552709199E-2"/>
    <n v="2.4687803142194653E-2"/>
    <n v="29.209413005248354"/>
    <n v="45.22875366925156"/>
    <n v="0"/>
    <n v="1.8602955265473477E-2"/>
    <n v="1.6025655395409868E-2"/>
  </r>
  <r>
    <s v="Niger"/>
    <x v="31"/>
    <n v="17954414"/>
    <x v="7"/>
    <n v="0"/>
    <n v="18653199"/>
    <n v="0"/>
    <m/>
    <n v="0"/>
    <m/>
    <n v="0"/>
    <m/>
    <n v="0"/>
    <m/>
    <n v="0"/>
    <n v="22577057.999999996"/>
    <n v="0"/>
    <n v="101"/>
    <m/>
    <n v="0"/>
    <m/>
    <n v="0"/>
    <m/>
    <n v="0"/>
    <n v="26207976.5"/>
    <n v="0"/>
    <n v="101"/>
    <n v="0"/>
    <n v="0"/>
    <n v="0"/>
    <n v="0"/>
    <s v=""/>
    <n v="101"/>
    <s v="2018 (triag)"/>
    <n v="101"/>
    <s v="2018 (triag)"/>
    <s v=""/>
    <n v="101"/>
    <n v="101"/>
    <s v="No change"/>
    <n v="7.2635719552709199E-2"/>
    <n v="2.4687803142194653E-2"/>
    <n v="70.241683655478184"/>
    <n v="108.76438382367637"/>
    <n v="0"/>
    <n v="4.47356781384005E-2"/>
    <n v="3.8537885593723731E-2"/>
  </r>
  <r>
    <s v="Niger"/>
    <x v="31"/>
    <n v="17954415"/>
    <x v="8"/>
    <n v="0"/>
    <n v="18653199"/>
    <n v="0"/>
    <m/>
    <n v="0"/>
    <m/>
    <n v="0"/>
    <m/>
    <n v="0"/>
    <m/>
    <n v="0"/>
    <n v="22577057.999999996"/>
    <n v="95"/>
    <n v="152"/>
    <m/>
    <n v="0"/>
    <m/>
    <n v="0"/>
    <m/>
    <n v="0"/>
    <n v="26207976.5"/>
    <n v="0"/>
    <n v="152"/>
    <n v="0"/>
    <n v="95"/>
    <n v="0"/>
    <n v="0"/>
    <s v=""/>
    <n v="152"/>
    <s v="2018 (triag)"/>
    <n v="152"/>
    <s v="2018 (triag)"/>
    <s v=""/>
    <n v="152"/>
    <n v="152"/>
    <s v="No change"/>
    <n v="7.2635719552709199E-2"/>
    <n v="2.4687803142194653E-2"/>
    <n v="105.71025659042262"/>
    <n v="163.68501327919611"/>
    <n v="0"/>
    <n v="6.7324980960761158E-2"/>
    <n v="5.7997610002435709E-2"/>
  </r>
  <r>
    <s v="Niger"/>
    <x v="31"/>
    <n v="17954416"/>
    <x v="9"/>
    <n v="0"/>
    <n v="18653199"/>
    <n v="0"/>
    <m/>
    <n v="0"/>
    <m/>
    <n v="0"/>
    <m/>
    <n v="0"/>
    <m/>
    <n v="0"/>
    <n v="22577057.999999996"/>
    <n v="0"/>
    <n v="226"/>
    <m/>
    <n v="0"/>
    <m/>
    <n v="0"/>
    <m/>
    <n v="0"/>
    <n v="26207976.5"/>
    <n v="0"/>
    <n v="226"/>
    <n v="0"/>
    <n v="0"/>
    <n v="0"/>
    <n v="0"/>
    <s v=""/>
    <n v="226"/>
    <s v="2018 (triag)"/>
    <n v="226"/>
    <s v="2018 (triag)"/>
    <s v=""/>
    <n v="226"/>
    <n v="226"/>
    <s v="No change"/>
    <n v="7.2635719552709199E-2"/>
    <n v="2.4687803142194653E-2"/>
    <n v="157.17446045681257"/>
    <n v="243.37376974406791"/>
    <n v="0"/>
    <n v="0.10010161642850013"/>
    <n v="8.623328855625309E-2"/>
  </r>
  <r>
    <s v="Niger"/>
    <x v="31"/>
    <n v="17954417"/>
    <x v="10"/>
    <n v="0"/>
    <n v="18653199"/>
    <n v="0"/>
    <m/>
    <n v="0"/>
    <m/>
    <n v="0"/>
    <m/>
    <n v="0"/>
    <m/>
    <n v="0"/>
    <n v="22577057.999999996"/>
    <n v="0"/>
    <n v="11"/>
    <m/>
    <n v="0"/>
    <m/>
    <n v="0"/>
    <m/>
    <n v="0"/>
    <n v="26207976.5"/>
    <n v="6"/>
    <n v="11"/>
    <n v="0"/>
    <n v="0"/>
    <n v="6"/>
    <n v="0"/>
    <s v=""/>
    <n v="11"/>
    <s v="2018 (triag)"/>
    <n v="6"/>
    <n v="2022"/>
    <s v="Adjust"/>
    <n v="6.895791865922491"/>
    <n v="11"/>
    <s v="Decreasing"/>
    <n v="7.2635719552709199E-2"/>
    <n v="2.4687803142194653E-2"/>
    <n v="7.6500843585174261"/>
    <n v="11.845625960994456"/>
    <n v="0"/>
    <n v="4.8722025695287679E-3"/>
    <n v="4.1971954607025845E-3"/>
  </r>
  <r>
    <s v="Niger"/>
    <x v="31"/>
    <n v="17954418"/>
    <x v="11"/>
    <n v="0"/>
    <n v="18653199"/>
    <n v="0"/>
    <m/>
    <n v="0"/>
    <m/>
    <n v="0"/>
    <m/>
    <n v="0"/>
    <m/>
    <n v="0"/>
    <n v="22577057.999999996"/>
    <n v="432"/>
    <n v="432"/>
    <m/>
    <n v="0"/>
    <m/>
    <n v="0"/>
    <m/>
    <n v="0"/>
    <n v="26207976.5"/>
    <n v="0"/>
    <n v="191"/>
    <n v="0"/>
    <n v="432"/>
    <n v="0"/>
    <n v="0"/>
    <s v=""/>
    <n v="432"/>
    <n v="2018"/>
    <n v="432"/>
    <n v="2018"/>
    <s v=""/>
    <n v="432"/>
    <n v="432"/>
    <s v="No change"/>
    <n v="7.2635719552709199E-2"/>
    <n v="2.4687803142194653E-2"/>
    <n v="132.83328295243894"/>
    <n v="205.68314168635828"/>
    <n v="0"/>
    <n v="0.19134468273058433"/>
    <n v="0.16483531263850149"/>
  </r>
  <r>
    <s v="Niger"/>
    <x v="31"/>
    <n v="17954419"/>
    <x v="12"/>
    <n v="0"/>
    <n v="18653199"/>
    <n v="0"/>
    <m/>
    <n v="0"/>
    <m/>
    <n v="0"/>
    <m/>
    <n v="0"/>
    <m/>
    <n v="0"/>
    <n v="22577057.999999996"/>
    <n v="439"/>
    <n v="439"/>
    <m/>
    <n v="0"/>
    <m/>
    <n v="0"/>
    <m/>
    <n v="0"/>
    <n v="26207976.5"/>
    <n v="0"/>
    <n v="0"/>
    <n v="0"/>
    <n v="439"/>
    <n v="0"/>
    <n v="0"/>
    <s v=""/>
    <n v="439"/>
    <n v="2018"/>
    <n v="439"/>
    <n v="2018"/>
    <s v=""/>
    <n v="439"/>
    <n v="439"/>
    <s v="No change"/>
    <n v="7.2635719552709199E-2"/>
    <n v="2.4687803142194653E-2"/>
    <n v="0"/>
    <n v="0"/>
    <n v="0"/>
    <n v="0.19444517527482991"/>
    <n v="0.16750625520440313"/>
  </r>
  <r>
    <s v="Niger"/>
    <x v="31"/>
    <n v="17954420"/>
    <x v="13"/>
    <n v="0"/>
    <n v="18653199"/>
    <n v="0"/>
    <m/>
    <n v="0"/>
    <m/>
    <n v="0"/>
    <m/>
    <n v="0"/>
    <m/>
    <n v="0"/>
    <n v="22577057.999999996"/>
    <n v="0"/>
    <n v="82"/>
    <m/>
    <n v="0"/>
    <m/>
    <n v="0"/>
    <m/>
    <n v="0"/>
    <n v="26207976.5"/>
    <n v="0"/>
    <n v="82"/>
    <n v="0"/>
    <n v="0"/>
    <n v="0"/>
    <n v="0"/>
    <s v=""/>
    <n v="82"/>
    <s v="2018 (triag)"/>
    <n v="82"/>
    <s v="2018 (triag)"/>
    <s v=""/>
    <n v="82"/>
    <n v="82"/>
    <s v="No change"/>
    <n v="7.2635719552709199E-2"/>
    <n v="2.4687803142194653E-2"/>
    <n v="57.027901581675358"/>
    <n v="88.303757163776851"/>
    <n v="0"/>
    <n v="3.6320055518305361E-2"/>
    <n v="3.1288184343419262E-2"/>
  </r>
  <r>
    <s v="Niger"/>
    <x v="31"/>
    <n v="17954421"/>
    <x v="14"/>
    <n v="0"/>
    <n v="18653199"/>
    <n v="0"/>
    <m/>
    <n v="0"/>
    <m/>
    <n v="0"/>
    <m/>
    <n v="0"/>
    <m/>
    <n v="0"/>
    <n v="22577057.999999996"/>
    <n v="0"/>
    <n v="22"/>
    <m/>
    <n v="0"/>
    <m/>
    <n v="0"/>
    <m/>
    <n v="0"/>
    <n v="26207976.5"/>
    <n v="0"/>
    <n v="22"/>
    <n v="0"/>
    <n v="0"/>
    <n v="0"/>
    <n v="0"/>
    <s v=""/>
    <n v="22"/>
    <s v="2018 (triag)"/>
    <n v="22"/>
    <s v="2018 (triag)"/>
    <s v=""/>
    <n v="22"/>
    <n v="22"/>
    <s v="No change"/>
    <n v="7.2635719552709199E-2"/>
    <n v="2.4687803142194653E-2"/>
    <n v="15.300168717034852"/>
    <n v="23.691251921988911"/>
    <n v="0"/>
    <n v="9.7444051390575357E-3"/>
    <n v="8.394390921405169E-3"/>
  </r>
  <r>
    <s v="Niger"/>
    <x v="31"/>
    <n v="17954422"/>
    <x v="15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n v="0"/>
    <n v="0"/>
    <s v="No change"/>
    <n v="7.2635719552709199E-2"/>
    <n v="2.4687803142194653E-2"/>
    <n v="0"/>
    <n v="0"/>
    <n v="0"/>
    <n v="0"/>
    <n v="0"/>
  </r>
  <r>
    <s v="Niger"/>
    <x v="31"/>
    <n v="17954423"/>
    <x v="16"/>
    <n v="0"/>
    <n v="18653199"/>
    <n v="0"/>
    <m/>
    <n v="0"/>
    <m/>
    <n v="0"/>
    <m/>
    <n v="0"/>
    <m/>
    <n v="0"/>
    <n v="22577057.999999996"/>
    <n v="0"/>
    <n v="542"/>
    <m/>
    <n v="0"/>
    <m/>
    <n v="0"/>
    <m/>
    <n v="0"/>
    <n v="26207976.5"/>
    <n v="0"/>
    <n v="542"/>
    <n v="0"/>
    <n v="0"/>
    <n v="0"/>
    <n v="0"/>
    <s v=""/>
    <n v="542"/>
    <s v="2018 (triag)"/>
    <n v="542"/>
    <s v="2018 (triag)"/>
    <s v=""/>
    <n v="542"/>
    <n v="542"/>
    <s v="No change"/>
    <n v="7.2635719552709199E-2"/>
    <n v="2.4687803142194653E-2"/>
    <n v="376.94052021058593"/>
    <n v="583.66629735081767"/>
    <n v="0"/>
    <n v="0.24006670842587199"/>
    <n v="0.20680726724552734"/>
  </r>
  <r>
    <s v="Niger"/>
    <x v="31"/>
    <n v="17954424"/>
    <x v="17"/>
    <n v="0"/>
    <n v="18653199"/>
    <n v="0"/>
    <m/>
    <n v="0"/>
    <m/>
    <n v="0"/>
    <m/>
    <n v="0"/>
    <m/>
    <n v="0"/>
    <n v="22577057.999999996"/>
    <n v="249"/>
    <n v="462"/>
    <m/>
    <n v="0"/>
    <m/>
    <n v="0"/>
    <m/>
    <n v="0"/>
    <n v="26207976.5"/>
    <n v="0"/>
    <n v="462"/>
    <n v="0"/>
    <n v="249"/>
    <n v="0"/>
    <n v="0"/>
    <s v=""/>
    <n v="462"/>
    <s v="2018 (triag)"/>
    <n v="462"/>
    <s v="2018 (triag)"/>
    <s v=""/>
    <n v="462"/>
    <n v="462"/>
    <s v="No change"/>
    <n v="7.2635719552709199E-2"/>
    <n v="2.4687803142194653E-2"/>
    <n v="321.30354305773193"/>
    <n v="497.51629036176712"/>
    <n v="0"/>
    <n v="0.20463250792020823"/>
    <n v="0.17628220934950853"/>
  </r>
  <r>
    <s v="Niger"/>
    <x v="31"/>
    <n v="17954425"/>
    <x v="18"/>
    <n v="0"/>
    <n v="18653199"/>
    <n v="0"/>
    <m/>
    <n v="0"/>
    <m/>
    <n v="0"/>
    <m/>
    <n v="0"/>
    <m/>
    <n v="0"/>
    <n v="22577057.999999996"/>
    <n v="0"/>
    <n v="432"/>
    <m/>
    <n v="0"/>
    <m/>
    <n v="0"/>
    <m/>
    <n v="0"/>
    <n v="26207976.5"/>
    <n v="418"/>
    <n v="432"/>
    <n v="0"/>
    <n v="0"/>
    <n v="418"/>
    <n v="0"/>
    <s v=""/>
    <n v="432"/>
    <s v="2018 (triag)"/>
    <n v="418"/>
    <n v="2022"/>
    <s v="Adjust"/>
    <n v="480.40683332593352"/>
    <n v="480.40683332593352"/>
    <s v="Increasing"/>
    <n v="7.2635719552709199E-2"/>
    <n v="2.4687803142194653E-2"/>
    <n v="300.43967662541166"/>
    <n v="465.21003774087313"/>
    <n v="0"/>
    <n v="0.19134468273058433"/>
    <n v="0.18330558001146463"/>
  </r>
  <r>
    <s v="Niger"/>
    <x v="31"/>
    <n v="17954426"/>
    <x v="19"/>
    <n v="0"/>
    <n v="18653199"/>
    <n v="0"/>
    <m/>
    <n v="0"/>
    <m/>
    <n v="0"/>
    <m/>
    <n v="0"/>
    <m/>
    <n v="0"/>
    <n v="22577057.999999996"/>
    <n v="0"/>
    <n v="598"/>
    <m/>
    <n v="0"/>
    <m/>
    <n v="0"/>
    <m/>
    <n v="0"/>
    <n v="26207976.5"/>
    <n v="1592"/>
    <n v="598"/>
    <n v="0"/>
    <n v="0"/>
    <n v="1592"/>
    <n v="0"/>
    <s v=""/>
    <n v="598"/>
    <s v="2018 (triag)"/>
    <n v="1592"/>
    <n v="2022"/>
    <s v=""/>
    <n v="1592"/>
    <n v="1592"/>
    <s v="Increasing"/>
    <n v="7.2635719552709199E-2"/>
    <n v="2.4687803142194653E-2"/>
    <n v="415.88640421758373"/>
    <n v="643.9713022431531"/>
    <n v="0"/>
    <n v="0.26487064877983663"/>
    <n v="0.60744865213077404"/>
  </r>
  <r>
    <s v="Niger"/>
    <x v="31"/>
    <n v="17954427"/>
    <x v="20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n v="0"/>
    <n v="0"/>
    <s v="No change"/>
    <n v="7.2635719552709199E-2"/>
    <n v="2.4687803142194653E-2"/>
    <n v="0"/>
    <n v="0"/>
    <n v="0"/>
    <n v="0"/>
    <n v="0"/>
  </r>
  <r>
    <s v="Niger"/>
    <x v="31"/>
    <n v="17954428"/>
    <x v="21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n v="0"/>
    <n v="0"/>
    <s v="No change"/>
    <n v="7.2635719552709199E-2"/>
    <n v="2.4687803142194653E-2"/>
    <n v="0"/>
    <n v="0"/>
    <n v="0"/>
    <n v="0"/>
    <n v="0"/>
  </r>
  <r>
    <s v="Niger"/>
    <x v="31"/>
    <n v="17954429"/>
    <x v="22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n v="0"/>
    <n v="0"/>
    <s v="No change"/>
    <n v="7.2635719552709199E-2"/>
    <n v="2.4687803142194653E-2"/>
    <n v="0"/>
    <n v="0"/>
    <n v="0"/>
    <n v="0"/>
    <n v="0"/>
  </r>
  <r>
    <s v="Niger"/>
    <x v="31"/>
    <n v="17954430"/>
    <x v="23"/>
    <n v="0"/>
    <n v="18653199"/>
    <n v="0"/>
    <m/>
    <n v="0"/>
    <m/>
    <n v="0"/>
    <m/>
    <n v="0"/>
    <m/>
    <n v="0"/>
    <n v="22577057.999999996"/>
    <n v="0"/>
    <n v="0"/>
    <m/>
    <n v="0"/>
    <m/>
    <n v="0"/>
    <m/>
    <n v="0"/>
    <n v="26207976.5"/>
    <n v="0"/>
    <n v="0"/>
    <n v="0"/>
    <n v="0"/>
    <n v="0"/>
    <n v="0"/>
    <s v=""/>
    <n v="0"/>
    <s v=""/>
    <n v="0"/>
    <s v=""/>
    <s v=""/>
    <n v="0"/>
    <n v="0"/>
    <s v="No change"/>
    <n v="7.2635719552709199E-2"/>
    <n v="2.4687803142194653E-2"/>
    <n v="0"/>
    <n v="0"/>
    <n v="0"/>
    <n v="0"/>
    <n v="0"/>
  </r>
  <r>
    <s v="Nigeria"/>
    <x v="32"/>
    <n v="170075931.5"/>
    <x v="0"/>
    <n v="144"/>
    <n v="174726123.50000006"/>
    <n v="131518"/>
    <n v="179379016.5"/>
    <n v="2281"/>
    <n v="183995784.49999991"/>
    <n v="0"/>
    <n v="188666930.99999988"/>
    <n v="167130"/>
    <n v="193495906.50000003"/>
    <n v="0"/>
    <n v="198387623.50000006"/>
    <n v="149976"/>
    <n v="149976"/>
    <n v="203304491.50000006"/>
    <n v="159688"/>
    <n v="208327404.49999994"/>
    <n v="0"/>
    <n v="213401322.49999997"/>
    <n v="168695"/>
    <n v="218541211.50000003"/>
    <n v="172576"/>
    <n v="83907"/>
    <n v="131518"/>
    <n v="167130"/>
    <n v="172576"/>
    <n v="131518"/>
    <n v="2013"/>
    <n v="149976"/>
    <n v="2018"/>
    <n v="172576"/>
    <n v="2022"/>
    <s v=""/>
    <n v="172576"/>
    <n v="172576"/>
    <s v="Increasing"/>
    <n v="3.0407746470616726E-2"/>
    <n v="4.0299906228893123E-2"/>
    <n v="72072.338086837117"/>
    <n v="94690.034404864651"/>
    <n v="7.5270942527377684"/>
    <n v="7.5597457822261758"/>
    <n v="7.8967256937714918"/>
  </r>
  <r>
    <s v="Nigeria"/>
    <x v="32"/>
    <n v="170075932.5"/>
    <x v="1"/>
    <n v="0"/>
    <n v="174726123.50000006"/>
    <n v="149840"/>
    <m/>
    <n v="0"/>
    <m/>
    <n v="0"/>
    <m/>
    <n v="370202"/>
    <m/>
    <n v="0"/>
    <n v="198387623.50000006"/>
    <n v="220210"/>
    <n v="220210"/>
    <m/>
    <n v="361418"/>
    <m/>
    <n v="0"/>
    <m/>
    <n v="535392"/>
    <n v="218541211.50000003"/>
    <n v="441362"/>
    <n v="180709"/>
    <n v="149840"/>
    <n v="370202"/>
    <n v="535392"/>
    <n v="149840"/>
    <n v="2013"/>
    <n v="220210"/>
    <n v="2018"/>
    <n v="441362"/>
    <n v="2022"/>
    <s v=""/>
    <n v="441362"/>
    <n v="441362"/>
    <s v="Increasing"/>
    <n v="3.0407746470616726E-2"/>
    <n v="4.0299906228893123E-2"/>
    <n v="155220.90103727044"/>
    <n v="203932.22767193065"/>
    <n v="8.575706768885075"/>
    <n v="11.099986789246454"/>
    <n v="20.195824712905463"/>
  </r>
  <r>
    <s v="Nigeria"/>
    <x v="32"/>
    <n v="170075933.5"/>
    <x v="2"/>
    <n v="0"/>
    <n v="174726123.50000006"/>
    <n v="202550"/>
    <m/>
    <n v="0"/>
    <m/>
    <n v="0"/>
    <m/>
    <n v="282550"/>
    <m/>
    <n v="0"/>
    <n v="198387623.50000006"/>
    <n v="142474"/>
    <n v="142474"/>
    <m/>
    <n v="241740"/>
    <m/>
    <n v="0"/>
    <m/>
    <n v="263844"/>
    <n v="218541211.50000003"/>
    <n v="293574"/>
    <n v="120870"/>
    <n v="202550"/>
    <n v="282550"/>
    <n v="293574"/>
    <n v="202550"/>
    <n v="2013"/>
    <n v="142474"/>
    <n v="2018"/>
    <n v="293574"/>
    <n v="2022"/>
    <s v=""/>
    <n v="293574"/>
    <n v="293574"/>
    <s v="Increasing"/>
    <n v="3.0407746470616726E-2"/>
    <n v="4.0299906228893123E-2"/>
    <n v="103821.89214911751"/>
    <n v="136403.2137785404"/>
    <n v="11.592427963412119"/>
    <n v="7.1815971927301181"/>
    <n v="13.433347330006907"/>
  </r>
  <r>
    <s v="Nigeria"/>
    <x v="32"/>
    <n v="170075934.5"/>
    <x v="3"/>
    <n v="0"/>
    <n v="174726123.50000006"/>
    <n v="0"/>
    <m/>
    <n v="0"/>
    <m/>
    <n v="0"/>
    <m/>
    <n v="459"/>
    <m/>
    <n v="571"/>
    <n v="198387623.50000006"/>
    <n v="105"/>
    <n v="24668"/>
    <m/>
    <n v="0"/>
    <m/>
    <n v="588"/>
    <m/>
    <n v="419"/>
    <n v="218541211.50000003"/>
    <n v="1332"/>
    <n v="24668"/>
    <n v="0"/>
    <n v="571"/>
    <n v="1332"/>
    <n v="0"/>
    <s v=""/>
    <n v="24668"/>
    <s v="2018 (triag)"/>
    <n v="1332"/>
    <n v="2022"/>
    <s v="Adjust"/>
    <n v="1530.8657942347929"/>
    <n v="24668"/>
    <s v="Decreasing"/>
    <n v="3.0407746470616726E-2"/>
    <n v="4.0299906228893123E-2"/>
    <n v="21188.702205133042"/>
    <n v="27838.127554306568"/>
    <n v="0"/>
    <n v="1.2434243409342516"/>
    <n v="1.1287573556807156"/>
  </r>
  <r>
    <s v="Nigeria"/>
    <x v="32"/>
    <n v="170075935.5"/>
    <x v="4"/>
    <n v="0"/>
    <n v="174726123.50000006"/>
    <n v="0"/>
    <m/>
    <n v="0"/>
    <m/>
    <n v="0"/>
    <m/>
    <n v="56"/>
    <m/>
    <n v="115"/>
    <n v="198387623.50000006"/>
    <n v="0"/>
    <n v="25487"/>
    <m/>
    <n v="0"/>
    <m/>
    <n v="230"/>
    <m/>
    <n v="30"/>
    <n v="218541211.50000003"/>
    <n v="416"/>
    <n v="25487"/>
    <n v="0"/>
    <n v="115"/>
    <n v="416"/>
    <n v="0"/>
    <s v=""/>
    <n v="25487"/>
    <s v="2018 (triag)"/>
    <n v="416"/>
    <n v="2022"/>
    <s v="Adjust"/>
    <n v="478.10823603729273"/>
    <n v="25487"/>
    <s v="Decreasing"/>
    <n v="3.0407746470616726E-2"/>
    <n v="4.0299906228893123E-2"/>
    <n v="21892.186358935698"/>
    <n v="28762.378667772478"/>
    <n v="0"/>
    <n v="1.2847071581559619"/>
    <n v="1.1662331248676179"/>
  </r>
  <r>
    <s v="Nigeria"/>
    <x v="32"/>
    <n v="170075936.5"/>
    <x v="5"/>
    <n v="0"/>
    <n v="174726123.50000006"/>
    <n v="0"/>
    <m/>
    <n v="0"/>
    <m/>
    <n v="0"/>
    <m/>
    <n v="0"/>
    <m/>
    <n v="0"/>
    <n v="198387623.50000006"/>
    <n v="116454"/>
    <n v="116454"/>
    <m/>
    <n v="116454"/>
    <m/>
    <n v="0"/>
    <m/>
    <n v="7912"/>
    <n v="218541211.50000003"/>
    <n v="154477"/>
    <n v="116454"/>
    <n v="0"/>
    <n v="116454"/>
    <n v="154477"/>
    <n v="0"/>
    <s v=""/>
    <n v="116454"/>
    <n v="2018"/>
    <n v="154477"/>
    <n v="2022"/>
    <s v=""/>
    <n v="154477"/>
    <n v="154477"/>
    <s v="Increasing"/>
    <n v="3.0407746470616726E-2"/>
    <n v="4.0299906228893123E-2"/>
    <n v="100028.7468216541"/>
    <n v="131419.70594329564"/>
    <n v="0"/>
    <n v="5.8700234392393922"/>
    <n v="7.0685523769048926"/>
  </r>
  <r>
    <s v="Nigeria"/>
    <x v="32"/>
    <n v="170075937.5"/>
    <x v="6"/>
    <n v="0"/>
    <n v="174726123.50000006"/>
    <n v="0"/>
    <m/>
    <n v="0"/>
    <m/>
    <n v="0"/>
    <m/>
    <n v="44"/>
    <m/>
    <n v="48"/>
    <n v="198387623.50000006"/>
    <n v="7"/>
    <n v="7"/>
    <m/>
    <n v="0"/>
    <m/>
    <n v="71"/>
    <m/>
    <n v="77"/>
    <n v="218541211.50000003"/>
    <n v="0"/>
    <n v="0"/>
    <n v="0"/>
    <n v="48"/>
    <n v="77"/>
    <n v="0"/>
    <s v=""/>
    <n v="7"/>
    <n v="2018"/>
    <n v="77"/>
    <n v="2021"/>
    <s v=""/>
    <n v="77"/>
    <n v="77"/>
    <s v="Increasing"/>
    <n v="3.0407746470616726E-2"/>
    <n v="4.0299906228893123E-2"/>
    <n v="0"/>
    <n v="0"/>
    <n v="0"/>
    <n v="3.5284459163855038E-4"/>
    <n v="3.5233629150079088E-3"/>
  </r>
  <r>
    <s v="Nigeria"/>
    <x v="32"/>
    <n v="170075938.5"/>
    <x v="7"/>
    <n v="0"/>
    <n v="174726123.50000006"/>
    <n v="0"/>
    <m/>
    <n v="0"/>
    <m/>
    <n v="0"/>
    <m/>
    <n v="311"/>
    <m/>
    <n v="0"/>
    <n v="198387623.50000006"/>
    <n v="0"/>
    <n v="14645"/>
    <m/>
    <n v="0"/>
    <m/>
    <n v="0"/>
    <m/>
    <n v="0"/>
    <n v="218541211.50000003"/>
    <n v="0"/>
    <n v="14645"/>
    <n v="0"/>
    <n v="311"/>
    <n v="0"/>
    <n v="0"/>
    <s v=""/>
    <n v="14645"/>
    <s v="2018 (triag)"/>
    <n v="14645"/>
    <s v="2018 (triag)"/>
    <s v=""/>
    <n v="14645"/>
    <n v="14645"/>
    <s v="No change"/>
    <n v="3.0407746470616726E-2"/>
    <n v="4.0299906228893123E-2"/>
    <n v="12579.396132405278"/>
    <n v="16527.054403795188"/>
    <n v="0"/>
    <n v="0.73820129207808149"/>
    <n v="0.6701253232505302"/>
  </r>
  <r>
    <s v="Nigeria"/>
    <x v="32"/>
    <n v="170075939.5"/>
    <x v="8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n v="0"/>
    <n v="0"/>
    <s v="No change"/>
    <n v="3.0407746470616726E-2"/>
    <n v="4.0299906228893123E-2"/>
    <n v="0"/>
    <n v="0"/>
    <n v="0"/>
    <n v="0"/>
    <n v="0"/>
  </r>
  <r>
    <s v="Nigeria"/>
    <x v="32"/>
    <n v="170075940.5"/>
    <x v="9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n v="0"/>
    <n v="0"/>
    <s v="No change"/>
    <n v="3.0407746470616726E-2"/>
    <n v="4.0299906228893123E-2"/>
    <n v="0"/>
    <n v="0"/>
    <n v="0"/>
    <n v="0"/>
    <n v="0"/>
  </r>
  <r>
    <s v="Nigeria"/>
    <x v="32"/>
    <n v="170075941.5"/>
    <x v="10"/>
    <n v="0"/>
    <n v="174726123.50000006"/>
    <n v="0"/>
    <m/>
    <n v="0"/>
    <m/>
    <n v="0"/>
    <m/>
    <n v="0"/>
    <m/>
    <n v="0"/>
    <n v="198387623.50000006"/>
    <n v="6165"/>
    <n v="6165"/>
    <m/>
    <n v="7"/>
    <m/>
    <n v="0"/>
    <m/>
    <n v="48589"/>
    <n v="218541211.50000003"/>
    <n v="280"/>
    <n v="0"/>
    <n v="0"/>
    <n v="6165"/>
    <n v="48589"/>
    <n v="0"/>
    <s v=""/>
    <n v="6165"/>
    <n v="2018"/>
    <n v="280"/>
    <n v="2022"/>
    <s v="Adjust"/>
    <n v="321.80362040971625"/>
    <n v="6165"/>
    <s v="Decreasing"/>
    <n v="3.0407746470616726E-2"/>
    <n v="4.0299906228893123E-2"/>
    <n v="0"/>
    <n v="0"/>
    <n v="0"/>
    <n v="0.3107552724930947"/>
    <n v="0.28209782300030856"/>
  </r>
  <r>
    <s v="Nigeria"/>
    <x v="32"/>
    <n v="170075942.5"/>
    <x v="11"/>
    <n v="0"/>
    <n v="174726123.50000006"/>
    <n v="0"/>
    <m/>
    <n v="0"/>
    <m/>
    <n v="0"/>
    <m/>
    <n v="0"/>
    <m/>
    <n v="0"/>
    <n v="198387623.50000006"/>
    <n v="26677"/>
    <n v="26677"/>
    <m/>
    <n v="26677"/>
    <m/>
    <n v="0"/>
    <m/>
    <n v="37181"/>
    <n v="218541211.50000003"/>
    <n v="36833"/>
    <n v="0"/>
    <n v="0"/>
    <n v="26677"/>
    <n v="37181"/>
    <n v="0"/>
    <s v=""/>
    <n v="26677"/>
    <n v="2018"/>
    <n v="36833"/>
    <n v="2022"/>
    <s v=""/>
    <n v="36833"/>
    <n v="36833"/>
    <s v="Increasing"/>
    <n v="3.0407746470616726E-2"/>
    <n v="4.0299906228893123E-2"/>
    <n v="0"/>
    <n v="0"/>
    <n v="0"/>
    <n v="1.3446907387345155"/>
    <n v="1.6854029382920299"/>
  </r>
  <r>
    <s v="Nigeria"/>
    <x v="32"/>
    <n v="170075943.5"/>
    <x v="12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n v="0"/>
    <n v="0"/>
    <s v="No change"/>
    <n v="3.0407746470616726E-2"/>
    <n v="4.0299906228893123E-2"/>
    <n v="0"/>
    <n v="0"/>
    <n v="0"/>
    <n v="0"/>
    <n v="0"/>
  </r>
  <r>
    <s v="Nigeria"/>
    <x v="32"/>
    <n v="170075944.5"/>
    <x v="13"/>
    <n v="0"/>
    <n v="174726123.50000006"/>
    <n v="0"/>
    <m/>
    <n v="0"/>
    <m/>
    <n v="0"/>
    <m/>
    <n v="0"/>
    <m/>
    <n v="0"/>
    <n v="198387623.50000006"/>
    <n v="2578"/>
    <n v="2648"/>
    <m/>
    <n v="369"/>
    <m/>
    <n v="0"/>
    <m/>
    <n v="0"/>
    <n v="218541211.50000003"/>
    <n v="4262"/>
    <n v="2648"/>
    <n v="0"/>
    <n v="2578"/>
    <n v="4262"/>
    <n v="0"/>
    <s v=""/>
    <n v="2648"/>
    <s v="2018 (triag)"/>
    <n v="4262"/>
    <n v="2022"/>
    <s v=""/>
    <n v="4262"/>
    <n v="4262"/>
    <s v="Increasing"/>
    <n v="3.0407746470616726E-2"/>
    <n v="4.0299906228893123E-2"/>
    <n v="2274.5128684608521"/>
    <n v="2988.2990823659716"/>
    <n v="0"/>
    <n v="0.13347606837984019"/>
    <n v="0.19502042524368451"/>
  </r>
  <r>
    <s v="Nigeria"/>
    <x v="32"/>
    <n v="170075945.5"/>
    <x v="14"/>
    <n v="0"/>
    <n v="174726123.50000006"/>
    <n v="0"/>
    <m/>
    <n v="0"/>
    <m/>
    <n v="0"/>
    <m/>
    <n v="0"/>
    <m/>
    <n v="0"/>
    <n v="198387623.50000006"/>
    <n v="0"/>
    <n v="34393"/>
    <m/>
    <n v="27247"/>
    <m/>
    <n v="0"/>
    <m/>
    <n v="0"/>
    <n v="218541211.50000003"/>
    <n v="0"/>
    <n v="34393"/>
    <n v="0"/>
    <n v="27247"/>
    <n v="0"/>
    <n v="0"/>
    <s v=""/>
    <n v="34393"/>
    <s v="2018 (triag)"/>
    <n v="27247"/>
    <s v="2018 (triag)"/>
    <s v="Adjust"/>
    <n v="31314.940161798353"/>
    <n v="34393"/>
    <s v="Decreasing"/>
    <n v="3.0407746470616726E-2"/>
    <n v="4.0299906228893123E-2"/>
    <n v="29542.039684657884"/>
    <n v="38812.904206877967"/>
    <n v="0"/>
    <n v="1.7336262914606662"/>
    <n v="1.5737535160502207"/>
  </r>
  <r>
    <s v="Nigeria"/>
    <x v="32"/>
    <n v="170075946.5"/>
    <x v="15"/>
    <n v="0"/>
    <n v="174726123.50000006"/>
    <n v="0"/>
    <m/>
    <n v="0"/>
    <m/>
    <n v="0"/>
    <m/>
    <n v="0"/>
    <m/>
    <n v="0"/>
    <n v="198387623.50000006"/>
    <n v="4626"/>
    <n v="5371"/>
    <m/>
    <n v="4429"/>
    <m/>
    <n v="0"/>
    <m/>
    <n v="5485"/>
    <n v="218541211.50000003"/>
    <n v="5632"/>
    <n v="5371"/>
    <n v="0"/>
    <n v="4626"/>
    <n v="5632"/>
    <n v="0"/>
    <s v=""/>
    <n v="5371"/>
    <s v="2018 (triag)"/>
    <n v="5632"/>
    <n v="2022"/>
    <s v=""/>
    <n v="5632"/>
    <n v="5632"/>
    <s v="Increasing"/>
    <n v="3.0407746470616726E-2"/>
    <n v="4.0299906228893123E-2"/>
    <n v="4613.4473627278085"/>
    <n v="6061.2365450859643"/>
    <n v="0"/>
    <n v="0.27073261452723629"/>
    <n v="0.25770883035486419"/>
  </r>
  <r>
    <s v="Nigeria"/>
    <x v="32"/>
    <n v="170075947.5"/>
    <x v="16"/>
    <n v="0"/>
    <n v="174726123.50000006"/>
    <n v="0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0"/>
    <n v="0"/>
    <n v="0"/>
    <n v="0"/>
    <s v=""/>
    <n v="0"/>
    <s v=""/>
    <n v="0"/>
    <s v=""/>
    <s v=""/>
    <n v="0"/>
    <n v="0"/>
    <s v="No change"/>
    <n v="3.0407746470616726E-2"/>
    <n v="4.0299906228893123E-2"/>
    <n v="0"/>
    <n v="0"/>
    <n v="0"/>
    <n v="0"/>
    <n v="0"/>
  </r>
  <r>
    <s v="Nigeria"/>
    <x v="32"/>
    <n v="170075948.5"/>
    <x v="17"/>
    <n v="0"/>
    <n v="174726123.50000006"/>
    <n v="0"/>
    <m/>
    <n v="0"/>
    <m/>
    <n v="0"/>
    <m/>
    <n v="0"/>
    <m/>
    <n v="0"/>
    <n v="198387623.50000006"/>
    <n v="0"/>
    <n v="3919"/>
    <m/>
    <n v="0"/>
    <m/>
    <n v="0"/>
    <m/>
    <n v="0"/>
    <n v="218541211.50000003"/>
    <n v="0"/>
    <n v="3919"/>
    <n v="0"/>
    <n v="0"/>
    <n v="0"/>
    <n v="0"/>
    <s v=""/>
    <n v="3919"/>
    <s v="2018 (triag)"/>
    <n v="3919"/>
    <s v="2018 (triag)"/>
    <s v=""/>
    <n v="3919"/>
    <n v="3919"/>
    <s v="No change"/>
    <n v="3.0407746470616726E-2"/>
    <n v="4.0299906228893123E-2"/>
    <n v="3366.2446871216307"/>
    <n v="4422.6375014321156"/>
    <n v="0"/>
    <n v="0.19754256494735412"/>
    <n v="0.17932544498592201"/>
  </r>
  <r>
    <s v="Nigeria"/>
    <x v="32"/>
    <n v="170075949.5"/>
    <x v="18"/>
    <n v="0"/>
    <n v="174726123.50000006"/>
    <n v="0"/>
    <m/>
    <n v="0"/>
    <m/>
    <n v="0"/>
    <m/>
    <n v="0"/>
    <m/>
    <n v="0"/>
    <n v="198387623.50000006"/>
    <n v="29246"/>
    <n v="311269"/>
    <m/>
    <n v="29803"/>
    <m/>
    <n v="0"/>
    <m/>
    <n v="34554"/>
    <n v="218541211.50000003"/>
    <n v="38712"/>
    <n v="311269"/>
    <n v="0"/>
    <n v="29803"/>
    <n v="38712"/>
    <n v="0"/>
    <s v=""/>
    <n v="311269"/>
    <s v="2018 (triag)"/>
    <n v="38712"/>
    <n v="2022"/>
    <s v="Adjust"/>
    <n v="44491.649118931913"/>
    <n v="311269"/>
    <s v="Decreasing"/>
    <n v="3.0407746470616726E-2"/>
    <n v="4.0299906228893123E-2"/>
    <n v="267366.06724053662"/>
    <n v="351270.72019221057"/>
    <n v="0"/>
    <n v="15.689940456391419"/>
    <n v="14.243034431059698"/>
  </r>
  <r>
    <s v="Nigeria"/>
    <x v="32"/>
    <n v="170075950.5"/>
    <x v="19"/>
    <n v="0"/>
    <n v="174726123.50000006"/>
    <n v="0"/>
    <m/>
    <n v="0"/>
    <m/>
    <n v="0"/>
    <m/>
    <n v="0"/>
    <m/>
    <n v="0"/>
    <n v="198387623.50000006"/>
    <n v="0"/>
    <n v="30"/>
    <m/>
    <n v="0"/>
    <m/>
    <n v="0"/>
    <m/>
    <n v="0"/>
    <n v="218541211.50000003"/>
    <n v="0"/>
    <n v="30"/>
    <n v="0"/>
    <n v="0"/>
    <n v="0"/>
    <n v="0"/>
    <s v=""/>
    <n v="30"/>
    <s v="2018 (triag)"/>
    <n v="30"/>
    <s v="2018 (triag)"/>
    <s v=""/>
    <n v="30"/>
    <n v="30"/>
    <s v="No change"/>
    <n v="3.0407746470616726E-2"/>
    <n v="4.0299906228893123E-2"/>
    <n v="25.768650322441676"/>
    <n v="33.855352141608442"/>
    <n v="0"/>
    <n v="1.5121911070223588E-3"/>
    <n v="1.3727387980550293E-3"/>
  </r>
  <r>
    <s v="Nigeria"/>
    <x v="32"/>
    <n v="170075951.5"/>
    <x v="20"/>
    <n v="0"/>
    <n v="174726123.50000006"/>
    <n v="0"/>
    <m/>
    <n v="0"/>
    <m/>
    <n v="0"/>
    <m/>
    <n v="0"/>
    <m/>
    <n v="0"/>
    <n v="198387623.50000006"/>
    <n v="5153"/>
    <n v="15823"/>
    <m/>
    <n v="5089"/>
    <m/>
    <n v="0"/>
    <m/>
    <n v="0"/>
    <n v="218541211.50000003"/>
    <n v="6479"/>
    <n v="15823"/>
    <n v="0"/>
    <n v="5153"/>
    <n v="6479"/>
    <n v="0"/>
    <s v=""/>
    <n v="15823"/>
    <s v="2018 (triag)"/>
    <n v="6479"/>
    <n v="2022"/>
    <s v="Adjust"/>
    <n v="7446.3059165519699"/>
    <n v="15823"/>
    <s v="Decreasing"/>
    <n v="3.0407746470616726E-2"/>
    <n v="4.0299906228893123E-2"/>
    <n v="13591.245135066489"/>
    <n v="17856.441231222347"/>
    <n v="0"/>
    <n v="0.79757999621382603"/>
    <n v="0.72402820005415769"/>
  </r>
  <r>
    <s v="Nigeria"/>
    <x v="32"/>
    <n v="170075952.5"/>
    <x v="21"/>
    <n v="0"/>
    <n v="174726123.50000006"/>
    <n v="68565"/>
    <m/>
    <n v="0"/>
    <m/>
    <n v="0"/>
    <m/>
    <n v="0"/>
    <m/>
    <n v="0"/>
    <n v="198387623.50000006"/>
    <n v="0"/>
    <n v="0"/>
    <m/>
    <n v="0"/>
    <m/>
    <n v="0"/>
    <m/>
    <n v="0"/>
    <n v="218541211.50000003"/>
    <n v="0"/>
    <n v="0"/>
    <n v="68565"/>
    <n v="0"/>
    <n v="0"/>
    <n v="68565"/>
    <n v="2013"/>
    <n v="0"/>
    <s v=""/>
    <n v="0"/>
    <s v=""/>
    <s v=""/>
    <n v="0"/>
    <n v="0"/>
    <s v="No change"/>
    <n v="3.0407746470616726E-2"/>
    <n v="4.0299906228893123E-2"/>
    <n v="0"/>
    <n v="0"/>
    <n v="3.9241413147931468"/>
    <n v="0"/>
    <n v="0"/>
  </r>
  <r>
    <s v="Nigeria"/>
    <x v="32"/>
    <n v="170075953.5"/>
    <x v="22"/>
    <n v="0"/>
    <n v="174726123.50000006"/>
    <n v="0"/>
    <m/>
    <n v="0"/>
    <m/>
    <n v="0"/>
    <m/>
    <n v="0"/>
    <m/>
    <n v="0"/>
    <n v="198387623.50000006"/>
    <n v="56"/>
    <n v="56"/>
    <m/>
    <n v="79"/>
    <m/>
    <n v="0"/>
    <m/>
    <n v="0"/>
    <n v="218541211.50000003"/>
    <n v="168"/>
    <n v="0"/>
    <n v="0"/>
    <n v="79"/>
    <n v="168"/>
    <n v="0"/>
    <s v=""/>
    <n v="56"/>
    <n v="2018"/>
    <n v="168"/>
    <n v="2022"/>
    <s v=""/>
    <n v="168"/>
    <n v="168"/>
    <s v="Increasing"/>
    <n v="3.0407746470616726E-2"/>
    <n v="4.0299906228893123E-2"/>
    <n v="0"/>
    <n v="0"/>
    <n v="0"/>
    <n v="2.822756733108403E-3"/>
    <n v="7.6873372691081644E-3"/>
  </r>
  <r>
    <s v="Nigeria"/>
    <x v="32"/>
    <n v="170075954.5"/>
    <x v="23"/>
    <n v="0"/>
    <n v="174726123.50000006"/>
    <n v="262512"/>
    <m/>
    <n v="0"/>
    <m/>
    <n v="0"/>
    <m/>
    <n v="0"/>
    <m/>
    <n v="0"/>
    <n v="198387623.50000006"/>
    <n v="0"/>
    <n v="0"/>
    <m/>
    <n v="32"/>
    <m/>
    <n v="0"/>
    <m/>
    <n v="0"/>
    <n v="218541211.50000003"/>
    <n v="0"/>
    <n v="0"/>
    <n v="262512"/>
    <n v="32"/>
    <n v="0"/>
    <n v="262512"/>
    <n v="2013"/>
    <n v="32"/>
    <n v="2019"/>
    <n v="32"/>
    <n v="2019"/>
    <s v=""/>
    <n v="32"/>
    <n v="32"/>
    <s v="No change"/>
    <n v="3.0407746470616726E-2"/>
    <n v="4.0299906228893123E-2"/>
    <n v="0"/>
    <n v="0"/>
    <n v="15.024198714052046"/>
    <n v="1.6130038474905159E-3"/>
    <n v="1.4642547179253647E-3"/>
  </r>
  <r>
    <s v="Rwanda"/>
    <x v="33"/>
    <n v="10840333.999999994"/>
    <x v="0"/>
    <n v="0"/>
    <n v="11101349.499999996"/>
    <n v="2208"/>
    <n v="11368451.500000004"/>
    <n v="2098"/>
    <n v="11642959"/>
    <n v="2568"/>
    <n v="11930899.500000007"/>
    <n v="2918"/>
    <n v="12230339"/>
    <n v="3830"/>
    <n v="12531807.499999998"/>
    <n v="3296"/>
    <n v="3296"/>
    <n v="12835028"/>
    <n v="2984"/>
    <n v="13146361.500000002"/>
    <n v="0"/>
    <n v="13461887.499999998"/>
    <n v="0"/>
    <n v="13776697.499999994"/>
    <n v="0"/>
    <n v="1350"/>
    <n v="2568"/>
    <n v="3830"/>
    <n v="0"/>
    <n v="2208"/>
    <n v="2013"/>
    <n v="3296"/>
    <n v="2018"/>
    <n v="2984"/>
    <n v="2018"/>
    <s v="Adjust"/>
    <n v="3084.8161877458497"/>
    <n v="3296"/>
    <s v="Decreasing"/>
    <n v="-1.4357349923836749E-2"/>
    <n v="0.17354491154631502"/>
    <n v="1450.4753670787004"/>
    <n v="2272.1791002542254"/>
    <n v="1.9889473797757657"/>
    <n v="2.6301074286370905"/>
    <n v="2.3924456496195852"/>
  </r>
  <r>
    <s v="Rwanda"/>
    <x v="33"/>
    <n v="10840335"/>
    <x v="1"/>
    <n v="0"/>
    <n v="11101349.499999996"/>
    <n v="0"/>
    <m/>
    <n v="19250"/>
    <m/>
    <n v="20734"/>
    <m/>
    <n v="22562"/>
    <m/>
    <n v="1290"/>
    <n v="12531807.499999998"/>
    <n v="26690"/>
    <n v="26690"/>
    <m/>
    <n v="20818"/>
    <m/>
    <n v="0"/>
    <m/>
    <n v="0"/>
    <n v="13776697.499999994"/>
    <n v="0"/>
    <n v="9551"/>
    <n v="20734"/>
    <n v="26690"/>
    <n v="0"/>
    <n v="19250"/>
    <n v="2014"/>
    <n v="26690"/>
    <n v="2018"/>
    <n v="20818"/>
    <n v="2018"/>
    <s v="Adjust"/>
    <n v="21521.348323221548"/>
    <n v="26690"/>
    <s v="Decreasing"/>
    <n v="-1.4357349923836749E-2"/>
    <n v="0.17354491154631502"/>
    <n v="10261.844615532345"/>
    <n v="16075.246360391191"/>
    <n v="17.34023417603419"/>
    <n v="21.297805603860422"/>
    <n v="19.373293200347913"/>
  </r>
  <r>
    <s v="Rwanda"/>
    <x v="33"/>
    <n v="10840336"/>
    <x v="2"/>
    <n v="0"/>
    <n v="11101349.499999996"/>
    <n v="1244"/>
    <m/>
    <n v="1384"/>
    <m/>
    <n v="1736"/>
    <m/>
    <n v="2140"/>
    <m/>
    <n v="4288"/>
    <n v="12531807.499999998"/>
    <n v="2942"/>
    <n v="2942"/>
    <m/>
    <n v="3122"/>
    <m/>
    <n v="0"/>
    <m/>
    <n v="0"/>
    <n v="13776697.499999994"/>
    <n v="0"/>
    <n v="1207"/>
    <n v="1736"/>
    <n v="4288"/>
    <n v="0"/>
    <n v="1244"/>
    <n v="2013"/>
    <n v="2942"/>
    <n v="2018"/>
    <n v="3122"/>
    <n v="2018"/>
    <s v=""/>
    <n v="3122"/>
    <n v="3122"/>
    <s v="Increasing"/>
    <n v="-1.4357349923836749E-2"/>
    <n v="0.17354491154631502"/>
    <n v="1296.8324207881417"/>
    <n v="2031.4964251902595"/>
    <n v="1.1205844838954042"/>
    <n v="2.3476262302943933"/>
    <n v="2.2661454241845704"/>
  </r>
  <r>
    <s v="Rwanda"/>
    <x v="33"/>
    <n v="10840337"/>
    <x v="3"/>
    <n v="0"/>
    <n v="11101349.499999996"/>
    <n v="0"/>
    <m/>
    <n v="0"/>
    <m/>
    <n v="0"/>
    <m/>
    <n v="0"/>
    <m/>
    <n v="0"/>
    <n v="12531807.499999998"/>
    <n v="497"/>
    <n v="497"/>
    <m/>
    <n v="194"/>
    <m/>
    <n v="0"/>
    <m/>
    <n v="114"/>
    <n v="13776697.499999994"/>
    <n v="143"/>
    <n v="167"/>
    <n v="0"/>
    <n v="497"/>
    <n v="143"/>
    <n v="0"/>
    <s v=""/>
    <n v="497"/>
    <n v="2018"/>
    <n v="143"/>
    <n v="2022"/>
    <s v="Adjust"/>
    <n v="147.83133875591705"/>
    <n v="898"/>
    <s v="Decreasing"/>
    <n v="-1.4357349923836749E-2"/>
    <n v="0.17354491154631502"/>
    <n v="179.42917503862441"/>
    <n v="281.0769701795968"/>
    <n v="0"/>
    <n v="0.39659083496135739"/>
    <n v="0.65182530138300587"/>
  </r>
  <r>
    <s v="Rwanda"/>
    <x v="33"/>
    <n v="10840338"/>
    <x v="4"/>
    <n v="0"/>
    <n v="11101349.499999996"/>
    <n v="0"/>
    <m/>
    <n v="0"/>
    <m/>
    <n v="0"/>
    <m/>
    <n v="0"/>
    <m/>
    <n v="0"/>
    <n v="12531807.499999998"/>
    <n v="380"/>
    <n v="380"/>
    <m/>
    <n v="234"/>
    <m/>
    <n v="0"/>
    <m/>
    <n v="127"/>
    <n v="13776697.499999994"/>
    <n v="0"/>
    <n v="228"/>
    <n v="0"/>
    <n v="380"/>
    <n v="127"/>
    <n v="0"/>
    <s v=""/>
    <n v="380"/>
    <n v="2018"/>
    <n v="127"/>
    <n v="2021"/>
    <s v="Adjust"/>
    <n v="131.29076938462563"/>
    <n v="380"/>
    <s v="Decreasing"/>
    <n v="-1.4357349923836749E-2"/>
    <n v="0.17354491154631502"/>
    <n v="244.96917310662494"/>
    <n v="383.74580359849142"/>
    <n v="0"/>
    <n v="0.30322840500063541"/>
    <n v="0.27582807853623859"/>
  </r>
  <r>
    <s v="Rwanda"/>
    <x v="33"/>
    <n v="10840339"/>
    <x v="5"/>
    <n v="0"/>
    <n v="11101349.499999996"/>
    <n v="0"/>
    <m/>
    <n v="0"/>
    <m/>
    <n v="0"/>
    <m/>
    <n v="0"/>
    <m/>
    <n v="0"/>
    <n v="12531807.499999998"/>
    <n v="45000"/>
    <n v="45000"/>
    <m/>
    <n v="0"/>
    <m/>
    <n v="58567"/>
    <m/>
    <n v="0"/>
    <n v="13776697.499999994"/>
    <n v="0"/>
    <n v="45000"/>
    <n v="0"/>
    <n v="45000"/>
    <n v="58567"/>
    <n v="0"/>
    <s v=""/>
    <n v="45000"/>
    <n v="2018"/>
    <n v="58567"/>
    <n v="2020"/>
    <s v=""/>
    <n v="58567"/>
    <n v="58567"/>
    <s v="Increasing"/>
    <n v="-1.4357349923836749E-2"/>
    <n v="0.17354491154631502"/>
    <n v="48349.178902623345"/>
    <n v="75739.303341807521"/>
    <n v="0"/>
    <n v="35.908626907969982"/>
    <n v="42.511639672715482"/>
  </r>
  <r>
    <s v="Rwanda"/>
    <x v="33"/>
    <n v="10840340"/>
    <x v="6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207"/>
    <n v="13776697.499999994"/>
    <n v="0"/>
    <n v="0"/>
    <n v="0"/>
    <n v="0"/>
    <n v="207"/>
    <n v="0"/>
    <s v=""/>
    <n v="0"/>
    <s v=""/>
    <n v="207"/>
    <n v="2021"/>
    <s v=""/>
    <n v="207"/>
    <n v="224"/>
    <s v="Increasing"/>
    <n v="-1.4357349923836749E-2"/>
    <n v="0.17354491154631502"/>
    <n v="0"/>
    <n v="0"/>
    <n v="0"/>
    <n v="0"/>
    <n v="0.16259339366346695"/>
  </r>
  <r>
    <s v="Rwanda"/>
    <x v="33"/>
    <n v="10840341"/>
    <x v="7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226"/>
    <n v="13776697.499999994"/>
    <n v="0"/>
    <n v="0"/>
    <n v="0"/>
    <n v="0"/>
    <n v="226"/>
    <n v="0"/>
    <s v=""/>
    <n v="0"/>
    <s v=""/>
    <n v="226"/>
    <n v="2021"/>
    <s v=""/>
    <n v="226"/>
    <n v="226"/>
    <s v="Increasing"/>
    <n v="-1.4357349923836749E-2"/>
    <n v="0.17354491154631502"/>
    <n v="0"/>
    <n v="0"/>
    <n v="0"/>
    <n v="0"/>
    <n v="0.16404512039260505"/>
  </r>
  <r>
    <s v="Rwanda"/>
    <x v="33"/>
    <n v="10840342"/>
    <x v="8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43"/>
    <x v="9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44"/>
    <x v="10"/>
    <n v="0"/>
    <n v="11101349.499999996"/>
    <n v="0"/>
    <m/>
    <n v="0"/>
    <m/>
    <n v="23"/>
    <m/>
    <n v="0"/>
    <m/>
    <n v="0"/>
    <n v="12531807.499999998"/>
    <n v="0"/>
    <n v="0"/>
    <m/>
    <n v="0"/>
    <m/>
    <n v="0"/>
    <m/>
    <n v="0"/>
    <n v="13776697.499999994"/>
    <n v="0"/>
    <n v="0"/>
    <n v="23"/>
    <n v="0"/>
    <n v="0"/>
    <n v="23"/>
    <n v="2015"/>
    <n v="0"/>
    <s v=""/>
    <n v="0"/>
    <s v=""/>
    <s v=""/>
    <n v="0"/>
    <n v="0"/>
    <s v="No change"/>
    <n v="-1.4357349923836749E-2"/>
    <n v="0.17354491154631502"/>
    <n v="0"/>
    <n v="0"/>
    <n v="2.0718201872664228E-2"/>
    <n v="0"/>
    <n v="0"/>
  </r>
  <r>
    <s v="Rwanda"/>
    <x v="33"/>
    <n v="10840345"/>
    <x v="11"/>
    <n v="0"/>
    <n v="11101349.499999996"/>
    <n v="0"/>
    <m/>
    <n v="0"/>
    <m/>
    <n v="0"/>
    <m/>
    <n v="0"/>
    <m/>
    <n v="0"/>
    <n v="12531807.499999998"/>
    <n v="1990"/>
    <n v="1990"/>
    <m/>
    <n v="0"/>
    <m/>
    <n v="0"/>
    <m/>
    <n v="0"/>
    <n v="13776697.499999994"/>
    <n v="0"/>
    <n v="321"/>
    <n v="0"/>
    <n v="1990"/>
    <n v="0"/>
    <n v="0"/>
    <s v=""/>
    <n v="1990"/>
    <n v="2018"/>
    <n v="1990"/>
    <n v="2018"/>
    <s v=""/>
    <n v="1990"/>
    <n v="1990"/>
    <s v="No change"/>
    <n v="-1.4357349923836749E-2"/>
    <n v="0.17354491154631502"/>
    <n v="344.89080950537988"/>
    <n v="540.27369717156034"/>
    <n v="0"/>
    <n v="1.587959278819117"/>
    <n v="1.4444680954924072"/>
  </r>
  <r>
    <s v="Rwanda"/>
    <x v="33"/>
    <n v="10840346"/>
    <x v="12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47"/>
    <x v="13"/>
    <n v="0"/>
    <n v="11101349.499999996"/>
    <n v="0"/>
    <m/>
    <n v="0"/>
    <m/>
    <n v="116"/>
    <m/>
    <n v="0"/>
    <m/>
    <n v="0"/>
    <n v="12531807.499999998"/>
    <n v="152"/>
    <n v="152"/>
    <m/>
    <n v="0"/>
    <m/>
    <n v="0"/>
    <m/>
    <n v="0"/>
    <n v="13776697.499999994"/>
    <n v="0"/>
    <n v="0"/>
    <n v="116"/>
    <n v="152"/>
    <n v="0"/>
    <n v="116"/>
    <n v="2015"/>
    <n v="152"/>
    <n v="2018"/>
    <n v="152"/>
    <n v="2018"/>
    <s v=""/>
    <n v="152"/>
    <n v="152"/>
    <s v="No change"/>
    <n v="-1.4357349923836749E-2"/>
    <n v="0.17354491154631502"/>
    <n v="0"/>
    <n v="0"/>
    <n v="0.10449180074908915"/>
    <n v="0.12129136200025417"/>
    <n v="0.11033123141449543"/>
  </r>
  <r>
    <s v="Rwanda"/>
    <x v="33"/>
    <n v="10840348"/>
    <x v="14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49"/>
    <x v="15"/>
    <n v="0"/>
    <n v="11101349.499999996"/>
    <n v="0"/>
    <m/>
    <n v="0"/>
    <m/>
    <n v="0"/>
    <m/>
    <n v="0"/>
    <m/>
    <n v="0"/>
    <n v="12531807.499999998"/>
    <n v="13"/>
    <n v="13"/>
    <m/>
    <n v="0"/>
    <m/>
    <n v="0"/>
    <m/>
    <n v="0"/>
    <n v="13776697.499999994"/>
    <n v="0"/>
    <n v="0"/>
    <n v="0"/>
    <n v="13"/>
    <n v="0"/>
    <n v="0"/>
    <s v=""/>
    <n v="13"/>
    <n v="2018"/>
    <n v="13"/>
    <n v="2018"/>
    <s v=""/>
    <n v="13"/>
    <n v="103"/>
    <s v="No change"/>
    <n v="-1.4357349923836749E-2"/>
    <n v="0.17354491154631502"/>
    <n v="0"/>
    <n v="0"/>
    <n v="0"/>
    <n v="1.0373603328969108E-2"/>
    <n v="7.4763926550612037E-2"/>
  </r>
  <r>
    <s v="Rwanda"/>
    <x v="33"/>
    <n v="10840350"/>
    <x v="16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51"/>
    <x v="17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52"/>
    <x v="18"/>
    <n v="0"/>
    <n v="11101349.499999996"/>
    <n v="0"/>
    <m/>
    <n v="0"/>
    <m/>
    <n v="1545"/>
    <m/>
    <n v="0"/>
    <m/>
    <n v="1990"/>
    <n v="12531807.499999998"/>
    <n v="0"/>
    <n v="1990"/>
    <m/>
    <n v="0"/>
    <m/>
    <n v="0"/>
    <m/>
    <n v="0"/>
    <n v="13776697.499999994"/>
    <n v="0"/>
    <n v="1990"/>
    <n v="1545"/>
    <n v="1990"/>
    <n v="0"/>
    <n v="1545"/>
    <n v="2015"/>
    <n v="1990"/>
    <n v="2017"/>
    <n v="1990"/>
    <n v="2017"/>
    <s v=""/>
    <n v="1990"/>
    <n v="1990"/>
    <s v="No change"/>
    <n v="-1.4357349923836749E-2"/>
    <n v="0.17354491154631502"/>
    <n v="2138.1081336937877"/>
    <n v="3349.3603033377103"/>
    <n v="1.3917226910115752"/>
    <n v="1.587959278819117"/>
    <n v="1.4444680954924072"/>
  </r>
  <r>
    <s v="Rwanda"/>
    <x v="33"/>
    <n v="10840353"/>
    <x v="19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Rwanda"/>
    <x v="33"/>
    <n v="10840354"/>
    <x v="20"/>
    <n v="0"/>
    <n v="11101349.499999996"/>
    <n v="0"/>
    <m/>
    <n v="0"/>
    <m/>
    <n v="125"/>
    <m/>
    <n v="0"/>
    <m/>
    <n v="182"/>
    <n v="12531807.499999998"/>
    <n v="225"/>
    <n v="225"/>
    <m/>
    <n v="0"/>
    <m/>
    <n v="0"/>
    <m/>
    <n v="0"/>
    <n v="13776697.499999994"/>
    <n v="0"/>
    <n v="182"/>
    <n v="125"/>
    <n v="225"/>
    <n v="0"/>
    <n v="125"/>
    <n v="2015"/>
    <n v="225"/>
    <n v="2018"/>
    <n v="225"/>
    <n v="2018"/>
    <s v=""/>
    <n v="225"/>
    <n v="225"/>
    <s v="No change"/>
    <n v="-1.4357349923836749E-2"/>
    <n v="0.17354491154631502"/>
    <n v="195.54556800616552"/>
    <n v="306.32340462686597"/>
    <n v="0.11259892322100123"/>
    <n v="0.17954313453984994"/>
    <n v="0.16331925702803599"/>
  </r>
  <r>
    <s v="Rwanda"/>
    <x v="33"/>
    <n v="10840355"/>
    <x v="21"/>
    <n v="0"/>
    <n v="11101349.499999996"/>
    <n v="0"/>
    <m/>
    <n v="0"/>
    <m/>
    <n v="886"/>
    <m/>
    <n v="0"/>
    <m/>
    <n v="0"/>
    <n v="12531807.499999998"/>
    <n v="0"/>
    <n v="0"/>
    <m/>
    <n v="0"/>
    <m/>
    <n v="0"/>
    <m/>
    <n v="0"/>
    <n v="13776697.499999994"/>
    <n v="0"/>
    <n v="0"/>
    <n v="886"/>
    <n v="0"/>
    <n v="0"/>
    <n v="886"/>
    <n v="2015"/>
    <n v="0"/>
    <s v=""/>
    <n v="0"/>
    <s v=""/>
    <s v=""/>
    <n v="0"/>
    <n v="0"/>
    <s v="No change"/>
    <n v="-1.4357349923836749E-2"/>
    <n v="0.17354491154631502"/>
    <n v="0"/>
    <n v="0"/>
    <n v="0.7981011677904567"/>
    <n v="0"/>
    <n v="0"/>
  </r>
  <r>
    <s v="Rwanda"/>
    <x v="33"/>
    <n v="10840356"/>
    <x v="22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3"/>
    <s v="No change"/>
    <n v="-1.4357349923836749E-2"/>
    <n v="0.17354491154631502"/>
    <n v="0"/>
    <n v="0"/>
    <n v="0"/>
    <n v="0"/>
    <n v="2.1775900937071467E-3"/>
  </r>
  <r>
    <s v="Rwanda"/>
    <x v="33"/>
    <n v="10840357"/>
    <x v="23"/>
    <n v="0"/>
    <n v="11101349.499999996"/>
    <n v="0"/>
    <m/>
    <n v="0"/>
    <m/>
    <n v="0"/>
    <m/>
    <n v="0"/>
    <m/>
    <n v="0"/>
    <n v="12531807.499999998"/>
    <n v="0"/>
    <n v="0"/>
    <m/>
    <n v="0"/>
    <m/>
    <n v="0"/>
    <m/>
    <n v="0"/>
    <n v="13776697.499999994"/>
    <n v="0"/>
    <n v="0"/>
    <n v="0"/>
    <n v="0"/>
    <n v="0"/>
    <n v="0"/>
    <s v=""/>
    <n v="0"/>
    <s v=""/>
    <n v="0"/>
    <s v=""/>
    <s v=""/>
    <n v="0"/>
    <n v="0"/>
    <s v="No change"/>
    <n v="-1.4357349923836749E-2"/>
    <n v="0.17354491154631502"/>
    <n v="0"/>
    <n v="0"/>
    <n v="0"/>
    <n v="0"/>
    <n v="0"/>
  </r>
  <r>
    <s v="Senegal"/>
    <x v="34"/>
    <n v="13231833.000000002"/>
    <x v="0"/>
    <n v="0"/>
    <n v="13595565.499999993"/>
    <n v="42"/>
    <n v="13970307.499999993"/>
    <n v="0"/>
    <n v="14356180.500000004"/>
    <n v="72"/>
    <n v="14751356.499999994"/>
    <n v="3195"/>
    <n v="15157793.000000006"/>
    <n v="2132"/>
    <n v="15574908.999999998"/>
    <n v="0"/>
    <n v="2883"/>
    <n v="16000781.500000006"/>
    <n v="5952"/>
    <n v="16436119.999999993"/>
    <n v="3606"/>
    <n v="16876719.999999996"/>
    <n v="4634"/>
    <n v="17316449"/>
    <n v="4876"/>
    <n v="2883"/>
    <n v="72"/>
    <n v="5952"/>
    <n v="4876"/>
    <n v="42"/>
    <n v="2013"/>
    <n v="2883"/>
    <s v="2018 (triag)"/>
    <n v="4876"/>
    <n v="2022"/>
    <s v=""/>
    <n v="4876"/>
    <n v="4876"/>
    <s v="Increasing"/>
    <n v="2.5918907427795013E-2"/>
    <n v="7.7050082831477074E-2"/>
    <n v="2532.5757846176089"/>
    <n v="3632.7199570348043"/>
    <n v="3.0892425916376941E-2"/>
    <n v="1.8510541538316534"/>
    <n v="2.815819802316283"/>
  </r>
  <r>
    <s v="Senegal"/>
    <x v="34"/>
    <n v="13231834"/>
    <x v="1"/>
    <n v="0"/>
    <n v="13595565.499999993"/>
    <n v="0"/>
    <m/>
    <n v="0"/>
    <m/>
    <n v="3364"/>
    <m/>
    <n v="4980"/>
    <m/>
    <n v="5640"/>
    <n v="15574908.999999998"/>
    <n v="0"/>
    <n v="4577"/>
    <m/>
    <n v="14883"/>
    <m/>
    <n v="7600"/>
    <m/>
    <n v="12954"/>
    <n v="17316449"/>
    <n v="9474"/>
    <n v="4577"/>
    <n v="3364"/>
    <n v="14883"/>
    <n v="12954"/>
    <n v="3364"/>
    <n v="2015"/>
    <n v="4577"/>
    <s v="2018 (triag)"/>
    <n v="9474"/>
    <n v="2022"/>
    <s v=""/>
    <n v="9474"/>
    <n v="9474"/>
    <s v="Increasing"/>
    <n v="2.5918907427795013E-2"/>
    <n v="7.7050082831477074E-2"/>
    <n v="4020.6726903207755"/>
    <n v="5767.2421933223377"/>
    <n v="2.4743362091117151"/>
    <n v="2.9387009580601728"/>
    <n v="5.4710986068795053"/>
  </r>
  <r>
    <s v="Senegal"/>
    <x v="34"/>
    <n v="13231835"/>
    <x v="2"/>
    <n v="0"/>
    <n v="13595565.499999993"/>
    <n v="7892"/>
    <m/>
    <n v="0"/>
    <m/>
    <n v="2232"/>
    <m/>
    <n v="4004"/>
    <m/>
    <n v="4004"/>
    <n v="15574908.999999998"/>
    <n v="0"/>
    <n v="3015"/>
    <m/>
    <n v="5312"/>
    <m/>
    <n v="4122"/>
    <m/>
    <n v="5478"/>
    <n v="17316449"/>
    <n v="5606"/>
    <n v="3015"/>
    <n v="7892"/>
    <n v="5312"/>
    <n v="5606"/>
    <n v="7892"/>
    <n v="2013"/>
    <n v="3015"/>
    <s v="2018 (triag)"/>
    <n v="5606"/>
    <n v="2022"/>
    <s v=""/>
    <n v="5606"/>
    <n v="5606"/>
    <s v="Increasing"/>
    <n v="2.5918907427795013E-2"/>
    <n v="7.7050082831477074E-2"/>
    <n v="2648.5313876594141"/>
    <n v="3799.0463650572096"/>
    <n v="5.8048339364773049"/>
    <n v="1.9358058528624471"/>
    <n v="3.237384292818926"/>
  </r>
  <r>
    <s v="Senegal"/>
    <x v="34"/>
    <n v="13231836"/>
    <x v="3"/>
    <n v="0"/>
    <n v="13595565.499999993"/>
    <n v="0"/>
    <m/>
    <n v="34261"/>
    <m/>
    <n v="0"/>
    <m/>
    <n v="0"/>
    <m/>
    <n v="50"/>
    <n v="15574908.999999998"/>
    <n v="45"/>
    <n v="215"/>
    <m/>
    <n v="0"/>
    <m/>
    <n v="584"/>
    <m/>
    <n v="0"/>
    <n v="17316449"/>
    <n v="17"/>
    <n v="215"/>
    <n v="34261"/>
    <n v="50"/>
    <n v="584"/>
    <n v="34261"/>
    <n v="2014"/>
    <n v="215"/>
    <s v="2018 (triag)"/>
    <n v="17"/>
    <n v="2022"/>
    <s v="Adjust"/>
    <n v="19.897010602905628"/>
    <n v="215"/>
    <s v="Decreasing"/>
    <n v="2.5918907427795013E-2"/>
    <n v="7.7050082831477074E-2"/>
    <n v="188.8670807120312"/>
    <n v="270.91043730922058"/>
    <n v="25.200128674309294"/>
    <n v="0.13804254008803521"/>
    <n v="0.12415940473707976"/>
  </r>
  <r>
    <s v="Senegal"/>
    <x v="34"/>
    <n v="13231837"/>
    <x v="4"/>
    <n v="0"/>
    <n v="13595565.499999993"/>
    <n v="0"/>
    <m/>
    <n v="10770"/>
    <m/>
    <n v="0"/>
    <m/>
    <n v="0"/>
    <m/>
    <n v="30"/>
    <n v="15574908.999999998"/>
    <n v="276"/>
    <n v="276"/>
    <m/>
    <n v="0"/>
    <m/>
    <n v="327"/>
    <m/>
    <n v="0"/>
    <n v="17316449"/>
    <n v="18"/>
    <n v="236"/>
    <n v="10770"/>
    <n v="276"/>
    <n v="327"/>
    <n v="10770"/>
    <n v="2014"/>
    <n v="276"/>
    <n v="2018"/>
    <n v="18"/>
    <n v="2022"/>
    <s v="Adjust"/>
    <n v="21.06742299131184"/>
    <n v="276"/>
    <s v="Decreasing"/>
    <n v="2.5918907427795013E-2"/>
    <n v="7.7050082831477074E-2"/>
    <n v="207.31456301413655"/>
    <n v="297.37145676733053"/>
    <n v="7.9217006456995156"/>
    <n v="0.17720809797347775"/>
    <n v="0.15938602654620471"/>
  </r>
  <r>
    <s v="Senegal"/>
    <x v="34"/>
    <n v="13231838"/>
    <x v="5"/>
    <n v="0"/>
    <n v="13595565.499999993"/>
    <n v="0"/>
    <m/>
    <n v="0"/>
    <m/>
    <n v="770"/>
    <m/>
    <n v="5"/>
    <m/>
    <n v="5"/>
    <n v="15574908.999999998"/>
    <n v="17417"/>
    <n v="17417"/>
    <m/>
    <n v="1116"/>
    <m/>
    <n v="0"/>
    <m/>
    <n v="16443"/>
    <n v="17316449"/>
    <n v="18757"/>
    <n v="17417"/>
    <n v="770"/>
    <n v="17417"/>
    <n v="18757"/>
    <n v="770"/>
    <n v="2015"/>
    <n v="17417"/>
    <n v="2018"/>
    <n v="18757"/>
    <n v="2022"/>
    <s v=""/>
    <n v="18757"/>
    <n v="18757"/>
    <s v="Increasing"/>
    <n v="2.5918907427795013E-2"/>
    <n v="7.7050082831477074E-2"/>
    <n v="15299.990440750918"/>
    <n v="21946.265519138116"/>
    <n v="0.56636114180024388"/>
    <n v="11.182729863782834"/>
    <n v="10.831897463504209"/>
  </r>
  <r>
    <s v="Senegal"/>
    <x v="34"/>
    <n v="13231839"/>
    <x v="6"/>
    <n v="0"/>
    <n v="13595565.499999993"/>
    <n v="0"/>
    <m/>
    <n v="0"/>
    <m/>
    <n v="0"/>
    <m/>
    <n v="0"/>
    <m/>
    <n v="0"/>
    <n v="15574908.999999998"/>
    <n v="0"/>
    <n v="4"/>
    <m/>
    <n v="0"/>
    <m/>
    <n v="0"/>
    <m/>
    <n v="0"/>
    <n v="17316449"/>
    <n v="0"/>
    <n v="4"/>
    <n v="0"/>
    <n v="0"/>
    <n v="0"/>
    <n v="0"/>
    <s v=""/>
    <n v="4"/>
    <s v="2018 (triag)"/>
    <n v="4"/>
    <s v="2018 (triag)"/>
    <s v=""/>
    <n v="4"/>
    <n v="4"/>
    <s v="No change"/>
    <n v="2.5918907427795013E-2"/>
    <n v="7.7050082831477074E-2"/>
    <n v="3.5138061527819757"/>
    <n v="5.0401941824971273"/>
    <n v="0"/>
    <n v="2.5682333039634456E-3"/>
    <n v="2.3099424137131117E-3"/>
  </r>
  <r>
    <s v="Senegal"/>
    <x v="34"/>
    <n v="13231840"/>
    <x v="7"/>
    <n v="0"/>
    <n v="13595565.499999993"/>
    <n v="0"/>
    <m/>
    <n v="3518"/>
    <m/>
    <n v="0"/>
    <m/>
    <n v="0"/>
    <m/>
    <n v="0"/>
    <n v="15574908.999999998"/>
    <n v="1925"/>
    <n v="1925"/>
    <m/>
    <n v="0"/>
    <m/>
    <n v="2494"/>
    <m/>
    <n v="0"/>
    <n v="17316449"/>
    <n v="0"/>
    <n v="573"/>
    <n v="3518"/>
    <n v="1925"/>
    <n v="2494"/>
    <n v="3518"/>
    <n v="2014"/>
    <n v="1925"/>
    <n v="2018"/>
    <n v="2494"/>
    <n v="2020"/>
    <s v=""/>
    <n v="2494"/>
    <n v="2494"/>
    <s v="Increasing"/>
    <n v="2.5918907427795013E-2"/>
    <n v="7.7050082831477074E-2"/>
    <n v="503.35273138601804"/>
    <n v="722.00781664271346"/>
    <n v="2.5876084374717636"/>
    <n v="1.2359622775324082"/>
    <n v="1.4402490949501252"/>
  </r>
  <r>
    <s v="Senegal"/>
    <x v="34"/>
    <n v="13231841"/>
    <x v="8"/>
    <n v="0"/>
    <n v="13595565.499999993"/>
    <n v="0"/>
    <m/>
    <n v="0"/>
    <m/>
    <n v="0"/>
    <m/>
    <n v="0"/>
    <m/>
    <n v="0"/>
    <n v="15574908.999999998"/>
    <n v="0"/>
    <n v="1670"/>
    <m/>
    <n v="15422"/>
    <m/>
    <n v="0"/>
    <m/>
    <n v="949"/>
    <n v="17316449"/>
    <n v="3378"/>
    <n v="1670"/>
    <n v="0"/>
    <n v="15422"/>
    <n v="3378"/>
    <n v="0"/>
    <s v=""/>
    <n v="1670"/>
    <s v="2018 (triag)"/>
    <n v="3378"/>
    <n v="2022"/>
    <s v=""/>
    <n v="3378"/>
    <n v="3378"/>
    <s v="Increasing"/>
    <n v="2.5918907427795013E-2"/>
    <n v="7.7050082831477074E-2"/>
    <n v="1467.0140687864748"/>
    <n v="2104.2810711925508"/>
    <n v="0"/>
    <n v="1.0722374044047385"/>
    <n v="1.9507463683807229"/>
  </r>
  <r>
    <s v="Senegal"/>
    <x v="34"/>
    <n v="13231842"/>
    <x v="9"/>
    <n v="0"/>
    <n v="13595565.499999993"/>
    <n v="0"/>
    <m/>
    <n v="0"/>
    <m/>
    <n v="0"/>
    <m/>
    <n v="0"/>
    <m/>
    <n v="0"/>
    <n v="15574908.999999998"/>
    <n v="0"/>
    <n v="135"/>
    <m/>
    <n v="686"/>
    <m/>
    <n v="27"/>
    <m/>
    <n v="188"/>
    <n v="17316449"/>
    <n v="0"/>
    <n v="135"/>
    <n v="0"/>
    <n v="686"/>
    <n v="188"/>
    <n v="0"/>
    <s v=""/>
    <n v="135"/>
    <s v="2018 (triag)"/>
    <n v="188"/>
    <n v="2021"/>
    <s v=""/>
    <n v="188"/>
    <n v="188"/>
    <s v="Increasing"/>
    <n v="2.5918907427795013E-2"/>
    <n v="7.7050082831477074E-2"/>
    <n v="118.59095765639168"/>
    <n v="170.10655365927803"/>
    <n v="0"/>
    <n v="8.6677874008766295E-2"/>
    <n v="0.10856729344451625"/>
  </r>
  <r>
    <s v="Senegal"/>
    <x v="34"/>
    <n v="13231843"/>
    <x v="10"/>
    <n v="0"/>
    <n v="13595565.499999993"/>
    <n v="0"/>
    <m/>
    <n v="0"/>
    <m/>
    <n v="0"/>
    <m/>
    <n v="57"/>
    <m/>
    <n v="0"/>
    <n v="15574908.999999998"/>
    <n v="0"/>
    <n v="100"/>
    <m/>
    <n v="22"/>
    <m/>
    <n v="13"/>
    <m/>
    <n v="98"/>
    <n v="17316449"/>
    <n v="15"/>
    <n v="100"/>
    <n v="0"/>
    <n v="57"/>
    <n v="98"/>
    <n v="0"/>
    <s v=""/>
    <n v="100"/>
    <s v="2018 (triag)"/>
    <n v="15"/>
    <n v="2022"/>
    <s v="Adjust"/>
    <n v="17.556185826093202"/>
    <n v="100"/>
    <s v="Decreasing"/>
    <n v="2.5918907427795013E-2"/>
    <n v="7.7050082831477074E-2"/>
    <n v="87.845153819549395"/>
    <n v="126.00485456242818"/>
    <n v="0"/>
    <n v="6.4205832599086146E-2"/>
    <n v="5.7748560342827791E-2"/>
  </r>
  <r>
    <s v="Senegal"/>
    <x v="34"/>
    <n v="13231844"/>
    <x v="11"/>
    <n v="0"/>
    <n v="13595565.499999993"/>
    <n v="0"/>
    <m/>
    <n v="0"/>
    <m/>
    <n v="0"/>
    <m/>
    <n v="0"/>
    <m/>
    <n v="37"/>
    <n v="15574908.999999998"/>
    <n v="328"/>
    <n v="1045"/>
    <m/>
    <n v="715"/>
    <m/>
    <n v="101"/>
    <m/>
    <n v="434"/>
    <n v="17316449"/>
    <n v="0"/>
    <n v="1045"/>
    <n v="0"/>
    <n v="715"/>
    <n v="434"/>
    <n v="0"/>
    <s v=""/>
    <n v="1045"/>
    <s v="2018 (triag)"/>
    <n v="434"/>
    <n v="2021"/>
    <s v="Adjust"/>
    <n v="507.95897656829663"/>
    <n v="1045"/>
    <s v="Decreasing"/>
    <n v="2.5918907427795013E-2"/>
    <n v="7.7050082831477074E-2"/>
    <n v="917.9818574142912"/>
    <n v="1316.7507301773744"/>
    <n v="0"/>
    <n v="0.67095095066045018"/>
    <n v="0.60347245558255047"/>
  </r>
  <r>
    <s v="Senegal"/>
    <x v="34"/>
    <n v="13231845"/>
    <x v="12"/>
    <n v="0"/>
    <n v="13595565.499999993"/>
    <n v="0"/>
    <m/>
    <n v="0"/>
    <m/>
    <n v="0"/>
    <m/>
    <n v="0"/>
    <m/>
    <n v="0"/>
    <n v="15574908.999999998"/>
    <n v="0"/>
    <n v="2543"/>
    <m/>
    <n v="2112"/>
    <m/>
    <n v="1482"/>
    <m/>
    <n v="0"/>
    <n v="17316449"/>
    <n v="0"/>
    <n v="2543"/>
    <n v="0"/>
    <n v="2112"/>
    <n v="1482"/>
    <n v="0"/>
    <s v=""/>
    <n v="2543"/>
    <s v="2018 (triag)"/>
    <n v="1482"/>
    <n v="2020"/>
    <s v="Adjust"/>
    <n v="1734.5511596180083"/>
    <n v="2543"/>
    <s v="Decreasing"/>
    <n v="2.5918907427795013E-2"/>
    <n v="7.7050082831477074E-2"/>
    <n v="2233.9022616311408"/>
    <n v="3204.3034515225486"/>
    <n v="0"/>
    <n v="1.6327543229947605"/>
    <n v="1.4685458895181107"/>
  </r>
  <r>
    <s v="Senegal"/>
    <x v="34"/>
    <n v="13231846"/>
    <x v="13"/>
    <n v="0"/>
    <n v="13595565.499999993"/>
    <n v="22"/>
    <m/>
    <n v="0"/>
    <m/>
    <n v="0"/>
    <m/>
    <n v="78"/>
    <m/>
    <n v="0"/>
    <n v="15574908.999999998"/>
    <n v="0"/>
    <n v="542"/>
    <m/>
    <n v="124"/>
    <m/>
    <n v="121"/>
    <m/>
    <n v="123"/>
    <n v="17316449"/>
    <n v="237"/>
    <n v="542"/>
    <n v="22"/>
    <n v="124"/>
    <n v="237"/>
    <n v="22"/>
    <n v="2013"/>
    <n v="542"/>
    <s v="2018 (triag)"/>
    <n v="237"/>
    <n v="2022"/>
    <s v="Adjust"/>
    <n v="277.3877360522726"/>
    <n v="542"/>
    <s v="Decreasing"/>
    <n v="2.5918907427795013E-2"/>
    <n v="7.7050082831477074E-2"/>
    <n v="476.1207337019577"/>
    <n v="682.9463117283608"/>
    <n v="1.6181746908578397E-2"/>
    <n v="0.34799561268704687"/>
    <n v="0.31299719705812662"/>
  </r>
  <r>
    <s v="Senegal"/>
    <x v="34"/>
    <n v="13231847"/>
    <x v="14"/>
    <n v="0"/>
    <n v="13595565.499999993"/>
    <n v="0"/>
    <m/>
    <n v="0"/>
    <m/>
    <n v="0"/>
    <m/>
    <n v="0"/>
    <m/>
    <n v="0"/>
    <n v="15574908.999999998"/>
    <n v="0"/>
    <n v="17"/>
    <m/>
    <n v="123"/>
    <m/>
    <n v="0"/>
    <m/>
    <n v="2"/>
    <n v="17316449"/>
    <n v="0"/>
    <n v="17"/>
    <n v="0"/>
    <n v="123"/>
    <n v="2"/>
    <n v="0"/>
    <s v=""/>
    <n v="17"/>
    <s v="2018 (triag)"/>
    <n v="2"/>
    <n v="2021"/>
    <s v="Adjust"/>
    <n v="2.3408247768124268"/>
    <n v="17"/>
    <s v="Decreasing"/>
    <n v="2.5918907427795013E-2"/>
    <n v="7.7050082831477074E-2"/>
    <n v="14.933676149323396"/>
    <n v="21.420825275612792"/>
    <n v="0"/>
    <n v="1.0914991541844644E-2"/>
    <n v="9.8172552582807254E-3"/>
  </r>
  <r>
    <s v="Senegal"/>
    <x v="34"/>
    <n v="13231848"/>
    <x v="15"/>
    <n v="0"/>
    <n v="13595565.499999993"/>
    <n v="0"/>
    <m/>
    <n v="0"/>
    <m/>
    <n v="0"/>
    <m/>
    <n v="0"/>
    <m/>
    <n v="0"/>
    <n v="15574908.999999998"/>
    <n v="0"/>
    <n v="108"/>
    <m/>
    <n v="1"/>
    <m/>
    <n v="0"/>
    <m/>
    <n v="107"/>
    <n v="17316449"/>
    <n v="0"/>
    <n v="108"/>
    <n v="0"/>
    <n v="1"/>
    <n v="107"/>
    <n v="0"/>
    <s v=""/>
    <n v="108"/>
    <s v="2018 (triag)"/>
    <n v="107"/>
    <n v="2021"/>
    <s v="Adjust"/>
    <n v="125.23412555946484"/>
    <n v="125.23412555946484"/>
    <s v="Increasing"/>
    <n v="2.5918907427795013E-2"/>
    <n v="7.7050082831477074E-2"/>
    <n v="94.872766125113344"/>
    <n v="136.08524292742243"/>
    <n v="0"/>
    <n v="6.9342299207013028E-2"/>
    <n v="7.2320904568520278E-2"/>
  </r>
  <r>
    <s v="Senegal"/>
    <x v="34"/>
    <n v="13231849"/>
    <x v="16"/>
    <n v="0"/>
    <n v="13595565.499999993"/>
    <n v="0"/>
    <m/>
    <n v="0"/>
    <m/>
    <n v="0"/>
    <m/>
    <n v="0"/>
    <m/>
    <n v="0"/>
    <n v="15574908.999999998"/>
    <n v="0"/>
    <n v="5868"/>
    <m/>
    <n v="3647"/>
    <m/>
    <n v="0"/>
    <m/>
    <n v="16"/>
    <n v="17316449"/>
    <n v="0"/>
    <n v="5868"/>
    <n v="0"/>
    <n v="3647"/>
    <n v="16"/>
    <n v="0"/>
    <s v=""/>
    <n v="5868"/>
    <s v="2018 (triag)"/>
    <n v="16"/>
    <n v="2021"/>
    <s v="Adjust"/>
    <n v="18.726598214499415"/>
    <n v="5868"/>
    <s v="Decreasing"/>
    <n v="2.5918907427795013E-2"/>
    <n v="7.7050082831477074E-2"/>
    <n v="5154.7536261311579"/>
    <n v="7393.9648657232856"/>
    <n v="0"/>
    <n v="3.7675982569143747"/>
    <n v="3.3886855209171349"/>
  </r>
  <r>
    <s v="Senegal"/>
    <x v="34"/>
    <n v="13231850"/>
    <x v="17"/>
    <n v="0"/>
    <n v="13595565.499999993"/>
    <n v="0"/>
    <m/>
    <n v="0"/>
    <m/>
    <n v="0"/>
    <m/>
    <n v="0"/>
    <m/>
    <n v="0"/>
    <n v="15574908.999999998"/>
    <n v="0"/>
    <n v="0"/>
    <m/>
    <n v="1722"/>
    <m/>
    <n v="0"/>
    <m/>
    <n v="344"/>
    <n v="17316449"/>
    <n v="0"/>
    <n v="0"/>
    <n v="0"/>
    <n v="1722"/>
    <n v="344"/>
    <n v="0"/>
    <s v=""/>
    <n v="1722"/>
    <n v="2019"/>
    <n v="344"/>
    <n v="2021"/>
    <s v="Adjust"/>
    <n v="402.62186161173742"/>
    <n v="1722"/>
    <s v="Decreasing"/>
    <n v="2.5918907427795013E-2"/>
    <n v="7.7050082831477074E-2"/>
    <n v="0"/>
    <n v="0"/>
    <n v="0"/>
    <n v="1.1056244373562634"/>
    <n v="0.99443020910349456"/>
  </r>
  <r>
    <s v="Senegal"/>
    <x v="34"/>
    <n v="13231851"/>
    <x v="18"/>
    <n v="0"/>
    <n v="13595565.499999993"/>
    <n v="546"/>
    <m/>
    <n v="0"/>
    <m/>
    <n v="0"/>
    <m/>
    <n v="37"/>
    <m/>
    <n v="0"/>
    <n v="15574908.999999998"/>
    <n v="0"/>
    <n v="328"/>
    <m/>
    <n v="0"/>
    <m/>
    <n v="323"/>
    <m/>
    <n v="14"/>
    <n v="17316449"/>
    <n v="252"/>
    <n v="328"/>
    <n v="546"/>
    <n v="37"/>
    <n v="323"/>
    <n v="546"/>
    <n v="2013"/>
    <n v="328"/>
    <s v="2018 (triag)"/>
    <n v="252"/>
    <n v="2022"/>
    <s v="Adjust"/>
    <n v="294.94392187836576"/>
    <n v="328"/>
    <s v="Decreasing"/>
    <n v="2.5918907427795013E-2"/>
    <n v="7.7050082831477074E-2"/>
    <n v="288.132104528122"/>
    <n v="413.29592296476443"/>
    <n v="0.40160153691290024"/>
    <n v="0.21059513092500254"/>
    <n v="0.18941527792447516"/>
  </r>
  <r>
    <s v="Senegal"/>
    <x v="34"/>
    <n v="13231852"/>
    <x v="19"/>
    <n v="0"/>
    <n v="13595565.499999993"/>
    <n v="11"/>
    <m/>
    <n v="0"/>
    <m/>
    <n v="0"/>
    <m/>
    <n v="0"/>
    <m/>
    <n v="0"/>
    <n v="15574908.999999998"/>
    <n v="0"/>
    <n v="505"/>
    <m/>
    <n v="2352"/>
    <m/>
    <n v="662"/>
    <m/>
    <n v="917"/>
    <n v="17316449"/>
    <n v="1083"/>
    <n v="505"/>
    <n v="11"/>
    <n v="2352"/>
    <n v="1083"/>
    <n v="11"/>
    <n v="2013"/>
    <n v="505"/>
    <s v="2018 (triag)"/>
    <n v="1083"/>
    <n v="2022"/>
    <s v=""/>
    <n v="1083"/>
    <n v="1083"/>
    <s v="Increasing"/>
    <n v="2.5918907427795013E-2"/>
    <n v="7.7050082831477074E-2"/>
    <n v="443.61802678872442"/>
    <n v="636.32451554026227"/>
    <n v="8.0908734542891984E-3"/>
    <n v="0.324239454625385"/>
    <n v="0.62541690851282505"/>
  </r>
  <r>
    <s v="Senegal"/>
    <x v="34"/>
    <n v="13231853"/>
    <x v="20"/>
    <n v="0"/>
    <n v="13595565.499999993"/>
    <n v="11"/>
    <m/>
    <n v="0"/>
    <m/>
    <n v="0"/>
    <m/>
    <n v="0"/>
    <m/>
    <n v="0"/>
    <n v="15574908.999999998"/>
    <n v="0"/>
    <n v="0"/>
    <m/>
    <n v="0"/>
    <m/>
    <n v="98"/>
    <m/>
    <n v="0"/>
    <n v="17316449"/>
    <n v="94"/>
    <n v="0"/>
    <n v="11"/>
    <n v="0"/>
    <n v="98"/>
    <n v="11"/>
    <n v="2013"/>
    <n v="0"/>
    <s v=""/>
    <n v="94"/>
    <n v="2022"/>
    <s v=""/>
    <n v="94"/>
    <n v="94"/>
    <s v="Increasing"/>
    <n v="2.5918907427795013E-2"/>
    <n v="7.7050082831477074E-2"/>
    <n v="0"/>
    <n v="0"/>
    <n v="8.0908734542891984E-3"/>
    <n v="0"/>
    <n v="5.4283646722258126E-2"/>
  </r>
  <r>
    <s v="Senegal"/>
    <x v="34"/>
    <n v="13231854"/>
    <x v="21"/>
    <n v="0"/>
    <n v="13595565.499999993"/>
    <n v="0"/>
    <m/>
    <n v="0"/>
    <m/>
    <n v="0"/>
    <m/>
    <n v="0"/>
    <m/>
    <n v="0"/>
    <n v="15574908.999999998"/>
    <n v="0"/>
    <n v="0"/>
    <m/>
    <n v="402"/>
    <m/>
    <n v="491"/>
    <m/>
    <n v="173"/>
    <n v="17316449"/>
    <n v="543"/>
    <n v="0"/>
    <n v="0"/>
    <n v="402"/>
    <n v="543"/>
    <n v="0"/>
    <s v=""/>
    <n v="402"/>
    <n v="2019"/>
    <n v="543"/>
    <n v="2022"/>
    <s v=""/>
    <n v="543"/>
    <n v="543"/>
    <s v="Increasing"/>
    <n v="2.5918907427795013E-2"/>
    <n v="7.7050082831477074E-2"/>
    <n v="0"/>
    <n v="0"/>
    <n v="0"/>
    <n v="0.25810744704832628"/>
    <n v="0.31357468266155492"/>
  </r>
  <r>
    <s v="Senegal"/>
    <x v="34"/>
    <n v="13231855"/>
    <x v="22"/>
    <n v="0"/>
    <n v="13595565.499999993"/>
    <n v="0"/>
    <m/>
    <n v="0"/>
    <m/>
    <n v="0"/>
    <m/>
    <n v="0"/>
    <m/>
    <n v="0"/>
    <n v="15574908.999999998"/>
    <n v="0"/>
    <n v="0"/>
    <m/>
    <n v="2"/>
    <m/>
    <n v="1"/>
    <m/>
    <n v="0"/>
    <n v="17316449"/>
    <n v="0"/>
    <n v="0"/>
    <n v="0"/>
    <n v="2"/>
    <n v="1"/>
    <n v="0"/>
    <s v=""/>
    <n v="2"/>
    <n v="2019"/>
    <n v="1"/>
    <n v="2020"/>
    <s v="Adjust"/>
    <n v="1.1704123884062134"/>
    <n v="2"/>
    <s v="Decreasing"/>
    <n v="2.5918907427795013E-2"/>
    <n v="7.7050082831477074E-2"/>
    <n v="0"/>
    <n v="0"/>
    <n v="0"/>
    <n v="1.2841166519817228E-3"/>
    <n v="1.1549712068565558E-3"/>
  </r>
  <r>
    <s v="Senegal"/>
    <x v="34"/>
    <n v="13231856"/>
    <x v="23"/>
    <n v="0"/>
    <n v="13595565.499999993"/>
    <n v="54"/>
    <m/>
    <n v="0"/>
    <m/>
    <n v="0"/>
    <m/>
    <n v="0"/>
    <m/>
    <n v="0"/>
    <n v="15574908.999999998"/>
    <n v="0"/>
    <n v="0"/>
    <m/>
    <n v="0"/>
    <m/>
    <n v="0"/>
    <m/>
    <n v="0"/>
    <n v="17316449"/>
    <n v="0"/>
    <n v="0"/>
    <n v="54"/>
    <n v="0"/>
    <n v="0"/>
    <n v="54"/>
    <n v="2013"/>
    <n v="0"/>
    <s v=""/>
    <n v="0"/>
    <s v=""/>
    <s v=""/>
    <n v="0"/>
    <n v="0"/>
    <s v="No change"/>
    <n v="2.5918907427795013E-2"/>
    <n v="7.7050082831477074E-2"/>
    <n v="0"/>
    <n v="0"/>
    <n v="3.9718833321056066E-2"/>
    <n v="0"/>
    <n v="0"/>
  </r>
  <r>
    <s v="Sierra Leone"/>
    <x v="35"/>
    <n v="6788587.5000000037"/>
    <x v="0"/>
    <n v="8"/>
    <n v="6964858.4999999972"/>
    <n v="0"/>
    <n v="7140688.0000000028"/>
    <n v="1"/>
    <n v="7314773"/>
    <n v="0"/>
    <n v="7493912.9999999981"/>
    <n v="0"/>
    <n v="7677565.5000000019"/>
    <n v="0"/>
    <n v="7861281"/>
    <n v="1132"/>
    <n v="1132"/>
    <n v="8046828.5"/>
    <n v="538"/>
    <n v="8233970.4999999991"/>
    <n v="1152"/>
    <n v="8420641.0000000037"/>
    <n v="0"/>
    <n v="8605718.0000000056"/>
    <n v="753"/>
    <n v="281"/>
    <n v="8"/>
    <n v="1132"/>
    <n v="1152"/>
    <n v="8"/>
    <n v="2012"/>
    <n v="1132"/>
    <n v="2018"/>
    <n v="753"/>
    <n v="2022"/>
    <s v="Adjust"/>
    <n v="865.4218791732726"/>
    <n v="1132"/>
    <s v="Decreasing"/>
    <n v="-0.11784850836422744"/>
    <n v="0.29117585098474064"/>
    <n v="506.53691884704665"/>
    <n v="673.09213505506216"/>
    <n v="1.1486234788545961E-2"/>
    <n v="1.43996888038985"/>
    <n v="1.3154044787430861"/>
  </r>
  <r>
    <s v="Sierra Leone"/>
    <x v="35"/>
    <n v="6788588.5"/>
    <x v="1"/>
    <n v="0"/>
    <n v="6964858.4999999972"/>
    <n v="12212"/>
    <m/>
    <n v="12216"/>
    <m/>
    <n v="11746"/>
    <m/>
    <n v="10320"/>
    <m/>
    <n v="11960"/>
    <n v="7861281"/>
    <n v="11514"/>
    <n v="11514"/>
    <m/>
    <n v="8622"/>
    <m/>
    <n v="2080"/>
    <m/>
    <n v="0"/>
    <n v="8605718.0000000056"/>
    <n v="14712"/>
    <n v="5302"/>
    <n v="12216"/>
    <n v="11960"/>
    <n v="14712"/>
    <n v="12212"/>
    <n v="2013"/>
    <n v="11514"/>
    <n v="2018"/>
    <n v="14712"/>
    <n v="2022"/>
    <s v=""/>
    <n v="14712"/>
    <n v="15666"/>
    <s v="Increasing"/>
    <n v="-0.11784850836422744"/>
    <n v="0.29117585098474064"/>
    <n v="9557.50442607488"/>
    <n v="12700.122776021137"/>
    <n v="17.533737404715406"/>
    <n v="14.646467922975912"/>
    <n v="18.204175409884439"/>
  </r>
  <r>
    <s v="Sierra Leone"/>
    <x v="35"/>
    <n v="6788589.5"/>
    <x v="2"/>
    <n v="0"/>
    <n v="6964858.4999999972"/>
    <n v="4374"/>
    <m/>
    <n v="1170"/>
    <m/>
    <n v="0"/>
    <m/>
    <n v="626"/>
    <m/>
    <n v="0"/>
    <n v="7861281"/>
    <n v="0"/>
    <n v="391"/>
    <m/>
    <n v="4746"/>
    <m/>
    <n v="1278"/>
    <m/>
    <n v="0"/>
    <n v="8605718.0000000056"/>
    <n v="4542"/>
    <n v="391"/>
    <n v="4374"/>
    <n v="4746"/>
    <n v="4542"/>
    <n v="4374"/>
    <n v="2013"/>
    <n v="391"/>
    <s v="2018 (triag)"/>
    <n v="4542"/>
    <n v="2022"/>
    <s v=""/>
    <n v="4542"/>
    <n v="4542"/>
    <s v="Increasing"/>
    <n v="-0.11784850836422744"/>
    <n v="0.29117585098474064"/>
    <n v="704.8253924170649"/>
    <n v="936.58015945384091"/>
    <n v="6.280098870637504"/>
    <n v="0.49737441009932098"/>
    <n v="5.2778861682430183"/>
  </r>
  <r>
    <s v="Sierra Leone"/>
    <x v="35"/>
    <n v="6788590.5"/>
    <x v="3"/>
    <n v="0"/>
    <n v="6964858.4999999972"/>
    <n v="0"/>
    <m/>
    <n v="0"/>
    <m/>
    <n v="0"/>
    <m/>
    <n v="0"/>
    <m/>
    <n v="0"/>
    <n v="7861281"/>
    <n v="0"/>
    <n v="156"/>
    <m/>
    <n v="0"/>
    <m/>
    <n v="78"/>
    <m/>
    <n v="4740"/>
    <n v="8605718.0000000056"/>
    <n v="0"/>
    <n v="156"/>
    <n v="0"/>
    <n v="0"/>
    <n v="4740"/>
    <n v="0"/>
    <s v=""/>
    <n v="156"/>
    <s v="2018 (triag)"/>
    <n v="4740"/>
    <n v="2021"/>
    <s v=""/>
    <n v="4740"/>
    <n v="4740"/>
    <s v="Increasing"/>
    <n v="-0.11784850836422744"/>
    <n v="0.29117585098474064"/>
    <n v="281.20910797202589"/>
    <n v="373.67392551099533"/>
    <n v="0"/>
    <n v="0.19844094111379557"/>
    <n v="5.507965750213982"/>
  </r>
  <r>
    <s v="Sierra Leone"/>
    <x v="35"/>
    <n v="6788591.5"/>
    <x v="4"/>
    <n v="0"/>
    <n v="6964858.4999999972"/>
    <n v="0"/>
    <m/>
    <n v="0"/>
    <m/>
    <n v="0"/>
    <m/>
    <n v="0"/>
    <m/>
    <n v="0"/>
    <n v="7861281"/>
    <n v="0"/>
    <n v="423"/>
    <m/>
    <n v="0"/>
    <m/>
    <n v="0"/>
    <m/>
    <n v="610"/>
    <n v="8605718.0000000056"/>
    <n v="0"/>
    <n v="423"/>
    <n v="0"/>
    <n v="0"/>
    <n v="610"/>
    <n v="0"/>
    <s v=""/>
    <n v="423"/>
    <s v="2018 (triag)"/>
    <n v="610"/>
    <n v="2021"/>
    <s v=""/>
    <n v="610"/>
    <n v="610"/>
    <s v="Increasing"/>
    <n v="-0.11784850836422744"/>
    <n v="0.29117585098474064"/>
    <n v="762.50931200107027"/>
    <n v="1013.231221097122"/>
    <n v="0"/>
    <n v="0.53808024417394573"/>
    <n v="0.70883103536509051"/>
  </r>
  <r>
    <s v="Sierra Leone"/>
    <x v="35"/>
    <n v="6788592.5"/>
    <x v="5"/>
    <n v="0"/>
    <n v="6964858.4999999972"/>
    <n v="0"/>
    <m/>
    <n v="0"/>
    <m/>
    <n v="0"/>
    <m/>
    <n v="14622"/>
    <m/>
    <n v="0"/>
    <n v="7861281"/>
    <n v="0"/>
    <n v="505"/>
    <m/>
    <n v="15000"/>
    <m/>
    <n v="13966"/>
    <m/>
    <n v="0"/>
    <n v="8605718.0000000056"/>
    <n v="0"/>
    <n v="505"/>
    <n v="0"/>
    <n v="15000"/>
    <n v="13966"/>
    <n v="0"/>
    <s v=""/>
    <n v="505"/>
    <s v="2018 (triag)"/>
    <n v="13966"/>
    <n v="2020"/>
    <s v=""/>
    <n v="13966"/>
    <n v="13966"/>
    <s v="Increasing"/>
    <n v="-0.11784850836422744"/>
    <n v="0.29117585098474064"/>
    <n v="910.32435593508387"/>
    <n v="1209.6495665580298"/>
    <n v="0"/>
    <n v="0.64238894399017155"/>
    <n v="16.228744655588287"/>
  </r>
  <r>
    <s v="Sierra Leone"/>
    <x v="35"/>
    <n v="6788593.5"/>
    <x v="6"/>
    <n v="0"/>
    <n v="6964858.4999999972"/>
    <n v="0"/>
    <m/>
    <n v="0"/>
    <m/>
    <n v="0"/>
    <m/>
    <n v="0"/>
    <m/>
    <n v="0"/>
    <n v="7861281"/>
    <n v="0"/>
    <n v="103"/>
    <m/>
    <n v="0"/>
    <m/>
    <n v="0"/>
    <m/>
    <n v="120"/>
    <n v="8605718.0000000056"/>
    <n v="0"/>
    <n v="103"/>
    <n v="0"/>
    <n v="0"/>
    <n v="120"/>
    <n v="0"/>
    <s v=""/>
    <n v="103"/>
    <s v="2018 (triag)"/>
    <n v="120"/>
    <n v="2021"/>
    <s v=""/>
    <n v="120"/>
    <n v="120"/>
    <s v="Increasing"/>
    <n v="-0.11784850836422744"/>
    <n v="0.29117585098474064"/>
    <n v="185.67011616101709"/>
    <n v="246.72060466431103"/>
    <n v="0"/>
    <n v="0.13102190342769837"/>
    <n v="0.13944217089149322"/>
  </r>
  <r>
    <s v="Sierra Leone"/>
    <x v="35"/>
    <n v="6788594.5"/>
    <x v="7"/>
    <n v="0"/>
    <n v="6964858.4999999972"/>
    <n v="0"/>
    <m/>
    <n v="0"/>
    <m/>
    <n v="0"/>
    <m/>
    <n v="0"/>
    <m/>
    <n v="0"/>
    <n v="7861281"/>
    <n v="0"/>
    <n v="406"/>
    <m/>
    <n v="0"/>
    <m/>
    <n v="0"/>
    <m/>
    <n v="790"/>
    <n v="8605718.0000000056"/>
    <n v="0"/>
    <n v="406"/>
    <n v="0"/>
    <n v="0"/>
    <n v="790"/>
    <n v="0"/>
    <s v=""/>
    <n v="406"/>
    <s v="2018 (triag)"/>
    <n v="790"/>
    <n v="2021"/>
    <s v=""/>
    <n v="790"/>
    <n v="790"/>
    <s v="Increasing"/>
    <n v="-0.11784850836422744"/>
    <n v="0.29117585098474064"/>
    <n v="731.86472972206741"/>
    <n v="972.51034459912887"/>
    <n v="0"/>
    <n v="0.51645526982180134"/>
    <n v="0.91799429170233038"/>
  </r>
  <r>
    <s v="Sierra Leone"/>
    <x v="35"/>
    <n v="6788595.5"/>
    <x v="8"/>
    <n v="0"/>
    <n v="6964858.4999999972"/>
    <n v="0"/>
    <m/>
    <n v="0"/>
    <m/>
    <n v="0"/>
    <m/>
    <n v="0"/>
    <m/>
    <n v="0"/>
    <n v="7861281"/>
    <n v="0"/>
    <n v="0"/>
    <m/>
    <n v="0"/>
    <m/>
    <n v="2251"/>
    <m/>
    <n v="0"/>
    <n v="8605718.0000000056"/>
    <n v="0"/>
    <n v="0"/>
    <n v="0"/>
    <n v="0"/>
    <n v="2251"/>
    <n v="0"/>
    <s v=""/>
    <n v="0"/>
    <s v=""/>
    <n v="2251"/>
    <n v="2020"/>
    <s v=""/>
    <n v="2251"/>
    <n v="2251"/>
    <s v="Increasing"/>
    <n v="-0.11784850836422744"/>
    <n v="0.29117585098474064"/>
    <n v="0"/>
    <n v="0"/>
    <n v="0"/>
    <n v="0"/>
    <n v="2.6157027223062603"/>
  </r>
  <r>
    <s v="Sierra Leone"/>
    <x v="35"/>
    <n v="6788596.5"/>
    <x v="9"/>
    <n v="0"/>
    <n v="6964858.4999999972"/>
    <n v="0"/>
    <m/>
    <n v="0"/>
    <m/>
    <n v="0"/>
    <m/>
    <n v="0"/>
    <m/>
    <n v="0"/>
    <n v="7861281"/>
    <n v="0"/>
    <n v="0"/>
    <m/>
    <n v="93"/>
    <m/>
    <n v="487"/>
    <m/>
    <n v="0"/>
    <n v="8605718.0000000056"/>
    <n v="0"/>
    <n v="0"/>
    <n v="0"/>
    <n v="93"/>
    <n v="487"/>
    <n v="0"/>
    <s v=""/>
    <n v="93"/>
    <n v="2019"/>
    <n v="487"/>
    <n v="2020"/>
    <s v=""/>
    <n v="487"/>
    <n v="487"/>
    <s v="Increasing"/>
    <n v="-0.11784850836422744"/>
    <n v="0.29117585098474064"/>
    <n v="0"/>
    <n v="0"/>
    <n v="0"/>
    <n v="0.11830133027937813"/>
    <n v="0.56590281020130995"/>
  </r>
  <r>
    <s v="Sierra Leone"/>
    <x v="35"/>
    <n v="6788597.5"/>
    <x v="10"/>
    <n v="0"/>
    <n v="6964858.4999999972"/>
    <n v="0"/>
    <m/>
    <n v="0"/>
    <m/>
    <n v="0"/>
    <m/>
    <n v="0"/>
    <m/>
    <n v="0"/>
    <n v="7861281"/>
    <n v="0"/>
    <n v="128"/>
    <m/>
    <n v="25"/>
    <m/>
    <n v="530"/>
    <m/>
    <n v="0"/>
    <n v="8605718.0000000056"/>
    <n v="13"/>
    <n v="128"/>
    <n v="0"/>
    <n v="25"/>
    <n v="530"/>
    <n v="0"/>
    <s v=""/>
    <n v="128"/>
    <s v="2018 (triag)"/>
    <n v="13"/>
    <n v="2022"/>
    <s v="Adjust"/>
    <n v="14.940882376165398"/>
    <n v="128"/>
    <s v="Decreasing"/>
    <n v="-0.11784850836422744"/>
    <n v="0.29117585098474064"/>
    <n v="230.73567833602124"/>
    <n v="306.60424657312439"/>
    <n v="0"/>
    <n v="0.16282333629849893"/>
    <n v="0.14873831561759276"/>
  </r>
  <r>
    <s v="Sierra Leone"/>
    <x v="35"/>
    <n v="6788598.5"/>
    <x v="11"/>
    <n v="0"/>
    <n v="6964858.4999999972"/>
    <n v="0"/>
    <m/>
    <n v="0"/>
    <m/>
    <n v="0"/>
    <m/>
    <n v="0"/>
    <m/>
    <n v="0"/>
    <n v="7861281"/>
    <n v="311"/>
    <n v="311"/>
    <m/>
    <n v="0"/>
    <m/>
    <n v="114"/>
    <m/>
    <n v="0"/>
    <n v="8605718.0000000056"/>
    <n v="0"/>
    <n v="0"/>
    <n v="0"/>
    <n v="311"/>
    <n v="114"/>
    <n v="0"/>
    <s v=""/>
    <n v="311"/>
    <n v="2018"/>
    <n v="114"/>
    <n v="2020"/>
    <s v="Adjust"/>
    <n v="131.02004545252734"/>
    <n v="311"/>
    <s v="Decreasing"/>
    <n v="-0.11784850836422744"/>
    <n v="0.29117585098474064"/>
    <n v="0"/>
    <n v="0"/>
    <n v="0"/>
    <n v="0.39560982491275914"/>
    <n v="0.3613876262271199"/>
  </r>
  <r>
    <s v="Sierra Leone"/>
    <x v="35"/>
    <n v="6788599.5"/>
    <x v="12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n v="0"/>
    <n v="0"/>
    <s v="No change"/>
    <n v="-0.11784850836422744"/>
    <n v="0.29117585098474064"/>
    <n v="0"/>
    <n v="0"/>
    <n v="0"/>
    <n v="0"/>
    <n v="0"/>
  </r>
  <r>
    <s v="Sierra Leone"/>
    <x v="35"/>
    <n v="6788600.5"/>
    <x v="13"/>
    <n v="0"/>
    <n v="6964858.4999999972"/>
    <n v="0"/>
    <m/>
    <n v="0"/>
    <m/>
    <n v="0"/>
    <m/>
    <n v="0"/>
    <m/>
    <n v="0"/>
    <n v="7861281"/>
    <n v="0"/>
    <n v="22"/>
    <m/>
    <n v="36"/>
    <m/>
    <n v="0"/>
    <m/>
    <n v="0"/>
    <n v="8605718.0000000056"/>
    <n v="38"/>
    <n v="22"/>
    <n v="0"/>
    <n v="36"/>
    <n v="38"/>
    <n v="0"/>
    <s v=""/>
    <n v="22"/>
    <s v="2018 (triag)"/>
    <n v="38"/>
    <n v="2022"/>
    <s v=""/>
    <n v="38"/>
    <n v="38"/>
    <s v="Increasing"/>
    <n v="-0.11784850836422744"/>
    <n v="0.29117585098474064"/>
    <n v="39.657694714003654"/>
    <n v="52.697604879755751"/>
    <n v="0"/>
    <n v="2.7985260926304503E-2"/>
    <n v="4.4156687448972852E-2"/>
  </r>
  <r>
    <s v="Sierra Leone"/>
    <x v="35"/>
    <n v="6788601.5"/>
    <x v="14"/>
    <n v="0"/>
    <n v="6964858.4999999972"/>
    <n v="0"/>
    <m/>
    <n v="0"/>
    <m/>
    <n v="0"/>
    <m/>
    <n v="0"/>
    <m/>
    <n v="0"/>
    <n v="7861281"/>
    <n v="0"/>
    <n v="0"/>
    <m/>
    <n v="64"/>
    <m/>
    <n v="0"/>
    <m/>
    <n v="0"/>
    <n v="8605718.0000000056"/>
    <n v="195"/>
    <n v="0"/>
    <n v="0"/>
    <n v="64"/>
    <n v="195"/>
    <n v="0"/>
    <s v=""/>
    <n v="64"/>
    <n v="2019"/>
    <n v="195"/>
    <n v="2022"/>
    <s v=""/>
    <n v="195"/>
    <n v="195"/>
    <s v="Increasing"/>
    <n v="-0.11784850836422744"/>
    <n v="0.29117585098474064"/>
    <n v="0"/>
    <n v="0"/>
    <n v="0"/>
    <n v="8.1411668149249466E-2"/>
    <n v="0.22659352769867647"/>
  </r>
  <r>
    <s v="Sierra Leone"/>
    <x v="35"/>
    <n v="6788602.5"/>
    <x v="15"/>
    <n v="0"/>
    <n v="6964858.4999999972"/>
    <n v="0"/>
    <m/>
    <n v="0"/>
    <m/>
    <n v="0"/>
    <m/>
    <n v="0"/>
    <m/>
    <n v="0"/>
    <n v="7861281"/>
    <n v="0"/>
    <n v="13"/>
    <m/>
    <n v="15"/>
    <m/>
    <n v="1"/>
    <m/>
    <n v="0"/>
    <n v="8605718.0000000056"/>
    <n v="2"/>
    <n v="13"/>
    <n v="0"/>
    <n v="15"/>
    <n v="2"/>
    <n v="0"/>
    <s v=""/>
    <n v="13"/>
    <s v="2018 (triag)"/>
    <n v="2"/>
    <n v="2022"/>
    <s v="Adjust"/>
    <n v="2.2985972886408303"/>
    <n v="13"/>
    <s v="Decreasing"/>
    <n v="-0.11784850836422744"/>
    <n v="0.29117585098474064"/>
    <n v="23.434092331002159"/>
    <n v="31.139493792582947"/>
    <n v="0"/>
    <n v="1.6536745092816298E-2"/>
    <n v="1.5106235179911765E-2"/>
  </r>
  <r>
    <s v="Sierra Leone"/>
    <x v="35"/>
    <n v="6788603.5"/>
    <x v="16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n v="0"/>
    <n v="0"/>
    <s v="No change"/>
    <n v="-0.11784850836422744"/>
    <n v="0.29117585098474064"/>
    <n v="0"/>
    <n v="0"/>
    <n v="0"/>
    <n v="0"/>
    <n v="0"/>
  </r>
  <r>
    <s v="Sierra Leone"/>
    <x v="35"/>
    <n v="6788604.5"/>
    <x v="17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n v="0"/>
    <n v="0"/>
    <s v="No change"/>
    <n v="-0.11784850836422744"/>
    <n v="0.29117585098474064"/>
    <n v="0"/>
    <n v="0"/>
    <n v="0"/>
    <n v="0"/>
    <n v="0"/>
  </r>
  <r>
    <s v="Sierra Leone"/>
    <x v="35"/>
    <n v="6788605.5"/>
    <x v="18"/>
    <n v="0"/>
    <n v="6964858.4999999972"/>
    <n v="0"/>
    <m/>
    <n v="0"/>
    <m/>
    <n v="0"/>
    <m/>
    <n v="0"/>
    <m/>
    <n v="0"/>
    <n v="7861281"/>
    <n v="0"/>
    <n v="311"/>
    <m/>
    <n v="342"/>
    <m/>
    <n v="0"/>
    <m/>
    <n v="0"/>
    <n v="8605718.0000000056"/>
    <n v="298"/>
    <n v="311"/>
    <n v="0"/>
    <n v="342"/>
    <n v="298"/>
    <n v="0"/>
    <s v=""/>
    <n v="311"/>
    <s v="2018 (triag)"/>
    <n v="298"/>
    <n v="2022"/>
    <s v="Adjust"/>
    <n v="342.49099600748372"/>
    <n v="342.49099600748372"/>
    <s v="Increasing"/>
    <n v="-0.11784850836422744"/>
    <n v="0.29117585098474064"/>
    <n v="560.61559345705166"/>
    <n v="744.9525053456382"/>
    <n v="0"/>
    <n v="0.39560982491275914"/>
    <n v="0.3979807332839439"/>
  </r>
  <r>
    <s v="Sierra Leone"/>
    <x v="35"/>
    <n v="6788606.5"/>
    <x v="19"/>
    <n v="0"/>
    <n v="6964858.4999999972"/>
    <n v="0"/>
    <m/>
    <n v="0"/>
    <m/>
    <n v="0"/>
    <m/>
    <n v="0"/>
    <m/>
    <n v="0"/>
    <n v="7861281"/>
    <n v="0"/>
    <n v="0"/>
    <m/>
    <n v="319"/>
    <m/>
    <n v="650"/>
    <m/>
    <n v="0"/>
    <n v="8605718.0000000056"/>
    <n v="0"/>
    <n v="0"/>
    <n v="0"/>
    <n v="319"/>
    <n v="650"/>
    <n v="0"/>
    <s v=""/>
    <n v="319"/>
    <n v="2019"/>
    <n v="650"/>
    <n v="2020"/>
    <s v=""/>
    <n v="650"/>
    <n v="650"/>
    <s v="Increasing"/>
    <n v="-0.11784850836422744"/>
    <n v="0.29117585098474064"/>
    <n v="0"/>
    <n v="0"/>
    <n v="0"/>
    <n v="0.40578628343141532"/>
    <n v="0.75531175899558822"/>
  </r>
  <r>
    <s v="Sierra Leone"/>
    <x v="35"/>
    <n v="6788607.5"/>
    <x v="20"/>
    <n v="0"/>
    <n v="6964858.4999999972"/>
    <n v="0"/>
    <m/>
    <n v="0"/>
    <m/>
    <n v="0"/>
    <m/>
    <n v="0"/>
    <m/>
    <n v="0"/>
    <n v="7861281"/>
    <n v="0"/>
    <n v="13"/>
    <m/>
    <n v="8"/>
    <m/>
    <n v="6"/>
    <m/>
    <n v="0"/>
    <n v="8605718.0000000056"/>
    <n v="0"/>
    <n v="13"/>
    <n v="0"/>
    <n v="8"/>
    <n v="6"/>
    <n v="0"/>
    <s v=""/>
    <n v="13"/>
    <s v="2018 (triag)"/>
    <n v="6"/>
    <n v="2020"/>
    <s v="Adjust"/>
    <n v="6.895791865922491"/>
    <n v="13"/>
    <s v="Decreasing"/>
    <n v="-0.11784850836422744"/>
    <n v="0.29117585098474064"/>
    <n v="23.434092331002159"/>
    <n v="31.139493792582947"/>
    <n v="0"/>
    <n v="1.6536745092816298E-2"/>
    <n v="1.5106235179911765E-2"/>
  </r>
  <r>
    <s v="Sierra Leone"/>
    <x v="35"/>
    <n v="6788608.5"/>
    <x v="21"/>
    <n v="0"/>
    <n v="6964858.4999999972"/>
    <n v="0"/>
    <m/>
    <n v="1511"/>
    <m/>
    <n v="0"/>
    <m/>
    <n v="0"/>
    <m/>
    <n v="0"/>
    <n v="7861281"/>
    <n v="0"/>
    <n v="0"/>
    <m/>
    <n v="0"/>
    <m/>
    <n v="0"/>
    <m/>
    <n v="0"/>
    <n v="8605718.0000000056"/>
    <n v="0"/>
    <n v="0"/>
    <n v="1511"/>
    <n v="0"/>
    <n v="0"/>
    <n v="1511"/>
    <n v="2014"/>
    <n v="0"/>
    <s v=""/>
    <n v="0"/>
    <s v=""/>
    <s v=""/>
    <n v="0"/>
    <n v="0"/>
    <s v="No change"/>
    <n v="-0.11784850836422744"/>
    <n v="0.29117585098474064"/>
    <n v="0"/>
    <n v="0"/>
    <n v="2.169462595686618"/>
    <n v="0"/>
    <n v="0"/>
  </r>
  <r>
    <s v="Sierra Leone"/>
    <x v="35"/>
    <n v="6788609.5"/>
    <x v="22"/>
    <n v="0"/>
    <n v="6964858.4999999972"/>
    <n v="0"/>
    <m/>
    <n v="0"/>
    <m/>
    <n v="0"/>
    <m/>
    <n v="0"/>
    <m/>
    <n v="0"/>
    <n v="7861281"/>
    <n v="0"/>
    <n v="0"/>
    <m/>
    <n v="0"/>
    <m/>
    <n v="0"/>
    <m/>
    <n v="0"/>
    <n v="8605718.0000000056"/>
    <n v="0"/>
    <n v="0"/>
    <n v="0"/>
    <n v="0"/>
    <n v="0"/>
    <n v="0"/>
    <s v=""/>
    <n v="0"/>
    <s v=""/>
    <n v="0"/>
    <s v=""/>
    <s v=""/>
    <n v="0"/>
    <n v="0"/>
    <s v="No change"/>
    <n v="-0.11784850836422744"/>
    <n v="0.29117585098474064"/>
    <n v="0"/>
    <n v="0"/>
    <n v="0"/>
    <n v="0"/>
    <n v="0"/>
  </r>
  <r>
    <s v="Sierra Leone"/>
    <x v="35"/>
    <n v="6788610.5"/>
    <x v="23"/>
    <n v="0"/>
    <n v="6964858.4999999972"/>
    <n v="0"/>
    <m/>
    <n v="3046"/>
    <m/>
    <n v="0"/>
    <m/>
    <n v="0"/>
    <m/>
    <n v="0"/>
    <n v="7861281"/>
    <n v="0"/>
    <n v="0"/>
    <m/>
    <n v="0"/>
    <m/>
    <n v="0"/>
    <m/>
    <n v="0"/>
    <n v="8605718.0000000056"/>
    <n v="0"/>
    <n v="0"/>
    <n v="3046"/>
    <n v="0"/>
    <n v="0"/>
    <n v="3046"/>
    <n v="2014"/>
    <n v="0"/>
    <s v=""/>
    <n v="0"/>
    <s v=""/>
    <s v=""/>
    <n v="0"/>
    <n v="0"/>
    <s v="No change"/>
    <n v="-0.11784850836422744"/>
    <n v="0.29117585098474064"/>
    <n v="0"/>
    <n v="0"/>
    <n v="4.3733838957388746"/>
    <n v="0"/>
    <n v="0"/>
  </r>
  <r>
    <s v="South Sudan"/>
    <x v="36"/>
    <n v="10701604.500000004"/>
    <x v="0"/>
    <n v="0"/>
    <n v="11106031.000000004"/>
    <n v="32"/>
    <n v="11213284.499999998"/>
    <n v="0"/>
    <n v="11194299.499999998"/>
    <n v="0"/>
    <n v="11066105"/>
    <n v="0"/>
    <n v="10658225.499999994"/>
    <n v="1"/>
    <n v="10395329.5"/>
    <n v="822"/>
    <n v="822"/>
    <n v="10447665.999999998"/>
    <n v="747"/>
    <n v="10606227.000000002"/>
    <n v="995"/>
    <n v="10748272.499999998"/>
    <n v="0"/>
    <n v="10913163.5"/>
    <n v="0"/>
    <n v="411"/>
    <n v="32"/>
    <n v="822"/>
    <n v="995"/>
    <n v="32"/>
    <n v="2013"/>
    <n v="822"/>
    <n v="2018"/>
    <n v="995"/>
    <n v="2020"/>
    <s v=""/>
    <n v="995"/>
    <n v="995"/>
    <s v="Increasing"/>
    <n v="0.25992104989487319"/>
    <n v="5.4673730437993617E-2"/>
    <n v="112.05479189549264"/>
    <n v="484.25634542263975"/>
    <n v="2.881317367113417E-2"/>
    <n v="0.79073972595096675"/>
    <n v="0.91174296069146221"/>
  </r>
  <r>
    <s v="South Sudan"/>
    <x v="36"/>
    <n v="10701605.5"/>
    <x v="1"/>
    <n v="0"/>
    <n v="11106031.000000004"/>
    <n v="0"/>
    <m/>
    <n v="0"/>
    <m/>
    <n v="0"/>
    <m/>
    <n v="0"/>
    <m/>
    <n v="0"/>
    <n v="10395329.5"/>
    <n v="7452"/>
    <n v="7452"/>
    <m/>
    <n v="7428"/>
    <m/>
    <n v="9060"/>
    <m/>
    <n v="0"/>
    <n v="10913163.5"/>
    <n v="0"/>
    <n v="2014"/>
    <n v="0"/>
    <n v="7452"/>
    <n v="9060"/>
    <n v="0"/>
    <s v=""/>
    <n v="7452"/>
    <n v="2018"/>
    <n v="9060"/>
    <n v="2020"/>
    <s v=""/>
    <n v="9060"/>
    <n v="9060"/>
    <s v="Increasing"/>
    <n v="0.25992104989487319"/>
    <n v="5.4673730437993617E-2"/>
    <n v="549.09574422754781"/>
    <n v="2372.9739164992616"/>
    <n v="0"/>
    <n v="7.1686039389131437"/>
    <n v="8.3019007275021579"/>
  </r>
  <r>
    <s v="South Sudan"/>
    <x v="36"/>
    <n v="10701606.5"/>
    <x v="2"/>
    <n v="0"/>
    <n v="11106031.000000004"/>
    <n v="0"/>
    <m/>
    <n v="0"/>
    <m/>
    <n v="0"/>
    <m/>
    <n v="0"/>
    <m/>
    <n v="0"/>
    <n v="10395329.5"/>
    <n v="0"/>
    <n v="1712"/>
    <m/>
    <n v="4760"/>
    <m/>
    <n v="6040"/>
    <m/>
    <n v="0"/>
    <n v="10913163.5"/>
    <n v="0"/>
    <n v="1712"/>
    <n v="0"/>
    <n v="4760"/>
    <n v="6040"/>
    <n v="0"/>
    <s v=""/>
    <n v="1712"/>
    <s v="2018 (triag)"/>
    <n v="6040"/>
    <n v="2020"/>
    <s v=""/>
    <n v="6040"/>
    <n v="6040"/>
    <s v="Increasing"/>
    <n v="0.25992104989487319"/>
    <n v="5.4673730437993617E-2"/>
    <n v="466.75864653304961"/>
    <n v="2017.145652952699"/>
    <n v="0"/>
    <n v="1.6468934438297507"/>
    <n v="5.5346004850014392"/>
  </r>
  <r>
    <s v="South Sudan"/>
    <x v="36"/>
    <n v="10701607.5"/>
    <x v="3"/>
    <n v="0"/>
    <n v="11106031.000000004"/>
    <n v="0"/>
    <m/>
    <n v="0"/>
    <m/>
    <n v="0"/>
    <m/>
    <n v="0"/>
    <m/>
    <n v="32485"/>
    <n v="10395329.5"/>
    <n v="0"/>
    <n v="360"/>
    <m/>
    <n v="0"/>
    <m/>
    <n v="0"/>
    <m/>
    <n v="0"/>
    <n v="10913163.5"/>
    <n v="0"/>
    <n v="360"/>
    <n v="0"/>
    <n v="32485"/>
    <n v="0"/>
    <n v="0"/>
    <s v=""/>
    <n v="360"/>
    <s v="2018 (triag)"/>
    <n v="360"/>
    <s v="2018 (triag)"/>
    <s v=""/>
    <n v="360"/>
    <n v="360"/>
    <s v="No change"/>
    <n v="0.25992104989487319"/>
    <n v="5.4673730437993617E-2"/>
    <n v="98.150182682183328"/>
    <n v="424.16614197603485"/>
    <n v="0"/>
    <n v="0.34630936902962045"/>
    <n v="0.32987685009942352"/>
  </r>
  <r>
    <s v="South Sudan"/>
    <x v="36"/>
    <n v="10701608.5"/>
    <x v="4"/>
    <n v="68"/>
    <n v="11106031.000000004"/>
    <n v="0"/>
    <m/>
    <n v="0"/>
    <m/>
    <n v="0"/>
    <m/>
    <n v="0"/>
    <m/>
    <n v="10504"/>
    <n v="10395329.5"/>
    <n v="0"/>
    <n v="32"/>
    <m/>
    <n v="0"/>
    <m/>
    <n v="21"/>
    <m/>
    <n v="0"/>
    <n v="10913163.5"/>
    <n v="0"/>
    <n v="32"/>
    <n v="68"/>
    <n v="10504"/>
    <n v="21"/>
    <n v="68"/>
    <n v="2012"/>
    <n v="32"/>
    <s v="2018 (triag)"/>
    <n v="21"/>
    <n v="2020"/>
    <s v="Adjust"/>
    <n v="24.135271530728719"/>
    <n v="32"/>
    <s v="Decreasing"/>
    <n v="0.25992104989487319"/>
    <n v="5.4673730437993617E-2"/>
    <n v="8.7244606828607409"/>
    <n v="37.703657064536429"/>
    <n v="6.1227994051160112E-2"/>
    <n v="3.0783055024855153E-2"/>
    <n v="2.9322386675504311E-2"/>
  </r>
  <r>
    <s v="South Sudan"/>
    <x v="36"/>
    <n v="10701609.5"/>
    <x v="5"/>
    <n v="0"/>
    <n v="11106031.000000004"/>
    <n v="0"/>
    <m/>
    <n v="0"/>
    <m/>
    <n v="0"/>
    <m/>
    <n v="0"/>
    <m/>
    <n v="0"/>
    <n v="10395329.5"/>
    <n v="1455"/>
    <n v="1455"/>
    <m/>
    <n v="850"/>
    <m/>
    <n v="2826"/>
    <m/>
    <n v="0"/>
    <n v="10913163.5"/>
    <n v="0"/>
    <n v="1455"/>
    <n v="0"/>
    <n v="1455"/>
    <n v="2826"/>
    <n v="0"/>
    <s v=""/>
    <n v="1455"/>
    <n v="2018"/>
    <n v="2826"/>
    <n v="2020"/>
    <s v=""/>
    <n v="2826"/>
    <n v="2826"/>
    <s v="Increasing"/>
    <n v="0.25992104989487319"/>
    <n v="5.4673730437993617E-2"/>
    <n v="396.69032167382431"/>
    <n v="1714.3381571531409"/>
    <n v="0"/>
    <n v="1.3996670331613827"/>
    <n v="2.5895332732804746"/>
  </r>
  <r>
    <s v="South Sudan"/>
    <x v="36"/>
    <n v="10701610.5"/>
    <x v="6"/>
    <n v="0"/>
    <n v="11106031.000000004"/>
    <n v="0"/>
    <m/>
    <n v="0"/>
    <m/>
    <n v="0"/>
    <m/>
    <n v="0"/>
    <m/>
    <n v="0"/>
    <n v="10395329.5"/>
    <n v="0"/>
    <n v="22"/>
    <m/>
    <n v="0"/>
    <m/>
    <n v="0"/>
    <m/>
    <n v="0"/>
    <n v="10913163.5"/>
    <n v="0"/>
    <n v="22"/>
    <n v="0"/>
    <n v="0"/>
    <n v="0"/>
    <n v="0"/>
    <s v=""/>
    <n v="22"/>
    <s v="2018 (triag)"/>
    <n v="22"/>
    <s v="2018 (triag)"/>
    <s v=""/>
    <n v="22"/>
    <n v="22"/>
    <s v="No change"/>
    <n v="0.25992104989487319"/>
    <n v="5.4673730437993617E-2"/>
    <n v="5.9980667194667587"/>
    <n v="25.921264231868797"/>
    <n v="0"/>
    <n v="2.1163350329587917E-2"/>
    <n v="2.0159140839409215E-2"/>
  </r>
  <r>
    <s v="South Sudan"/>
    <x v="36"/>
    <n v="10701611.5"/>
    <x v="7"/>
    <n v="0"/>
    <n v="11106031.000000004"/>
    <n v="0"/>
    <m/>
    <n v="0"/>
    <m/>
    <n v="0"/>
    <m/>
    <n v="0"/>
    <m/>
    <n v="3435"/>
    <n v="10395329.5"/>
    <n v="0"/>
    <n v="250"/>
    <m/>
    <n v="0"/>
    <m/>
    <n v="0"/>
    <m/>
    <n v="0"/>
    <n v="10913163.5"/>
    <n v="0"/>
    <n v="250"/>
    <n v="0"/>
    <n v="3435"/>
    <n v="0"/>
    <n v="0"/>
    <s v=""/>
    <n v="250"/>
    <s v="2018 (triag)"/>
    <n v="250"/>
    <s v="2018 (triag)"/>
    <s v=""/>
    <n v="250"/>
    <n v="250"/>
    <s v="No change"/>
    <n v="0.25992104989487319"/>
    <n v="5.4673730437993617E-2"/>
    <n v="68.15984908484954"/>
    <n v="294.55982081669083"/>
    <n v="0"/>
    <n v="0.24049261738168087"/>
    <n v="0.22908114590237744"/>
  </r>
  <r>
    <s v="South Sudan"/>
    <x v="36"/>
    <n v="10701612.5"/>
    <x v="8"/>
    <n v="0"/>
    <n v="11106031.000000004"/>
    <n v="0"/>
    <m/>
    <n v="0"/>
    <m/>
    <n v="0"/>
    <m/>
    <n v="0"/>
    <m/>
    <n v="0"/>
    <n v="10395329.5"/>
    <n v="0"/>
    <n v="0"/>
    <m/>
    <n v="5870"/>
    <m/>
    <n v="0"/>
    <m/>
    <n v="0"/>
    <n v="10913163.5"/>
    <n v="0"/>
    <n v="0"/>
    <n v="0"/>
    <n v="5870"/>
    <n v="0"/>
    <n v="0"/>
    <s v=""/>
    <n v="5870"/>
    <n v="2019"/>
    <n v="5870"/>
    <n v="2019"/>
    <s v=""/>
    <n v="5870"/>
    <n v="5870"/>
    <s v="No change"/>
    <n v="0.25992104989487319"/>
    <n v="5.4673730437993617E-2"/>
    <n v="0"/>
    <n v="0"/>
    <n v="0"/>
    <n v="5.6467666561218675"/>
    <n v="5.3788253057878226"/>
  </r>
  <r>
    <s v="South Sudan"/>
    <x v="36"/>
    <n v="10701613.5"/>
    <x v="9"/>
    <n v="0"/>
    <n v="11106031.000000004"/>
    <n v="0"/>
    <m/>
    <n v="0"/>
    <m/>
    <n v="0"/>
    <m/>
    <n v="0"/>
    <m/>
    <n v="0"/>
    <n v="10395329.5"/>
    <n v="0"/>
    <n v="20"/>
    <m/>
    <n v="0"/>
    <m/>
    <n v="0"/>
    <m/>
    <n v="0"/>
    <n v="10913163.5"/>
    <n v="0"/>
    <n v="20"/>
    <n v="0"/>
    <n v="0"/>
    <n v="0"/>
    <n v="0"/>
    <s v=""/>
    <n v="20"/>
    <s v="2018 (triag)"/>
    <n v="20"/>
    <s v="2018 (triag)"/>
    <s v=""/>
    <n v="20"/>
    <n v="20"/>
    <s v="No change"/>
    <n v="0.25992104989487319"/>
    <n v="5.4673730437993617E-2"/>
    <n v="5.4527879267879626"/>
    <n v="23.564785665335268"/>
    <n v="0"/>
    <n v="1.9239409390534472E-2"/>
    <n v="1.8326491672190196E-2"/>
  </r>
  <r>
    <s v="South Sudan"/>
    <x v="36"/>
    <n v="10701614.5"/>
    <x v="10"/>
    <n v="0"/>
    <n v="11106031.000000004"/>
    <n v="0"/>
    <m/>
    <n v="0"/>
    <m/>
    <n v="0"/>
    <m/>
    <n v="0"/>
    <m/>
    <n v="0"/>
    <n v="10395329.5"/>
    <n v="2"/>
    <n v="21"/>
    <m/>
    <n v="0"/>
    <m/>
    <n v="0"/>
    <m/>
    <n v="0"/>
    <n v="10913163.5"/>
    <n v="0"/>
    <n v="21"/>
    <n v="0"/>
    <n v="2"/>
    <n v="0"/>
    <n v="0"/>
    <s v=""/>
    <n v="21"/>
    <s v="2018 (triag)"/>
    <n v="21"/>
    <s v="2018 (triag)"/>
    <s v=""/>
    <n v="21"/>
    <n v="21"/>
    <s v="No change"/>
    <n v="0.25992104989487319"/>
    <n v="5.4673730437993617E-2"/>
    <n v="5.7254273231273611"/>
    <n v="24.743024948602031"/>
    <n v="0"/>
    <n v="2.0201379860061194E-2"/>
    <n v="1.9242816255799704E-2"/>
  </r>
  <r>
    <s v="South Sudan"/>
    <x v="36"/>
    <n v="10701615.5"/>
    <x v="11"/>
    <n v="0"/>
    <n v="11106031.000000004"/>
    <n v="0"/>
    <m/>
    <n v="0"/>
    <m/>
    <n v="0"/>
    <m/>
    <n v="0"/>
    <m/>
    <n v="0"/>
    <n v="10395329.5"/>
    <n v="272"/>
    <n v="272"/>
    <m/>
    <n v="485"/>
    <m/>
    <n v="635"/>
    <m/>
    <n v="0"/>
    <n v="10913163.5"/>
    <n v="0"/>
    <n v="16"/>
    <n v="0"/>
    <n v="485"/>
    <n v="635"/>
    <n v="0"/>
    <s v=""/>
    <n v="272"/>
    <n v="2018"/>
    <n v="635"/>
    <n v="2020"/>
    <s v=""/>
    <n v="635"/>
    <n v="635"/>
    <s v="Increasing"/>
    <n v="0.25992104989487319"/>
    <n v="5.4673730437993617E-2"/>
    <n v="4.3622303414303705"/>
    <n v="18.851828532268215"/>
    <n v="0"/>
    <n v="0.26165596771126881"/>
    <n v="0.58186611059203874"/>
  </r>
  <r>
    <s v="South Sudan"/>
    <x v="36"/>
    <n v="10701616.5"/>
    <x v="12"/>
    <n v="0"/>
    <n v="11106031.000000004"/>
    <n v="0"/>
    <m/>
    <n v="0"/>
    <m/>
    <n v="0"/>
    <m/>
    <n v="0"/>
    <m/>
    <n v="0"/>
    <n v="10395329.5"/>
    <n v="0"/>
    <n v="1306"/>
    <m/>
    <n v="0"/>
    <m/>
    <n v="0"/>
    <m/>
    <n v="0"/>
    <n v="10913163.5"/>
    <n v="0"/>
    <n v="1306"/>
    <n v="0"/>
    <n v="0"/>
    <n v="0"/>
    <n v="0"/>
    <s v=""/>
    <n v="1306"/>
    <s v="2018 (triag)"/>
    <n v="1306"/>
    <s v="2018 (triag)"/>
    <s v=""/>
    <n v="1306"/>
    <n v="1306"/>
    <s v="No change"/>
    <n v="0.25992104989487319"/>
    <n v="5.4673730437993617E-2"/>
    <n v="356.06705161925396"/>
    <n v="1538.7805039463931"/>
    <n v="0"/>
    <n v="1.2563334332019009"/>
    <n v="1.1967199061940197"/>
  </r>
  <r>
    <s v="South Sudan"/>
    <x v="36"/>
    <n v="10701617.5"/>
    <x v="13"/>
    <n v="0"/>
    <n v="11106031.000000004"/>
    <n v="0"/>
    <m/>
    <n v="0"/>
    <m/>
    <n v="0"/>
    <m/>
    <n v="0"/>
    <m/>
    <n v="0"/>
    <n v="10395329.5"/>
    <n v="0"/>
    <n v="6"/>
    <m/>
    <n v="13"/>
    <m/>
    <n v="16"/>
    <m/>
    <n v="0"/>
    <n v="10913163.5"/>
    <n v="0"/>
    <n v="6"/>
    <n v="0"/>
    <n v="13"/>
    <n v="16"/>
    <n v="0"/>
    <s v=""/>
    <n v="6"/>
    <s v="2018 (triag)"/>
    <n v="16"/>
    <n v="2020"/>
    <s v=""/>
    <n v="16"/>
    <n v="16"/>
    <s v="Increasing"/>
    <n v="0.25992104989487319"/>
    <n v="5.4673730437993617E-2"/>
    <n v="1.6358363780363889"/>
    <n v="7.0694356996005805"/>
    <n v="0"/>
    <n v="5.7718228171603414E-3"/>
    <n v="1.4661193337752156E-2"/>
  </r>
  <r>
    <s v="South Sudan"/>
    <x v="36"/>
    <n v="10701618.5"/>
    <x v="14"/>
    <n v="0"/>
    <n v="11106031.000000004"/>
    <n v="0"/>
    <m/>
    <n v="0"/>
    <m/>
    <n v="0"/>
    <m/>
    <n v="0"/>
    <m/>
    <n v="0"/>
    <n v="10395329.5"/>
    <n v="0"/>
    <n v="57"/>
    <m/>
    <n v="850"/>
    <m/>
    <n v="1006"/>
    <m/>
    <n v="0"/>
    <n v="10913163.5"/>
    <n v="0"/>
    <n v="57"/>
    <n v="0"/>
    <n v="850"/>
    <n v="1006"/>
    <n v="0"/>
    <s v=""/>
    <n v="57"/>
    <s v="2018 (triag)"/>
    <n v="1006"/>
    <n v="2020"/>
    <s v=""/>
    <n v="1006"/>
    <n v="1006"/>
    <s v="Increasing"/>
    <n v="0.25992104989487319"/>
    <n v="5.4673730437993617E-2"/>
    <n v="15.540445591345694"/>
    <n v="67.159639146205521"/>
    <n v="0"/>
    <n v="5.4832316763023241E-2"/>
    <n v="0.92182253111116685"/>
  </r>
  <r>
    <s v="South Sudan"/>
    <x v="36"/>
    <n v="10701619.5"/>
    <x v="15"/>
    <n v="0"/>
    <n v="11106031.000000004"/>
    <n v="0"/>
    <m/>
    <n v="0"/>
    <m/>
    <n v="0"/>
    <m/>
    <n v="0"/>
    <m/>
    <n v="0"/>
    <n v="10395329.5"/>
    <n v="0"/>
    <n v="7"/>
    <m/>
    <n v="13"/>
    <m/>
    <n v="24"/>
    <m/>
    <n v="0"/>
    <n v="10913163.5"/>
    <n v="0"/>
    <n v="7"/>
    <n v="0"/>
    <n v="13"/>
    <n v="24"/>
    <n v="0"/>
    <s v=""/>
    <n v="7"/>
    <s v="2018 (triag)"/>
    <n v="24"/>
    <n v="2020"/>
    <s v=""/>
    <n v="24"/>
    <n v="24"/>
    <s v="Increasing"/>
    <n v="0.25992104989487319"/>
    <n v="5.4673730437993617E-2"/>
    <n v="1.908475774375787"/>
    <n v="8.2476749828673448"/>
    <n v="0"/>
    <n v="6.7337932866870648E-3"/>
    <n v="2.1991790006628233E-2"/>
  </r>
  <r>
    <s v="South Sudan"/>
    <x v="36"/>
    <n v="10701620.5"/>
    <x v="16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n v="0"/>
    <n v="0"/>
    <s v="No change"/>
    <n v="0.25992104989487319"/>
    <n v="5.4673730437993617E-2"/>
    <n v="0"/>
    <n v="0"/>
    <n v="0"/>
    <n v="0"/>
    <n v="0"/>
  </r>
  <r>
    <s v="South Sudan"/>
    <x v="36"/>
    <n v="10701621.5"/>
    <x v="17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n v="0"/>
    <n v="0"/>
    <s v="No change"/>
    <n v="0.25992104989487319"/>
    <n v="5.4673730437993617E-2"/>
    <n v="0"/>
    <n v="0"/>
    <n v="0"/>
    <n v="0"/>
    <n v="0"/>
  </r>
  <r>
    <s v="South Sudan"/>
    <x v="36"/>
    <n v="10701622.5"/>
    <x v="18"/>
    <n v="0"/>
    <n v="11106031.000000004"/>
    <n v="0"/>
    <m/>
    <n v="0"/>
    <m/>
    <n v="0"/>
    <m/>
    <n v="0"/>
    <m/>
    <n v="0"/>
    <n v="10395329.5"/>
    <n v="0"/>
    <n v="272"/>
    <m/>
    <n v="0"/>
    <m/>
    <n v="0"/>
    <m/>
    <n v="0"/>
    <n v="10913163.5"/>
    <n v="0"/>
    <n v="272"/>
    <n v="0"/>
    <n v="0"/>
    <n v="0"/>
    <n v="0"/>
    <s v=""/>
    <n v="272"/>
    <s v="2018 (triag)"/>
    <n v="272"/>
    <s v="2018 (triag)"/>
    <s v=""/>
    <n v="272"/>
    <n v="272"/>
    <s v="No change"/>
    <n v="0.25992104989487319"/>
    <n v="5.4673730437993617E-2"/>
    <n v="74.157915804316289"/>
    <n v="320.48108504855963"/>
    <n v="0"/>
    <n v="0.26165596771126881"/>
    <n v="0.24924028674178664"/>
  </r>
  <r>
    <s v="South Sudan"/>
    <x v="36"/>
    <n v="10701623.5"/>
    <x v="19"/>
    <n v="0"/>
    <n v="11106031.000000004"/>
    <n v="0"/>
    <m/>
    <n v="0"/>
    <m/>
    <n v="0"/>
    <m/>
    <n v="0"/>
    <m/>
    <n v="0"/>
    <n v="10395329.5"/>
    <n v="0"/>
    <n v="0"/>
    <m/>
    <n v="580"/>
    <m/>
    <n v="623"/>
    <m/>
    <n v="0"/>
    <n v="10913163.5"/>
    <n v="0"/>
    <n v="0"/>
    <n v="0"/>
    <n v="580"/>
    <n v="623"/>
    <n v="0"/>
    <s v=""/>
    <n v="580"/>
    <n v="2019"/>
    <n v="623"/>
    <n v="2020"/>
    <s v=""/>
    <n v="623"/>
    <n v="623"/>
    <s v="Increasing"/>
    <n v="0.25992104989487319"/>
    <n v="5.4673730437993617E-2"/>
    <n v="0"/>
    <n v="0"/>
    <n v="0"/>
    <n v="0.55794287232549966"/>
    <n v="0.57087021558872453"/>
  </r>
  <r>
    <s v="South Sudan"/>
    <x v="36"/>
    <n v="10701624.5"/>
    <x v="20"/>
    <n v="0"/>
    <n v="11106031.000000004"/>
    <n v="0"/>
    <m/>
    <n v="0"/>
    <m/>
    <n v="0"/>
    <m/>
    <n v="0"/>
    <m/>
    <n v="0"/>
    <n v="10395329.5"/>
    <n v="0"/>
    <n v="9"/>
    <m/>
    <n v="11"/>
    <m/>
    <n v="17"/>
    <m/>
    <n v="0"/>
    <n v="10913163.5"/>
    <n v="0"/>
    <n v="9"/>
    <n v="0"/>
    <n v="11"/>
    <n v="17"/>
    <n v="0"/>
    <s v=""/>
    <n v="9"/>
    <s v="2018 (triag)"/>
    <n v="17"/>
    <n v="2020"/>
    <s v=""/>
    <n v="17"/>
    <n v="17"/>
    <s v="Increasing"/>
    <n v="0.25992104989487319"/>
    <n v="5.4673730437993617E-2"/>
    <n v="2.4537545670545833"/>
    <n v="10.60415354940087"/>
    <n v="0"/>
    <n v="8.6577342257405116E-3"/>
    <n v="1.5577517921361665E-2"/>
  </r>
  <r>
    <s v="South Sudan"/>
    <x v="36"/>
    <n v="10701625.5"/>
    <x v="21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n v="0"/>
    <n v="0"/>
    <s v="No change"/>
    <n v="0.25992104989487319"/>
    <n v="5.4673730437993617E-2"/>
    <n v="0"/>
    <n v="0"/>
    <n v="0"/>
    <n v="0"/>
    <n v="0"/>
  </r>
  <r>
    <s v="South Sudan"/>
    <x v="36"/>
    <n v="10701626.5"/>
    <x v="22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n v="0"/>
    <n v="0"/>
    <s v="No change"/>
    <n v="0.25992104989487319"/>
    <n v="5.4673730437993617E-2"/>
    <n v="0"/>
    <n v="0"/>
    <n v="0"/>
    <n v="0"/>
    <n v="0"/>
  </r>
  <r>
    <s v="South Sudan"/>
    <x v="36"/>
    <n v="10701627.5"/>
    <x v="23"/>
    <n v="0"/>
    <n v="11106031.000000004"/>
    <n v="0"/>
    <m/>
    <n v="0"/>
    <m/>
    <n v="0"/>
    <m/>
    <n v="0"/>
    <m/>
    <n v="0"/>
    <n v="10395329.5"/>
    <n v="0"/>
    <n v="0"/>
    <m/>
    <n v="0"/>
    <m/>
    <n v="0"/>
    <m/>
    <n v="0"/>
    <n v="10913163.5"/>
    <n v="0"/>
    <n v="0"/>
    <n v="0"/>
    <n v="0"/>
    <n v="0"/>
    <n v="0"/>
    <s v=""/>
    <n v="0"/>
    <s v=""/>
    <n v="0"/>
    <s v=""/>
    <s v=""/>
    <n v="0"/>
    <n v="0"/>
    <s v="No change"/>
    <n v="0.25992104989487319"/>
    <n v="5.4673730437993617E-2"/>
    <n v="0"/>
    <n v="0"/>
    <n v="0"/>
    <n v="0"/>
    <n v="0"/>
  </r>
  <r>
    <s v="Sao Tome and Principe"/>
    <x v="37"/>
    <n v="189924.5"/>
    <x v="0"/>
    <n v="0"/>
    <n v="193756.99999999997"/>
    <n v="0"/>
    <n v="197496.99999999994"/>
    <n v="0"/>
    <n v="201123.50000000012"/>
    <n v="126"/>
    <n v="204632.49999999985"/>
    <n v="0"/>
    <n v="208036.50000000012"/>
    <n v="0"/>
    <n v="211344"/>
    <n v="0"/>
    <n v="60"/>
    <n v="214599.00000000006"/>
    <n v="213"/>
    <n v="218640.99999999997"/>
    <n v="0"/>
    <n v="223107.49999999991"/>
    <n v="0"/>
    <n v="227379.5"/>
    <n v="0"/>
    <n v="60"/>
    <n v="126"/>
    <n v="213"/>
    <n v="0"/>
    <n v="126"/>
    <n v="2015"/>
    <n v="60"/>
    <s v="2018 (triag)"/>
    <n v="213"/>
    <s v="2018 (triag)"/>
    <s v=""/>
    <n v="213"/>
    <n v="213"/>
    <s v="Increasing"/>
    <n v="-0.16643545882510058"/>
    <n v="0.34338657876279233"/>
    <n v="137.89904456982694"/>
    <n v="168.09079813778811"/>
    <n v="6.5029908596850703"/>
    <n v="2.8389734272087215"/>
    <n v="9.3675991019419076"/>
  </r>
  <r>
    <s v="Sao Tome and Principe"/>
    <x v="37"/>
    <n v="189925.5"/>
    <x v="1"/>
    <n v="0"/>
    <n v="193756.99999999997"/>
    <n v="0"/>
    <m/>
    <n v="0"/>
    <m/>
    <n v="884"/>
    <m/>
    <n v="0"/>
    <m/>
    <n v="0"/>
    <n v="211344"/>
    <n v="812"/>
    <n v="812"/>
    <m/>
    <n v="880"/>
    <m/>
    <n v="0"/>
    <m/>
    <n v="0"/>
    <n v="227379.5"/>
    <n v="0"/>
    <n v="206"/>
    <n v="884"/>
    <n v="880"/>
    <n v="0"/>
    <n v="884"/>
    <n v="2015"/>
    <n v="812"/>
    <n v="2018"/>
    <n v="880"/>
    <n v="2018"/>
    <s v=""/>
    <n v="880"/>
    <n v="880"/>
    <s v="Increasing"/>
    <n v="-0.16643545882510058"/>
    <n v="0.34338657876279233"/>
    <n v="473.45338635640582"/>
    <n v="577.11174027307254"/>
    <n v="45.62415809493335"/>
    <n v="38.420773714891361"/>
    <n v="38.701817885957176"/>
  </r>
  <r>
    <s v="Sao Tome and Principe"/>
    <x v="37"/>
    <n v="189926.5"/>
    <x v="2"/>
    <n v="0"/>
    <n v="193756.99999999997"/>
    <n v="62"/>
    <m/>
    <n v="0"/>
    <m/>
    <n v="0"/>
    <m/>
    <n v="0"/>
    <m/>
    <n v="0"/>
    <n v="211344"/>
    <n v="0"/>
    <n v="50"/>
    <m/>
    <n v="44"/>
    <m/>
    <n v="0"/>
    <m/>
    <n v="0"/>
    <n v="227379.5"/>
    <n v="0"/>
    <n v="50"/>
    <n v="62"/>
    <n v="44"/>
    <n v="0"/>
    <n v="62"/>
    <n v="2013"/>
    <n v="50"/>
    <s v="2018 (triag)"/>
    <n v="44"/>
    <s v="2018 (triag)"/>
    <s v="Adjust"/>
    <n v="50.569140350098266"/>
    <n v="50.569140350098266"/>
    <s v="Increasing"/>
    <n v="-0.16643545882510058"/>
    <n v="0.34338657876279233"/>
    <n v="114.91587047485578"/>
    <n v="140.07566511482344"/>
    <n v="3.1998843912736059"/>
    <n v="2.3658111893406013"/>
    <n v="2.223997341453309"/>
  </r>
  <r>
    <s v="Sao Tome and Principe"/>
    <x v="37"/>
    <n v="189927.5"/>
    <x v="3"/>
    <n v="0"/>
    <n v="193756.99999999997"/>
    <n v="82"/>
    <m/>
    <n v="2683"/>
    <m/>
    <n v="617"/>
    <m/>
    <n v="27"/>
    <m/>
    <n v="821"/>
    <n v="211344"/>
    <n v="1721"/>
    <n v="1721"/>
    <m/>
    <n v="349"/>
    <m/>
    <n v="3797"/>
    <m/>
    <n v="1057"/>
    <n v="227379.5"/>
    <n v="0"/>
    <n v="0"/>
    <n v="2683"/>
    <n v="1721"/>
    <n v="3797"/>
    <n v="82"/>
    <n v="2013"/>
    <n v="1721"/>
    <n v="2018"/>
    <n v="1057"/>
    <n v="2021"/>
    <s v="Adjust"/>
    <n v="1214.8086670466789"/>
    <n v="1721"/>
    <s v="Decreasing"/>
    <n v="-0.16643545882510058"/>
    <n v="0.34338657876279233"/>
    <n v="0"/>
    <n v="0"/>
    <n v="4.2321051626521884"/>
    <n v="81.431221137103492"/>
    <n v="75.688441570150346"/>
  </r>
  <r>
    <s v="Sao Tome and Principe"/>
    <x v="37"/>
    <n v="189928.5"/>
    <x v="4"/>
    <n v="84"/>
    <n v="193756.99999999997"/>
    <n v="22"/>
    <m/>
    <n v="528"/>
    <m/>
    <n v="6"/>
    <m/>
    <n v="225"/>
    <m/>
    <n v="264"/>
    <n v="211344"/>
    <n v="0"/>
    <n v="0"/>
    <m/>
    <n v="78"/>
    <m/>
    <n v="689"/>
    <m/>
    <n v="256"/>
    <n v="227379.5"/>
    <n v="0"/>
    <n v="0"/>
    <n v="528"/>
    <n v="264"/>
    <n v="689"/>
    <n v="22"/>
    <n v="2013"/>
    <n v="264"/>
    <n v="2017"/>
    <n v="256"/>
    <n v="2021"/>
    <s v="Adjust"/>
    <n v="294.22045294602628"/>
    <n v="294.22045294602628"/>
    <s v="Increasing"/>
    <n v="-0.16643545882510058"/>
    <n v="0.34338657876279233"/>
    <n v="0"/>
    <n v="0"/>
    <n v="1.135442848516441"/>
    <n v="12.491483079718375"/>
    <n v="12.939620895728345"/>
  </r>
  <r>
    <s v="Sao Tome and Principe"/>
    <x v="37"/>
    <n v="189929.5"/>
    <x v="5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0.5"/>
    <x v="6"/>
    <n v="0"/>
    <n v="193756.99999999997"/>
    <n v="4"/>
    <m/>
    <n v="2217"/>
    <m/>
    <n v="0"/>
    <m/>
    <n v="0"/>
    <m/>
    <n v="61"/>
    <n v="211344"/>
    <n v="0"/>
    <n v="0"/>
    <m/>
    <n v="14"/>
    <m/>
    <n v="1344"/>
    <m/>
    <n v="44"/>
    <n v="227379.5"/>
    <n v="0"/>
    <n v="0"/>
    <n v="2217"/>
    <n v="61"/>
    <n v="1344"/>
    <n v="4"/>
    <n v="2013"/>
    <n v="61"/>
    <n v="2017"/>
    <n v="44"/>
    <n v="2021"/>
    <s v="Adjust"/>
    <n v="50.569140350098266"/>
    <n v="61"/>
    <s v="Decreasing"/>
    <n v="-0.16643545882510058"/>
    <n v="0.34338657876279233"/>
    <n v="0"/>
    <n v="0"/>
    <n v="0.20644415427571652"/>
    <n v="2.8862896509955331"/>
    <n v="2.6827396489129409"/>
  </r>
  <r>
    <s v="Sao Tome and Principe"/>
    <x v="37"/>
    <n v="189931.5"/>
    <x v="7"/>
    <n v="0"/>
    <n v="193756.99999999997"/>
    <n v="24"/>
    <m/>
    <n v="4286"/>
    <m/>
    <n v="0"/>
    <m/>
    <n v="0"/>
    <m/>
    <n v="548"/>
    <n v="211344"/>
    <n v="0"/>
    <n v="0"/>
    <m/>
    <n v="26"/>
    <m/>
    <n v="0"/>
    <m/>
    <n v="245"/>
    <n v="227379.5"/>
    <n v="0"/>
    <n v="0"/>
    <n v="4286"/>
    <n v="548"/>
    <n v="245"/>
    <n v="24"/>
    <n v="2013"/>
    <n v="548"/>
    <n v="2017"/>
    <n v="245"/>
    <n v="2021"/>
    <s v="Adjust"/>
    <n v="281.57816785850173"/>
    <n v="548"/>
    <s v="Decreasing"/>
    <n v="-0.16643545882510058"/>
    <n v="0.34338657876279233"/>
    <n v="0"/>
    <n v="0"/>
    <n v="1.2386649256542992"/>
    <n v="25.92929063517299"/>
    <n v="24.100677501709697"/>
  </r>
  <r>
    <s v="Sao Tome and Principe"/>
    <x v="37"/>
    <n v="189932.5"/>
    <x v="8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3.5"/>
    <x v="9"/>
    <n v="0"/>
    <n v="193756.99999999997"/>
    <n v="0"/>
    <m/>
    <n v="0"/>
    <m/>
    <n v="0"/>
    <m/>
    <n v="0"/>
    <m/>
    <n v="0"/>
    <n v="211344"/>
    <n v="0"/>
    <n v="79"/>
    <m/>
    <n v="0"/>
    <m/>
    <n v="0"/>
    <m/>
    <n v="0"/>
    <n v="227379.5"/>
    <n v="0"/>
    <n v="79"/>
    <n v="0"/>
    <n v="0"/>
    <n v="0"/>
    <n v="0"/>
    <s v=""/>
    <n v="79"/>
    <s v="2018 (triag)"/>
    <n v="79"/>
    <s v="2018 (triag)"/>
    <s v=""/>
    <n v="79"/>
    <n v="79"/>
    <s v="No change"/>
    <n v="-0.16643545882510058"/>
    <n v="0.34338657876279233"/>
    <n v="181.56707535027212"/>
    <n v="221.31955088142104"/>
    <n v="0"/>
    <n v="3.7379816791581497"/>
    <n v="3.4743677420347923"/>
  </r>
  <r>
    <s v="Sao Tome and Principe"/>
    <x v="37"/>
    <n v="189934.5"/>
    <x v="10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5.5"/>
    <x v="11"/>
    <n v="0"/>
    <n v="193756.99999999997"/>
    <n v="0"/>
    <m/>
    <n v="0"/>
    <m/>
    <n v="0"/>
    <m/>
    <n v="0"/>
    <m/>
    <n v="0"/>
    <n v="211344"/>
    <n v="0"/>
    <n v="146"/>
    <m/>
    <n v="0"/>
    <m/>
    <n v="0"/>
    <m/>
    <n v="0"/>
    <n v="227379.5"/>
    <n v="0"/>
    <n v="146"/>
    <n v="0"/>
    <n v="0"/>
    <n v="0"/>
    <n v="0"/>
    <s v=""/>
    <n v="146"/>
    <s v="2018 (triag)"/>
    <n v="146"/>
    <s v="2018 (triag)"/>
    <s v=""/>
    <n v="146"/>
    <n v="146"/>
    <s v="No change"/>
    <n v="-0.16643545882510058"/>
    <n v="0.34338657876279233"/>
    <n v="335.5543417865789"/>
    <n v="409.02094213528443"/>
    <n v="0"/>
    <n v="6.908168672874555"/>
    <n v="6.4209834219883497"/>
  </r>
  <r>
    <s v="Sao Tome and Principe"/>
    <x v="37"/>
    <n v="189936.5"/>
    <x v="12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7.5"/>
    <x v="13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8.5"/>
    <x v="14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39.5"/>
    <x v="15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0.5"/>
    <x v="16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1.5"/>
    <x v="17"/>
    <n v="0"/>
    <n v="193756.99999999997"/>
    <n v="0"/>
    <m/>
    <n v="0"/>
    <m/>
    <n v="0"/>
    <m/>
    <n v="0"/>
    <m/>
    <n v="0"/>
    <n v="211344"/>
    <n v="0"/>
    <n v="271"/>
    <m/>
    <n v="0"/>
    <m/>
    <n v="0"/>
    <m/>
    <n v="0"/>
    <n v="227379.5"/>
    <n v="0"/>
    <n v="271"/>
    <n v="0"/>
    <n v="0"/>
    <n v="0"/>
    <n v="0"/>
    <s v=""/>
    <n v="271"/>
    <s v="2018 (triag)"/>
    <n v="271"/>
    <s v="2018 (triag)"/>
    <s v=""/>
    <n v="271"/>
    <n v="271"/>
    <s v="No change"/>
    <n v="-0.16643545882510058"/>
    <n v="0.34338657876279233"/>
    <n v="622.84401797371834"/>
    <n v="759.21010492234302"/>
    <n v="0"/>
    <n v="12.822696646226058"/>
    <n v="11.91840073533454"/>
  </r>
  <r>
    <s v="Sao Tome and Principe"/>
    <x v="37"/>
    <n v="189942.5"/>
    <x v="18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3.5"/>
    <x v="19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4.5"/>
    <x v="20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5.5"/>
    <x v="21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6.5"/>
    <x v="22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Sao Tome and Principe"/>
    <x v="37"/>
    <n v="189947.5"/>
    <x v="23"/>
    <n v="0"/>
    <n v="193756.99999999997"/>
    <n v="0"/>
    <m/>
    <n v="0"/>
    <m/>
    <n v="0"/>
    <m/>
    <n v="0"/>
    <m/>
    <n v="0"/>
    <n v="211344"/>
    <n v="0"/>
    <n v="0"/>
    <m/>
    <n v="0"/>
    <m/>
    <n v="0"/>
    <m/>
    <n v="0"/>
    <n v="227379.5"/>
    <n v="0"/>
    <n v="0"/>
    <n v="0"/>
    <n v="0"/>
    <n v="0"/>
    <n v="0"/>
    <s v=""/>
    <n v="0"/>
    <s v=""/>
    <n v="0"/>
    <s v=""/>
    <s v=""/>
    <n v="0"/>
    <n v="0"/>
    <s v="No change"/>
    <n v="-0.16643545882510058"/>
    <n v="0.34338657876279233"/>
    <n v="0"/>
    <n v="0"/>
    <n v="0"/>
    <n v="0"/>
    <n v="0"/>
  </r>
  <r>
    <s v="Eswatini"/>
    <x v="38"/>
    <n v="1111443.9999999998"/>
    <x v="0"/>
    <n v="0"/>
    <n v="1118318.9999999998"/>
    <n v="0"/>
    <n v="1125865.0000000005"/>
    <n v="0"/>
    <n v="1133935.9999999998"/>
    <n v="0"/>
    <n v="1142524"/>
    <n v="220"/>
    <n v="1151390.5000000002"/>
    <n v="425"/>
    <n v="1160427.5"/>
    <n v="556"/>
    <n v="556"/>
    <n v="1169612.9999999998"/>
    <n v="0"/>
    <n v="1180654.9999999998"/>
    <n v="330"/>
    <n v="1192271.0000000002"/>
    <n v="0"/>
    <n v="1201670.4999999995"/>
    <n v="4063"/>
    <n v="278"/>
    <n v="0"/>
    <n v="556"/>
    <n v="4063"/>
    <n v="0"/>
    <s v=""/>
    <n v="556"/>
    <n v="2018"/>
    <n v="4063"/>
    <n v="2022"/>
    <s v=""/>
    <n v="4063"/>
    <n v="4063"/>
    <s v="Increasing"/>
    <n v="-0.11185567778326533"/>
    <n v="0.45661638376408309"/>
    <n v="486.33588306521307"/>
    <n v="1093.862473154031"/>
    <n v="0"/>
    <n v="4.791337675124038"/>
    <n v="33.811265234521457"/>
  </r>
  <r>
    <s v="Eswatini"/>
    <x v="38"/>
    <n v="1111445"/>
    <x v="1"/>
    <n v="0"/>
    <n v="1118318.9999999998"/>
    <n v="7470"/>
    <m/>
    <n v="7694"/>
    <m/>
    <n v="7952"/>
    <m/>
    <n v="8400"/>
    <m/>
    <n v="8862"/>
    <n v="1160427.5"/>
    <n v="9412"/>
    <n v="9412"/>
    <m/>
    <n v="0"/>
    <m/>
    <n v="6881"/>
    <m/>
    <n v="0"/>
    <n v="1201670.4999999995"/>
    <n v="7648"/>
    <n v="2204"/>
    <n v="7952"/>
    <n v="9412"/>
    <n v="7648"/>
    <n v="7470"/>
    <n v="2013"/>
    <n v="9412"/>
    <n v="2018"/>
    <n v="7648"/>
    <n v="2022"/>
    <s v="Adjust"/>
    <n v="10961.569711206301"/>
    <n v="10961.569711206301"/>
    <s v="Increasing"/>
    <n v="-0.11185567778326533"/>
    <n v="0.45661638376408309"/>
    <n v="3855.6988714954305"/>
    <n v="8672.2046432787211"/>
    <n v="66.796683236178595"/>
    <n v="81.108039924941451"/>
    <n v="91.21942921296899"/>
  </r>
  <r>
    <s v="Eswatini"/>
    <x v="38"/>
    <n v="1111446"/>
    <x v="2"/>
    <n v="0"/>
    <n v="1118318.9999999998"/>
    <n v="0"/>
    <m/>
    <n v="0"/>
    <m/>
    <n v="0"/>
    <m/>
    <n v="0"/>
    <m/>
    <n v="0"/>
    <n v="1160427.5"/>
    <n v="0"/>
    <n v="14"/>
    <m/>
    <n v="0"/>
    <m/>
    <n v="0"/>
    <m/>
    <n v="0"/>
    <n v="1201670.4999999995"/>
    <n v="0"/>
    <n v="14"/>
    <n v="0"/>
    <n v="0"/>
    <n v="0"/>
    <n v="0"/>
    <s v=""/>
    <n v="14"/>
    <s v="2018 (triag)"/>
    <n v="14"/>
    <s v="2018 (triag)"/>
    <s v=""/>
    <n v="14"/>
    <n v="14"/>
    <s v="No change"/>
    <n v="-0.11185567778326533"/>
    <n v="0.45661638376408309"/>
    <n v="24.491735118392025"/>
    <n v="55.086599367469191"/>
    <n v="0"/>
    <n v="0.12064519325851895"/>
    <n v="0.11650448271801633"/>
  </r>
  <r>
    <s v="Eswatini"/>
    <x v="38"/>
    <n v="1111447"/>
    <x v="3"/>
    <n v="3320"/>
    <n v="1118318.9999999998"/>
    <n v="0"/>
    <m/>
    <n v="488"/>
    <m/>
    <n v="65"/>
    <m/>
    <n v="0"/>
    <m/>
    <n v="0"/>
    <n v="1160427.5"/>
    <n v="921"/>
    <n v="921"/>
    <m/>
    <n v="0"/>
    <m/>
    <n v="0"/>
    <m/>
    <n v="0"/>
    <n v="1201670.4999999995"/>
    <n v="15498"/>
    <n v="281"/>
    <n v="3320"/>
    <n v="921"/>
    <n v="15498"/>
    <n v="3320"/>
    <n v="2012"/>
    <n v="921"/>
    <n v="2018"/>
    <n v="15498"/>
    <n v="2022"/>
    <s v=""/>
    <n v="15498"/>
    <n v="15498"/>
    <s v="Increasing"/>
    <n v="-0.11185567778326533"/>
    <n v="0.45661638376408309"/>
    <n v="491.58411201915425"/>
    <n v="1105.6667444470602"/>
    <n v="29.687414771634934"/>
    <n v="7.9367302136497111"/>
    <n v="128.9704623688441"/>
  </r>
  <r>
    <s v="Eswatini"/>
    <x v="38"/>
    <n v="1111448"/>
    <x v="4"/>
    <n v="768"/>
    <n v="1118318.9999999998"/>
    <n v="0"/>
    <m/>
    <n v="214"/>
    <m/>
    <n v="13"/>
    <m/>
    <n v="0"/>
    <m/>
    <n v="0"/>
    <n v="1160427.5"/>
    <n v="275"/>
    <n v="275"/>
    <m/>
    <n v="0"/>
    <m/>
    <n v="0"/>
    <m/>
    <n v="0"/>
    <n v="1201670.4999999995"/>
    <n v="338"/>
    <n v="74"/>
    <n v="768"/>
    <n v="275"/>
    <n v="338"/>
    <n v="768"/>
    <n v="2012"/>
    <n v="275"/>
    <n v="2018"/>
    <n v="338"/>
    <n v="2022"/>
    <s v=""/>
    <n v="338"/>
    <n v="338"/>
    <s v="Increasing"/>
    <n v="-0.11185567778326533"/>
    <n v="0.45661638376408309"/>
    <n v="129.45631419721499"/>
    <n v="291.17202522805144"/>
    <n v="6.8674501640408518"/>
    <n v="2.3698162961494793"/>
    <n v="2.8127510827635374"/>
  </r>
  <r>
    <s v="Eswatini"/>
    <x v="38"/>
    <n v="1111449"/>
    <x v="5"/>
    <n v="0"/>
    <n v="1118318.9999999998"/>
    <n v="0"/>
    <m/>
    <n v="0"/>
    <m/>
    <n v="0"/>
    <m/>
    <n v="0"/>
    <m/>
    <n v="0"/>
    <n v="1160427.5"/>
    <n v="6324"/>
    <n v="6324"/>
    <m/>
    <n v="0"/>
    <m/>
    <n v="5386"/>
    <m/>
    <n v="0"/>
    <n v="1201670.4999999995"/>
    <n v="0"/>
    <n v="6324"/>
    <n v="0"/>
    <n v="6324"/>
    <n v="5386"/>
    <n v="0"/>
    <s v=""/>
    <n v="6324"/>
    <n v="2018"/>
    <n v="5386"/>
    <n v="2020"/>
    <s v="Adjust"/>
    <n v="7719.5364101146888"/>
    <n v="7719.5364101146888"/>
    <s v="Increasing"/>
    <n v="-0.11185567778326533"/>
    <n v="0.45661638376408309"/>
    <n v="11063.266634907941"/>
    <n v="24883.403885705367"/>
    <n v="0"/>
    <n v="54.497157297633848"/>
    <n v="64.240042591664618"/>
  </r>
  <r>
    <s v="Eswatini"/>
    <x v="38"/>
    <n v="1111450"/>
    <x v="6"/>
    <n v="0"/>
    <n v="1118318.9999999998"/>
    <n v="0"/>
    <m/>
    <n v="0"/>
    <m/>
    <n v="15"/>
    <m/>
    <n v="0"/>
    <m/>
    <n v="0"/>
    <n v="1160427.5"/>
    <n v="31"/>
    <n v="31"/>
    <m/>
    <n v="0"/>
    <m/>
    <n v="0"/>
    <m/>
    <n v="0"/>
    <n v="1201670.4999999995"/>
    <n v="688"/>
    <n v="0"/>
    <n v="15"/>
    <n v="31"/>
    <n v="688"/>
    <n v="15"/>
    <n v="2015"/>
    <n v="31"/>
    <n v="2018"/>
    <n v="688"/>
    <n v="2022"/>
    <s v=""/>
    <n v="688"/>
    <n v="688"/>
    <s v="Increasing"/>
    <n v="-0.11185567778326533"/>
    <n v="0.45661638376408309"/>
    <n v="0"/>
    <n v="0"/>
    <n v="0.13412988601642289"/>
    <n v="0.26714292792957767"/>
    <n v="5.725363150713946"/>
  </r>
  <r>
    <s v="Eswatini"/>
    <x v="38"/>
    <n v="1111451"/>
    <x v="7"/>
    <n v="4646"/>
    <n v="1118318.9999999998"/>
    <n v="0"/>
    <m/>
    <n v="234"/>
    <m/>
    <n v="428"/>
    <m/>
    <n v="0"/>
    <m/>
    <n v="0"/>
    <n v="1160427.5"/>
    <n v="275"/>
    <n v="275"/>
    <m/>
    <n v="0"/>
    <m/>
    <n v="0"/>
    <m/>
    <n v="0"/>
    <n v="1201670.4999999995"/>
    <n v="2886"/>
    <n v="187"/>
    <n v="4646"/>
    <n v="275"/>
    <n v="2886"/>
    <n v="4646"/>
    <n v="2012"/>
    <n v="275"/>
    <n v="2018"/>
    <n v="2886"/>
    <n v="2022"/>
    <s v=""/>
    <n v="2886"/>
    <n v="2886"/>
    <s v="Increasing"/>
    <n v="-0.11185567778326533"/>
    <n v="0.45661638376408309"/>
    <n v="327.13960479566492"/>
    <n v="735.79957726548139"/>
    <n v="41.544496695486714"/>
    <n v="2.3698162961494793"/>
    <n v="24.016566937442512"/>
  </r>
  <r>
    <s v="Eswatini"/>
    <x v="38"/>
    <n v="1111452"/>
    <x v="8"/>
    <n v="0"/>
    <n v="1118318.9999999998"/>
    <n v="0"/>
    <m/>
    <n v="0"/>
    <m/>
    <n v="0"/>
    <m/>
    <n v="0"/>
    <m/>
    <n v="0"/>
    <n v="1160427.5"/>
    <n v="0"/>
    <n v="927"/>
    <m/>
    <n v="0"/>
    <m/>
    <n v="0"/>
    <m/>
    <n v="0"/>
    <n v="1201670.4999999995"/>
    <n v="0"/>
    <n v="927"/>
    <n v="0"/>
    <n v="0"/>
    <n v="0"/>
    <n v="0"/>
    <s v=""/>
    <n v="927"/>
    <s v="2018 (triag)"/>
    <n v="927"/>
    <s v="2018 (triag)"/>
    <s v=""/>
    <n v="927"/>
    <n v="927"/>
    <s v="No change"/>
    <n v="-0.11185567778326533"/>
    <n v="0.45661638376408309"/>
    <n v="1621.7027467678149"/>
    <n v="3647.5198295459959"/>
    <n v="0"/>
    <n v="7.9884352964747904"/>
    <n v="7.7142611056857966"/>
  </r>
  <r>
    <s v="Eswatini"/>
    <x v="38"/>
    <n v="1111453"/>
    <x v="9"/>
    <n v="0"/>
    <n v="1118318.9999999998"/>
    <n v="0"/>
    <m/>
    <n v="0"/>
    <m/>
    <n v="0"/>
    <m/>
    <n v="0"/>
    <m/>
    <n v="0"/>
    <n v="1160427.5"/>
    <n v="0"/>
    <n v="195"/>
    <m/>
    <n v="0"/>
    <m/>
    <n v="0"/>
    <m/>
    <n v="0"/>
    <n v="1201670.4999999995"/>
    <n v="0"/>
    <n v="195"/>
    <n v="0"/>
    <n v="0"/>
    <n v="0"/>
    <n v="0"/>
    <s v=""/>
    <n v="195"/>
    <s v="2018 (triag)"/>
    <n v="195"/>
    <s v="2018 (triag)"/>
    <s v=""/>
    <n v="195"/>
    <n v="195"/>
    <s v="No change"/>
    <n v="-0.11185567778326533"/>
    <n v="0.45661638376408309"/>
    <n v="341.13488200617462"/>
    <n v="767.27763404689233"/>
    <n v="0"/>
    <n v="1.6804151918150854"/>
    <n v="1.6227410092866561"/>
  </r>
  <r>
    <s v="Eswatini"/>
    <x v="38"/>
    <n v="1111454"/>
    <x v="10"/>
    <n v="0"/>
    <n v="1118318.9999999998"/>
    <n v="0"/>
    <m/>
    <n v="0"/>
    <m/>
    <n v="0"/>
    <m/>
    <n v="0"/>
    <m/>
    <n v="0"/>
    <n v="1160427.5"/>
    <n v="0"/>
    <n v="0"/>
    <m/>
    <n v="3"/>
    <m/>
    <n v="0"/>
    <m/>
    <n v="0"/>
    <n v="1201670.4999999995"/>
    <n v="0"/>
    <n v="0"/>
    <n v="0"/>
    <n v="3"/>
    <n v="0"/>
    <n v="0"/>
    <s v=""/>
    <n v="3"/>
    <n v="2019"/>
    <n v="3"/>
    <n v="2019"/>
    <s v=""/>
    <n v="3"/>
    <n v="3"/>
    <s v="No change"/>
    <n v="-0.11185567778326533"/>
    <n v="0.45661638376408309"/>
    <n v="0"/>
    <n v="0"/>
    <n v="0"/>
    <n v="2.5852541412539776E-2"/>
    <n v="2.4965246296717786E-2"/>
  </r>
  <r>
    <s v="Eswatini"/>
    <x v="38"/>
    <n v="1111455"/>
    <x v="11"/>
    <n v="0"/>
    <n v="1118318.9999999998"/>
    <n v="0"/>
    <m/>
    <n v="0"/>
    <m/>
    <n v="0"/>
    <m/>
    <n v="0"/>
    <m/>
    <n v="0"/>
    <n v="1160427.5"/>
    <n v="370"/>
    <n v="370"/>
    <m/>
    <n v="0"/>
    <m/>
    <n v="0"/>
    <m/>
    <n v="0"/>
    <n v="1201670.4999999995"/>
    <n v="0"/>
    <n v="84"/>
    <n v="0"/>
    <n v="370"/>
    <n v="0"/>
    <n v="0"/>
    <s v=""/>
    <n v="370"/>
    <n v="2018"/>
    <n v="370"/>
    <n v="2018"/>
    <s v=""/>
    <n v="370"/>
    <n v="370"/>
    <s v="No change"/>
    <n v="-0.11185567778326533"/>
    <n v="0.45661638376408309"/>
    <n v="146.95041071035214"/>
    <n v="330.51959620481517"/>
    <n v="0"/>
    <n v="3.1884801075465723"/>
    <n v="3.0790470432618604"/>
  </r>
  <r>
    <s v="Eswatini"/>
    <x v="38"/>
    <n v="1111456"/>
    <x v="12"/>
    <n v="0"/>
    <n v="1118318.9999999998"/>
    <n v="0"/>
    <m/>
    <n v="0"/>
    <m/>
    <n v="0"/>
    <m/>
    <n v="0"/>
    <m/>
    <n v="0"/>
    <n v="1160427.5"/>
    <n v="0"/>
    <n v="28"/>
    <m/>
    <n v="0"/>
    <m/>
    <n v="30"/>
    <m/>
    <n v="0"/>
    <n v="1201670.4999999995"/>
    <n v="0"/>
    <n v="28"/>
    <n v="0"/>
    <n v="0"/>
    <n v="30"/>
    <n v="0"/>
    <s v=""/>
    <n v="28"/>
    <s v="2018 (triag)"/>
    <n v="30"/>
    <n v="2020"/>
    <s v=""/>
    <n v="30"/>
    <n v="30"/>
    <s v="Increasing"/>
    <n v="-0.11185567778326533"/>
    <n v="0.45661638376408309"/>
    <n v="48.983470236784051"/>
    <n v="110.17319873493838"/>
    <n v="0"/>
    <n v="0.24129038651703791"/>
    <n v="0.24965246296717788"/>
  </r>
  <r>
    <s v="Eswatini"/>
    <x v="38"/>
    <n v="1111457"/>
    <x v="13"/>
    <n v="0"/>
    <n v="1118318.9999999998"/>
    <n v="0"/>
    <m/>
    <n v="0"/>
    <m/>
    <n v="0"/>
    <m/>
    <n v="0"/>
    <m/>
    <n v="0"/>
    <n v="1160427.5"/>
    <n v="0"/>
    <n v="47"/>
    <m/>
    <n v="0"/>
    <m/>
    <n v="53"/>
    <m/>
    <n v="0"/>
    <n v="1201670.4999999995"/>
    <n v="0"/>
    <n v="47"/>
    <n v="0"/>
    <n v="0"/>
    <n v="53"/>
    <n v="0"/>
    <s v=""/>
    <n v="47"/>
    <s v="2018 (triag)"/>
    <n v="53"/>
    <n v="2020"/>
    <s v=""/>
    <n v="53"/>
    <n v="53"/>
    <s v="Increasing"/>
    <n v="-0.11185567778326533"/>
    <n v="0.45661638376408309"/>
    <n v="82.222253611744662"/>
    <n v="184.93358359078942"/>
    <n v="0"/>
    <n v="0.40502314879645646"/>
    <n v="0.44105268457534758"/>
  </r>
  <r>
    <s v="Eswatini"/>
    <x v="38"/>
    <n v="1111458"/>
    <x v="14"/>
    <n v="0"/>
    <n v="1118318.9999999998"/>
    <n v="0"/>
    <m/>
    <n v="0"/>
    <m/>
    <n v="0"/>
    <m/>
    <n v="0"/>
    <m/>
    <n v="0"/>
    <n v="1160427.5"/>
    <n v="0"/>
    <n v="2084"/>
    <m/>
    <n v="0"/>
    <m/>
    <n v="0"/>
    <m/>
    <n v="0"/>
    <n v="1201670.4999999995"/>
    <n v="0"/>
    <n v="2084"/>
    <n v="0"/>
    <n v="0"/>
    <n v="0"/>
    <n v="0"/>
    <s v=""/>
    <n v="2084"/>
    <s v="2018 (triag)"/>
    <n v="2084"/>
    <s v="2018 (triag)"/>
    <s v=""/>
    <n v="2084"/>
    <n v="2084"/>
    <s v="No change"/>
    <n v="-0.11185567778326533"/>
    <n v="0.45661638376408309"/>
    <n v="3645.7697133377842"/>
    <n v="8200.0337915575565"/>
    <n v="0"/>
    <n v="17.958898767910963"/>
    <n v="17.342524427453288"/>
  </r>
  <r>
    <s v="Eswatini"/>
    <x v="38"/>
    <n v="1111459"/>
    <x v="15"/>
    <n v="0"/>
    <n v="1118318.9999999998"/>
    <n v="0"/>
    <m/>
    <n v="0"/>
    <m/>
    <n v="0"/>
    <m/>
    <n v="0"/>
    <m/>
    <n v="0"/>
    <n v="1160427.5"/>
    <n v="0"/>
    <n v="12"/>
    <m/>
    <n v="0"/>
    <m/>
    <n v="6"/>
    <m/>
    <n v="0"/>
    <n v="1201670.4999999995"/>
    <n v="0"/>
    <n v="12"/>
    <n v="0"/>
    <n v="0"/>
    <n v="6"/>
    <n v="0"/>
    <s v=""/>
    <n v="12"/>
    <s v="2018 (triag)"/>
    <n v="6"/>
    <n v="2020"/>
    <s v="Adjust"/>
    <n v="8.5995578278292122"/>
    <n v="12"/>
    <s v="Decreasing"/>
    <n v="-0.11185567778326533"/>
    <n v="0.45661638376408309"/>
    <n v="20.992915815764594"/>
    <n v="47.217085172116448"/>
    <n v="0"/>
    <n v="0.10341016565015911"/>
    <n v="9.9860985186871143E-2"/>
  </r>
  <r>
    <s v="Eswatini"/>
    <x v="38"/>
    <n v="1111460"/>
    <x v="16"/>
    <n v="0"/>
    <n v="1118318.9999999998"/>
    <n v="0"/>
    <m/>
    <n v="0"/>
    <m/>
    <n v="0"/>
    <m/>
    <n v="0"/>
    <m/>
    <n v="0"/>
    <n v="1160427.5"/>
    <n v="0"/>
    <n v="1215"/>
    <m/>
    <n v="0"/>
    <m/>
    <n v="52"/>
    <m/>
    <n v="0"/>
    <n v="1201670.4999999995"/>
    <n v="0"/>
    <n v="1215"/>
    <n v="0"/>
    <n v="0"/>
    <n v="52"/>
    <n v="0"/>
    <s v=""/>
    <n v="1215"/>
    <s v="2018 (triag)"/>
    <n v="52"/>
    <n v="2020"/>
    <s v="Adjust"/>
    <n v="74.529501174519837"/>
    <n v="1215"/>
    <s v="Decreasing"/>
    <n v="-0.11185567778326533"/>
    <n v="0.45661638376408309"/>
    <n v="2125.532726346165"/>
    <n v="4780.7298736767907"/>
    <n v="0"/>
    <n v="10.470279272078608"/>
    <n v="10.110924750170703"/>
  </r>
  <r>
    <s v="Eswatini"/>
    <x v="38"/>
    <n v="1111461"/>
    <x v="17"/>
    <n v="0"/>
    <n v="1118318.9999999998"/>
    <n v="0"/>
    <m/>
    <n v="0"/>
    <m/>
    <n v="0"/>
    <m/>
    <n v="0"/>
    <m/>
    <n v="0"/>
    <n v="1160427.5"/>
    <n v="0"/>
    <n v="85"/>
    <m/>
    <n v="0"/>
    <m/>
    <n v="1861"/>
    <m/>
    <n v="0"/>
    <n v="1201670.4999999995"/>
    <n v="0"/>
    <n v="85"/>
    <n v="0"/>
    <n v="0"/>
    <n v="1861"/>
    <n v="0"/>
    <s v=""/>
    <n v="85"/>
    <s v="2018 (triag)"/>
    <n v="1861"/>
    <n v="2020"/>
    <s v=""/>
    <n v="1861"/>
    <n v="1861"/>
    <s v="Increasing"/>
    <n v="-0.11185567778326533"/>
    <n v="0.45661638376408309"/>
    <n v="148.69982036166587"/>
    <n v="334.45435330249154"/>
    <n v="0"/>
    <n v="0.73248867335529366"/>
    <n v="15.4867744527306"/>
  </r>
  <r>
    <s v="Eswatini"/>
    <x v="38"/>
    <n v="1111462"/>
    <x v="18"/>
    <n v="0"/>
    <n v="1118318.9999999998"/>
    <n v="0"/>
    <m/>
    <n v="0"/>
    <m/>
    <n v="0"/>
    <m/>
    <n v="0"/>
    <m/>
    <n v="0"/>
    <n v="1160427.5"/>
    <n v="0"/>
    <n v="370"/>
    <m/>
    <n v="0"/>
    <m/>
    <n v="0"/>
    <m/>
    <n v="0"/>
    <n v="1201670.4999999995"/>
    <n v="0"/>
    <n v="370"/>
    <n v="0"/>
    <n v="0"/>
    <n v="0"/>
    <n v="0"/>
    <s v=""/>
    <n v="370"/>
    <s v="2018 (triag)"/>
    <n v="370"/>
    <s v="2018 (triag)"/>
    <s v=""/>
    <n v="370"/>
    <n v="370"/>
    <s v="No change"/>
    <n v="-0.11185567778326533"/>
    <n v="0.45661638376408309"/>
    <n v="647.28157098607494"/>
    <n v="1455.8601261402573"/>
    <n v="0"/>
    <n v="3.1884801075465723"/>
    <n v="3.0790470432618604"/>
  </r>
  <r>
    <s v="Eswatini"/>
    <x v="38"/>
    <n v="1111463"/>
    <x v="19"/>
    <n v="0"/>
    <n v="1118318.9999999998"/>
    <n v="0"/>
    <m/>
    <n v="0"/>
    <m/>
    <n v="0"/>
    <m/>
    <n v="0"/>
    <m/>
    <n v="0"/>
    <n v="1160427.5"/>
    <n v="0"/>
    <n v="29"/>
    <m/>
    <n v="0"/>
    <m/>
    <n v="0"/>
    <m/>
    <n v="0"/>
    <n v="1201670.4999999995"/>
    <n v="0"/>
    <n v="29"/>
    <n v="0"/>
    <n v="0"/>
    <n v="0"/>
    <n v="0"/>
    <s v=""/>
    <n v="29"/>
    <s v="2018 (triag)"/>
    <n v="29"/>
    <s v="2018 (triag)"/>
    <s v=""/>
    <n v="29"/>
    <n v="29"/>
    <s v="No change"/>
    <n v="-0.11185567778326533"/>
    <n v="0.45661638376408309"/>
    <n v="50.73287988809777"/>
    <n v="114.10795583261475"/>
    <n v="0"/>
    <n v="0.24990790032121782"/>
    <n v="0.24133071420160526"/>
  </r>
  <r>
    <s v="Eswatini"/>
    <x v="38"/>
    <n v="1111464"/>
    <x v="20"/>
    <n v="0"/>
    <n v="1118318.9999999998"/>
    <n v="0"/>
    <m/>
    <n v="0"/>
    <m/>
    <n v="0"/>
    <m/>
    <n v="0"/>
    <m/>
    <n v="0"/>
    <n v="1160427.5"/>
    <n v="0"/>
    <n v="29"/>
    <m/>
    <n v="0"/>
    <m/>
    <n v="15"/>
    <m/>
    <n v="0"/>
    <n v="1201670.4999999995"/>
    <n v="0"/>
    <n v="29"/>
    <n v="0"/>
    <n v="0"/>
    <n v="15"/>
    <n v="0"/>
    <s v=""/>
    <n v="29"/>
    <s v="2018 (triag)"/>
    <n v="15"/>
    <n v="2020"/>
    <s v="Adjust"/>
    <n v="21.498894569573029"/>
    <n v="29"/>
    <s v="Decreasing"/>
    <n v="-0.11185567778326533"/>
    <n v="0.45661638376408309"/>
    <n v="50.73287988809777"/>
    <n v="114.10795583261475"/>
    <n v="0"/>
    <n v="0.24990790032121782"/>
    <n v="0.24133071420160526"/>
  </r>
  <r>
    <s v="Eswatini"/>
    <x v="38"/>
    <n v="1111465"/>
    <x v="21"/>
    <n v="0"/>
    <n v="1118318.9999999998"/>
    <n v="0"/>
    <m/>
    <n v="0"/>
    <m/>
    <n v="0"/>
    <m/>
    <n v="0"/>
    <m/>
    <n v="0"/>
    <n v="1160427.5"/>
    <n v="0"/>
    <n v="0"/>
    <m/>
    <n v="0"/>
    <m/>
    <n v="38"/>
    <m/>
    <n v="0"/>
    <n v="1201670.4999999995"/>
    <n v="0"/>
    <n v="0"/>
    <n v="0"/>
    <n v="0"/>
    <n v="38"/>
    <n v="0"/>
    <s v=""/>
    <n v="0"/>
    <s v=""/>
    <n v="38"/>
    <n v="2020"/>
    <s v=""/>
    <n v="38"/>
    <n v="38"/>
    <s v="Increasing"/>
    <n v="-0.11185567778326533"/>
    <n v="0.45661638376408309"/>
    <n v="0"/>
    <n v="0"/>
    <n v="0"/>
    <n v="0"/>
    <n v="0.31622645309175862"/>
  </r>
  <r>
    <s v="Eswatini"/>
    <x v="38"/>
    <n v="1111466"/>
    <x v="22"/>
    <n v="0"/>
    <n v="1118318.9999999998"/>
    <n v="0"/>
    <m/>
    <n v="0"/>
    <m/>
    <n v="0"/>
    <m/>
    <n v="0"/>
    <m/>
    <n v="0"/>
    <n v="1160427.5"/>
    <n v="0"/>
    <n v="0"/>
    <m/>
    <n v="0"/>
    <m/>
    <n v="7"/>
    <m/>
    <n v="0"/>
    <n v="1201670.4999999995"/>
    <n v="0"/>
    <n v="0"/>
    <n v="0"/>
    <n v="0"/>
    <n v="7"/>
    <n v="0"/>
    <s v=""/>
    <n v="0"/>
    <s v=""/>
    <n v="7"/>
    <n v="2020"/>
    <s v=""/>
    <n v="7"/>
    <n v="7"/>
    <s v="Increasing"/>
    <n v="-0.11185567778326533"/>
    <n v="0.45661638376408309"/>
    <n v="0"/>
    <n v="0"/>
    <n v="0"/>
    <n v="0"/>
    <n v="5.8252241359008167E-2"/>
  </r>
  <r>
    <s v="Eswatini"/>
    <x v="38"/>
    <n v="1111467"/>
    <x v="23"/>
    <n v="0"/>
    <n v="1118318.9999999998"/>
    <n v="0"/>
    <m/>
    <n v="0"/>
    <m/>
    <n v="0"/>
    <m/>
    <n v="0"/>
    <m/>
    <n v="0"/>
    <n v="1160427.5"/>
    <n v="0"/>
    <n v="7"/>
    <m/>
    <n v="0"/>
    <m/>
    <n v="0"/>
    <m/>
    <n v="0"/>
    <n v="1201670.4999999995"/>
    <n v="0"/>
    <n v="7"/>
    <n v="0"/>
    <n v="0"/>
    <n v="0"/>
    <n v="0"/>
    <s v=""/>
    <n v="7"/>
    <s v="2018 (triag)"/>
    <n v="7"/>
    <s v="2018 (triag)"/>
    <s v=""/>
    <n v="7"/>
    <n v="7"/>
    <s v="No change"/>
    <n v="-0.11185567778326533"/>
    <n v="0.45661638376408309"/>
    <n v="12.245867559196013"/>
    <n v="27.543299683734595"/>
    <n v="0"/>
    <n v="6.0322596629259477E-2"/>
    <n v="5.8252241359008167E-2"/>
  </r>
  <r>
    <s v="Seychelles"/>
    <x v="39"/>
    <n v="95308.999999999985"/>
    <x v="0"/>
    <n v="186"/>
    <n v="96714"/>
    <n v="0"/>
    <n v="98000.999999999927"/>
    <n v="0"/>
    <n v="99239.999999999971"/>
    <n v="4"/>
    <n v="100508.49999999997"/>
    <n v="410"/>
    <n v="101810.50000000001"/>
    <n v="39"/>
    <n v="103101.00000000003"/>
    <n v="537"/>
    <n v="537"/>
    <n v="104372.49999999997"/>
    <n v="479"/>
    <n v="105529.99999999997"/>
    <n v="0"/>
    <n v="106470.49999999996"/>
    <n v="0"/>
    <n v="107118.5"/>
    <n v="923"/>
    <n v="240"/>
    <n v="186"/>
    <n v="537"/>
    <n v="923"/>
    <n v="186"/>
    <n v="2012"/>
    <n v="537"/>
    <n v="2018"/>
    <n v="923"/>
    <n v="2022"/>
    <s v=""/>
    <n v="923"/>
    <n v="923"/>
    <s v="Increasing"/>
    <n v="-6.1731500721997512E-2"/>
    <n v="0.10455737067903281"/>
    <n v="326.78302774487128"/>
    <n v="328.4258322377284"/>
    <n v="19.231962280538497"/>
    <n v="52.084848837547632"/>
    <n v="86.166255128665924"/>
  </r>
  <r>
    <s v="Seychelles"/>
    <x v="39"/>
    <n v="95310"/>
    <x v="1"/>
    <n v="838"/>
    <n v="96714"/>
    <n v="0"/>
    <m/>
    <n v="0"/>
    <m/>
    <n v="0"/>
    <m/>
    <n v="1368"/>
    <m/>
    <n v="0"/>
    <n v="103101.00000000003"/>
    <n v="2223"/>
    <n v="2223"/>
    <m/>
    <n v="0"/>
    <m/>
    <n v="0"/>
    <m/>
    <n v="0"/>
    <n v="107118.5"/>
    <n v="1246"/>
    <n v="1272"/>
    <n v="838"/>
    <n v="2223"/>
    <n v="1246"/>
    <n v="838"/>
    <n v="2012"/>
    <n v="2223"/>
    <n v="2018"/>
    <n v="1246"/>
    <n v="2022"/>
    <s v="Adjust"/>
    <n v="1432.0261108232373"/>
    <n v="2223"/>
    <s v="Decreasing"/>
    <n v="-6.1731500721997512E-2"/>
    <n v="0.10455737067903281"/>
    <n v="1731.9500470478176"/>
    <n v="1740.6569108599604"/>
    <n v="86.647227909092791"/>
    <n v="215.61381557889831"/>
    <n v="207.52717784509679"/>
  </r>
  <r>
    <s v="Seychelles"/>
    <x v="39"/>
    <n v="95311"/>
    <x v="2"/>
    <n v="0"/>
    <n v="96714"/>
    <n v="0"/>
    <m/>
    <n v="0"/>
    <m/>
    <n v="0"/>
    <m/>
    <n v="178"/>
    <m/>
    <n v="0"/>
    <n v="103101.00000000003"/>
    <n v="316"/>
    <n v="316"/>
    <m/>
    <n v="0"/>
    <m/>
    <n v="0"/>
    <m/>
    <n v="0"/>
    <n v="107118.5"/>
    <n v="312"/>
    <n v="5"/>
    <n v="0"/>
    <n v="316"/>
    <n v="312"/>
    <n v="0"/>
    <s v=""/>
    <n v="316"/>
    <n v="2018"/>
    <n v="312"/>
    <n v="2022"/>
    <s v="Adjust"/>
    <n v="358.58117702796955"/>
    <n v="358.58117702796955"/>
    <s v="Increasing"/>
    <n v="-6.1731500721997512E-2"/>
    <n v="0.10455737067903281"/>
    <n v="6.8079797446848174"/>
    <n v="6.8422048382860083"/>
    <n v="0"/>
    <n v="30.649557230288739"/>
    <n v="33.475186548352482"/>
  </r>
  <r>
    <s v="Seychelles"/>
    <x v="39"/>
    <n v="95312"/>
    <x v="3"/>
    <n v="0"/>
    <n v="96714"/>
    <n v="0"/>
    <m/>
    <n v="217"/>
    <m/>
    <n v="0"/>
    <m/>
    <n v="0"/>
    <m/>
    <n v="0"/>
    <n v="103101.00000000003"/>
    <n v="0"/>
    <n v="124"/>
    <m/>
    <n v="0"/>
    <m/>
    <n v="0"/>
    <m/>
    <n v="0"/>
    <n v="107118.5"/>
    <n v="0"/>
    <n v="124"/>
    <n v="217"/>
    <n v="0"/>
    <n v="0"/>
    <n v="217"/>
    <n v="2014"/>
    <n v="124"/>
    <s v="2018 (triag)"/>
    <n v="124"/>
    <s v="2018 (triag)"/>
    <s v=""/>
    <n v="124"/>
    <n v="124"/>
    <s v="No change"/>
    <n v="-6.1731500721997512E-2"/>
    <n v="0.10455737067903281"/>
    <n v="168.83789766818347"/>
    <n v="169.686679989493"/>
    <n v="22.437289327294909"/>
    <n v="12.027041444796847"/>
    <n v="11.575964936028791"/>
  </r>
  <r>
    <s v="Seychelles"/>
    <x v="39"/>
    <n v="95313"/>
    <x v="4"/>
    <n v="0"/>
    <n v="96714"/>
    <n v="0"/>
    <m/>
    <n v="0"/>
    <m/>
    <n v="0"/>
    <m/>
    <n v="0"/>
    <m/>
    <n v="0"/>
    <n v="103101.00000000003"/>
    <n v="0"/>
    <n v="163"/>
    <m/>
    <n v="0"/>
    <m/>
    <n v="0"/>
    <m/>
    <n v="0"/>
    <n v="107118.5"/>
    <n v="0"/>
    <n v="163"/>
    <n v="0"/>
    <n v="0"/>
    <n v="0"/>
    <n v="0"/>
    <s v=""/>
    <n v="163"/>
    <s v="2018 (triag)"/>
    <n v="163"/>
    <s v="2018 (triag)"/>
    <s v=""/>
    <n v="163"/>
    <n v="163"/>
    <s v="No change"/>
    <n v="-6.1731500721997512E-2"/>
    <n v="0.10455737067903281"/>
    <n v="221.94013967672507"/>
    <n v="223.05587772812385"/>
    <n v="0"/>
    <n v="15.809739963724887"/>
    <n v="15.216792617521717"/>
  </r>
  <r>
    <s v="Seychelles"/>
    <x v="39"/>
    <n v="95314"/>
    <x v="5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15"/>
    <x v="6"/>
    <n v="0"/>
    <n v="96714"/>
    <n v="0"/>
    <m/>
    <n v="0"/>
    <m/>
    <n v="0"/>
    <m/>
    <n v="0"/>
    <m/>
    <n v="0"/>
    <n v="103101.00000000003"/>
    <n v="0"/>
    <n v="5"/>
    <m/>
    <n v="0"/>
    <m/>
    <n v="0"/>
    <m/>
    <n v="0"/>
    <n v="107118.5"/>
    <n v="0"/>
    <n v="5"/>
    <n v="0"/>
    <n v="0"/>
    <n v="0"/>
    <n v="0"/>
    <s v=""/>
    <n v="5"/>
    <s v="2018 (triag)"/>
    <n v="5"/>
    <s v="2018 (triag)"/>
    <s v=""/>
    <n v="5"/>
    <n v="5"/>
    <s v="No change"/>
    <n v="-6.1731500721997512E-2"/>
    <n v="0.10455737067903281"/>
    <n v="6.8079797446848174"/>
    <n v="6.8422048382860083"/>
    <n v="0"/>
    <n v="0.48496134858051798"/>
    <n v="0.46677277967858027"/>
  </r>
  <r>
    <s v="Seychelles"/>
    <x v="39"/>
    <n v="95316"/>
    <x v="7"/>
    <n v="0"/>
    <n v="96714"/>
    <n v="0"/>
    <m/>
    <n v="0"/>
    <m/>
    <n v="0"/>
    <m/>
    <n v="0"/>
    <m/>
    <n v="0"/>
    <n v="103101.00000000003"/>
    <n v="0"/>
    <n v="50"/>
    <m/>
    <n v="0"/>
    <m/>
    <n v="0"/>
    <m/>
    <n v="0"/>
    <n v="107118.5"/>
    <n v="0"/>
    <n v="50"/>
    <n v="0"/>
    <n v="0"/>
    <n v="0"/>
    <n v="0"/>
    <s v=""/>
    <n v="50"/>
    <s v="2018 (triag)"/>
    <n v="50"/>
    <s v="2018 (triag)"/>
    <s v=""/>
    <n v="50"/>
    <n v="50"/>
    <s v="No change"/>
    <n v="-6.1731500721997512E-2"/>
    <n v="0.10455737067903281"/>
    <n v="68.079797446848175"/>
    <n v="68.422048382860083"/>
    <n v="0"/>
    <n v="4.8496134858051798"/>
    <n v="4.6677277967858029"/>
  </r>
  <r>
    <s v="Seychelles"/>
    <x v="39"/>
    <n v="95317"/>
    <x v="8"/>
    <n v="0"/>
    <n v="96714"/>
    <n v="0"/>
    <m/>
    <n v="0"/>
    <m/>
    <n v="0"/>
    <m/>
    <n v="0"/>
    <m/>
    <n v="0"/>
    <n v="103101.00000000003"/>
    <n v="0"/>
    <n v="258"/>
    <m/>
    <n v="0"/>
    <m/>
    <n v="0"/>
    <m/>
    <n v="0"/>
    <n v="107118.5"/>
    <n v="0"/>
    <n v="258"/>
    <n v="0"/>
    <n v="0"/>
    <n v="0"/>
    <n v="0"/>
    <s v=""/>
    <n v="258"/>
    <s v="2018 (triag)"/>
    <n v="258"/>
    <s v="2018 (triag)"/>
    <s v=""/>
    <n v="258"/>
    <n v="258"/>
    <s v="No change"/>
    <n v="-6.1731500721997512E-2"/>
    <n v="0.10455737067903281"/>
    <n v="351.29175482573658"/>
    <n v="353.05776965555799"/>
    <n v="0"/>
    <n v="25.024005586754729"/>
    <n v="24.085475431414743"/>
  </r>
  <r>
    <s v="Seychelles"/>
    <x v="39"/>
    <n v="95318"/>
    <x v="9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19"/>
    <x v="10"/>
    <n v="0"/>
    <n v="96714"/>
    <n v="0"/>
    <m/>
    <n v="0"/>
    <m/>
    <n v="0"/>
    <m/>
    <n v="0"/>
    <m/>
    <n v="0"/>
    <n v="103101.00000000003"/>
    <n v="0"/>
    <n v="2"/>
    <m/>
    <n v="14"/>
    <m/>
    <n v="0"/>
    <m/>
    <n v="4"/>
    <n v="107118.5"/>
    <n v="0"/>
    <n v="2"/>
    <n v="0"/>
    <n v="14"/>
    <n v="4"/>
    <n v="0"/>
    <s v=""/>
    <n v="2"/>
    <s v="2018 (triag)"/>
    <n v="4"/>
    <n v="2021"/>
    <s v=""/>
    <n v="4"/>
    <n v="13"/>
    <s v="Increasing"/>
    <n v="-6.1731500721997512E-2"/>
    <n v="0.10455737067903281"/>
    <n v="2.7231918978739271"/>
    <n v="2.7368819353144032"/>
    <n v="0"/>
    <n v="0.1939845394322072"/>
    <n v="1.2136092271643086"/>
  </r>
  <r>
    <s v="Seychelles"/>
    <x v="39"/>
    <n v="95320"/>
    <x v="11"/>
    <n v="0"/>
    <n v="96714"/>
    <n v="0"/>
    <m/>
    <n v="0"/>
    <m/>
    <n v="0"/>
    <m/>
    <n v="0"/>
    <m/>
    <n v="0"/>
    <n v="103101.00000000003"/>
    <n v="71"/>
    <n v="71"/>
    <m/>
    <n v="0"/>
    <m/>
    <n v="0"/>
    <m/>
    <n v="0"/>
    <n v="107118.5"/>
    <n v="0"/>
    <n v="70"/>
    <n v="0"/>
    <n v="71"/>
    <n v="0"/>
    <n v="0"/>
    <s v=""/>
    <n v="71"/>
    <n v="2018"/>
    <n v="71"/>
    <n v="2018"/>
    <s v=""/>
    <n v="71"/>
    <n v="71"/>
    <s v="No change"/>
    <n v="-6.1731500721997512E-2"/>
    <n v="0.10455737067903281"/>
    <n v="95.311716425587448"/>
    <n v="95.790867736004117"/>
    <n v="0"/>
    <n v="6.8864511498433556"/>
    <n v="6.62817347143584"/>
  </r>
  <r>
    <s v="Seychelles"/>
    <x v="39"/>
    <n v="95321"/>
    <x v="12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22"/>
    <x v="13"/>
    <n v="0"/>
    <n v="96714"/>
    <n v="0"/>
    <m/>
    <n v="0"/>
    <m/>
    <n v="0"/>
    <m/>
    <n v="0"/>
    <m/>
    <n v="0"/>
    <n v="103101.00000000003"/>
    <n v="0"/>
    <n v="7"/>
    <m/>
    <n v="0"/>
    <m/>
    <n v="0"/>
    <m/>
    <n v="0"/>
    <n v="107118.5"/>
    <n v="0"/>
    <n v="7"/>
    <n v="0"/>
    <n v="0"/>
    <n v="0"/>
    <n v="0"/>
    <s v=""/>
    <n v="7"/>
    <s v="2018 (triag)"/>
    <n v="7"/>
    <s v="2018 (triag)"/>
    <s v=""/>
    <n v="7"/>
    <n v="7"/>
    <s v="No change"/>
    <n v="-6.1731500721997512E-2"/>
    <n v="0.10455737067903281"/>
    <n v="9.5311716425587445"/>
    <n v="9.5790867736004106"/>
    <n v="0"/>
    <n v="0.67894588801272515"/>
    <n v="0.65348189155001235"/>
  </r>
  <r>
    <s v="Seychelles"/>
    <x v="39"/>
    <n v="95323"/>
    <x v="14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24"/>
    <x v="15"/>
    <n v="0"/>
    <n v="96714"/>
    <n v="0"/>
    <m/>
    <n v="0"/>
    <m/>
    <n v="0"/>
    <m/>
    <n v="0"/>
    <m/>
    <n v="0"/>
    <n v="103101.00000000003"/>
    <n v="0"/>
    <n v="28"/>
    <m/>
    <n v="0"/>
    <m/>
    <n v="0"/>
    <m/>
    <n v="22"/>
    <n v="107118.5"/>
    <n v="0"/>
    <n v="28"/>
    <n v="0"/>
    <n v="0"/>
    <n v="22"/>
    <n v="0"/>
    <s v=""/>
    <n v="28"/>
    <s v="2018 (triag)"/>
    <n v="22"/>
    <n v="2021"/>
    <s v="Adjust"/>
    <n v="25.284570175049133"/>
    <n v="28"/>
    <s v="Decreasing"/>
    <n v="-6.1731500721997512E-2"/>
    <n v="0.10455737067903281"/>
    <n v="38.124686570234978"/>
    <n v="38.316347094401642"/>
    <n v="0"/>
    <n v="2.7157835520509006"/>
    <n v="2.6139275662000494"/>
  </r>
  <r>
    <s v="Seychelles"/>
    <x v="39"/>
    <n v="95325"/>
    <x v="16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26"/>
    <x v="17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27"/>
    <x v="18"/>
    <n v="0"/>
    <n v="96714"/>
    <n v="0"/>
    <m/>
    <n v="0"/>
    <m/>
    <n v="0"/>
    <m/>
    <n v="0"/>
    <m/>
    <n v="0"/>
    <n v="103101.00000000003"/>
    <n v="0"/>
    <n v="71"/>
    <m/>
    <n v="0"/>
    <m/>
    <n v="0"/>
    <m/>
    <n v="0"/>
    <n v="107118.5"/>
    <n v="0"/>
    <n v="71"/>
    <n v="0"/>
    <n v="0"/>
    <n v="0"/>
    <n v="0"/>
    <s v=""/>
    <n v="71"/>
    <s v="2018 (triag)"/>
    <n v="71"/>
    <s v="2018 (triag)"/>
    <s v=""/>
    <n v="71"/>
    <n v="71"/>
    <s v="No change"/>
    <n v="-6.1731500721997512E-2"/>
    <n v="0.10455737067903281"/>
    <n v="96.673312374524414"/>
    <n v="97.15930870366131"/>
    <n v="0"/>
    <n v="6.8864511498433556"/>
    <n v="6.62817347143584"/>
  </r>
  <r>
    <s v="Seychelles"/>
    <x v="39"/>
    <n v="95328"/>
    <x v="19"/>
    <n v="0"/>
    <n v="96714"/>
    <n v="0"/>
    <m/>
    <n v="0"/>
    <m/>
    <n v="0"/>
    <m/>
    <n v="0"/>
    <m/>
    <n v="0"/>
    <n v="103101.00000000003"/>
    <n v="0"/>
    <n v="0"/>
    <m/>
    <n v="0"/>
    <m/>
    <n v="0"/>
    <m/>
    <n v="0"/>
    <n v="107118.5"/>
    <n v="0"/>
    <n v="0"/>
    <n v="0"/>
    <n v="0"/>
    <n v="0"/>
    <n v="0"/>
    <s v=""/>
    <n v="0"/>
    <s v=""/>
    <n v="0"/>
    <s v=""/>
    <s v=""/>
    <n v="0"/>
    <n v="0"/>
    <s v="No change"/>
    <n v="-6.1731500721997512E-2"/>
    <n v="0.10455737067903281"/>
    <n v="0"/>
    <n v="0"/>
    <n v="0"/>
    <n v="0"/>
    <n v="0"/>
  </r>
  <r>
    <s v="Seychelles"/>
    <x v="39"/>
    <n v="95329"/>
    <x v="20"/>
    <n v="0"/>
    <n v="96714"/>
    <n v="0"/>
    <m/>
    <n v="0"/>
    <m/>
    <n v="0"/>
    <m/>
    <n v="0"/>
    <m/>
    <n v="0"/>
    <n v="103101.00000000003"/>
    <n v="0"/>
    <n v="33"/>
    <m/>
    <n v="0"/>
    <m/>
    <n v="0"/>
    <m/>
    <n v="60"/>
    <n v="107118.5"/>
    <n v="0"/>
    <n v="33"/>
    <n v="0"/>
    <n v="0"/>
    <n v="60"/>
    <n v="0"/>
    <s v=""/>
    <n v="33"/>
    <s v="2018 (triag)"/>
    <n v="60"/>
    <n v="2021"/>
    <s v=""/>
    <n v="60"/>
    <n v="60"/>
    <s v="Increasing"/>
    <n v="-6.1731500721997512E-2"/>
    <n v="0.10455737067903281"/>
    <n v="44.9326663149198"/>
    <n v="45.158551932687651"/>
    <n v="0"/>
    <n v="3.2007449006314186"/>
    <n v="5.6012733561429631"/>
  </r>
  <r>
    <s v="Seychelles"/>
    <x v="39"/>
    <n v="95330"/>
    <x v="21"/>
    <n v="0"/>
    <n v="96714"/>
    <n v="0"/>
    <m/>
    <n v="0"/>
    <m/>
    <n v="0"/>
    <m/>
    <n v="0"/>
    <m/>
    <n v="0"/>
    <n v="103101.00000000003"/>
    <n v="0"/>
    <n v="0"/>
    <m/>
    <n v="0"/>
    <m/>
    <n v="0"/>
    <m/>
    <n v="2"/>
    <n v="107118.5"/>
    <n v="0"/>
    <n v="0"/>
    <n v="0"/>
    <n v="0"/>
    <n v="2"/>
    <n v="0"/>
    <s v=""/>
    <n v="0"/>
    <s v=""/>
    <n v="2"/>
    <n v="2021"/>
    <s v=""/>
    <n v="2"/>
    <n v="2"/>
    <s v="Increasing"/>
    <n v="-6.1731500721997512E-2"/>
    <n v="0.10455737067903281"/>
    <n v="0"/>
    <n v="0"/>
    <n v="0"/>
    <n v="0"/>
    <n v="0.1867091118714321"/>
  </r>
  <r>
    <s v="Seychelles"/>
    <x v="39"/>
    <n v="95331"/>
    <x v="22"/>
    <n v="0"/>
    <n v="96714"/>
    <n v="0"/>
    <m/>
    <n v="0"/>
    <m/>
    <n v="0"/>
    <m/>
    <n v="0"/>
    <m/>
    <n v="0"/>
    <n v="103101.00000000003"/>
    <n v="0"/>
    <n v="0"/>
    <m/>
    <n v="0"/>
    <m/>
    <n v="0"/>
    <m/>
    <n v="5"/>
    <n v="107118.5"/>
    <n v="0"/>
    <n v="0"/>
    <n v="0"/>
    <n v="0"/>
    <n v="5"/>
    <n v="0"/>
    <s v=""/>
    <n v="0"/>
    <s v=""/>
    <n v="5"/>
    <n v="2021"/>
    <s v=""/>
    <n v="5"/>
    <n v="5"/>
    <s v="Increasing"/>
    <n v="-6.1731500721997512E-2"/>
    <n v="0.10455737067903281"/>
    <n v="0"/>
    <n v="0"/>
    <n v="0"/>
    <n v="0"/>
    <n v="0.46677277967858027"/>
  </r>
  <r>
    <s v="Seychelles"/>
    <x v="39"/>
    <n v="95332"/>
    <x v="23"/>
    <n v="0"/>
    <n v="96714"/>
    <n v="0"/>
    <m/>
    <n v="0"/>
    <m/>
    <n v="0"/>
    <m/>
    <n v="0"/>
    <m/>
    <n v="0"/>
    <n v="103101.00000000003"/>
    <n v="0"/>
    <n v="0"/>
    <m/>
    <n v="0"/>
    <m/>
    <n v="0"/>
    <m/>
    <n v="2"/>
    <n v="107118.5"/>
    <n v="0"/>
    <n v="0"/>
    <n v="0"/>
    <n v="0"/>
    <n v="2"/>
    <n v="0"/>
    <s v=""/>
    <n v="0"/>
    <s v=""/>
    <n v="2"/>
    <n v="2021"/>
    <s v=""/>
    <n v="2"/>
    <n v="2"/>
    <s v="Increasing"/>
    <n v="-6.1731500721997512E-2"/>
    <n v="0.10455737067903281"/>
    <n v="0"/>
    <n v="0"/>
    <n v="0"/>
    <n v="0"/>
    <n v="0.1867091118714321"/>
  </r>
  <r>
    <s v="Chad"/>
    <x v="40"/>
    <n v="12754906"/>
    <x v="0"/>
    <n v="1056"/>
    <n v="13216766.5"/>
    <n v="1146"/>
    <n v="13697125.5"/>
    <n v="1216"/>
    <n v="14140274"/>
    <n v="1392"/>
    <n v="14592585.000000004"/>
    <n v="1080"/>
    <n v="15085884.000000006"/>
    <n v="1302"/>
    <n v="15604210"/>
    <n v="1606"/>
    <n v="1606"/>
    <n v="16126866"/>
    <n v="1905"/>
    <n v="16644701.499999996"/>
    <n v="2023"/>
    <n v="17179739.999999996"/>
    <n v="2260"/>
    <n v="17723314.500000004"/>
    <n v="3311"/>
    <n v="803"/>
    <n v="1392"/>
    <n v="1905"/>
    <n v="3311"/>
    <n v="1146"/>
    <n v="2013"/>
    <n v="1606"/>
    <n v="2018"/>
    <n v="3311"/>
    <n v="2022"/>
    <s v=""/>
    <n v="3311"/>
    <n v="3311"/>
    <s v="Increasing"/>
    <n v="-3.1578929217935259E-2"/>
    <n v="1.4876976840610734E-2"/>
    <n v="940.34737985787706"/>
    <n v="839.65042497012757"/>
    <n v="0.86708046177557874"/>
    <n v="1.0292094248923849"/>
    <n v="1.8681607212917197"/>
  </r>
  <r>
    <s v="Chad"/>
    <x v="40"/>
    <n v="12754907"/>
    <x v="1"/>
    <n v="6282"/>
    <n v="13216766.5"/>
    <n v="7212"/>
    <m/>
    <n v="7212"/>
    <m/>
    <n v="7126"/>
    <m/>
    <n v="6212"/>
    <m/>
    <n v="6974"/>
    <n v="15604210"/>
    <n v="9598"/>
    <n v="9598"/>
    <m/>
    <n v="0"/>
    <m/>
    <n v="5246"/>
    <m/>
    <n v="5354"/>
    <n v="17723314.500000004"/>
    <n v="5866"/>
    <n v="3863"/>
    <n v="7212"/>
    <n v="9598"/>
    <n v="5866"/>
    <n v="7212"/>
    <n v="2013"/>
    <n v="9598"/>
    <n v="2018"/>
    <n v="5866"/>
    <n v="2022"/>
    <s v="Adjust"/>
    <n v="6774.3034697048161"/>
    <n v="9598"/>
    <s v="Decreasing"/>
    <n v="-3.1578929217935259E-2"/>
    <n v="1.4876976840610734E-2"/>
    <n v="4523.7383915205219"/>
    <n v="4039.314559974599"/>
    <n v="5.4567053144201347"/>
    <n v="6.1509041470218611"/>
    <n v="5.4154656004101254"/>
  </r>
  <r>
    <s v="Chad"/>
    <x v="40"/>
    <n v="12754908"/>
    <x v="2"/>
    <n v="832"/>
    <n v="13216766.5"/>
    <n v="902"/>
    <m/>
    <n v="0"/>
    <m/>
    <n v="0"/>
    <m/>
    <n v="0"/>
    <m/>
    <n v="0"/>
    <n v="15604210"/>
    <n v="0"/>
    <n v="936"/>
    <m/>
    <n v="1178"/>
    <m/>
    <n v="1420"/>
    <m/>
    <n v="1442"/>
    <n v="17723314.500000004"/>
    <n v="1566"/>
    <n v="936"/>
    <n v="902"/>
    <n v="1178"/>
    <n v="1566"/>
    <n v="902"/>
    <n v="2013"/>
    <n v="936"/>
    <s v="2018 (triag)"/>
    <n v="1566"/>
    <n v="2022"/>
    <s v=""/>
    <n v="1566"/>
    <n v="1566"/>
    <s v="Increasing"/>
    <n v="-3.1578929217935259E-2"/>
    <n v="1.4876976840610734E-2"/>
    <n v="1096.0960741556326"/>
    <n v="978.72079423666185"/>
    <n v="0.6824664716593124"/>
    <n v="0.5998381206097585"/>
    <n v="0.8835819056305747"/>
  </r>
  <r>
    <s v="Chad"/>
    <x v="40"/>
    <n v="12754909"/>
    <x v="3"/>
    <n v="19687"/>
    <n v="13216766.5"/>
    <n v="2302"/>
    <m/>
    <n v="351"/>
    <m/>
    <n v="591"/>
    <m/>
    <n v="119"/>
    <m/>
    <n v="172"/>
    <n v="15604210"/>
    <n v="14"/>
    <n v="269"/>
    <m/>
    <n v="269"/>
    <m/>
    <n v="2495"/>
    <m/>
    <n v="10"/>
    <n v="17723314.500000004"/>
    <n v="78"/>
    <n v="269"/>
    <n v="19687"/>
    <n v="269"/>
    <n v="2495"/>
    <n v="2302"/>
    <n v="2013"/>
    <n v="269"/>
    <s v="2018 (triag)"/>
    <n v="78"/>
    <n v="2022"/>
    <s v="Adjust"/>
    <n v="90.077679958570684"/>
    <n v="269"/>
    <s v="Decreasing"/>
    <n v="-3.1578929217935259E-2"/>
    <n v="1.4876976840610734E-2"/>
    <n v="315.01051703831746"/>
    <n v="281.27766415562184"/>
    <n v="1.74172707068707"/>
    <n v="0.17238937440600965"/>
    <n v="0.15177747931968366"/>
  </r>
  <r>
    <s v="Chad"/>
    <x v="40"/>
    <n v="12754910"/>
    <x v="4"/>
    <n v="15483"/>
    <n v="13216766.5"/>
    <n v="1652"/>
    <m/>
    <n v="12"/>
    <m/>
    <n v="123"/>
    <m/>
    <n v="14"/>
    <m/>
    <n v="81"/>
    <n v="15604210"/>
    <n v="0"/>
    <n v="3"/>
    <m/>
    <n v="3"/>
    <m/>
    <n v="506"/>
    <m/>
    <n v="0"/>
    <n v="17723314.500000004"/>
    <n v="14"/>
    <n v="3"/>
    <n v="15483"/>
    <n v="81"/>
    <n v="506"/>
    <n v="1652"/>
    <n v="2013"/>
    <n v="3"/>
    <s v="2018 (triag)"/>
    <n v="14"/>
    <n v="2022"/>
    <s v=""/>
    <n v="14"/>
    <n v="14"/>
    <s v="Increasing"/>
    <n v="-3.1578929217935259E-2"/>
    <n v="1.4876976840610734E-2"/>
    <n v="3.5131284428065142"/>
    <n v="3.1369256225534032"/>
    <n v="1.249927506852754"/>
    <n v="1.9225580788774311E-3"/>
    <n v="7.8991996671954317E-3"/>
  </r>
  <r>
    <s v="Chad"/>
    <x v="40"/>
    <n v="12754911"/>
    <x v="5"/>
    <n v="0"/>
    <n v="13216766.5"/>
    <n v="0"/>
    <m/>
    <n v="0"/>
    <m/>
    <n v="0"/>
    <m/>
    <n v="0"/>
    <m/>
    <n v="0"/>
    <n v="15604210"/>
    <n v="0"/>
    <n v="7"/>
    <m/>
    <n v="0"/>
    <m/>
    <n v="592"/>
    <m/>
    <n v="8077"/>
    <n v="17723314.500000004"/>
    <n v="0"/>
    <n v="7"/>
    <n v="0"/>
    <n v="0"/>
    <n v="8077"/>
    <n v="0"/>
    <s v=""/>
    <n v="7"/>
    <s v="2018 (triag)"/>
    <n v="8077"/>
    <n v="2021"/>
    <s v=""/>
    <n v="8077"/>
    <n v="8077"/>
    <s v="Increasing"/>
    <n v="-3.1578929217935259E-2"/>
    <n v="1.4876976840610734E-2"/>
    <n v="8.1972996998818672"/>
    <n v="7.3194931192912742"/>
    <n v="0"/>
    <n v="4.4859688507140061E-3"/>
    <n v="4.5572739794241075"/>
  </r>
  <r>
    <s v="Chad"/>
    <x v="40"/>
    <n v="12754912"/>
    <x v="6"/>
    <n v="406"/>
    <n v="13216766.5"/>
    <n v="0"/>
    <m/>
    <n v="0"/>
    <m/>
    <n v="43"/>
    <m/>
    <n v="0"/>
    <m/>
    <n v="0"/>
    <n v="15604210"/>
    <n v="0"/>
    <n v="58"/>
    <m/>
    <n v="0"/>
    <m/>
    <n v="0"/>
    <m/>
    <n v="0"/>
    <n v="17723314.500000004"/>
    <n v="0"/>
    <n v="58"/>
    <n v="406"/>
    <n v="0"/>
    <n v="0"/>
    <n v="406"/>
    <n v="2012"/>
    <n v="58"/>
    <s v="2018 (triag)"/>
    <n v="58"/>
    <s v="2018 (triag)"/>
    <s v=""/>
    <n v="58"/>
    <n v="58"/>
    <s v="No change"/>
    <n v="-3.1578929217935259E-2"/>
    <n v="1.4876976840610734E-2"/>
    <n v="67.920483227592612"/>
    <n v="60.647228702699131"/>
    <n v="0.30718557371804972"/>
    <n v="3.7169456191630333E-2"/>
    <n v="3.2725255764095358E-2"/>
  </r>
  <r>
    <s v="Chad"/>
    <x v="40"/>
    <n v="12754913"/>
    <x v="7"/>
    <n v="1258"/>
    <n v="13216766.5"/>
    <n v="0"/>
    <m/>
    <n v="255"/>
    <m/>
    <n v="0"/>
    <m/>
    <n v="0"/>
    <m/>
    <n v="0"/>
    <n v="15604210"/>
    <n v="0"/>
    <n v="76"/>
    <m/>
    <n v="0"/>
    <m/>
    <n v="0"/>
    <m/>
    <n v="0"/>
    <n v="17723314.500000004"/>
    <n v="0"/>
    <n v="76"/>
    <n v="1258"/>
    <n v="0"/>
    <n v="0"/>
    <n v="1258"/>
    <n v="2012"/>
    <n v="76"/>
    <s v="2018 (triag)"/>
    <n v="76"/>
    <s v="2018 (triag)"/>
    <s v=""/>
    <n v="76"/>
    <n v="76"/>
    <s v="No change"/>
    <n v="-3.1578929217935259E-2"/>
    <n v="1.4876976840610734E-2"/>
    <n v="88.999253884431695"/>
    <n v="79.468782438019545"/>
    <n v="0.95182130969779943"/>
    <n v="4.8704804664894921E-2"/>
    <n v="4.2881369621918061E-2"/>
  </r>
  <r>
    <s v="Chad"/>
    <x v="40"/>
    <n v="12754914"/>
    <x v="8"/>
    <n v="0"/>
    <n v="13216766.5"/>
    <n v="0"/>
    <m/>
    <n v="0"/>
    <m/>
    <n v="0"/>
    <m/>
    <n v="0"/>
    <m/>
    <n v="0"/>
    <n v="15604210"/>
    <n v="0"/>
    <n v="738"/>
    <m/>
    <n v="208"/>
    <m/>
    <n v="0"/>
    <m/>
    <n v="0"/>
    <n v="17723314.500000004"/>
    <n v="0"/>
    <n v="738"/>
    <n v="0"/>
    <n v="208"/>
    <n v="0"/>
    <n v="0"/>
    <s v=""/>
    <n v="738"/>
    <s v="2018 (triag)"/>
    <n v="208"/>
    <s v="2018 (triag)"/>
    <s v="Adjust"/>
    <n v="240.20714655618852"/>
    <n v="738"/>
    <s v="Decreasing"/>
    <n v="-3.1578929217935259E-2"/>
    <n v="1.4876976840610734E-2"/>
    <n v="864.22959693040252"/>
    <n v="771.68370314813717"/>
    <n v="0"/>
    <n v="0.47294928740384806"/>
    <n v="0.41640066817073063"/>
  </r>
  <r>
    <s v="Chad"/>
    <x v="40"/>
    <n v="12754915"/>
    <x v="9"/>
    <n v="0"/>
    <n v="13216766.5"/>
    <n v="0"/>
    <m/>
    <n v="0"/>
    <m/>
    <n v="0"/>
    <m/>
    <n v="0"/>
    <m/>
    <n v="0"/>
    <n v="15604210"/>
    <n v="0"/>
    <n v="732"/>
    <m/>
    <n v="109"/>
    <m/>
    <n v="0"/>
    <m/>
    <n v="371"/>
    <n v="17723314.500000004"/>
    <n v="0"/>
    <n v="732"/>
    <n v="0"/>
    <n v="109"/>
    <n v="371"/>
    <n v="0"/>
    <s v=""/>
    <n v="732"/>
    <s v="2018 (triag)"/>
    <n v="371"/>
    <n v="2021"/>
    <s v="Adjust"/>
    <n v="428.44640082858621"/>
    <n v="732"/>
    <s v="Decreasing"/>
    <n v="-3.1578929217935259E-2"/>
    <n v="1.4876976840610734E-2"/>
    <n v="857.20334004478946"/>
    <n v="765.40985190303036"/>
    <n v="0"/>
    <n v="0.46910417124609322"/>
    <n v="0.41301529688478972"/>
  </r>
  <r>
    <s v="Chad"/>
    <x v="40"/>
    <n v="12754916"/>
    <x v="10"/>
    <n v="0"/>
    <n v="13216766.5"/>
    <n v="0"/>
    <m/>
    <n v="0"/>
    <m/>
    <n v="0"/>
    <m/>
    <n v="0"/>
    <m/>
    <n v="0"/>
    <n v="15604210"/>
    <n v="0"/>
    <n v="0"/>
    <m/>
    <n v="0"/>
    <m/>
    <n v="0"/>
    <m/>
    <n v="4"/>
    <n v="17723314.500000004"/>
    <n v="11"/>
    <n v="0"/>
    <n v="0"/>
    <n v="0"/>
    <n v="11"/>
    <n v="0"/>
    <s v=""/>
    <n v="0"/>
    <s v=""/>
    <n v="11"/>
    <n v="2022"/>
    <s v=""/>
    <n v="11"/>
    <n v="11"/>
    <s v="Increasing"/>
    <n v="-3.1578929217935259E-2"/>
    <n v="1.4876976840610734E-2"/>
    <n v="0"/>
    <n v="0"/>
    <n v="0"/>
    <n v="0"/>
    <n v="6.206514024224982E-3"/>
  </r>
  <r>
    <s v="Chad"/>
    <x v="40"/>
    <n v="12754917"/>
    <x v="11"/>
    <n v="0"/>
    <n v="13216766.5"/>
    <n v="0"/>
    <m/>
    <n v="0"/>
    <m/>
    <n v="0"/>
    <m/>
    <n v="0"/>
    <m/>
    <n v="0"/>
    <n v="15604210"/>
    <n v="749"/>
    <n v="814"/>
    <m/>
    <n v="0"/>
    <m/>
    <n v="0"/>
    <m/>
    <n v="848"/>
    <n v="17723314.500000004"/>
    <n v="1028"/>
    <n v="814"/>
    <n v="0"/>
    <n v="749"/>
    <n v="1028"/>
    <n v="0"/>
    <s v=""/>
    <n v="814"/>
    <s v="2018 (triag)"/>
    <n v="1028"/>
    <n v="2022"/>
    <s v=""/>
    <n v="1028"/>
    <n v="1028"/>
    <s v="Increasing"/>
    <n v="-3.1578929217935259E-2"/>
    <n v="1.4876976840610734E-2"/>
    <n v="953.22885081483423"/>
    <n v="851.15248558615679"/>
    <n v="0"/>
    <n v="0.52165409206874302"/>
    <n v="0.58002694699120738"/>
  </r>
  <r>
    <s v="Chad"/>
    <x v="40"/>
    <n v="12754918"/>
    <x v="12"/>
    <n v="0"/>
    <n v="13216766.5"/>
    <n v="0"/>
    <m/>
    <n v="0"/>
    <m/>
    <n v="0"/>
    <m/>
    <n v="0"/>
    <m/>
    <n v="0"/>
    <n v="15604210"/>
    <n v="0"/>
    <n v="42"/>
    <m/>
    <n v="0"/>
    <m/>
    <n v="0"/>
    <m/>
    <n v="104"/>
    <n v="17723314.500000004"/>
    <n v="104"/>
    <n v="42"/>
    <n v="0"/>
    <n v="0"/>
    <n v="104"/>
    <n v="0"/>
    <s v=""/>
    <n v="42"/>
    <s v="2018 (triag)"/>
    <n v="104"/>
    <n v="2021"/>
    <s v=""/>
    <n v="104"/>
    <n v="104"/>
    <s v="Increasing"/>
    <n v="-3.1578929217935259E-2"/>
    <n v="1.4876976840610734E-2"/>
    <n v="49.183798199291203"/>
    <n v="43.916958715747647"/>
    <n v="0"/>
    <n v="2.6915813104284037E-2"/>
    <n v="5.8679768956308921E-2"/>
  </r>
  <r>
    <s v="Chad"/>
    <x v="40"/>
    <n v="12754919"/>
    <x v="13"/>
    <n v="0"/>
    <n v="13216766.5"/>
    <n v="0"/>
    <m/>
    <n v="0"/>
    <m/>
    <n v="0"/>
    <m/>
    <n v="0"/>
    <m/>
    <n v="0"/>
    <n v="15604210"/>
    <n v="0"/>
    <n v="25"/>
    <m/>
    <n v="48"/>
    <m/>
    <n v="0"/>
    <m/>
    <n v="0"/>
    <n v="17723314.500000004"/>
    <n v="0"/>
    <n v="25"/>
    <n v="0"/>
    <n v="48"/>
    <n v="0"/>
    <n v="0"/>
    <s v=""/>
    <n v="25"/>
    <s v="2018 (triag)"/>
    <n v="48"/>
    <s v="2018 (triag)"/>
    <s v=""/>
    <n v="48"/>
    <n v="48"/>
    <s v="Increasing"/>
    <n v="-3.1578929217935259E-2"/>
    <n v="1.4876976840610734E-2"/>
    <n v="29.276070356720954"/>
    <n v="26.141046854611695"/>
    <n v="0"/>
    <n v="1.6021317323978594E-2"/>
    <n v="2.7082970287527194E-2"/>
  </r>
  <r>
    <s v="Chad"/>
    <x v="40"/>
    <n v="12754920"/>
    <x v="14"/>
    <n v="0"/>
    <n v="13216766.5"/>
    <n v="0"/>
    <m/>
    <n v="0"/>
    <m/>
    <n v="0"/>
    <m/>
    <n v="0"/>
    <m/>
    <n v="0"/>
    <n v="15604210"/>
    <n v="0"/>
    <n v="6"/>
    <m/>
    <n v="0"/>
    <m/>
    <n v="0"/>
    <m/>
    <n v="0"/>
    <n v="17723314.500000004"/>
    <n v="0"/>
    <n v="6"/>
    <n v="0"/>
    <n v="0"/>
    <n v="0"/>
    <n v="0"/>
    <s v=""/>
    <n v="6"/>
    <s v="2018 (triag)"/>
    <n v="6"/>
    <s v="2018 (triag)"/>
    <s v=""/>
    <n v="6"/>
    <n v="6"/>
    <s v="No change"/>
    <n v="-3.1578929217935259E-2"/>
    <n v="1.4876976840610734E-2"/>
    <n v="7.0262568856130283"/>
    <n v="6.2738512451068065"/>
    <n v="0"/>
    <n v="3.8451161577548621E-3"/>
    <n v="3.3853712859408993E-3"/>
  </r>
  <r>
    <s v="Chad"/>
    <x v="40"/>
    <n v="12754921"/>
    <x v="15"/>
    <n v="0"/>
    <n v="13216766.5"/>
    <n v="0"/>
    <m/>
    <n v="0"/>
    <m/>
    <n v="0"/>
    <m/>
    <n v="0"/>
    <m/>
    <n v="0"/>
    <n v="15604210"/>
    <n v="0"/>
    <n v="6"/>
    <m/>
    <n v="50"/>
    <m/>
    <n v="1"/>
    <m/>
    <n v="0"/>
    <n v="17723314.500000004"/>
    <n v="0"/>
    <n v="6"/>
    <n v="0"/>
    <n v="50"/>
    <n v="1"/>
    <n v="0"/>
    <s v=""/>
    <n v="6"/>
    <s v="2018 (triag)"/>
    <n v="1"/>
    <n v="2020"/>
    <s v="Adjust"/>
    <n v="1.1548420507509063"/>
    <n v="6"/>
    <s v="Decreasing"/>
    <n v="-3.1578929217935259E-2"/>
    <n v="1.4876976840610734E-2"/>
    <n v="7.0262568856130283"/>
    <n v="6.2738512451068065"/>
    <n v="0"/>
    <n v="3.8451161577548621E-3"/>
    <n v="3.3853712859408993E-3"/>
  </r>
  <r>
    <s v="Chad"/>
    <x v="40"/>
    <n v="12754922"/>
    <x v="16"/>
    <n v="0"/>
    <n v="13216766.5"/>
    <n v="0"/>
    <m/>
    <n v="0"/>
    <m/>
    <n v="0"/>
    <m/>
    <n v="0"/>
    <m/>
    <n v="0"/>
    <n v="15604210"/>
    <n v="0"/>
    <n v="436"/>
    <m/>
    <n v="6"/>
    <m/>
    <n v="0"/>
    <m/>
    <n v="0"/>
    <n v="17723314.500000004"/>
    <n v="0"/>
    <n v="436"/>
    <n v="0"/>
    <n v="6"/>
    <n v="0"/>
    <n v="0"/>
    <s v=""/>
    <n v="436"/>
    <s v="2018 (triag)"/>
    <n v="6"/>
    <s v="2018 (triag)"/>
    <s v="Adjust"/>
    <n v="6.9290523045054382"/>
    <n v="436"/>
    <s v="Decreasing"/>
    <n v="-3.1578929217935259E-2"/>
    <n v="1.4876976840610734E-2"/>
    <n v="510.57466702121343"/>
    <n v="455.89985714442793"/>
    <n v="0"/>
    <n v="0.27941177413018664"/>
    <n v="0.24600364677837203"/>
  </r>
  <r>
    <s v="Chad"/>
    <x v="40"/>
    <n v="12754923"/>
    <x v="17"/>
    <n v="0"/>
    <n v="13216766.5"/>
    <n v="0"/>
    <m/>
    <n v="0"/>
    <m/>
    <n v="0"/>
    <m/>
    <n v="0"/>
    <m/>
    <n v="0"/>
    <n v="15604210"/>
    <n v="0"/>
    <n v="90"/>
    <m/>
    <n v="791"/>
    <m/>
    <n v="0"/>
    <m/>
    <n v="0"/>
    <n v="17723314.500000004"/>
    <n v="0"/>
    <n v="90"/>
    <n v="0"/>
    <n v="791"/>
    <n v="0"/>
    <n v="0"/>
    <s v=""/>
    <n v="90"/>
    <s v="2018 (triag)"/>
    <n v="791"/>
    <s v="2018 (triag)"/>
    <s v=""/>
    <n v="791"/>
    <n v="791"/>
    <s v="Increasing"/>
    <n v="-3.1578929217935259E-2"/>
    <n v="1.4876976840610734E-2"/>
    <n v="105.39385328419543"/>
    <n v="94.107768676602092"/>
    <n v="0"/>
    <n v="5.7676742366322933E-2"/>
    <n v="0.44630478119654188"/>
  </r>
  <r>
    <s v="Chad"/>
    <x v="40"/>
    <n v="12754924"/>
    <x v="18"/>
    <n v="0"/>
    <n v="13216766.5"/>
    <n v="0"/>
    <m/>
    <n v="0"/>
    <m/>
    <n v="0"/>
    <m/>
    <n v="0"/>
    <m/>
    <n v="0"/>
    <n v="15604210"/>
    <n v="0"/>
    <n v="749"/>
    <m/>
    <n v="0"/>
    <m/>
    <n v="0"/>
    <m/>
    <n v="848"/>
    <n v="17723314.500000004"/>
    <n v="1028"/>
    <n v="749"/>
    <n v="0"/>
    <n v="0"/>
    <n v="1028"/>
    <n v="0"/>
    <s v=""/>
    <n v="749"/>
    <s v="2018 (triag)"/>
    <n v="1028"/>
    <n v="2022"/>
    <s v=""/>
    <n v="1028"/>
    <n v="1028"/>
    <s v="Increasing"/>
    <n v="-3.1578929217935259E-2"/>
    <n v="1.4876976840610734E-2"/>
    <n v="877.1110678873597"/>
    <n v="783.18576376416638"/>
    <n v="0"/>
    <n v="0.47999866702639865"/>
    <n v="0.58002694699120738"/>
  </r>
  <r>
    <s v="Chad"/>
    <x v="40"/>
    <n v="12754925"/>
    <x v="19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0"/>
    <n v="0"/>
    <n v="0"/>
    <n v="0"/>
    <n v="0"/>
    <n v="0"/>
    <s v=""/>
    <n v="0"/>
    <s v=""/>
    <n v="0"/>
    <s v=""/>
    <s v=""/>
    <n v="0"/>
    <n v="0"/>
    <s v="No change"/>
    <n v="-3.1578929217935259E-2"/>
    <n v="1.4876976840610734E-2"/>
    <n v="0"/>
    <n v="0"/>
    <n v="0"/>
    <n v="0"/>
    <n v="0"/>
  </r>
  <r>
    <s v="Chad"/>
    <x v="40"/>
    <n v="12754926"/>
    <x v="20"/>
    <n v="0"/>
    <n v="13216766.5"/>
    <n v="0"/>
    <m/>
    <n v="0"/>
    <m/>
    <n v="0"/>
    <m/>
    <n v="0"/>
    <m/>
    <n v="0"/>
    <n v="15604210"/>
    <n v="0"/>
    <n v="2"/>
    <m/>
    <n v="18"/>
    <m/>
    <n v="0"/>
    <m/>
    <n v="0"/>
    <n v="17723314.500000004"/>
    <n v="0"/>
    <n v="2"/>
    <n v="0"/>
    <n v="18"/>
    <n v="0"/>
    <n v="0"/>
    <s v=""/>
    <n v="2"/>
    <s v="2018 (triag)"/>
    <n v="18"/>
    <s v="2018 (triag)"/>
    <s v=""/>
    <n v="18"/>
    <n v="18"/>
    <s v="Increasing"/>
    <n v="-3.1578929217935259E-2"/>
    <n v="1.4876976840610734E-2"/>
    <n v="2.3420856285376761"/>
    <n v="2.0912837483689355"/>
    <n v="0"/>
    <n v="1.2817053859182875E-3"/>
    <n v="1.0156113857822698E-2"/>
  </r>
  <r>
    <s v="Chad"/>
    <x v="40"/>
    <n v="12754927"/>
    <x v="21"/>
    <n v="0"/>
    <n v="13216766.5"/>
    <n v="0"/>
    <m/>
    <n v="0"/>
    <m/>
    <n v="0"/>
    <m/>
    <n v="0"/>
    <m/>
    <n v="0"/>
    <n v="15604210"/>
    <n v="0"/>
    <n v="0"/>
    <m/>
    <n v="19"/>
    <m/>
    <n v="0"/>
    <m/>
    <n v="0"/>
    <n v="17723314.500000004"/>
    <n v="0"/>
    <n v="0"/>
    <n v="0"/>
    <n v="19"/>
    <n v="0"/>
    <n v="0"/>
    <s v=""/>
    <n v="19"/>
    <n v="2019"/>
    <n v="19"/>
    <n v="2019"/>
    <s v=""/>
    <n v="19"/>
    <n v="19"/>
    <s v="No change"/>
    <n v="-3.1578929217935259E-2"/>
    <n v="1.4876976840610734E-2"/>
    <n v="0"/>
    <n v="0"/>
    <n v="0"/>
    <n v="1.217620116622373E-2"/>
    <n v="1.0720342405479515E-2"/>
  </r>
  <r>
    <s v="Chad"/>
    <x v="40"/>
    <n v="12754928"/>
    <x v="22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0"/>
    <n v="0"/>
    <n v="0"/>
    <n v="0"/>
    <n v="0"/>
    <n v="0"/>
    <s v=""/>
    <n v="0"/>
    <s v=""/>
    <n v="0"/>
    <s v=""/>
    <s v=""/>
    <n v="0"/>
    <n v="0"/>
    <s v="No change"/>
    <n v="-3.1578929217935259E-2"/>
    <n v="1.4876976840610734E-2"/>
    <n v="0"/>
    <n v="0"/>
    <n v="0"/>
    <n v="0"/>
    <n v="0"/>
  </r>
  <r>
    <s v="Chad"/>
    <x v="40"/>
    <n v="12754929"/>
    <x v="23"/>
    <n v="0"/>
    <n v="13216766.5"/>
    <n v="0"/>
    <m/>
    <n v="0"/>
    <m/>
    <n v="0"/>
    <m/>
    <n v="0"/>
    <m/>
    <n v="0"/>
    <n v="15604210"/>
    <n v="0"/>
    <n v="0"/>
    <m/>
    <n v="0"/>
    <m/>
    <n v="0"/>
    <m/>
    <n v="0"/>
    <n v="17723314.500000004"/>
    <n v="21983"/>
    <n v="0"/>
    <n v="0"/>
    <n v="0"/>
    <n v="21983"/>
    <n v="0"/>
    <s v=""/>
    <n v="0"/>
    <s v=""/>
    <n v="21983"/>
    <n v="2022"/>
    <s v=""/>
    <n v="21983"/>
    <n v="21983"/>
    <s v="Increasing"/>
    <n v="-3.1578929217935259E-2"/>
    <n v="1.4876976840610734E-2"/>
    <n v="0"/>
    <n v="0"/>
    <n v="0"/>
    <n v="0"/>
    <n v="12.403436163139798"/>
  </r>
  <r>
    <s v="Togo"/>
    <x v="41"/>
    <n v="6926634.5000000009"/>
    <x v="0"/>
    <n v="49"/>
    <n v="7106229"/>
    <n v="53"/>
    <n v="7288383.0000000009"/>
    <n v="0"/>
    <n v="7473228.5"/>
    <n v="722"/>
    <n v="7661353.5000000019"/>
    <n v="964"/>
    <n v="7852795.0000000037"/>
    <n v="1490"/>
    <n v="8046679"/>
    <n v="1633"/>
    <n v="1633"/>
    <n v="8243094.5000000047"/>
    <n v="1651"/>
    <n v="8442580"/>
    <n v="1619"/>
    <n v="8644828.9999999981"/>
    <n v="1369"/>
    <n v="8848698.5000000019"/>
    <n v="1641"/>
    <n v="584"/>
    <n v="722"/>
    <n v="1651"/>
    <n v="1641"/>
    <n v="53"/>
    <n v="2013"/>
    <n v="1633"/>
    <n v="2018"/>
    <n v="1641"/>
    <n v="2022"/>
    <s v=""/>
    <n v="1641"/>
    <n v="1641"/>
    <s v="Increasing"/>
    <n v="-1.0198610590244073E-2"/>
    <n v="0.13933439758107946"/>
    <n v="614.55230033775331"/>
    <n v="887.05250597727763"/>
    <n v="7.4582454350964486E-2"/>
    <n v="2.0294086541789476"/>
    <n v="1.8545100163600328"/>
  </r>
  <r>
    <s v="Togo"/>
    <x v="41"/>
    <n v="6926635.5"/>
    <x v="1"/>
    <n v="0"/>
    <n v="7106229"/>
    <n v="0"/>
    <m/>
    <n v="0"/>
    <m/>
    <n v="2682"/>
    <m/>
    <n v="2838"/>
    <m/>
    <n v="3932"/>
    <n v="8046679"/>
    <n v="3902"/>
    <n v="3902"/>
    <m/>
    <n v="4268"/>
    <m/>
    <n v="4910"/>
    <m/>
    <n v="3892"/>
    <n v="8848698.5000000019"/>
    <n v="5260"/>
    <n v="1966"/>
    <n v="2682"/>
    <n v="4268"/>
    <n v="5260"/>
    <n v="2682"/>
    <n v="2015"/>
    <n v="3902"/>
    <n v="2018"/>
    <n v="5260"/>
    <n v="2022"/>
    <s v=""/>
    <n v="5260"/>
    <n v="5260"/>
    <s v="Increasing"/>
    <n v="-1.0198610590244073E-2"/>
    <n v="0.13933439758107946"/>
    <n v="2068.8524357260671"/>
    <n v="2986.2075800536436"/>
    <n v="3.774153633382769"/>
    <n v="4.8492054921042582"/>
    <n v="5.9443770177049187"/>
  </r>
  <r>
    <s v="Togo"/>
    <x v="41"/>
    <n v="6926636.5"/>
    <x v="2"/>
    <n v="0"/>
    <n v="7106229"/>
    <n v="1590"/>
    <m/>
    <n v="0"/>
    <m/>
    <n v="1738"/>
    <m/>
    <n v="1922"/>
    <m/>
    <n v="2536"/>
    <n v="8046679"/>
    <n v="2570"/>
    <n v="2570"/>
    <m/>
    <n v="3238"/>
    <m/>
    <n v="3486"/>
    <m/>
    <n v="2964"/>
    <n v="8848698.5000000019"/>
    <n v="3728"/>
    <n v="1268"/>
    <n v="1738"/>
    <n v="3238"/>
    <n v="3728"/>
    <n v="1590"/>
    <n v="2013"/>
    <n v="2570"/>
    <n v="2018"/>
    <n v="3728"/>
    <n v="2022"/>
    <s v=""/>
    <n v="3728"/>
    <n v="3728"/>
    <s v="Increasing"/>
    <n v="-1.0198610590244073E-2"/>
    <n v="0.13933439758107946"/>
    <n v="1334.3361589525193"/>
    <n v="1925.9975643479247"/>
    <n v="2.2374736305289344"/>
    <n v="3.1938642016165923"/>
    <n v="4.2130489585558815"/>
  </r>
  <r>
    <s v="Togo"/>
    <x v="41"/>
    <n v="6926637.5"/>
    <x v="3"/>
    <n v="4"/>
    <n v="7106229"/>
    <n v="0"/>
    <m/>
    <n v="0"/>
    <m/>
    <n v="68"/>
    <m/>
    <n v="0"/>
    <m/>
    <n v="0"/>
    <n v="8046679"/>
    <n v="0"/>
    <n v="226"/>
    <m/>
    <n v="0"/>
    <m/>
    <n v="0"/>
    <m/>
    <n v="0"/>
    <n v="8848698.5000000019"/>
    <n v="2076"/>
    <n v="226"/>
    <n v="68"/>
    <n v="0"/>
    <n v="2076"/>
    <n v="4"/>
    <n v="2012"/>
    <n v="226"/>
    <s v="2018 (triag)"/>
    <n v="2076"/>
    <n v="2022"/>
    <s v=""/>
    <n v="2076"/>
    <n v="2076"/>
    <s v="Increasing"/>
    <n v="-1.0198610590244073E-2"/>
    <n v="0.13933439758107946"/>
    <n v="237.82332170604838"/>
    <n v="343.27716840901496"/>
    <n v="5.6288644793180747E-3"/>
    <n v="0.28086120994760694"/>
    <n v="2.3461077355048312"/>
  </r>
  <r>
    <s v="Togo"/>
    <x v="41"/>
    <n v="6926638.5"/>
    <x v="4"/>
    <n v="0"/>
    <n v="7106229"/>
    <n v="0"/>
    <m/>
    <n v="0"/>
    <m/>
    <n v="0"/>
    <m/>
    <n v="0"/>
    <m/>
    <n v="0"/>
    <n v="8046679"/>
    <n v="0"/>
    <n v="21"/>
    <m/>
    <n v="0"/>
    <m/>
    <n v="0"/>
    <m/>
    <n v="0"/>
    <n v="8848698.5000000019"/>
    <n v="985"/>
    <n v="21"/>
    <n v="0"/>
    <n v="0"/>
    <n v="985"/>
    <n v="0"/>
    <s v=""/>
    <n v="21"/>
    <s v="2018 (triag)"/>
    <n v="985"/>
    <n v="2022"/>
    <s v=""/>
    <n v="985"/>
    <n v="985"/>
    <s v="Increasing"/>
    <n v="-1.0198610590244073E-2"/>
    <n v="0.13933439758107946"/>
    <n v="22.098627238172639"/>
    <n v="31.897436002607584"/>
    <n v="0"/>
    <n v="2.6097723048228966E-2"/>
    <n v="1.1131580536956929"/>
  </r>
  <r>
    <s v="Togo"/>
    <x v="41"/>
    <n v="6926639.5"/>
    <x v="5"/>
    <n v="0"/>
    <n v="7106229"/>
    <n v="0"/>
    <m/>
    <n v="0"/>
    <m/>
    <n v="0"/>
    <m/>
    <n v="0"/>
    <m/>
    <n v="7545"/>
    <n v="8046679"/>
    <n v="7086"/>
    <n v="7500"/>
    <m/>
    <n v="0"/>
    <m/>
    <n v="7386"/>
    <m/>
    <n v="7500"/>
    <n v="8848698.5000000019"/>
    <n v="0"/>
    <n v="7500"/>
    <n v="0"/>
    <n v="7545"/>
    <n v="7500"/>
    <n v="0"/>
    <s v=""/>
    <n v="7500"/>
    <s v="2018 (triag)"/>
    <n v="7500"/>
    <n v="2021"/>
    <s v=""/>
    <n v="7500"/>
    <n v="7500"/>
    <s v="No change"/>
    <n v="-1.0198610590244073E-2"/>
    <n v="0.13933439758107946"/>
    <n v="7892.3668707759425"/>
    <n v="11391.941429502709"/>
    <n v="0"/>
    <n v="9.3206153743674882"/>
    <n v="8.4758227438758347"/>
  </r>
  <r>
    <s v="Togo"/>
    <x v="41"/>
    <n v="6926640.5"/>
    <x v="6"/>
    <n v="0"/>
    <n v="7106229"/>
    <n v="0"/>
    <m/>
    <n v="0"/>
    <m/>
    <n v="0"/>
    <m/>
    <n v="0"/>
    <m/>
    <n v="0"/>
    <n v="8046679"/>
    <n v="0"/>
    <n v="12"/>
    <m/>
    <n v="0"/>
    <m/>
    <n v="0"/>
    <m/>
    <n v="0"/>
    <n v="8848698.5000000019"/>
    <n v="0"/>
    <n v="12"/>
    <n v="0"/>
    <n v="0"/>
    <n v="0"/>
    <n v="0"/>
    <s v=""/>
    <n v="12"/>
    <s v="2018 (triag)"/>
    <n v="12"/>
    <s v="2018 (triag)"/>
    <s v=""/>
    <n v="12"/>
    <n v="12"/>
    <s v="No change"/>
    <n v="-1.0198610590244073E-2"/>
    <n v="0.13933439758107946"/>
    <n v="12.627786993241507"/>
    <n v="18.227106287204336"/>
    <n v="0"/>
    <n v="1.491298459898798E-2"/>
    <n v="1.3561316390201335E-2"/>
  </r>
  <r>
    <s v="Togo"/>
    <x v="41"/>
    <n v="6926641.5"/>
    <x v="7"/>
    <n v="0"/>
    <n v="7106229"/>
    <n v="0"/>
    <m/>
    <n v="0"/>
    <m/>
    <n v="0"/>
    <m/>
    <n v="0"/>
    <m/>
    <n v="0"/>
    <n v="8046679"/>
    <n v="0"/>
    <n v="340"/>
    <m/>
    <n v="0"/>
    <m/>
    <n v="0"/>
    <m/>
    <n v="0"/>
    <n v="8848698.5000000019"/>
    <n v="0"/>
    <n v="340"/>
    <n v="0"/>
    <n v="0"/>
    <n v="0"/>
    <n v="0"/>
    <s v=""/>
    <n v="340"/>
    <s v="2018 (triag)"/>
    <n v="340"/>
    <s v="2018 (triag)"/>
    <s v=""/>
    <n v="340"/>
    <n v="340"/>
    <s v="No change"/>
    <n v="-1.0198610590244073E-2"/>
    <n v="0.13933439758107946"/>
    <n v="357.78729814184271"/>
    <n v="516.4346781374561"/>
    <n v="0"/>
    <n v="0.42253456363799274"/>
    <n v="0.3842372977223712"/>
  </r>
  <r>
    <s v="Togo"/>
    <x v="41"/>
    <n v="6926642.5"/>
    <x v="8"/>
    <n v="0"/>
    <n v="7106229"/>
    <n v="0"/>
    <m/>
    <n v="0"/>
    <m/>
    <n v="0"/>
    <m/>
    <n v="2249"/>
    <m/>
    <n v="3474"/>
    <n v="8046679"/>
    <n v="3903"/>
    <n v="3903"/>
    <m/>
    <n v="3845"/>
    <m/>
    <n v="4622"/>
    <m/>
    <n v="2974"/>
    <n v="8848698.5000000019"/>
    <n v="0"/>
    <n v="3413"/>
    <n v="0"/>
    <n v="3903"/>
    <n v="4622"/>
    <n v="0"/>
    <s v=""/>
    <n v="3903"/>
    <n v="2018"/>
    <n v="2974"/>
    <n v="2021"/>
    <s v="Adjust"/>
    <n v="3595.1391245334239"/>
    <n v="3903"/>
    <s v="Decreasing"/>
    <n v="-1.0198610590244073E-2"/>
    <n v="0.13933439758107946"/>
    <n v="3591.5530839944386"/>
    <n v="5184.092813185699"/>
    <n v="0"/>
    <n v="4.8504482408208407"/>
    <n v="4.4108181559129847"/>
  </r>
  <r>
    <s v="Togo"/>
    <x v="41"/>
    <n v="6926643.5"/>
    <x v="9"/>
    <n v="0"/>
    <n v="7106229"/>
    <n v="0"/>
    <m/>
    <n v="0"/>
    <m/>
    <n v="0"/>
    <m/>
    <n v="0"/>
    <m/>
    <n v="0"/>
    <n v="8046679"/>
    <n v="0"/>
    <n v="63"/>
    <m/>
    <n v="0"/>
    <m/>
    <n v="0"/>
    <m/>
    <n v="0"/>
    <n v="8848698.5000000019"/>
    <n v="1377"/>
    <n v="63"/>
    <n v="0"/>
    <n v="0"/>
    <n v="1377"/>
    <n v="0"/>
    <s v=""/>
    <n v="63"/>
    <s v="2018 (triag)"/>
    <n v="1377"/>
    <n v="2022"/>
    <s v=""/>
    <n v="1377"/>
    <n v="1377"/>
    <s v="Increasing"/>
    <n v="-1.0198610590244073E-2"/>
    <n v="0.13933439758107946"/>
    <n v="66.295881714517918"/>
    <n v="95.69230800782276"/>
    <n v="0"/>
    <n v="7.8293169144686897E-2"/>
    <n v="1.5561610557756034"/>
  </r>
  <r>
    <s v="Togo"/>
    <x v="41"/>
    <n v="6926644.5"/>
    <x v="10"/>
    <n v="0"/>
    <n v="7106229"/>
    <n v="0"/>
    <m/>
    <n v="0"/>
    <m/>
    <n v="0"/>
    <m/>
    <n v="50"/>
    <m/>
    <n v="64"/>
    <n v="8046679"/>
    <n v="55"/>
    <n v="55"/>
    <m/>
    <n v="16"/>
    <m/>
    <n v="8"/>
    <m/>
    <n v="19"/>
    <n v="8848698.5000000019"/>
    <n v="19"/>
    <n v="2"/>
    <n v="0"/>
    <n v="64"/>
    <n v="19"/>
    <n v="0"/>
    <s v=""/>
    <n v="55"/>
    <n v="2018"/>
    <n v="19"/>
    <n v="2021"/>
    <s v="Adjust"/>
    <n v="22.968272819816764"/>
    <n v="55"/>
    <s v="Decreasing"/>
    <n v="-1.0198610590244073E-2"/>
    <n v="0.13933439758107946"/>
    <n v="2.1046311655402512"/>
    <n v="3.037851047867389"/>
    <n v="0"/>
    <n v="6.8351179412028243E-2"/>
    <n v="6.2156033455089459E-2"/>
  </r>
  <r>
    <s v="Togo"/>
    <x v="41"/>
    <n v="6926645.5"/>
    <x v="11"/>
    <n v="0"/>
    <n v="7106229"/>
    <n v="0"/>
    <m/>
    <n v="0"/>
    <m/>
    <n v="407"/>
    <m/>
    <n v="276"/>
    <m/>
    <n v="454"/>
    <n v="8046679"/>
    <n v="460"/>
    <n v="857"/>
    <m/>
    <n v="518"/>
    <m/>
    <n v="589"/>
    <m/>
    <n v="446"/>
    <n v="8848698.5000000019"/>
    <n v="0"/>
    <n v="857"/>
    <n v="407"/>
    <n v="518"/>
    <n v="589"/>
    <n v="407"/>
    <n v="2015"/>
    <n v="857"/>
    <s v="2018 (triag)"/>
    <n v="446"/>
    <n v="2021"/>
    <s v="Adjust"/>
    <n v="539.14998303359357"/>
    <n v="857"/>
    <s v="Decreasing"/>
    <n v="-1.0198610590244073E-2"/>
    <n v="0.13933439758107946"/>
    <n v="901.83445443399762"/>
    <n v="1301.7191740111762"/>
    <n v="0.57273696077061409"/>
    <n v="1.0650356501110583"/>
    <n v="0.96850401220021209"/>
  </r>
  <r>
    <s v="Togo"/>
    <x v="41"/>
    <n v="6926646.5"/>
    <x v="12"/>
    <n v="0"/>
    <n v="7106229"/>
    <n v="0"/>
    <m/>
    <n v="0"/>
    <m/>
    <n v="0"/>
    <m/>
    <n v="0"/>
    <m/>
    <n v="0"/>
    <n v="8046679"/>
    <n v="0"/>
    <n v="1075"/>
    <m/>
    <n v="0"/>
    <m/>
    <n v="997"/>
    <m/>
    <n v="0"/>
    <n v="8848698.5000000019"/>
    <n v="595"/>
    <n v="1075"/>
    <n v="0"/>
    <n v="0"/>
    <n v="997"/>
    <n v="0"/>
    <s v=""/>
    <n v="1075"/>
    <s v="2018 (triag)"/>
    <n v="595"/>
    <n v="2022"/>
    <s v="Adjust"/>
    <n v="719.26959619952504"/>
    <n v="1075"/>
    <s v="Decreasing"/>
    <n v="-1.0198610590244073E-2"/>
    <n v="0.13933439758107946"/>
    <n v="1131.2392514778851"/>
    <n v="1632.8449382287215"/>
    <n v="0"/>
    <n v="1.3359548703260065"/>
    <n v="1.2148679266222029"/>
  </r>
  <r>
    <s v="Togo"/>
    <x v="41"/>
    <n v="6926647.5"/>
    <x v="13"/>
    <n v="0"/>
    <n v="7106229"/>
    <n v="0"/>
    <m/>
    <n v="0"/>
    <m/>
    <n v="0"/>
    <m/>
    <n v="112"/>
    <m/>
    <n v="151"/>
    <n v="8046679"/>
    <n v="148"/>
    <n v="148"/>
    <m/>
    <n v="139"/>
    <m/>
    <n v="280"/>
    <m/>
    <n v="95"/>
    <n v="8848698.5000000019"/>
    <n v="0"/>
    <n v="23"/>
    <n v="0"/>
    <n v="151"/>
    <n v="280"/>
    <n v="0"/>
    <s v=""/>
    <n v="148"/>
    <n v="2018"/>
    <n v="95"/>
    <n v="2021"/>
    <s v="Adjust"/>
    <n v="114.84136409908382"/>
    <n v="148"/>
    <s v="Decreasing"/>
    <n v="-1.0198610590244073E-2"/>
    <n v="0.13933439758107946"/>
    <n v="24.203258403712891"/>
    <n v="34.935287050474976"/>
    <n v="0"/>
    <n v="0.1839268100541851"/>
    <n v="0.16725623547914981"/>
  </r>
  <r>
    <s v="Togo"/>
    <x v="41"/>
    <n v="6926648.5"/>
    <x v="14"/>
    <n v="0"/>
    <n v="7106229"/>
    <n v="0"/>
    <m/>
    <n v="0"/>
    <m/>
    <n v="0"/>
    <m/>
    <n v="0"/>
    <m/>
    <n v="0"/>
    <n v="8046679"/>
    <n v="0"/>
    <n v="0"/>
    <m/>
    <n v="0"/>
    <m/>
    <n v="0"/>
    <m/>
    <n v="0"/>
    <n v="8848698.5000000019"/>
    <n v="0"/>
    <n v="0"/>
    <n v="0"/>
    <n v="0"/>
    <n v="0"/>
    <n v="0"/>
    <s v=""/>
    <n v="0"/>
    <s v=""/>
    <n v="0"/>
    <s v=""/>
    <s v=""/>
    <n v="0"/>
    <n v="0"/>
    <s v="No change"/>
    <n v="-1.0198610590244073E-2"/>
    <n v="0.13933439758107946"/>
    <n v="0"/>
    <n v="0"/>
    <n v="0"/>
    <n v="0"/>
    <n v="0"/>
  </r>
  <r>
    <s v="Togo"/>
    <x v="41"/>
    <n v="6926649.5"/>
    <x v="15"/>
    <n v="0"/>
    <n v="7106229"/>
    <n v="0"/>
    <m/>
    <n v="0"/>
    <m/>
    <n v="0"/>
    <m/>
    <n v="2"/>
    <m/>
    <n v="6"/>
    <n v="8046679"/>
    <n v="5"/>
    <n v="5"/>
    <m/>
    <n v="4"/>
    <m/>
    <n v="3"/>
    <m/>
    <n v="1"/>
    <n v="8848698.5000000019"/>
    <n v="2"/>
    <n v="2"/>
    <n v="0"/>
    <n v="6"/>
    <n v="3"/>
    <n v="0"/>
    <s v=""/>
    <n v="5"/>
    <n v="2018"/>
    <n v="2"/>
    <n v="2022"/>
    <s v="Adjust"/>
    <n v="2.4177129284017647"/>
    <n v="5"/>
    <s v="Decreasing"/>
    <n v="-1.0198610590244073E-2"/>
    <n v="0.13933439758107946"/>
    <n v="2.1046311655402512"/>
    <n v="3.037851047867389"/>
    <n v="0"/>
    <n v="6.213743582911658E-3"/>
    <n v="5.6505484959172231E-3"/>
  </r>
  <r>
    <s v="Togo"/>
    <x v="41"/>
    <n v="6926650.5"/>
    <x v="16"/>
    <n v="0"/>
    <n v="7106229"/>
    <n v="0"/>
    <m/>
    <n v="0"/>
    <m/>
    <n v="0"/>
    <m/>
    <n v="1340"/>
    <m/>
    <n v="1364"/>
    <n v="8046679"/>
    <n v="1353"/>
    <n v="4010"/>
    <m/>
    <n v="1353"/>
    <m/>
    <n v="2137"/>
    <m/>
    <n v="2139"/>
    <n v="8848698.5000000019"/>
    <n v="0"/>
    <n v="4010"/>
    <n v="0"/>
    <n v="1364"/>
    <n v="2139"/>
    <n v="0"/>
    <s v=""/>
    <n v="4010"/>
    <s v="2018 (triag)"/>
    <n v="2139"/>
    <n v="2021"/>
    <s v="Adjust"/>
    <n v="2585.7439769256871"/>
    <n v="4010"/>
    <s v="Decreasing"/>
    <n v="-1.0198610590244073E-2"/>
    <n v="0.13933439758107946"/>
    <n v="4219.7854869082039"/>
    <n v="6090.8913509741151"/>
    <n v="0"/>
    <n v="4.9834223534951496"/>
    <n v="4.5317398937256135"/>
  </r>
  <r>
    <s v="Togo"/>
    <x v="41"/>
    <n v="6926651.5"/>
    <x v="17"/>
    <n v="0"/>
    <n v="7106229"/>
    <n v="0"/>
    <m/>
    <n v="0"/>
    <m/>
    <n v="0"/>
    <m/>
    <n v="1264"/>
    <m/>
    <n v="1806"/>
    <n v="8046679"/>
    <n v="1554"/>
    <n v="1554"/>
    <m/>
    <n v="1948"/>
    <m/>
    <n v="1371"/>
    <m/>
    <n v="0"/>
    <n v="8848698.5000000019"/>
    <n v="0"/>
    <n v="360"/>
    <n v="0"/>
    <n v="1948"/>
    <n v="1371"/>
    <n v="0"/>
    <s v=""/>
    <n v="1554"/>
    <n v="2018"/>
    <n v="1371"/>
    <n v="2020"/>
    <s v="Adjust"/>
    <n v="1657.3422124194096"/>
    <n v="1657.3422124194096"/>
    <s v="Increasing"/>
    <n v="-1.0198610590244073E-2"/>
    <n v="0.13933439758107946"/>
    <n v="378.83360979724523"/>
    <n v="546.81318861612999"/>
    <n v="0"/>
    <n v="1.9312315055689435"/>
    <n v="1.8729785091213238"/>
  </r>
  <r>
    <s v="Togo"/>
    <x v="41"/>
    <n v="6926652.5"/>
    <x v="18"/>
    <n v="0"/>
    <n v="7106229"/>
    <n v="0"/>
    <m/>
    <n v="0"/>
    <m/>
    <n v="0"/>
    <m/>
    <n v="129"/>
    <m/>
    <n v="201"/>
    <n v="8046679"/>
    <n v="183"/>
    <n v="615"/>
    <m/>
    <n v="195"/>
    <m/>
    <n v="338"/>
    <m/>
    <n v="149"/>
    <n v="8848698.5000000019"/>
    <n v="887"/>
    <n v="615"/>
    <n v="0"/>
    <n v="201"/>
    <n v="887"/>
    <n v="0"/>
    <s v=""/>
    <n v="615"/>
    <s v="2018 (triag)"/>
    <n v="887"/>
    <n v="2022"/>
    <s v=""/>
    <n v="887"/>
    <n v="887"/>
    <s v="Increasing"/>
    <n v="-1.0198610590244073E-2"/>
    <n v="0.13933439758107946"/>
    <n v="647.17408340362726"/>
    <n v="934.13919721922207"/>
    <n v="0"/>
    <n v="0.764290460698134"/>
    <n v="1.0024073031757155"/>
  </r>
  <r>
    <s v="Togo"/>
    <x v="41"/>
    <n v="6926653.5"/>
    <x v="19"/>
    <n v="0"/>
    <n v="7106229"/>
    <n v="0"/>
    <m/>
    <n v="0"/>
    <m/>
    <n v="0"/>
    <m/>
    <n v="638"/>
    <m/>
    <n v="945"/>
    <n v="8046679"/>
    <n v="978"/>
    <n v="978"/>
    <m/>
    <n v="817"/>
    <m/>
    <n v="0"/>
    <m/>
    <n v="813"/>
    <n v="8848698.5000000019"/>
    <n v="390"/>
    <n v="0"/>
    <n v="0"/>
    <n v="978"/>
    <n v="813"/>
    <n v="0"/>
    <s v=""/>
    <n v="978"/>
    <n v="2018"/>
    <n v="390"/>
    <n v="2022"/>
    <s v="Adjust"/>
    <n v="471.45402103834408"/>
    <n v="978"/>
    <s v="Decreasing"/>
    <n v="-1.0198610590244073E-2"/>
    <n v="0.13933439758107946"/>
    <n v="0"/>
    <n v="0"/>
    <n v="0"/>
    <n v="1.2154082448175203"/>
    <n v="1.1052472858014089"/>
  </r>
  <r>
    <s v="Togo"/>
    <x v="41"/>
    <n v="6926654.5"/>
    <x v="20"/>
    <n v="0"/>
    <n v="7106229"/>
    <n v="0"/>
    <m/>
    <n v="0"/>
    <m/>
    <n v="231"/>
    <m/>
    <n v="152"/>
    <m/>
    <n v="174"/>
    <n v="8046679"/>
    <n v="160"/>
    <n v="252"/>
    <m/>
    <n v="175"/>
    <m/>
    <n v="230"/>
    <m/>
    <n v="161"/>
    <n v="8848698.5000000019"/>
    <n v="183"/>
    <n v="252"/>
    <n v="231"/>
    <n v="175"/>
    <n v="230"/>
    <n v="231"/>
    <n v="2015"/>
    <n v="252"/>
    <s v="2018 (triag)"/>
    <n v="183"/>
    <n v="2022"/>
    <s v="Adjust"/>
    <n v="221.22073294876148"/>
    <n v="252"/>
    <s v="Decreasing"/>
    <n v="-1.0198610590244073E-2"/>
    <n v="0.13933439758107946"/>
    <n v="265.18352685807167"/>
    <n v="382.76923203129104"/>
    <n v="0.32506692368061879"/>
    <n v="0.31317267657874759"/>
    <n v="0.28478764419422803"/>
  </r>
  <r>
    <s v="Togo"/>
    <x v="41"/>
    <n v="6926655.5"/>
    <x v="21"/>
    <n v="0"/>
    <n v="7106229"/>
    <n v="0"/>
    <m/>
    <n v="0"/>
    <m/>
    <n v="0"/>
    <m/>
    <n v="14"/>
    <m/>
    <n v="62"/>
    <n v="8046679"/>
    <n v="62"/>
    <n v="62"/>
    <m/>
    <n v="62"/>
    <m/>
    <n v="66"/>
    <m/>
    <n v="56"/>
    <n v="8848698.5000000019"/>
    <n v="0"/>
    <n v="0"/>
    <n v="0"/>
    <n v="62"/>
    <n v="66"/>
    <n v="0"/>
    <s v=""/>
    <n v="62"/>
    <n v="2017"/>
    <n v="56"/>
    <n v="2021"/>
    <s v="Adjust"/>
    <n v="67.695961995249405"/>
    <n v="67.695961995249405"/>
    <s v="Increasing"/>
    <n v="-1.0198610590244073E-2"/>
    <n v="0.13933439758107946"/>
    <n v="0"/>
    <n v="0"/>
    <n v="0"/>
    <n v="7.705042042810456E-2"/>
    <n v="7.6503863246385209E-2"/>
  </r>
  <r>
    <s v="Togo"/>
    <x v="41"/>
    <n v="6926656.5"/>
    <x v="22"/>
    <n v="0"/>
    <n v="7106229"/>
    <n v="0"/>
    <m/>
    <n v="0"/>
    <m/>
    <n v="0"/>
    <m/>
    <n v="9"/>
    <m/>
    <n v="21"/>
    <n v="8046679"/>
    <n v="25"/>
    <n v="25"/>
    <m/>
    <n v="35"/>
    <m/>
    <n v="83"/>
    <m/>
    <n v="33"/>
    <n v="8848698.5000000019"/>
    <n v="0"/>
    <n v="0"/>
    <n v="0"/>
    <n v="35"/>
    <n v="83"/>
    <n v="0"/>
    <s v=""/>
    <n v="25"/>
    <n v="2018"/>
    <n v="33"/>
    <n v="2021"/>
    <s v=""/>
    <n v="33"/>
    <n v="33"/>
    <s v="Increasing"/>
    <n v="-1.0198610590244073E-2"/>
    <n v="0.13933439758107946"/>
    <n v="0"/>
    <n v="0"/>
    <n v="0"/>
    <n v="3.1068717914558293E-2"/>
    <n v="3.7293620073053674E-2"/>
  </r>
  <r>
    <s v="Togo"/>
    <x v="41"/>
    <n v="6926657.5"/>
    <x v="23"/>
    <n v="0"/>
    <n v="7106229"/>
    <n v="0"/>
    <m/>
    <n v="0"/>
    <m/>
    <n v="0"/>
    <m/>
    <n v="0"/>
    <m/>
    <n v="0"/>
    <n v="8046679"/>
    <n v="0"/>
    <n v="987"/>
    <m/>
    <n v="0"/>
    <m/>
    <n v="0"/>
    <m/>
    <n v="0"/>
    <n v="8848698.5000000019"/>
    <n v="0"/>
    <n v="987"/>
    <n v="0"/>
    <n v="0"/>
    <n v="0"/>
    <n v="0"/>
    <s v=""/>
    <n v="987"/>
    <s v="2018 (triag)"/>
    <n v="987"/>
    <s v="2018 (triag)"/>
    <s v=""/>
    <n v="987"/>
    <n v="987"/>
    <s v="No change"/>
    <n v="-1.0198610590244073E-2"/>
    <n v="0.13933439758107946"/>
    <n v="1038.6354801941141"/>
    <n v="1499.1794921225564"/>
    <n v="0"/>
    <n v="1.2265929832667612"/>
    <n v="1.1154182730940598"/>
  </r>
  <r>
    <s v="Tanzania"/>
    <x v="42"/>
    <n v="47786137.499999993"/>
    <x v="0"/>
    <n v="2962"/>
    <n v="49253643.5"/>
    <n v="0"/>
    <n v="50814551.500000022"/>
    <n v="6036"/>
    <n v="52542823.5"/>
    <n v="0"/>
    <n v="54401801.500000007"/>
    <n v="67"/>
    <n v="56267032.000000007"/>
    <n v="0"/>
    <n v="58090443.000000007"/>
    <n v="5770"/>
    <n v="5770"/>
    <n v="59872579"/>
    <n v="0"/>
    <n v="61704517.99999997"/>
    <n v="0"/>
    <n v="63588333.999999993"/>
    <n v="0"/>
    <n v="65497748.000000045"/>
    <n v="17386"/>
    <n v="2885"/>
    <n v="6036"/>
    <n v="5770"/>
    <n v="17386"/>
    <n v="2962"/>
    <n v="2012"/>
    <n v="5770"/>
    <n v="2018"/>
    <n v="17386"/>
    <n v="2022"/>
    <s v=""/>
    <n v="17386"/>
    <n v="17386"/>
    <s v="Increasing"/>
    <n v="0.14011618556211447"/>
    <n v="5.4673730437993617E-2"/>
    <n v="1431.8165777191211"/>
    <n v="3399.2203322246123"/>
    <n v="0.60137683012222232"/>
    <n v="0.99327870507029858"/>
    <n v="2.6544424092260375"/>
  </r>
  <r>
    <s v="Tanzania"/>
    <x v="42"/>
    <n v="47786138.5"/>
    <x v="1"/>
    <n v="41600"/>
    <n v="49253643.5"/>
    <n v="0"/>
    <m/>
    <n v="43104"/>
    <m/>
    <n v="0"/>
    <m/>
    <n v="0"/>
    <m/>
    <n v="63880"/>
    <n v="58090443.000000007"/>
    <n v="63880"/>
    <n v="63880"/>
    <m/>
    <n v="0"/>
    <m/>
    <n v="0"/>
    <m/>
    <n v="0"/>
    <n v="65497748.000000045"/>
    <n v="0"/>
    <n v="31940"/>
    <n v="43104"/>
    <n v="63880"/>
    <n v="0"/>
    <n v="41600"/>
    <n v="2012"/>
    <n v="63880"/>
    <n v="2017"/>
    <n v="63880"/>
    <n v="2017"/>
    <s v=""/>
    <n v="63880"/>
    <n v="63880"/>
    <s v="No change"/>
    <n v="0.14011618556211447"/>
    <n v="5.4673730437993617E-2"/>
    <n v="15851.723220918104"/>
    <n v="37632.962707540421"/>
    <n v="8.4460756695085912"/>
    <n v="10.99664535180081"/>
    <n v="9.7530070804877074"/>
  </r>
  <r>
    <s v="Tanzania"/>
    <x v="42"/>
    <n v="47786139.5"/>
    <x v="2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n v="0"/>
    <n v="0"/>
    <s v="No change"/>
    <n v="0.14011618556211447"/>
    <n v="5.4673730437993617E-2"/>
    <n v="0"/>
    <n v="0"/>
    <n v="0"/>
    <n v="0"/>
    <n v="0"/>
  </r>
  <r>
    <s v="Tanzania"/>
    <x v="42"/>
    <n v="47786140.5"/>
    <x v="3"/>
    <n v="20962"/>
    <n v="49253643.5"/>
    <n v="0"/>
    <m/>
    <n v="0"/>
    <m/>
    <n v="53"/>
    <m/>
    <n v="1200"/>
    <m/>
    <n v="1223"/>
    <n v="58090443.000000007"/>
    <n v="378"/>
    <n v="1845"/>
    <m/>
    <n v="0"/>
    <m/>
    <n v="0"/>
    <m/>
    <n v="16"/>
    <n v="65497748.000000045"/>
    <n v="656"/>
    <n v="1845"/>
    <n v="20962"/>
    <n v="1223"/>
    <n v="656"/>
    <n v="20962"/>
    <n v="2012"/>
    <n v="1845"/>
    <s v="2018 (triag)"/>
    <n v="656"/>
    <n v="2022"/>
    <s v="Adjust"/>
    <n v="849.84951128761736"/>
    <n v="1845"/>
    <s v="Decreasing"/>
    <n v="0.14011618556211447"/>
    <n v="5.4673730437993617E-2"/>
    <n v="915.66779406994056"/>
    <n v="2173.8514776271786"/>
    <n v="4.255928802505748"/>
    <n v="0.31760818212386499"/>
    <n v="0.28168907425641548"/>
  </r>
  <r>
    <s v="Tanzania"/>
    <x v="42"/>
    <n v="47786141.5"/>
    <x v="4"/>
    <n v="9658"/>
    <n v="49253643.5"/>
    <n v="0"/>
    <m/>
    <n v="0"/>
    <m/>
    <n v="0"/>
    <m/>
    <n v="0"/>
    <m/>
    <n v="282"/>
    <n v="58090443.000000007"/>
    <n v="233"/>
    <n v="682"/>
    <m/>
    <n v="0"/>
    <m/>
    <n v="0"/>
    <m/>
    <n v="18"/>
    <n v="65497748.000000045"/>
    <n v="465"/>
    <n v="682"/>
    <n v="9658"/>
    <n v="282"/>
    <n v="465"/>
    <n v="9658"/>
    <n v="2012"/>
    <n v="682"/>
    <s v="2018 (triag)"/>
    <n v="465"/>
    <n v="2022"/>
    <s v="Adjust"/>
    <n v="602.40857126332628"/>
    <n v="682"/>
    <s v="Decreasing"/>
    <n v="0.14011618556211447"/>
    <n v="5.4673730437993617E-2"/>
    <n v="338.47449081609727"/>
    <n v="803.5591911879327"/>
    <n v="1.9608701638488937"/>
    <n v="0.11740313290432298"/>
    <n v="0.10412571742161265"/>
  </r>
  <r>
    <s v="Tanzania"/>
    <x v="42"/>
    <n v="47786142.5"/>
    <x v="5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20737"/>
    <n v="0"/>
    <n v="0"/>
    <n v="0"/>
    <n v="20737"/>
    <n v="0"/>
    <s v=""/>
    <n v="0"/>
    <s v=""/>
    <n v="20737"/>
    <n v="2022"/>
    <s v=""/>
    <n v="20737"/>
    <n v="20737"/>
    <s v="Increasing"/>
    <n v="0.14011618556211447"/>
    <n v="5.4673730437993617E-2"/>
    <n v="0"/>
    <n v="0"/>
    <n v="0"/>
    <n v="0"/>
    <n v="3.166063053038096"/>
  </r>
  <r>
    <s v="Tanzania"/>
    <x v="42"/>
    <n v="47786143.5"/>
    <x v="6"/>
    <n v="0"/>
    <n v="49253643.5"/>
    <n v="0"/>
    <m/>
    <n v="0"/>
    <m/>
    <n v="0"/>
    <m/>
    <n v="0"/>
    <m/>
    <n v="49"/>
    <n v="58090443.000000007"/>
    <n v="855"/>
    <n v="855"/>
    <m/>
    <n v="0"/>
    <m/>
    <n v="0"/>
    <m/>
    <n v="0"/>
    <n v="65497748.000000045"/>
    <n v="65"/>
    <n v="148"/>
    <n v="0"/>
    <n v="855"/>
    <n v="65"/>
    <n v="0"/>
    <s v=""/>
    <n v="855"/>
    <n v="2018"/>
    <n v="65"/>
    <n v="2022"/>
    <s v="Adjust"/>
    <n v="84.207649746486481"/>
    <n v="855"/>
    <s v="Decreasing"/>
    <n v="0.14011618556211447"/>
    <n v="5.4673730437993617E-2"/>
    <n v="73.451942288537239"/>
    <n v="174.379413923481"/>
    <n v="0"/>
    <n v="0.14718427952081548"/>
    <n v="0.13053883928955839"/>
  </r>
  <r>
    <s v="Tanzania"/>
    <x v="42"/>
    <n v="47786144.5"/>
    <x v="7"/>
    <n v="3255"/>
    <n v="49253643.5"/>
    <n v="0"/>
    <m/>
    <n v="0"/>
    <m/>
    <n v="0"/>
    <m/>
    <n v="0"/>
    <m/>
    <n v="566"/>
    <n v="58090443.000000007"/>
    <n v="1905"/>
    <n v="1905"/>
    <m/>
    <n v="0"/>
    <m/>
    <n v="0"/>
    <m/>
    <n v="0"/>
    <n v="65497748.000000045"/>
    <n v="929"/>
    <n v="578"/>
    <n v="3255"/>
    <n v="1905"/>
    <n v="929"/>
    <n v="3255"/>
    <n v="2012"/>
    <n v="1905"/>
    <n v="2018"/>
    <n v="929"/>
    <n v="2022"/>
    <s v="Adjust"/>
    <n v="1203.5216402228605"/>
    <n v="1905"/>
    <s v="Decreasing"/>
    <n v="0.14011618556211447"/>
    <n v="5.4673730437993617E-2"/>
    <n v="286.8596124511792"/>
    <n v="681.02230572818928"/>
    <n v="0.66086481500602079"/>
    <n v="0.32793690349374677"/>
    <n v="0.29084969455743709"/>
  </r>
  <r>
    <s v="Tanzania"/>
    <x v="42"/>
    <n v="47786145.5"/>
    <x v="8"/>
    <n v="0"/>
    <n v="49253643.5"/>
    <n v="0"/>
    <m/>
    <n v="0"/>
    <m/>
    <n v="0"/>
    <m/>
    <n v="0"/>
    <m/>
    <n v="0"/>
    <n v="58090443.000000007"/>
    <n v="0"/>
    <n v="25803"/>
    <m/>
    <n v="0"/>
    <m/>
    <n v="0"/>
    <m/>
    <n v="0"/>
    <n v="65497748.000000045"/>
    <n v="0"/>
    <n v="25803"/>
    <n v="0"/>
    <n v="0"/>
    <n v="0"/>
    <n v="0"/>
    <s v=""/>
    <n v="25803"/>
    <s v="2018 (triag)"/>
    <n v="25803"/>
    <s v="2018 (triag)"/>
    <s v=""/>
    <n v="25803"/>
    <n v="25803"/>
    <s v="No change"/>
    <n v="0.14011618556211447"/>
    <n v="5.4673730437993617E-2"/>
    <n v="12805.949100480582"/>
    <n v="30402.108226132295"/>
    <n v="0"/>
    <n v="4.4418666251176626"/>
    <n v="3.9395247604543568"/>
  </r>
  <r>
    <s v="Tanzania"/>
    <x v="42"/>
    <n v="47786146.5"/>
    <x v="9"/>
    <n v="0"/>
    <n v="49253643.5"/>
    <n v="0"/>
    <m/>
    <n v="0"/>
    <m/>
    <n v="0"/>
    <m/>
    <n v="0"/>
    <m/>
    <n v="0"/>
    <n v="58090443.000000007"/>
    <n v="0"/>
    <n v="633"/>
    <m/>
    <n v="0"/>
    <m/>
    <n v="0"/>
    <m/>
    <n v="0"/>
    <n v="65497748.000000045"/>
    <n v="0"/>
    <n v="633"/>
    <n v="0"/>
    <n v="0"/>
    <n v="0"/>
    <n v="0"/>
    <s v=""/>
    <n v="633"/>
    <s v="2018 (triag)"/>
    <n v="633"/>
    <s v="2018 (triag)"/>
    <s v=""/>
    <n v="633"/>
    <n v="633"/>
    <s v="No change"/>
    <n v="0.14011618556211447"/>
    <n v="5.4673730437993617E-2"/>
    <n v="314.15594235570319"/>
    <n v="745.82546630786123"/>
    <n v="0"/>
    <n v="0.10896801045225286"/>
    <n v="9.6644544175778307E-2"/>
  </r>
  <r>
    <s v="Tanzania"/>
    <x v="42"/>
    <n v="47786147.5"/>
    <x v="10"/>
    <n v="60"/>
    <n v="49253643.5"/>
    <n v="0"/>
    <m/>
    <n v="0"/>
    <m/>
    <n v="0"/>
    <m/>
    <n v="0"/>
    <m/>
    <n v="0"/>
    <n v="58090443.000000007"/>
    <n v="89"/>
    <n v="89"/>
    <m/>
    <n v="0"/>
    <m/>
    <n v="0"/>
    <m/>
    <n v="0"/>
    <n v="65497748.000000045"/>
    <n v="12"/>
    <n v="73"/>
    <n v="60"/>
    <n v="89"/>
    <n v="12"/>
    <n v="60"/>
    <n v="2012"/>
    <n v="89"/>
    <n v="2018"/>
    <n v="12"/>
    <n v="2022"/>
    <s v="Adjust"/>
    <n v="15.546027645505195"/>
    <n v="89"/>
    <s v="Decreasing"/>
    <n v="0.14011618556211447"/>
    <n v="5.4673730437993617E-2"/>
    <n v="36.229674236913638"/>
    <n v="86.011467678473736"/>
    <n v="1.2181839907945084E-2"/>
    <n v="1.5320936698657986E-2"/>
    <n v="1.3588253446515434E-2"/>
  </r>
  <r>
    <s v="Tanzania"/>
    <x v="42"/>
    <n v="47786148.5"/>
    <x v="11"/>
    <n v="89"/>
    <n v="49253643.5"/>
    <n v="0"/>
    <m/>
    <n v="93"/>
    <m/>
    <n v="0"/>
    <m/>
    <n v="0"/>
    <m/>
    <n v="0"/>
    <n v="58090443.000000007"/>
    <n v="4361"/>
    <n v="4361"/>
    <m/>
    <n v="0"/>
    <m/>
    <n v="0"/>
    <m/>
    <n v="0"/>
    <n v="65497748.000000045"/>
    <n v="1198"/>
    <n v="3028"/>
    <n v="93"/>
    <n v="4361"/>
    <n v="1198"/>
    <n v="89"/>
    <n v="2012"/>
    <n v="4361"/>
    <n v="2018"/>
    <n v="1198"/>
    <n v="2022"/>
    <s v="Adjust"/>
    <n v="1552.0117599429354"/>
    <n v="4361"/>
    <s v="Decreasing"/>
    <n v="0.14011618556211447"/>
    <n v="5.4673730437993617E-2"/>
    <n v="1502.7870354708834"/>
    <n v="3567.7085497317598"/>
    <n v="1.8069729196785209E-2"/>
    <n v="0.7507258982342413"/>
    <n v="0.66582441887925625"/>
  </r>
  <r>
    <s v="Tanzania"/>
    <x v="42"/>
    <n v="47786149.5"/>
    <x v="12"/>
    <n v="0"/>
    <n v="49253643.5"/>
    <n v="0"/>
    <m/>
    <n v="0"/>
    <m/>
    <n v="0"/>
    <m/>
    <n v="0"/>
    <m/>
    <n v="0"/>
    <n v="58090443.000000007"/>
    <n v="0"/>
    <n v="9250"/>
    <m/>
    <n v="0"/>
    <m/>
    <n v="0"/>
    <m/>
    <n v="0"/>
    <n v="65497748.000000045"/>
    <n v="2337"/>
    <n v="9250"/>
    <n v="0"/>
    <n v="0"/>
    <n v="2337"/>
    <n v="0"/>
    <s v=""/>
    <n v="9250"/>
    <s v="2018 (triag)"/>
    <n v="2337"/>
    <n v="2022"/>
    <s v="Adjust"/>
    <n v="3027.5888839621371"/>
    <n v="9250"/>
    <s v="Decreasing"/>
    <n v="0.14011618556211447"/>
    <n v="5.4673730437993617E-2"/>
    <n v="4590.7463930335771"/>
    <n v="10898.713370217562"/>
    <n v="0"/>
    <n v="1.5923445445234423"/>
    <n v="1.4122622964075029"/>
  </r>
  <r>
    <s v="Tanzania"/>
    <x v="42"/>
    <n v="47786150.5"/>
    <x v="13"/>
    <n v="223"/>
    <n v="49253643.5"/>
    <n v="0"/>
    <m/>
    <n v="0"/>
    <m/>
    <n v="0"/>
    <m/>
    <n v="0"/>
    <m/>
    <n v="0"/>
    <n v="58090443.000000007"/>
    <n v="0"/>
    <n v="681"/>
    <m/>
    <n v="0"/>
    <m/>
    <n v="0"/>
    <m/>
    <n v="0"/>
    <n v="65497748.000000045"/>
    <n v="543"/>
    <n v="681"/>
    <n v="223"/>
    <n v="0"/>
    <n v="543"/>
    <n v="223"/>
    <n v="2012"/>
    <n v="681"/>
    <s v="2018 (triag)"/>
    <n v="543"/>
    <n v="2022"/>
    <s v="Adjust"/>
    <n v="703.45775095911006"/>
    <n v="703.45775095911006"/>
    <s v="Increasing"/>
    <n v="0.14011618556211447"/>
    <n v="5.4673730437993617E-2"/>
    <n v="337.9781939087423"/>
    <n v="802.38095190466584"/>
    <n v="4.5275838324529229E-2"/>
    <n v="0.11723098754815829"/>
    <n v="0.10740182257245083"/>
  </r>
  <r>
    <s v="Tanzania"/>
    <x v="42"/>
    <n v="47786151.5"/>
    <x v="14"/>
    <n v="470"/>
    <n v="49253643.5"/>
    <n v="0"/>
    <m/>
    <n v="0"/>
    <m/>
    <n v="0"/>
    <m/>
    <n v="0"/>
    <m/>
    <n v="0"/>
    <n v="58090443.000000007"/>
    <n v="0"/>
    <n v="724"/>
    <m/>
    <n v="0"/>
    <m/>
    <n v="0"/>
    <m/>
    <n v="0"/>
    <n v="65497748.000000045"/>
    <n v="724"/>
    <n v="724"/>
    <n v="470"/>
    <n v="0"/>
    <n v="724"/>
    <n v="470"/>
    <n v="2012"/>
    <n v="724"/>
    <s v="2018 (triag)"/>
    <n v="724"/>
    <n v="2022"/>
    <s v=""/>
    <n v="724"/>
    <n v="724"/>
    <s v="No change"/>
    <n v="0.14011618556211447"/>
    <n v="5.4673730437993617E-2"/>
    <n v="359.31896092500648"/>
    <n v="853.04524108513669"/>
    <n v="9.5424412612236498E-2"/>
    <n v="0.12463323786324024"/>
    <n v="0.1105381516323278"/>
  </r>
  <r>
    <s v="Tanzania"/>
    <x v="42"/>
    <n v="47786152.5"/>
    <x v="15"/>
    <n v="82"/>
    <n v="49253643.5"/>
    <n v="0"/>
    <m/>
    <n v="0"/>
    <m/>
    <n v="0"/>
    <m/>
    <n v="0"/>
    <m/>
    <n v="0"/>
    <n v="58090443.000000007"/>
    <n v="0"/>
    <n v="213"/>
    <m/>
    <n v="0"/>
    <m/>
    <n v="0"/>
    <m/>
    <n v="0"/>
    <n v="65497748.000000045"/>
    <n v="201"/>
    <n v="213"/>
    <n v="82"/>
    <n v="0"/>
    <n v="201"/>
    <n v="82"/>
    <n v="2012"/>
    <n v="213"/>
    <s v="2018 (triag)"/>
    <n v="201"/>
    <n v="2022"/>
    <s v="Adjust"/>
    <n v="260.39596306221205"/>
    <n v="260.39596306221205"/>
    <s v="Increasing"/>
    <n v="0.14011618556211447"/>
    <n v="5.4673730437993617E-2"/>
    <n v="105.71124126661103"/>
    <n v="250.9649673358206"/>
    <n v="1.6648514540858281E-2"/>
    <n v="3.6666960863080349E-2"/>
    <n v="3.975647575886302E-2"/>
  </r>
  <r>
    <s v="Tanzania"/>
    <x v="42"/>
    <n v="47786153.5"/>
    <x v="16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n v="0"/>
    <n v="0"/>
    <s v="No change"/>
    <n v="0.14011618556211447"/>
    <n v="5.4673730437993617E-2"/>
    <n v="0"/>
    <n v="0"/>
    <n v="0"/>
    <n v="0"/>
    <n v="0"/>
  </r>
  <r>
    <s v="Tanzania"/>
    <x v="42"/>
    <n v="47786154.5"/>
    <x v="17"/>
    <n v="0"/>
    <n v="49253643.5"/>
    <n v="0"/>
    <m/>
    <n v="0"/>
    <m/>
    <n v="0"/>
    <m/>
    <n v="0"/>
    <m/>
    <n v="0"/>
    <n v="58090443.000000007"/>
    <n v="0"/>
    <n v="3630"/>
    <m/>
    <n v="0"/>
    <m/>
    <n v="0"/>
    <m/>
    <n v="0"/>
    <n v="65497748.000000045"/>
    <n v="2"/>
    <n v="3630"/>
    <n v="0"/>
    <n v="0"/>
    <n v="2"/>
    <n v="0"/>
    <s v=""/>
    <n v="3630"/>
    <s v="2018 (triag)"/>
    <n v="2"/>
    <n v="2022"/>
    <s v="Adjust"/>
    <n v="2.5910046075841993"/>
    <n v="3630"/>
    <s v="Decreasing"/>
    <n v="0.14011618556211447"/>
    <n v="5.4673730437993617E-2"/>
    <n v="1801.5577736985822"/>
    <n v="4277.0085982583514"/>
    <n v="0"/>
    <n v="0.62488764287784815"/>
    <n v="0.55421752821180925"/>
  </r>
  <r>
    <s v="Tanzania"/>
    <x v="42"/>
    <n v="47786155.5"/>
    <x v="18"/>
    <n v="1997"/>
    <n v="49253643.5"/>
    <n v="0"/>
    <m/>
    <n v="2508"/>
    <m/>
    <n v="0"/>
    <m/>
    <n v="0"/>
    <m/>
    <n v="0"/>
    <n v="58090443.000000007"/>
    <n v="0"/>
    <n v="4361"/>
    <m/>
    <n v="0"/>
    <m/>
    <n v="0"/>
    <m/>
    <n v="0"/>
    <n v="65497748.000000045"/>
    <n v="4743"/>
    <n v="4361"/>
    <n v="2508"/>
    <n v="0"/>
    <n v="4743"/>
    <n v="1997"/>
    <n v="2012"/>
    <n v="4361"/>
    <s v="2018 (triag)"/>
    <n v="4743"/>
    <n v="2022"/>
    <s v=""/>
    <n v="4743"/>
    <n v="4743"/>
    <s v="Increasing"/>
    <n v="0.14011618556211447"/>
    <n v="5.4673730437993617E-2"/>
    <n v="2164.3508129750735"/>
    <n v="5138.3015143263556"/>
    <n v="0.40545223826943888"/>
    <n v="0.7507258982342413"/>
    <n v="0.7241470347957607"/>
  </r>
  <r>
    <s v="Tanzania"/>
    <x v="42"/>
    <n v="47786156.5"/>
    <x v="19"/>
    <n v="8787"/>
    <n v="49253643.5"/>
    <n v="0"/>
    <m/>
    <n v="10536"/>
    <m/>
    <n v="0"/>
    <m/>
    <n v="0"/>
    <m/>
    <n v="0"/>
    <n v="58090443.000000007"/>
    <n v="0"/>
    <n v="1963"/>
    <m/>
    <n v="0"/>
    <m/>
    <n v="0"/>
    <m/>
    <n v="0"/>
    <n v="65497748.000000045"/>
    <n v="71119"/>
    <n v="1963"/>
    <n v="10536"/>
    <n v="0"/>
    <n v="71119"/>
    <n v="8787"/>
    <n v="2012"/>
    <n v="1963"/>
    <s v="2018 (triag)"/>
    <n v="71119"/>
    <n v="2022"/>
    <s v=""/>
    <n v="71119"/>
    <n v="71119"/>
    <s v="Increasing"/>
    <n v="0.14011618556211447"/>
    <n v="5.4673730437993617E-2"/>
    <n v="974.23082913782832"/>
    <n v="2312.8837130526567"/>
    <n v="1.7840304545185577"/>
    <n v="0.33792133415129916"/>
    <n v="10.858235919805969"/>
  </r>
  <r>
    <s v="Tanzania"/>
    <x v="42"/>
    <n v="47786157.5"/>
    <x v="20"/>
    <n v="130"/>
    <n v="49253643.5"/>
    <n v="0"/>
    <m/>
    <n v="0"/>
    <m/>
    <n v="0"/>
    <m/>
    <n v="0"/>
    <m/>
    <n v="0"/>
    <n v="58090443.000000007"/>
    <n v="0"/>
    <n v="103"/>
    <m/>
    <n v="0"/>
    <m/>
    <n v="0"/>
    <m/>
    <n v="0"/>
    <n v="65497748.000000045"/>
    <n v="1358"/>
    <n v="103"/>
    <n v="130"/>
    <n v="0"/>
    <n v="1358"/>
    <n v="130"/>
    <n v="2012"/>
    <n v="103"/>
    <s v="2018 (triag)"/>
    <n v="1358"/>
    <n v="2022"/>
    <s v=""/>
    <n v="1358"/>
    <n v="1358"/>
    <s v="Increasing"/>
    <n v="0.14011618556211447"/>
    <n v="5.4673730437993617E-2"/>
    <n v="51.118581457563074"/>
    <n v="121.35864617647663"/>
    <n v="2.6393986467214348E-2"/>
    <n v="1.7730971684963737E-2"/>
    <n v="0.20733537281312314"/>
  </r>
  <r>
    <s v="Tanzania"/>
    <x v="42"/>
    <n v="47786158.5"/>
    <x v="21"/>
    <n v="0"/>
    <n v="49253643.5"/>
    <n v="0"/>
    <m/>
    <n v="0"/>
    <m/>
    <n v="0"/>
    <m/>
    <n v="0"/>
    <m/>
    <n v="0"/>
    <n v="58090443.000000007"/>
    <n v="0"/>
    <n v="0"/>
    <m/>
    <n v="0"/>
    <m/>
    <n v="0"/>
    <m/>
    <n v="0"/>
    <n v="65497748.000000045"/>
    <n v="0"/>
    <n v="0"/>
    <n v="0"/>
    <n v="0"/>
    <n v="0"/>
    <n v="0"/>
    <s v=""/>
    <n v="0"/>
    <s v=""/>
    <n v="0"/>
    <s v=""/>
    <s v=""/>
    <n v="0"/>
    <n v="0"/>
    <s v="No change"/>
    <n v="0.14011618556211447"/>
    <n v="5.4673730437993617E-2"/>
    <n v="0"/>
    <n v="0"/>
    <n v="0"/>
    <n v="0"/>
    <n v="0"/>
  </r>
  <r>
    <s v="Tanzania"/>
    <x v="42"/>
    <n v="47786159.5"/>
    <x v="22"/>
    <n v="0"/>
    <n v="49253643.5"/>
    <n v="0"/>
    <m/>
    <n v="0"/>
    <m/>
    <n v="0"/>
    <m/>
    <n v="0"/>
    <m/>
    <n v="0"/>
    <n v="58090443.000000007"/>
    <n v="0"/>
    <n v="2"/>
    <m/>
    <n v="0"/>
    <m/>
    <n v="0"/>
    <m/>
    <n v="0"/>
    <n v="65497748.000000045"/>
    <n v="2"/>
    <n v="2"/>
    <n v="0"/>
    <n v="0"/>
    <n v="2"/>
    <n v="0"/>
    <s v=""/>
    <n v="2"/>
    <s v="2018 (triag)"/>
    <n v="2"/>
    <n v="2022"/>
    <s v=""/>
    <n v="2"/>
    <n v="2"/>
    <s v="No change"/>
    <n v="0.14011618556211447"/>
    <n v="5.4673730437993617E-2"/>
    <n v="0.99259381470996266"/>
    <n v="2.3564785665335268"/>
    <n v="0"/>
    <n v="3.4429071232939293E-4"/>
    <n v="3.0535401003405473E-4"/>
  </r>
  <r>
    <s v="Tanzania"/>
    <x v="42"/>
    <n v="47786160.5"/>
    <x v="23"/>
    <n v="0"/>
    <n v="49253643.5"/>
    <n v="0"/>
    <m/>
    <n v="0"/>
    <m/>
    <n v="0"/>
    <m/>
    <n v="0"/>
    <m/>
    <n v="0"/>
    <n v="58090443.000000007"/>
    <n v="0"/>
    <n v="15200"/>
    <m/>
    <n v="0"/>
    <m/>
    <n v="0"/>
    <m/>
    <n v="0"/>
    <n v="65497748.000000045"/>
    <n v="4710"/>
    <n v="15200"/>
    <n v="0"/>
    <n v="0"/>
    <n v="4710"/>
    <n v="0"/>
    <s v=""/>
    <n v="15200"/>
    <s v="2018 (triag)"/>
    <n v="4710"/>
    <n v="2022"/>
    <s v="Adjust"/>
    <n v="6101.8158508607894"/>
    <n v="15200"/>
    <s v="Decreasing"/>
    <n v="0.14011618556211447"/>
    <n v="5.4673730437993617E-2"/>
    <n v="7543.7129917957163"/>
    <n v="17909.237105654804"/>
    <n v="0"/>
    <n v="2.6166094137033862"/>
    <n v="2.3206904762588159"/>
  </r>
  <r>
    <s v="Uganda"/>
    <x v="43"/>
    <n v="34273295.000000015"/>
    <x v="0"/>
    <n v="6740"/>
    <n v="35273569.999999993"/>
    <n v="0"/>
    <n v="36336539.50000003"/>
    <n v="0"/>
    <n v="37477355.999999978"/>
    <n v="7290"/>
    <n v="38748298.999999978"/>
    <n v="42"/>
    <n v="40127084.999999978"/>
    <n v="13836"/>
    <n v="41515395.000000015"/>
    <n v="0"/>
    <n v="17186"/>
    <n v="42949080.000000015"/>
    <n v="0"/>
    <n v="44404611.000000007"/>
    <n v="14062"/>
    <n v="45853778.000000022"/>
    <n v="0"/>
    <n v="47249584.999999978"/>
    <n v="17454"/>
    <n v="17186"/>
    <n v="7290"/>
    <n v="13836"/>
    <n v="17454"/>
    <n v="6740"/>
    <n v="2012"/>
    <n v="17186"/>
    <s v="2018 (triag)"/>
    <n v="17454"/>
    <n v="2022"/>
    <s v=""/>
    <n v="17454"/>
    <n v="17454"/>
    <s v="Increasing"/>
    <n v="4.7050173871553191E-2"/>
    <n v="5.4673730437993617E-2"/>
    <n v="13583.342549825131"/>
    <n v="20249.220322222594"/>
    <n v="1.9107790904067836"/>
    <n v="4.139669151648441"/>
    <n v="3.6940006986304765"/>
  </r>
  <r>
    <s v="Uganda"/>
    <x v="43"/>
    <n v="34273296"/>
    <x v="1"/>
    <n v="81632"/>
    <n v="35273569.999999993"/>
    <n v="80298"/>
    <m/>
    <n v="90776"/>
    <m/>
    <n v="101362"/>
    <m/>
    <n v="110456"/>
    <m/>
    <n v="120912"/>
    <n v="41515395.000000015"/>
    <n v="105814"/>
    <n v="105814"/>
    <m/>
    <n v="0"/>
    <m/>
    <n v="102654"/>
    <m/>
    <n v="0"/>
    <n v="47249584.999999978"/>
    <n v="148394"/>
    <n v="16407"/>
    <n v="101362"/>
    <n v="120912"/>
    <n v="148394"/>
    <n v="80298"/>
    <n v="2013"/>
    <n v="105814"/>
    <n v="2018"/>
    <n v="148394"/>
    <n v="2022"/>
    <s v=""/>
    <n v="148394"/>
    <n v="148394"/>
    <s v="Increasing"/>
    <n v="4.7050173871553191E-2"/>
    <n v="5.4673730437993617E-2"/>
    <n v="12967.642337657449"/>
    <n v="19331.371920557787"/>
    <n v="22.764353026926397"/>
    <n v="25.487894310050514"/>
    <n v="31.406413410826797"/>
  </r>
  <r>
    <s v="Uganda"/>
    <x v="43"/>
    <n v="34273297"/>
    <x v="2"/>
    <n v="0"/>
    <n v="35273569.999999993"/>
    <n v="14000"/>
    <m/>
    <n v="0"/>
    <m/>
    <n v="17630"/>
    <m/>
    <n v="19604"/>
    <m/>
    <n v="0"/>
    <n v="41515395.000000015"/>
    <n v="0"/>
    <n v="7237"/>
    <m/>
    <n v="0"/>
    <m/>
    <n v="47092"/>
    <m/>
    <n v="0"/>
    <n v="47249584.999999978"/>
    <n v="65914"/>
    <n v="7237"/>
    <n v="17630"/>
    <n v="19604"/>
    <n v="65914"/>
    <n v="14000"/>
    <n v="2013"/>
    <n v="7237"/>
    <s v="2018 (triag)"/>
    <n v="65914"/>
    <n v="2022"/>
    <s v=""/>
    <n v="65914"/>
    <n v="65914"/>
    <s v="Increasing"/>
    <n v="4.7050173871553191E-2"/>
    <n v="5.4673730437993617E-2"/>
    <n v="5719.9261045667672"/>
    <n v="8526.9176930015674"/>
    <n v="3.968977339123883"/>
    <n v="1.7432087542464663"/>
    <n v="13.950175435403303"/>
  </r>
  <r>
    <s v="Uganda"/>
    <x v="43"/>
    <n v="34273298"/>
    <x v="3"/>
    <n v="72"/>
    <n v="35273569.999999993"/>
    <n v="0"/>
    <m/>
    <n v="0"/>
    <m/>
    <n v="0"/>
    <m/>
    <n v="0"/>
    <m/>
    <n v="0"/>
    <n v="41515395.000000015"/>
    <n v="0"/>
    <n v="324"/>
    <m/>
    <n v="2202"/>
    <m/>
    <n v="0"/>
    <m/>
    <n v="17"/>
    <n v="47249584.999999978"/>
    <n v="170"/>
    <n v="324"/>
    <n v="72"/>
    <n v="2202"/>
    <n v="170"/>
    <n v="72"/>
    <n v="2012"/>
    <n v="324"/>
    <s v="2018 (triag)"/>
    <n v="170"/>
    <n v="2022"/>
    <s v="Adjust"/>
    <n v="193.77947686116701"/>
    <n v="3459"/>
    <s v="Decreasing"/>
    <n v="4.7050173871553191E-2"/>
    <n v="5.4673730437993617E-2"/>
    <n v="256.08070441890737"/>
    <n v="381.74952777843134"/>
    <n v="2.0411883458351397E-2"/>
    <n v="7.8043337899109444E-2"/>
    <n v="0.73206992188397035"/>
  </r>
  <r>
    <s v="Uganda"/>
    <x v="43"/>
    <n v="34273299"/>
    <x v="4"/>
    <n v="0"/>
    <n v="35273569.999999993"/>
    <n v="0"/>
    <m/>
    <n v="0"/>
    <m/>
    <n v="0"/>
    <m/>
    <n v="0"/>
    <m/>
    <n v="0"/>
    <n v="41515395.000000015"/>
    <n v="0"/>
    <n v="26"/>
    <m/>
    <n v="1045"/>
    <m/>
    <n v="0"/>
    <m/>
    <n v="111"/>
    <n v="47249584.999999978"/>
    <n v="0"/>
    <n v="26"/>
    <n v="0"/>
    <n v="1045"/>
    <n v="111"/>
    <n v="0"/>
    <s v=""/>
    <n v="26"/>
    <s v="2018 (triag)"/>
    <n v="111"/>
    <n v="2021"/>
    <s v=""/>
    <n v="111"/>
    <n v="1588"/>
    <s v="Increasing"/>
    <n v="4.7050173871553191E-2"/>
    <n v="5.4673730437993617E-2"/>
    <n v="20.549686157072813"/>
    <n v="30.634221364935847"/>
    <n v="0"/>
    <n v="6.2627369919038443E-3"/>
    <n v="0.33608760796523413"/>
  </r>
  <r>
    <s v="Uganda"/>
    <x v="43"/>
    <n v="34273300"/>
    <x v="5"/>
    <n v="0"/>
    <n v="35273569.999999993"/>
    <n v="0"/>
    <m/>
    <n v="0"/>
    <m/>
    <n v="179175"/>
    <m/>
    <n v="0"/>
    <m/>
    <n v="0"/>
    <n v="41515395.000000015"/>
    <n v="0"/>
    <n v="0"/>
    <m/>
    <n v="179000"/>
    <m/>
    <n v="0"/>
    <m/>
    <n v="0"/>
    <n v="47249584.999999978"/>
    <n v="0"/>
    <n v="0"/>
    <n v="179175"/>
    <n v="179000"/>
    <n v="0"/>
    <n v="179175"/>
    <n v="2015"/>
    <n v="179000"/>
    <n v="2019"/>
    <n v="179000"/>
    <n v="2019"/>
    <s v=""/>
    <n v="179000"/>
    <n v="179000"/>
    <s v="No change"/>
    <n v="4.7050173871553191E-2"/>
    <n v="5.4673730437993617E-2"/>
    <n v="0"/>
    <n v="0"/>
    <n v="50.795822481251555"/>
    <n v="43.116535444261082"/>
    <n v="37.883930620766314"/>
  </r>
  <r>
    <s v="Uganda"/>
    <x v="43"/>
    <n v="34273301"/>
    <x v="6"/>
    <n v="0"/>
    <n v="35273569.999999993"/>
    <n v="0"/>
    <m/>
    <n v="0"/>
    <m/>
    <n v="0"/>
    <m/>
    <n v="0"/>
    <m/>
    <n v="0"/>
    <n v="41515395.000000015"/>
    <n v="0"/>
    <n v="3"/>
    <m/>
    <n v="0"/>
    <m/>
    <n v="0"/>
    <m/>
    <n v="0"/>
    <n v="47249584.999999978"/>
    <n v="0"/>
    <n v="3"/>
    <n v="0"/>
    <n v="0"/>
    <n v="0"/>
    <n v="0"/>
    <s v=""/>
    <n v="3"/>
    <s v="2018 (triag)"/>
    <n v="3"/>
    <s v="2018 (triag)"/>
    <s v=""/>
    <n v="3"/>
    <n v="93"/>
    <s v="No change"/>
    <n v="4.7050173871553191E-2"/>
    <n v="5.4673730437993617E-2"/>
    <n v="2.3711176335084017"/>
    <n v="3.5347178498002902"/>
    <n v="0"/>
    <n v="7.226234990658282E-4"/>
    <n v="1.9682712557157919E-2"/>
  </r>
  <r>
    <s v="Uganda"/>
    <x v="43"/>
    <n v="34273302"/>
    <x v="7"/>
    <n v="0"/>
    <n v="35273569.999999993"/>
    <n v="0"/>
    <m/>
    <n v="0"/>
    <m/>
    <n v="0"/>
    <m/>
    <n v="5112"/>
    <m/>
    <n v="0"/>
    <n v="41515395.000000015"/>
    <n v="0"/>
    <n v="16"/>
    <m/>
    <n v="0"/>
    <m/>
    <n v="0"/>
    <m/>
    <n v="0"/>
    <n v="47249584.999999978"/>
    <n v="0"/>
    <n v="16"/>
    <n v="0"/>
    <n v="5112"/>
    <n v="0"/>
    <n v="0"/>
    <s v=""/>
    <n v="16"/>
    <s v="2018 (triag)"/>
    <n v="16"/>
    <s v="2018 (triag)"/>
    <s v=""/>
    <n v="16"/>
    <n v="426"/>
    <s v="No change"/>
    <n v="4.7050173871553191E-2"/>
    <n v="5.4673730437993617E-2"/>
    <n v="12.645960712044809"/>
    <n v="18.851828532268215"/>
    <n v="0"/>
    <n v="3.8539919950177507E-3"/>
    <n v="9.0159522036013698E-2"/>
  </r>
  <r>
    <s v="Uganda"/>
    <x v="43"/>
    <n v="34273303"/>
    <x v="8"/>
    <n v="0"/>
    <n v="35273569.999999993"/>
    <n v="0"/>
    <m/>
    <n v="0"/>
    <m/>
    <n v="0"/>
    <m/>
    <n v="0"/>
    <m/>
    <n v="0"/>
    <n v="41515395.000000015"/>
    <n v="0"/>
    <n v="527"/>
    <m/>
    <n v="0"/>
    <m/>
    <n v="0"/>
    <m/>
    <n v="0"/>
    <n v="47249584.999999978"/>
    <n v="0"/>
    <n v="527"/>
    <n v="0"/>
    <n v="0"/>
    <n v="0"/>
    <n v="0"/>
    <s v=""/>
    <n v="527"/>
    <s v="2018 (triag)"/>
    <n v="527"/>
    <s v="2018 (triag)"/>
    <s v=""/>
    <n v="527"/>
    <n v="527"/>
    <s v="No change"/>
    <n v="4.7050173871553191E-2"/>
    <n v="5.4673730437993617E-2"/>
    <n v="416.52633095297591"/>
    <n v="620.93210228158432"/>
    <n v="0"/>
    <n v="0.12694086133589716"/>
    <n v="0.11153537115722821"/>
  </r>
  <r>
    <s v="Uganda"/>
    <x v="43"/>
    <n v="34273304"/>
    <x v="9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05"/>
    <x v="10"/>
    <n v="0"/>
    <n v="35273569.999999993"/>
    <n v="0"/>
    <m/>
    <n v="0"/>
    <m/>
    <n v="227"/>
    <m/>
    <n v="0"/>
    <m/>
    <n v="0"/>
    <n v="41515395.000000015"/>
    <n v="0"/>
    <n v="0"/>
    <m/>
    <n v="30"/>
    <m/>
    <n v="0"/>
    <m/>
    <n v="0"/>
    <n v="47249584.999999978"/>
    <n v="0"/>
    <n v="0"/>
    <n v="227"/>
    <n v="30"/>
    <n v="0"/>
    <n v="227"/>
    <n v="2015"/>
    <n v="30"/>
    <n v="2019"/>
    <n v="30"/>
    <n v="2019"/>
    <s v=""/>
    <n v="30"/>
    <n v="1282"/>
    <s v="No change"/>
    <n v="4.7050173871553191E-2"/>
    <n v="5.4673730437993617E-2"/>
    <n v="0"/>
    <n v="0"/>
    <n v="6.4354132570080103E-2"/>
    <n v="7.2262349906582818E-3"/>
    <n v="0.27132513439006939"/>
  </r>
  <r>
    <s v="Uganda"/>
    <x v="43"/>
    <n v="34273306"/>
    <x v="11"/>
    <n v="0"/>
    <n v="35273569.999999993"/>
    <n v="0"/>
    <m/>
    <n v="0"/>
    <m/>
    <n v="0"/>
    <m/>
    <n v="0"/>
    <m/>
    <n v="0"/>
    <n v="41515395.000000015"/>
    <n v="3874"/>
    <n v="3874"/>
    <m/>
    <n v="0"/>
    <m/>
    <n v="0"/>
    <m/>
    <n v="0"/>
    <n v="47249584.999999978"/>
    <n v="3309"/>
    <n v="526"/>
    <n v="0"/>
    <n v="3874"/>
    <n v="3309"/>
    <n v="0"/>
    <s v=""/>
    <n v="3874"/>
    <n v="2018"/>
    <n v="3309"/>
    <n v="2022"/>
    <s v="Adjust"/>
    <n v="3771.8605231388328"/>
    <n v="3874"/>
    <s v="Decreasing"/>
    <n v="4.7050173871553191E-2"/>
    <n v="5.4673730437993617E-2"/>
    <n v="415.7359584084731"/>
    <n v="619.75386299831757"/>
    <n v="0"/>
    <n v="0.93314781179367279"/>
    <n v="0.81990138114440625"/>
  </r>
  <r>
    <s v="Uganda"/>
    <x v="43"/>
    <n v="34273307"/>
    <x v="12"/>
    <n v="0"/>
    <n v="35273569.999999993"/>
    <n v="0"/>
    <m/>
    <n v="0"/>
    <m/>
    <n v="0"/>
    <m/>
    <n v="0"/>
    <m/>
    <n v="0"/>
    <n v="41515395.000000015"/>
    <n v="0"/>
    <n v="3505"/>
    <m/>
    <n v="0"/>
    <m/>
    <n v="0"/>
    <m/>
    <n v="0"/>
    <n v="47249584.999999978"/>
    <n v="14531"/>
    <n v="3505"/>
    <n v="0"/>
    <n v="0"/>
    <n v="14531"/>
    <n v="0"/>
    <s v=""/>
    <n v="3505"/>
    <s v="2018 (triag)"/>
    <n v="14531"/>
    <n v="2022"/>
    <s v=""/>
    <n v="14531"/>
    <n v="14531"/>
    <s v="Increasing"/>
    <n v="4.7050173871553191E-2"/>
    <n v="5.4673730437993617E-2"/>
    <n v="2770.2557684823159"/>
    <n v="4129.7286878500054"/>
    <n v="0"/>
    <n v="0.84426512140857601"/>
    <n v="3.075370926538298"/>
  </r>
  <r>
    <s v="Uganda"/>
    <x v="43"/>
    <n v="34273308"/>
    <x v="13"/>
    <n v="0"/>
    <n v="35273569.999999993"/>
    <n v="0"/>
    <m/>
    <n v="0"/>
    <m/>
    <n v="121"/>
    <m/>
    <n v="0"/>
    <m/>
    <n v="0"/>
    <n v="41515395.000000015"/>
    <n v="0"/>
    <n v="42"/>
    <m/>
    <n v="0"/>
    <m/>
    <n v="0"/>
    <m/>
    <n v="0"/>
    <n v="47249584.999999978"/>
    <n v="1249"/>
    <n v="42"/>
    <n v="121"/>
    <n v="0"/>
    <n v="1249"/>
    <n v="121"/>
    <n v="2015"/>
    <n v="42"/>
    <s v="2018 (triag)"/>
    <n v="1249"/>
    <n v="2022"/>
    <s v=""/>
    <n v="1249"/>
    <n v="1249"/>
    <s v="Increasing"/>
    <n v="4.7050173871553191E-2"/>
    <n v="5.4673730437993617E-2"/>
    <n v="33.195646869117624"/>
    <n v="49.486049897204062"/>
    <n v="3.4303304145284992E-2"/>
    <n v="1.0116728986921595E-2"/>
    <n v="0.26434094606333591"/>
  </r>
  <r>
    <s v="Uganda"/>
    <x v="43"/>
    <n v="34273309"/>
    <x v="14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10"/>
    <x v="15"/>
    <n v="0"/>
    <n v="35273569.999999993"/>
    <n v="0"/>
    <m/>
    <n v="0"/>
    <m/>
    <n v="0"/>
    <m/>
    <n v="0"/>
    <m/>
    <n v="0"/>
    <n v="41515395.000000015"/>
    <n v="0"/>
    <n v="9"/>
    <m/>
    <n v="0"/>
    <m/>
    <n v="0"/>
    <m/>
    <n v="0"/>
    <n v="47249584.999999978"/>
    <n v="0"/>
    <n v="9"/>
    <n v="0"/>
    <n v="0"/>
    <n v="0"/>
    <n v="0"/>
    <s v=""/>
    <n v="9"/>
    <s v="2018 (triag)"/>
    <n v="9"/>
    <s v="2018 (triag)"/>
    <s v=""/>
    <n v="9"/>
    <n v="283"/>
    <s v="No change"/>
    <n v="4.7050173871553191E-2"/>
    <n v="5.4673730437993617E-2"/>
    <n v="7.1133529005252045"/>
    <n v="10.60415354940087"/>
    <n v="0"/>
    <n v="2.1678704971974847E-3"/>
    <n v="5.9894705953502055E-2"/>
  </r>
  <r>
    <s v="Uganda"/>
    <x v="43"/>
    <n v="34273311"/>
    <x v="16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12"/>
    <x v="17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13"/>
    <x v="18"/>
    <n v="0"/>
    <n v="35273569.999999993"/>
    <n v="0"/>
    <m/>
    <n v="0"/>
    <m/>
    <n v="2447"/>
    <m/>
    <n v="0"/>
    <m/>
    <n v="0"/>
    <n v="41515395.000000015"/>
    <n v="0"/>
    <n v="3874"/>
    <m/>
    <n v="0"/>
    <m/>
    <n v="0"/>
    <m/>
    <n v="0"/>
    <n v="47249584.999999978"/>
    <n v="13380"/>
    <n v="3874"/>
    <n v="2447"/>
    <n v="0"/>
    <n v="13380"/>
    <n v="2447"/>
    <n v="2015"/>
    <n v="3874"/>
    <s v="2018 (triag)"/>
    <n v="13380"/>
    <n v="2022"/>
    <s v=""/>
    <n v="13380"/>
    <n v="13380"/>
    <s v="Increasing"/>
    <n v="4.7050173871553191E-2"/>
    <n v="5.4673730437993617E-2"/>
    <n v="3061.9032374038493"/>
    <n v="4564.4989833754416"/>
    <n v="0.69372053920258159"/>
    <n v="0.93314781179367279"/>
    <n v="2.8317709033846552"/>
  </r>
  <r>
    <s v="Uganda"/>
    <x v="43"/>
    <n v="34273314"/>
    <x v="19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15"/>
    <x v="20"/>
    <n v="0"/>
    <n v="35273569.999999993"/>
    <n v="0"/>
    <m/>
    <n v="0"/>
    <m/>
    <n v="114"/>
    <m/>
    <n v="0"/>
    <m/>
    <n v="0"/>
    <n v="41515395.000000015"/>
    <n v="0"/>
    <n v="18"/>
    <m/>
    <n v="0"/>
    <m/>
    <n v="0"/>
    <m/>
    <n v="0"/>
    <n v="47249584.999999978"/>
    <n v="572"/>
    <n v="18"/>
    <n v="114"/>
    <n v="0"/>
    <n v="572"/>
    <n v="114"/>
    <n v="2015"/>
    <n v="18"/>
    <s v="2018 (triag)"/>
    <n v="572"/>
    <n v="2022"/>
    <s v=""/>
    <n v="572"/>
    <n v="572"/>
    <s v="Increasing"/>
    <n v="4.7050173871553191E-2"/>
    <n v="5.4673730437993617E-2"/>
    <n v="14.226705801050409"/>
    <n v="21.20830709880174"/>
    <n v="3.2318815475723045E-2"/>
    <n v="4.3357409943949694E-3"/>
    <n v="0.12105926433004656"/>
  </r>
  <r>
    <s v="Uganda"/>
    <x v="43"/>
    <n v="34273316"/>
    <x v="21"/>
    <n v="6046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6046"/>
    <n v="0"/>
    <n v="0"/>
    <n v="6046"/>
    <n v="2012"/>
    <n v="0"/>
    <s v=""/>
    <n v="0"/>
    <s v=""/>
    <s v=""/>
    <n v="0"/>
    <n v="0"/>
    <s v="No change"/>
    <n v="4.7050173871553191E-2"/>
    <n v="5.4673730437993617E-2"/>
    <n v="0"/>
    <n v="0"/>
    <n v="1.7140312137387854"/>
    <n v="0"/>
    <n v="0"/>
  </r>
  <r>
    <s v="Uganda"/>
    <x v="43"/>
    <n v="34273317"/>
    <x v="22"/>
    <n v="0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0"/>
    <n v="0"/>
    <n v="0"/>
    <n v="0"/>
    <s v=""/>
    <n v="0"/>
    <s v=""/>
    <n v="0"/>
    <s v=""/>
    <s v=""/>
    <n v="0"/>
    <n v="0"/>
    <s v="No change"/>
    <n v="4.7050173871553191E-2"/>
    <n v="5.4673730437993617E-2"/>
    <n v="0"/>
    <n v="0"/>
    <n v="0"/>
    <n v="0"/>
    <n v="0"/>
  </r>
  <r>
    <s v="Uganda"/>
    <x v="43"/>
    <n v="34273318"/>
    <x v="23"/>
    <n v="19791"/>
    <n v="35273569.999999993"/>
    <n v="0"/>
    <m/>
    <n v="0"/>
    <m/>
    <n v="0"/>
    <m/>
    <n v="0"/>
    <m/>
    <n v="0"/>
    <n v="41515395.000000015"/>
    <n v="0"/>
    <n v="0"/>
    <m/>
    <n v="0"/>
    <m/>
    <n v="0"/>
    <m/>
    <n v="0"/>
    <n v="47249584.999999978"/>
    <n v="0"/>
    <n v="0"/>
    <n v="19791"/>
    <n v="0"/>
    <n v="0"/>
    <n v="19791"/>
    <n v="2012"/>
    <n v="0"/>
    <s v=""/>
    <n v="0"/>
    <s v=""/>
    <s v=""/>
    <n v="0"/>
    <n v="29"/>
    <s v="No change"/>
    <n v="4.7050173871553191E-2"/>
    <n v="5.4673730437993617E-2"/>
    <n v="0"/>
    <n v="0"/>
    <n v="5.6107164656143409"/>
    <n v="0"/>
    <n v="6.1376200447051579E-3"/>
  </r>
  <r>
    <s v="South Africa"/>
    <x v="44"/>
    <n v="53145033.000000007"/>
    <x v="0"/>
    <n v="0"/>
    <n v="53873616"/>
    <n v="0"/>
    <n v="54729550.99999997"/>
    <n v="5084"/>
    <n v="55876503.999999993"/>
    <n v="1143"/>
    <n v="56422273.499999985"/>
    <n v="87529"/>
    <n v="56641209.500000007"/>
    <n v="89306"/>
    <n v="57339635.000000015"/>
    <n v="87006"/>
    <n v="87006"/>
    <n v="58087054.999999985"/>
    <n v="92786"/>
    <n v="58801926.500000022"/>
    <n v="0"/>
    <n v="59392255"/>
    <n v="99093"/>
    <n v="59893885.5"/>
    <n v="0"/>
    <n v="43503"/>
    <n v="5084"/>
    <n v="92786"/>
    <n v="99093"/>
    <n v="5084"/>
    <n v="2014"/>
    <n v="87006"/>
    <n v="2018"/>
    <n v="99093"/>
    <n v="2021"/>
    <s v=""/>
    <n v="99093"/>
    <n v="99093"/>
    <s v="Increasing"/>
    <n v="-1.4844947843777323E-3"/>
    <n v="5.4673730437993617E-2"/>
    <n v="43827.10121144139"/>
    <n v="51256.943539954009"/>
    <n v="0.94369013581713168"/>
    <n v="15.173797321869937"/>
    <n v="16.544760650066692"/>
  </r>
  <r>
    <s v="South Africa"/>
    <x v="44"/>
    <n v="53145034"/>
    <x v="1"/>
    <n v="117444"/>
    <n v="53873616"/>
    <n v="0"/>
    <m/>
    <n v="0"/>
    <m/>
    <n v="0"/>
    <m/>
    <n v="0"/>
    <m/>
    <n v="0"/>
    <n v="57339635.000000015"/>
    <n v="141104"/>
    <n v="287458"/>
    <m/>
    <n v="129276"/>
    <m/>
    <n v="122056"/>
    <m/>
    <n v="0"/>
    <n v="59893885.5"/>
    <n v="0"/>
    <n v="287458"/>
    <n v="117444"/>
    <n v="141104"/>
    <n v="122056"/>
    <n v="117444"/>
    <n v="2012"/>
    <n v="287458"/>
    <s v="2018 (triag)"/>
    <n v="122056"/>
    <n v="2020"/>
    <s v="Adjust"/>
    <n v="178891.92311234493"/>
    <n v="287458"/>
    <s v="Decreasing"/>
    <n v="-1.4844947843777323E-3"/>
    <n v="5.4673730437993617E-2"/>
    <n v="289599.58761553268"/>
    <n v="338694.30788929726"/>
    <n v="21.799910367999058"/>
    <n v="50.132513051399776"/>
    <n v="47.994548625502013"/>
  </r>
  <r>
    <s v="South Africa"/>
    <x v="44"/>
    <n v="53145035"/>
    <x v="2"/>
    <n v="0"/>
    <n v="53873616"/>
    <n v="0"/>
    <m/>
    <n v="0"/>
    <m/>
    <n v="0"/>
    <m/>
    <n v="2568"/>
    <m/>
    <n v="0"/>
    <n v="57339635.000000015"/>
    <n v="0"/>
    <n v="0"/>
    <m/>
    <n v="0"/>
    <m/>
    <n v="0"/>
    <m/>
    <n v="0"/>
    <n v="59893885.5"/>
    <n v="0"/>
    <n v="0"/>
    <n v="0"/>
    <n v="2568"/>
    <n v="0"/>
    <n v="0"/>
    <s v=""/>
    <n v="0"/>
    <s v=""/>
    <n v="0"/>
    <s v=""/>
    <s v=""/>
    <n v="0"/>
    <n v="0"/>
    <s v="No change"/>
    <n v="-1.4844947843777323E-3"/>
    <n v="5.4673730437993617E-2"/>
    <n v="0"/>
    <n v="0"/>
    <n v="0"/>
    <n v="0"/>
    <n v="0"/>
  </r>
  <r>
    <s v="South Africa"/>
    <x v="44"/>
    <n v="53145036"/>
    <x v="3"/>
    <n v="0"/>
    <n v="53873616"/>
    <n v="0"/>
    <m/>
    <n v="0"/>
    <m/>
    <n v="0"/>
    <m/>
    <n v="2355"/>
    <m/>
    <n v="0"/>
    <n v="57339635.000000015"/>
    <n v="0"/>
    <n v="16195"/>
    <m/>
    <n v="0"/>
    <m/>
    <n v="0"/>
    <m/>
    <n v="494"/>
    <n v="59893885.5"/>
    <n v="0"/>
    <n v="16195"/>
    <n v="0"/>
    <n v="2355"/>
    <n v="494"/>
    <n v="0"/>
    <s v=""/>
    <n v="16195"/>
    <s v="2018 (triag)"/>
    <n v="494"/>
    <n v="2021"/>
    <s v="Adjust"/>
    <n v="724.03331272119669"/>
    <n v="16195"/>
    <s v="Decreasing"/>
    <n v="-1.4844947843777323E-3"/>
    <n v="5.4673730437993617E-2"/>
    <n v="16315.654187511052"/>
    <n v="19081.585192505234"/>
    <n v="0"/>
    <n v="2.8243988647643112"/>
    <n v="2.7039488029207921"/>
  </r>
  <r>
    <s v="South Africa"/>
    <x v="44"/>
    <n v="53145037"/>
    <x v="4"/>
    <n v="0"/>
    <n v="53873616"/>
    <n v="0"/>
    <m/>
    <n v="0"/>
    <m/>
    <n v="0"/>
    <m/>
    <n v="1090"/>
    <m/>
    <n v="0"/>
    <n v="57339635.000000015"/>
    <n v="0"/>
    <n v="6816"/>
    <m/>
    <n v="0"/>
    <m/>
    <n v="0"/>
    <m/>
    <n v="366"/>
    <n v="59893885.5"/>
    <n v="0"/>
    <n v="6816"/>
    <n v="0"/>
    <n v="1090"/>
    <n v="366"/>
    <n v="0"/>
    <s v=""/>
    <n v="6816"/>
    <s v="2018 (triag)"/>
    <n v="366"/>
    <n v="2021"/>
    <s v="Adjust"/>
    <n v="536.42953938453036"/>
    <n v="6816"/>
    <s v="Decreasing"/>
    <n v="-1.4844947843777323E-3"/>
    <n v="5.4673730437993617E-2"/>
    <n v="6866.7798050061947"/>
    <n v="8030.8789547462593"/>
    <n v="0"/>
    <n v="1.1887065552475173"/>
    <n v="1.1380126607414709"/>
  </r>
  <r>
    <s v="South Africa"/>
    <x v="44"/>
    <n v="53145038"/>
    <x v="5"/>
    <n v="0"/>
    <n v="53873616"/>
    <n v="0"/>
    <m/>
    <n v="0"/>
    <m/>
    <n v="0"/>
    <m/>
    <n v="0"/>
    <m/>
    <n v="0"/>
    <n v="57339635.000000015"/>
    <n v="54180"/>
    <n v="54180"/>
    <m/>
    <n v="0"/>
    <m/>
    <n v="0"/>
    <m/>
    <n v="0"/>
    <n v="59893885.5"/>
    <n v="63290"/>
    <n v="54180"/>
    <n v="0"/>
    <n v="54180"/>
    <n v="63290"/>
    <n v="0"/>
    <s v=""/>
    <n v="54180"/>
    <n v="2018"/>
    <n v="63290"/>
    <n v="2022"/>
    <s v=""/>
    <n v="63290"/>
    <n v="63290"/>
    <s v="Increasing"/>
    <n v="-1.4844947843777323E-3"/>
    <n v="5.4673730437993617E-2"/>
    <n v="54583.64580916016"/>
    <n v="63837.004367393245"/>
    <n v="0"/>
    <n v="9.448961438279122"/>
    <n v="10.567021904097372"/>
  </r>
  <r>
    <s v="South Africa"/>
    <x v="44"/>
    <n v="53145039"/>
    <x v="6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0"/>
    <n v="0"/>
    <n v="0"/>
    <n v="0"/>
    <n v="0"/>
    <n v="0"/>
    <s v=""/>
    <n v="0"/>
    <s v=""/>
    <n v="0"/>
    <s v=""/>
    <s v=""/>
    <n v="0"/>
    <n v="0"/>
    <s v="No change"/>
    <n v="-1.4844947843777323E-3"/>
    <n v="5.4673730437993617E-2"/>
    <n v="0"/>
    <n v="0"/>
    <n v="0"/>
    <n v="0"/>
    <n v="0"/>
  </r>
  <r>
    <s v="South Africa"/>
    <x v="44"/>
    <n v="53145040"/>
    <x v="7"/>
    <n v="0"/>
    <n v="53873616"/>
    <n v="0"/>
    <m/>
    <n v="0"/>
    <m/>
    <n v="0"/>
    <m/>
    <n v="0"/>
    <m/>
    <n v="0"/>
    <n v="57339635.000000015"/>
    <n v="0"/>
    <n v="3585"/>
    <m/>
    <n v="0"/>
    <m/>
    <n v="0"/>
    <m/>
    <n v="0"/>
    <n v="59893885.5"/>
    <n v="0"/>
    <n v="3585"/>
    <n v="0"/>
    <n v="0"/>
    <n v="0"/>
    <n v="0"/>
    <s v=""/>
    <n v="3585"/>
    <s v="2018 (triag)"/>
    <n v="3585"/>
    <s v="2018 (triag)"/>
    <s v=""/>
    <n v="3585"/>
    <n v="3585"/>
    <s v="No change"/>
    <n v="-1.4844947843777323E-3"/>
    <n v="5.4673730437993617E-2"/>
    <n v="3611.708568214086"/>
    <n v="4223.9878305113471"/>
    <n v="0"/>
    <n v="0.62522197778203492"/>
    <n v="0.59855859576851134"/>
  </r>
  <r>
    <s v="South Africa"/>
    <x v="44"/>
    <n v="53145041"/>
    <x v="8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2857"/>
    <n v="0"/>
    <n v="0"/>
    <n v="0"/>
    <n v="2857"/>
    <n v="0"/>
    <s v=""/>
    <n v="0"/>
    <s v=""/>
    <n v="2857"/>
    <n v="2022"/>
    <s v=""/>
    <n v="2857"/>
    <n v="2857"/>
    <s v="Increasing"/>
    <n v="-1.4844947843777323E-3"/>
    <n v="5.4673730437993617E-2"/>
    <n v="0"/>
    <n v="0"/>
    <n v="0"/>
    <n v="0"/>
    <n v="0.47701029514941051"/>
  </r>
  <r>
    <s v="South Africa"/>
    <x v="44"/>
    <n v="53145042"/>
    <x v="9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26692"/>
    <n v="0"/>
    <n v="0"/>
    <n v="0"/>
    <n v="26692"/>
    <n v="0"/>
    <s v=""/>
    <n v="0"/>
    <s v=""/>
    <n v="26692"/>
    <n v="2022"/>
    <s v=""/>
    <n v="26692"/>
    <n v="26692"/>
    <s v="Increasing"/>
    <n v="-1.4844947843777323E-3"/>
    <n v="5.4673730437993617E-2"/>
    <n v="0"/>
    <n v="0"/>
    <n v="0"/>
    <n v="0"/>
    <n v="4.4565484067651617"/>
  </r>
  <r>
    <s v="South Africa"/>
    <x v="44"/>
    <n v="53145043"/>
    <x v="10"/>
    <n v="0"/>
    <n v="53873616"/>
    <n v="0"/>
    <m/>
    <n v="0"/>
    <m/>
    <n v="0"/>
    <m/>
    <n v="0"/>
    <m/>
    <n v="3330"/>
    <n v="57339635.000000015"/>
    <n v="0"/>
    <n v="0"/>
    <m/>
    <n v="0"/>
    <m/>
    <n v="0"/>
    <m/>
    <n v="0"/>
    <n v="59893885.5"/>
    <n v="329"/>
    <n v="0"/>
    <n v="0"/>
    <n v="3330"/>
    <n v="329"/>
    <n v="0"/>
    <s v=""/>
    <n v="3330"/>
    <n v="2017"/>
    <n v="329"/>
    <n v="2022"/>
    <s v="Adjust"/>
    <n v="482.20032365440028"/>
    <n v="3330"/>
    <s v="Decreasing"/>
    <n v="-1.4844947843777323E-3"/>
    <n v="5.4673730437993617E-2"/>
    <n v="0"/>
    <n v="0"/>
    <n v="0"/>
    <n v="0.5807501216218065"/>
    <n v="0.55598329816154601"/>
  </r>
  <r>
    <s v="South Africa"/>
    <x v="44"/>
    <n v="53145044"/>
    <x v="11"/>
    <n v="133"/>
    <n v="53873616"/>
    <n v="144"/>
    <m/>
    <n v="145"/>
    <m/>
    <n v="149"/>
    <m/>
    <n v="4802"/>
    <m/>
    <n v="5267"/>
    <n v="57339635.000000015"/>
    <n v="5455"/>
    <n v="8415"/>
    <m/>
    <n v="9939"/>
    <m/>
    <n v="0"/>
    <m/>
    <n v="6166"/>
    <n v="59893885.5"/>
    <n v="13"/>
    <n v="8415"/>
    <n v="149"/>
    <n v="9939"/>
    <n v="6166"/>
    <n v="144"/>
    <n v="2013"/>
    <n v="8415"/>
    <s v="2018 (triag)"/>
    <n v="13"/>
    <n v="2022"/>
    <s v="Adjust"/>
    <n v="19.053508229505177"/>
    <n v="8415"/>
    <s v="Decreasing"/>
    <n v="-1.4844947843777323E-3"/>
    <n v="5.4673730437993617E-2"/>
    <n v="8477.6924969376651"/>
    <n v="9914.8835686898146"/>
    <n v="2.6729224932664629E-2"/>
    <n v="1.467571253287538"/>
    <n v="1.4049848210298528"/>
  </r>
  <r>
    <s v="South Africa"/>
    <x v="44"/>
    <n v="53145045"/>
    <x v="12"/>
    <n v="0"/>
    <n v="53873616"/>
    <n v="0"/>
    <m/>
    <n v="0"/>
    <m/>
    <n v="0"/>
    <m/>
    <n v="0"/>
    <m/>
    <n v="0"/>
    <n v="57339635.000000015"/>
    <n v="0"/>
    <n v="577"/>
    <m/>
    <n v="0"/>
    <m/>
    <n v="0"/>
    <m/>
    <n v="0"/>
    <n v="59893885.5"/>
    <n v="0"/>
    <n v="577"/>
    <n v="0"/>
    <n v="0"/>
    <n v="0"/>
    <n v="0"/>
    <s v=""/>
    <n v="577"/>
    <s v="2018 (triag)"/>
    <n v="577"/>
    <s v="2018 (triag)"/>
    <s v=""/>
    <n v="577"/>
    <n v="577"/>
    <s v="No change"/>
    <n v="-1.4844947843777323E-3"/>
    <n v="5.4673730437993617E-2"/>
    <n v="581.29870121604677"/>
    <n v="679.84406644492253"/>
    <n v="0"/>
    <n v="0.10062847452726197"/>
    <n v="9.6337045957721343E-2"/>
  </r>
  <r>
    <s v="South Africa"/>
    <x v="44"/>
    <n v="53145046"/>
    <x v="13"/>
    <n v="8095"/>
    <n v="53873616"/>
    <n v="8476"/>
    <m/>
    <n v="8924"/>
    <m/>
    <n v="9175"/>
    <m/>
    <n v="8484"/>
    <m/>
    <n v="8681"/>
    <n v="57339635.000000015"/>
    <n v="8878"/>
    <n v="8878"/>
    <m/>
    <n v="0"/>
    <m/>
    <n v="0"/>
    <m/>
    <n v="9281"/>
    <n v="59893885.5"/>
    <n v="0"/>
    <n v="8072"/>
    <n v="9175"/>
    <n v="8878"/>
    <n v="9281"/>
    <n v="8476"/>
    <n v="2013"/>
    <n v="8878"/>
    <n v="2018"/>
    <n v="9281"/>
    <n v="2021"/>
    <s v=""/>
    <n v="9281"/>
    <n v="9281"/>
    <s v="Increasing"/>
    <n v="-1.4844947843777323E-3"/>
    <n v="5.4673730437993617E-2"/>
    <n v="8132.1371164920783"/>
    <n v="9510.7474945293143"/>
    <n v="1.5733118786754541"/>
    <n v="1.5483181921196389"/>
    <n v="1.5495738709421347"/>
  </r>
  <r>
    <s v="South Africa"/>
    <x v="44"/>
    <n v="53145047"/>
    <x v="14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0"/>
    <n v="0"/>
    <n v="0"/>
    <n v="0"/>
    <n v="0"/>
    <n v="0"/>
    <s v=""/>
    <n v="0"/>
    <s v=""/>
    <n v="0"/>
    <s v=""/>
    <s v=""/>
    <n v="0"/>
    <n v="0"/>
    <s v="No change"/>
    <n v="-1.4844947843777323E-3"/>
    <n v="5.4673730437993617E-2"/>
    <n v="0"/>
    <n v="0"/>
    <n v="0"/>
    <n v="0"/>
    <n v="0"/>
  </r>
  <r>
    <s v="South Africa"/>
    <x v="44"/>
    <n v="53145048"/>
    <x v="15"/>
    <n v="3453"/>
    <n v="53873616"/>
    <n v="3588"/>
    <m/>
    <n v="3705"/>
    <m/>
    <n v="3783"/>
    <m/>
    <n v="3725"/>
    <m/>
    <n v="3790"/>
    <n v="57339635.000000015"/>
    <n v="3848"/>
    <n v="3848"/>
    <m/>
    <n v="3830"/>
    <m/>
    <n v="0"/>
    <m/>
    <n v="4012"/>
    <n v="59893885.5"/>
    <n v="255"/>
    <n v="0"/>
    <n v="3783"/>
    <n v="3848"/>
    <n v="4012"/>
    <n v="3588"/>
    <n v="2013"/>
    <n v="3848"/>
    <n v="2018"/>
    <n v="255"/>
    <n v="2022"/>
    <s v="Adjust"/>
    <n v="373.74189219414001"/>
    <n v="3848"/>
    <s v="Decreasing"/>
    <n v="-1.4844947843777323E-3"/>
    <n v="5.4673730437993617E-2"/>
    <n v="0"/>
    <n v="0"/>
    <n v="0.66600318790556035"/>
    <n v="0.67108902942964299"/>
    <n v="0.64246958898667539"/>
  </r>
  <r>
    <s v="South Africa"/>
    <x v="44"/>
    <n v="53145049"/>
    <x v="16"/>
    <n v="0"/>
    <n v="53873616"/>
    <n v="0"/>
    <m/>
    <n v="0"/>
    <m/>
    <n v="0"/>
    <m/>
    <n v="0"/>
    <m/>
    <n v="0"/>
    <n v="57339635.000000015"/>
    <n v="0"/>
    <n v="0"/>
    <m/>
    <n v="0"/>
    <m/>
    <n v="0"/>
    <m/>
    <n v="0"/>
    <n v="59893885.5"/>
    <n v="15459"/>
    <n v="0"/>
    <n v="0"/>
    <n v="0"/>
    <n v="15459"/>
    <n v="0"/>
    <s v=""/>
    <n v="0"/>
    <s v=""/>
    <n v="15459"/>
    <n v="2022"/>
    <s v=""/>
    <n v="15459"/>
    <n v="15459"/>
    <s v="Increasing"/>
    <n v="-1.4844947843777323E-3"/>
    <n v="5.4673730437993617E-2"/>
    <n v="0"/>
    <n v="0"/>
    <n v="0"/>
    <n v="0"/>
    <n v="2.5810648066904927"/>
  </r>
  <r>
    <s v="South Africa"/>
    <x v="44"/>
    <n v="53145050"/>
    <x v="17"/>
    <n v="0"/>
    <n v="53873616"/>
    <n v="0"/>
    <m/>
    <n v="0"/>
    <m/>
    <n v="0"/>
    <m/>
    <n v="0"/>
    <m/>
    <n v="0"/>
    <n v="57339635.000000015"/>
    <n v="0"/>
    <n v="15266"/>
    <m/>
    <n v="0"/>
    <m/>
    <n v="0"/>
    <m/>
    <n v="0"/>
    <n v="59893885.5"/>
    <n v="0"/>
    <n v="15266"/>
    <n v="0"/>
    <n v="0"/>
    <n v="0"/>
    <n v="0"/>
    <s v=""/>
    <n v="15266"/>
    <s v="2018 (triag)"/>
    <n v="15266"/>
    <s v="2018 (triag)"/>
    <s v=""/>
    <n v="15266"/>
    <n v="15266"/>
    <s v="No change"/>
    <n v="-1.4844947843777323E-3"/>
    <n v="5.4673730437993617E-2"/>
    <n v="15379.733055050554"/>
    <n v="17987.000898350409"/>
    <n v="0"/>
    <n v="2.6623817887923416"/>
    <n v="2.5488411500703188"/>
  </r>
  <r>
    <s v="South Africa"/>
    <x v="44"/>
    <n v="53145051"/>
    <x v="18"/>
    <n v="171"/>
    <n v="53873616"/>
    <n v="273"/>
    <m/>
    <n v="326"/>
    <m/>
    <n v="453"/>
    <m/>
    <n v="5377"/>
    <m/>
    <n v="5525"/>
    <n v="57339635.000000015"/>
    <n v="5731"/>
    <n v="5731"/>
    <m/>
    <n v="0"/>
    <m/>
    <n v="0"/>
    <m/>
    <n v="6353"/>
    <n v="59893885.5"/>
    <n v="0"/>
    <n v="0"/>
    <n v="453"/>
    <n v="5731"/>
    <n v="6353"/>
    <n v="273"/>
    <n v="2013"/>
    <n v="5731"/>
    <n v="2018"/>
    <n v="6353"/>
    <n v="2021"/>
    <s v=""/>
    <n v="6353"/>
    <n v="6353"/>
    <s v="Increasing"/>
    <n v="-1.4844947843777323E-3"/>
    <n v="5.4673730437993617E-2"/>
    <n v="0"/>
    <n v="0"/>
    <n v="5.0674155601510021E-2"/>
    <n v="0.99948316727164355"/>
    <n v="1.060709277243334"/>
  </r>
  <r>
    <s v="South Africa"/>
    <x v="44"/>
    <n v="53145052"/>
    <x v="19"/>
    <n v="90"/>
    <n v="53873616"/>
    <n v="217"/>
    <m/>
    <n v="362"/>
    <m/>
    <n v="474"/>
    <m/>
    <n v="0"/>
    <m/>
    <n v="8919"/>
    <n v="57339635.000000015"/>
    <n v="0"/>
    <n v="0"/>
    <m/>
    <n v="0"/>
    <m/>
    <n v="0"/>
    <m/>
    <n v="3870"/>
    <n v="59893885.5"/>
    <n v="20327"/>
    <n v="0"/>
    <n v="474"/>
    <n v="8919"/>
    <n v="20327"/>
    <n v="217"/>
    <n v="2013"/>
    <n v="8919"/>
    <n v="2017"/>
    <n v="20327"/>
    <n v="2022"/>
    <s v=""/>
    <n v="20327"/>
    <n v="20327"/>
    <s v="Increasing"/>
    <n v="-1.4844947843777323E-3"/>
    <n v="5.4673730437993617E-2"/>
    <n v="0"/>
    <n v="0"/>
    <n v="4.0279457016584891E-2"/>
    <n v="1.5554685689924601"/>
    <n v="3.3938355861050291"/>
  </r>
  <r>
    <s v="South Africa"/>
    <x v="44"/>
    <n v="53145053"/>
    <x v="20"/>
    <n v="7791"/>
    <n v="53873616"/>
    <n v="8185"/>
    <m/>
    <n v="8781"/>
    <m/>
    <n v="9289"/>
    <m/>
    <n v="7451"/>
    <m/>
    <n v="7704"/>
    <n v="57339635.000000015"/>
    <n v="7922"/>
    <n v="11975"/>
    <m/>
    <n v="8110"/>
    <m/>
    <n v="0"/>
    <m/>
    <n v="8509"/>
    <n v="59893885.5"/>
    <n v="1555"/>
    <n v="11975"/>
    <n v="9289"/>
    <n v="8110"/>
    <n v="8509"/>
    <n v="8185"/>
    <n v="2013"/>
    <n v="11975"/>
    <s v="2018 (triag)"/>
    <n v="1555"/>
    <n v="2022"/>
    <s v="Adjust"/>
    <n v="2279.0927151446576"/>
    <n v="11975"/>
    <s v="Decreasing"/>
    <n v="-1.4844947843777323E-3"/>
    <n v="5.4673730437993617E-2"/>
    <n v="12064.214812932685"/>
    <n v="14109.415417119491"/>
    <n v="1.5192965699573608"/>
    <n v="2.0884332451715113"/>
    <n v="1.9993693680133675"/>
  </r>
  <r>
    <s v="South Africa"/>
    <x v="44"/>
    <n v="53145054"/>
    <x v="21"/>
    <n v="0"/>
    <n v="53873616"/>
    <n v="0"/>
    <m/>
    <n v="0"/>
    <m/>
    <n v="0"/>
    <m/>
    <n v="0"/>
    <m/>
    <n v="27694"/>
    <n v="57339635.000000015"/>
    <n v="0"/>
    <n v="0"/>
    <m/>
    <n v="0"/>
    <m/>
    <n v="0"/>
    <m/>
    <n v="0"/>
    <n v="59893885.5"/>
    <n v="15754"/>
    <n v="0"/>
    <n v="0"/>
    <n v="27694"/>
    <n v="15754"/>
    <n v="0"/>
    <s v=""/>
    <n v="27694"/>
    <n v="2017"/>
    <n v="15754"/>
    <n v="2022"/>
    <s v="Adjust"/>
    <n v="23089.920665201891"/>
    <n v="27694"/>
    <s v="Decreasing"/>
    <n v="-1.4844947843777323E-3"/>
    <n v="5.4673730437993617E-2"/>
    <n v="0"/>
    <n v="0"/>
    <n v="0"/>
    <n v="4.8298179784367292"/>
    <n v="4.6238442820678252"/>
  </r>
  <r>
    <s v="South Africa"/>
    <x v="44"/>
    <n v="53145055"/>
    <x v="22"/>
    <n v="2285"/>
    <n v="53873616"/>
    <n v="2586"/>
    <m/>
    <n v="2746"/>
    <m/>
    <n v="2913"/>
    <m/>
    <n v="3140"/>
    <m/>
    <n v="3323"/>
    <n v="57339635.000000015"/>
    <n v="3512"/>
    <n v="3512"/>
    <m/>
    <n v="3676"/>
    <m/>
    <n v="0"/>
    <m/>
    <n v="4037"/>
    <n v="59893885.5"/>
    <n v="586"/>
    <n v="0"/>
    <n v="2913"/>
    <n v="3676"/>
    <n v="4037"/>
    <n v="2586"/>
    <n v="2013"/>
    <n v="3512"/>
    <n v="2018"/>
    <n v="586"/>
    <n v="2022"/>
    <s v="Adjust"/>
    <n v="858.87352480692573"/>
    <n v="3512"/>
    <s v="Decreasing"/>
    <n v="-1.4844947843777323E-3"/>
    <n v="5.4673730437993617E-2"/>
    <n v="0"/>
    <n v="0"/>
    <n v="0.48001233108243563"/>
    <n v="0.61249081895969504"/>
    <n v="0.58637037331632125"/>
  </r>
  <r>
    <s v="South Africa"/>
    <x v="44"/>
    <n v="53145056"/>
    <x v="23"/>
    <n v="0"/>
    <n v="53873616"/>
    <n v="0"/>
    <m/>
    <n v="0"/>
    <m/>
    <n v="0"/>
    <m/>
    <n v="0"/>
    <m/>
    <n v="49732"/>
    <n v="57339635.000000015"/>
    <n v="0"/>
    <n v="0"/>
    <m/>
    <n v="0"/>
    <m/>
    <n v="0"/>
    <m/>
    <n v="0"/>
    <n v="59893885.5"/>
    <n v="9"/>
    <n v="0"/>
    <n v="0"/>
    <n v="49732"/>
    <n v="9"/>
    <n v="0"/>
    <s v=""/>
    <n v="49732"/>
    <n v="2017"/>
    <n v="9"/>
    <n v="2022"/>
    <s v="Adjust"/>
    <n v="13.190890312734354"/>
    <n v="49732"/>
    <s v="Decreasing"/>
    <n v="-1.4844947843777323E-3"/>
    <n v="5.4673730437993617E-2"/>
    <n v="0"/>
    <n v="0"/>
    <n v="0"/>
    <n v="8.6732327472959998"/>
    <n v="8.3033517670180199"/>
  </r>
  <r>
    <s v="Zambia"/>
    <x v="45"/>
    <n v="14744657.999999998"/>
    <x v="0"/>
    <n v="156"/>
    <n v="15234975.999999991"/>
    <n v="0"/>
    <n v="15737792.999999998"/>
    <n v="0"/>
    <n v="16248229.999999996"/>
    <n v="0"/>
    <n v="16767760.499999996"/>
    <n v="3074"/>
    <n v="17298053.500000004"/>
    <n v="0"/>
    <n v="17835892.999999981"/>
    <n v="8042"/>
    <n v="8042"/>
    <n v="18380476.500000004"/>
    <n v="8772"/>
    <n v="18927715.000000022"/>
    <n v="9636"/>
    <n v="19473124.999999996"/>
    <n v="11546"/>
    <n v="20017675.000000004"/>
    <n v="11020"/>
    <n v="2026"/>
    <n v="156"/>
    <n v="8772"/>
    <n v="11546"/>
    <n v="156"/>
    <n v="2012"/>
    <n v="8042"/>
    <n v="2018"/>
    <n v="11020"/>
    <n v="2022"/>
    <s v=""/>
    <n v="11020"/>
    <n v="11020"/>
    <s v="Increasing"/>
    <n v="9.0528744101809888E-2"/>
    <n v="5.4673730437993617E-2"/>
    <n v="1288.4238959735194"/>
    <n v="2387.1127878984626"/>
    <n v="0.10239596045310481"/>
    <n v="4.5088855377188057"/>
    <n v="5.5051348370877227"/>
  </r>
  <r>
    <s v="Zambia"/>
    <x v="45"/>
    <n v="14744659"/>
    <x v="1"/>
    <n v="0"/>
    <n v="15234975.999999991"/>
    <n v="0"/>
    <m/>
    <n v="0"/>
    <m/>
    <n v="0"/>
    <m/>
    <n v="0"/>
    <m/>
    <n v="31382"/>
    <n v="17835892.999999981"/>
    <n v="41492"/>
    <n v="41492"/>
    <m/>
    <n v="46070"/>
    <m/>
    <n v="55348"/>
    <m/>
    <n v="65084"/>
    <n v="20017675.000000004"/>
    <n v="67558"/>
    <n v="14516"/>
    <n v="0"/>
    <n v="46070"/>
    <n v="67558"/>
    <n v="0"/>
    <s v=""/>
    <n v="41492"/>
    <n v="2018"/>
    <n v="67558"/>
    <n v="2022"/>
    <s v=""/>
    <n v="67558"/>
    <n v="67558"/>
    <s v="Increasing"/>
    <n v="9.0528744101809888E-2"/>
    <n v="5.4673730437993617E-2"/>
    <n v="9231.372790696747"/>
    <n v="17103.321435900336"/>
    <n v="0"/>
    <n v="23.26320302549474"/>
    <n v="33.749174167329613"/>
  </r>
  <r>
    <s v="Zambia"/>
    <x v="45"/>
    <n v="14744660"/>
    <x v="2"/>
    <n v="0"/>
    <n v="15234975.999999991"/>
    <n v="5546"/>
    <m/>
    <n v="0"/>
    <m/>
    <n v="0"/>
    <m/>
    <n v="6666"/>
    <m/>
    <n v="0"/>
    <n v="17835892.999999981"/>
    <n v="4274"/>
    <n v="4274"/>
    <m/>
    <n v="6446"/>
    <m/>
    <n v="6624"/>
    <m/>
    <n v="7492"/>
    <n v="20017675.000000004"/>
    <n v="18404"/>
    <n v="3432"/>
    <n v="5546"/>
    <n v="6666"/>
    <n v="18404"/>
    <n v="5546"/>
    <n v="2013"/>
    <n v="4274"/>
    <n v="2018"/>
    <n v="18404"/>
    <n v="2022"/>
    <s v=""/>
    <n v="18404"/>
    <n v="18404"/>
    <s v="Increasing"/>
    <n v="9.0528744101809888E-2"/>
    <n v="5.4673730437993617E-2"/>
    <n v="2182.5620982137802"/>
    <n v="4043.7172201715321"/>
    <n v="3.6403076709802518"/>
    <n v="2.3962915677953465"/>
    <n v="9.1938749130455939"/>
  </r>
  <r>
    <s v="Zambia"/>
    <x v="45"/>
    <n v="14744661"/>
    <x v="3"/>
    <n v="0"/>
    <n v="15234975.999999991"/>
    <n v="460"/>
    <m/>
    <n v="1491"/>
    <m/>
    <n v="0"/>
    <m/>
    <n v="0"/>
    <m/>
    <n v="371"/>
    <n v="17835892.999999981"/>
    <n v="0"/>
    <n v="1708"/>
    <m/>
    <n v="0"/>
    <m/>
    <n v="0"/>
    <m/>
    <n v="0"/>
    <n v="20017675.000000004"/>
    <n v="0"/>
    <n v="1708"/>
    <n v="1491"/>
    <n v="371"/>
    <n v="0"/>
    <n v="460"/>
    <n v="2013"/>
    <n v="1708"/>
    <s v="2018 (triag)"/>
    <n v="1708"/>
    <s v="2018 (triag)"/>
    <s v=""/>
    <n v="1708"/>
    <n v="3047"/>
    <s v="No change"/>
    <n v="9.0528744101809888E-2"/>
    <n v="5.4673730437993617E-2"/>
    <n v="1086.1934917683966"/>
    <n v="2012.4326958196318"/>
    <n v="0.30193680646428345"/>
    <n v="0.95761955961498635"/>
    <n v="1.5221547956993005"/>
  </r>
  <r>
    <s v="Zambia"/>
    <x v="45"/>
    <n v="14744662"/>
    <x v="4"/>
    <n v="0"/>
    <n v="15234975.999999991"/>
    <n v="351"/>
    <m/>
    <n v="374"/>
    <m/>
    <n v="0"/>
    <m/>
    <n v="0"/>
    <m/>
    <n v="54"/>
    <n v="17835892.999999981"/>
    <n v="0"/>
    <n v="455"/>
    <m/>
    <n v="0"/>
    <m/>
    <n v="10395"/>
    <m/>
    <n v="0"/>
    <n v="20017675.000000004"/>
    <n v="0"/>
    <n v="455"/>
    <n v="374"/>
    <n v="54"/>
    <n v="10395"/>
    <n v="351"/>
    <n v="2013"/>
    <n v="455"/>
    <s v="2018 (triag)"/>
    <n v="10395"/>
    <n v="2020"/>
    <s v=""/>
    <n v="10395"/>
    <n v="10395"/>
    <s v="Increasing"/>
    <n v="9.0528744101809888E-2"/>
    <n v="5.4673730437993617E-2"/>
    <n v="289.35482362682694"/>
    <n v="536.09887388637731"/>
    <n v="0.23039091101948583"/>
    <n v="0.25510357120891031"/>
    <n v="5.192910765111332"/>
  </r>
  <r>
    <s v="Zambia"/>
    <x v="45"/>
    <n v="14744663"/>
    <x v="5"/>
    <n v="0"/>
    <n v="15234975.999999991"/>
    <n v="0"/>
    <m/>
    <n v="0"/>
    <m/>
    <n v="0"/>
    <m/>
    <n v="0"/>
    <m/>
    <n v="0"/>
    <n v="17835892.999999981"/>
    <n v="1283"/>
    <n v="1283"/>
    <m/>
    <n v="1846"/>
    <m/>
    <n v="41669"/>
    <m/>
    <n v="0"/>
    <n v="20017675.000000004"/>
    <n v="2421"/>
    <n v="1262"/>
    <n v="0"/>
    <n v="1846"/>
    <n v="41669"/>
    <n v="0"/>
    <s v=""/>
    <n v="1283"/>
    <n v="2018"/>
    <n v="2421"/>
    <n v="2022"/>
    <s v=""/>
    <n v="2421"/>
    <n v="2421"/>
    <s v="Increasing"/>
    <n v="9.0528744101809888E-2"/>
    <n v="5.4673730437993617E-2"/>
    <n v="802.5621701473749"/>
    <n v="1486.9379754826555"/>
    <n v="0"/>
    <n v="0.71933600409018006"/>
    <n v="1.2094311652077474"/>
  </r>
  <r>
    <s v="Zambia"/>
    <x v="45"/>
    <n v="14744664"/>
    <x v="6"/>
    <n v="0"/>
    <n v="15234975.999999991"/>
    <n v="0"/>
    <m/>
    <n v="0"/>
    <m/>
    <n v="0"/>
    <m/>
    <n v="0"/>
    <m/>
    <n v="66"/>
    <n v="17835892.999999981"/>
    <n v="0"/>
    <n v="404"/>
    <m/>
    <n v="0"/>
    <m/>
    <n v="0"/>
    <m/>
    <n v="0"/>
    <n v="20017675.000000004"/>
    <n v="0"/>
    <n v="404"/>
    <n v="0"/>
    <n v="66"/>
    <n v="0"/>
    <n v="0"/>
    <s v=""/>
    <n v="404"/>
    <s v="2018 (triag)"/>
    <n v="404"/>
    <s v="2018 (triag)"/>
    <s v=""/>
    <n v="404"/>
    <n v="774"/>
    <s v="No change"/>
    <n v="9.0528744101809888E-2"/>
    <n v="5.4673730437993617E-2"/>
    <n v="256.92164559392984"/>
    <n v="476.0086704397724"/>
    <n v="0"/>
    <n v="0.22650954454593353"/>
    <n v="0.38665829073556235"/>
  </r>
  <r>
    <s v="Zambia"/>
    <x v="45"/>
    <n v="14744665"/>
    <x v="7"/>
    <n v="0"/>
    <n v="15234975.999999991"/>
    <n v="0"/>
    <m/>
    <n v="0"/>
    <m/>
    <n v="0"/>
    <m/>
    <n v="0"/>
    <m/>
    <n v="0"/>
    <n v="17835892.999999981"/>
    <n v="0"/>
    <n v="2016"/>
    <m/>
    <n v="0"/>
    <m/>
    <n v="3330"/>
    <m/>
    <n v="0"/>
    <n v="20017675.000000004"/>
    <n v="0"/>
    <n v="2016"/>
    <n v="0"/>
    <n v="0"/>
    <n v="3330"/>
    <n v="0"/>
    <s v=""/>
    <n v="2016"/>
    <s v="2018 (triag)"/>
    <n v="3330"/>
    <n v="2020"/>
    <s v=""/>
    <n v="3330"/>
    <n v="3330"/>
    <s v="Increasing"/>
    <n v="9.0528744101809888E-2"/>
    <n v="5.4673730437993617E-2"/>
    <n v="1282.0644493004024"/>
    <n v="2375.3303950657951"/>
    <n v="0"/>
    <n v="1.1303050539717872"/>
    <n v="1.6635298554902103"/>
  </r>
  <r>
    <s v="Zambia"/>
    <x v="45"/>
    <n v="14744666"/>
    <x v="8"/>
    <n v="0"/>
    <n v="15234975.999999991"/>
    <n v="0"/>
    <m/>
    <n v="0"/>
    <m/>
    <n v="0"/>
    <m/>
    <n v="0"/>
    <m/>
    <n v="0"/>
    <n v="17835892.999999981"/>
    <n v="119"/>
    <n v="119"/>
    <m/>
    <n v="0"/>
    <m/>
    <n v="0"/>
    <m/>
    <n v="0"/>
    <n v="20017675.000000004"/>
    <n v="0"/>
    <n v="0"/>
    <n v="0"/>
    <n v="119"/>
    <n v="0"/>
    <n v="0"/>
    <s v=""/>
    <n v="119"/>
    <n v="2018"/>
    <n v="119"/>
    <n v="2018"/>
    <s v=""/>
    <n v="119"/>
    <n v="119"/>
    <s v="No change"/>
    <n v="9.0528744101809888E-2"/>
    <n v="5.4673730437993617E-2"/>
    <n v="0"/>
    <n v="0"/>
    <n v="0"/>
    <n v="6.6719395546945767E-2"/>
    <n v="5.944746330430481E-2"/>
  </r>
  <r>
    <s v="Zambia"/>
    <x v="45"/>
    <n v="14744667"/>
    <x v="9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n v="0"/>
    <n v="0"/>
    <s v="No change"/>
    <n v="9.0528744101809888E-2"/>
    <n v="5.4673730437993617E-2"/>
    <n v="0"/>
    <n v="0"/>
    <n v="0"/>
    <n v="0"/>
    <n v="0"/>
  </r>
  <r>
    <s v="Zambia"/>
    <x v="45"/>
    <n v="14744668"/>
    <x v="10"/>
    <n v="53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28"/>
    <n v="0"/>
    <n v="53"/>
    <n v="0"/>
    <n v="28"/>
    <n v="53"/>
    <n v="2012"/>
    <n v="0"/>
    <s v=""/>
    <n v="28"/>
    <n v="2022"/>
    <s v=""/>
    <n v="28"/>
    <n v="28"/>
    <s v="Increasing"/>
    <n v="9.0528744101809888E-2"/>
    <n v="5.4673730437993617E-2"/>
    <n v="0"/>
    <n v="0"/>
    <n v="3.4788371179580481E-2"/>
    <n v="0"/>
    <n v="1.3987638424542308E-2"/>
  </r>
  <r>
    <s v="Zambia"/>
    <x v="45"/>
    <n v="14744669"/>
    <x v="11"/>
    <n v="184"/>
    <n v="15234975.999999991"/>
    <n v="0"/>
    <m/>
    <n v="0"/>
    <m/>
    <n v="0"/>
    <m/>
    <n v="921"/>
    <m/>
    <n v="0"/>
    <n v="17835892.999999981"/>
    <n v="18"/>
    <n v="18"/>
    <m/>
    <n v="18"/>
    <m/>
    <n v="19"/>
    <m/>
    <n v="19"/>
    <n v="20017675.000000004"/>
    <n v="388"/>
    <n v="0"/>
    <n v="184"/>
    <n v="921"/>
    <n v="388"/>
    <n v="184"/>
    <n v="2012"/>
    <n v="18"/>
    <n v="2018"/>
    <n v="388"/>
    <n v="2022"/>
    <s v=""/>
    <n v="388"/>
    <n v="641"/>
    <s v="Increasing"/>
    <n v="9.0528744101809888E-2"/>
    <n v="5.4673730437993617E-2"/>
    <n v="0"/>
    <n v="0"/>
    <n v="0.12077472258571337"/>
    <n v="1.0092009410462385E-2"/>
    <n v="0.32021700821898641"/>
  </r>
  <r>
    <s v="Zambia"/>
    <x v="45"/>
    <n v="14744670"/>
    <x v="12"/>
    <n v="0"/>
    <n v="15234975.999999991"/>
    <n v="0"/>
    <m/>
    <n v="0"/>
    <m/>
    <n v="0"/>
    <m/>
    <n v="0"/>
    <m/>
    <n v="0"/>
    <n v="17835892.999999981"/>
    <n v="0"/>
    <n v="2617"/>
    <m/>
    <n v="0"/>
    <m/>
    <n v="0"/>
    <m/>
    <n v="0"/>
    <n v="20017675.000000004"/>
    <n v="7144"/>
    <n v="2617"/>
    <n v="0"/>
    <n v="0"/>
    <n v="7144"/>
    <n v="0"/>
    <s v=""/>
    <n v="2617"/>
    <s v="2018 (triag)"/>
    <n v="7144"/>
    <n v="2022"/>
    <s v=""/>
    <n v="7144"/>
    <n v="7144"/>
    <s v="Increasing"/>
    <n v="9.0528744101809888E-2"/>
    <n v="5.4673730437993617E-2"/>
    <n v="1664.2671943547386"/>
    <n v="3083.4522043091197"/>
    <n v="0"/>
    <n v="1.4672660348433368"/>
    <n v="3.5688460323189375"/>
  </r>
  <r>
    <s v="Zambia"/>
    <x v="45"/>
    <n v="14744671"/>
    <x v="13"/>
    <n v="500"/>
    <n v="15234975.999999991"/>
    <n v="0"/>
    <m/>
    <n v="0"/>
    <m/>
    <n v="0"/>
    <m/>
    <n v="419"/>
    <m/>
    <n v="0"/>
    <n v="17835892.999999981"/>
    <n v="761"/>
    <n v="761"/>
    <m/>
    <n v="929"/>
    <m/>
    <n v="1075"/>
    <m/>
    <n v="1375"/>
    <n v="20017675.000000004"/>
    <n v="2633"/>
    <n v="602"/>
    <n v="500"/>
    <n v="929"/>
    <n v="2633"/>
    <n v="500"/>
    <n v="2012"/>
    <n v="761"/>
    <n v="2018"/>
    <n v="2633"/>
    <n v="2022"/>
    <s v=""/>
    <n v="2633"/>
    <n v="2633"/>
    <s v="Increasing"/>
    <n v="9.0528744101809888E-2"/>
    <n v="5.4673730437993617E-2"/>
    <n v="382.83868972164794"/>
    <n v="709.30004852659158"/>
    <n v="0.32819218093943853"/>
    <n v="0.42666773118677087"/>
    <n v="1.3153375704221393"/>
  </r>
  <r>
    <s v="Zambia"/>
    <x v="45"/>
    <n v="14744672"/>
    <x v="14"/>
    <n v="0"/>
    <n v="15234975.999999991"/>
    <n v="0"/>
    <m/>
    <n v="0"/>
    <m/>
    <n v="0"/>
    <m/>
    <n v="0"/>
    <m/>
    <n v="0"/>
    <n v="17835892.999999981"/>
    <n v="67"/>
    <n v="1232"/>
    <m/>
    <n v="0"/>
    <m/>
    <n v="0"/>
    <m/>
    <n v="0"/>
    <n v="20017675.000000004"/>
    <n v="0"/>
    <n v="1232"/>
    <n v="0"/>
    <n v="67"/>
    <n v="0"/>
    <n v="0"/>
    <s v=""/>
    <n v="1232"/>
    <s v="2018 (triag)"/>
    <n v="1232"/>
    <s v="2018 (triag)"/>
    <s v=""/>
    <n v="1232"/>
    <n v="1232"/>
    <s v="No change"/>
    <n v="9.0528744101809888E-2"/>
    <n v="5.4673730437993617E-2"/>
    <n v="783.48383012802367"/>
    <n v="1451.5907969846526"/>
    <n v="0"/>
    <n v="0.69074197742720322"/>
    <n v="0.61545609067986151"/>
  </r>
  <r>
    <s v="Zambia"/>
    <x v="45"/>
    <n v="14744673"/>
    <x v="15"/>
    <n v="18"/>
    <n v="15234975.999999991"/>
    <n v="0"/>
    <m/>
    <n v="0"/>
    <m/>
    <n v="0"/>
    <m/>
    <n v="0"/>
    <m/>
    <n v="0"/>
    <n v="17835892.999999981"/>
    <n v="16"/>
    <n v="61"/>
    <m/>
    <n v="0"/>
    <m/>
    <n v="0"/>
    <m/>
    <n v="0"/>
    <n v="20017675.000000004"/>
    <n v="137"/>
    <n v="61"/>
    <n v="18"/>
    <n v="16"/>
    <n v="137"/>
    <n v="18"/>
    <n v="2012"/>
    <n v="61"/>
    <s v="2018 (triag)"/>
    <n v="137"/>
    <n v="2022"/>
    <s v=""/>
    <n v="137"/>
    <n v="244"/>
    <s v="Increasing"/>
    <n v="9.0528744101809888E-2"/>
    <n v="5.4673730437993617E-2"/>
    <n v="38.792624706014159"/>
    <n v="71.872596279272571"/>
    <n v="1.1814918513819786E-2"/>
    <n v="3.4200698557678086E-2"/>
    <n v="0.12189227769958297"/>
  </r>
  <r>
    <s v="Zambia"/>
    <x v="45"/>
    <n v="14744674"/>
    <x v="16"/>
    <n v="0"/>
    <n v="15234975.999999991"/>
    <n v="0"/>
    <m/>
    <n v="0"/>
    <m/>
    <n v="0"/>
    <m/>
    <n v="0"/>
    <m/>
    <n v="0"/>
    <n v="17835892.999999981"/>
    <n v="0"/>
    <n v="17801"/>
    <m/>
    <n v="0"/>
    <m/>
    <n v="0"/>
    <m/>
    <n v="0"/>
    <n v="20017675.000000004"/>
    <n v="0"/>
    <n v="17801"/>
    <n v="0"/>
    <n v="0"/>
    <n v="0"/>
    <n v="0"/>
    <s v=""/>
    <n v="17801"/>
    <s v="2018 (triag)"/>
    <n v="17801"/>
    <s v="2018 (triag)"/>
    <s v=""/>
    <n v="17801"/>
    <n v="17801"/>
    <s v="No change"/>
    <n v="9.0528744101809888E-2"/>
    <n v="5.4673730437993617E-2"/>
    <n v="11320.451022815707"/>
    <n v="20973.837481431656"/>
    <n v="0"/>
    <n v="9.9804366397578299"/>
    <n v="8.8926411284027722"/>
  </r>
  <r>
    <s v="Zambia"/>
    <x v="45"/>
    <n v="14744675"/>
    <x v="17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n v="0"/>
    <n v="0"/>
    <s v="No change"/>
    <n v="9.0528744101809888E-2"/>
    <n v="5.4673730437993617E-2"/>
    <n v="0"/>
    <n v="0"/>
    <n v="0"/>
    <n v="0"/>
    <n v="0"/>
  </r>
  <r>
    <s v="Zambia"/>
    <x v="45"/>
    <n v="14744676"/>
    <x v="18"/>
    <n v="1126"/>
    <n v="15234975.999999991"/>
    <n v="0"/>
    <m/>
    <n v="0"/>
    <m/>
    <n v="0"/>
    <m/>
    <n v="0"/>
    <m/>
    <n v="0"/>
    <n v="17835892.999999981"/>
    <n v="1712"/>
    <n v="1712"/>
    <m/>
    <n v="2045"/>
    <m/>
    <n v="2506"/>
    <m/>
    <n v="3182"/>
    <n v="20017675.000000004"/>
    <n v="1474"/>
    <n v="1602"/>
    <n v="1126"/>
    <n v="2045"/>
    <n v="3182"/>
    <n v="1126"/>
    <n v="2012"/>
    <n v="1712"/>
    <n v="2018"/>
    <n v="1474"/>
    <n v="2022"/>
    <s v="Adjust"/>
    <n v="1694.0662017282921"/>
    <n v="2235"/>
    <s v="Decreasing"/>
    <n v="9.0528744101809888E-2"/>
    <n v="5.4673730437993617E-2"/>
    <n v="1018.7833570333555"/>
    <n v="1887.5393317933549"/>
    <n v="0.73908879147561546"/>
    <n v="0.95986222837286683"/>
    <n v="1.1165132813875736"/>
  </r>
  <r>
    <s v="Zambia"/>
    <x v="45"/>
    <n v="14744677"/>
    <x v="19"/>
    <n v="3141"/>
    <n v="15234975.999999991"/>
    <n v="0"/>
    <m/>
    <n v="0"/>
    <m/>
    <n v="0"/>
    <m/>
    <n v="1814"/>
    <m/>
    <n v="0"/>
    <n v="17835892.999999981"/>
    <n v="3616"/>
    <n v="3616"/>
    <m/>
    <n v="4562"/>
    <m/>
    <n v="5544"/>
    <m/>
    <n v="8281"/>
    <n v="20017675.000000004"/>
    <n v="970"/>
    <n v="0"/>
    <n v="3141"/>
    <n v="4562"/>
    <n v="8281"/>
    <n v="3141"/>
    <n v="2012"/>
    <n v="3616"/>
    <n v="2018"/>
    <n v="970"/>
    <n v="2022"/>
    <s v="Adjust"/>
    <n v="1114.8196849908027"/>
    <n v="3616"/>
    <s v="Decreasing"/>
    <n v="9.0528744101809888E-2"/>
    <n v="5.4673730437993617E-2"/>
    <n v="0"/>
    <n v="0"/>
    <n v="2.0617032806615527"/>
    <n v="2.0273725571239991"/>
    <n v="1.8064035908266067"/>
  </r>
  <r>
    <s v="Zambia"/>
    <x v="45"/>
    <n v="14744678"/>
    <x v="20"/>
    <n v="485"/>
    <n v="15234975.999999991"/>
    <n v="0"/>
    <m/>
    <n v="0"/>
    <m/>
    <n v="0"/>
    <m/>
    <n v="432"/>
    <m/>
    <n v="0"/>
    <n v="17835892.999999981"/>
    <n v="739"/>
    <n v="739"/>
    <m/>
    <n v="864"/>
    <m/>
    <n v="1036"/>
    <m/>
    <n v="1324"/>
    <n v="20017675.000000004"/>
    <n v="1239"/>
    <n v="606"/>
    <n v="485"/>
    <n v="864"/>
    <n v="1324"/>
    <n v="485"/>
    <n v="2012"/>
    <n v="739"/>
    <n v="2018"/>
    <n v="1239"/>
    <n v="2022"/>
    <s v=""/>
    <n v="1239"/>
    <n v="1327"/>
    <s v="Increasing"/>
    <n v="9.0528744101809888E-2"/>
    <n v="5.4673730437993617E-2"/>
    <n v="385.38246839089476"/>
    <n v="714.01300565965857"/>
    <n v="0.31834641551125537"/>
    <n v="0.41433305301842793"/>
    <n v="0.66291414962027295"/>
  </r>
  <r>
    <s v="Zambia"/>
    <x v="45"/>
    <n v="14744679"/>
    <x v="21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n v="0"/>
    <n v="0"/>
    <s v="No change"/>
    <n v="9.0528744101809888E-2"/>
    <n v="5.4673730437993617E-2"/>
    <n v="0"/>
    <n v="0"/>
    <n v="0"/>
    <n v="0"/>
    <n v="0"/>
  </r>
  <r>
    <s v="Zambia"/>
    <x v="45"/>
    <n v="14744680"/>
    <x v="22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2"/>
    <n v="0"/>
    <n v="0"/>
    <n v="0"/>
    <n v="2"/>
    <n v="0"/>
    <s v=""/>
    <n v="0"/>
    <s v=""/>
    <n v="2"/>
    <n v="2022"/>
    <s v=""/>
    <n v="2"/>
    <n v="2"/>
    <s v="Increasing"/>
    <n v="9.0528744101809888E-2"/>
    <n v="5.4673730437993617E-2"/>
    <n v="0"/>
    <n v="0"/>
    <n v="0"/>
    <n v="0"/>
    <n v="9.9911703032445052E-4"/>
  </r>
  <r>
    <s v="Zambia"/>
    <x v="45"/>
    <n v="14744681"/>
    <x v="23"/>
    <n v="0"/>
    <n v="15234975.999999991"/>
    <n v="0"/>
    <m/>
    <n v="0"/>
    <m/>
    <n v="0"/>
    <m/>
    <n v="0"/>
    <m/>
    <n v="0"/>
    <n v="17835892.999999981"/>
    <n v="0"/>
    <n v="0"/>
    <m/>
    <n v="0"/>
    <m/>
    <n v="0"/>
    <m/>
    <n v="0"/>
    <n v="20017675.000000004"/>
    <n v="0"/>
    <n v="0"/>
    <n v="0"/>
    <n v="0"/>
    <n v="0"/>
    <n v="0"/>
    <s v=""/>
    <n v="0"/>
    <s v=""/>
    <n v="0"/>
    <s v=""/>
    <s v=""/>
    <n v="0"/>
    <n v="0"/>
    <s v="No change"/>
    <n v="9.0528744101809888E-2"/>
    <n v="5.4673730437993617E-2"/>
    <n v="0"/>
    <n v="0"/>
    <n v="0"/>
    <n v="0"/>
    <n v="0"/>
  </r>
  <r>
    <s v="Zimbabwe"/>
    <x v="46"/>
    <n v="13265331.000000002"/>
    <x v="0"/>
    <n v="2118"/>
    <n v="13555421.500000011"/>
    <n v="2228"/>
    <n v="13855753.000000004"/>
    <n v="3561"/>
    <n v="14154937"/>
    <n v="5462"/>
    <n v="14452704.499999994"/>
    <n v="5458"/>
    <n v="14751100.999999998"/>
    <n v="5734"/>
    <n v="15052184.000000007"/>
    <n v="6665"/>
    <n v="6665"/>
    <n v="15354607.5"/>
    <n v="0"/>
    <n v="15669665.999999998"/>
    <n v="5914"/>
    <n v="15993524.000000002"/>
    <n v="0"/>
    <n v="16320536.999999996"/>
    <n v="6133"/>
    <n v="1959"/>
    <n v="5462"/>
    <n v="6665"/>
    <n v="6133"/>
    <n v="2228"/>
    <n v="2013"/>
    <n v="6665"/>
    <n v="2018"/>
    <n v="6133"/>
    <n v="2022"/>
    <s v="Adjust"/>
    <n v="7092.3533145554811"/>
    <n v="7092.3533145554811"/>
    <s v="Increasing"/>
    <n v="8.5173735635071912E-2"/>
    <n v="0.17704702295875174"/>
    <n v="1279.6229456011358"/>
    <n v="3332.008275145773"/>
    <n v="1.6436228117288705"/>
    <n v="4.4279288640106955"/>
    <n v="4.345661735612917"/>
  </r>
  <r>
    <s v="Zimbabwe"/>
    <x v="46"/>
    <n v="13265332"/>
    <x v="1"/>
    <n v="31072"/>
    <n v="13555421.500000011"/>
    <n v="37444"/>
    <m/>
    <n v="44810"/>
    <m/>
    <n v="41532"/>
    <m/>
    <n v="42747"/>
    <m/>
    <n v="59965"/>
    <n v="15052184.000000007"/>
    <n v="67752"/>
    <n v="67752"/>
    <m/>
    <n v="0"/>
    <m/>
    <n v="44998"/>
    <m/>
    <n v="0"/>
    <n v="16320536.999999996"/>
    <n v="64364"/>
    <n v="25835"/>
    <n v="44810"/>
    <n v="67752"/>
    <n v="64364"/>
    <n v="37444"/>
    <n v="2013"/>
    <n v="67752"/>
    <n v="2018"/>
    <n v="64364"/>
    <n v="2022"/>
    <s v="Adjust"/>
    <n v="74432.125996746938"/>
    <n v="74432.125996746938"/>
    <s v="Increasing"/>
    <n v="8.5173735635071912E-2"/>
    <n v="0.17704702295875174"/>
    <n v="16875.476671569853"/>
    <n v="43942.028477994405"/>
    <n v="27.622896123148934"/>
    <n v="45.01140831124571"/>
    <n v="45.606419688731414"/>
  </r>
  <r>
    <s v="Zimbabwe"/>
    <x v="46"/>
    <n v="13265333"/>
    <x v="2"/>
    <n v="0"/>
    <n v="13555421.500000011"/>
    <n v="0"/>
    <m/>
    <n v="0"/>
    <m/>
    <n v="0"/>
    <m/>
    <n v="0"/>
    <m/>
    <n v="17612"/>
    <n v="15052184.000000007"/>
    <n v="0"/>
    <n v="854"/>
    <m/>
    <n v="0"/>
    <m/>
    <n v="18586"/>
    <m/>
    <n v="0"/>
    <n v="16320536.999999996"/>
    <n v="5592"/>
    <n v="854"/>
    <n v="0"/>
    <n v="17612"/>
    <n v="18586"/>
    <n v="0"/>
    <s v=""/>
    <n v="854"/>
    <s v="2018 (triag)"/>
    <n v="5592"/>
    <n v="2022"/>
    <s v=""/>
    <n v="5592"/>
    <n v="9601"/>
    <s v="Increasing"/>
    <n v="8.5173735635071912E-2"/>
    <n v="0.17704702295875174"/>
    <n v="557.83460721968868"/>
    <n v="1452.5446998338386"/>
    <n v="0"/>
    <n v="0.56735952736161055"/>
    <n v="5.8827721171184519"/>
  </r>
  <r>
    <s v="Zimbabwe"/>
    <x v="46"/>
    <n v="13265334"/>
    <x v="3"/>
    <n v="51"/>
    <n v="13555421.500000011"/>
    <n v="0"/>
    <m/>
    <n v="0"/>
    <m/>
    <n v="394"/>
    <m/>
    <n v="0"/>
    <m/>
    <n v="0"/>
    <n v="15052184.000000007"/>
    <n v="0"/>
    <n v="776"/>
    <m/>
    <n v="0"/>
    <m/>
    <n v="351"/>
    <m/>
    <n v="0"/>
    <n v="16320536.999999996"/>
    <n v="0"/>
    <n v="776"/>
    <n v="394"/>
    <n v="0"/>
    <n v="351"/>
    <n v="51"/>
    <n v="2012"/>
    <n v="776"/>
    <s v="2018 (triag)"/>
    <n v="351"/>
    <n v="2020"/>
    <s v="Adjust"/>
    <n v="405.90510572460033"/>
    <n v="776"/>
    <s v="Decreasing"/>
    <n v="8.5173735635071912E-2"/>
    <n v="0.17704702295875174"/>
    <n v="506.88484215746882"/>
    <n v="1319.8766827529962"/>
    <n v="3.7623322889664447E-2"/>
    <n v="0.51553980472202543"/>
    <n v="0.47547455086802609"/>
  </r>
  <r>
    <s v="Zimbabwe"/>
    <x v="46"/>
    <n v="13265335"/>
    <x v="4"/>
    <n v="30"/>
    <n v="13555421.500000011"/>
    <n v="0"/>
    <m/>
    <n v="0"/>
    <m/>
    <n v="236"/>
    <m/>
    <n v="0"/>
    <m/>
    <n v="0"/>
    <n v="15052184.000000007"/>
    <n v="0"/>
    <n v="347"/>
    <m/>
    <n v="0"/>
    <m/>
    <n v="38"/>
    <m/>
    <n v="0"/>
    <n v="16320536.999999996"/>
    <n v="0"/>
    <n v="347"/>
    <n v="236"/>
    <n v="0"/>
    <n v="38"/>
    <n v="30"/>
    <n v="2012"/>
    <n v="347"/>
    <s v="2018 (triag)"/>
    <n v="38"/>
    <n v="2020"/>
    <s v="Adjust"/>
    <n v="43.944142500099183"/>
    <n v="514"/>
    <s v="Decreasing"/>
    <n v="8.5173735635071912E-2"/>
    <n v="0.17704702295875174"/>
    <n v="226.66113431525991"/>
    <n v="590.20258880836298"/>
    <n v="2.2131366405684968E-2"/>
    <n v="0.23053133020430777"/>
    <n v="0.31494061745639873"/>
  </r>
  <r>
    <s v="Zimbabwe"/>
    <x v="46"/>
    <n v="13265336"/>
    <x v="5"/>
    <n v="0"/>
    <n v="13555421.500000011"/>
    <n v="0"/>
    <m/>
    <n v="0"/>
    <m/>
    <n v="11200"/>
    <m/>
    <n v="0"/>
    <m/>
    <n v="15000"/>
    <n v="15052184.000000007"/>
    <n v="15888"/>
    <n v="15888"/>
    <m/>
    <n v="0"/>
    <m/>
    <n v="0"/>
    <m/>
    <n v="0"/>
    <n v="16320536.999999996"/>
    <n v="19722"/>
    <n v="2143"/>
    <n v="11200"/>
    <n v="15888"/>
    <n v="19722"/>
    <n v="11200"/>
    <n v="2015"/>
    <n v="15888"/>
    <n v="2018"/>
    <n v="19722"/>
    <n v="2022"/>
    <s v=""/>
    <n v="19722"/>
    <n v="19722"/>
    <s v="Increasing"/>
    <n v="8.5173735635071912E-2"/>
    <n v="0.17704702295875174"/>
    <n v="1399.81213497868"/>
    <n v="3644.9687256954526"/>
    <n v="8.262376791455722"/>
    <n v="10.555278888432397"/>
    <n v="12.084161201313416"/>
  </r>
  <r>
    <s v="Zimbabwe"/>
    <x v="46"/>
    <n v="13265337"/>
    <x v="6"/>
    <n v="0"/>
    <n v="13555421.500000011"/>
    <n v="0"/>
    <m/>
    <n v="0"/>
    <m/>
    <n v="845"/>
    <m/>
    <n v="0"/>
    <m/>
    <n v="0"/>
    <n v="15052184.000000007"/>
    <n v="0"/>
    <n v="0"/>
    <m/>
    <n v="0"/>
    <m/>
    <n v="0"/>
    <m/>
    <n v="0"/>
    <n v="16320536.999999996"/>
    <n v="0"/>
    <n v="0"/>
    <n v="845"/>
    <n v="0"/>
    <n v="0"/>
    <n v="845"/>
    <n v="2015"/>
    <n v="0"/>
    <s v=""/>
    <n v="0"/>
    <s v=""/>
    <s v=""/>
    <n v="0"/>
    <n v="280"/>
    <s v="No change"/>
    <n v="8.5173735635071912E-2"/>
    <n v="0.17704702295875174"/>
    <n v="0"/>
    <n v="0"/>
    <n v="0.62336682042679326"/>
    <n v="0"/>
    <n v="0.17156298227196817"/>
  </r>
  <r>
    <s v="Zimbabwe"/>
    <x v="46"/>
    <n v="13265338"/>
    <x v="7"/>
    <n v="0"/>
    <n v="13555421.500000011"/>
    <n v="0"/>
    <m/>
    <n v="0"/>
    <m/>
    <n v="1885"/>
    <m/>
    <n v="0"/>
    <m/>
    <n v="0"/>
    <n v="15052184.000000007"/>
    <n v="0"/>
    <n v="1644"/>
    <m/>
    <n v="0"/>
    <m/>
    <n v="91"/>
    <m/>
    <n v="0"/>
    <n v="16320536.999999996"/>
    <n v="0"/>
    <n v="1644"/>
    <n v="1885"/>
    <n v="0"/>
    <n v="91"/>
    <n v="1885"/>
    <n v="2015"/>
    <n v="1644"/>
    <s v="2018 (triag)"/>
    <n v="91"/>
    <n v="2020"/>
    <s v="Adjust"/>
    <n v="105.23465703971119"/>
    <n v="2684"/>
    <s v="Decreasing"/>
    <n v="8.5173735635071912E-2"/>
    <n v="0.17704702295875174"/>
    <n v="1073.8642790037097"/>
    <n v="2796.2335907808324"/>
    <n v="1.3905875224905389"/>
    <n v="1.0922003079420231"/>
    <n v="1.644553730064152"/>
  </r>
  <r>
    <s v="Zimbabwe"/>
    <x v="46"/>
    <n v="13265339"/>
    <x v="8"/>
    <n v="0"/>
    <n v="13555421.500000011"/>
    <n v="0"/>
    <m/>
    <n v="0"/>
    <m/>
    <n v="0"/>
    <m/>
    <n v="551"/>
    <m/>
    <n v="607"/>
    <n v="15052184.000000007"/>
    <n v="2021"/>
    <n v="2115"/>
    <m/>
    <n v="0"/>
    <m/>
    <n v="0"/>
    <m/>
    <n v="0"/>
    <n v="16320536.999999996"/>
    <n v="0"/>
    <n v="2115"/>
    <n v="0"/>
    <n v="2021"/>
    <n v="0"/>
    <n v="0"/>
    <s v=""/>
    <n v="2115"/>
    <s v="2018 (triag)"/>
    <n v="2115"/>
    <s v="2018 (triag)"/>
    <s v=""/>
    <n v="2115"/>
    <n v="2115"/>
    <s v="No change"/>
    <n v="8.5173735635071912E-2"/>
    <n v="0.17704702295875174"/>
    <n v="1381.5224757255755"/>
    <n v="3597.3443093074575"/>
    <n v="0"/>
    <n v="1.405111710034902"/>
    <n v="1.2959132410900454"/>
  </r>
  <r>
    <s v="Zimbabwe"/>
    <x v="46"/>
    <n v="13265340"/>
    <x v="9"/>
    <n v="0"/>
    <n v="13555421.500000011"/>
    <n v="0"/>
    <m/>
    <n v="229"/>
    <m/>
    <n v="270"/>
    <m/>
    <n v="257"/>
    <m/>
    <n v="451"/>
    <n v="15052184.000000007"/>
    <n v="414"/>
    <n v="414"/>
    <m/>
    <n v="0"/>
    <m/>
    <n v="0"/>
    <m/>
    <n v="0"/>
    <n v="16320536.999999996"/>
    <n v="0"/>
    <n v="327"/>
    <n v="270"/>
    <n v="451"/>
    <n v="0"/>
    <n v="229"/>
    <n v="2014"/>
    <n v="414"/>
    <n v="2018"/>
    <n v="414"/>
    <n v="2018"/>
    <s v=""/>
    <n v="414"/>
    <n v="414"/>
    <s v="No change"/>
    <n v="8.5173735635071912E-2"/>
    <n v="0.17704702295875174"/>
    <n v="213.59709199161381"/>
    <n v="556.18514853122394"/>
    <n v="0.16893609689672859"/>
    <n v="0.27504314324087442"/>
    <n v="0.25366812378783865"/>
  </r>
  <r>
    <s v="Zimbabwe"/>
    <x v="46"/>
    <n v="13265341"/>
    <x v="10"/>
    <n v="27"/>
    <n v="13555421.500000011"/>
    <n v="26"/>
    <m/>
    <n v="26"/>
    <m/>
    <n v="0"/>
    <m/>
    <n v="17"/>
    <m/>
    <n v="0"/>
    <n v="15052184.000000007"/>
    <n v="40"/>
    <n v="40"/>
    <m/>
    <n v="25"/>
    <m/>
    <n v="0"/>
    <m/>
    <n v="0"/>
    <n v="16320536.999999996"/>
    <n v="0"/>
    <n v="10"/>
    <n v="27"/>
    <n v="40"/>
    <n v="0"/>
    <n v="26"/>
    <n v="2013"/>
    <n v="40"/>
    <n v="2018"/>
    <n v="25"/>
    <n v="2018"/>
    <s v="Adjust"/>
    <n v="28.910620065854726"/>
    <n v="40"/>
    <s v="Decreasing"/>
    <n v="8.5173735635071912E-2"/>
    <n v="0.17704702295875174"/>
    <n v="6.5320211618230521"/>
    <n v="17.00872013856954"/>
    <n v="1.918051755159364E-2"/>
    <n v="2.6574216738248734E-2"/>
    <n v="2.4508997467424024E-2"/>
  </r>
  <r>
    <s v="Zimbabwe"/>
    <x v="46"/>
    <n v="13265342"/>
    <x v="11"/>
    <n v="352"/>
    <n v="13555421.500000011"/>
    <n v="343"/>
    <m/>
    <n v="0"/>
    <m/>
    <n v="0"/>
    <m/>
    <n v="0"/>
    <m/>
    <n v="0"/>
    <n v="15052184.000000007"/>
    <n v="644"/>
    <n v="644"/>
    <m/>
    <n v="0"/>
    <m/>
    <n v="0"/>
    <m/>
    <n v="0"/>
    <n v="16320536.999999996"/>
    <n v="757"/>
    <n v="368"/>
    <n v="352"/>
    <n v="644"/>
    <n v="757"/>
    <n v="343"/>
    <n v="2013"/>
    <n v="644"/>
    <n v="2018"/>
    <n v="757"/>
    <n v="2022"/>
    <s v=""/>
    <n v="757"/>
    <n v="757"/>
    <s v="Increasing"/>
    <n v="8.5173735635071912E-2"/>
    <n v="0.17704702295875174"/>
    <n v="240.37837875508831"/>
    <n v="625.92090109935907"/>
    <n v="0.25303528923833146"/>
    <n v="0.42784488948580462"/>
    <n v="0.46383277707099968"/>
  </r>
  <r>
    <s v="Zimbabwe"/>
    <x v="46"/>
    <n v="13265343"/>
    <x v="12"/>
    <n v="0"/>
    <n v="13555421.500000011"/>
    <n v="0"/>
    <m/>
    <n v="0"/>
    <m/>
    <n v="0"/>
    <m/>
    <n v="0"/>
    <m/>
    <n v="0"/>
    <n v="15052184.000000007"/>
    <n v="164"/>
    <n v="164"/>
    <m/>
    <n v="0"/>
    <m/>
    <n v="0"/>
    <m/>
    <n v="0"/>
    <n v="16320536.999999996"/>
    <n v="0"/>
    <n v="76"/>
    <n v="0"/>
    <n v="164"/>
    <n v="0"/>
    <n v="0"/>
    <s v=""/>
    <n v="164"/>
    <n v="2018"/>
    <n v="164"/>
    <n v="2018"/>
    <s v=""/>
    <n v="164"/>
    <n v="164"/>
    <s v="No change"/>
    <n v="8.5173735635071912E-2"/>
    <n v="0.17704702295875174"/>
    <n v="49.643360829855197"/>
    <n v="129.26627305312851"/>
    <n v="0"/>
    <n v="0.10895428862681981"/>
    <n v="0.10048688961643851"/>
  </r>
  <r>
    <s v="Zimbabwe"/>
    <x v="46"/>
    <n v="13265344"/>
    <x v="13"/>
    <n v="233"/>
    <n v="13555421.500000011"/>
    <n v="239"/>
    <m/>
    <n v="312"/>
    <m/>
    <n v="511"/>
    <m/>
    <n v="320"/>
    <m/>
    <n v="417"/>
    <n v="15052184.000000007"/>
    <n v="480"/>
    <n v="480"/>
    <m/>
    <n v="0"/>
    <m/>
    <n v="0"/>
    <m/>
    <n v="0"/>
    <n v="16320536.999999996"/>
    <n v="0"/>
    <n v="412"/>
    <n v="511"/>
    <n v="480"/>
    <n v="0"/>
    <n v="239"/>
    <n v="2013"/>
    <n v="480"/>
    <n v="2018"/>
    <n v="480"/>
    <n v="2018"/>
    <s v=""/>
    <n v="480"/>
    <n v="480"/>
    <s v="No change"/>
    <n v="8.5173735635071912E-2"/>
    <n v="0.17704702295875174"/>
    <n v="269.11927186710972"/>
    <n v="700.75926970906505"/>
    <n v="0.17631321903195693"/>
    <n v="0.3188906008589848"/>
    <n v="0.2941079696090883"/>
  </r>
  <r>
    <s v="Zimbabwe"/>
    <x v="46"/>
    <n v="13265345"/>
    <x v="14"/>
    <n v="0"/>
    <n v="13555421.500000011"/>
    <n v="0"/>
    <m/>
    <n v="0"/>
    <m/>
    <n v="0"/>
    <m/>
    <n v="678"/>
    <m/>
    <n v="605"/>
    <n v="15052184.000000007"/>
    <n v="703"/>
    <n v="718"/>
    <m/>
    <n v="0"/>
    <m/>
    <n v="0"/>
    <m/>
    <n v="0"/>
    <n v="16320536.999999996"/>
    <n v="0"/>
    <n v="718"/>
    <n v="0"/>
    <n v="703"/>
    <n v="0"/>
    <n v="0"/>
    <s v=""/>
    <n v="718"/>
    <s v="2018 (triag)"/>
    <n v="718"/>
    <s v="2018 (triag)"/>
    <s v=""/>
    <n v="718"/>
    <n v="718"/>
    <s v="No change"/>
    <n v="8.5173735635071912E-2"/>
    <n v="0.17704702295875174"/>
    <n v="468.99911941889513"/>
    <n v="1221.226105949293"/>
    <n v="0"/>
    <n v="0.47700719045156481"/>
    <n v="0.43993650454026123"/>
  </r>
  <r>
    <s v="Zimbabwe"/>
    <x v="46"/>
    <n v="13265346"/>
    <x v="15"/>
    <n v="0"/>
    <n v="13555421.500000011"/>
    <n v="0"/>
    <m/>
    <n v="0"/>
    <m/>
    <n v="0"/>
    <m/>
    <n v="13"/>
    <m/>
    <n v="20"/>
    <n v="15052184.000000007"/>
    <n v="20"/>
    <n v="20"/>
    <m/>
    <n v="0"/>
    <m/>
    <n v="0"/>
    <m/>
    <n v="0"/>
    <n v="16320536.999999996"/>
    <n v="0"/>
    <n v="0"/>
    <n v="0"/>
    <n v="20"/>
    <n v="0"/>
    <n v="0"/>
    <s v=""/>
    <n v="20"/>
    <n v="2017"/>
    <n v="20"/>
    <n v="2017"/>
    <s v=""/>
    <n v="20"/>
    <n v="20"/>
    <s v="No change"/>
    <n v="8.5173735635071912E-2"/>
    <n v="0.17704702295875174"/>
    <n v="0"/>
    <n v="0"/>
    <n v="0"/>
    <n v="1.3287108369124367E-2"/>
    <n v="1.2254498733712012E-2"/>
  </r>
  <r>
    <s v="Zimbabwe"/>
    <x v="46"/>
    <n v="13265347"/>
    <x v="16"/>
    <n v="0"/>
    <n v="13555421.500000011"/>
    <n v="0"/>
    <m/>
    <n v="0"/>
    <m/>
    <n v="0"/>
    <m/>
    <n v="0"/>
    <m/>
    <n v="1733"/>
    <n v="15052184.000000007"/>
    <n v="0"/>
    <n v="9502"/>
    <m/>
    <n v="0"/>
    <m/>
    <n v="0"/>
    <m/>
    <n v="0"/>
    <n v="16320536.999999996"/>
    <n v="0"/>
    <n v="9502"/>
    <n v="0"/>
    <n v="1733"/>
    <n v="0"/>
    <n v="0"/>
    <s v=""/>
    <n v="9502"/>
    <s v="2018 (triag)"/>
    <n v="9502"/>
    <s v="2018 (triag)"/>
    <s v=""/>
    <n v="9502"/>
    <n v="9502"/>
    <s v="No change"/>
    <n v="8.5173735635071912E-2"/>
    <n v="0.17704702295875174"/>
    <n v="6206.7265079642639"/>
    <n v="16161.685875668776"/>
    <n v="0"/>
    <n v="6.3127051861709873"/>
    <n v="5.8221123483865771"/>
  </r>
  <r>
    <s v="Zimbabwe"/>
    <x v="46"/>
    <n v="13265348"/>
    <x v="17"/>
    <n v="0"/>
    <n v="13555421.500000011"/>
    <n v="0"/>
    <m/>
    <n v="0"/>
    <m/>
    <n v="0"/>
    <m/>
    <n v="0"/>
    <m/>
    <n v="0"/>
    <n v="15052184.000000007"/>
    <n v="0"/>
    <n v="1122"/>
    <m/>
    <n v="0"/>
    <m/>
    <n v="0"/>
    <m/>
    <n v="0"/>
    <n v="16320536.999999996"/>
    <n v="0"/>
    <n v="1122"/>
    <n v="0"/>
    <n v="0"/>
    <n v="0"/>
    <n v="0"/>
    <s v=""/>
    <n v="1122"/>
    <s v="2018 (triag)"/>
    <n v="1122"/>
    <s v="2018 (triag)"/>
    <s v=""/>
    <n v="1122"/>
    <n v="1122"/>
    <s v="No change"/>
    <n v="8.5173735635071912E-2"/>
    <n v="0.17704702295875174"/>
    <n v="732.8927743565464"/>
    <n v="1908.3783995475023"/>
    <n v="0"/>
    <n v="0.74540677950787704"/>
    <n v="0.68747737896124395"/>
  </r>
  <r>
    <s v="Zimbabwe"/>
    <x v="46"/>
    <n v="13265349"/>
    <x v="18"/>
    <n v="0"/>
    <n v="13555421.500000011"/>
    <n v="0"/>
    <m/>
    <n v="519"/>
    <m/>
    <n v="644"/>
    <m/>
    <n v="600"/>
    <m/>
    <n v="781"/>
    <n v="15052184.000000007"/>
    <n v="1126"/>
    <n v="1126"/>
    <m/>
    <n v="0"/>
    <m/>
    <n v="0"/>
    <m/>
    <n v="0"/>
    <n v="16320536.999999996"/>
    <n v="795"/>
    <n v="648"/>
    <n v="644"/>
    <n v="1126"/>
    <n v="795"/>
    <n v="519"/>
    <n v="2014"/>
    <n v="1126"/>
    <n v="2018"/>
    <n v="795"/>
    <n v="2022"/>
    <s v="Adjust"/>
    <n v="919.35771809418031"/>
    <n v="1126"/>
    <s v="Decreasing"/>
    <n v="8.5173735635071912E-2"/>
    <n v="0.17704702295875174"/>
    <n v="423.27497128613379"/>
    <n v="1102.1650649793062"/>
    <n v="0.38287263881834999"/>
    <n v="0.74806420118170192"/>
    <n v="0.68992827870798634"/>
  </r>
  <r>
    <s v="Zimbabwe"/>
    <x v="46"/>
    <n v="13265350"/>
    <x v="19"/>
    <n v="0"/>
    <n v="13555421.500000011"/>
    <n v="0"/>
    <m/>
    <n v="145"/>
    <m/>
    <n v="0"/>
    <m/>
    <n v="130"/>
    <m/>
    <n v="174"/>
    <n v="15052184.000000007"/>
    <n v="0"/>
    <n v="1094"/>
    <m/>
    <n v="0"/>
    <m/>
    <n v="0"/>
    <m/>
    <n v="0"/>
    <n v="16320536.999999996"/>
    <n v="0"/>
    <n v="1094"/>
    <n v="145"/>
    <n v="174"/>
    <n v="0"/>
    <n v="145"/>
    <n v="2014"/>
    <n v="1094"/>
    <s v="2018 (triag)"/>
    <n v="1094"/>
    <s v="2018 (triag)"/>
    <s v=""/>
    <n v="1094"/>
    <n v="1094"/>
    <s v="No change"/>
    <n v="8.5173735635071912E-2"/>
    <n v="0.17704702295875174"/>
    <n v="714.60311510344184"/>
    <n v="1860.7539831595077"/>
    <n v="0.10696827096081069"/>
    <n v="0.72680482779110289"/>
    <n v="0.67032108073404706"/>
  </r>
  <r>
    <s v="Zimbabwe"/>
    <x v="46"/>
    <n v="13265351"/>
    <x v="20"/>
    <n v="377"/>
    <n v="13555421.500000011"/>
    <n v="419"/>
    <m/>
    <n v="413"/>
    <m/>
    <n v="472"/>
    <m/>
    <n v="432"/>
    <m/>
    <n v="503"/>
    <n v="15052184.000000007"/>
    <n v="688"/>
    <n v="688"/>
    <m/>
    <n v="0"/>
    <m/>
    <n v="0"/>
    <m/>
    <n v="0"/>
    <n v="16320536.999999996"/>
    <n v="957"/>
    <n v="459"/>
    <n v="472"/>
    <n v="688"/>
    <n v="957"/>
    <n v="419"/>
    <n v="2013"/>
    <n v="688"/>
    <n v="2018"/>
    <n v="957"/>
    <n v="2022"/>
    <s v=""/>
    <n v="957"/>
    <n v="957"/>
    <s v="Increasing"/>
    <n v="8.5173735635071912E-2"/>
    <n v="0.17704702295875174"/>
    <n v="299.8197713276781"/>
    <n v="780.70025436034189"/>
    <n v="0.30910141746606673"/>
    <n v="0.45707652789787823"/>
    <n v="0.58637776440811984"/>
  </r>
  <r>
    <s v="Zimbabwe"/>
    <x v="46"/>
    <n v="13265352"/>
    <x v="21"/>
    <n v="0"/>
    <n v="13555421.500000011"/>
    <n v="0"/>
    <m/>
    <n v="0"/>
    <m/>
    <n v="0"/>
    <m/>
    <n v="0"/>
    <m/>
    <n v="0"/>
    <n v="15052184.000000007"/>
    <n v="12"/>
    <n v="12"/>
    <m/>
    <n v="0"/>
    <m/>
    <n v="0"/>
    <m/>
    <n v="0"/>
    <n v="16320536.999999996"/>
    <n v="84"/>
    <n v="0"/>
    <n v="0"/>
    <n v="12"/>
    <n v="84"/>
    <n v="0"/>
    <s v=""/>
    <n v="12"/>
    <n v="2018"/>
    <n v="84"/>
    <n v="2022"/>
    <s v=""/>
    <n v="84"/>
    <n v="84"/>
    <s v="Increasing"/>
    <n v="8.5173735635071912E-2"/>
    <n v="0.17704702295875174"/>
    <n v="0"/>
    <n v="0"/>
    <n v="0"/>
    <n v="7.9722650214746199E-3"/>
    <n v="5.1468894681590452E-2"/>
  </r>
  <r>
    <s v="Zimbabwe"/>
    <x v="46"/>
    <n v="13265353"/>
    <x v="22"/>
    <n v="0"/>
    <n v="13555421.500000011"/>
    <n v="0"/>
    <m/>
    <n v="0"/>
    <m/>
    <n v="0"/>
    <m/>
    <n v="0"/>
    <m/>
    <n v="0"/>
    <n v="15052184.000000007"/>
    <n v="0"/>
    <n v="0"/>
    <m/>
    <n v="0"/>
    <m/>
    <n v="0"/>
    <m/>
    <n v="0"/>
    <n v="16320536.999999996"/>
    <n v="0"/>
    <n v="0"/>
    <n v="0"/>
    <n v="0"/>
    <n v="0"/>
    <n v="0"/>
    <s v=""/>
    <n v="0"/>
    <s v=""/>
    <n v="0"/>
    <s v=""/>
    <s v=""/>
    <n v="0"/>
    <n v="22"/>
    <s v="No change"/>
    <n v="8.5173735635071912E-2"/>
    <n v="0.17704702295875174"/>
    <n v="0"/>
    <n v="0"/>
    <n v="0"/>
    <n v="0"/>
    <n v="1.3479948607083214E-2"/>
  </r>
  <r>
    <s v="Zimbabwe"/>
    <x v="46"/>
    <n v="13265354"/>
    <x v="23"/>
    <n v="0"/>
    <n v="13555421.500000011"/>
    <n v="0"/>
    <m/>
    <n v="0"/>
    <m/>
    <n v="0"/>
    <m/>
    <n v="0"/>
    <m/>
    <n v="596"/>
    <n v="15052184.000000007"/>
    <n v="1215"/>
    <n v="1215"/>
    <m/>
    <n v="0"/>
    <m/>
    <n v="0"/>
    <m/>
    <n v="0"/>
    <n v="16320536.999999996"/>
    <n v="0"/>
    <n v="5"/>
    <n v="0"/>
    <n v="1215"/>
    <n v="0"/>
    <n v="0"/>
    <s v=""/>
    <n v="1215"/>
    <n v="2018"/>
    <n v="1215"/>
    <n v="2018"/>
    <s v=""/>
    <n v="1215"/>
    <n v="1215"/>
    <s v="No change"/>
    <n v="8.5173735635071912E-2"/>
    <n v="0.17704702295875174"/>
    <n v="3.2660105809115261"/>
    <n v="8.5043600692847701"/>
    <n v="0"/>
    <n v="0.80719183342430534"/>
    <n v="0.7444607980730048"/>
  </r>
  <r>
    <e v="#N/A"/>
    <x v="47"/>
    <n v="919028967.00000012"/>
    <x v="0"/>
    <n v="57929"/>
    <n v="944292669"/>
    <n v="201911"/>
    <n v="969991847.99999988"/>
    <n v="83859"/>
    <n v="996342964.99999988"/>
    <n v="45461"/>
    <n v="1022861293.4999999"/>
    <n v="453687"/>
    <n v="1049513589.5000001"/>
    <n v="167089"/>
    <n v="1076956971"/>
    <n v="580378"/>
    <n v="580378"/>
    <n v="1105078064.5"/>
    <n v="450022"/>
    <n v="1133815125"/>
    <n v="128959"/>
    <n v="1162657991.5"/>
    <n v="414918"/>
    <n v="1191645698.5"/>
    <n v="434257"/>
    <n v="334167"/>
    <n v="201911"/>
    <n v="580378"/>
    <n v="434257"/>
    <n v="201911"/>
    <n v="2013"/>
    <n v="580378"/>
    <n v="2018"/>
    <n v="434257"/>
    <n v="2022"/>
    <s v="Adjust"/>
    <e v="#N/A"/>
    <e v="#N/A"/>
    <e v="#N/A"/>
    <n v="2.7316088979300268E-2"/>
    <n v="5.4673730437993617E-2"/>
    <n v="291505.95171283372"/>
    <n v="393728.68657140451"/>
    <n v="2.1382247964905043"/>
    <n v="5.3890546756115478"/>
    <e v="#N/A"/>
  </r>
  <r>
    <e v="#N/A"/>
    <x v="47"/>
    <n v="919028968"/>
    <x v="1"/>
    <n v="489582"/>
    <n v="944292669"/>
    <n v="614474"/>
    <m/>
    <n v="507133"/>
    <m/>
    <n v="656054"/>
    <m/>
    <n v="1219679"/>
    <m/>
    <n v="1179537"/>
    <n v="1076956971"/>
    <n v="1782389"/>
    <n v="1782389"/>
    <m/>
    <n v="1063702"/>
    <m/>
    <n v="891491"/>
    <m/>
    <n v="1395296"/>
    <n v="1191645698.5"/>
    <n v="1773060"/>
    <n v="1093957"/>
    <n v="656054"/>
    <n v="1782389"/>
    <n v="1773060"/>
    <n v="614474"/>
    <n v="2013"/>
    <n v="1782389"/>
    <n v="2018"/>
    <n v="1773060"/>
    <n v="2022"/>
    <s v="Adjust"/>
    <e v="#N/A"/>
    <e v="#N/A"/>
    <e v="#N/A"/>
    <n v="2.7316088979300268E-2"/>
    <n v="5.4673730437993617E-2"/>
    <n v="954298.22938206466"/>
    <n v="1288943.1116046587"/>
    <n v="6.5072410299523353"/>
    <n v="16.550234113299592"/>
    <e v="#N/A"/>
  </r>
  <r>
    <e v="#N/A"/>
    <x v="47"/>
    <n v="919028969"/>
    <x v="2"/>
    <n v="30860"/>
    <n v="944292669"/>
    <n v="324098"/>
    <m/>
    <n v="51184"/>
    <m/>
    <n v="57502"/>
    <m/>
    <n v="406134"/>
    <m/>
    <n v="80818"/>
    <n v="1076956971"/>
    <n v="258294"/>
    <n v="258294"/>
    <m/>
    <n v="366238"/>
    <m/>
    <n v="213974"/>
    <m/>
    <n v="421570"/>
    <n v="1191645698.5"/>
    <n v="567662"/>
    <n v="217551"/>
    <n v="324098"/>
    <n v="406134"/>
    <n v="567662"/>
    <n v="324098"/>
    <n v="2013"/>
    <n v="258294"/>
    <n v="2018"/>
    <n v="567662"/>
    <n v="2022"/>
    <s v=""/>
    <n v="567662"/>
    <n v="567662"/>
    <s v="Increasing"/>
    <n v="2.7316088979300268E-2"/>
    <n v="5.4673730437993617E-2"/>
    <n v="189777.60012532261"/>
    <n v="256327.13431396766"/>
    <n v="3.432177444978131"/>
    <n v="2.3983688016816784"/>
    <n v="4.7636810229294841"/>
  </r>
  <r>
    <e v="#N/A"/>
    <x v="47"/>
    <n v="919028970"/>
    <x v="3"/>
    <n v="56286"/>
    <n v="944292669"/>
    <n v="9249"/>
    <m/>
    <n v="54527"/>
    <m/>
    <n v="51233"/>
    <m/>
    <n v="50508"/>
    <m/>
    <n v="76344"/>
    <n v="1076956971"/>
    <n v="45467"/>
    <n v="94098"/>
    <m/>
    <n v="37316"/>
    <m/>
    <n v="33866"/>
    <m/>
    <n v="15612"/>
    <n v="1191645698.5"/>
    <n v="66051"/>
    <n v="94098"/>
    <n v="56286"/>
    <n v="76344"/>
    <n v="66051"/>
    <n v="9249"/>
    <n v="2013"/>
    <n v="94098"/>
    <s v="2018 (triag)"/>
    <n v="66051"/>
    <n v="2022"/>
    <s v="Adjust"/>
    <e v="#N/A"/>
    <e v="#N/A"/>
    <e v="#N/A"/>
    <n v="2.7316088979300268E-2"/>
    <n v="5.4673730437993617E-2"/>
    <n v="82085.086331906568"/>
    <n v="110869.96007683591"/>
    <n v="9.7946328544461045E-2"/>
    <n v="0.87373964358693024"/>
    <e v="#N/A"/>
  </r>
  <r>
    <e v="#N/A"/>
    <x v="47"/>
    <n v="919028971"/>
    <x v="4"/>
    <n v="31721"/>
    <n v="944292669"/>
    <n v="14493"/>
    <m/>
    <n v="15280"/>
    <m/>
    <n v="33509"/>
    <m/>
    <n v="11208"/>
    <m/>
    <n v="22031"/>
    <n v="1076956971"/>
    <n v="40357"/>
    <n v="58028"/>
    <m/>
    <n v="17839"/>
    <m/>
    <n v="37248"/>
    <m/>
    <n v="5963"/>
    <n v="1191645698.5"/>
    <n v="16131"/>
    <n v="58028"/>
    <n v="33509"/>
    <n v="40357"/>
    <n v="37248"/>
    <n v="14493"/>
    <n v="2013"/>
    <n v="58028"/>
    <s v="2018 (triag)"/>
    <n v="16131"/>
    <n v="2022"/>
    <s v="Adjust"/>
    <e v="#N/A"/>
    <e v="#N/A"/>
    <e v="#N/A"/>
    <n v="2.7316088979300268E-2"/>
    <n v="5.4673730437993617E-2"/>
    <n v="50619.921673870587"/>
    <n v="68370.869129403742"/>
    <n v="0.15347995887067509"/>
    <n v="0.5388144704251141"/>
    <e v="#N/A"/>
  </r>
  <r>
    <e v="#N/A"/>
    <x v="47"/>
    <n v="919028972"/>
    <x v="5"/>
    <n v="3478"/>
    <n v="944292669"/>
    <n v="13057"/>
    <m/>
    <n v="0"/>
    <m/>
    <n v="197845"/>
    <m/>
    <n v="21327"/>
    <m/>
    <n v="42746"/>
    <n v="1076956971"/>
    <n v="497728"/>
    <n v="497728"/>
    <m/>
    <n v="362332"/>
    <m/>
    <n v="377902"/>
    <m/>
    <n v="225186"/>
    <n v="1191645698.5"/>
    <n v="447499"/>
    <n v="486186"/>
    <n v="197845"/>
    <n v="497728"/>
    <n v="447499"/>
    <n v="13057"/>
    <n v="2013"/>
    <n v="497728"/>
    <n v="2018"/>
    <n v="447499"/>
    <n v="2022"/>
    <s v="Adjust"/>
    <e v="#N/A"/>
    <e v="#N/A"/>
    <e v="#N/A"/>
    <n v="2.7316088979300268E-2"/>
    <n v="5.4673730437993617E-2"/>
    <n v="424117.61975136911"/>
    <n v="572843.44417433464"/>
    <n v="0.13827280914747841"/>
    <n v="4.6216145435953537"/>
    <e v="#N/A"/>
  </r>
  <r>
    <e v="#N/A"/>
    <x v="47"/>
    <n v="919028973"/>
    <x v="6"/>
    <n v="2888"/>
    <n v="944292669"/>
    <n v="4759"/>
    <m/>
    <n v="3794"/>
    <m/>
    <n v="7359"/>
    <m/>
    <n v="4971"/>
    <m/>
    <n v="2325"/>
    <n v="1076956971"/>
    <n v="7269"/>
    <n v="7269"/>
    <m/>
    <n v="3934"/>
    <m/>
    <n v="2882"/>
    <m/>
    <n v="1209"/>
    <n v="1191645698.5"/>
    <n v="6016"/>
    <n v="3655"/>
    <n v="7359"/>
    <n v="7269"/>
    <n v="6016"/>
    <n v="4759"/>
    <n v="2013"/>
    <n v="7269"/>
    <n v="2018"/>
    <n v="6016"/>
    <n v="2022"/>
    <s v="Adjust"/>
    <e v="#N/A"/>
    <e v="#N/A"/>
    <e v="#N/A"/>
    <n v="2.7316088979300268E-2"/>
    <n v="5.4673730437993617E-2"/>
    <n v="3188.3886006410185"/>
    <n v="4306.4645803400199"/>
    <n v="5.0397510816638562E-2"/>
    <n v="6.749573284483619E-2"/>
    <e v="#N/A"/>
  </r>
  <r>
    <e v="#N/A"/>
    <x v="47"/>
    <n v="919028974"/>
    <x v="7"/>
    <n v="17082"/>
    <n v="944292669"/>
    <n v="6144"/>
    <m/>
    <n v="13651"/>
    <m/>
    <n v="28478"/>
    <m/>
    <n v="17269"/>
    <m/>
    <n v="32482"/>
    <n v="1076956971"/>
    <n v="13855"/>
    <n v="40043"/>
    <m/>
    <n v="9255"/>
    <m/>
    <n v="11604"/>
    <m/>
    <n v="9476"/>
    <n v="1191645698.5"/>
    <n v="10186"/>
    <n v="40043"/>
    <n v="28478"/>
    <n v="32482"/>
    <n v="11604"/>
    <n v="6144"/>
    <n v="2013"/>
    <n v="40043"/>
    <s v="2018 (triag)"/>
    <n v="10186"/>
    <n v="2022"/>
    <s v="Adjust"/>
    <e v="#N/A"/>
    <e v="#N/A"/>
    <e v="#N/A"/>
    <n v="2.7316088979300268E-2"/>
    <n v="5.4673730437993617E-2"/>
    <n v="34930.956151974911"/>
    <n v="47180.23561985101"/>
    <n v="6.5064573746044824E-2"/>
    <n v="0.3718161549464542"/>
    <e v="#N/A"/>
  </r>
  <r>
    <e v="#N/A"/>
    <x v="47"/>
    <n v="919028975"/>
    <x v="8"/>
    <n v="0"/>
    <n v="944292669"/>
    <n v="0"/>
    <m/>
    <n v="0"/>
    <m/>
    <n v="0"/>
    <m/>
    <n v="3365"/>
    <m/>
    <n v="4081"/>
    <n v="1076956971"/>
    <n v="50208"/>
    <n v="117455"/>
    <m/>
    <n v="30974"/>
    <m/>
    <n v="13772"/>
    <m/>
    <n v="20233"/>
    <n v="1191645698.5"/>
    <n v="17531"/>
    <n v="117455"/>
    <n v="0"/>
    <n v="50208"/>
    <n v="20233"/>
    <n v="0"/>
    <s v=""/>
    <n v="117455"/>
    <s v="2018 (triag)"/>
    <n v="17531"/>
    <n v="2022"/>
    <s v="Adjust"/>
    <e v="#N/A"/>
    <e v="#N/A"/>
    <e v="#N/A"/>
    <n v="2.7316088979300268E-2"/>
    <n v="5.4673730437993617E-2"/>
    <n v="102460.24161102348"/>
    <n v="138390.09501609771"/>
    <n v="0"/>
    <n v="1.0906192462911315"/>
    <e v="#N/A"/>
  </r>
  <r>
    <e v="#N/A"/>
    <x v="47"/>
    <n v="919028976"/>
    <x v="9"/>
    <n v="0"/>
    <n v="944292669"/>
    <n v="0"/>
    <m/>
    <n v="229"/>
    <m/>
    <n v="270"/>
    <m/>
    <n v="257"/>
    <m/>
    <n v="2917"/>
    <n v="1076956971"/>
    <n v="1483"/>
    <n v="30754"/>
    <m/>
    <n v="7740"/>
    <m/>
    <n v="7113"/>
    <m/>
    <n v="12486"/>
    <n v="1191645698.5"/>
    <n v="40553"/>
    <n v="30754"/>
    <n v="270"/>
    <n v="7740"/>
    <n v="40553"/>
    <n v="229"/>
    <n v="2014"/>
    <n v="30754"/>
    <s v="2018 (triag)"/>
    <n v="40553"/>
    <n v="2022"/>
    <s v=""/>
    <n v="40553"/>
    <n v="40553"/>
    <s v="Increasing"/>
    <n v="2.7316088979300268E-2"/>
    <n v="5.4673730437993617E-2"/>
    <n v="26827.825724791757"/>
    <n v="36235.570917586039"/>
    <n v="2.4250956034902777E-3"/>
    <n v="0.28556386957079272"/>
    <n v="0.34031088310096391"/>
  </r>
  <r>
    <e v="#N/A"/>
    <x v="47"/>
    <n v="919028977"/>
    <x v="10"/>
    <n v="173"/>
    <n v="944292669"/>
    <n v="70"/>
    <m/>
    <n v="216"/>
    <m/>
    <n v="465"/>
    <m/>
    <n v="191"/>
    <m/>
    <n v="4175"/>
    <n v="1076956971"/>
    <n v="7543"/>
    <n v="7543"/>
    <m/>
    <n v="1174"/>
    <m/>
    <n v="658"/>
    <m/>
    <n v="49039"/>
    <n v="1191645698.5"/>
    <n v="1198"/>
    <n v="2266"/>
    <n v="465"/>
    <n v="7543"/>
    <n v="49039"/>
    <n v="70"/>
    <n v="2013"/>
    <n v="7543"/>
    <n v="2018"/>
    <n v="1198"/>
    <n v="2022"/>
    <s v="Adjust"/>
    <e v="#N/A"/>
    <e v="#N/A"/>
    <e v="#N/A"/>
    <n v="2.7316088979300268E-2"/>
    <n v="5.4673730437993617E-2"/>
    <n v="1976.7136987831866"/>
    <n v="2669.8902158824858"/>
    <n v="7.4129559932017226E-4"/>
    <n v="7.0039938485156064E-2"/>
    <e v="#N/A"/>
  </r>
  <r>
    <e v="#N/A"/>
    <x v="47"/>
    <n v="919028978"/>
    <x v="11"/>
    <n v="758"/>
    <n v="944292669"/>
    <n v="2613"/>
    <m/>
    <n v="2618"/>
    <m/>
    <n v="567"/>
    <m/>
    <n v="6157"/>
    <m/>
    <n v="7530"/>
    <n v="1076956971"/>
    <n v="67184"/>
    <n v="370104"/>
    <m/>
    <n v="42342"/>
    <m/>
    <n v="14298"/>
    <m/>
    <n v="57607"/>
    <n v="1191645698.5"/>
    <n v="52035"/>
    <n v="370104"/>
    <n v="2618"/>
    <n v="67184"/>
    <n v="57607"/>
    <n v="2613"/>
    <n v="2013"/>
    <n v="370104"/>
    <s v="2018 (triag)"/>
    <n v="52035"/>
    <n v="2022"/>
    <s v="Adjust"/>
    <e v="#N/A"/>
    <e v="#N/A"/>
    <e v="#N/A"/>
    <n v="2.7316088979300268E-2"/>
    <n v="5.4673730437993617E-2"/>
    <n v="322855.09566392435"/>
    <n v="436071.07169416221"/>
    <n v="2.7671505728908714E-2"/>
    <n v="3.4365718405289938"/>
    <e v="#N/A"/>
  </r>
  <r>
    <e v="#N/A"/>
    <x v="47"/>
    <n v="919028979"/>
    <x v="12"/>
    <n v="0"/>
    <n v="944292669"/>
    <n v="0"/>
    <m/>
    <n v="0"/>
    <m/>
    <n v="0"/>
    <m/>
    <n v="0"/>
    <m/>
    <n v="258"/>
    <n v="1076956971"/>
    <n v="3839"/>
    <n v="41427"/>
    <m/>
    <n v="2193"/>
    <m/>
    <n v="4408"/>
    <m/>
    <n v="2533"/>
    <n v="1191645698.5"/>
    <n v="30797"/>
    <n v="41427"/>
    <n v="0"/>
    <n v="3839"/>
    <n v="30797"/>
    <n v="0"/>
    <s v=""/>
    <n v="41427"/>
    <s v="2018 (triag)"/>
    <n v="30797"/>
    <n v="2022"/>
    <s v="Adjust"/>
    <e v="#N/A"/>
    <e v="#N/A"/>
    <e v="#N/A"/>
    <n v="2.7316088979300268E-2"/>
    <n v="5.4673730437993617E-2"/>
    <n v="36138.269373120507"/>
    <n v="48810.918787892209"/>
    <n v="0"/>
    <n v="0.38466717905668302"/>
    <e v="#N/A"/>
  </r>
  <r>
    <e v="#N/A"/>
    <x v="47"/>
    <n v="919028980"/>
    <x v="13"/>
    <n v="9668"/>
    <n v="944292669"/>
    <n v="9468"/>
    <m/>
    <n v="10056"/>
    <m/>
    <n v="9955"/>
    <m/>
    <n v="9721"/>
    <m/>
    <n v="9632"/>
    <n v="1076956971"/>
    <n v="19960"/>
    <n v="25804"/>
    <m/>
    <n v="2890"/>
    <m/>
    <n v="2593"/>
    <m/>
    <n v="15310"/>
    <n v="1191645698.5"/>
    <n v="20636"/>
    <n v="25804"/>
    <n v="10056"/>
    <n v="19960"/>
    <n v="20636"/>
    <n v="9468"/>
    <n v="2013"/>
    <n v="25804"/>
    <s v="2018 (triag)"/>
    <n v="20636"/>
    <n v="2022"/>
    <s v="Adjust"/>
    <e v="#N/A"/>
    <e v="#N/A"/>
    <e v="#N/A"/>
    <n v="2.7316088979300268E-2"/>
    <n v="5.4673730437993617E-2"/>
    <n v="22509.761819682855"/>
    <n v="30403.286465415564"/>
    <n v="0.10026552477661986"/>
    <n v="0.23960103044822578"/>
    <e v="#N/A"/>
  </r>
  <r>
    <e v="#N/A"/>
    <x v="47"/>
    <n v="919028981"/>
    <x v="14"/>
    <n v="470"/>
    <n v="944292669"/>
    <n v="0"/>
    <m/>
    <n v="0"/>
    <m/>
    <n v="0"/>
    <m/>
    <n v="678"/>
    <m/>
    <n v="637"/>
    <n v="1076956971"/>
    <n v="1558"/>
    <n v="51114"/>
    <m/>
    <n v="28395"/>
    <m/>
    <n v="1073"/>
    <m/>
    <n v="3302"/>
    <n v="1191645698.5"/>
    <n v="5344"/>
    <n v="51114"/>
    <n v="470"/>
    <n v="28395"/>
    <n v="5344"/>
    <n v="470"/>
    <n v="2012"/>
    <n v="51114"/>
    <s v="2018 (triag)"/>
    <n v="5344"/>
    <n v="2022"/>
    <s v="Adjust"/>
    <e v="#N/A"/>
    <e v="#N/A"/>
    <e v="#N/A"/>
    <n v="2.7316088979300268E-2"/>
    <n v="5.4673730437993617E-2"/>
    <n v="44588.589584997266"/>
    <n v="60224.522724897346"/>
    <n v="4.9772704525782993E-3"/>
    <n v="0.4746150624062398"/>
    <e v="#N/A"/>
  </r>
  <r>
    <e v="#N/A"/>
    <x v="47"/>
    <n v="919028982"/>
    <x v="15"/>
    <n v="3629"/>
    <n v="944292669"/>
    <n v="3703"/>
    <m/>
    <n v="3775"/>
    <m/>
    <n v="3800"/>
    <m/>
    <n v="3740"/>
    <m/>
    <n v="4104"/>
    <n v="1076956971"/>
    <n v="10301"/>
    <n v="10301"/>
    <m/>
    <n v="8634"/>
    <m/>
    <n v="1282"/>
    <m/>
    <n v="10815"/>
    <n v="1191645698.5"/>
    <n v="7386"/>
    <n v="3103"/>
    <n v="3800"/>
    <n v="10301"/>
    <n v="10815"/>
    <n v="3703"/>
    <n v="2013"/>
    <n v="10301"/>
    <n v="2018"/>
    <n v="7386"/>
    <n v="2022"/>
    <s v="Adjust"/>
    <e v="#N/A"/>
    <e v="#N/A"/>
    <e v="#N/A"/>
    <n v="2.7316088979300268E-2"/>
    <n v="5.4673730437993617E-2"/>
    <n v="2706.859050010692"/>
    <n v="3656.0764959767671"/>
    <n v="3.9214537204037107E-2"/>
    <n v="9.5649132485164073E-2"/>
    <e v="#N/A"/>
  </r>
  <r>
    <e v="#N/A"/>
    <x v="47"/>
    <n v="919028983"/>
    <x v="16"/>
    <n v="0"/>
    <n v="944292669"/>
    <n v="0"/>
    <m/>
    <n v="0"/>
    <m/>
    <n v="0"/>
    <m/>
    <n v="1340"/>
    <m/>
    <n v="41035"/>
    <n v="1076956971"/>
    <n v="8785"/>
    <n v="8804"/>
    <m/>
    <n v="9684"/>
    <m/>
    <n v="14220"/>
    <m/>
    <n v="19925"/>
    <n v="1191645698.5"/>
    <n v="20172"/>
    <n v="8804"/>
    <n v="0"/>
    <n v="41035"/>
    <n v="20172"/>
    <n v="0"/>
    <s v=""/>
    <n v="8804"/>
    <s v="2018 (triag)"/>
    <n v="20172"/>
    <n v="2022"/>
    <s v=""/>
    <n v="20172"/>
    <n v="20172"/>
    <s v="Increasing"/>
    <n v="2.7316088979300268E-2"/>
    <n v="5.4673730437993617E-2"/>
    <n v="7680.0473980967236"/>
    <n v="10373.218649880586"/>
    <n v="0"/>
    <n v="8.1748855683854427E-2"/>
    <n v="0.16927850304324327"/>
  </r>
  <r>
    <e v="#N/A"/>
    <x v="47"/>
    <n v="919028984"/>
    <x v="17"/>
    <n v="0"/>
    <n v="944292669"/>
    <n v="0"/>
    <m/>
    <n v="0"/>
    <m/>
    <n v="0"/>
    <m/>
    <n v="1264"/>
    <m/>
    <n v="37544"/>
    <n v="1076956971"/>
    <n v="80178"/>
    <n v="385034"/>
    <m/>
    <n v="33498"/>
    <m/>
    <n v="26573"/>
    <m/>
    <n v="28098"/>
    <n v="1191645698.5"/>
    <n v="35214"/>
    <n v="385034"/>
    <n v="0"/>
    <n v="80178"/>
    <n v="35214"/>
    <n v="0"/>
    <s v=""/>
    <n v="385034"/>
    <s v="2018 (triag)"/>
    <n v="35214"/>
    <n v="2022"/>
    <s v="Adjust"/>
    <e v="#N/A"/>
    <e v="#N/A"/>
    <e v="#N/A"/>
    <n v="2.7316088979300268E-2"/>
    <n v="5.4673730437993617E-2"/>
    <n v="335879.07427064673"/>
    <n v="453662.18419333501"/>
    <n v="0"/>
    <n v="3.5752031916602913"/>
    <e v="#N/A"/>
  </r>
  <r>
    <e v="#N/A"/>
    <x v="47"/>
    <n v="919028985"/>
    <x v="18"/>
    <n v="6108"/>
    <n v="944292669"/>
    <n v="7101"/>
    <m/>
    <n v="4953"/>
    <m/>
    <n v="5230"/>
    <m/>
    <n v="8218"/>
    <m/>
    <n v="10897"/>
    <n v="1076956971"/>
    <n v="53702"/>
    <n v="53702"/>
    <m/>
    <n v="32787"/>
    <m/>
    <n v="8777"/>
    <m/>
    <n v="55150"/>
    <n v="1191645698.5"/>
    <n v="84351"/>
    <n v="43201"/>
    <n v="7101"/>
    <n v="53702"/>
    <n v="84351"/>
    <n v="7101"/>
    <n v="2013"/>
    <n v="53702"/>
    <n v="2018"/>
    <n v="84351"/>
    <n v="2022"/>
    <s v=""/>
    <n v="84351"/>
    <n v="84351"/>
    <s v="Increasing"/>
    <n v="2.7316088979300268E-2"/>
    <n v="5.4673730437993617E-2"/>
    <n v="37685.793689820144"/>
    <n v="50901.115276407443"/>
    <n v="7.5199143582464892E-2"/>
    <n v="0.49864573465860412"/>
    <n v="0.70785301458460304"/>
  </r>
  <r>
    <e v="#N/A"/>
    <x v="47"/>
    <n v="919028986"/>
    <x v="19"/>
    <n v="12018"/>
    <n v="944292669"/>
    <n v="228"/>
    <m/>
    <n v="11043"/>
    <m/>
    <n v="474"/>
    <m/>
    <n v="3752"/>
    <m/>
    <n v="16377"/>
    <n v="1076956971"/>
    <n v="32049"/>
    <n v="32049"/>
    <m/>
    <n v="144884"/>
    <m/>
    <n v="15226"/>
    <m/>
    <n v="25904"/>
    <n v="1191645698.5"/>
    <n v="118520"/>
    <n v="28773"/>
    <n v="12018"/>
    <n v="144884"/>
    <n v="118520"/>
    <n v="228"/>
    <n v="2013"/>
    <n v="32049"/>
    <n v="2018"/>
    <n v="118520"/>
    <n v="2022"/>
    <s v=""/>
    <n v="118520"/>
    <n v="118520"/>
    <s v="Increasing"/>
    <n v="2.7316088979300268E-2"/>
    <n v="5.4673730437993617E-2"/>
    <n v="25099.727826605751"/>
    <n v="33901.478897434587"/>
    <n v="2.4145056663571322E-3"/>
    <n v="0.29758849111901986"/>
    <n v="0.99459092706153041"/>
  </r>
  <r>
    <e v="#N/A"/>
    <x v="47"/>
    <n v="919028987"/>
    <x v="20"/>
    <n v="9064"/>
    <n v="944292669"/>
    <n v="8902"/>
    <m/>
    <n v="9254"/>
    <m/>
    <n v="10251"/>
    <m/>
    <n v="8467"/>
    <m/>
    <n v="9325"/>
    <n v="1076956971"/>
    <n v="17453"/>
    <n v="53152"/>
    <m/>
    <n v="15393"/>
    <m/>
    <n v="2606"/>
    <m/>
    <n v="13145"/>
    <n v="1191645698.5"/>
    <n v="17214"/>
    <n v="53152"/>
    <n v="10251"/>
    <n v="17453"/>
    <n v="17214"/>
    <n v="8902"/>
    <n v="2013"/>
    <n v="53152"/>
    <s v="2018 (triag)"/>
    <n v="17214"/>
    <n v="2022"/>
    <s v="Adjust"/>
    <e v="#N/A"/>
    <e v="#N/A"/>
    <e v="#N/A"/>
    <n v="2.7316088979300268E-2"/>
    <n v="5.4673730437993617E-2"/>
    <n v="46366.410643302712"/>
    <n v="62625.774384195007"/>
    <n v="9.4271620359259609E-2"/>
    <n v="0.49353875253387447"/>
    <e v="#N/A"/>
  </r>
  <r>
    <e v="#N/A"/>
    <x v="47"/>
    <n v="919028988"/>
    <x v="21"/>
    <n v="6173"/>
    <n v="944292669"/>
    <n v="74683"/>
    <m/>
    <n v="1511"/>
    <m/>
    <n v="969"/>
    <m/>
    <n v="14"/>
    <m/>
    <n v="28043"/>
    <n v="1076956971"/>
    <n v="567"/>
    <n v="34768"/>
    <m/>
    <n v="1058"/>
    <m/>
    <n v="1389"/>
    <m/>
    <n v="2138"/>
    <n v="1191645698.5"/>
    <n v="18197"/>
    <n v="34768"/>
    <n v="74683"/>
    <n v="28043"/>
    <n v="18197"/>
    <n v="74683"/>
    <n v="2013"/>
    <n v="34768"/>
    <s v="2018 (triag)"/>
    <n v="18197"/>
    <n v="2022"/>
    <s v="Adjust"/>
    <e v="#N/A"/>
    <e v="#N/A"/>
    <e v="#N/A"/>
    <n v="2.7316088979300268E-2"/>
    <n v="5.4673730437993617E-2"/>
    <n v="30329.383000570979"/>
    <n v="40965.023400618833"/>
    <n v="0.79088827491469171"/>
    <n v="0.3228355536592743"/>
    <e v="#N/A"/>
  </r>
  <r>
    <e v="#N/A"/>
    <x v="47"/>
    <n v="919028989"/>
    <x v="22"/>
    <n v="2285"/>
    <n v="944292669"/>
    <n v="2586"/>
    <m/>
    <n v="2746"/>
    <m/>
    <n v="2913"/>
    <m/>
    <n v="3149"/>
    <m/>
    <n v="3348"/>
    <n v="1076956971"/>
    <n v="3605"/>
    <n v="3605"/>
    <m/>
    <n v="3803"/>
    <m/>
    <n v="104"/>
    <m/>
    <n v="4097"/>
    <n v="1191645698.5"/>
    <n v="827"/>
    <n v="509"/>
    <n v="2913"/>
    <n v="3803"/>
    <n v="4097"/>
    <n v="2586"/>
    <n v="2013"/>
    <n v="3605"/>
    <n v="2018"/>
    <n v="827"/>
    <n v="2022"/>
    <s v="Adjust"/>
    <e v="#N/A"/>
    <e v="#N/A"/>
    <e v="#N/A"/>
    <n v="2.7316088979300268E-2"/>
    <n v="5.4673730437993617E-2"/>
    <n v="444.01909650513772"/>
    <n v="599.72379518278262"/>
    <n v="2.7385577426313791E-2"/>
    <n v="3.347394647209169E-2"/>
    <e v="#N/A"/>
  </r>
  <r>
    <e v="#N/A"/>
    <x v="47"/>
    <n v="919028990"/>
    <x v="23"/>
    <n v="20447"/>
    <n v="944292669"/>
    <n v="281404"/>
    <m/>
    <n v="3046"/>
    <m/>
    <n v="0"/>
    <m/>
    <n v="0"/>
    <m/>
    <n v="50763"/>
    <n v="1076956971"/>
    <n v="1215"/>
    <n v="1215"/>
    <m/>
    <n v="485"/>
    <m/>
    <n v="119"/>
    <m/>
    <n v="59"/>
    <n v="1191645698.5"/>
    <n v="126662"/>
    <n v="2"/>
    <n v="281404"/>
    <n v="50763"/>
    <n v="126662"/>
    <n v="281404"/>
    <n v="2013"/>
    <n v="1215"/>
    <n v="2018"/>
    <n v="126662"/>
    <n v="2022"/>
    <s v=""/>
    <n v="126662"/>
    <n v="126662"/>
    <s v="Increasing"/>
    <n v="2.7316088979300268E-2"/>
    <n v="5.4673730437993617E-2"/>
    <n v="1.744672284892486"/>
    <n v="2.3564785665335268"/>
    <n v="2.980050669015625"/>
    <n v="1.1281787784630069E-2"/>
    <n v="1.06291660482169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7D55F4-6885-4D3F-B077-4200C6334290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Z51" firstHeaderRow="0" firstDataRow="1" firstDataCol="1"/>
  <pivotFields count="37">
    <pivotField showAll="0"/>
    <pivotField axis="axisRow" showAll="0">
      <items count="48">
        <item x="1"/>
        <item x="5"/>
        <item x="2"/>
        <item x="4"/>
        <item x="3"/>
        <item x="8"/>
        <item x="12"/>
        <item x="6"/>
        <item x="13"/>
        <item x="11"/>
        <item x="10"/>
        <item x="7"/>
        <item x="0"/>
        <item x="15"/>
        <item x="17"/>
        <item x="18"/>
        <item x="20"/>
        <item x="21"/>
        <item x="19"/>
        <item x="22"/>
        <item x="14"/>
        <item x="23"/>
        <item x="25"/>
        <item x="24"/>
        <item x="26"/>
        <item x="28"/>
        <item x="31"/>
        <item x="29"/>
        <item x="30"/>
        <item x="27"/>
        <item x="32"/>
        <item x="33"/>
        <item x="34"/>
        <item x="35"/>
        <item x="37"/>
        <item x="39"/>
        <item x="41"/>
        <item x="36"/>
        <item x="16"/>
        <item x="38"/>
        <item x="9"/>
        <item x="43"/>
        <item x="42"/>
        <item x="44"/>
        <item x="40"/>
        <item x="45"/>
        <item x="46"/>
        <item t="default"/>
      </items>
    </pivotField>
    <pivotField dataField="1"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dataFields count="25">
    <dataField name="Sum of Medical doctors" fld="36" baseField="0" baseItem="0"/>
    <dataField name="Sum of Nursing Personnel" fld="34" baseField="0" baseItem="0"/>
    <dataField name="Sum of Midwifery personnel" fld="35" baseField="0" baseItem="0"/>
    <dataField name="Sum of Pharmacists" fld="27" baseField="0" baseItem="0"/>
    <dataField name="Sum of Dentists" fld="33" baseField="0" baseItem="0"/>
    <dataField name="Sum of Community health workers" fld="2" baseField="0" baseItem="0"/>
    <dataField name="Sum of Dieticians and nutritionists" fld="5" baseField="0" baseItem="0"/>
    <dataField name="Sum of Environmental and occupational health &amp; hygiene workers" fld="6" baseField="0" baseItem="0"/>
    <dataField name="Sum of Health care assistants and other personal care workers in health services" fld="8" baseField="0" baseItem="0"/>
    <dataField name="Sum of Health service managers" fld="9" baseField="0" baseItem="0"/>
    <dataField name="Sum of Medical and dental prosthetic technicians" fld="10" baseField="0" baseItem="0"/>
    <dataField name="Sum of Medical and pathology laboratory technicians" fld="11" baseField="0" baseItem="0"/>
    <dataField name="Sum of Medical assistants – clinical officers" fld="12" baseField="0" baseItem="0"/>
    <dataField name="Sum of Medical imaging and therapeutic equipment operators" fld="13" baseField="0" baseItem="0"/>
    <dataField name="Sum of Medical records and health information technicians" fld="14" baseField="0" baseItem="0"/>
    <dataField name="Sum of Medical technicians and equipment operators" fld="15" baseField="0" baseItem="0"/>
    <dataField name="Sum of Optometrists and opticians" fld="20" baseField="0" baseItem="0"/>
    <dataField name="Sum of Other health management and support workers" fld="21" baseField="0" baseItem="0"/>
    <dataField name="Sum of Other health service providers" fld="22" baseField="0" baseItem="0"/>
    <dataField name="Sum of Other science professionals and technicians" fld="23" baseField="0" baseItem="0"/>
    <dataField name="Sum of Paramedical practitioners (specify)" fld="24" baseField="0" baseItem="0"/>
    <dataField name="Sum of Physiotherapists and physiotherapy assistants" fld="28" baseField="0" baseItem="0"/>
    <dataField name="Sum of Social workers" fld="29" baseField="0" baseItem="0"/>
    <dataField name="Sum of Speech Therapist" fld="31" baseField="0" baseItem="0"/>
    <dataField name="Sum of Traditional and complementary medicine practitioners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10BE1-7A1B-4368-A95B-A4B1F44F3726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1" firstHeaderRow="0" firstDataRow="1" firstDataCol="1" rowPageCount="1" colPageCount="1"/>
  <pivotFields count="28">
    <pivotField axis="axisRow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2021" fld="21" baseField="0" baseItem="0"/>
    <dataField name="Sum of 2020" fld="19" baseField="0" baseItem="0"/>
    <dataField name="Sum of 2018 repor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5287EF-D26A-4335-8BD0-3019BE26DD0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dataField="1" showAll="0"/>
    <pivotField showAll="0"/>
    <pivotField showAll="0"/>
    <pivotField showAll="0"/>
    <pivotField numFmtId="166" showAll="0"/>
    <pivotField numFmtId="166" showAll="0"/>
    <pivotField dataField="1" numFmtId="165" showAll="0"/>
    <pivotField dataField="1" numFmtId="165" showAll="0"/>
    <pivotField numFmtId="43" showAll="0"/>
    <pivotField numFmtId="43" showAll="0"/>
    <pivotField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2013 numbers" fld="30" baseField="0" baseItem="0"/>
    <dataField name="Sum of 2018 report" fld="24" baseField="0" baseItem="0"/>
    <dataField name="Sum of 2023 nubmers" fld="31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7B127-160D-440A-BD72-CD3D978D14E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5" showAll="0"/>
    <pivotField numFmtId="165" showAll="0"/>
    <pivotField dataField="1" numFmtId="43" showAll="0"/>
    <pivotField dataField="1" numFmtId="43" showAll="0"/>
    <pivotField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14" hier="-1"/>
  </pageFields>
  <dataFields count="2">
    <dataField name="Sum of Density per 10,000 (2013)" fld="32" baseField="0" baseItem="0"/>
    <dataField name="Sum of Density per 10,000 (2018)" fld="33" baseField="0" baseItem="0"/>
  </dataFields>
  <formats count="1">
    <format dxfId="3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5E3AA-A945-4E87-99C5-650E7347801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2" firstHeaderRow="0" firstDataRow="1" firstDataCol="1" rowPageCount="1" colPageCount="1"/>
  <pivotFields count="35">
    <pivotField axis="axisRow" showAll="0">
      <items count="49"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5" showAll="0"/>
    <pivotField numFmtId="165" showAll="0"/>
    <pivotField dataField="1" numFmtId="43" showAll="0"/>
    <pivotField dataField="1" numFmtId="43" showAll="0"/>
    <pivotField dataField="1" numFmtId="43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4" hier="-1"/>
  </pageFields>
  <dataFields count="3">
    <dataField name="Sum of Density per 10,000 (2013)" fld="32" baseField="0" baseItem="0"/>
    <dataField name="Sum of Density per 10,000 (2018)" fld="33" baseField="0" baseItem="0"/>
    <dataField name="Sum of Density per 10,000 (2023)****" fld="34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E00C2-0AE7-4814-BFC6-79E1D8FEC55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0" firstDataRow="1" firstDataCol="1" rowPageCount="1" colPageCount="1"/>
  <pivotFields count="47">
    <pivotField showAll="0"/>
    <pivotField axis="axisRow" showAll="0">
      <items count="49">
        <item h="1"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umFmtId="165" showAll="0"/>
    <pivotField axis="axisPage" showAll="0">
      <items count="25">
        <item x="22"/>
        <item x="5"/>
        <item x="4"/>
        <item x="6"/>
        <item x="7"/>
        <item x="9"/>
        <item x="10"/>
        <item x="11"/>
        <item x="18"/>
        <item x="12"/>
        <item x="0"/>
        <item x="13"/>
        <item x="14"/>
        <item x="2"/>
        <item x="1"/>
        <item x="15"/>
        <item x="16"/>
        <item x="17"/>
        <item x="19"/>
        <item x="8"/>
        <item x="3"/>
        <item x="20"/>
        <item x="21"/>
        <item x="23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numFmtId="166" showAll="0"/>
    <pivotField numFmtId="166" showAll="0"/>
    <pivotField numFmtId="165" showAll="0"/>
    <pivotField numFmtId="165" showAll="0"/>
    <pivotField numFmtId="43" showAll="0"/>
    <pivotField numFmtId="43" showAll="0"/>
    <pivotField showAll="0"/>
  </pivotFields>
  <rowFields count="1">
    <field x="1"/>
  </rowFields>
  <rowItems count="4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3" hier="-1"/>
  </pageFields>
  <dataFields count="5">
    <dataField name="Sum of 2013 or latest" fld="30" baseField="0" baseItem="0"/>
    <dataField name="Sum of Adjusted 2022" fld="37" baseField="1" baseItem="0"/>
    <dataField name="Sum of Adjustment for gross underrepoting 2022" fld="38" baseField="1" baseItem="0"/>
    <dataField name="Sum of 2018 or latest" fld="32" baseField="0" baseItem="0"/>
    <dataField name="Sum of 2022 or latest" fld="3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3" dT="2024-02-15T08:27:46.21" personId="{2B729F43-0210-4EB4-BA0B-75BBED16D82C}" id="{B0A06633-36E2-4131-8094-1E9FE1D72B8E}">
    <text>Strategic plan 2018-2023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A1C73-189E-49DB-9C8A-D7B7B3DA60AC}">
  <dimension ref="A1:G49"/>
  <sheetViews>
    <sheetView zoomScale="90" zoomScaleNormal="90" workbookViewId="0">
      <selection activeCell="I18" sqref="I18"/>
    </sheetView>
  </sheetViews>
  <sheetFormatPr defaultRowHeight="17.5" x14ac:dyDescent="0.35"/>
  <cols>
    <col min="1" max="1" width="40" style="5" bestFit="1" customWidth="1"/>
    <col min="2" max="2" width="15.453125" style="5" customWidth="1"/>
    <col min="3" max="3" width="13.6328125" style="6" customWidth="1"/>
    <col min="4" max="4" width="15.08984375" style="5" customWidth="1"/>
    <col min="5" max="5" width="12.7265625" style="6" customWidth="1"/>
    <col min="6" max="6" width="16.6328125" style="5" customWidth="1"/>
    <col min="7" max="7" width="8.7265625" style="6"/>
    <col min="8" max="16384" width="8.7265625" style="5"/>
  </cols>
  <sheetData>
    <row r="1" spans="1:7" s="4" customFormat="1" ht="90" x14ac:dyDescent="0.4">
      <c r="A1" s="7" t="s">
        <v>0</v>
      </c>
      <c r="B1" s="8" t="s">
        <v>4</v>
      </c>
      <c r="C1" s="9" t="s">
        <v>5</v>
      </c>
      <c r="D1" s="8" t="s">
        <v>6</v>
      </c>
      <c r="E1" s="9" t="s">
        <v>5</v>
      </c>
      <c r="F1" s="8" t="s">
        <v>7</v>
      </c>
      <c r="G1" s="9" t="s">
        <v>8</v>
      </c>
    </row>
    <row r="2" spans="1:7" x14ac:dyDescent="0.35">
      <c r="A2" s="10" t="s">
        <v>42</v>
      </c>
      <c r="B2" s="11">
        <v>6.0717944607399872</v>
      </c>
      <c r="C2" s="12">
        <v>2013</v>
      </c>
      <c r="D2" s="11">
        <v>7.25</v>
      </c>
      <c r="E2" s="12">
        <v>2013</v>
      </c>
      <c r="F2" s="11">
        <v>3.2439575327794725</v>
      </c>
      <c r="G2" s="12">
        <v>2022</v>
      </c>
    </row>
    <row r="3" spans="1:7" x14ac:dyDescent="0.35">
      <c r="A3" s="10" t="s">
        <v>39</v>
      </c>
      <c r="B3" s="11">
        <v>2.0563196545561206</v>
      </c>
      <c r="C3" s="12">
        <v>2012</v>
      </c>
      <c r="D3" s="11">
        <v>0.43702429330641607</v>
      </c>
      <c r="E3" s="12">
        <v>2017</v>
      </c>
      <c r="F3" s="11">
        <v>4.5715089831525146</v>
      </c>
      <c r="G3" s="12">
        <v>2022</v>
      </c>
    </row>
    <row r="4" spans="1:7" x14ac:dyDescent="0.35">
      <c r="A4" s="10" t="s">
        <v>2</v>
      </c>
      <c r="B4" s="11">
        <v>2.140583665118593</v>
      </c>
      <c r="C4" s="12">
        <v>2013</v>
      </c>
      <c r="D4" s="11">
        <v>5.1915897905374049</v>
      </c>
      <c r="E4" s="12">
        <v>2015</v>
      </c>
      <c r="F4" s="11">
        <v>4.8468482979545486</v>
      </c>
      <c r="G4" s="12">
        <v>2021</v>
      </c>
    </row>
    <row r="5" spans="1:7" x14ac:dyDescent="0.35">
      <c r="A5" s="10" t="s">
        <v>24</v>
      </c>
      <c r="B5" s="11">
        <v>7.0068065125157624</v>
      </c>
      <c r="C5" s="12">
        <v>2012</v>
      </c>
      <c r="D5" s="11">
        <v>2.2400086329367159</v>
      </c>
      <c r="E5" s="12">
        <v>2017</v>
      </c>
      <c r="F5" s="11">
        <v>4.87</v>
      </c>
      <c r="G5" s="12">
        <v>2021</v>
      </c>
    </row>
    <row r="6" spans="1:7" x14ac:dyDescent="0.35">
      <c r="A6" s="10" t="s">
        <v>3</v>
      </c>
      <c r="B6" s="11">
        <v>9.3252985763915337</v>
      </c>
      <c r="C6" s="12">
        <v>2012</v>
      </c>
      <c r="D6" s="11">
        <v>11.3530068548844</v>
      </c>
      <c r="E6" s="12">
        <v>2017</v>
      </c>
      <c r="F6" s="11">
        <v>6</v>
      </c>
      <c r="G6" s="12">
        <v>2021</v>
      </c>
    </row>
    <row r="7" spans="1:7" x14ac:dyDescent="0.35">
      <c r="A7" s="10" t="s">
        <v>16</v>
      </c>
      <c r="B7" s="11">
        <v>6.4053784481045959</v>
      </c>
      <c r="C7" s="12">
        <v>2012</v>
      </c>
      <c r="D7" s="11">
        <v>5.4859231318496136</v>
      </c>
      <c r="E7" s="12">
        <v>2017</v>
      </c>
      <c r="F7" s="11">
        <v>6.0615072874771805</v>
      </c>
      <c r="G7" s="12">
        <v>2022</v>
      </c>
    </row>
    <row r="8" spans="1:7" x14ac:dyDescent="0.35">
      <c r="A8" s="10" t="s">
        <v>20</v>
      </c>
      <c r="B8" s="11">
        <v>14.352312205937412</v>
      </c>
      <c r="C8" s="12">
        <v>2014</v>
      </c>
      <c r="D8" s="11">
        <v>15.9</v>
      </c>
      <c r="E8" s="12">
        <v>2018</v>
      </c>
      <c r="F8" s="11">
        <v>8.0407866449345082</v>
      </c>
      <c r="G8" s="12">
        <v>2022</v>
      </c>
    </row>
    <row r="9" spans="1:7" x14ac:dyDescent="0.35">
      <c r="A9" s="10" t="s">
        <v>26</v>
      </c>
      <c r="B9" s="11">
        <v>9.4334212934220361</v>
      </c>
      <c r="C9" s="12">
        <v>2012</v>
      </c>
      <c r="D9" s="11">
        <v>2.3695903878725861</v>
      </c>
      <c r="E9" s="12">
        <v>2017</v>
      </c>
      <c r="F9" s="11">
        <v>11.025250723208414</v>
      </c>
      <c r="G9" s="12">
        <v>2022</v>
      </c>
    </row>
    <row r="10" spans="1:7" x14ac:dyDescent="0.35">
      <c r="A10" s="10" t="s">
        <v>25</v>
      </c>
      <c r="B10" s="11">
        <v>4.7339196733208535</v>
      </c>
      <c r="C10" s="12">
        <v>2013</v>
      </c>
      <c r="D10" s="11">
        <v>6.54</v>
      </c>
      <c r="E10" s="12">
        <v>2016</v>
      </c>
      <c r="F10" s="11">
        <v>11.044670637674246</v>
      </c>
      <c r="G10" s="12">
        <v>2022</v>
      </c>
    </row>
    <row r="11" spans="1:7" x14ac:dyDescent="0.35">
      <c r="A11" s="10" t="s">
        <v>31</v>
      </c>
      <c r="B11" s="11">
        <v>5.8357263623936824</v>
      </c>
      <c r="C11" s="12">
        <v>2013</v>
      </c>
      <c r="D11" s="11">
        <v>7.7689410325104689</v>
      </c>
      <c r="E11" s="12">
        <v>2017</v>
      </c>
      <c r="F11" s="11">
        <v>11.524302702014715</v>
      </c>
      <c r="G11" s="12">
        <v>2022</v>
      </c>
    </row>
    <row r="12" spans="1:7" x14ac:dyDescent="0.35">
      <c r="A12" s="10" t="s">
        <v>51</v>
      </c>
      <c r="B12" s="11">
        <v>2.3120560848798992</v>
      </c>
      <c r="C12" s="12">
        <v>2013</v>
      </c>
      <c r="D12" s="11">
        <v>10.133971407632565</v>
      </c>
      <c r="E12" s="12">
        <v>2017</v>
      </c>
      <c r="F12" s="11">
        <v>12.011935992620833</v>
      </c>
      <c r="G12" s="12">
        <v>2022</v>
      </c>
    </row>
    <row r="13" spans="1:7" x14ac:dyDescent="0.35">
      <c r="A13" s="10" t="s">
        <v>28</v>
      </c>
      <c r="B13" s="11">
        <v>9.3475839680726729</v>
      </c>
      <c r="C13" s="12">
        <v>2012</v>
      </c>
      <c r="D13" s="11">
        <v>11.3922425013496</v>
      </c>
      <c r="E13" s="12">
        <v>2017</v>
      </c>
      <c r="F13" s="11">
        <v>12.111186883120538</v>
      </c>
      <c r="G13" s="12">
        <v>2022</v>
      </c>
    </row>
    <row r="14" spans="1:7" x14ac:dyDescent="0.35">
      <c r="A14" s="10" t="s">
        <v>30</v>
      </c>
      <c r="B14" s="11">
        <v>3.1095318636711702</v>
      </c>
      <c r="C14" s="12">
        <v>2013</v>
      </c>
      <c r="D14" s="11">
        <v>7.6923460584371375</v>
      </c>
      <c r="E14" s="12">
        <v>2017</v>
      </c>
      <c r="F14" s="11">
        <v>13.190000000000001</v>
      </c>
      <c r="G14" s="12">
        <v>2021</v>
      </c>
    </row>
    <row r="15" spans="1:7" x14ac:dyDescent="0.35">
      <c r="A15" s="10" t="s">
        <v>48</v>
      </c>
      <c r="B15" s="11">
        <v>24.67</v>
      </c>
      <c r="C15" s="12">
        <v>2013</v>
      </c>
      <c r="D15" s="13">
        <v>26.42</v>
      </c>
      <c r="E15" s="12">
        <v>2018</v>
      </c>
      <c r="F15" s="11">
        <v>14.34</v>
      </c>
      <c r="G15" s="12">
        <v>2021</v>
      </c>
    </row>
    <row r="16" spans="1:7" x14ac:dyDescent="0.35">
      <c r="A16" s="10" t="s">
        <v>35</v>
      </c>
      <c r="B16" s="11">
        <v>2.881317367113417E-2</v>
      </c>
      <c r="C16" s="12">
        <v>2013</v>
      </c>
      <c r="D16" s="11"/>
      <c r="E16" s="12">
        <v>2017</v>
      </c>
      <c r="F16" s="11">
        <v>15.18</v>
      </c>
      <c r="G16" s="12">
        <v>2020</v>
      </c>
    </row>
    <row r="17" spans="1:7" x14ac:dyDescent="0.35">
      <c r="A17" s="10" t="s">
        <v>22</v>
      </c>
      <c r="B17" s="11">
        <v>31.954127592820953</v>
      </c>
      <c r="C17" s="12">
        <v>2012</v>
      </c>
      <c r="D17" s="11">
        <v>21.724218022843221</v>
      </c>
      <c r="E17" s="12">
        <v>2017</v>
      </c>
      <c r="F17" s="11">
        <v>15.340709813136417</v>
      </c>
      <c r="G17" s="12">
        <v>2022</v>
      </c>
    </row>
    <row r="18" spans="1:7" x14ac:dyDescent="0.35">
      <c r="A18" s="10" t="s">
        <v>18</v>
      </c>
      <c r="B18" s="11">
        <v>23.15365155210009</v>
      </c>
      <c r="C18" s="12">
        <v>2012</v>
      </c>
      <c r="D18" s="11">
        <v>16.613601273149484</v>
      </c>
      <c r="E18" s="12">
        <v>2017</v>
      </c>
      <c r="F18" s="11">
        <v>15.973996137376364</v>
      </c>
      <c r="G18" s="12">
        <v>2021</v>
      </c>
    </row>
    <row r="19" spans="1:7" x14ac:dyDescent="0.35">
      <c r="A19" s="10" t="s">
        <v>11</v>
      </c>
      <c r="B19" s="11">
        <v>13.243355342181514</v>
      </c>
      <c r="C19" s="12">
        <v>2012</v>
      </c>
      <c r="D19" s="11">
        <v>15.596685797517777</v>
      </c>
      <c r="E19" s="12">
        <v>2016</v>
      </c>
      <c r="F19" s="11">
        <v>16.073705236569474</v>
      </c>
      <c r="G19" s="12">
        <v>2022</v>
      </c>
    </row>
    <row r="20" spans="1:7" x14ac:dyDescent="0.35">
      <c r="A20" s="10" t="s">
        <v>15</v>
      </c>
      <c r="B20" s="11">
        <v>17.43</v>
      </c>
      <c r="C20" s="12">
        <v>2013</v>
      </c>
      <c r="D20" s="11">
        <v>9.9</v>
      </c>
      <c r="E20" s="12">
        <v>2018</v>
      </c>
      <c r="F20" s="11">
        <v>16.177592631710013</v>
      </c>
      <c r="G20" s="12">
        <v>2022</v>
      </c>
    </row>
    <row r="21" spans="1:7" x14ac:dyDescent="0.35">
      <c r="A21" s="10" t="s">
        <v>13</v>
      </c>
      <c r="B21" s="11">
        <v>14.292307706442939</v>
      </c>
      <c r="C21" s="12">
        <v>2012</v>
      </c>
      <c r="D21" s="11">
        <v>16.549546043854413</v>
      </c>
      <c r="E21" s="12">
        <v>2017</v>
      </c>
      <c r="F21" s="11">
        <v>16.608753273488389</v>
      </c>
      <c r="G21" s="12">
        <v>2021</v>
      </c>
    </row>
    <row r="22" spans="1:7" x14ac:dyDescent="0.35">
      <c r="A22" s="10" t="s">
        <v>34</v>
      </c>
      <c r="B22" s="11">
        <v>22.098772617188889</v>
      </c>
      <c r="C22" s="12">
        <v>2012</v>
      </c>
      <c r="D22" s="11">
        <v>15.766965569476405</v>
      </c>
      <c r="E22" s="12">
        <v>2017</v>
      </c>
      <c r="F22" s="11">
        <v>16.684498677479077</v>
      </c>
      <c r="G22" s="12">
        <v>2022</v>
      </c>
    </row>
    <row r="23" spans="1:7" x14ac:dyDescent="0.35">
      <c r="A23" s="10" t="s">
        <v>49</v>
      </c>
      <c r="B23" s="11">
        <v>3.3499999999999996</v>
      </c>
      <c r="C23" s="12">
        <v>2013</v>
      </c>
      <c r="D23" s="11">
        <v>16.296796826080339</v>
      </c>
      <c r="E23" s="12">
        <v>2017</v>
      </c>
      <c r="F23" s="11">
        <v>17.849905557366419</v>
      </c>
      <c r="G23" s="12">
        <v>2022</v>
      </c>
    </row>
    <row r="24" spans="1:7" x14ac:dyDescent="0.35">
      <c r="A24" s="10" t="s">
        <v>52</v>
      </c>
      <c r="B24" s="11">
        <v>23.080771745045126</v>
      </c>
      <c r="C24" s="12">
        <v>2012</v>
      </c>
      <c r="D24" s="11">
        <v>19.3</v>
      </c>
      <c r="E24" s="12">
        <v>2017</v>
      </c>
      <c r="F24" s="11">
        <v>18.73</v>
      </c>
      <c r="G24" s="12">
        <v>2021</v>
      </c>
    </row>
    <row r="25" spans="1:7" x14ac:dyDescent="0.35">
      <c r="A25" s="10" t="s">
        <v>56</v>
      </c>
      <c r="B25" s="11">
        <v>11.242912124304898</v>
      </c>
      <c r="C25" s="12">
        <v>2013</v>
      </c>
      <c r="D25" s="11">
        <v>16.29</v>
      </c>
      <c r="E25" s="12">
        <v>2018</v>
      </c>
      <c r="F25" s="11">
        <v>19.412978283355155</v>
      </c>
      <c r="G25" s="12">
        <v>2022</v>
      </c>
    </row>
    <row r="26" spans="1:7" x14ac:dyDescent="0.35">
      <c r="A26" s="10" t="s">
        <v>17</v>
      </c>
      <c r="B26" s="11">
        <v>5.13</v>
      </c>
      <c r="C26" s="12">
        <v>2013</v>
      </c>
      <c r="D26" s="11">
        <v>15.730402138562642</v>
      </c>
      <c r="E26" s="12">
        <v>2017</v>
      </c>
      <c r="F26" s="11">
        <v>19.547342301786127</v>
      </c>
      <c r="G26" s="12">
        <v>2022</v>
      </c>
    </row>
    <row r="27" spans="1:7" x14ac:dyDescent="0.35">
      <c r="A27" s="10" t="s">
        <v>23</v>
      </c>
      <c r="B27" s="11">
        <v>3.6410350523031756</v>
      </c>
      <c r="C27" s="12">
        <v>2013</v>
      </c>
      <c r="D27" s="11">
        <v>15.78</v>
      </c>
      <c r="E27" s="12">
        <v>2018</v>
      </c>
      <c r="F27" s="11">
        <v>19.693811488943037</v>
      </c>
      <c r="G27" s="12">
        <v>2022</v>
      </c>
    </row>
    <row r="28" spans="1:7" x14ac:dyDescent="0.35">
      <c r="A28" s="10" t="s">
        <v>14</v>
      </c>
      <c r="B28" s="11">
        <v>30.382269641706497</v>
      </c>
      <c r="C28" s="12">
        <v>2012</v>
      </c>
      <c r="D28" s="11">
        <v>24.355965264428594</v>
      </c>
      <c r="E28" s="12">
        <v>2017</v>
      </c>
      <c r="F28" s="11">
        <v>20.27</v>
      </c>
      <c r="G28" s="12">
        <v>2021</v>
      </c>
    </row>
    <row r="29" spans="1:7" x14ac:dyDescent="0.35">
      <c r="A29" s="10" t="s">
        <v>33</v>
      </c>
      <c r="B29" s="11">
        <v>23.813836275352912</v>
      </c>
      <c r="C29" s="12">
        <v>2013</v>
      </c>
      <c r="D29" s="11">
        <v>15.57785472491247</v>
      </c>
      <c r="E29" s="12">
        <v>2017</v>
      </c>
      <c r="F29" s="11">
        <v>23.248495941884208</v>
      </c>
      <c r="G29" s="12">
        <v>2022</v>
      </c>
    </row>
    <row r="30" spans="1:7" x14ac:dyDescent="0.35">
      <c r="A30" s="10" t="s">
        <v>1</v>
      </c>
      <c r="B30" s="11">
        <v>13.142661894475681</v>
      </c>
      <c r="C30" s="12">
        <v>2012</v>
      </c>
      <c r="D30" s="11">
        <v>19.096728281258905</v>
      </c>
      <c r="E30" s="12">
        <v>2017</v>
      </c>
      <c r="F30" s="11">
        <v>23.85885500606383</v>
      </c>
      <c r="G30" s="12">
        <v>2022</v>
      </c>
    </row>
    <row r="31" spans="1:7" x14ac:dyDescent="0.35">
      <c r="A31" s="10" t="s">
        <v>21</v>
      </c>
      <c r="B31" s="11">
        <v>10.44910845367626</v>
      </c>
      <c r="C31" s="12">
        <v>2013</v>
      </c>
      <c r="D31" s="11">
        <v>13.87</v>
      </c>
      <c r="E31" s="12">
        <v>2018</v>
      </c>
      <c r="F31" s="11">
        <v>23.922314456615108</v>
      </c>
      <c r="G31" s="12">
        <v>2022</v>
      </c>
    </row>
    <row r="32" spans="1:7" x14ac:dyDescent="0.35">
      <c r="A32" s="10" t="s">
        <v>40</v>
      </c>
      <c r="B32" s="11">
        <v>18.935116158818431</v>
      </c>
      <c r="C32" s="12">
        <v>2013</v>
      </c>
      <c r="D32" s="11">
        <v>19.93</v>
      </c>
      <c r="E32" s="12">
        <v>2016</v>
      </c>
      <c r="F32" s="11">
        <v>25.624645753802405</v>
      </c>
      <c r="G32" s="12">
        <v>2022</v>
      </c>
    </row>
    <row r="33" spans="1:7" x14ac:dyDescent="0.35">
      <c r="A33" s="10" t="s">
        <v>47</v>
      </c>
      <c r="B33" s="11">
        <v>18.455208445965461</v>
      </c>
      <c r="C33" s="12">
        <v>2013</v>
      </c>
      <c r="D33" s="11">
        <v>17.333451205673981</v>
      </c>
      <c r="E33" s="12">
        <v>2017</v>
      </c>
      <c r="F33" s="11">
        <v>27.562611420325005</v>
      </c>
      <c r="G33" s="12">
        <v>2022</v>
      </c>
    </row>
    <row r="34" spans="1:7" x14ac:dyDescent="0.35">
      <c r="A34" s="10" t="s">
        <v>50</v>
      </c>
      <c r="B34" s="11">
        <v>27.154136660147369</v>
      </c>
      <c r="C34" s="12">
        <v>2013</v>
      </c>
      <c r="D34" s="11">
        <v>28.216629530226221</v>
      </c>
      <c r="E34" s="12">
        <v>2017</v>
      </c>
      <c r="F34" s="11">
        <v>29.131129850545509</v>
      </c>
      <c r="G34" s="12">
        <v>2022</v>
      </c>
    </row>
    <row r="35" spans="1:7" x14ac:dyDescent="0.35">
      <c r="A35" s="10" t="s">
        <v>9</v>
      </c>
      <c r="B35" s="11">
        <v>21.070413469683462</v>
      </c>
      <c r="C35" s="12">
        <v>2012</v>
      </c>
      <c r="D35" s="11">
        <v>25.571998545159634</v>
      </c>
      <c r="E35" s="12">
        <v>2017</v>
      </c>
      <c r="F35" s="11">
        <v>29.162224013927073</v>
      </c>
      <c r="G35" s="12">
        <v>2022</v>
      </c>
    </row>
    <row r="36" spans="1:7" x14ac:dyDescent="0.35">
      <c r="A36" s="10" t="s">
        <v>10</v>
      </c>
      <c r="B36" s="11">
        <v>14.47</v>
      </c>
      <c r="C36" s="12">
        <v>2013</v>
      </c>
      <c r="D36" s="11">
        <v>4.2372000476155334</v>
      </c>
      <c r="E36" s="12">
        <v>2017</v>
      </c>
      <c r="F36" s="11">
        <v>31.280182265373249</v>
      </c>
      <c r="G36" s="12">
        <v>2022</v>
      </c>
    </row>
    <row r="37" spans="1:7" x14ac:dyDescent="0.35">
      <c r="A37" s="10" t="s">
        <v>41</v>
      </c>
      <c r="B37" s="11">
        <v>34.11</v>
      </c>
      <c r="C37" s="12">
        <v>2013</v>
      </c>
      <c r="D37" s="11">
        <v>44.729083477256466</v>
      </c>
      <c r="E37" s="12">
        <v>2017</v>
      </c>
      <c r="F37" s="11">
        <v>32.9</v>
      </c>
      <c r="G37" s="12">
        <v>2021</v>
      </c>
    </row>
    <row r="38" spans="1:7" x14ac:dyDescent="0.35">
      <c r="A38" s="10" t="s">
        <v>44</v>
      </c>
      <c r="B38" s="11">
        <v>23.251614420788655</v>
      </c>
      <c r="C38" s="12">
        <v>2014</v>
      </c>
      <c r="D38" s="11">
        <v>25.778756300008091</v>
      </c>
      <c r="E38" s="12">
        <v>2017</v>
      </c>
      <c r="F38" s="11">
        <v>37.840950191706796</v>
      </c>
      <c r="G38" s="12">
        <v>2022</v>
      </c>
    </row>
    <row r="39" spans="1:7" x14ac:dyDescent="0.35">
      <c r="A39" s="10" t="s">
        <v>46</v>
      </c>
      <c r="B39" s="11">
        <v>27.695228985034962</v>
      </c>
      <c r="C39" s="12">
        <v>2013</v>
      </c>
      <c r="D39" s="11">
        <v>25.841329764202747</v>
      </c>
      <c r="E39" s="12">
        <v>2018</v>
      </c>
      <c r="F39" s="11">
        <v>41.525897736683859</v>
      </c>
      <c r="G39" s="12">
        <v>2022</v>
      </c>
    </row>
    <row r="40" spans="1:7" x14ac:dyDescent="0.35">
      <c r="A40" s="10" t="s">
        <v>38</v>
      </c>
      <c r="B40" s="11">
        <v>25.020106923830241</v>
      </c>
      <c r="C40" s="12">
        <v>2012</v>
      </c>
      <c r="D40" s="11">
        <v>56.477818164217041</v>
      </c>
      <c r="E40" s="12">
        <v>2017</v>
      </c>
      <c r="F40" s="11">
        <v>46.621627707470665</v>
      </c>
      <c r="G40" s="12">
        <v>2022</v>
      </c>
    </row>
    <row r="41" spans="1:7" x14ac:dyDescent="0.35">
      <c r="A41" s="10" t="s">
        <v>37</v>
      </c>
      <c r="B41" s="11">
        <v>3.6403076709802518</v>
      </c>
      <c r="C41" s="12">
        <v>2013</v>
      </c>
      <c r="D41" s="11">
        <v>18.141925621862594</v>
      </c>
      <c r="E41" s="12">
        <v>2017</v>
      </c>
      <c r="F41" s="11">
        <v>48.448183917462934</v>
      </c>
      <c r="G41" s="12">
        <v>2022</v>
      </c>
    </row>
    <row r="42" spans="1:7" x14ac:dyDescent="0.35">
      <c r="A42" s="10" t="s">
        <v>36</v>
      </c>
      <c r="B42" s="11">
        <v>25.784506566993329</v>
      </c>
      <c r="C42" s="12">
        <v>2012</v>
      </c>
      <c r="D42" s="11">
        <v>33.580311153925102</v>
      </c>
      <c r="E42" s="12">
        <v>2017</v>
      </c>
      <c r="F42" s="11">
        <v>49.050589544860578</v>
      </c>
      <c r="G42" s="12">
        <v>2022</v>
      </c>
    </row>
    <row r="43" spans="1:7" x14ac:dyDescent="0.35">
      <c r="A43" s="10" t="s">
        <v>45</v>
      </c>
      <c r="B43" s="11">
        <v>50.62</v>
      </c>
      <c r="C43" s="12">
        <v>2013</v>
      </c>
      <c r="D43" s="11">
        <v>73.399150693002625</v>
      </c>
      <c r="E43" s="12">
        <v>2017</v>
      </c>
      <c r="F43" s="11">
        <v>55.362249986134309</v>
      </c>
      <c r="G43" s="12">
        <v>2022</v>
      </c>
    </row>
    <row r="44" spans="1:7" x14ac:dyDescent="0.35">
      <c r="A44" s="10" t="s">
        <v>12</v>
      </c>
      <c r="B44" s="11">
        <v>60.999560775581593</v>
      </c>
      <c r="C44" s="12">
        <v>2012</v>
      </c>
      <c r="D44" s="11">
        <v>69.900000000000006</v>
      </c>
      <c r="E44" s="12">
        <v>2018</v>
      </c>
      <c r="F44" s="11">
        <v>68.585436772135097</v>
      </c>
      <c r="G44" s="12">
        <v>2022</v>
      </c>
    </row>
    <row r="45" spans="1:7" x14ac:dyDescent="0.35">
      <c r="A45" s="10" t="s">
        <v>19</v>
      </c>
      <c r="B45" s="11">
        <v>10.184701897655485</v>
      </c>
      <c r="C45" s="12">
        <v>2013</v>
      </c>
      <c r="D45" s="11">
        <v>46.880012602630671</v>
      </c>
      <c r="E45" s="12">
        <v>2017</v>
      </c>
      <c r="F45" s="11">
        <v>78.594520790728922</v>
      </c>
      <c r="G45" s="12">
        <v>2022</v>
      </c>
    </row>
    <row r="46" spans="1:7" x14ac:dyDescent="0.35">
      <c r="A46" s="10" t="s">
        <v>29</v>
      </c>
      <c r="B46" s="11">
        <v>37.799783171770592</v>
      </c>
      <c r="C46" s="12">
        <v>2013</v>
      </c>
      <c r="D46" s="11">
        <v>53.067550110835796</v>
      </c>
      <c r="E46" s="12">
        <v>2017</v>
      </c>
      <c r="F46" s="11">
        <v>78.830936740666445</v>
      </c>
      <c r="G46" s="12">
        <v>2022</v>
      </c>
    </row>
    <row r="47" spans="1:7" x14ac:dyDescent="0.35">
      <c r="A47" s="10" t="s">
        <v>27</v>
      </c>
      <c r="B47" s="11">
        <v>84.7181113091074</v>
      </c>
      <c r="C47" s="12">
        <v>2012</v>
      </c>
      <c r="D47" s="11">
        <v>113.87610104109663</v>
      </c>
      <c r="E47" s="12">
        <v>2017</v>
      </c>
      <c r="F47" s="11">
        <v>84.83465169234519</v>
      </c>
      <c r="G47" s="12">
        <v>2022</v>
      </c>
    </row>
    <row r="48" spans="1:7" x14ac:dyDescent="0.35">
      <c r="A48" s="10" t="s">
        <v>43</v>
      </c>
      <c r="B48" s="11">
        <v>66.796683236178595</v>
      </c>
      <c r="C48" s="12">
        <v>2013</v>
      </c>
      <c r="D48" s="11">
        <v>80.658994494048699</v>
      </c>
      <c r="E48" s="12">
        <v>2017</v>
      </c>
      <c r="F48" s="11">
        <v>97.455999793620663</v>
      </c>
      <c r="G48" s="12">
        <v>2022</v>
      </c>
    </row>
    <row r="49" spans="1:7" x14ac:dyDescent="0.35">
      <c r="A49" s="10" t="s">
        <v>32</v>
      </c>
      <c r="B49" s="11">
        <v>107.44001091187613</v>
      </c>
      <c r="C49" s="12">
        <v>2012</v>
      </c>
      <c r="D49" s="11">
        <v>89.12</v>
      </c>
      <c r="E49" s="12">
        <v>2018</v>
      </c>
      <c r="F49" s="11">
        <v>115.52</v>
      </c>
      <c r="G49" s="12">
        <v>2021</v>
      </c>
    </row>
  </sheetData>
  <sortState xmlns:xlrd2="http://schemas.microsoft.com/office/spreadsheetml/2017/richdata2" ref="A2:G49">
    <sortCondition ref="F2:F4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67A1-0C39-49D9-A0B2-F7D6B386507E}">
  <dimension ref="A1:I49"/>
  <sheetViews>
    <sheetView workbookViewId="0">
      <selection activeCell="C17" sqref="C17"/>
    </sheetView>
  </sheetViews>
  <sheetFormatPr defaultRowHeight="14.5" x14ac:dyDescent="0.35"/>
  <sheetData>
    <row r="1" spans="1:9" x14ac:dyDescent="0.35">
      <c r="A1" t="s">
        <v>0</v>
      </c>
      <c r="B1" t="s">
        <v>4</v>
      </c>
      <c r="C1" t="s">
        <v>5</v>
      </c>
      <c r="D1" t="s">
        <v>6</v>
      </c>
      <c r="E1" t="s">
        <v>5</v>
      </c>
      <c r="F1" t="s">
        <v>7</v>
      </c>
      <c r="G1" t="s">
        <v>8</v>
      </c>
      <c r="H1" t="s">
        <v>54</v>
      </c>
      <c r="I1" t="s">
        <v>55</v>
      </c>
    </row>
    <row r="2" spans="1:9" x14ac:dyDescent="0.35">
      <c r="A2" t="s">
        <v>42</v>
      </c>
      <c r="B2" s="1">
        <v>6.0717944607399872</v>
      </c>
      <c r="C2">
        <v>2013</v>
      </c>
      <c r="D2" s="1">
        <v>7.25</v>
      </c>
      <c r="E2">
        <v>2013</v>
      </c>
      <c r="F2" s="1">
        <v>3.2439575327794725</v>
      </c>
      <c r="G2">
        <v>2022</v>
      </c>
      <c r="H2" s="2">
        <f t="shared" ref="H2:H48" si="0">((D2/B2))^(1/5)-1</f>
        <v>3.6106000757879952E-2</v>
      </c>
      <c r="I2" s="2">
        <f t="shared" ref="I2:I48" si="1">((F2/D2))^(1/5)-1</f>
        <v>-0.14857297541376613</v>
      </c>
    </row>
    <row r="3" spans="1:9" x14ac:dyDescent="0.35">
      <c r="A3" t="s">
        <v>20</v>
      </c>
      <c r="B3" s="1">
        <v>14.352312205937412</v>
      </c>
      <c r="C3">
        <v>2014</v>
      </c>
      <c r="D3" s="1">
        <v>15.9</v>
      </c>
      <c r="E3">
        <v>2018</v>
      </c>
      <c r="F3" s="1">
        <v>8.0407866449345082</v>
      </c>
      <c r="G3">
        <v>2022</v>
      </c>
      <c r="H3" s="2">
        <f t="shared" si="0"/>
        <v>2.0692797666185703E-2</v>
      </c>
      <c r="I3" s="2">
        <f t="shared" si="1"/>
        <v>-0.12747017131237182</v>
      </c>
    </row>
    <row r="4" spans="1:9" x14ac:dyDescent="0.35">
      <c r="A4" t="s">
        <v>3</v>
      </c>
      <c r="B4" s="1">
        <v>9.3252985763915337</v>
      </c>
      <c r="C4">
        <v>2012</v>
      </c>
      <c r="D4" s="1">
        <v>11.3530068548844</v>
      </c>
      <c r="E4">
        <v>2017</v>
      </c>
      <c r="F4" s="1">
        <v>6</v>
      </c>
      <c r="G4">
        <v>2021</v>
      </c>
      <c r="H4" s="2">
        <f t="shared" si="0"/>
        <v>4.0134809434269059E-2</v>
      </c>
      <c r="I4" s="2">
        <f t="shared" si="1"/>
        <v>-0.11974587267663495</v>
      </c>
    </row>
    <row r="5" spans="1:9" x14ac:dyDescent="0.35">
      <c r="A5" t="s">
        <v>48</v>
      </c>
      <c r="B5" s="1">
        <v>24.67</v>
      </c>
      <c r="C5">
        <v>2013</v>
      </c>
      <c r="D5" s="3">
        <v>26.42</v>
      </c>
      <c r="E5">
        <v>2018</v>
      </c>
      <c r="F5" s="1">
        <v>14.34</v>
      </c>
      <c r="G5">
        <v>2021</v>
      </c>
      <c r="H5" s="2">
        <f t="shared" si="0"/>
        <v>1.3801040822836841E-2</v>
      </c>
      <c r="I5" s="2">
        <f t="shared" si="1"/>
        <v>-0.11504076110843386</v>
      </c>
    </row>
    <row r="6" spans="1:9" x14ac:dyDescent="0.35">
      <c r="A6" t="s">
        <v>22</v>
      </c>
      <c r="B6" s="1">
        <v>31.954127592820953</v>
      </c>
      <c r="C6">
        <v>2012</v>
      </c>
      <c r="D6" s="1">
        <v>21.724218022843221</v>
      </c>
      <c r="E6">
        <v>2017</v>
      </c>
      <c r="F6" s="1">
        <v>15.340709813136417</v>
      </c>
      <c r="G6">
        <v>2022</v>
      </c>
      <c r="H6" s="2">
        <f t="shared" si="0"/>
        <v>-7.4271919558796751E-2</v>
      </c>
      <c r="I6" s="2">
        <f t="shared" si="1"/>
        <v>-6.7217777565285686E-2</v>
      </c>
    </row>
    <row r="7" spans="1:9" x14ac:dyDescent="0.35">
      <c r="A7" t="s">
        <v>41</v>
      </c>
      <c r="B7" s="1">
        <v>34.11</v>
      </c>
      <c r="C7">
        <v>2013</v>
      </c>
      <c r="D7" s="1">
        <v>44.729083477256466</v>
      </c>
      <c r="E7">
        <v>2017</v>
      </c>
      <c r="F7" s="1">
        <v>32.9</v>
      </c>
      <c r="G7">
        <v>2021</v>
      </c>
      <c r="H7" s="2">
        <f t="shared" si="0"/>
        <v>5.5702757623744992E-2</v>
      </c>
      <c r="I7" s="2">
        <f t="shared" si="1"/>
        <v>-5.9581465994675731E-2</v>
      </c>
    </row>
    <row r="8" spans="1:9" x14ac:dyDescent="0.35">
      <c r="A8" t="s">
        <v>27</v>
      </c>
      <c r="B8" s="1">
        <v>84.7181113091074</v>
      </c>
      <c r="C8">
        <v>2012</v>
      </c>
      <c r="D8" s="1">
        <v>113.87610104109663</v>
      </c>
      <c r="E8">
        <v>2017</v>
      </c>
      <c r="F8" s="1">
        <v>84.83465169234519</v>
      </c>
      <c r="G8">
        <v>2022</v>
      </c>
      <c r="H8" s="2">
        <f t="shared" si="0"/>
        <v>6.094107762532941E-2</v>
      </c>
      <c r="I8" s="2">
        <f t="shared" si="1"/>
        <v>-5.7181407236907567E-2</v>
      </c>
    </row>
    <row r="9" spans="1:9" x14ac:dyDescent="0.35">
      <c r="A9" t="s">
        <v>45</v>
      </c>
      <c r="B9" s="1">
        <v>50.62</v>
      </c>
      <c r="C9">
        <v>2013</v>
      </c>
      <c r="D9" s="1">
        <v>73.399150693002625</v>
      </c>
      <c r="E9">
        <v>2017</v>
      </c>
      <c r="F9" s="1">
        <v>55.362249986134309</v>
      </c>
      <c r="G9">
        <v>2022</v>
      </c>
      <c r="H9" s="2">
        <f t="shared" si="0"/>
        <v>7.7144030081788495E-2</v>
      </c>
      <c r="I9" s="2">
        <f t="shared" si="1"/>
        <v>-5.4841728329908856E-2</v>
      </c>
    </row>
    <row r="10" spans="1:9" x14ac:dyDescent="0.35">
      <c r="A10" t="s">
        <v>38</v>
      </c>
      <c r="B10" s="1">
        <v>25.020106923830241</v>
      </c>
      <c r="C10">
        <v>2012</v>
      </c>
      <c r="D10" s="1">
        <v>56.477818164217041</v>
      </c>
      <c r="E10">
        <v>2017</v>
      </c>
      <c r="F10" s="1">
        <v>46.621627707470665</v>
      </c>
      <c r="G10">
        <v>2022</v>
      </c>
      <c r="H10" s="2">
        <f t="shared" si="0"/>
        <v>0.1768408903003662</v>
      </c>
      <c r="I10" s="2">
        <f t="shared" si="1"/>
        <v>-3.7630381186372075E-2</v>
      </c>
    </row>
    <row r="11" spans="1:9" x14ac:dyDescent="0.35">
      <c r="A11" t="s">
        <v>14</v>
      </c>
      <c r="B11" s="1">
        <v>30.382269641706497</v>
      </c>
      <c r="C11">
        <v>2012</v>
      </c>
      <c r="D11" s="1">
        <v>24.355965264428594</v>
      </c>
      <c r="E11">
        <v>2017</v>
      </c>
      <c r="F11" s="1">
        <v>20.27</v>
      </c>
      <c r="G11">
        <v>2021</v>
      </c>
      <c r="H11" s="2">
        <f t="shared" si="0"/>
        <v>-4.3253182112266697E-2</v>
      </c>
      <c r="I11" s="2">
        <f t="shared" si="1"/>
        <v>-3.606071413623313E-2</v>
      </c>
    </row>
    <row r="12" spans="1:9" x14ac:dyDescent="0.35">
      <c r="A12" t="s">
        <v>2</v>
      </c>
      <c r="B12" s="1">
        <v>2.140583665118593</v>
      </c>
      <c r="C12">
        <v>2013</v>
      </c>
      <c r="D12" s="1">
        <v>5.1915897905374049</v>
      </c>
      <c r="E12">
        <v>2015</v>
      </c>
      <c r="F12" s="1">
        <v>4.8468482979545486</v>
      </c>
      <c r="G12">
        <v>2021</v>
      </c>
      <c r="H12" s="2">
        <f t="shared" si="0"/>
        <v>0.19386063511365847</v>
      </c>
      <c r="I12" s="2">
        <f t="shared" si="1"/>
        <v>-1.3648268183263146E-2</v>
      </c>
    </row>
    <row r="13" spans="1:9" x14ac:dyDescent="0.35">
      <c r="A13" t="s">
        <v>18</v>
      </c>
      <c r="B13" s="1">
        <v>23.15365155210009</v>
      </c>
      <c r="C13">
        <v>2012</v>
      </c>
      <c r="D13" s="1">
        <v>16.613601273149484</v>
      </c>
      <c r="E13">
        <v>2017</v>
      </c>
      <c r="F13" s="1">
        <v>15.973996137376364</v>
      </c>
      <c r="G13">
        <v>2021</v>
      </c>
      <c r="H13" s="2">
        <f t="shared" si="0"/>
        <v>-6.4230560126671832E-2</v>
      </c>
      <c r="I13" s="2">
        <f t="shared" si="1"/>
        <v>-7.8211652686437372E-3</v>
      </c>
    </row>
    <row r="14" spans="1:9" x14ac:dyDescent="0.35">
      <c r="A14" t="s">
        <v>52</v>
      </c>
      <c r="B14" s="1">
        <v>23.080771745045126</v>
      </c>
      <c r="C14">
        <v>2012</v>
      </c>
      <c r="D14" s="1">
        <v>19.3</v>
      </c>
      <c r="E14">
        <v>2017</v>
      </c>
      <c r="F14" s="1">
        <v>18.73</v>
      </c>
      <c r="G14">
        <v>2021</v>
      </c>
      <c r="H14" s="2">
        <f t="shared" si="0"/>
        <v>-3.5146455578049851E-2</v>
      </c>
      <c r="I14" s="2">
        <f t="shared" si="1"/>
        <v>-5.9777774556055707E-3</v>
      </c>
    </row>
    <row r="15" spans="1:9" x14ac:dyDescent="0.35">
      <c r="A15" t="s">
        <v>12</v>
      </c>
      <c r="B15" s="1">
        <v>60.999560775581593</v>
      </c>
      <c r="C15">
        <v>2012</v>
      </c>
      <c r="D15" s="1">
        <v>69.900000000000006</v>
      </c>
      <c r="E15">
        <v>2018</v>
      </c>
      <c r="F15" s="1">
        <v>68.585436772135097</v>
      </c>
      <c r="G15">
        <v>2022</v>
      </c>
      <c r="H15" s="2">
        <f t="shared" si="0"/>
        <v>2.7614192122267012E-2</v>
      </c>
      <c r="I15" s="2">
        <f t="shared" si="1"/>
        <v>-3.7898859846573485E-3</v>
      </c>
    </row>
    <row r="16" spans="1:9" x14ac:dyDescent="0.35">
      <c r="A16" t="s">
        <v>13</v>
      </c>
      <c r="B16" s="1">
        <v>14.292307706442939</v>
      </c>
      <c r="C16">
        <v>2012</v>
      </c>
      <c r="D16" s="1">
        <v>16.549546043854413</v>
      </c>
      <c r="E16">
        <v>2017</v>
      </c>
      <c r="F16" s="1">
        <v>16.608753273488389</v>
      </c>
      <c r="G16">
        <v>2021</v>
      </c>
      <c r="H16" s="2">
        <f t="shared" si="0"/>
        <v>2.9761724902205078E-2</v>
      </c>
      <c r="I16" s="2">
        <f t="shared" si="1"/>
        <v>7.1449311769833379E-4</v>
      </c>
    </row>
    <row r="17" spans="1:9" x14ac:dyDescent="0.35">
      <c r="A17" t="s">
        <v>11</v>
      </c>
      <c r="B17" s="1">
        <v>13.243355342181514</v>
      </c>
      <c r="C17">
        <v>2012</v>
      </c>
      <c r="D17" s="1">
        <v>15.596685797517777</v>
      </c>
      <c r="E17">
        <v>2016</v>
      </c>
      <c r="F17" s="1">
        <v>16.073705236569474</v>
      </c>
      <c r="G17">
        <v>2022</v>
      </c>
      <c r="H17" s="2">
        <f t="shared" si="0"/>
        <v>3.3253436124281555E-2</v>
      </c>
      <c r="I17" s="2">
        <f t="shared" si="1"/>
        <v>6.0434441476853173E-3</v>
      </c>
    </row>
    <row r="18" spans="1:9" x14ac:dyDescent="0.35">
      <c r="A18" t="s">
        <v>50</v>
      </c>
      <c r="B18" s="1">
        <v>27.154136660147369</v>
      </c>
      <c r="C18">
        <v>2013</v>
      </c>
      <c r="D18" s="1">
        <v>28.216629530226221</v>
      </c>
      <c r="E18">
        <v>2017</v>
      </c>
      <c r="F18" s="1">
        <v>29.131129850545509</v>
      </c>
      <c r="G18">
        <v>2022</v>
      </c>
      <c r="H18" s="2">
        <f t="shared" si="0"/>
        <v>7.7059604270870441E-3</v>
      </c>
      <c r="I18" s="2">
        <f t="shared" si="1"/>
        <v>6.3995608270945858E-3</v>
      </c>
    </row>
    <row r="19" spans="1:9" x14ac:dyDescent="0.35">
      <c r="A19" t="s">
        <v>34</v>
      </c>
      <c r="B19" s="1">
        <v>22.098772617188889</v>
      </c>
      <c r="C19">
        <v>2012</v>
      </c>
      <c r="D19" s="1">
        <v>15.766965569476405</v>
      </c>
      <c r="E19">
        <v>2017</v>
      </c>
      <c r="F19" s="1">
        <v>16.684498677479077</v>
      </c>
      <c r="G19">
        <v>2022</v>
      </c>
      <c r="H19" s="2">
        <f t="shared" si="0"/>
        <v>-6.5291928042635394E-2</v>
      </c>
      <c r="I19" s="2">
        <f t="shared" si="1"/>
        <v>1.137684984242826E-2</v>
      </c>
    </row>
    <row r="20" spans="1:9" x14ac:dyDescent="0.35">
      <c r="A20" t="s">
        <v>28</v>
      </c>
      <c r="B20" s="1">
        <v>9.3475839680726729</v>
      </c>
      <c r="C20">
        <v>2012</v>
      </c>
      <c r="D20" s="1">
        <v>11.3922425013496</v>
      </c>
      <c r="E20">
        <v>2017</v>
      </c>
      <c r="F20" s="1">
        <v>12.111186883120538</v>
      </c>
      <c r="G20">
        <v>2022</v>
      </c>
      <c r="H20" s="2">
        <f t="shared" si="0"/>
        <v>4.0355983208225865E-2</v>
      </c>
      <c r="I20" s="2">
        <f t="shared" si="1"/>
        <v>1.2314591748725068E-2</v>
      </c>
    </row>
    <row r="21" spans="1:9" x14ac:dyDescent="0.35">
      <c r="A21" t="s">
        <v>49</v>
      </c>
      <c r="B21" s="1">
        <v>3.3499999999999996</v>
      </c>
      <c r="C21">
        <v>2013</v>
      </c>
      <c r="D21" s="1">
        <v>16.296796826080339</v>
      </c>
      <c r="E21">
        <v>2017</v>
      </c>
      <c r="F21" s="1">
        <v>17.849905557366419</v>
      </c>
      <c r="G21">
        <v>2022</v>
      </c>
      <c r="H21" s="2">
        <f t="shared" si="0"/>
        <v>0.37218127578739324</v>
      </c>
      <c r="I21" s="2">
        <f t="shared" si="1"/>
        <v>1.837266676307836E-2</v>
      </c>
    </row>
    <row r="22" spans="1:9" x14ac:dyDescent="0.35">
      <c r="A22" t="s">
        <v>16</v>
      </c>
      <c r="B22" s="1">
        <v>6.4053784481045959</v>
      </c>
      <c r="C22">
        <v>2012</v>
      </c>
      <c r="D22" s="1">
        <v>5.4859231318496136</v>
      </c>
      <c r="E22">
        <v>2017</v>
      </c>
      <c r="F22" s="1">
        <v>6.0615072874771805</v>
      </c>
      <c r="G22">
        <v>2022</v>
      </c>
      <c r="H22" s="2">
        <f t="shared" si="0"/>
        <v>-3.0515243859431607E-2</v>
      </c>
      <c r="I22" s="2">
        <f t="shared" si="1"/>
        <v>2.0155047551117189E-2</v>
      </c>
    </row>
    <row r="23" spans="1:9" x14ac:dyDescent="0.35">
      <c r="A23" t="s">
        <v>9</v>
      </c>
      <c r="B23" s="1">
        <v>21.070413469683462</v>
      </c>
      <c r="C23">
        <v>2012</v>
      </c>
      <c r="D23" s="1">
        <v>25.571998545159634</v>
      </c>
      <c r="E23">
        <v>2017</v>
      </c>
      <c r="F23" s="1">
        <v>29.162224013927073</v>
      </c>
      <c r="G23">
        <v>2022</v>
      </c>
      <c r="H23" s="2">
        <f t="shared" si="0"/>
        <v>3.9485229472904892E-2</v>
      </c>
      <c r="I23" s="2">
        <f t="shared" si="1"/>
        <v>2.6623483094415423E-2</v>
      </c>
    </row>
    <row r="24" spans="1:9" x14ac:dyDescent="0.35">
      <c r="A24" t="s">
        <v>51</v>
      </c>
      <c r="B24" s="1">
        <v>2.3120560848798992</v>
      </c>
      <c r="C24">
        <v>2013</v>
      </c>
      <c r="D24" s="1">
        <v>10.133971407632565</v>
      </c>
      <c r="E24">
        <v>2017</v>
      </c>
      <c r="F24" s="1">
        <v>12.011935992620833</v>
      </c>
      <c r="G24">
        <v>2022</v>
      </c>
      <c r="H24" s="2">
        <f t="shared" si="0"/>
        <v>0.34386691468690955</v>
      </c>
      <c r="I24" s="2">
        <f t="shared" si="1"/>
        <v>3.458616602771114E-2</v>
      </c>
    </row>
    <row r="25" spans="1:9" x14ac:dyDescent="0.35">
      <c r="A25" t="s">
        <v>53</v>
      </c>
      <c r="B25" s="1">
        <v>11.242912124304898</v>
      </c>
      <c r="C25">
        <v>2013</v>
      </c>
      <c r="D25" s="1">
        <v>16.29</v>
      </c>
      <c r="E25">
        <v>2018</v>
      </c>
      <c r="F25" s="1">
        <v>19.412978283355155</v>
      </c>
      <c r="G25">
        <v>2022</v>
      </c>
      <c r="H25" s="2">
        <f t="shared" si="0"/>
        <v>7.6982021798065237E-2</v>
      </c>
      <c r="I25" s="2">
        <f t="shared" si="1"/>
        <v>3.5700573860839135E-2</v>
      </c>
    </row>
    <row r="26" spans="1:9" x14ac:dyDescent="0.35">
      <c r="A26" t="s">
        <v>43</v>
      </c>
      <c r="B26" s="1">
        <v>66.796683236178595</v>
      </c>
      <c r="C26">
        <v>2013</v>
      </c>
      <c r="D26" s="1">
        <v>80.658994494048699</v>
      </c>
      <c r="E26">
        <v>2017</v>
      </c>
      <c r="F26" s="1">
        <v>97.455999793620663</v>
      </c>
      <c r="G26">
        <v>2022</v>
      </c>
      <c r="H26" s="2">
        <f t="shared" si="0"/>
        <v>3.8435630481199023E-2</v>
      </c>
      <c r="I26" s="2">
        <f t="shared" si="1"/>
        <v>3.8558956678495848E-2</v>
      </c>
    </row>
    <row r="27" spans="1:9" x14ac:dyDescent="0.35">
      <c r="A27" t="s">
        <v>17</v>
      </c>
      <c r="B27" s="1">
        <v>5.13</v>
      </c>
      <c r="C27">
        <v>2013</v>
      </c>
      <c r="D27" s="1">
        <v>15.730402138562642</v>
      </c>
      <c r="E27">
        <v>2017</v>
      </c>
      <c r="F27" s="1">
        <v>19.547342301786127</v>
      </c>
      <c r="G27">
        <v>2022</v>
      </c>
      <c r="H27" s="2">
        <f t="shared" si="0"/>
        <v>0.2511935359638866</v>
      </c>
      <c r="I27" s="2">
        <f t="shared" si="1"/>
        <v>4.4406530135430389E-2</v>
      </c>
    </row>
    <row r="28" spans="1:9" x14ac:dyDescent="0.35">
      <c r="A28" t="s">
        <v>23</v>
      </c>
      <c r="B28" s="1">
        <v>3.6410350523031756</v>
      </c>
      <c r="C28">
        <v>2013</v>
      </c>
      <c r="D28" s="1">
        <v>15.78</v>
      </c>
      <c r="E28">
        <v>2018</v>
      </c>
      <c r="F28" s="1">
        <v>19.693811488943037</v>
      </c>
      <c r="G28">
        <v>2022</v>
      </c>
      <c r="H28" s="2">
        <f t="shared" si="0"/>
        <v>0.34083836497552955</v>
      </c>
      <c r="I28" s="2">
        <f t="shared" si="1"/>
        <v>4.5308677191510105E-2</v>
      </c>
    </row>
    <row r="29" spans="1:9" x14ac:dyDescent="0.35">
      <c r="A29" t="s">
        <v>1</v>
      </c>
      <c r="B29" s="1">
        <v>13.142661894475681</v>
      </c>
      <c r="C29">
        <v>2012</v>
      </c>
      <c r="D29" s="1">
        <v>19.096728281258905</v>
      </c>
      <c r="E29">
        <v>2017</v>
      </c>
      <c r="F29" s="1">
        <v>23.85885500606383</v>
      </c>
      <c r="G29">
        <v>2022</v>
      </c>
      <c r="H29" s="2">
        <f t="shared" si="0"/>
        <v>7.7593905888965642E-2</v>
      </c>
      <c r="I29" s="2">
        <f t="shared" si="1"/>
        <v>4.5533916961086884E-2</v>
      </c>
    </row>
    <row r="30" spans="1:9" x14ac:dyDescent="0.35">
      <c r="A30" t="s">
        <v>40</v>
      </c>
      <c r="B30" s="1">
        <v>18.935116158818431</v>
      </c>
      <c r="C30">
        <v>2013</v>
      </c>
      <c r="D30" s="1">
        <v>19.93</v>
      </c>
      <c r="E30">
        <v>2016</v>
      </c>
      <c r="F30" s="1">
        <v>25.624645753802405</v>
      </c>
      <c r="G30">
        <v>2022</v>
      </c>
      <c r="H30" s="2">
        <f t="shared" si="0"/>
        <v>1.0294212214620568E-2</v>
      </c>
      <c r="I30" s="2">
        <f t="shared" si="1"/>
        <v>5.1550451779354356E-2</v>
      </c>
    </row>
    <row r="31" spans="1:9" x14ac:dyDescent="0.35">
      <c r="A31" t="s">
        <v>32</v>
      </c>
      <c r="B31" s="1">
        <v>107.44001091187613</v>
      </c>
      <c r="C31">
        <v>2012</v>
      </c>
      <c r="D31" s="1">
        <v>89.12</v>
      </c>
      <c r="E31">
        <v>2018</v>
      </c>
      <c r="F31" s="1">
        <v>115.52</v>
      </c>
      <c r="G31">
        <v>2021</v>
      </c>
      <c r="H31" s="2">
        <f t="shared" si="0"/>
        <v>-3.6699408823710256E-2</v>
      </c>
      <c r="I31" s="2">
        <f t="shared" si="1"/>
        <v>5.3261962793089035E-2</v>
      </c>
    </row>
    <row r="32" spans="1:9" x14ac:dyDescent="0.35">
      <c r="A32" t="s">
        <v>36</v>
      </c>
      <c r="B32" s="1">
        <v>25.784506566993329</v>
      </c>
      <c r="C32">
        <v>2012</v>
      </c>
      <c r="D32" s="1">
        <v>33.580311153925102</v>
      </c>
      <c r="E32">
        <v>2017</v>
      </c>
      <c r="F32" s="1">
        <v>49.050589544860578</v>
      </c>
      <c r="G32">
        <v>2022</v>
      </c>
      <c r="H32" s="2">
        <f t="shared" si="0"/>
        <v>5.4253807651963859E-2</v>
      </c>
      <c r="I32" s="2">
        <f t="shared" si="1"/>
        <v>7.8727879480573471E-2</v>
      </c>
    </row>
    <row r="33" spans="1:9" x14ac:dyDescent="0.35">
      <c r="A33" t="s">
        <v>44</v>
      </c>
      <c r="B33" s="1">
        <v>23.251614420788655</v>
      </c>
      <c r="C33">
        <v>2014</v>
      </c>
      <c r="D33" s="1">
        <v>25.778756300008091</v>
      </c>
      <c r="E33">
        <v>2017</v>
      </c>
      <c r="F33" s="1">
        <v>37.840950191706796</v>
      </c>
      <c r="G33">
        <v>2022</v>
      </c>
      <c r="H33" s="2">
        <f t="shared" si="0"/>
        <v>2.0849615843479663E-2</v>
      </c>
      <c r="I33" s="2">
        <f t="shared" si="1"/>
        <v>7.9791773490578199E-2</v>
      </c>
    </row>
    <row r="34" spans="1:9" x14ac:dyDescent="0.35">
      <c r="A34" t="s">
        <v>31</v>
      </c>
      <c r="B34" s="1">
        <v>5.8357263623936824</v>
      </c>
      <c r="C34">
        <v>2013</v>
      </c>
      <c r="D34" s="1">
        <v>7.7689410325104689</v>
      </c>
      <c r="E34">
        <v>2017</v>
      </c>
      <c r="F34" s="1">
        <v>11.524302702014715</v>
      </c>
      <c r="G34">
        <v>2022</v>
      </c>
      <c r="H34" s="2">
        <f t="shared" si="0"/>
        <v>5.8896178834093593E-2</v>
      </c>
      <c r="I34" s="2">
        <f t="shared" si="1"/>
        <v>8.2058065143126857E-2</v>
      </c>
    </row>
    <row r="35" spans="1:9" x14ac:dyDescent="0.35">
      <c r="A35" t="s">
        <v>29</v>
      </c>
      <c r="B35" s="1">
        <v>37.799783171770592</v>
      </c>
      <c r="C35">
        <v>2013</v>
      </c>
      <c r="D35" s="1">
        <v>53.067550110835796</v>
      </c>
      <c r="E35">
        <v>2017</v>
      </c>
      <c r="F35" s="1">
        <v>78.830936740666445</v>
      </c>
      <c r="G35">
        <v>2022</v>
      </c>
      <c r="H35" s="2">
        <f t="shared" si="0"/>
        <v>7.0207391154841092E-2</v>
      </c>
      <c r="I35" s="2">
        <f t="shared" si="1"/>
        <v>8.2364475404486326E-2</v>
      </c>
    </row>
    <row r="36" spans="1:9" x14ac:dyDescent="0.35">
      <c r="A36" t="s">
        <v>33</v>
      </c>
      <c r="B36" s="1">
        <v>23.813836275352912</v>
      </c>
      <c r="C36">
        <v>2013</v>
      </c>
      <c r="D36" s="1">
        <v>15.57785472491247</v>
      </c>
      <c r="E36">
        <v>2017</v>
      </c>
      <c r="F36" s="1">
        <v>23.248495941884208</v>
      </c>
      <c r="G36">
        <v>2022</v>
      </c>
      <c r="H36" s="2">
        <f t="shared" si="0"/>
        <v>-8.1380506295255062E-2</v>
      </c>
      <c r="I36" s="2">
        <f t="shared" si="1"/>
        <v>8.3371589564752657E-2</v>
      </c>
    </row>
    <row r="37" spans="1:9" x14ac:dyDescent="0.35">
      <c r="A37" t="s">
        <v>47</v>
      </c>
      <c r="B37" s="1">
        <v>18.455208445965461</v>
      </c>
      <c r="C37">
        <v>2013</v>
      </c>
      <c r="D37" s="1">
        <v>17.333451205673981</v>
      </c>
      <c r="E37">
        <v>2017</v>
      </c>
      <c r="F37" s="1">
        <v>27.562611420325005</v>
      </c>
      <c r="G37">
        <v>2022</v>
      </c>
      <c r="H37" s="2">
        <f t="shared" si="0"/>
        <v>-1.2463361093284275E-2</v>
      </c>
      <c r="I37" s="2">
        <f t="shared" si="1"/>
        <v>9.7203196156060434E-2</v>
      </c>
    </row>
    <row r="38" spans="1:9" x14ac:dyDescent="0.35">
      <c r="A38" t="s">
        <v>46</v>
      </c>
      <c r="B38" s="1">
        <v>27.695228985034962</v>
      </c>
      <c r="C38">
        <v>2013</v>
      </c>
      <c r="D38" s="1">
        <v>25.841329764202747</v>
      </c>
      <c r="E38">
        <v>2018</v>
      </c>
      <c r="F38" s="1">
        <v>41.525897736683859</v>
      </c>
      <c r="G38">
        <v>2022</v>
      </c>
      <c r="H38" s="2">
        <f t="shared" si="0"/>
        <v>-1.3761437748622374E-2</v>
      </c>
      <c r="I38" s="2">
        <f t="shared" si="1"/>
        <v>9.9514179317019558E-2</v>
      </c>
    </row>
    <row r="39" spans="1:9" x14ac:dyDescent="0.35">
      <c r="A39" t="s">
        <v>15</v>
      </c>
      <c r="B39" s="1">
        <v>17.43</v>
      </c>
      <c r="C39">
        <v>2013</v>
      </c>
      <c r="D39" s="1">
        <v>9.9</v>
      </c>
      <c r="E39">
        <v>2018</v>
      </c>
      <c r="F39" s="1">
        <v>16.177592631710013</v>
      </c>
      <c r="G39">
        <v>2022</v>
      </c>
      <c r="H39" s="2">
        <f t="shared" si="0"/>
        <v>-0.10696688906493301</v>
      </c>
      <c r="I39" s="2">
        <f t="shared" si="1"/>
        <v>0.10320377720155571</v>
      </c>
    </row>
    <row r="40" spans="1:9" x14ac:dyDescent="0.35">
      <c r="A40" t="s">
        <v>19</v>
      </c>
      <c r="B40" s="1">
        <v>10.184701897655485</v>
      </c>
      <c r="C40">
        <v>2013</v>
      </c>
      <c r="D40" s="1">
        <v>46.880012602630671</v>
      </c>
      <c r="E40">
        <v>2017</v>
      </c>
      <c r="F40" s="1">
        <v>78.594520790728922</v>
      </c>
      <c r="G40">
        <v>2022</v>
      </c>
      <c r="H40" s="2">
        <f t="shared" si="0"/>
        <v>0.35708759157088332</v>
      </c>
      <c r="I40" s="2">
        <f t="shared" si="1"/>
        <v>0.10887070501929141</v>
      </c>
    </row>
    <row r="41" spans="1:9" x14ac:dyDescent="0.35">
      <c r="A41" t="s">
        <v>25</v>
      </c>
      <c r="B41" s="1">
        <v>4.7339196733208535</v>
      </c>
      <c r="C41">
        <v>2013</v>
      </c>
      <c r="D41" s="1">
        <v>6.54</v>
      </c>
      <c r="E41">
        <v>2016</v>
      </c>
      <c r="F41" s="1">
        <v>11.044670637674246</v>
      </c>
      <c r="G41">
        <v>2022</v>
      </c>
      <c r="H41" s="2">
        <f t="shared" si="0"/>
        <v>6.6771422075577958E-2</v>
      </c>
      <c r="I41" s="2">
        <f t="shared" si="1"/>
        <v>0.11049090041329013</v>
      </c>
    </row>
    <row r="42" spans="1:9" x14ac:dyDescent="0.35">
      <c r="A42" t="s">
        <v>30</v>
      </c>
      <c r="B42" s="1">
        <v>3.1095318636711702</v>
      </c>
      <c r="C42">
        <v>2013</v>
      </c>
      <c r="D42" s="1">
        <v>7.6923460584371375</v>
      </c>
      <c r="E42">
        <v>2017</v>
      </c>
      <c r="F42" s="1">
        <v>13.190000000000001</v>
      </c>
      <c r="G42">
        <v>2021</v>
      </c>
      <c r="H42" s="2">
        <f t="shared" si="0"/>
        <v>0.19859582461010139</v>
      </c>
      <c r="I42" s="2">
        <f t="shared" si="1"/>
        <v>0.11387689712333948</v>
      </c>
    </row>
    <row r="43" spans="1:9" x14ac:dyDescent="0.35">
      <c r="A43" t="s">
        <v>21</v>
      </c>
      <c r="B43" s="1">
        <v>10.44910845367626</v>
      </c>
      <c r="C43">
        <v>2013</v>
      </c>
      <c r="D43" s="1">
        <v>13.87</v>
      </c>
      <c r="E43">
        <v>2018</v>
      </c>
      <c r="F43" s="1">
        <v>23.922314456615108</v>
      </c>
      <c r="G43">
        <v>2022</v>
      </c>
      <c r="H43" s="2">
        <f t="shared" si="0"/>
        <v>5.8277212803888645E-2</v>
      </c>
      <c r="I43" s="2">
        <f t="shared" si="1"/>
        <v>0.11518096217603024</v>
      </c>
    </row>
    <row r="44" spans="1:9" x14ac:dyDescent="0.35">
      <c r="A44" t="s">
        <v>24</v>
      </c>
      <c r="B44" s="1">
        <v>7.0068065125157624</v>
      </c>
      <c r="C44">
        <v>2012</v>
      </c>
      <c r="D44" s="1">
        <v>2.2400086329367159</v>
      </c>
      <c r="E44">
        <v>2017</v>
      </c>
      <c r="F44" s="1">
        <v>4.87</v>
      </c>
      <c r="G44">
        <v>2021</v>
      </c>
      <c r="H44" s="2">
        <f t="shared" si="0"/>
        <v>-0.20393979624557612</v>
      </c>
      <c r="I44" s="2">
        <f t="shared" si="1"/>
        <v>0.16803499268644062</v>
      </c>
    </row>
    <row r="45" spans="1:9" x14ac:dyDescent="0.35">
      <c r="A45" t="s">
        <v>37</v>
      </c>
      <c r="B45" s="1">
        <v>3.6403076709802518</v>
      </c>
      <c r="C45">
        <v>2013</v>
      </c>
      <c r="D45" s="1">
        <v>18.141925621862594</v>
      </c>
      <c r="E45">
        <v>2017</v>
      </c>
      <c r="F45" s="1">
        <v>48.448183917462934</v>
      </c>
      <c r="G45">
        <v>2022</v>
      </c>
      <c r="H45" s="2">
        <f t="shared" si="0"/>
        <v>0.37882471136023899</v>
      </c>
      <c r="I45" s="2">
        <f t="shared" si="1"/>
        <v>0.21707915419856416</v>
      </c>
    </row>
    <row r="46" spans="1:9" x14ac:dyDescent="0.35">
      <c r="A46" t="s">
        <v>26</v>
      </c>
      <c r="B46" s="1">
        <v>9.4334212934220361</v>
      </c>
      <c r="C46">
        <v>2012</v>
      </c>
      <c r="D46" s="1">
        <v>2.3695903878725861</v>
      </c>
      <c r="E46">
        <v>2017</v>
      </c>
      <c r="F46" s="1">
        <v>11.025250723208414</v>
      </c>
      <c r="G46">
        <v>2022</v>
      </c>
      <c r="H46" s="2">
        <f t="shared" si="0"/>
        <v>-0.2414210104413419</v>
      </c>
      <c r="I46" s="2">
        <f t="shared" si="1"/>
        <v>0.36001293517928667</v>
      </c>
    </row>
    <row r="47" spans="1:9" x14ac:dyDescent="0.35">
      <c r="A47" t="s">
        <v>10</v>
      </c>
      <c r="B47" s="1">
        <v>14.47</v>
      </c>
      <c r="C47">
        <v>2013</v>
      </c>
      <c r="D47" s="1">
        <v>4.2372000476155334</v>
      </c>
      <c r="E47">
        <v>2017</v>
      </c>
      <c r="F47" s="1">
        <v>31.280182265373249</v>
      </c>
      <c r="G47">
        <v>2022</v>
      </c>
      <c r="H47" s="2">
        <f t="shared" si="0"/>
        <v>-0.2177922987904114</v>
      </c>
      <c r="I47" s="2">
        <f t="shared" si="1"/>
        <v>0.49155084094603829</v>
      </c>
    </row>
    <row r="48" spans="1:9" x14ac:dyDescent="0.35">
      <c r="A48" t="s">
        <v>39</v>
      </c>
      <c r="B48" s="1">
        <v>2.0563196545561206</v>
      </c>
      <c r="C48">
        <v>2012</v>
      </c>
      <c r="D48" s="1">
        <v>0.43702429330641607</v>
      </c>
      <c r="E48">
        <v>2017</v>
      </c>
      <c r="F48" s="1">
        <v>4.5715089831525146</v>
      </c>
      <c r="G48">
        <v>2022</v>
      </c>
      <c r="H48" s="2">
        <f t="shared" si="0"/>
        <v>-0.26636001971421752</v>
      </c>
      <c r="I48" s="2">
        <f t="shared" si="1"/>
        <v>0.59922952693403753</v>
      </c>
    </row>
    <row r="49" spans="1:9" x14ac:dyDescent="0.35">
      <c r="A49" t="s">
        <v>35</v>
      </c>
      <c r="B49" s="1">
        <v>2.881317367113417E-2</v>
      </c>
      <c r="C49">
        <v>2013</v>
      </c>
      <c r="D49" s="1"/>
      <c r="E49">
        <v>2017</v>
      </c>
      <c r="F49" s="1">
        <v>15.18</v>
      </c>
      <c r="G49">
        <v>2020</v>
      </c>
      <c r="H49" s="2"/>
      <c r="I49" s="2"/>
    </row>
  </sheetData>
  <sortState xmlns:xlrd2="http://schemas.microsoft.com/office/spreadsheetml/2017/richdata2" ref="A2:I49">
    <sortCondition ref="I2:I4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DF2F8-C023-4E05-A121-ED861B2177AB}">
  <dimension ref="A3:Z51"/>
  <sheetViews>
    <sheetView topLeftCell="A34" workbookViewId="0">
      <selection activeCell="B51" sqref="B51:AH51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3" width="22.54296875" bestFit="1" customWidth="1"/>
    <col min="4" max="4" width="24.6328125" bestFit="1" customWidth="1"/>
    <col min="5" max="5" width="17.453125" bestFit="1" customWidth="1"/>
    <col min="6" max="6" width="14.08984375" bestFit="1" customWidth="1"/>
    <col min="7" max="7" width="30.36328125" bestFit="1" customWidth="1"/>
    <col min="8" max="8" width="30" bestFit="1" customWidth="1"/>
    <col min="9" max="9" width="57.08984375" bestFit="1" customWidth="1"/>
    <col min="10" max="10" width="69.1796875" bestFit="1" customWidth="1"/>
    <col min="11" max="11" width="27.81640625" bestFit="1" customWidth="1"/>
    <col min="12" max="12" width="42.6328125" bestFit="1" customWidth="1"/>
    <col min="13" max="13" width="46" bestFit="1" customWidth="1"/>
    <col min="14" max="14" width="37" bestFit="1" customWidth="1"/>
    <col min="15" max="15" width="53.6328125" bestFit="1" customWidth="1"/>
    <col min="16" max="16" width="51" bestFit="1" customWidth="1"/>
    <col min="17" max="17" width="46.26953125" bestFit="1" customWidth="1"/>
    <col min="18" max="18" width="30.36328125" bestFit="1" customWidth="1"/>
    <col min="19" max="19" width="48.1796875" bestFit="1" customWidth="1"/>
    <col min="20" max="20" width="32.81640625" bestFit="1" customWidth="1"/>
    <col min="21" max="21" width="44.1796875" bestFit="1" customWidth="1"/>
    <col min="22" max="22" width="36.54296875" bestFit="1" customWidth="1"/>
    <col min="23" max="23" width="46.6328125" bestFit="1" customWidth="1"/>
    <col min="24" max="24" width="19.26953125" bestFit="1" customWidth="1"/>
    <col min="25" max="25" width="21.6328125" bestFit="1" customWidth="1"/>
    <col min="26" max="26" width="53.54296875" bestFit="1" customWidth="1"/>
    <col min="27" max="42" width="15.26953125" bestFit="1" customWidth="1"/>
    <col min="43" max="43" width="10.7265625" bestFit="1" customWidth="1"/>
    <col min="44" max="44" width="6.6328125" bestFit="1" customWidth="1"/>
    <col min="45" max="45" width="9.54296875" bestFit="1" customWidth="1"/>
    <col min="46" max="46" width="6.6328125" bestFit="1" customWidth="1"/>
    <col min="47" max="47" width="9.54296875" bestFit="1" customWidth="1"/>
    <col min="48" max="49" width="6.6328125" bestFit="1" customWidth="1"/>
    <col min="50" max="50" width="9.54296875" bestFit="1" customWidth="1"/>
    <col min="51" max="51" width="6.6328125" bestFit="1" customWidth="1"/>
    <col min="52" max="52" width="9.54296875" bestFit="1" customWidth="1"/>
    <col min="53" max="53" width="6.6328125" bestFit="1" customWidth="1"/>
    <col min="54" max="54" width="9.54296875" bestFit="1" customWidth="1"/>
    <col min="55" max="55" width="6.6328125" bestFit="1" customWidth="1"/>
    <col min="56" max="56" width="9.54296875" bestFit="1" customWidth="1"/>
    <col min="57" max="57" width="6.6328125" bestFit="1" customWidth="1"/>
    <col min="58" max="58" width="9.54296875" bestFit="1" customWidth="1"/>
    <col min="59" max="59" width="6.6328125" bestFit="1" customWidth="1"/>
    <col min="60" max="60" width="9.54296875" bestFit="1" customWidth="1"/>
    <col min="61" max="61" width="6.6328125" bestFit="1" customWidth="1"/>
    <col min="62" max="62" width="9.54296875" bestFit="1" customWidth="1"/>
    <col min="63" max="63" width="6.6328125" bestFit="1" customWidth="1"/>
    <col min="64" max="64" width="9.54296875" bestFit="1" customWidth="1"/>
    <col min="65" max="65" width="6.6328125" bestFit="1" customWidth="1"/>
    <col min="66" max="66" width="9.54296875" bestFit="1" customWidth="1"/>
    <col min="67" max="67" width="6.6328125" bestFit="1" customWidth="1"/>
    <col min="68" max="68" width="9.54296875" bestFit="1" customWidth="1"/>
    <col min="69" max="69" width="6.6328125" bestFit="1" customWidth="1"/>
    <col min="70" max="70" width="9.54296875" bestFit="1" customWidth="1"/>
    <col min="71" max="71" width="6.6328125" bestFit="1" customWidth="1"/>
    <col min="72" max="72" width="9.54296875" bestFit="1" customWidth="1"/>
    <col min="73" max="73" width="6.6328125" bestFit="1" customWidth="1"/>
    <col min="74" max="74" width="9.54296875" bestFit="1" customWidth="1"/>
    <col min="75" max="75" width="6.6328125" bestFit="1" customWidth="1"/>
    <col min="76" max="76" width="9.54296875" bestFit="1" customWidth="1"/>
    <col min="77" max="77" width="6.6328125" bestFit="1" customWidth="1"/>
    <col min="78" max="78" width="9.54296875" bestFit="1" customWidth="1"/>
    <col min="79" max="79" width="6.6328125" bestFit="1" customWidth="1"/>
    <col min="80" max="80" width="9.54296875" bestFit="1" customWidth="1"/>
    <col min="81" max="81" width="7.6328125" bestFit="1" customWidth="1"/>
    <col min="82" max="82" width="10.54296875" bestFit="1" customWidth="1"/>
    <col min="83" max="83" width="7.6328125" bestFit="1" customWidth="1"/>
    <col min="84" max="84" width="10.54296875" bestFit="1" customWidth="1"/>
    <col min="85" max="85" width="7.6328125" bestFit="1" customWidth="1"/>
    <col min="86" max="86" width="10.54296875" bestFit="1" customWidth="1"/>
    <col min="87" max="87" width="7.6328125" bestFit="1" customWidth="1"/>
    <col min="88" max="88" width="10.54296875" bestFit="1" customWidth="1"/>
    <col min="89" max="89" width="7.6328125" bestFit="1" customWidth="1"/>
    <col min="90" max="90" width="10.54296875" bestFit="1" customWidth="1"/>
    <col min="91" max="91" width="7.6328125" bestFit="1" customWidth="1"/>
    <col min="92" max="92" width="10.54296875" bestFit="1" customWidth="1"/>
    <col min="93" max="93" width="10.7265625" bestFit="1" customWidth="1"/>
  </cols>
  <sheetData>
    <row r="3" spans="1:26" x14ac:dyDescent="0.35">
      <c r="A3" s="15" t="s">
        <v>124</v>
      </c>
      <c r="B3" t="s">
        <v>149</v>
      </c>
      <c r="C3" t="s">
        <v>200</v>
      </c>
      <c r="D3" t="s">
        <v>201</v>
      </c>
      <c r="E3" t="s">
        <v>202</v>
      </c>
      <c r="F3" t="s">
        <v>205</v>
      </c>
      <c r="G3" t="s">
        <v>206</v>
      </c>
      <c r="H3" t="s">
        <v>207</v>
      </c>
      <c r="I3" t="s">
        <v>208</v>
      </c>
      <c r="J3" t="s">
        <v>209</v>
      </c>
      <c r="K3" t="s">
        <v>210</v>
      </c>
      <c r="L3" t="s">
        <v>211</v>
      </c>
      <c r="M3" t="s">
        <v>212</v>
      </c>
      <c r="N3" t="s">
        <v>213</v>
      </c>
      <c r="O3" t="s">
        <v>214</v>
      </c>
      <c r="P3" t="s">
        <v>215</v>
      </c>
      <c r="Q3" t="s">
        <v>216</v>
      </c>
      <c r="R3" t="s">
        <v>217</v>
      </c>
      <c r="S3" t="s">
        <v>218</v>
      </c>
      <c r="T3" t="s">
        <v>219</v>
      </c>
      <c r="U3" t="s">
        <v>220</v>
      </c>
      <c r="V3" t="s">
        <v>221</v>
      </c>
      <c r="W3" t="s">
        <v>222</v>
      </c>
      <c r="X3" t="s">
        <v>223</v>
      </c>
      <c r="Y3" t="s">
        <v>224</v>
      </c>
      <c r="Z3" t="s">
        <v>225</v>
      </c>
    </row>
    <row r="4" spans="1:26" x14ac:dyDescent="0.35">
      <c r="A4" s="16" t="s">
        <v>163</v>
      </c>
      <c r="B4">
        <v>6593</v>
      </c>
      <c r="C4">
        <v>46082</v>
      </c>
      <c r="D4">
        <v>1438</v>
      </c>
      <c r="E4">
        <v>2302</v>
      </c>
      <c r="F4">
        <v>1652</v>
      </c>
      <c r="G4">
        <v>1680</v>
      </c>
      <c r="H4">
        <v>0</v>
      </c>
      <c r="I4">
        <v>657</v>
      </c>
      <c r="J4">
        <v>0</v>
      </c>
      <c r="K4">
        <v>328</v>
      </c>
      <c r="L4">
        <v>75</v>
      </c>
      <c r="M4">
        <v>98</v>
      </c>
      <c r="N4">
        <v>134</v>
      </c>
      <c r="O4">
        <v>789</v>
      </c>
      <c r="P4">
        <v>190</v>
      </c>
      <c r="Q4">
        <v>0</v>
      </c>
      <c r="R4">
        <v>56</v>
      </c>
      <c r="S4">
        <v>28324</v>
      </c>
      <c r="T4">
        <v>0</v>
      </c>
      <c r="U4">
        <v>468</v>
      </c>
      <c r="V4">
        <v>56</v>
      </c>
      <c r="W4">
        <v>1156</v>
      </c>
      <c r="X4">
        <v>0</v>
      </c>
      <c r="Y4">
        <v>0</v>
      </c>
      <c r="Z4">
        <v>16380</v>
      </c>
    </row>
    <row r="5" spans="1:26" x14ac:dyDescent="0.35">
      <c r="A5" s="16" t="s">
        <v>166</v>
      </c>
      <c r="B5">
        <v>1084</v>
      </c>
      <c r="C5">
        <v>8996</v>
      </c>
      <c r="D5">
        <v>160</v>
      </c>
      <c r="E5">
        <v>119</v>
      </c>
      <c r="F5">
        <v>14</v>
      </c>
      <c r="G5">
        <v>11845</v>
      </c>
      <c r="H5">
        <v>10</v>
      </c>
      <c r="I5">
        <v>372</v>
      </c>
      <c r="J5">
        <v>8664</v>
      </c>
      <c r="K5">
        <v>1383</v>
      </c>
      <c r="L5">
        <v>0</v>
      </c>
      <c r="M5">
        <v>1071</v>
      </c>
      <c r="N5">
        <v>0</v>
      </c>
      <c r="O5">
        <v>86</v>
      </c>
      <c r="P5">
        <v>108</v>
      </c>
      <c r="Q5">
        <v>0</v>
      </c>
      <c r="R5">
        <v>0</v>
      </c>
      <c r="S5">
        <v>2906</v>
      </c>
      <c r="T5">
        <v>0</v>
      </c>
      <c r="U5">
        <v>155</v>
      </c>
      <c r="V5">
        <v>0</v>
      </c>
      <c r="W5">
        <v>9</v>
      </c>
      <c r="X5">
        <v>0</v>
      </c>
      <c r="Y5">
        <v>0</v>
      </c>
      <c r="Z5">
        <v>1000</v>
      </c>
    </row>
    <row r="6" spans="1:26" x14ac:dyDescent="0.35">
      <c r="A6" s="16" t="s">
        <v>164</v>
      </c>
      <c r="B6">
        <v>710</v>
      </c>
      <c r="C6">
        <v>3260</v>
      </c>
      <c r="D6">
        <v>813</v>
      </c>
      <c r="E6">
        <v>14</v>
      </c>
      <c r="F6">
        <v>0</v>
      </c>
      <c r="G6">
        <v>0</v>
      </c>
      <c r="H6">
        <v>0</v>
      </c>
      <c r="I6">
        <v>619</v>
      </c>
      <c r="J6">
        <v>2623</v>
      </c>
      <c r="K6">
        <v>0</v>
      </c>
      <c r="L6">
        <v>0</v>
      </c>
      <c r="M6">
        <v>241</v>
      </c>
      <c r="N6">
        <v>0</v>
      </c>
      <c r="O6">
        <v>54</v>
      </c>
      <c r="P6">
        <v>0</v>
      </c>
      <c r="Q6">
        <v>0</v>
      </c>
      <c r="R6">
        <v>0</v>
      </c>
      <c r="S6">
        <v>156</v>
      </c>
      <c r="T6">
        <v>1994</v>
      </c>
      <c r="U6">
        <v>0</v>
      </c>
      <c r="V6">
        <v>146</v>
      </c>
      <c r="W6">
        <v>0</v>
      </c>
      <c r="X6">
        <v>0</v>
      </c>
      <c r="Y6">
        <v>0</v>
      </c>
      <c r="Z6">
        <v>0</v>
      </c>
    </row>
    <row r="7" spans="1:26" x14ac:dyDescent="0.35">
      <c r="A7" s="16" t="s">
        <v>152</v>
      </c>
      <c r="B7">
        <v>1626</v>
      </c>
      <c r="C7">
        <v>10325</v>
      </c>
      <c r="D7">
        <v>6569</v>
      </c>
      <c r="E7">
        <v>792</v>
      </c>
      <c r="F7">
        <v>80</v>
      </c>
      <c r="G7">
        <v>2749</v>
      </c>
      <c r="H7">
        <v>19</v>
      </c>
      <c r="I7">
        <v>160</v>
      </c>
      <c r="J7">
        <v>1224</v>
      </c>
      <c r="K7">
        <v>653</v>
      </c>
      <c r="L7">
        <v>3</v>
      </c>
      <c r="M7">
        <v>699</v>
      </c>
      <c r="N7">
        <v>0</v>
      </c>
      <c r="O7">
        <v>128</v>
      </c>
      <c r="P7">
        <v>4</v>
      </c>
      <c r="Q7">
        <v>0</v>
      </c>
      <c r="R7">
        <v>3</v>
      </c>
      <c r="S7">
        <v>871</v>
      </c>
      <c r="T7">
        <v>44</v>
      </c>
      <c r="U7">
        <v>2</v>
      </c>
      <c r="V7">
        <v>0</v>
      </c>
      <c r="W7">
        <v>18</v>
      </c>
      <c r="X7">
        <v>0</v>
      </c>
      <c r="Y7">
        <v>0</v>
      </c>
      <c r="Z7">
        <v>336</v>
      </c>
    </row>
    <row r="8" spans="1:26" x14ac:dyDescent="0.35">
      <c r="A8" s="16" t="s">
        <v>165</v>
      </c>
      <c r="B8">
        <v>853</v>
      </c>
      <c r="C8">
        <v>6935</v>
      </c>
      <c r="D8">
        <v>0</v>
      </c>
      <c r="E8">
        <v>487</v>
      </c>
      <c r="F8">
        <v>94</v>
      </c>
      <c r="G8">
        <v>0</v>
      </c>
      <c r="H8">
        <v>0</v>
      </c>
      <c r="I8">
        <v>99</v>
      </c>
      <c r="J8">
        <v>1622</v>
      </c>
      <c r="K8">
        <v>0</v>
      </c>
      <c r="L8">
        <v>0</v>
      </c>
      <c r="M8">
        <v>460</v>
      </c>
      <c r="N8">
        <v>0</v>
      </c>
      <c r="O8">
        <v>78</v>
      </c>
      <c r="P8">
        <v>62</v>
      </c>
      <c r="Q8">
        <v>0</v>
      </c>
      <c r="R8">
        <v>1</v>
      </c>
      <c r="S8">
        <v>0</v>
      </c>
      <c r="T8">
        <v>20</v>
      </c>
      <c r="U8">
        <v>0</v>
      </c>
      <c r="V8">
        <v>58</v>
      </c>
      <c r="W8">
        <v>38</v>
      </c>
      <c r="X8">
        <v>0</v>
      </c>
      <c r="Y8">
        <v>0</v>
      </c>
      <c r="Z8">
        <v>0</v>
      </c>
    </row>
    <row r="9" spans="1:26" x14ac:dyDescent="0.35">
      <c r="A9" s="16" t="s">
        <v>153</v>
      </c>
      <c r="B9">
        <v>335</v>
      </c>
      <c r="C9">
        <v>751</v>
      </c>
      <c r="D9">
        <v>444</v>
      </c>
      <c r="E9">
        <v>36</v>
      </c>
      <c r="F9">
        <v>10</v>
      </c>
      <c r="G9">
        <v>115</v>
      </c>
      <c r="H9">
        <v>0</v>
      </c>
      <c r="I9">
        <v>105</v>
      </c>
      <c r="J9">
        <v>79</v>
      </c>
      <c r="K9">
        <v>22</v>
      </c>
      <c r="L9">
        <v>0</v>
      </c>
      <c r="M9">
        <v>112</v>
      </c>
      <c r="N9">
        <v>104</v>
      </c>
      <c r="O9">
        <v>3</v>
      </c>
      <c r="P9">
        <v>20</v>
      </c>
      <c r="Q9">
        <v>0</v>
      </c>
      <c r="R9">
        <v>0</v>
      </c>
      <c r="S9">
        <v>65</v>
      </c>
      <c r="T9">
        <v>14</v>
      </c>
      <c r="U9">
        <v>3</v>
      </c>
      <c r="V9">
        <v>200</v>
      </c>
      <c r="W9">
        <v>0</v>
      </c>
      <c r="X9">
        <v>0</v>
      </c>
      <c r="Y9">
        <v>0</v>
      </c>
      <c r="Z9">
        <v>0</v>
      </c>
    </row>
    <row r="10" spans="1:26" x14ac:dyDescent="0.35">
      <c r="A10" s="16" t="s">
        <v>167</v>
      </c>
      <c r="B10">
        <v>5602</v>
      </c>
      <c r="C10">
        <v>11730</v>
      </c>
      <c r="D10">
        <v>5460</v>
      </c>
      <c r="E10">
        <v>2495</v>
      </c>
      <c r="F10">
        <v>506</v>
      </c>
      <c r="G10">
        <v>14556</v>
      </c>
      <c r="H10">
        <v>25</v>
      </c>
      <c r="I10">
        <v>1425</v>
      </c>
      <c r="J10">
        <v>3640</v>
      </c>
      <c r="K10">
        <v>91</v>
      </c>
      <c r="L10">
        <v>0</v>
      </c>
      <c r="M10">
        <v>0</v>
      </c>
      <c r="N10">
        <v>242</v>
      </c>
      <c r="O10">
        <v>0</v>
      </c>
      <c r="P10">
        <v>123</v>
      </c>
      <c r="Q10">
        <v>3103</v>
      </c>
      <c r="R10">
        <v>700</v>
      </c>
      <c r="S10">
        <v>139</v>
      </c>
      <c r="T10">
        <v>14</v>
      </c>
      <c r="U10">
        <v>497</v>
      </c>
      <c r="V10">
        <v>21440</v>
      </c>
      <c r="W10">
        <v>151</v>
      </c>
      <c r="X10">
        <v>0</v>
      </c>
      <c r="Y10">
        <v>0</v>
      </c>
      <c r="Z10">
        <v>4437</v>
      </c>
    </row>
    <row r="11" spans="1:26" x14ac:dyDescent="0.35">
      <c r="A11" s="16" t="s">
        <v>169</v>
      </c>
      <c r="B11">
        <v>3259</v>
      </c>
      <c r="C11">
        <v>9925</v>
      </c>
      <c r="D11">
        <v>690</v>
      </c>
      <c r="E11">
        <v>350</v>
      </c>
      <c r="F11">
        <v>308</v>
      </c>
      <c r="G11">
        <v>0</v>
      </c>
      <c r="H11">
        <v>38</v>
      </c>
      <c r="I11">
        <v>238</v>
      </c>
      <c r="J11">
        <v>10717</v>
      </c>
      <c r="K11">
        <v>250</v>
      </c>
      <c r="L11">
        <v>0</v>
      </c>
      <c r="M11">
        <v>5235</v>
      </c>
      <c r="N11">
        <v>0</v>
      </c>
      <c r="O11">
        <v>124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s="16" t="s">
        <v>155</v>
      </c>
      <c r="B12">
        <v>31546</v>
      </c>
      <c r="C12">
        <v>103785</v>
      </c>
      <c r="D12">
        <v>3642</v>
      </c>
      <c r="E12">
        <v>1687</v>
      </c>
      <c r="F12">
        <v>404</v>
      </c>
      <c r="G12">
        <v>0</v>
      </c>
      <c r="H12">
        <v>535</v>
      </c>
      <c r="I12">
        <v>167</v>
      </c>
      <c r="J12">
        <v>0</v>
      </c>
      <c r="K12">
        <v>2651</v>
      </c>
      <c r="L12">
        <v>0</v>
      </c>
      <c r="M12">
        <v>2934</v>
      </c>
      <c r="N12">
        <v>0</v>
      </c>
      <c r="O12">
        <v>338</v>
      </c>
      <c r="P12">
        <v>0</v>
      </c>
      <c r="Q12">
        <v>0</v>
      </c>
      <c r="R12">
        <v>0</v>
      </c>
      <c r="S12">
        <v>74310</v>
      </c>
      <c r="T12">
        <v>1608</v>
      </c>
      <c r="U12">
        <v>0</v>
      </c>
      <c r="V12">
        <v>0</v>
      </c>
      <c r="W12">
        <v>395</v>
      </c>
      <c r="X12">
        <v>0</v>
      </c>
      <c r="Y12">
        <v>0</v>
      </c>
      <c r="Z12">
        <v>0</v>
      </c>
    </row>
    <row r="13" spans="1:26" x14ac:dyDescent="0.35">
      <c r="A13" s="16" t="s">
        <v>190</v>
      </c>
      <c r="B13">
        <v>544</v>
      </c>
      <c r="C13">
        <v>4012</v>
      </c>
      <c r="D13">
        <v>1069</v>
      </c>
      <c r="E13">
        <v>157</v>
      </c>
      <c r="F13">
        <v>27</v>
      </c>
      <c r="G13">
        <v>0</v>
      </c>
      <c r="H13">
        <v>0</v>
      </c>
      <c r="I13">
        <v>374</v>
      </c>
      <c r="J13">
        <v>850</v>
      </c>
      <c r="K13">
        <v>790</v>
      </c>
      <c r="L13">
        <v>0</v>
      </c>
      <c r="M13">
        <v>320</v>
      </c>
      <c r="N13">
        <v>0</v>
      </c>
      <c r="O13">
        <v>97</v>
      </c>
      <c r="P13">
        <v>0</v>
      </c>
      <c r="Q13">
        <v>0</v>
      </c>
      <c r="R13">
        <v>0</v>
      </c>
      <c r="S13">
        <v>111</v>
      </c>
      <c r="T13">
        <v>445</v>
      </c>
      <c r="U13">
        <v>216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s="16" t="s">
        <v>197</v>
      </c>
      <c r="B14">
        <v>220</v>
      </c>
      <c r="C14">
        <v>747</v>
      </c>
      <c r="D14">
        <v>487</v>
      </c>
      <c r="E14">
        <v>55</v>
      </c>
      <c r="F14">
        <v>32</v>
      </c>
      <c r="G14">
        <v>0</v>
      </c>
      <c r="H14">
        <v>0</v>
      </c>
      <c r="I14">
        <v>389</v>
      </c>
      <c r="J14">
        <v>0</v>
      </c>
      <c r="K14">
        <v>0</v>
      </c>
      <c r="L14">
        <v>0</v>
      </c>
      <c r="M14">
        <v>8</v>
      </c>
      <c r="N14">
        <v>0</v>
      </c>
      <c r="O14">
        <v>498</v>
      </c>
      <c r="P14">
        <v>0</v>
      </c>
      <c r="Q14">
        <v>0</v>
      </c>
      <c r="R14">
        <v>0</v>
      </c>
      <c r="S14">
        <v>44</v>
      </c>
      <c r="T14">
        <v>115</v>
      </c>
      <c r="U14">
        <v>161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s="16" t="s">
        <v>168</v>
      </c>
      <c r="B15">
        <v>452</v>
      </c>
      <c r="C15">
        <v>768</v>
      </c>
      <c r="D15">
        <v>27</v>
      </c>
      <c r="E15">
        <v>172</v>
      </c>
      <c r="F15">
        <v>81</v>
      </c>
      <c r="G15">
        <v>117</v>
      </c>
      <c r="H15">
        <v>18</v>
      </c>
      <c r="I15">
        <v>1</v>
      </c>
      <c r="J15">
        <v>149</v>
      </c>
      <c r="K15">
        <v>61</v>
      </c>
      <c r="L15">
        <v>20</v>
      </c>
      <c r="M15">
        <v>65</v>
      </c>
      <c r="N15">
        <v>3</v>
      </c>
      <c r="O15">
        <v>27</v>
      </c>
      <c r="P15">
        <v>14</v>
      </c>
      <c r="Q15">
        <v>0</v>
      </c>
      <c r="R15">
        <v>40</v>
      </c>
      <c r="S15">
        <v>1357</v>
      </c>
      <c r="T15">
        <v>95</v>
      </c>
      <c r="U15">
        <v>11</v>
      </c>
      <c r="V15">
        <v>0</v>
      </c>
      <c r="W15">
        <v>58</v>
      </c>
      <c r="X15">
        <v>0</v>
      </c>
      <c r="Y15">
        <v>0</v>
      </c>
      <c r="Z15">
        <v>1</v>
      </c>
    </row>
    <row r="16" spans="1:26" x14ac:dyDescent="0.35">
      <c r="A16" s="16" t="s">
        <v>162</v>
      </c>
      <c r="B16">
        <v>73168</v>
      </c>
      <c r="C16">
        <v>57705</v>
      </c>
      <c r="D16">
        <v>8620</v>
      </c>
      <c r="E16">
        <v>14106</v>
      </c>
      <c r="F16">
        <v>12781</v>
      </c>
      <c r="G16">
        <v>0</v>
      </c>
      <c r="H16">
        <v>381</v>
      </c>
      <c r="I16">
        <v>1249</v>
      </c>
      <c r="J16">
        <v>41461</v>
      </c>
      <c r="K16">
        <v>10838</v>
      </c>
      <c r="L16">
        <v>663</v>
      </c>
      <c r="M16">
        <v>14548</v>
      </c>
      <c r="N16">
        <v>2227</v>
      </c>
      <c r="O16">
        <v>6176</v>
      </c>
      <c r="P16">
        <v>610</v>
      </c>
      <c r="Q16">
        <v>0</v>
      </c>
      <c r="R16">
        <v>1218</v>
      </c>
      <c r="S16">
        <v>76532</v>
      </c>
      <c r="T16">
        <v>5104</v>
      </c>
      <c r="U16">
        <v>0</v>
      </c>
      <c r="V16">
        <v>279</v>
      </c>
      <c r="W16">
        <v>1827</v>
      </c>
      <c r="X16">
        <v>0</v>
      </c>
      <c r="Y16">
        <v>0</v>
      </c>
      <c r="Z16">
        <v>1</v>
      </c>
    </row>
    <row r="17" spans="1:26" x14ac:dyDescent="0.35">
      <c r="A17" s="16" t="s">
        <v>195</v>
      </c>
      <c r="B17">
        <v>280</v>
      </c>
      <c r="C17">
        <v>3939</v>
      </c>
      <c r="D17">
        <v>45</v>
      </c>
      <c r="E17">
        <v>451</v>
      </c>
      <c r="F17">
        <v>186</v>
      </c>
      <c r="G17">
        <v>243</v>
      </c>
      <c r="H17">
        <v>0</v>
      </c>
      <c r="I17">
        <v>243</v>
      </c>
      <c r="J17">
        <v>0</v>
      </c>
      <c r="K17">
        <v>0</v>
      </c>
      <c r="L17">
        <v>0</v>
      </c>
      <c r="M17">
        <v>549</v>
      </c>
      <c r="N17">
        <v>0</v>
      </c>
      <c r="O17">
        <v>113</v>
      </c>
      <c r="P17">
        <v>0</v>
      </c>
      <c r="Q17">
        <v>0</v>
      </c>
      <c r="R17">
        <v>86</v>
      </c>
      <c r="S17">
        <v>3563</v>
      </c>
      <c r="T17">
        <v>0</v>
      </c>
      <c r="U17">
        <v>0</v>
      </c>
      <c r="V17">
        <v>0</v>
      </c>
      <c r="W17">
        <v>137</v>
      </c>
      <c r="X17">
        <v>0</v>
      </c>
      <c r="Y17">
        <v>0</v>
      </c>
      <c r="Z17">
        <v>0</v>
      </c>
    </row>
    <row r="18" spans="1:26" x14ac:dyDescent="0.35">
      <c r="A18" s="16" t="s">
        <v>156</v>
      </c>
      <c r="B18">
        <v>11263</v>
      </c>
      <c r="C18">
        <v>61772</v>
      </c>
      <c r="D18">
        <v>16161</v>
      </c>
      <c r="E18">
        <v>10752</v>
      </c>
      <c r="F18">
        <v>1889</v>
      </c>
      <c r="G18">
        <v>37259</v>
      </c>
      <c r="H18">
        <v>147</v>
      </c>
      <c r="I18">
        <v>2662</v>
      </c>
      <c r="J18">
        <v>0</v>
      </c>
      <c r="K18">
        <v>4365</v>
      </c>
      <c r="L18">
        <v>52</v>
      </c>
      <c r="M18">
        <v>10450</v>
      </c>
      <c r="N18">
        <v>11536</v>
      </c>
      <c r="O18">
        <v>1041</v>
      </c>
      <c r="P18">
        <v>2953</v>
      </c>
      <c r="Q18">
        <v>0</v>
      </c>
      <c r="R18">
        <v>330</v>
      </c>
      <c r="S18">
        <v>73174</v>
      </c>
      <c r="T18">
        <v>2872</v>
      </c>
      <c r="U18">
        <v>672</v>
      </c>
      <c r="V18">
        <v>1285</v>
      </c>
      <c r="W18">
        <v>258</v>
      </c>
      <c r="X18">
        <v>0</v>
      </c>
      <c r="Y18">
        <v>0</v>
      </c>
      <c r="Z18">
        <v>0</v>
      </c>
    </row>
    <row r="19" spans="1:26" x14ac:dyDescent="0.35">
      <c r="A19" s="16" t="s">
        <v>158</v>
      </c>
      <c r="B19">
        <v>1368</v>
      </c>
      <c r="C19">
        <v>5352</v>
      </c>
      <c r="D19">
        <v>733</v>
      </c>
      <c r="E19">
        <v>227</v>
      </c>
      <c r="F19">
        <v>40</v>
      </c>
      <c r="G19">
        <v>0</v>
      </c>
      <c r="H19">
        <v>6</v>
      </c>
      <c r="I19">
        <v>312</v>
      </c>
      <c r="J19">
        <v>86</v>
      </c>
      <c r="K19">
        <v>318</v>
      </c>
      <c r="L19">
        <v>46</v>
      </c>
      <c r="M19">
        <v>439</v>
      </c>
      <c r="N19">
        <v>18</v>
      </c>
      <c r="O19">
        <v>93</v>
      </c>
      <c r="P19">
        <v>127</v>
      </c>
      <c r="Q19">
        <v>0</v>
      </c>
      <c r="R19">
        <v>5</v>
      </c>
      <c r="S19">
        <v>1939</v>
      </c>
      <c r="T19">
        <v>62</v>
      </c>
      <c r="U19">
        <v>83</v>
      </c>
      <c r="V19">
        <v>58</v>
      </c>
      <c r="W19">
        <v>43</v>
      </c>
      <c r="X19">
        <v>0</v>
      </c>
      <c r="Y19">
        <v>0</v>
      </c>
      <c r="Z19">
        <v>99</v>
      </c>
    </row>
    <row r="20" spans="1:26" x14ac:dyDescent="0.35">
      <c r="A20" s="16" t="s">
        <v>173</v>
      </c>
      <c r="B20">
        <v>4406</v>
      </c>
      <c r="C20">
        <v>42827</v>
      </c>
      <c r="D20">
        <v>10625</v>
      </c>
      <c r="E20">
        <v>2127</v>
      </c>
      <c r="F20">
        <v>713</v>
      </c>
      <c r="G20">
        <v>15820</v>
      </c>
      <c r="H20">
        <v>0</v>
      </c>
      <c r="I20">
        <v>47</v>
      </c>
      <c r="J20">
        <v>4059</v>
      </c>
      <c r="K20">
        <v>1033</v>
      </c>
      <c r="L20">
        <v>0</v>
      </c>
      <c r="M20">
        <v>1563</v>
      </c>
      <c r="N20">
        <v>1671</v>
      </c>
      <c r="O20">
        <v>1476</v>
      </c>
      <c r="P20">
        <v>3883</v>
      </c>
      <c r="Q20">
        <v>0</v>
      </c>
      <c r="R20">
        <v>143</v>
      </c>
      <c r="S20">
        <v>23627</v>
      </c>
      <c r="T20">
        <v>1877</v>
      </c>
      <c r="U20">
        <v>398</v>
      </c>
      <c r="V20">
        <v>2116</v>
      </c>
      <c r="W20">
        <v>304</v>
      </c>
      <c r="X20">
        <v>0</v>
      </c>
      <c r="Y20">
        <v>0</v>
      </c>
      <c r="Z20">
        <v>3468</v>
      </c>
    </row>
    <row r="21" spans="1:26" x14ac:dyDescent="0.35">
      <c r="A21" s="16" t="s">
        <v>174</v>
      </c>
      <c r="B21">
        <v>2787</v>
      </c>
      <c r="C21">
        <v>6329</v>
      </c>
      <c r="D21">
        <v>866</v>
      </c>
      <c r="E21">
        <v>255</v>
      </c>
      <c r="F21">
        <v>73</v>
      </c>
      <c r="G21">
        <v>16567</v>
      </c>
      <c r="H21">
        <v>0</v>
      </c>
      <c r="I21">
        <v>0</v>
      </c>
      <c r="J21">
        <v>1</v>
      </c>
      <c r="K21">
        <v>189</v>
      </c>
      <c r="L21">
        <v>0</v>
      </c>
      <c r="M21">
        <v>181</v>
      </c>
      <c r="N21">
        <v>0</v>
      </c>
      <c r="O21">
        <v>0</v>
      </c>
      <c r="P21">
        <v>66</v>
      </c>
      <c r="Q21">
        <v>0</v>
      </c>
      <c r="R21">
        <v>0</v>
      </c>
      <c r="S21">
        <v>481</v>
      </c>
      <c r="T21">
        <v>0</v>
      </c>
      <c r="U21">
        <v>0</v>
      </c>
      <c r="V21">
        <v>62</v>
      </c>
      <c r="W21">
        <v>0</v>
      </c>
      <c r="X21">
        <v>0</v>
      </c>
      <c r="Y21">
        <v>0</v>
      </c>
      <c r="Z21">
        <v>0</v>
      </c>
    </row>
    <row r="22" spans="1:26" x14ac:dyDescent="0.35">
      <c r="A22" s="16" t="s">
        <v>172</v>
      </c>
      <c r="B22">
        <v>298</v>
      </c>
      <c r="C22">
        <v>1178</v>
      </c>
      <c r="D22">
        <v>320</v>
      </c>
      <c r="E22">
        <v>79</v>
      </c>
      <c r="F22">
        <v>3</v>
      </c>
      <c r="G22">
        <v>1553</v>
      </c>
      <c r="H22">
        <v>0</v>
      </c>
      <c r="I22">
        <v>316</v>
      </c>
      <c r="J22">
        <v>0</v>
      </c>
      <c r="K22">
        <v>0</v>
      </c>
      <c r="L22">
        <v>0</v>
      </c>
      <c r="M22">
        <v>138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39</v>
      </c>
      <c r="W22">
        <v>0</v>
      </c>
      <c r="X22">
        <v>0</v>
      </c>
      <c r="Y22">
        <v>0</v>
      </c>
      <c r="Z22">
        <v>0</v>
      </c>
    </row>
    <row r="23" spans="1:26" x14ac:dyDescent="0.35">
      <c r="A23" s="16" t="s">
        <v>175</v>
      </c>
      <c r="B23">
        <v>318</v>
      </c>
      <c r="C23">
        <v>1264</v>
      </c>
      <c r="D23">
        <v>157</v>
      </c>
      <c r="E23">
        <v>82</v>
      </c>
      <c r="F23">
        <v>16</v>
      </c>
      <c r="G23">
        <v>4057</v>
      </c>
      <c r="H23">
        <v>0</v>
      </c>
      <c r="I23">
        <v>3</v>
      </c>
      <c r="J23">
        <v>0</v>
      </c>
      <c r="K23">
        <v>130</v>
      </c>
      <c r="L23">
        <v>5</v>
      </c>
      <c r="M23">
        <v>172</v>
      </c>
      <c r="N23">
        <v>0</v>
      </c>
      <c r="O23">
        <v>12</v>
      </c>
      <c r="P23">
        <v>24</v>
      </c>
      <c r="Q23">
        <v>0</v>
      </c>
      <c r="R23">
        <v>16</v>
      </c>
      <c r="S23">
        <v>481</v>
      </c>
      <c r="T23">
        <v>69</v>
      </c>
      <c r="U23">
        <v>0</v>
      </c>
      <c r="V23">
        <v>8</v>
      </c>
      <c r="W23">
        <v>13</v>
      </c>
      <c r="X23">
        <v>0</v>
      </c>
      <c r="Y23">
        <v>0</v>
      </c>
      <c r="Z23">
        <v>1063</v>
      </c>
    </row>
    <row r="24" spans="1:26" x14ac:dyDescent="0.35">
      <c r="A24" s="16" t="s">
        <v>171</v>
      </c>
      <c r="B24">
        <v>246</v>
      </c>
      <c r="C24">
        <v>355</v>
      </c>
      <c r="D24">
        <v>51</v>
      </c>
      <c r="E24">
        <v>10</v>
      </c>
      <c r="F24">
        <v>0</v>
      </c>
      <c r="G24">
        <v>0</v>
      </c>
      <c r="H24">
        <v>0</v>
      </c>
      <c r="I24">
        <v>0</v>
      </c>
      <c r="J24">
        <v>1847</v>
      </c>
      <c r="K24">
        <v>0</v>
      </c>
      <c r="L24">
        <v>5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134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35">
      <c r="A25" s="16" t="s">
        <v>176</v>
      </c>
      <c r="B25">
        <v>8042</v>
      </c>
      <c r="C25">
        <v>59901</v>
      </c>
      <c r="D25">
        <v>0</v>
      </c>
      <c r="E25">
        <v>2295</v>
      </c>
      <c r="F25">
        <v>1764</v>
      </c>
      <c r="G25">
        <v>58079</v>
      </c>
      <c r="H25">
        <v>1147</v>
      </c>
      <c r="I25">
        <v>5310</v>
      </c>
      <c r="J25">
        <v>0</v>
      </c>
      <c r="K25">
        <v>0</v>
      </c>
      <c r="L25">
        <v>468</v>
      </c>
      <c r="M25">
        <v>0</v>
      </c>
      <c r="N25">
        <v>0</v>
      </c>
      <c r="O25">
        <v>430</v>
      </c>
      <c r="P25">
        <v>2419</v>
      </c>
      <c r="Q25">
        <v>0</v>
      </c>
      <c r="R25">
        <v>0</v>
      </c>
      <c r="S25">
        <v>2759</v>
      </c>
      <c r="T25">
        <v>0</v>
      </c>
      <c r="U25">
        <v>0</v>
      </c>
      <c r="V25">
        <v>21942</v>
      </c>
      <c r="W25">
        <v>0</v>
      </c>
      <c r="X25">
        <v>0</v>
      </c>
      <c r="Y25">
        <v>0</v>
      </c>
      <c r="Z25">
        <v>0</v>
      </c>
    </row>
    <row r="26" spans="1:26" x14ac:dyDescent="0.35">
      <c r="A26" s="16" t="s">
        <v>177</v>
      </c>
      <c r="B26">
        <v>246</v>
      </c>
      <c r="C26">
        <v>8488</v>
      </c>
      <c r="D26">
        <v>927</v>
      </c>
      <c r="E26">
        <v>1071</v>
      </c>
      <c r="F26">
        <v>24</v>
      </c>
      <c r="G26">
        <v>3391</v>
      </c>
      <c r="H26">
        <v>0</v>
      </c>
      <c r="I26">
        <v>285</v>
      </c>
      <c r="J26">
        <v>148</v>
      </c>
      <c r="K26">
        <v>1404</v>
      </c>
      <c r="L26">
        <v>0</v>
      </c>
      <c r="M26">
        <v>0</v>
      </c>
      <c r="N26">
        <v>527</v>
      </c>
      <c r="O26">
        <v>9</v>
      </c>
      <c r="P26">
        <v>65</v>
      </c>
      <c r="Q26">
        <v>0</v>
      </c>
      <c r="R26">
        <v>5</v>
      </c>
      <c r="S26">
        <v>4311</v>
      </c>
      <c r="T26">
        <v>3601</v>
      </c>
      <c r="U26">
        <v>115</v>
      </c>
      <c r="V26">
        <v>0</v>
      </c>
      <c r="W26">
        <v>3</v>
      </c>
      <c r="X26">
        <v>0</v>
      </c>
      <c r="Y26">
        <v>0</v>
      </c>
      <c r="Z26">
        <v>0</v>
      </c>
    </row>
    <row r="27" spans="1:26" x14ac:dyDescent="0.35">
      <c r="A27" s="16" t="s">
        <v>161</v>
      </c>
      <c r="B27">
        <v>998</v>
      </c>
      <c r="C27">
        <v>967</v>
      </c>
      <c r="D27">
        <v>2779</v>
      </c>
      <c r="E27">
        <v>398</v>
      </c>
      <c r="F27">
        <v>159</v>
      </c>
      <c r="G27">
        <v>14508</v>
      </c>
      <c r="H27">
        <v>29</v>
      </c>
      <c r="I27">
        <v>144</v>
      </c>
      <c r="J27">
        <v>849</v>
      </c>
      <c r="K27">
        <v>110</v>
      </c>
      <c r="L27">
        <v>10</v>
      </c>
      <c r="M27">
        <v>205</v>
      </c>
      <c r="N27">
        <v>71</v>
      </c>
      <c r="O27">
        <v>41</v>
      </c>
      <c r="P27">
        <v>349</v>
      </c>
      <c r="Q27">
        <v>0</v>
      </c>
      <c r="R27">
        <v>8</v>
      </c>
      <c r="S27">
        <v>2130</v>
      </c>
      <c r="T27">
        <v>58</v>
      </c>
      <c r="U27">
        <v>416</v>
      </c>
      <c r="V27">
        <v>4</v>
      </c>
      <c r="W27">
        <v>22</v>
      </c>
      <c r="X27">
        <v>0</v>
      </c>
      <c r="Y27">
        <v>0</v>
      </c>
      <c r="Z27">
        <v>6097</v>
      </c>
    </row>
    <row r="28" spans="1:26" x14ac:dyDescent="0.35">
      <c r="A28" s="16" t="s">
        <v>178</v>
      </c>
      <c r="B28">
        <v>5230</v>
      </c>
      <c r="C28">
        <v>4560</v>
      </c>
      <c r="D28">
        <v>3164</v>
      </c>
      <c r="E28">
        <v>329</v>
      </c>
      <c r="F28">
        <v>556</v>
      </c>
      <c r="G28">
        <v>35000</v>
      </c>
      <c r="H28">
        <v>414</v>
      </c>
      <c r="I28">
        <v>15</v>
      </c>
      <c r="J28">
        <v>311</v>
      </c>
      <c r="K28">
        <v>411</v>
      </c>
      <c r="L28">
        <v>52</v>
      </c>
      <c r="M28">
        <v>306</v>
      </c>
      <c r="N28">
        <v>0</v>
      </c>
      <c r="O28">
        <v>214</v>
      </c>
      <c r="P28">
        <v>11</v>
      </c>
      <c r="Q28">
        <v>0</v>
      </c>
      <c r="R28">
        <v>56</v>
      </c>
      <c r="S28">
        <v>6355</v>
      </c>
      <c r="T28">
        <v>0</v>
      </c>
      <c r="U28">
        <v>0</v>
      </c>
      <c r="V28">
        <v>0</v>
      </c>
      <c r="W28">
        <v>99</v>
      </c>
      <c r="X28">
        <v>0</v>
      </c>
      <c r="Y28">
        <v>0</v>
      </c>
      <c r="Z28">
        <v>602</v>
      </c>
    </row>
    <row r="29" spans="1:26" x14ac:dyDescent="0.35">
      <c r="A29" s="16" t="s">
        <v>180</v>
      </c>
      <c r="B29">
        <v>2866</v>
      </c>
      <c r="C29">
        <v>5225</v>
      </c>
      <c r="D29">
        <v>3169</v>
      </c>
      <c r="E29">
        <v>1424</v>
      </c>
      <c r="F29">
        <v>30</v>
      </c>
      <c r="G29">
        <v>1152</v>
      </c>
      <c r="H29">
        <v>7</v>
      </c>
      <c r="I29">
        <v>78</v>
      </c>
      <c r="J29">
        <v>2153</v>
      </c>
      <c r="K29">
        <v>25</v>
      </c>
      <c r="L29">
        <v>0</v>
      </c>
      <c r="M29">
        <v>0</v>
      </c>
      <c r="N29">
        <v>1041</v>
      </c>
      <c r="O29">
        <v>0</v>
      </c>
      <c r="P29">
        <v>0</v>
      </c>
      <c r="Q29">
        <v>0</v>
      </c>
      <c r="R29">
        <v>0</v>
      </c>
      <c r="S29">
        <v>8306</v>
      </c>
      <c r="T29">
        <v>0</v>
      </c>
      <c r="U29">
        <v>1496</v>
      </c>
      <c r="V29">
        <v>0</v>
      </c>
      <c r="W29">
        <v>0</v>
      </c>
      <c r="X29">
        <v>0</v>
      </c>
      <c r="Y29">
        <v>0</v>
      </c>
      <c r="Z29">
        <v>4</v>
      </c>
    </row>
    <row r="30" spans="1:26" x14ac:dyDescent="0.35">
      <c r="A30" s="16" t="s">
        <v>182</v>
      </c>
      <c r="B30">
        <v>2180</v>
      </c>
      <c r="C30">
        <v>7961</v>
      </c>
      <c r="D30">
        <v>5820</v>
      </c>
      <c r="E30">
        <v>2310</v>
      </c>
      <c r="F30">
        <v>545</v>
      </c>
      <c r="G30">
        <v>2205</v>
      </c>
      <c r="H30">
        <v>0</v>
      </c>
      <c r="I30">
        <v>0</v>
      </c>
      <c r="J30">
        <v>0</v>
      </c>
      <c r="K30">
        <v>2466</v>
      </c>
      <c r="L30">
        <v>29</v>
      </c>
      <c r="M30">
        <v>1951</v>
      </c>
      <c r="N30">
        <v>0</v>
      </c>
      <c r="O30">
        <v>206</v>
      </c>
      <c r="P30">
        <v>59</v>
      </c>
      <c r="Q30">
        <v>0</v>
      </c>
      <c r="R30">
        <v>147</v>
      </c>
      <c r="S30">
        <v>26735</v>
      </c>
      <c r="T30">
        <v>0</v>
      </c>
      <c r="U30">
        <v>5726</v>
      </c>
      <c r="V30">
        <v>0</v>
      </c>
      <c r="W30">
        <v>377</v>
      </c>
      <c r="X30">
        <v>0</v>
      </c>
      <c r="Y30">
        <v>0</v>
      </c>
      <c r="Z30">
        <v>0</v>
      </c>
    </row>
    <row r="31" spans="1:26" x14ac:dyDescent="0.35">
      <c r="A31" s="16" t="s">
        <v>159</v>
      </c>
      <c r="B31">
        <v>1626</v>
      </c>
      <c r="C31">
        <v>4017</v>
      </c>
      <c r="D31">
        <v>855</v>
      </c>
      <c r="E31">
        <v>100</v>
      </c>
      <c r="F31">
        <v>151</v>
      </c>
      <c r="G31">
        <v>500</v>
      </c>
      <c r="H31">
        <v>20</v>
      </c>
      <c r="I31">
        <v>5</v>
      </c>
      <c r="J31">
        <v>38</v>
      </c>
      <c r="K31">
        <v>20</v>
      </c>
      <c r="L31">
        <v>9</v>
      </c>
      <c r="M31">
        <v>122</v>
      </c>
      <c r="N31">
        <v>0</v>
      </c>
      <c r="O31">
        <v>0</v>
      </c>
      <c r="P31">
        <v>15</v>
      </c>
      <c r="Q31">
        <v>0</v>
      </c>
      <c r="R31">
        <v>0</v>
      </c>
      <c r="S31">
        <v>1532</v>
      </c>
      <c r="T31">
        <v>4</v>
      </c>
      <c r="U31">
        <v>326</v>
      </c>
      <c r="V31">
        <v>65</v>
      </c>
      <c r="W31">
        <v>7</v>
      </c>
      <c r="X31">
        <v>0</v>
      </c>
      <c r="Y31">
        <v>0</v>
      </c>
      <c r="Z31">
        <v>42</v>
      </c>
    </row>
    <row r="32" spans="1:26" x14ac:dyDescent="0.35">
      <c r="A32" s="16" t="s">
        <v>181</v>
      </c>
      <c r="B32">
        <v>2395</v>
      </c>
      <c r="C32">
        <v>4419</v>
      </c>
      <c r="D32">
        <v>567</v>
      </c>
      <c r="E32">
        <v>748</v>
      </c>
      <c r="F32">
        <v>466</v>
      </c>
      <c r="G32">
        <v>180</v>
      </c>
      <c r="H32">
        <v>0</v>
      </c>
      <c r="I32">
        <v>48</v>
      </c>
      <c r="J32">
        <v>1153</v>
      </c>
      <c r="K32">
        <v>315</v>
      </c>
      <c r="L32">
        <v>12</v>
      </c>
      <c r="M32">
        <v>291</v>
      </c>
      <c r="N32">
        <v>9</v>
      </c>
      <c r="O32">
        <v>213</v>
      </c>
      <c r="P32">
        <v>416</v>
      </c>
      <c r="Q32">
        <v>0</v>
      </c>
      <c r="R32">
        <v>0</v>
      </c>
      <c r="S32">
        <v>3295</v>
      </c>
      <c r="T32">
        <v>0</v>
      </c>
      <c r="U32">
        <v>274</v>
      </c>
      <c r="V32">
        <v>24</v>
      </c>
      <c r="W32">
        <v>64</v>
      </c>
      <c r="X32">
        <v>0</v>
      </c>
      <c r="Y32">
        <v>0</v>
      </c>
      <c r="Z32">
        <v>5</v>
      </c>
    </row>
    <row r="33" spans="1:26" x14ac:dyDescent="0.35">
      <c r="A33" s="16" t="s">
        <v>179</v>
      </c>
      <c r="B33">
        <v>2760</v>
      </c>
      <c r="C33">
        <v>6025</v>
      </c>
      <c r="D33">
        <v>0</v>
      </c>
      <c r="E33">
        <v>387</v>
      </c>
      <c r="F33">
        <v>112</v>
      </c>
      <c r="G33">
        <v>10016</v>
      </c>
      <c r="H33">
        <v>25</v>
      </c>
      <c r="I33">
        <v>35</v>
      </c>
      <c r="J33">
        <v>178</v>
      </c>
      <c r="K33">
        <v>178</v>
      </c>
      <c r="L33">
        <v>0</v>
      </c>
      <c r="M33">
        <v>542</v>
      </c>
      <c r="N33">
        <v>2804</v>
      </c>
      <c r="O33">
        <v>44</v>
      </c>
      <c r="P33">
        <v>306</v>
      </c>
      <c r="Q33">
        <v>0</v>
      </c>
      <c r="R33">
        <v>13</v>
      </c>
      <c r="S33">
        <v>0</v>
      </c>
      <c r="T33">
        <v>0</v>
      </c>
      <c r="U33">
        <v>0</v>
      </c>
      <c r="V33">
        <v>98</v>
      </c>
      <c r="W33">
        <v>52</v>
      </c>
      <c r="X33">
        <v>0</v>
      </c>
      <c r="Y33">
        <v>0</v>
      </c>
      <c r="Z33">
        <v>0</v>
      </c>
    </row>
    <row r="34" spans="1:26" x14ac:dyDescent="0.35">
      <c r="A34" s="16" t="s">
        <v>183</v>
      </c>
      <c r="B34">
        <v>1445</v>
      </c>
      <c r="C34">
        <v>12956</v>
      </c>
      <c r="D34">
        <v>0</v>
      </c>
      <c r="E34">
        <v>907</v>
      </c>
      <c r="F34">
        <v>289</v>
      </c>
      <c r="G34">
        <v>2292</v>
      </c>
      <c r="H34">
        <v>33</v>
      </c>
      <c r="I34">
        <v>218</v>
      </c>
      <c r="J34">
        <v>0</v>
      </c>
      <c r="K34">
        <v>313</v>
      </c>
      <c r="L34">
        <v>470</v>
      </c>
      <c r="M34">
        <v>510</v>
      </c>
      <c r="N34">
        <v>21</v>
      </c>
      <c r="O34">
        <v>303</v>
      </c>
      <c r="P34">
        <v>37</v>
      </c>
      <c r="Q34">
        <v>0</v>
      </c>
      <c r="R34">
        <v>147</v>
      </c>
      <c r="S34">
        <v>2157</v>
      </c>
      <c r="T34">
        <v>0</v>
      </c>
      <c r="U34">
        <v>1739</v>
      </c>
      <c r="V34">
        <v>1053</v>
      </c>
      <c r="W34">
        <v>233</v>
      </c>
      <c r="X34">
        <v>509</v>
      </c>
      <c r="Y34">
        <v>0</v>
      </c>
      <c r="Z34">
        <v>8</v>
      </c>
    </row>
    <row r="35" spans="1:26" x14ac:dyDescent="0.35">
      <c r="A35" s="16" t="s">
        <v>191</v>
      </c>
      <c r="B35">
        <v>1065</v>
      </c>
      <c r="C35">
        <v>3581</v>
      </c>
      <c r="D35">
        <v>902</v>
      </c>
      <c r="E35">
        <v>60</v>
      </c>
      <c r="F35">
        <v>30</v>
      </c>
      <c r="G35">
        <v>55</v>
      </c>
      <c r="H35">
        <v>42</v>
      </c>
      <c r="I35">
        <v>101</v>
      </c>
      <c r="J35">
        <v>152</v>
      </c>
      <c r="K35">
        <v>226</v>
      </c>
      <c r="L35">
        <v>11</v>
      </c>
      <c r="M35">
        <v>432</v>
      </c>
      <c r="N35">
        <v>0</v>
      </c>
      <c r="O35">
        <v>82</v>
      </c>
      <c r="P35">
        <v>22</v>
      </c>
      <c r="Q35">
        <v>0</v>
      </c>
      <c r="R35">
        <v>0</v>
      </c>
      <c r="S35">
        <v>542</v>
      </c>
      <c r="T35">
        <v>462</v>
      </c>
      <c r="U35">
        <v>191</v>
      </c>
      <c r="V35">
        <v>598</v>
      </c>
      <c r="W35">
        <v>0</v>
      </c>
      <c r="X35">
        <v>0</v>
      </c>
      <c r="Y35">
        <v>0</v>
      </c>
      <c r="Z35">
        <v>0</v>
      </c>
    </row>
    <row r="36" spans="1:26" x14ac:dyDescent="0.35">
      <c r="A36" s="16" t="s">
        <v>157</v>
      </c>
      <c r="B36">
        <v>83907</v>
      </c>
      <c r="C36">
        <v>180709</v>
      </c>
      <c r="D36">
        <v>120870</v>
      </c>
      <c r="E36">
        <v>24668</v>
      </c>
      <c r="F36">
        <v>25487</v>
      </c>
      <c r="G36">
        <v>116454</v>
      </c>
      <c r="H36">
        <v>0</v>
      </c>
      <c r="I36">
        <v>14645</v>
      </c>
      <c r="J36">
        <v>0</v>
      </c>
      <c r="K36">
        <v>0</v>
      </c>
      <c r="L36">
        <v>0</v>
      </c>
      <c r="M36">
        <v>311269</v>
      </c>
      <c r="N36">
        <v>0</v>
      </c>
      <c r="O36">
        <v>2648</v>
      </c>
      <c r="P36">
        <v>34393</v>
      </c>
      <c r="Q36">
        <v>0</v>
      </c>
      <c r="R36">
        <v>5371</v>
      </c>
      <c r="S36">
        <v>0</v>
      </c>
      <c r="T36">
        <v>3919</v>
      </c>
      <c r="U36">
        <v>0</v>
      </c>
      <c r="V36">
        <v>30</v>
      </c>
      <c r="W36">
        <v>15823</v>
      </c>
      <c r="X36">
        <v>0</v>
      </c>
      <c r="Y36">
        <v>0</v>
      </c>
      <c r="Z36">
        <v>0</v>
      </c>
    </row>
    <row r="37" spans="1:26" x14ac:dyDescent="0.35">
      <c r="A37" s="16" t="s">
        <v>184</v>
      </c>
      <c r="B37">
        <v>1350</v>
      </c>
      <c r="C37">
        <v>9551</v>
      </c>
      <c r="D37">
        <v>1207</v>
      </c>
      <c r="E37">
        <v>167</v>
      </c>
      <c r="F37">
        <v>228</v>
      </c>
      <c r="G37">
        <v>45000</v>
      </c>
      <c r="H37">
        <v>0</v>
      </c>
      <c r="I37">
        <v>0</v>
      </c>
      <c r="J37">
        <v>0</v>
      </c>
      <c r="K37">
        <v>0</v>
      </c>
      <c r="L37">
        <v>0</v>
      </c>
      <c r="M37">
        <v>1990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321</v>
      </c>
      <c r="V37">
        <v>0</v>
      </c>
      <c r="W37">
        <v>182</v>
      </c>
      <c r="X37">
        <v>0</v>
      </c>
      <c r="Y37">
        <v>0</v>
      </c>
      <c r="Z37">
        <v>0</v>
      </c>
    </row>
    <row r="38" spans="1:26" x14ac:dyDescent="0.35">
      <c r="A38" s="16" t="s">
        <v>185</v>
      </c>
      <c r="B38">
        <v>2883</v>
      </c>
      <c r="C38">
        <v>4577</v>
      </c>
      <c r="D38">
        <v>3015</v>
      </c>
      <c r="E38">
        <v>215</v>
      </c>
      <c r="F38">
        <v>236</v>
      </c>
      <c r="G38">
        <v>17417</v>
      </c>
      <c r="H38">
        <v>4</v>
      </c>
      <c r="I38">
        <v>573</v>
      </c>
      <c r="J38">
        <v>1670</v>
      </c>
      <c r="K38">
        <v>135</v>
      </c>
      <c r="L38">
        <v>100</v>
      </c>
      <c r="M38">
        <v>328</v>
      </c>
      <c r="N38">
        <v>2543</v>
      </c>
      <c r="O38">
        <v>542</v>
      </c>
      <c r="P38">
        <v>17</v>
      </c>
      <c r="Q38">
        <v>0</v>
      </c>
      <c r="R38">
        <v>108</v>
      </c>
      <c r="S38">
        <v>5868</v>
      </c>
      <c r="T38">
        <v>0</v>
      </c>
      <c r="U38">
        <v>1045</v>
      </c>
      <c r="V38">
        <v>505</v>
      </c>
      <c r="W38">
        <v>0</v>
      </c>
      <c r="X38">
        <v>0</v>
      </c>
      <c r="Y38">
        <v>0</v>
      </c>
      <c r="Z38">
        <v>0</v>
      </c>
    </row>
    <row r="39" spans="1:26" x14ac:dyDescent="0.35">
      <c r="A39" s="16" t="s">
        <v>187</v>
      </c>
      <c r="B39">
        <v>281</v>
      </c>
      <c r="C39">
        <v>5302</v>
      </c>
      <c r="D39">
        <v>391</v>
      </c>
      <c r="E39">
        <v>156</v>
      </c>
      <c r="F39">
        <v>423</v>
      </c>
      <c r="G39">
        <v>505</v>
      </c>
      <c r="H39">
        <v>103</v>
      </c>
      <c r="I39">
        <v>406</v>
      </c>
      <c r="J39">
        <v>0</v>
      </c>
      <c r="K39">
        <v>0</v>
      </c>
      <c r="L39">
        <v>128</v>
      </c>
      <c r="M39">
        <v>311</v>
      </c>
      <c r="N39">
        <v>0</v>
      </c>
      <c r="O39">
        <v>22</v>
      </c>
      <c r="P39">
        <v>0</v>
      </c>
      <c r="Q39">
        <v>0</v>
      </c>
      <c r="R39">
        <v>13</v>
      </c>
      <c r="S39">
        <v>0</v>
      </c>
      <c r="T39">
        <v>0</v>
      </c>
      <c r="U39">
        <v>0</v>
      </c>
      <c r="V39">
        <v>0</v>
      </c>
      <c r="W39">
        <v>13</v>
      </c>
      <c r="X39">
        <v>0</v>
      </c>
      <c r="Y39">
        <v>0</v>
      </c>
      <c r="Z39">
        <v>0</v>
      </c>
    </row>
    <row r="40" spans="1:26" x14ac:dyDescent="0.35">
      <c r="A40" s="16" t="s">
        <v>189</v>
      </c>
      <c r="B40">
        <v>411</v>
      </c>
      <c r="C40">
        <v>2014</v>
      </c>
      <c r="D40">
        <v>1712</v>
      </c>
      <c r="E40">
        <v>360</v>
      </c>
      <c r="F40">
        <v>32</v>
      </c>
      <c r="G40">
        <v>1455</v>
      </c>
      <c r="H40">
        <v>22</v>
      </c>
      <c r="I40">
        <v>250</v>
      </c>
      <c r="J40">
        <v>0</v>
      </c>
      <c r="K40">
        <v>20</v>
      </c>
      <c r="L40">
        <v>21</v>
      </c>
      <c r="M40">
        <v>272</v>
      </c>
      <c r="N40">
        <v>1306</v>
      </c>
      <c r="O40">
        <v>6</v>
      </c>
      <c r="P40">
        <v>57</v>
      </c>
      <c r="Q40">
        <v>0</v>
      </c>
      <c r="R40">
        <v>7</v>
      </c>
      <c r="S40">
        <v>0</v>
      </c>
      <c r="T40">
        <v>0</v>
      </c>
      <c r="U40">
        <v>16</v>
      </c>
      <c r="V40">
        <v>0</v>
      </c>
      <c r="W40">
        <v>9</v>
      </c>
      <c r="X40">
        <v>0</v>
      </c>
      <c r="Y40">
        <v>0</v>
      </c>
      <c r="Z40">
        <v>0</v>
      </c>
    </row>
    <row r="41" spans="1:26" x14ac:dyDescent="0.35">
      <c r="A41" s="16" t="s">
        <v>154</v>
      </c>
      <c r="B41">
        <v>60</v>
      </c>
      <c r="C41">
        <v>206</v>
      </c>
      <c r="D41">
        <v>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271</v>
      </c>
      <c r="U41">
        <v>146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35">
      <c r="A42" s="16" t="s">
        <v>160</v>
      </c>
      <c r="B42">
        <v>278</v>
      </c>
      <c r="C42">
        <v>2204</v>
      </c>
      <c r="D42">
        <v>14</v>
      </c>
      <c r="E42">
        <v>281</v>
      </c>
      <c r="F42">
        <v>74</v>
      </c>
      <c r="G42">
        <v>6324</v>
      </c>
      <c r="H42">
        <v>0</v>
      </c>
      <c r="I42">
        <v>187</v>
      </c>
      <c r="J42">
        <v>927</v>
      </c>
      <c r="K42">
        <v>195</v>
      </c>
      <c r="L42">
        <v>0</v>
      </c>
      <c r="M42">
        <v>370</v>
      </c>
      <c r="N42">
        <v>28</v>
      </c>
      <c r="O42">
        <v>47</v>
      </c>
      <c r="P42">
        <v>2084</v>
      </c>
      <c r="Q42">
        <v>0</v>
      </c>
      <c r="R42">
        <v>12</v>
      </c>
      <c r="S42">
        <v>1215</v>
      </c>
      <c r="T42">
        <v>85</v>
      </c>
      <c r="U42">
        <v>84</v>
      </c>
      <c r="V42">
        <v>29</v>
      </c>
      <c r="W42">
        <v>29</v>
      </c>
      <c r="X42">
        <v>0</v>
      </c>
      <c r="Y42">
        <v>0</v>
      </c>
      <c r="Z42">
        <v>7</v>
      </c>
    </row>
    <row r="43" spans="1:26" x14ac:dyDescent="0.35">
      <c r="A43" s="16" t="s">
        <v>186</v>
      </c>
      <c r="B43">
        <v>240</v>
      </c>
      <c r="C43">
        <v>1272</v>
      </c>
      <c r="D43">
        <v>5</v>
      </c>
      <c r="E43">
        <v>124</v>
      </c>
      <c r="F43">
        <v>163</v>
      </c>
      <c r="G43">
        <v>0</v>
      </c>
      <c r="H43">
        <v>5</v>
      </c>
      <c r="I43">
        <v>50</v>
      </c>
      <c r="J43">
        <v>258</v>
      </c>
      <c r="K43">
        <v>0</v>
      </c>
      <c r="L43">
        <v>2</v>
      </c>
      <c r="M43">
        <v>71</v>
      </c>
      <c r="N43">
        <v>0</v>
      </c>
      <c r="O43">
        <v>7</v>
      </c>
      <c r="P43">
        <v>0</v>
      </c>
      <c r="Q43">
        <v>0</v>
      </c>
      <c r="R43">
        <v>28</v>
      </c>
      <c r="S43">
        <v>0</v>
      </c>
      <c r="T43">
        <v>0</v>
      </c>
      <c r="U43">
        <v>70</v>
      </c>
      <c r="V43">
        <v>0</v>
      </c>
      <c r="W43">
        <v>33</v>
      </c>
      <c r="X43">
        <v>0</v>
      </c>
      <c r="Y43">
        <v>0</v>
      </c>
      <c r="Z43">
        <v>0</v>
      </c>
    </row>
    <row r="44" spans="1:26" x14ac:dyDescent="0.35">
      <c r="A44" s="16" t="s">
        <v>170</v>
      </c>
      <c r="B44">
        <v>803</v>
      </c>
      <c r="C44">
        <v>3863</v>
      </c>
      <c r="D44">
        <v>936</v>
      </c>
      <c r="E44">
        <v>269</v>
      </c>
      <c r="F44">
        <v>3</v>
      </c>
      <c r="G44">
        <v>7</v>
      </c>
      <c r="H44">
        <v>58</v>
      </c>
      <c r="I44">
        <v>76</v>
      </c>
      <c r="J44">
        <v>738</v>
      </c>
      <c r="K44">
        <v>732</v>
      </c>
      <c r="L44">
        <v>0</v>
      </c>
      <c r="M44">
        <v>749</v>
      </c>
      <c r="N44">
        <v>42</v>
      </c>
      <c r="O44">
        <v>25</v>
      </c>
      <c r="P44">
        <v>6</v>
      </c>
      <c r="Q44">
        <v>0</v>
      </c>
      <c r="R44">
        <v>6</v>
      </c>
      <c r="S44">
        <v>436</v>
      </c>
      <c r="T44">
        <v>90</v>
      </c>
      <c r="U44">
        <v>814</v>
      </c>
      <c r="V44">
        <v>0</v>
      </c>
      <c r="W44">
        <v>2</v>
      </c>
      <c r="X44">
        <v>0</v>
      </c>
      <c r="Y44">
        <v>0</v>
      </c>
      <c r="Z44">
        <v>0</v>
      </c>
    </row>
    <row r="45" spans="1:26" x14ac:dyDescent="0.35">
      <c r="A45" s="16" t="s">
        <v>196</v>
      </c>
      <c r="B45">
        <v>584</v>
      </c>
      <c r="C45">
        <v>1966</v>
      </c>
      <c r="D45">
        <v>1268</v>
      </c>
      <c r="E45">
        <v>226</v>
      </c>
      <c r="F45">
        <v>21</v>
      </c>
      <c r="G45">
        <v>7500</v>
      </c>
      <c r="H45">
        <v>12</v>
      </c>
      <c r="I45">
        <v>340</v>
      </c>
      <c r="J45">
        <v>3413</v>
      </c>
      <c r="K45">
        <v>63</v>
      </c>
      <c r="L45">
        <v>2</v>
      </c>
      <c r="M45">
        <v>615</v>
      </c>
      <c r="N45">
        <v>1075</v>
      </c>
      <c r="O45">
        <v>23</v>
      </c>
      <c r="P45">
        <v>0</v>
      </c>
      <c r="Q45">
        <v>0</v>
      </c>
      <c r="R45">
        <v>2</v>
      </c>
      <c r="S45">
        <v>4010</v>
      </c>
      <c r="T45">
        <v>360</v>
      </c>
      <c r="U45">
        <v>857</v>
      </c>
      <c r="V45">
        <v>0</v>
      </c>
      <c r="W45">
        <v>252</v>
      </c>
      <c r="X45">
        <v>0</v>
      </c>
      <c r="Y45">
        <v>0</v>
      </c>
      <c r="Z45">
        <v>987</v>
      </c>
    </row>
    <row r="46" spans="1:26" x14ac:dyDescent="0.35">
      <c r="A46" s="16" t="s">
        <v>198</v>
      </c>
      <c r="B46">
        <v>2885</v>
      </c>
      <c r="C46">
        <v>31940</v>
      </c>
      <c r="D46">
        <v>0</v>
      </c>
      <c r="E46">
        <v>1845</v>
      </c>
      <c r="F46">
        <v>682</v>
      </c>
      <c r="G46">
        <v>0</v>
      </c>
      <c r="H46">
        <v>148</v>
      </c>
      <c r="I46">
        <v>578</v>
      </c>
      <c r="J46">
        <v>25803</v>
      </c>
      <c r="K46">
        <v>633</v>
      </c>
      <c r="L46">
        <v>73</v>
      </c>
      <c r="M46">
        <v>4361</v>
      </c>
      <c r="N46">
        <v>9250</v>
      </c>
      <c r="O46">
        <v>681</v>
      </c>
      <c r="P46">
        <v>724</v>
      </c>
      <c r="Q46">
        <v>0</v>
      </c>
      <c r="R46">
        <v>213</v>
      </c>
      <c r="S46">
        <v>0</v>
      </c>
      <c r="T46">
        <v>3630</v>
      </c>
      <c r="U46">
        <v>3028</v>
      </c>
      <c r="V46">
        <v>1963</v>
      </c>
      <c r="W46">
        <v>103</v>
      </c>
      <c r="X46">
        <v>0</v>
      </c>
      <c r="Y46">
        <v>2</v>
      </c>
      <c r="Z46">
        <v>15200</v>
      </c>
    </row>
    <row r="47" spans="1:26" x14ac:dyDescent="0.35">
      <c r="A47" s="16" t="s">
        <v>192</v>
      </c>
      <c r="B47">
        <v>17186</v>
      </c>
      <c r="C47">
        <v>16407</v>
      </c>
      <c r="D47">
        <v>7237</v>
      </c>
      <c r="E47">
        <v>324</v>
      </c>
      <c r="F47">
        <v>26</v>
      </c>
      <c r="G47">
        <v>0</v>
      </c>
      <c r="H47">
        <v>3</v>
      </c>
      <c r="I47">
        <v>16</v>
      </c>
      <c r="J47">
        <v>527</v>
      </c>
      <c r="K47">
        <v>0</v>
      </c>
      <c r="L47">
        <v>0</v>
      </c>
      <c r="M47">
        <v>3874</v>
      </c>
      <c r="N47">
        <v>3505</v>
      </c>
      <c r="O47">
        <v>42</v>
      </c>
      <c r="P47">
        <v>0</v>
      </c>
      <c r="Q47">
        <v>0</v>
      </c>
      <c r="R47">
        <v>9</v>
      </c>
      <c r="S47">
        <v>0</v>
      </c>
      <c r="T47">
        <v>0</v>
      </c>
      <c r="U47">
        <v>526</v>
      </c>
      <c r="V47">
        <v>0</v>
      </c>
      <c r="W47">
        <v>18</v>
      </c>
      <c r="X47">
        <v>0</v>
      </c>
      <c r="Y47">
        <v>0</v>
      </c>
      <c r="Z47">
        <v>0</v>
      </c>
    </row>
    <row r="48" spans="1:26" x14ac:dyDescent="0.35">
      <c r="A48" s="16" t="s">
        <v>188</v>
      </c>
      <c r="B48">
        <v>43503</v>
      </c>
      <c r="C48">
        <v>287458</v>
      </c>
      <c r="D48">
        <v>0</v>
      </c>
      <c r="E48">
        <v>16195</v>
      </c>
      <c r="F48">
        <v>6816</v>
      </c>
      <c r="G48">
        <v>54180</v>
      </c>
      <c r="H48">
        <v>0</v>
      </c>
      <c r="I48">
        <v>3585</v>
      </c>
      <c r="J48">
        <v>0</v>
      </c>
      <c r="K48">
        <v>0</v>
      </c>
      <c r="L48">
        <v>0</v>
      </c>
      <c r="M48">
        <v>0</v>
      </c>
      <c r="N48">
        <v>577</v>
      </c>
      <c r="O48">
        <v>8072</v>
      </c>
      <c r="P48">
        <v>0</v>
      </c>
      <c r="Q48">
        <v>0</v>
      </c>
      <c r="R48">
        <v>0</v>
      </c>
      <c r="S48">
        <v>0</v>
      </c>
      <c r="T48">
        <v>15266</v>
      </c>
      <c r="U48">
        <v>8415</v>
      </c>
      <c r="V48">
        <v>0</v>
      </c>
      <c r="W48">
        <v>11975</v>
      </c>
      <c r="X48">
        <v>0</v>
      </c>
      <c r="Y48">
        <v>0</v>
      </c>
      <c r="Z48">
        <v>0</v>
      </c>
    </row>
    <row r="49" spans="1:26" x14ac:dyDescent="0.35">
      <c r="A49" s="16" t="s">
        <v>193</v>
      </c>
      <c r="B49">
        <v>2026</v>
      </c>
      <c r="C49">
        <v>14516</v>
      </c>
      <c r="D49">
        <v>3432</v>
      </c>
      <c r="E49">
        <v>1708</v>
      </c>
      <c r="F49">
        <v>455</v>
      </c>
      <c r="G49">
        <v>1262</v>
      </c>
      <c r="H49">
        <v>404</v>
      </c>
      <c r="I49">
        <v>2016</v>
      </c>
      <c r="J49">
        <v>0</v>
      </c>
      <c r="K49">
        <v>0</v>
      </c>
      <c r="L49">
        <v>0</v>
      </c>
      <c r="M49">
        <v>1602</v>
      </c>
      <c r="N49">
        <v>2617</v>
      </c>
      <c r="O49">
        <v>602</v>
      </c>
      <c r="P49">
        <v>1232</v>
      </c>
      <c r="Q49">
        <v>0</v>
      </c>
      <c r="R49">
        <v>61</v>
      </c>
      <c r="S49">
        <v>17801</v>
      </c>
      <c r="T49">
        <v>0</v>
      </c>
      <c r="U49">
        <v>0</v>
      </c>
      <c r="V49">
        <v>0</v>
      </c>
      <c r="W49">
        <v>606</v>
      </c>
      <c r="X49">
        <v>0</v>
      </c>
      <c r="Y49">
        <v>0</v>
      </c>
      <c r="Z49">
        <v>0</v>
      </c>
    </row>
    <row r="50" spans="1:26" x14ac:dyDescent="0.35">
      <c r="A50" s="16" t="s">
        <v>194</v>
      </c>
      <c r="B50">
        <v>1959</v>
      </c>
      <c r="C50">
        <v>25835</v>
      </c>
      <c r="D50">
        <v>854</v>
      </c>
      <c r="E50">
        <v>776</v>
      </c>
      <c r="F50">
        <v>347</v>
      </c>
      <c r="G50">
        <v>2143</v>
      </c>
      <c r="H50">
        <v>0</v>
      </c>
      <c r="I50">
        <v>1644</v>
      </c>
      <c r="J50">
        <v>2115</v>
      </c>
      <c r="K50">
        <v>327</v>
      </c>
      <c r="L50">
        <v>10</v>
      </c>
      <c r="M50">
        <v>648</v>
      </c>
      <c r="N50">
        <v>76</v>
      </c>
      <c r="O50">
        <v>412</v>
      </c>
      <c r="P50">
        <v>718</v>
      </c>
      <c r="Q50">
        <v>0</v>
      </c>
      <c r="R50">
        <v>0</v>
      </c>
      <c r="S50">
        <v>9502</v>
      </c>
      <c r="T50">
        <v>1122</v>
      </c>
      <c r="U50">
        <v>368</v>
      </c>
      <c r="V50">
        <v>1094</v>
      </c>
      <c r="W50">
        <v>459</v>
      </c>
      <c r="X50">
        <v>0</v>
      </c>
      <c r="Y50">
        <v>0</v>
      </c>
      <c r="Z50">
        <v>5</v>
      </c>
    </row>
    <row r="51" spans="1:26" x14ac:dyDescent="0.35">
      <c r="A51" s="16" t="s">
        <v>125</v>
      </c>
      <c r="B51">
        <v>334167</v>
      </c>
      <c r="C51">
        <v>1093957</v>
      </c>
      <c r="D51">
        <v>217551</v>
      </c>
      <c r="E51">
        <v>94098</v>
      </c>
      <c r="F51">
        <v>58028</v>
      </c>
      <c r="G51">
        <v>486186</v>
      </c>
      <c r="H51">
        <v>3655</v>
      </c>
      <c r="I51">
        <v>40043</v>
      </c>
      <c r="J51">
        <v>117455</v>
      </c>
      <c r="K51">
        <v>30754</v>
      </c>
      <c r="L51">
        <v>2266</v>
      </c>
      <c r="M51">
        <v>370104</v>
      </c>
      <c r="N51">
        <v>41427</v>
      </c>
      <c r="O51">
        <v>25804</v>
      </c>
      <c r="P51">
        <v>51114</v>
      </c>
      <c r="Q51">
        <v>3103</v>
      </c>
      <c r="R51">
        <v>8804</v>
      </c>
      <c r="S51">
        <v>385034</v>
      </c>
      <c r="T51">
        <v>43201</v>
      </c>
      <c r="U51">
        <v>28773</v>
      </c>
      <c r="V51">
        <v>53152</v>
      </c>
      <c r="W51">
        <v>34768</v>
      </c>
      <c r="X51">
        <v>509</v>
      </c>
      <c r="Y51">
        <v>2</v>
      </c>
      <c r="Z51">
        <v>49742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3301-920C-4CEF-9B11-69F6CF25D718}">
  <dimension ref="A1:AW1180"/>
  <sheetViews>
    <sheetView topLeftCell="A37" workbookViewId="0">
      <selection activeCell="C28" sqref="C28:E1180"/>
    </sheetView>
  </sheetViews>
  <sheetFormatPr defaultRowHeight="14.5" x14ac:dyDescent="0.35"/>
  <cols>
    <col min="1" max="1" width="68.6328125" bestFit="1" customWidth="1"/>
    <col min="4" max="4" width="37.90625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</row>
    <row r="2" spans="1:49" x14ac:dyDescent="0.35">
      <c r="A2" t="s">
        <v>148</v>
      </c>
      <c r="B2">
        <v>6593</v>
      </c>
      <c r="C2">
        <v>1084</v>
      </c>
      <c r="D2">
        <v>710</v>
      </c>
      <c r="E2">
        <v>1626</v>
      </c>
      <c r="F2">
        <v>853</v>
      </c>
      <c r="G2">
        <v>335</v>
      </c>
      <c r="H2">
        <v>5602</v>
      </c>
      <c r="I2">
        <v>3259</v>
      </c>
      <c r="J2">
        <v>31546</v>
      </c>
      <c r="K2">
        <v>544</v>
      </c>
      <c r="L2">
        <v>220</v>
      </c>
      <c r="M2">
        <v>452</v>
      </c>
      <c r="N2">
        <v>73168</v>
      </c>
      <c r="O2">
        <v>280</v>
      </c>
      <c r="P2">
        <v>11263</v>
      </c>
      <c r="Q2">
        <v>1368</v>
      </c>
      <c r="R2">
        <v>4406</v>
      </c>
      <c r="S2">
        <v>2787</v>
      </c>
      <c r="T2">
        <v>298</v>
      </c>
      <c r="U2">
        <v>318</v>
      </c>
      <c r="V2">
        <v>246</v>
      </c>
      <c r="W2">
        <v>8042</v>
      </c>
      <c r="X2">
        <v>246</v>
      </c>
      <c r="Y2">
        <v>998</v>
      </c>
      <c r="Z2">
        <v>5230</v>
      </c>
      <c r="AA2">
        <v>2866</v>
      </c>
      <c r="AB2">
        <v>2180</v>
      </c>
      <c r="AC2">
        <v>1626</v>
      </c>
      <c r="AD2">
        <v>2395</v>
      </c>
      <c r="AE2">
        <v>2760</v>
      </c>
      <c r="AF2">
        <v>1445</v>
      </c>
      <c r="AG2">
        <v>1065</v>
      </c>
      <c r="AH2">
        <v>83907</v>
      </c>
      <c r="AI2">
        <v>1350</v>
      </c>
      <c r="AJ2">
        <v>2883</v>
      </c>
      <c r="AK2">
        <v>281</v>
      </c>
      <c r="AL2">
        <v>411</v>
      </c>
      <c r="AM2">
        <v>60</v>
      </c>
      <c r="AN2">
        <v>278</v>
      </c>
      <c r="AO2">
        <v>240</v>
      </c>
      <c r="AP2">
        <v>803</v>
      </c>
      <c r="AQ2">
        <v>584</v>
      </c>
      <c r="AR2">
        <v>2885</v>
      </c>
      <c r="AS2">
        <v>17186</v>
      </c>
      <c r="AT2">
        <v>43503</v>
      </c>
      <c r="AU2">
        <v>2026</v>
      </c>
      <c r="AV2">
        <v>1959</v>
      </c>
      <c r="AW2">
        <v>334167</v>
      </c>
    </row>
    <row r="3" spans="1:49" x14ac:dyDescent="0.35">
      <c r="A3" t="s">
        <v>139</v>
      </c>
      <c r="B3">
        <v>46082</v>
      </c>
      <c r="C3">
        <v>8996</v>
      </c>
      <c r="D3">
        <v>3260</v>
      </c>
      <c r="E3">
        <v>10325</v>
      </c>
      <c r="F3">
        <v>6935</v>
      </c>
      <c r="G3">
        <v>751</v>
      </c>
      <c r="H3">
        <v>11730</v>
      </c>
      <c r="I3">
        <v>9925</v>
      </c>
      <c r="J3">
        <v>103785</v>
      </c>
      <c r="K3">
        <v>4012</v>
      </c>
      <c r="L3">
        <v>747</v>
      </c>
      <c r="M3">
        <v>768</v>
      </c>
      <c r="N3">
        <v>57705</v>
      </c>
      <c r="O3">
        <v>3939</v>
      </c>
      <c r="P3">
        <v>61772</v>
      </c>
      <c r="Q3">
        <v>5352</v>
      </c>
      <c r="R3">
        <v>42827</v>
      </c>
      <c r="S3">
        <v>6329</v>
      </c>
      <c r="T3">
        <v>1178</v>
      </c>
      <c r="U3">
        <v>1264</v>
      </c>
      <c r="V3">
        <v>355</v>
      </c>
      <c r="W3">
        <v>59901</v>
      </c>
      <c r="X3">
        <v>8488</v>
      </c>
      <c r="Y3">
        <v>967</v>
      </c>
      <c r="Z3">
        <v>4560</v>
      </c>
      <c r="AA3">
        <v>5225</v>
      </c>
      <c r="AB3">
        <v>7961</v>
      </c>
      <c r="AC3">
        <v>4017</v>
      </c>
      <c r="AD3">
        <v>4419</v>
      </c>
      <c r="AE3">
        <v>6025</v>
      </c>
      <c r="AF3">
        <v>12956</v>
      </c>
      <c r="AG3">
        <v>3581</v>
      </c>
      <c r="AH3">
        <v>180709</v>
      </c>
      <c r="AI3">
        <v>9551</v>
      </c>
      <c r="AJ3">
        <v>4577</v>
      </c>
      <c r="AK3">
        <v>5302</v>
      </c>
      <c r="AL3">
        <v>2014</v>
      </c>
      <c r="AM3">
        <v>206</v>
      </c>
      <c r="AN3">
        <v>2204</v>
      </c>
      <c r="AO3">
        <v>1272</v>
      </c>
      <c r="AP3">
        <v>3863</v>
      </c>
      <c r="AQ3">
        <v>1966</v>
      </c>
      <c r="AR3">
        <v>31940</v>
      </c>
      <c r="AS3">
        <v>16407</v>
      </c>
      <c r="AT3">
        <v>287458</v>
      </c>
      <c r="AU3">
        <v>14516</v>
      </c>
      <c r="AV3">
        <v>25835</v>
      </c>
      <c r="AW3">
        <v>1093957</v>
      </c>
    </row>
    <row r="4" spans="1:49" x14ac:dyDescent="0.35">
      <c r="A4" t="s">
        <v>138</v>
      </c>
      <c r="B4">
        <v>1438</v>
      </c>
      <c r="C4">
        <v>160</v>
      </c>
      <c r="D4">
        <v>813</v>
      </c>
      <c r="E4">
        <v>6569</v>
      </c>
      <c r="F4">
        <v>0</v>
      </c>
      <c r="G4">
        <v>444</v>
      </c>
      <c r="H4">
        <v>5460</v>
      </c>
      <c r="I4">
        <v>690</v>
      </c>
      <c r="J4">
        <v>3642</v>
      </c>
      <c r="K4">
        <v>1069</v>
      </c>
      <c r="L4">
        <v>487</v>
      </c>
      <c r="M4">
        <v>27</v>
      </c>
      <c r="N4">
        <v>8620</v>
      </c>
      <c r="O4">
        <v>45</v>
      </c>
      <c r="P4">
        <v>16161</v>
      </c>
      <c r="Q4">
        <v>733</v>
      </c>
      <c r="R4">
        <v>10625</v>
      </c>
      <c r="S4">
        <v>866</v>
      </c>
      <c r="T4">
        <v>320</v>
      </c>
      <c r="U4">
        <v>157</v>
      </c>
      <c r="V4">
        <v>51</v>
      </c>
      <c r="W4">
        <v>0</v>
      </c>
      <c r="X4">
        <v>927</v>
      </c>
      <c r="Y4">
        <v>2779</v>
      </c>
      <c r="Z4">
        <v>3164</v>
      </c>
      <c r="AA4">
        <v>3169</v>
      </c>
      <c r="AB4">
        <v>5820</v>
      </c>
      <c r="AC4">
        <v>855</v>
      </c>
      <c r="AD4">
        <v>567</v>
      </c>
      <c r="AE4">
        <v>0</v>
      </c>
      <c r="AF4">
        <v>0</v>
      </c>
      <c r="AG4">
        <v>902</v>
      </c>
      <c r="AH4">
        <v>120870</v>
      </c>
      <c r="AI4">
        <v>1207</v>
      </c>
      <c r="AJ4">
        <v>3015</v>
      </c>
      <c r="AK4">
        <v>391</v>
      </c>
      <c r="AL4">
        <v>1712</v>
      </c>
      <c r="AM4">
        <v>50</v>
      </c>
      <c r="AN4">
        <v>14</v>
      </c>
      <c r="AO4">
        <v>5</v>
      </c>
      <c r="AP4">
        <v>936</v>
      </c>
      <c r="AQ4">
        <v>1268</v>
      </c>
      <c r="AR4">
        <v>0</v>
      </c>
      <c r="AS4">
        <v>7237</v>
      </c>
      <c r="AT4">
        <v>0</v>
      </c>
      <c r="AU4">
        <v>3432</v>
      </c>
      <c r="AV4">
        <v>854</v>
      </c>
      <c r="AW4">
        <v>217551</v>
      </c>
    </row>
    <row r="5" spans="1:49" x14ac:dyDescent="0.35">
      <c r="A5" t="s">
        <v>82</v>
      </c>
      <c r="B5">
        <v>2302</v>
      </c>
      <c r="C5">
        <v>119</v>
      </c>
      <c r="D5">
        <v>14</v>
      </c>
      <c r="E5">
        <v>792</v>
      </c>
      <c r="F5">
        <v>487</v>
      </c>
      <c r="G5">
        <v>36</v>
      </c>
      <c r="H5">
        <v>2495</v>
      </c>
      <c r="I5">
        <v>350</v>
      </c>
      <c r="J5">
        <v>1687</v>
      </c>
      <c r="K5">
        <v>157</v>
      </c>
      <c r="L5">
        <v>55</v>
      </c>
      <c r="M5">
        <v>172</v>
      </c>
      <c r="N5">
        <v>14106</v>
      </c>
      <c r="O5">
        <v>451</v>
      </c>
      <c r="P5">
        <v>10752</v>
      </c>
      <c r="Q5">
        <v>227</v>
      </c>
      <c r="R5">
        <v>2127</v>
      </c>
      <c r="S5">
        <v>255</v>
      </c>
      <c r="T5">
        <v>79</v>
      </c>
      <c r="U5">
        <v>82</v>
      </c>
      <c r="V5">
        <v>10</v>
      </c>
      <c r="W5">
        <v>2295</v>
      </c>
      <c r="X5">
        <v>1071</v>
      </c>
      <c r="Y5">
        <v>398</v>
      </c>
      <c r="Z5">
        <v>329</v>
      </c>
      <c r="AA5">
        <v>1424</v>
      </c>
      <c r="AB5">
        <v>2310</v>
      </c>
      <c r="AC5">
        <v>100</v>
      </c>
      <c r="AD5">
        <v>748</v>
      </c>
      <c r="AE5">
        <v>387</v>
      </c>
      <c r="AF5">
        <v>907</v>
      </c>
      <c r="AG5">
        <v>60</v>
      </c>
      <c r="AH5">
        <v>24668</v>
      </c>
      <c r="AI5">
        <v>167</v>
      </c>
      <c r="AJ5">
        <v>215</v>
      </c>
      <c r="AK5">
        <v>156</v>
      </c>
      <c r="AL5">
        <v>360</v>
      </c>
      <c r="AM5">
        <v>0</v>
      </c>
      <c r="AN5">
        <v>281</v>
      </c>
      <c r="AO5">
        <v>124</v>
      </c>
      <c r="AP5">
        <v>269</v>
      </c>
      <c r="AQ5">
        <v>226</v>
      </c>
      <c r="AR5">
        <v>1845</v>
      </c>
      <c r="AS5">
        <v>324</v>
      </c>
      <c r="AT5">
        <v>16195</v>
      </c>
      <c r="AU5">
        <v>1708</v>
      </c>
      <c r="AV5">
        <v>776</v>
      </c>
      <c r="AW5">
        <v>94098</v>
      </c>
    </row>
    <row r="6" spans="1:49" x14ac:dyDescent="0.35">
      <c r="A6" t="s">
        <v>60</v>
      </c>
      <c r="B6">
        <v>1652</v>
      </c>
      <c r="C6">
        <v>14</v>
      </c>
      <c r="D6">
        <v>0</v>
      </c>
      <c r="E6">
        <v>80</v>
      </c>
      <c r="F6">
        <v>94</v>
      </c>
      <c r="G6">
        <v>10</v>
      </c>
      <c r="H6">
        <v>506</v>
      </c>
      <c r="I6">
        <v>308</v>
      </c>
      <c r="J6">
        <v>404</v>
      </c>
      <c r="K6">
        <v>27</v>
      </c>
      <c r="L6">
        <v>32</v>
      </c>
      <c r="M6">
        <v>81</v>
      </c>
      <c r="N6">
        <v>12781</v>
      </c>
      <c r="O6">
        <v>186</v>
      </c>
      <c r="P6">
        <v>1889</v>
      </c>
      <c r="Q6">
        <v>40</v>
      </c>
      <c r="R6">
        <v>713</v>
      </c>
      <c r="S6">
        <v>73</v>
      </c>
      <c r="T6">
        <v>3</v>
      </c>
      <c r="U6">
        <v>16</v>
      </c>
      <c r="V6">
        <v>0</v>
      </c>
      <c r="W6">
        <v>1764</v>
      </c>
      <c r="X6">
        <v>24</v>
      </c>
      <c r="Y6">
        <v>159</v>
      </c>
      <c r="Z6">
        <v>556</v>
      </c>
      <c r="AA6">
        <v>30</v>
      </c>
      <c r="AB6">
        <v>545</v>
      </c>
      <c r="AC6">
        <v>151</v>
      </c>
      <c r="AD6">
        <v>466</v>
      </c>
      <c r="AE6">
        <v>112</v>
      </c>
      <c r="AF6">
        <v>289</v>
      </c>
      <c r="AG6">
        <v>30</v>
      </c>
      <c r="AH6">
        <v>25487</v>
      </c>
      <c r="AI6">
        <v>228</v>
      </c>
      <c r="AJ6">
        <v>236</v>
      </c>
      <c r="AK6">
        <v>423</v>
      </c>
      <c r="AL6">
        <v>32</v>
      </c>
      <c r="AM6">
        <v>0</v>
      </c>
      <c r="AN6">
        <v>74</v>
      </c>
      <c r="AO6">
        <v>163</v>
      </c>
      <c r="AP6">
        <v>3</v>
      </c>
      <c r="AQ6">
        <v>21</v>
      </c>
      <c r="AR6">
        <v>682</v>
      </c>
      <c r="AS6">
        <v>26</v>
      </c>
      <c r="AT6">
        <v>6816</v>
      </c>
      <c r="AU6">
        <v>455</v>
      </c>
      <c r="AV6">
        <v>347</v>
      </c>
      <c r="AW6">
        <v>58028</v>
      </c>
    </row>
    <row r="7" spans="1:49" x14ac:dyDescent="0.35">
      <c r="A7" t="s">
        <v>58</v>
      </c>
      <c r="B7">
        <v>1680</v>
      </c>
      <c r="C7">
        <v>11845</v>
      </c>
      <c r="D7">
        <v>0</v>
      </c>
      <c r="E7">
        <v>2749</v>
      </c>
      <c r="F7">
        <v>0</v>
      </c>
      <c r="G7">
        <v>115</v>
      </c>
      <c r="H7">
        <v>14556</v>
      </c>
      <c r="I7">
        <v>0</v>
      </c>
      <c r="J7">
        <v>0</v>
      </c>
      <c r="K7">
        <v>0</v>
      </c>
      <c r="L7">
        <v>0</v>
      </c>
      <c r="M7">
        <v>117</v>
      </c>
      <c r="N7">
        <v>0</v>
      </c>
      <c r="O7">
        <v>243</v>
      </c>
      <c r="P7">
        <v>37259</v>
      </c>
      <c r="Q7">
        <v>0</v>
      </c>
      <c r="R7">
        <v>15820</v>
      </c>
      <c r="S7">
        <v>16567</v>
      </c>
      <c r="T7">
        <v>1553</v>
      </c>
      <c r="U7">
        <v>4057</v>
      </c>
      <c r="V7">
        <v>0</v>
      </c>
      <c r="W7">
        <v>58079</v>
      </c>
      <c r="X7">
        <v>3391</v>
      </c>
      <c r="Y7">
        <v>14508</v>
      </c>
      <c r="Z7">
        <v>35000</v>
      </c>
      <c r="AA7">
        <v>1152</v>
      </c>
      <c r="AB7">
        <v>2205</v>
      </c>
      <c r="AC7">
        <v>500</v>
      </c>
      <c r="AD7">
        <v>180</v>
      </c>
      <c r="AE7">
        <v>10016</v>
      </c>
      <c r="AF7">
        <v>2292</v>
      </c>
      <c r="AG7">
        <v>55</v>
      </c>
      <c r="AH7">
        <v>116454</v>
      </c>
      <c r="AI7">
        <v>45000</v>
      </c>
      <c r="AJ7">
        <v>17417</v>
      </c>
      <c r="AK7">
        <v>505</v>
      </c>
      <c r="AL7">
        <v>1455</v>
      </c>
      <c r="AM7">
        <v>0</v>
      </c>
      <c r="AN7">
        <v>6324</v>
      </c>
      <c r="AO7">
        <v>0</v>
      </c>
      <c r="AP7">
        <v>7</v>
      </c>
      <c r="AQ7">
        <v>7500</v>
      </c>
      <c r="AR7">
        <v>0</v>
      </c>
      <c r="AS7">
        <v>0</v>
      </c>
      <c r="AT7">
        <v>54180</v>
      </c>
      <c r="AU7">
        <v>1262</v>
      </c>
      <c r="AV7">
        <v>2143</v>
      </c>
      <c r="AW7">
        <v>486186</v>
      </c>
    </row>
    <row r="8" spans="1:49" x14ac:dyDescent="0.35">
      <c r="A8" t="s">
        <v>61</v>
      </c>
      <c r="B8">
        <v>0</v>
      </c>
      <c r="C8">
        <v>10</v>
      </c>
      <c r="D8">
        <v>0</v>
      </c>
      <c r="E8">
        <v>19</v>
      </c>
      <c r="F8">
        <v>0</v>
      </c>
      <c r="G8">
        <v>0</v>
      </c>
      <c r="H8">
        <v>25</v>
      </c>
      <c r="I8">
        <v>38</v>
      </c>
      <c r="J8">
        <v>535</v>
      </c>
      <c r="K8">
        <v>0</v>
      </c>
      <c r="L8">
        <v>0</v>
      </c>
      <c r="M8">
        <v>18</v>
      </c>
      <c r="N8">
        <v>381</v>
      </c>
      <c r="O8">
        <v>0</v>
      </c>
      <c r="P8">
        <v>147</v>
      </c>
      <c r="Q8">
        <v>6</v>
      </c>
      <c r="R8">
        <v>0</v>
      </c>
      <c r="S8">
        <v>0</v>
      </c>
      <c r="T8">
        <v>0</v>
      </c>
      <c r="U8">
        <v>0</v>
      </c>
      <c r="V8">
        <v>0</v>
      </c>
      <c r="W8">
        <v>1147</v>
      </c>
      <c r="X8">
        <v>0</v>
      </c>
      <c r="Y8">
        <v>29</v>
      </c>
      <c r="Z8">
        <v>414</v>
      </c>
      <c r="AA8">
        <v>7</v>
      </c>
      <c r="AB8">
        <v>0</v>
      </c>
      <c r="AC8">
        <v>20</v>
      </c>
      <c r="AD8">
        <v>0</v>
      </c>
      <c r="AE8">
        <v>25</v>
      </c>
      <c r="AF8">
        <v>33</v>
      </c>
      <c r="AG8">
        <v>42</v>
      </c>
      <c r="AH8">
        <v>0</v>
      </c>
      <c r="AI8">
        <v>0</v>
      </c>
      <c r="AJ8">
        <v>4</v>
      </c>
      <c r="AK8">
        <v>103</v>
      </c>
      <c r="AL8">
        <v>22</v>
      </c>
      <c r="AM8">
        <v>0</v>
      </c>
      <c r="AN8">
        <v>0</v>
      </c>
      <c r="AO8">
        <v>5</v>
      </c>
      <c r="AP8">
        <v>58</v>
      </c>
      <c r="AQ8">
        <v>12</v>
      </c>
      <c r="AR8">
        <v>148</v>
      </c>
      <c r="AS8">
        <v>3</v>
      </c>
      <c r="AT8">
        <v>0</v>
      </c>
      <c r="AU8">
        <v>404</v>
      </c>
      <c r="AV8">
        <v>0</v>
      </c>
      <c r="AW8">
        <v>3655</v>
      </c>
    </row>
    <row r="9" spans="1:49" x14ac:dyDescent="0.35">
      <c r="A9" t="s">
        <v>62</v>
      </c>
      <c r="B9">
        <v>657</v>
      </c>
      <c r="C9">
        <v>372</v>
      </c>
      <c r="D9">
        <v>619</v>
      </c>
      <c r="E9">
        <v>160</v>
      </c>
      <c r="F9">
        <v>99</v>
      </c>
      <c r="G9">
        <v>105</v>
      </c>
      <c r="H9">
        <v>1425</v>
      </c>
      <c r="I9">
        <v>238</v>
      </c>
      <c r="J9">
        <v>167</v>
      </c>
      <c r="K9">
        <v>374</v>
      </c>
      <c r="L9">
        <v>389</v>
      </c>
      <c r="M9">
        <v>1</v>
      </c>
      <c r="N9">
        <v>1249</v>
      </c>
      <c r="O9">
        <v>243</v>
      </c>
      <c r="P9">
        <v>2662</v>
      </c>
      <c r="Q9">
        <v>312</v>
      </c>
      <c r="R9">
        <v>47</v>
      </c>
      <c r="S9">
        <v>0</v>
      </c>
      <c r="T9">
        <v>316</v>
      </c>
      <c r="U9">
        <v>3</v>
      </c>
      <c r="V9">
        <v>0</v>
      </c>
      <c r="W9">
        <v>5310</v>
      </c>
      <c r="X9">
        <v>285</v>
      </c>
      <c r="Y9">
        <v>144</v>
      </c>
      <c r="Z9">
        <v>15</v>
      </c>
      <c r="AA9">
        <v>78</v>
      </c>
      <c r="AB9">
        <v>0</v>
      </c>
      <c r="AC9">
        <v>5</v>
      </c>
      <c r="AD9">
        <v>48</v>
      </c>
      <c r="AE9">
        <v>35</v>
      </c>
      <c r="AF9">
        <v>218</v>
      </c>
      <c r="AG9">
        <v>101</v>
      </c>
      <c r="AH9">
        <v>14645</v>
      </c>
      <c r="AI9">
        <v>0</v>
      </c>
      <c r="AJ9">
        <v>573</v>
      </c>
      <c r="AK9">
        <v>406</v>
      </c>
      <c r="AL9">
        <v>250</v>
      </c>
      <c r="AM9">
        <v>0</v>
      </c>
      <c r="AN9">
        <v>187</v>
      </c>
      <c r="AO9">
        <v>50</v>
      </c>
      <c r="AP9">
        <v>76</v>
      </c>
      <c r="AQ9">
        <v>340</v>
      </c>
      <c r="AR9">
        <v>578</v>
      </c>
      <c r="AS9">
        <v>16</v>
      </c>
      <c r="AT9">
        <v>3585</v>
      </c>
      <c r="AU9">
        <v>2016</v>
      </c>
      <c r="AV9">
        <v>1644</v>
      </c>
      <c r="AW9">
        <v>40043</v>
      </c>
    </row>
    <row r="10" spans="1:49" x14ac:dyDescent="0.35">
      <c r="A10" t="s">
        <v>64</v>
      </c>
      <c r="B10">
        <v>0</v>
      </c>
      <c r="C10">
        <v>8664</v>
      </c>
      <c r="D10">
        <v>2623</v>
      </c>
      <c r="E10">
        <v>1224</v>
      </c>
      <c r="F10">
        <v>1622</v>
      </c>
      <c r="G10">
        <v>79</v>
      </c>
      <c r="H10">
        <v>3640</v>
      </c>
      <c r="I10">
        <v>10717</v>
      </c>
      <c r="J10">
        <v>0</v>
      </c>
      <c r="K10">
        <v>850</v>
      </c>
      <c r="L10">
        <v>0</v>
      </c>
      <c r="M10">
        <v>149</v>
      </c>
      <c r="N10">
        <v>41461</v>
      </c>
      <c r="O10">
        <v>0</v>
      </c>
      <c r="P10">
        <v>0</v>
      </c>
      <c r="Q10">
        <v>86</v>
      </c>
      <c r="R10">
        <v>4059</v>
      </c>
      <c r="S10">
        <v>1</v>
      </c>
      <c r="T10">
        <v>0</v>
      </c>
      <c r="U10">
        <v>0</v>
      </c>
      <c r="V10">
        <v>1847</v>
      </c>
      <c r="W10">
        <v>0</v>
      </c>
      <c r="X10">
        <v>148</v>
      </c>
      <c r="Y10">
        <v>849</v>
      </c>
      <c r="Z10">
        <v>311</v>
      </c>
      <c r="AA10">
        <v>2153</v>
      </c>
      <c r="AB10">
        <v>0</v>
      </c>
      <c r="AC10">
        <v>38</v>
      </c>
      <c r="AD10">
        <v>1153</v>
      </c>
      <c r="AE10">
        <v>178</v>
      </c>
      <c r="AF10">
        <v>0</v>
      </c>
      <c r="AG10">
        <v>152</v>
      </c>
      <c r="AH10">
        <v>0</v>
      </c>
      <c r="AI10">
        <v>0</v>
      </c>
      <c r="AJ10">
        <v>1670</v>
      </c>
      <c r="AK10">
        <v>0</v>
      </c>
      <c r="AL10">
        <v>0</v>
      </c>
      <c r="AM10">
        <v>0</v>
      </c>
      <c r="AN10">
        <v>927</v>
      </c>
      <c r="AO10">
        <v>258</v>
      </c>
      <c r="AP10">
        <v>738</v>
      </c>
      <c r="AQ10">
        <v>3413</v>
      </c>
      <c r="AR10">
        <v>25803</v>
      </c>
      <c r="AS10">
        <v>527</v>
      </c>
      <c r="AT10">
        <v>0</v>
      </c>
      <c r="AU10">
        <v>0</v>
      </c>
      <c r="AV10">
        <v>2115</v>
      </c>
      <c r="AW10">
        <v>117455</v>
      </c>
    </row>
    <row r="11" spans="1:49" x14ac:dyDescent="0.35">
      <c r="A11" t="s">
        <v>65</v>
      </c>
      <c r="B11">
        <v>328</v>
      </c>
      <c r="C11">
        <v>1383</v>
      </c>
      <c r="D11">
        <v>0</v>
      </c>
      <c r="E11">
        <v>653</v>
      </c>
      <c r="F11">
        <v>0</v>
      </c>
      <c r="G11">
        <v>22</v>
      </c>
      <c r="H11">
        <v>91</v>
      </c>
      <c r="I11">
        <v>250</v>
      </c>
      <c r="J11">
        <v>2651</v>
      </c>
      <c r="K11">
        <v>790</v>
      </c>
      <c r="L11">
        <v>0</v>
      </c>
      <c r="M11">
        <v>61</v>
      </c>
      <c r="N11">
        <v>10838</v>
      </c>
      <c r="O11">
        <v>0</v>
      </c>
      <c r="P11">
        <v>4365</v>
      </c>
      <c r="Q11">
        <v>318</v>
      </c>
      <c r="R11">
        <v>1033</v>
      </c>
      <c r="S11">
        <v>189</v>
      </c>
      <c r="T11">
        <v>0</v>
      </c>
      <c r="U11">
        <v>130</v>
      </c>
      <c r="V11">
        <v>0</v>
      </c>
      <c r="W11">
        <v>0</v>
      </c>
      <c r="X11">
        <v>1404</v>
      </c>
      <c r="Y11">
        <v>110</v>
      </c>
      <c r="Z11">
        <v>411</v>
      </c>
      <c r="AA11">
        <v>25</v>
      </c>
      <c r="AB11">
        <v>2466</v>
      </c>
      <c r="AC11">
        <v>20</v>
      </c>
      <c r="AD11">
        <v>315</v>
      </c>
      <c r="AE11">
        <v>178</v>
      </c>
      <c r="AF11">
        <v>313</v>
      </c>
      <c r="AG11">
        <v>226</v>
      </c>
      <c r="AH11">
        <v>0</v>
      </c>
      <c r="AI11">
        <v>0</v>
      </c>
      <c r="AJ11">
        <v>135</v>
      </c>
      <c r="AK11">
        <v>0</v>
      </c>
      <c r="AL11">
        <v>20</v>
      </c>
      <c r="AM11">
        <v>79</v>
      </c>
      <c r="AN11">
        <v>195</v>
      </c>
      <c r="AO11">
        <v>0</v>
      </c>
      <c r="AP11">
        <v>732</v>
      </c>
      <c r="AQ11">
        <v>63</v>
      </c>
      <c r="AR11">
        <v>633</v>
      </c>
      <c r="AS11">
        <v>0</v>
      </c>
      <c r="AT11">
        <v>0</v>
      </c>
      <c r="AU11">
        <v>0</v>
      </c>
      <c r="AV11">
        <v>327</v>
      </c>
      <c r="AW11">
        <v>30754</v>
      </c>
    </row>
    <row r="12" spans="1:49" x14ac:dyDescent="0.35">
      <c r="A12" t="s">
        <v>66</v>
      </c>
      <c r="B12">
        <v>75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</v>
      </c>
      <c r="N12">
        <v>663</v>
      </c>
      <c r="O12">
        <v>0</v>
      </c>
      <c r="P12">
        <v>52</v>
      </c>
      <c r="Q12">
        <v>46</v>
      </c>
      <c r="R12">
        <v>0</v>
      </c>
      <c r="S12">
        <v>0</v>
      </c>
      <c r="T12">
        <v>0</v>
      </c>
      <c r="U12">
        <v>5</v>
      </c>
      <c r="V12">
        <v>5</v>
      </c>
      <c r="W12">
        <v>468</v>
      </c>
      <c r="X12">
        <v>0</v>
      </c>
      <c r="Y12">
        <v>10</v>
      </c>
      <c r="Z12">
        <v>52</v>
      </c>
      <c r="AA12">
        <v>0</v>
      </c>
      <c r="AB12">
        <v>29</v>
      </c>
      <c r="AC12">
        <v>9</v>
      </c>
      <c r="AD12">
        <v>12</v>
      </c>
      <c r="AE12">
        <v>0</v>
      </c>
      <c r="AF12">
        <v>470</v>
      </c>
      <c r="AG12">
        <v>11</v>
      </c>
      <c r="AH12">
        <v>0</v>
      </c>
      <c r="AI12">
        <v>0</v>
      </c>
      <c r="AJ12">
        <v>100</v>
      </c>
      <c r="AK12">
        <v>128</v>
      </c>
      <c r="AL12">
        <v>21</v>
      </c>
      <c r="AM12">
        <v>0</v>
      </c>
      <c r="AN12">
        <v>0</v>
      </c>
      <c r="AO12">
        <v>2</v>
      </c>
      <c r="AP12">
        <v>0</v>
      </c>
      <c r="AQ12">
        <v>2</v>
      </c>
      <c r="AR12">
        <v>73</v>
      </c>
      <c r="AS12">
        <v>0</v>
      </c>
      <c r="AT12">
        <v>0</v>
      </c>
      <c r="AU12">
        <v>0</v>
      </c>
      <c r="AV12">
        <v>10</v>
      </c>
      <c r="AW12">
        <v>2266</v>
      </c>
    </row>
    <row r="13" spans="1:49" x14ac:dyDescent="0.35">
      <c r="A13" t="s">
        <v>79</v>
      </c>
      <c r="B13">
        <v>468</v>
      </c>
      <c r="C13">
        <v>155</v>
      </c>
      <c r="D13">
        <v>0</v>
      </c>
      <c r="E13">
        <v>2</v>
      </c>
      <c r="F13">
        <v>0</v>
      </c>
      <c r="G13">
        <v>3</v>
      </c>
      <c r="H13">
        <v>497</v>
      </c>
      <c r="I13">
        <v>0</v>
      </c>
      <c r="J13">
        <v>0</v>
      </c>
      <c r="K13">
        <v>216</v>
      </c>
      <c r="L13">
        <v>161</v>
      </c>
      <c r="M13">
        <v>11</v>
      </c>
      <c r="N13">
        <v>0</v>
      </c>
      <c r="O13">
        <v>0</v>
      </c>
      <c r="P13">
        <v>672</v>
      </c>
      <c r="Q13">
        <v>83</v>
      </c>
      <c r="R13">
        <v>398</v>
      </c>
      <c r="S13">
        <v>0</v>
      </c>
      <c r="T13">
        <v>0</v>
      </c>
      <c r="U13">
        <v>0</v>
      </c>
      <c r="V13">
        <v>134</v>
      </c>
      <c r="W13">
        <v>0</v>
      </c>
      <c r="X13">
        <v>115</v>
      </c>
      <c r="Y13">
        <v>416</v>
      </c>
      <c r="Z13">
        <v>0</v>
      </c>
      <c r="AA13">
        <v>1496</v>
      </c>
      <c r="AB13">
        <v>5726</v>
      </c>
      <c r="AC13">
        <v>326</v>
      </c>
      <c r="AD13">
        <v>274</v>
      </c>
      <c r="AE13">
        <v>0</v>
      </c>
      <c r="AF13">
        <v>1739</v>
      </c>
      <c r="AG13">
        <v>191</v>
      </c>
      <c r="AH13">
        <v>0</v>
      </c>
      <c r="AI13">
        <v>321</v>
      </c>
      <c r="AJ13">
        <v>1045</v>
      </c>
      <c r="AK13">
        <v>0</v>
      </c>
      <c r="AL13">
        <v>16</v>
      </c>
      <c r="AM13">
        <v>146</v>
      </c>
      <c r="AN13">
        <v>84</v>
      </c>
      <c r="AO13">
        <v>70</v>
      </c>
      <c r="AP13">
        <v>814</v>
      </c>
      <c r="AQ13">
        <v>857</v>
      </c>
      <c r="AR13">
        <v>3028</v>
      </c>
      <c r="AS13">
        <v>526</v>
      </c>
      <c r="AT13">
        <v>8415</v>
      </c>
      <c r="AU13">
        <v>0</v>
      </c>
      <c r="AV13">
        <v>368</v>
      </c>
      <c r="AW13">
        <v>370104</v>
      </c>
    </row>
    <row r="14" spans="1:49" x14ac:dyDescent="0.35">
      <c r="A14" t="s">
        <v>68</v>
      </c>
      <c r="B14">
        <v>134</v>
      </c>
      <c r="C14">
        <v>0</v>
      </c>
      <c r="D14">
        <v>0</v>
      </c>
      <c r="E14">
        <v>0</v>
      </c>
      <c r="F14">
        <v>0</v>
      </c>
      <c r="G14">
        <v>104</v>
      </c>
      <c r="H14">
        <v>242</v>
      </c>
      <c r="I14">
        <v>0</v>
      </c>
      <c r="J14">
        <v>0</v>
      </c>
      <c r="K14">
        <v>0</v>
      </c>
      <c r="L14">
        <v>0</v>
      </c>
      <c r="M14">
        <v>3</v>
      </c>
      <c r="N14">
        <v>2227</v>
      </c>
      <c r="O14">
        <v>0</v>
      </c>
      <c r="P14">
        <v>11536</v>
      </c>
      <c r="Q14">
        <v>18</v>
      </c>
      <c r="R14">
        <v>1671</v>
      </c>
      <c r="S14">
        <v>0</v>
      </c>
      <c r="T14">
        <v>0</v>
      </c>
      <c r="U14">
        <v>0</v>
      </c>
      <c r="V14">
        <v>0</v>
      </c>
      <c r="W14">
        <v>0</v>
      </c>
      <c r="X14">
        <v>527</v>
      </c>
      <c r="Y14">
        <v>71</v>
      </c>
      <c r="Z14">
        <v>0</v>
      </c>
      <c r="AA14">
        <v>1041</v>
      </c>
      <c r="AB14">
        <v>0</v>
      </c>
      <c r="AC14">
        <v>0</v>
      </c>
      <c r="AD14">
        <v>9</v>
      </c>
      <c r="AE14">
        <v>2804</v>
      </c>
      <c r="AF14">
        <v>21</v>
      </c>
      <c r="AG14">
        <v>0</v>
      </c>
      <c r="AH14">
        <v>0</v>
      </c>
      <c r="AI14">
        <v>0</v>
      </c>
      <c r="AJ14">
        <v>2543</v>
      </c>
      <c r="AK14">
        <v>0</v>
      </c>
      <c r="AL14">
        <v>1306</v>
      </c>
      <c r="AM14">
        <v>0</v>
      </c>
      <c r="AN14">
        <v>28</v>
      </c>
      <c r="AO14">
        <v>0</v>
      </c>
      <c r="AP14">
        <v>42</v>
      </c>
      <c r="AQ14">
        <v>1075</v>
      </c>
      <c r="AR14">
        <v>9250</v>
      </c>
      <c r="AS14">
        <v>3505</v>
      </c>
      <c r="AT14">
        <v>577</v>
      </c>
      <c r="AU14">
        <v>2617</v>
      </c>
      <c r="AV14">
        <v>76</v>
      </c>
      <c r="AW14">
        <v>41427</v>
      </c>
    </row>
    <row r="15" spans="1:49" s="21" customFormat="1" x14ac:dyDescent="0.35">
      <c r="A15" s="21" t="s">
        <v>69</v>
      </c>
      <c r="B15" s="21">
        <v>789</v>
      </c>
      <c r="C15" s="21">
        <v>86</v>
      </c>
      <c r="D15" s="21">
        <v>54</v>
      </c>
      <c r="E15" s="21">
        <v>128</v>
      </c>
      <c r="F15" s="21">
        <v>78</v>
      </c>
      <c r="G15" s="21">
        <v>3</v>
      </c>
      <c r="H15">
        <v>3103</v>
      </c>
      <c r="I15" s="21">
        <v>124</v>
      </c>
      <c r="J15" s="21">
        <v>338</v>
      </c>
      <c r="K15" s="21">
        <v>97</v>
      </c>
      <c r="L15" s="21">
        <v>498</v>
      </c>
      <c r="M15" s="21">
        <v>27</v>
      </c>
      <c r="N15" s="21">
        <v>6176</v>
      </c>
      <c r="O15" s="21">
        <v>113</v>
      </c>
      <c r="P15" s="21">
        <v>1041</v>
      </c>
      <c r="Q15" s="21">
        <v>93</v>
      </c>
      <c r="R15" s="21">
        <v>1476</v>
      </c>
      <c r="S15" s="21">
        <v>0</v>
      </c>
      <c r="T15" s="21">
        <v>0</v>
      </c>
      <c r="U15" s="21">
        <v>12</v>
      </c>
      <c r="V15" s="21">
        <v>0</v>
      </c>
      <c r="W15" s="21">
        <v>430</v>
      </c>
      <c r="X15" s="21">
        <v>9</v>
      </c>
      <c r="Y15" s="21">
        <v>41</v>
      </c>
      <c r="Z15" s="21">
        <v>214</v>
      </c>
      <c r="AA15" s="21">
        <v>0</v>
      </c>
      <c r="AB15" s="21">
        <v>206</v>
      </c>
      <c r="AC15" s="21">
        <v>0</v>
      </c>
      <c r="AD15" s="21">
        <v>213</v>
      </c>
      <c r="AE15" s="21">
        <v>44</v>
      </c>
      <c r="AF15" s="21">
        <v>303</v>
      </c>
      <c r="AG15" s="21">
        <v>82</v>
      </c>
      <c r="AH15" s="21">
        <v>2648</v>
      </c>
      <c r="AI15" s="21">
        <v>0</v>
      </c>
      <c r="AJ15" s="21">
        <v>542</v>
      </c>
      <c r="AK15" s="21">
        <v>22</v>
      </c>
      <c r="AL15" s="21">
        <v>6</v>
      </c>
      <c r="AM15" s="21">
        <v>0</v>
      </c>
      <c r="AN15" s="21">
        <v>47</v>
      </c>
      <c r="AO15" s="21">
        <v>7</v>
      </c>
      <c r="AP15" s="21">
        <v>25</v>
      </c>
      <c r="AQ15" s="21">
        <v>23</v>
      </c>
      <c r="AR15" s="21">
        <v>681</v>
      </c>
      <c r="AS15" s="21">
        <v>42</v>
      </c>
      <c r="AT15" s="21">
        <v>8072</v>
      </c>
      <c r="AU15" s="21">
        <v>602</v>
      </c>
      <c r="AV15" s="21">
        <v>412</v>
      </c>
      <c r="AW15" s="21">
        <v>25804</v>
      </c>
    </row>
    <row r="16" spans="1:49" x14ac:dyDescent="0.35">
      <c r="A16" t="s">
        <v>70</v>
      </c>
      <c r="B16">
        <v>190</v>
      </c>
      <c r="C16">
        <v>108</v>
      </c>
      <c r="D16">
        <v>0</v>
      </c>
      <c r="E16">
        <v>4</v>
      </c>
      <c r="F16">
        <v>62</v>
      </c>
      <c r="G16">
        <v>20</v>
      </c>
      <c r="H16">
        <v>123</v>
      </c>
      <c r="I16">
        <v>0</v>
      </c>
      <c r="J16">
        <v>0</v>
      </c>
      <c r="K16">
        <v>0</v>
      </c>
      <c r="L16">
        <v>0</v>
      </c>
      <c r="M16">
        <v>14</v>
      </c>
      <c r="N16">
        <v>610</v>
      </c>
      <c r="O16">
        <v>0</v>
      </c>
      <c r="P16">
        <v>2953</v>
      </c>
      <c r="Q16">
        <v>127</v>
      </c>
      <c r="R16">
        <v>3883</v>
      </c>
      <c r="S16">
        <v>66</v>
      </c>
      <c r="T16">
        <v>0</v>
      </c>
      <c r="U16">
        <v>24</v>
      </c>
      <c r="V16">
        <v>0</v>
      </c>
      <c r="W16">
        <v>2419</v>
      </c>
      <c r="X16">
        <v>65</v>
      </c>
      <c r="Y16">
        <v>349</v>
      </c>
      <c r="Z16">
        <v>11</v>
      </c>
      <c r="AA16">
        <v>0</v>
      </c>
      <c r="AB16">
        <v>59</v>
      </c>
      <c r="AC16">
        <v>15</v>
      </c>
      <c r="AD16">
        <v>416</v>
      </c>
      <c r="AE16">
        <v>306</v>
      </c>
      <c r="AF16">
        <v>37</v>
      </c>
      <c r="AG16">
        <v>22</v>
      </c>
      <c r="AH16">
        <v>34393</v>
      </c>
      <c r="AI16">
        <v>0</v>
      </c>
      <c r="AJ16">
        <v>17</v>
      </c>
      <c r="AK16">
        <v>0</v>
      </c>
      <c r="AL16">
        <v>57</v>
      </c>
      <c r="AM16">
        <v>0</v>
      </c>
      <c r="AN16">
        <v>2084</v>
      </c>
      <c r="AO16">
        <v>0</v>
      </c>
      <c r="AP16">
        <v>6</v>
      </c>
      <c r="AQ16">
        <v>0</v>
      </c>
      <c r="AR16">
        <v>724</v>
      </c>
      <c r="AS16">
        <v>0</v>
      </c>
      <c r="AT16">
        <v>0</v>
      </c>
      <c r="AU16">
        <v>1232</v>
      </c>
      <c r="AV16">
        <v>718</v>
      </c>
      <c r="AW16">
        <v>51114</v>
      </c>
    </row>
    <row r="17" spans="1:49" x14ac:dyDescent="0.35">
      <c r="A17" t="s">
        <v>76</v>
      </c>
      <c r="B17">
        <v>56</v>
      </c>
      <c r="C17">
        <v>0</v>
      </c>
      <c r="D17">
        <v>0</v>
      </c>
      <c r="E17">
        <v>3</v>
      </c>
      <c r="F17">
        <v>1</v>
      </c>
      <c r="G17">
        <v>0</v>
      </c>
      <c r="H17">
        <v>700</v>
      </c>
      <c r="I17">
        <v>0</v>
      </c>
      <c r="J17">
        <v>0</v>
      </c>
      <c r="K17">
        <v>0</v>
      </c>
      <c r="L17">
        <v>0</v>
      </c>
      <c r="M17">
        <v>40</v>
      </c>
      <c r="N17">
        <v>1218</v>
      </c>
      <c r="O17">
        <v>86</v>
      </c>
      <c r="P17">
        <v>330</v>
      </c>
      <c r="Q17">
        <v>5</v>
      </c>
      <c r="R17">
        <v>143</v>
      </c>
      <c r="S17">
        <v>0</v>
      </c>
      <c r="T17">
        <v>0</v>
      </c>
      <c r="U17">
        <v>16</v>
      </c>
      <c r="V17">
        <v>0</v>
      </c>
      <c r="W17">
        <v>0</v>
      </c>
      <c r="X17">
        <v>5</v>
      </c>
      <c r="Y17">
        <v>8</v>
      </c>
      <c r="Z17">
        <v>56</v>
      </c>
      <c r="AA17">
        <v>0</v>
      </c>
      <c r="AB17">
        <v>147</v>
      </c>
      <c r="AC17">
        <v>0</v>
      </c>
      <c r="AD17">
        <v>0</v>
      </c>
      <c r="AE17">
        <v>13</v>
      </c>
      <c r="AF17">
        <v>147</v>
      </c>
      <c r="AG17">
        <v>0</v>
      </c>
      <c r="AH17">
        <v>5371</v>
      </c>
      <c r="AI17">
        <v>0</v>
      </c>
      <c r="AJ17">
        <v>108</v>
      </c>
      <c r="AK17">
        <v>13</v>
      </c>
      <c r="AL17">
        <v>7</v>
      </c>
      <c r="AM17">
        <v>0</v>
      </c>
      <c r="AN17">
        <v>12</v>
      </c>
      <c r="AO17">
        <v>28</v>
      </c>
      <c r="AP17">
        <v>6</v>
      </c>
      <c r="AQ17">
        <v>2</v>
      </c>
      <c r="AR17">
        <v>213</v>
      </c>
      <c r="AS17">
        <v>9</v>
      </c>
      <c r="AT17">
        <v>0</v>
      </c>
      <c r="AU17">
        <v>61</v>
      </c>
      <c r="AV17">
        <v>0</v>
      </c>
      <c r="AW17">
        <v>3103</v>
      </c>
    </row>
    <row r="18" spans="1:49" x14ac:dyDescent="0.35">
      <c r="A18" t="s">
        <v>77</v>
      </c>
      <c r="B18">
        <v>28324</v>
      </c>
      <c r="C18">
        <v>2906</v>
      </c>
      <c r="D18">
        <v>156</v>
      </c>
      <c r="E18">
        <v>871</v>
      </c>
      <c r="F18">
        <v>0</v>
      </c>
      <c r="G18">
        <v>65</v>
      </c>
      <c r="H18">
        <v>139</v>
      </c>
      <c r="I18">
        <v>0</v>
      </c>
      <c r="J18">
        <v>74310</v>
      </c>
      <c r="K18">
        <v>111</v>
      </c>
      <c r="L18">
        <v>44</v>
      </c>
      <c r="M18">
        <v>1357</v>
      </c>
      <c r="N18">
        <v>76532</v>
      </c>
      <c r="O18">
        <v>3563</v>
      </c>
      <c r="P18">
        <v>73174</v>
      </c>
      <c r="Q18">
        <v>1939</v>
      </c>
      <c r="R18">
        <v>23627</v>
      </c>
      <c r="S18">
        <v>481</v>
      </c>
      <c r="T18">
        <v>0</v>
      </c>
      <c r="U18">
        <v>481</v>
      </c>
      <c r="V18">
        <v>0</v>
      </c>
      <c r="W18">
        <v>2759</v>
      </c>
      <c r="X18">
        <v>4311</v>
      </c>
      <c r="Y18">
        <v>2130</v>
      </c>
      <c r="Z18">
        <v>6355</v>
      </c>
      <c r="AA18">
        <v>8306</v>
      </c>
      <c r="AB18">
        <v>26735</v>
      </c>
      <c r="AC18">
        <v>1532</v>
      </c>
      <c r="AD18">
        <v>3295</v>
      </c>
      <c r="AE18">
        <v>0</v>
      </c>
      <c r="AF18">
        <v>2157</v>
      </c>
      <c r="AG18">
        <v>542</v>
      </c>
      <c r="AH18">
        <v>0</v>
      </c>
      <c r="AI18">
        <v>0</v>
      </c>
      <c r="AJ18">
        <v>5868</v>
      </c>
      <c r="AK18">
        <v>0</v>
      </c>
      <c r="AL18">
        <v>0</v>
      </c>
      <c r="AM18">
        <v>0</v>
      </c>
      <c r="AN18">
        <v>1215</v>
      </c>
      <c r="AO18">
        <v>0</v>
      </c>
      <c r="AP18">
        <v>436</v>
      </c>
      <c r="AQ18">
        <v>4010</v>
      </c>
      <c r="AR18">
        <v>0</v>
      </c>
      <c r="AS18">
        <v>0</v>
      </c>
      <c r="AT18">
        <v>0</v>
      </c>
      <c r="AU18">
        <v>17801</v>
      </c>
      <c r="AV18">
        <v>9502</v>
      </c>
      <c r="AW18">
        <v>8804</v>
      </c>
    </row>
    <row r="19" spans="1:49" x14ac:dyDescent="0.35">
      <c r="A19" t="s">
        <v>78</v>
      </c>
      <c r="B19">
        <v>0</v>
      </c>
      <c r="C19">
        <v>0</v>
      </c>
      <c r="D19">
        <v>1994</v>
      </c>
      <c r="E19">
        <v>44</v>
      </c>
      <c r="F19">
        <v>20</v>
      </c>
      <c r="G19">
        <v>14</v>
      </c>
      <c r="H19">
        <v>14</v>
      </c>
      <c r="I19">
        <v>0</v>
      </c>
      <c r="J19">
        <v>1608</v>
      </c>
      <c r="K19">
        <v>445</v>
      </c>
      <c r="L19">
        <v>115</v>
      </c>
      <c r="M19">
        <v>95</v>
      </c>
      <c r="N19">
        <v>5104</v>
      </c>
      <c r="O19">
        <v>0</v>
      </c>
      <c r="P19">
        <v>2872</v>
      </c>
      <c r="Q19">
        <v>62</v>
      </c>
      <c r="R19">
        <v>1877</v>
      </c>
      <c r="S19">
        <v>0</v>
      </c>
      <c r="T19">
        <v>0</v>
      </c>
      <c r="U19">
        <v>69</v>
      </c>
      <c r="V19">
        <v>0</v>
      </c>
      <c r="W19">
        <v>0</v>
      </c>
      <c r="X19">
        <v>3601</v>
      </c>
      <c r="Y19">
        <v>58</v>
      </c>
      <c r="Z19">
        <v>0</v>
      </c>
      <c r="AA19">
        <v>0</v>
      </c>
      <c r="AB19">
        <v>0</v>
      </c>
      <c r="AC19">
        <v>4</v>
      </c>
      <c r="AD19">
        <v>0</v>
      </c>
      <c r="AE19">
        <v>0</v>
      </c>
      <c r="AF19">
        <v>0</v>
      </c>
      <c r="AG19">
        <v>462</v>
      </c>
      <c r="AH19">
        <v>3919</v>
      </c>
      <c r="AI19">
        <v>0</v>
      </c>
      <c r="AJ19">
        <v>0</v>
      </c>
      <c r="AK19">
        <v>0</v>
      </c>
      <c r="AL19">
        <v>0</v>
      </c>
      <c r="AM19">
        <v>271</v>
      </c>
      <c r="AN19">
        <v>85</v>
      </c>
      <c r="AO19">
        <v>0</v>
      </c>
      <c r="AP19">
        <v>90</v>
      </c>
      <c r="AQ19">
        <v>360</v>
      </c>
      <c r="AR19">
        <v>3630</v>
      </c>
      <c r="AS19">
        <v>0</v>
      </c>
      <c r="AT19">
        <v>15266</v>
      </c>
      <c r="AU19">
        <v>0</v>
      </c>
      <c r="AV19">
        <v>1122</v>
      </c>
      <c r="AW19">
        <v>385034</v>
      </c>
    </row>
    <row r="20" spans="1:49" x14ac:dyDescent="0.35">
      <c r="A20" t="s">
        <v>67</v>
      </c>
      <c r="B20">
        <v>98</v>
      </c>
      <c r="C20">
        <v>1071</v>
      </c>
      <c r="D20">
        <v>241</v>
      </c>
      <c r="E20">
        <v>699</v>
      </c>
      <c r="F20">
        <v>460</v>
      </c>
      <c r="G20">
        <v>112</v>
      </c>
      <c r="H20">
        <v>0</v>
      </c>
      <c r="I20">
        <v>5235</v>
      </c>
      <c r="J20">
        <v>2934</v>
      </c>
      <c r="K20">
        <v>320</v>
      </c>
      <c r="L20">
        <v>8</v>
      </c>
      <c r="M20">
        <v>65</v>
      </c>
      <c r="N20">
        <v>14548</v>
      </c>
      <c r="O20">
        <v>549</v>
      </c>
      <c r="P20">
        <v>10450</v>
      </c>
      <c r="Q20">
        <v>439</v>
      </c>
      <c r="R20">
        <v>1563</v>
      </c>
      <c r="S20">
        <v>181</v>
      </c>
      <c r="T20">
        <v>138</v>
      </c>
      <c r="U20">
        <v>172</v>
      </c>
      <c r="V20">
        <v>2</v>
      </c>
      <c r="W20">
        <v>0</v>
      </c>
      <c r="X20">
        <v>0</v>
      </c>
      <c r="Y20">
        <v>205</v>
      </c>
      <c r="Z20">
        <v>306</v>
      </c>
      <c r="AA20">
        <v>0</v>
      </c>
      <c r="AB20">
        <v>1951</v>
      </c>
      <c r="AC20">
        <v>122</v>
      </c>
      <c r="AD20">
        <v>291</v>
      </c>
      <c r="AE20">
        <v>542</v>
      </c>
      <c r="AF20">
        <v>510</v>
      </c>
      <c r="AG20">
        <v>432</v>
      </c>
      <c r="AH20">
        <v>311269</v>
      </c>
      <c r="AI20">
        <v>1990</v>
      </c>
      <c r="AJ20">
        <v>328</v>
      </c>
      <c r="AK20">
        <v>311</v>
      </c>
      <c r="AL20">
        <v>272</v>
      </c>
      <c r="AM20">
        <v>0</v>
      </c>
      <c r="AN20">
        <v>370</v>
      </c>
      <c r="AO20">
        <v>71</v>
      </c>
      <c r="AP20">
        <v>749</v>
      </c>
      <c r="AQ20">
        <v>615</v>
      </c>
      <c r="AR20">
        <v>4361</v>
      </c>
      <c r="AS20">
        <v>3874</v>
      </c>
      <c r="AT20">
        <v>0</v>
      </c>
      <c r="AU20">
        <v>1602</v>
      </c>
      <c r="AV20">
        <v>648</v>
      </c>
      <c r="AW20">
        <v>43201</v>
      </c>
    </row>
    <row r="21" spans="1:49" x14ac:dyDescent="0.35">
      <c r="A21" t="s">
        <v>80</v>
      </c>
      <c r="B21">
        <v>56</v>
      </c>
      <c r="C21">
        <v>0</v>
      </c>
      <c r="D21">
        <v>146</v>
      </c>
      <c r="E21">
        <v>0</v>
      </c>
      <c r="F21">
        <v>58</v>
      </c>
      <c r="G21">
        <v>200</v>
      </c>
      <c r="H21">
        <v>21440</v>
      </c>
      <c r="I21">
        <v>0</v>
      </c>
      <c r="J21">
        <v>0</v>
      </c>
      <c r="K21">
        <v>0</v>
      </c>
      <c r="L21">
        <v>0</v>
      </c>
      <c r="M21">
        <v>0</v>
      </c>
      <c r="N21">
        <v>279</v>
      </c>
      <c r="O21">
        <v>0</v>
      </c>
      <c r="P21">
        <v>1285</v>
      </c>
      <c r="Q21">
        <v>58</v>
      </c>
      <c r="R21">
        <v>2116</v>
      </c>
      <c r="S21">
        <v>62</v>
      </c>
      <c r="T21">
        <v>39</v>
      </c>
      <c r="U21">
        <v>8</v>
      </c>
      <c r="V21">
        <v>0</v>
      </c>
      <c r="W21">
        <v>21942</v>
      </c>
      <c r="X21">
        <v>0</v>
      </c>
      <c r="Y21">
        <v>4</v>
      </c>
      <c r="Z21">
        <v>0</v>
      </c>
      <c r="AA21">
        <v>0</v>
      </c>
      <c r="AB21">
        <v>0</v>
      </c>
      <c r="AC21">
        <v>65</v>
      </c>
      <c r="AD21">
        <v>24</v>
      </c>
      <c r="AE21">
        <v>98</v>
      </c>
      <c r="AF21">
        <v>1053</v>
      </c>
      <c r="AG21">
        <v>598</v>
      </c>
      <c r="AH21">
        <v>30</v>
      </c>
      <c r="AI21">
        <v>0</v>
      </c>
      <c r="AJ21">
        <v>505</v>
      </c>
      <c r="AK21">
        <v>0</v>
      </c>
      <c r="AL21">
        <v>0</v>
      </c>
      <c r="AM21">
        <v>0</v>
      </c>
      <c r="AN21">
        <v>29</v>
      </c>
      <c r="AO21">
        <v>0</v>
      </c>
      <c r="AP21">
        <v>0</v>
      </c>
      <c r="AQ21">
        <v>0</v>
      </c>
      <c r="AR21">
        <v>1963</v>
      </c>
      <c r="AS21">
        <v>0</v>
      </c>
      <c r="AT21">
        <v>0</v>
      </c>
      <c r="AU21">
        <v>0</v>
      </c>
      <c r="AV21">
        <v>1094</v>
      </c>
      <c r="AW21">
        <v>28773</v>
      </c>
    </row>
    <row r="22" spans="1:49" x14ac:dyDescent="0.35">
      <c r="A22" t="s">
        <v>83</v>
      </c>
      <c r="B22">
        <v>1156</v>
      </c>
      <c r="C22">
        <v>9</v>
      </c>
      <c r="D22">
        <v>0</v>
      </c>
      <c r="E22">
        <v>18</v>
      </c>
      <c r="F22">
        <v>38</v>
      </c>
      <c r="G22">
        <v>0</v>
      </c>
      <c r="H22">
        <v>151</v>
      </c>
      <c r="I22">
        <v>0</v>
      </c>
      <c r="J22">
        <v>395</v>
      </c>
      <c r="K22">
        <v>0</v>
      </c>
      <c r="L22">
        <v>0</v>
      </c>
      <c r="M22">
        <v>58</v>
      </c>
      <c r="N22">
        <v>1827</v>
      </c>
      <c r="O22">
        <v>137</v>
      </c>
      <c r="P22">
        <v>258</v>
      </c>
      <c r="Q22">
        <v>43</v>
      </c>
      <c r="R22">
        <v>304</v>
      </c>
      <c r="S22">
        <v>0</v>
      </c>
      <c r="T22">
        <v>0</v>
      </c>
      <c r="U22">
        <v>13</v>
      </c>
      <c r="V22">
        <v>0</v>
      </c>
      <c r="W22">
        <v>0</v>
      </c>
      <c r="X22">
        <v>3</v>
      </c>
      <c r="Y22">
        <v>22</v>
      </c>
      <c r="Z22">
        <v>99</v>
      </c>
      <c r="AA22">
        <v>0</v>
      </c>
      <c r="AB22">
        <v>377</v>
      </c>
      <c r="AC22">
        <v>7</v>
      </c>
      <c r="AD22">
        <v>64</v>
      </c>
      <c r="AE22">
        <v>52</v>
      </c>
      <c r="AF22">
        <v>233</v>
      </c>
      <c r="AG22">
        <v>0</v>
      </c>
      <c r="AH22">
        <v>15823</v>
      </c>
      <c r="AI22">
        <v>182</v>
      </c>
      <c r="AJ22">
        <v>0</v>
      </c>
      <c r="AK22">
        <v>13</v>
      </c>
      <c r="AL22">
        <v>9</v>
      </c>
      <c r="AM22">
        <v>0</v>
      </c>
      <c r="AN22">
        <v>29</v>
      </c>
      <c r="AO22">
        <v>33</v>
      </c>
      <c r="AP22">
        <v>2</v>
      </c>
      <c r="AQ22">
        <v>252</v>
      </c>
      <c r="AR22">
        <v>103</v>
      </c>
      <c r="AS22">
        <v>18</v>
      </c>
      <c r="AT22">
        <v>11975</v>
      </c>
      <c r="AU22">
        <v>606</v>
      </c>
      <c r="AV22">
        <v>459</v>
      </c>
      <c r="AW22">
        <v>53152</v>
      </c>
    </row>
    <row r="23" spans="1:49" x14ac:dyDescent="0.35">
      <c r="A23" t="s">
        <v>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509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34768</v>
      </c>
    </row>
    <row r="24" spans="1:49" x14ac:dyDescent="0.35">
      <c r="A24" t="s">
        <v>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0</v>
      </c>
      <c r="AT24">
        <v>0</v>
      </c>
      <c r="AU24">
        <v>0</v>
      </c>
      <c r="AV24">
        <v>0</v>
      </c>
      <c r="AW24">
        <v>509</v>
      </c>
    </row>
    <row r="25" spans="1:49" x14ac:dyDescent="0.35">
      <c r="A25" t="s">
        <v>87</v>
      </c>
      <c r="B25">
        <v>16380</v>
      </c>
      <c r="C25">
        <v>1000</v>
      </c>
      <c r="D25">
        <v>0</v>
      </c>
      <c r="E25">
        <v>336</v>
      </c>
      <c r="F25">
        <v>0</v>
      </c>
      <c r="G25">
        <v>0</v>
      </c>
      <c r="H25">
        <v>4437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99</v>
      </c>
      <c r="R25">
        <v>3468</v>
      </c>
      <c r="S25">
        <v>0</v>
      </c>
      <c r="T25">
        <v>0</v>
      </c>
      <c r="U25">
        <v>1063</v>
      </c>
      <c r="V25">
        <v>0</v>
      </c>
      <c r="W25">
        <v>0</v>
      </c>
      <c r="X25">
        <v>0</v>
      </c>
      <c r="Y25">
        <v>6097</v>
      </c>
      <c r="Z25">
        <v>602</v>
      </c>
      <c r="AA25">
        <v>4</v>
      </c>
      <c r="AB25">
        <v>0</v>
      </c>
      <c r="AC25">
        <v>42</v>
      </c>
      <c r="AD25">
        <v>5</v>
      </c>
      <c r="AE25">
        <v>0</v>
      </c>
      <c r="AF25">
        <v>8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7</v>
      </c>
      <c r="AO25">
        <v>0</v>
      </c>
      <c r="AP25">
        <v>0</v>
      </c>
      <c r="AQ25">
        <v>987</v>
      </c>
      <c r="AR25">
        <v>15200</v>
      </c>
      <c r="AS25">
        <v>0</v>
      </c>
      <c r="AT25">
        <v>0</v>
      </c>
      <c r="AU25">
        <v>0</v>
      </c>
      <c r="AV25">
        <v>5</v>
      </c>
      <c r="AW25">
        <v>2</v>
      </c>
    </row>
    <row r="26" spans="1:49" x14ac:dyDescent="0.35">
      <c r="AW26">
        <v>49742</v>
      </c>
    </row>
    <row r="27" spans="1:49" x14ac:dyDescent="0.35">
      <c r="B27" t="s">
        <v>0</v>
      </c>
      <c r="C27" t="s">
        <v>241</v>
      </c>
      <c r="D27" t="s">
        <v>235</v>
      </c>
      <c r="E27" t="s">
        <v>246</v>
      </c>
    </row>
    <row r="28" spans="1:49" x14ac:dyDescent="0.35">
      <c r="B28" t="s">
        <v>0</v>
      </c>
      <c r="C28" t="s">
        <v>241</v>
      </c>
      <c r="D28" t="s">
        <v>235</v>
      </c>
      <c r="E28" t="s">
        <v>246</v>
      </c>
    </row>
    <row r="29" spans="1:49" x14ac:dyDescent="0.35">
      <c r="B29" t="e">
        <f>#REF!</f>
        <v>#REF!</v>
      </c>
      <c r="C29" t="str">
        <f>B1</f>
        <v>AGO</v>
      </c>
      <c r="D29" t="str">
        <f t="shared" ref="D29:D51" si="0">A2</f>
        <v>Medical doctors</v>
      </c>
      <c r="E29">
        <f t="shared" ref="E29:E51" si="1">B2</f>
        <v>6593</v>
      </c>
    </row>
    <row r="30" spans="1:49" x14ac:dyDescent="0.35">
      <c r="D30" t="str">
        <f t="shared" si="0"/>
        <v>Nursing Personnel</v>
      </c>
      <c r="E30">
        <f t="shared" si="1"/>
        <v>46082</v>
      </c>
    </row>
    <row r="31" spans="1:49" x14ac:dyDescent="0.35">
      <c r="D31" t="str">
        <f t="shared" si="0"/>
        <v>Midwifery personnel</v>
      </c>
      <c r="E31">
        <f t="shared" si="1"/>
        <v>1438</v>
      </c>
    </row>
    <row r="32" spans="1:49" x14ac:dyDescent="0.35">
      <c r="D32" t="str">
        <f t="shared" si="0"/>
        <v>Pharmacists</v>
      </c>
      <c r="E32">
        <f t="shared" si="1"/>
        <v>2302</v>
      </c>
    </row>
    <row r="33" spans="4:5" x14ac:dyDescent="0.35">
      <c r="D33" t="str">
        <f t="shared" si="0"/>
        <v>Dentists</v>
      </c>
      <c r="E33">
        <f t="shared" si="1"/>
        <v>1652</v>
      </c>
    </row>
    <row r="34" spans="4:5" x14ac:dyDescent="0.35">
      <c r="D34" t="str">
        <f t="shared" si="0"/>
        <v>Community health workers</v>
      </c>
      <c r="E34">
        <f t="shared" si="1"/>
        <v>1680</v>
      </c>
    </row>
    <row r="35" spans="4:5" x14ac:dyDescent="0.35">
      <c r="D35" t="str">
        <f t="shared" si="0"/>
        <v>Dieticians and nutritionists</v>
      </c>
      <c r="E35">
        <f t="shared" si="1"/>
        <v>0</v>
      </c>
    </row>
    <row r="36" spans="4:5" x14ac:dyDescent="0.35">
      <c r="D36" t="str">
        <f t="shared" si="0"/>
        <v>Environmental and occupational health &amp; hygiene workers</v>
      </c>
      <c r="E36">
        <f t="shared" si="1"/>
        <v>657</v>
      </c>
    </row>
    <row r="37" spans="4:5" x14ac:dyDescent="0.35">
      <c r="D37" t="str">
        <f t="shared" si="0"/>
        <v>Health care assistants and other personal care workers in health services</v>
      </c>
      <c r="E37">
        <f t="shared" si="1"/>
        <v>0</v>
      </c>
    </row>
    <row r="38" spans="4:5" x14ac:dyDescent="0.35">
      <c r="D38" t="str">
        <f t="shared" si="0"/>
        <v>Health service managers</v>
      </c>
      <c r="E38">
        <f t="shared" si="1"/>
        <v>328</v>
      </c>
    </row>
    <row r="39" spans="4:5" x14ac:dyDescent="0.35">
      <c r="D39" t="str">
        <f t="shared" si="0"/>
        <v>Medical and dental prosthetic technicians</v>
      </c>
      <c r="E39">
        <f t="shared" si="1"/>
        <v>75</v>
      </c>
    </row>
    <row r="40" spans="4:5" x14ac:dyDescent="0.35">
      <c r="D40" t="str">
        <f t="shared" si="0"/>
        <v>Other science professionals and technicians</v>
      </c>
      <c r="E40">
        <f t="shared" si="1"/>
        <v>468</v>
      </c>
    </row>
    <row r="41" spans="4:5" x14ac:dyDescent="0.35">
      <c r="D41" t="str">
        <f t="shared" si="0"/>
        <v>Medical assistants – clinical officers</v>
      </c>
      <c r="E41">
        <f t="shared" si="1"/>
        <v>134</v>
      </c>
    </row>
    <row r="42" spans="4:5" x14ac:dyDescent="0.35">
      <c r="D42" t="str">
        <f t="shared" si="0"/>
        <v>Medical imaging and therapeutic equipment operators</v>
      </c>
      <c r="E42">
        <f t="shared" si="1"/>
        <v>789</v>
      </c>
    </row>
    <row r="43" spans="4:5" x14ac:dyDescent="0.35">
      <c r="D43" t="str">
        <f t="shared" si="0"/>
        <v>Medical records and health information technicians</v>
      </c>
      <c r="E43">
        <f t="shared" si="1"/>
        <v>190</v>
      </c>
    </row>
    <row r="44" spans="4:5" x14ac:dyDescent="0.35">
      <c r="D44" t="str">
        <f t="shared" si="0"/>
        <v>Optometrists and opticians</v>
      </c>
      <c r="E44">
        <f t="shared" si="1"/>
        <v>56</v>
      </c>
    </row>
    <row r="45" spans="4:5" x14ac:dyDescent="0.35">
      <c r="D45" t="str">
        <f t="shared" si="0"/>
        <v>Other health management and support workers</v>
      </c>
      <c r="E45">
        <f t="shared" si="1"/>
        <v>28324</v>
      </c>
    </row>
    <row r="46" spans="4:5" x14ac:dyDescent="0.35">
      <c r="D46" t="str">
        <f t="shared" si="0"/>
        <v>Other health service providers</v>
      </c>
      <c r="E46">
        <f t="shared" si="1"/>
        <v>0</v>
      </c>
    </row>
    <row r="47" spans="4:5" x14ac:dyDescent="0.35">
      <c r="D47" t="str">
        <f t="shared" si="0"/>
        <v>Medical and pathology laboratory technicians</v>
      </c>
      <c r="E47">
        <f t="shared" si="1"/>
        <v>98</v>
      </c>
    </row>
    <row r="48" spans="4:5" x14ac:dyDescent="0.35">
      <c r="D48" t="str">
        <f t="shared" si="0"/>
        <v>Paramedical practitioners (specify)</v>
      </c>
      <c r="E48">
        <f t="shared" si="1"/>
        <v>56</v>
      </c>
    </row>
    <row r="49" spans="2:5" x14ac:dyDescent="0.35">
      <c r="D49" t="str">
        <f t="shared" si="0"/>
        <v>Physiotherapists and physiotherapy assistants</v>
      </c>
      <c r="E49">
        <f t="shared" si="1"/>
        <v>1156</v>
      </c>
    </row>
    <row r="50" spans="2:5" x14ac:dyDescent="0.35">
      <c r="D50" t="str">
        <f t="shared" si="0"/>
        <v>Social workers</v>
      </c>
      <c r="E50">
        <f t="shared" si="1"/>
        <v>0</v>
      </c>
    </row>
    <row r="51" spans="2:5" x14ac:dyDescent="0.35">
      <c r="D51" t="str">
        <f t="shared" si="0"/>
        <v>Speech Therapist</v>
      </c>
      <c r="E51">
        <f t="shared" si="1"/>
        <v>0</v>
      </c>
    </row>
    <row r="52" spans="2:5" x14ac:dyDescent="0.35">
      <c r="D52" t="str">
        <f t="shared" ref="D52:E52" si="2">A25</f>
        <v>Traditional and complementary medicine practitioners</v>
      </c>
      <c r="E52">
        <f t="shared" si="2"/>
        <v>16380</v>
      </c>
    </row>
    <row r="53" spans="2:5" x14ac:dyDescent="0.35">
      <c r="B53" t="e">
        <f>#REF!</f>
        <v>#REF!</v>
      </c>
      <c r="C53" t="str">
        <f>C1</f>
        <v>BDI</v>
      </c>
      <c r="D53" t="str">
        <f t="shared" ref="D53:D116" si="3">D29</f>
        <v>Medical doctors</v>
      </c>
      <c r="E53">
        <f t="shared" ref="E53:E76" si="4">C2</f>
        <v>1084</v>
      </c>
    </row>
    <row r="54" spans="2:5" x14ac:dyDescent="0.35">
      <c r="D54" t="str">
        <f t="shared" si="3"/>
        <v>Nursing Personnel</v>
      </c>
      <c r="E54">
        <f t="shared" si="4"/>
        <v>8996</v>
      </c>
    </row>
    <row r="55" spans="2:5" x14ac:dyDescent="0.35">
      <c r="D55" t="str">
        <f t="shared" si="3"/>
        <v>Midwifery personnel</v>
      </c>
      <c r="E55">
        <f t="shared" si="4"/>
        <v>160</v>
      </c>
    </row>
    <row r="56" spans="2:5" x14ac:dyDescent="0.35">
      <c r="D56" t="str">
        <f t="shared" si="3"/>
        <v>Pharmacists</v>
      </c>
      <c r="E56">
        <f t="shared" si="4"/>
        <v>119</v>
      </c>
    </row>
    <row r="57" spans="2:5" x14ac:dyDescent="0.35">
      <c r="D57" t="str">
        <f t="shared" si="3"/>
        <v>Dentists</v>
      </c>
      <c r="E57">
        <f t="shared" si="4"/>
        <v>14</v>
      </c>
    </row>
    <row r="58" spans="2:5" x14ac:dyDescent="0.35">
      <c r="D58" t="str">
        <f t="shared" si="3"/>
        <v>Community health workers</v>
      </c>
      <c r="E58">
        <f t="shared" si="4"/>
        <v>11845</v>
      </c>
    </row>
    <row r="59" spans="2:5" x14ac:dyDescent="0.35">
      <c r="D59" t="str">
        <f t="shared" si="3"/>
        <v>Dieticians and nutritionists</v>
      </c>
      <c r="E59">
        <f t="shared" si="4"/>
        <v>10</v>
      </c>
    </row>
    <row r="60" spans="2:5" x14ac:dyDescent="0.35">
      <c r="D60" t="str">
        <f t="shared" si="3"/>
        <v>Environmental and occupational health &amp; hygiene workers</v>
      </c>
      <c r="E60">
        <f t="shared" si="4"/>
        <v>372</v>
      </c>
    </row>
    <row r="61" spans="2:5" x14ac:dyDescent="0.35">
      <c r="D61" t="str">
        <f t="shared" si="3"/>
        <v>Health care assistants and other personal care workers in health services</v>
      </c>
      <c r="E61">
        <f t="shared" si="4"/>
        <v>8664</v>
      </c>
    </row>
    <row r="62" spans="2:5" x14ac:dyDescent="0.35">
      <c r="D62" t="str">
        <f t="shared" si="3"/>
        <v>Health service managers</v>
      </c>
      <c r="E62">
        <f t="shared" si="4"/>
        <v>1383</v>
      </c>
    </row>
    <row r="63" spans="2:5" x14ac:dyDescent="0.35">
      <c r="D63" t="str">
        <f t="shared" si="3"/>
        <v>Medical and dental prosthetic technicians</v>
      </c>
      <c r="E63">
        <f t="shared" si="4"/>
        <v>0</v>
      </c>
    </row>
    <row r="64" spans="2:5" x14ac:dyDescent="0.35">
      <c r="D64" t="str">
        <f t="shared" si="3"/>
        <v>Other science professionals and technicians</v>
      </c>
      <c r="E64">
        <f t="shared" si="4"/>
        <v>155</v>
      </c>
    </row>
    <row r="65" spans="2:5" x14ac:dyDescent="0.35">
      <c r="D65" t="str">
        <f t="shared" si="3"/>
        <v>Medical assistants – clinical officers</v>
      </c>
      <c r="E65">
        <f t="shared" si="4"/>
        <v>0</v>
      </c>
    </row>
    <row r="66" spans="2:5" x14ac:dyDescent="0.35">
      <c r="D66" t="str">
        <f t="shared" si="3"/>
        <v>Medical imaging and therapeutic equipment operators</v>
      </c>
      <c r="E66">
        <f t="shared" si="4"/>
        <v>86</v>
      </c>
    </row>
    <row r="67" spans="2:5" x14ac:dyDescent="0.35">
      <c r="D67" t="str">
        <f t="shared" si="3"/>
        <v>Medical records and health information technicians</v>
      </c>
      <c r="E67">
        <f t="shared" si="4"/>
        <v>108</v>
      </c>
    </row>
    <row r="68" spans="2:5" x14ac:dyDescent="0.35">
      <c r="D68" t="str">
        <f t="shared" si="3"/>
        <v>Optometrists and opticians</v>
      </c>
      <c r="E68">
        <f t="shared" si="4"/>
        <v>0</v>
      </c>
    </row>
    <row r="69" spans="2:5" x14ac:dyDescent="0.35">
      <c r="D69" t="str">
        <f t="shared" si="3"/>
        <v>Other health management and support workers</v>
      </c>
      <c r="E69">
        <f t="shared" si="4"/>
        <v>2906</v>
      </c>
    </row>
    <row r="70" spans="2:5" x14ac:dyDescent="0.35">
      <c r="D70" t="str">
        <f t="shared" si="3"/>
        <v>Other health service providers</v>
      </c>
      <c r="E70">
        <f t="shared" si="4"/>
        <v>0</v>
      </c>
    </row>
    <row r="71" spans="2:5" x14ac:dyDescent="0.35">
      <c r="D71" t="str">
        <f t="shared" si="3"/>
        <v>Medical and pathology laboratory technicians</v>
      </c>
      <c r="E71">
        <f t="shared" si="4"/>
        <v>1071</v>
      </c>
    </row>
    <row r="72" spans="2:5" x14ac:dyDescent="0.35">
      <c r="D72" t="str">
        <f t="shared" si="3"/>
        <v>Paramedical practitioners (specify)</v>
      </c>
      <c r="E72">
        <f t="shared" si="4"/>
        <v>0</v>
      </c>
    </row>
    <row r="73" spans="2:5" x14ac:dyDescent="0.35">
      <c r="D73" t="str">
        <f t="shared" si="3"/>
        <v>Physiotherapists and physiotherapy assistants</v>
      </c>
      <c r="E73">
        <f t="shared" si="4"/>
        <v>9</v>
      </c>
    </row>
    <row r="74" spans="2:5" x14ac:dyDescent="0.35">
      <c r="D74" t="str">
        <f t="shared" si="3"/>
        <v>Social workers</v>
      </c>
      <c r="E74">
        <f t="shared" si="4"/>
        <v>0</v>
      </c>
    </row>
    <row r="75" spans="2:5" x14ac:dyDescent="0.35">
      <c r="D75" t="str">
        <f t="shared" si="3"/>
        <v>Speech Therapist</v>
      </c>
      <c r="E75">
        <f t="shared" si="4"/>
        <v>0</v>
      </c>
    </row>
    <row r="76" spans="2:5" x14ac:dyDescent="0.35">
      <c r="D76" t="str">
        <f t="shared" si="3"/>
        <v>Traditional and complementary medicine practitioners</v>
      </c>
      <c r="E76">
        <f t="shared" si="4"/>
        <v>1000</v>
      </c>
    </row>
    <row r="77" spans="2:5" x14ac:dyDescent="0.35">
      <c r="B77" t="e">
        <f>#REF!</f>
        <v>#REF!</v>
      </c>
      <c r="C77" t="str">
        <f>D1</f>
        <v>BEN</v>
      </c>
      <c r="D77" t="str">
        <f t="shared" si="3"/>
        <v>Medical doctors</v>
      </c>
      <c r="E77">
        <f t="shared" ref="E77:E100" si="5">D2</f>
        <v>710</v>
      </c>
    </row>
    <row r="78" spans="2:5" x14ac:dyDescent="0.35">
      <c r="D78" t="str">
        <f t="shared" si="3"/>
        <v>Nursing Personnel</v>
      </c>
      <c r="E78">
        <f t="shared" si="5"/>
        <v>3260</v>
      </c>
    </row>
    <row r="79" spans="2:5" x14ac:dyDescent="0.35">
      <c r="D79" t="str">
        <f t="shared" si="3"/>
        <v>Midwifery personnel</v>
      </c>
      <c r="E79">
        <f t="shared" si="5"/>
        <v>813</v>
      </c>
    </row>
    <row r="80" spans="2:5" x14ac:dyDescent="0.35">
      <c r="D80" t="str">
        <f t="shared" si="3"/>
        <v>Pharmacists</v>
      </c>
      <c r="E80">
        <f t="shared" si="5"/>
        <v>14</v>
      </c>
    </row>
    <row r="81" spans="4:5" x14ac:dyDescent="0.35">
      <c r="D81" t="str">
        <f t="shared" si="3"/>
        <v>Dentists</v>
      </c>
      <c r="E81">
        <f t="shared" si="5"/>
        <v>0</v>
      </c>
    </row>
    <row r="82" spans="4:5" x14ac:dyDescent="0.35">
      <c r="D82" t="str">
        <f t="shared" si="3"/>
        <v>Community health workers</v>
      </c>
      <c r="E82">
        <f t="shared" si="5"/>
        <v>0</v>
      </c>
    </row>
    <row r="83" spans="4:5" x14ac:dyDescent="0.35">
      <c r="D83" t="str">
        <f t="shared" si="3"/>
        <v>Dieticians and nutritionists</v>
      </c>
      <c r="E83">
        <f t="shared" si="5"/>
        <v>0</v>
      </c>
    </row>
    <row r="84" spans="4:5" x14ac:dyDescent="0.35">
      <c r="D84" t="str">
        <f t="shared" si="3"/>
        <v>Environmental and occupational health &amp; hygiene workers</v>
      </c>
      <c r="E84">
        <f t="shared" si="5"/>
        <v>619</v>
      </c>
    </row>
    <row r="85" spans="4:5" x14ac:dyDescent="0.35">
      <c r="D85" t="str">
        <f t="shared" si="3"/>
        <v>Health care assistants and other personal care workers in health services</v>
      </c>
      <c r="E85">
        <f t="shared" si="5"/>
        <v>2623</v>
      </c>
    </row>
    <row r="86" spans="4:5" x14ac:dyDescent="0.35">
      <c r="D86" t="str">
        <f t="shared" si="3"/>
        <v>Health service managers</v>
      </c>
      <c r="E86">
        <f t="shared" si="5"/>
        <v>0</v>
      </c>
    </row>
    <row r="87" spans="4:5" x14ac:dyDescent="0.35">
      <c r="D87" t="str">
        <f t="shared" si="3"/>
        <v>Medical and dental prosthetic technicians</v>
      </c>
      <c r="E87">
        <f t="shared" si="5"/>
        <v>0</v>
      </c>
    </row>
    <row r="88" spans="4:5" x14ac:dyDescent="0.35">
      <c r="D88" t="str">
        <f t="shared" si="3"/>
        <v>Other science professionals and technicians</v>
      </c>
      <c r="E88">
        <f t="shared" si="5"/>
        <v>0</v>
      </c>
    </row>
    <row r="89" spans="4:5" x14ac:dyDescent="0.35">
      <c r="D89" t="str">
        <f t="shared" si="3"/>
        <v>Medical assistants – clinical officers</v>
      </c>
      <c r="E89">
        <f t="shared" si="5"/>
        <v>0</v>
      </c>
    </row>
    <row r="90" spans="4:5" x14ac:dyDescent="0.35">
      <c r="D90" t="str">
        <f t="shared" si="3"/>
        <v>Medical imaging and therapeutic equipment operators</v>
      </c>
      <c r="E90">
        <f t="shared" si="5"/>
        <v>54</v>
      </c>
    </row>
    <row r="91" spans="4:5" x14ac:dyDescent="0.35">
      <c r="D91" t="str">
        <f t="shared" si="3"/>
        <v>Medical records and health information technicians</v>
      </c>
      <c r="E91">
        <f t="shared" si="5"/>
        <v>0</v>
      </c>
    </row>
    <row r="92" spans="4:5" x14ac:dyDescent="0.35">
      <c r="D92" t="str">
        <f t="shared" si="3"/>
        <v>Optometrists and opticians</v>
      </c>
      <c r="E92">
        <f t="shared" si="5"/>
        <v>0</v>
      </c>
    </row>
    <row r="93" spans="4:5" x14ac:dyDescent="0.35">
      <c r="D93" t="str">
        <f t="shared" si="3"/>
        <v>Other health management and support workers</v>
      </c>
      <c r="E93">
        <f t="shared" si="5"/>
        <v>156</v>
      </c>
    </row>
    <row r="94" spans="4:5" x14ac:dyDescent="0.35">
      <c r="D94" t="str">
        <f t="shared" si="3"/>
        <v>Other health service providers</v>
      </c>
      <c r="E94">
        <f t="shared" si="5"/>
        <v>1994</v>
      </c>
    </row>
    <row r="95" spans="4:5" x14ac:dyDescent="0.35">
      <c r="D95" t="str">
        <f t="shared" si="3"/>
        <v>Medical and pathology laboratory technicians</v>
      </c>
      <c r="E95">
        <f t="shared" si="5"/>
        <v>241</v>
      </c>
    </row>
    <row r="96" spans="4:5" x14ac:dyDescent="0.35">
      <c r="D96" t="str">
        <f t="shared" si="3"/>
        <v>Paramedical practitioners (specify)</v>
      </c>
      <c r="E96">
        <f t="shared" si="5"/>
        <v>146</v>
      </c>
    </row>
    <row r="97" spans="2:5" x14ac:dyDescent="0.35">
      <c r="D97" t="str">
        <f t="shared" si="3"/>
        <v>Physiotherapists and physiotherapy assistants</v>
      </c>
      <c r="E97">
        <f t="shared" si="5"/>
        <v>0</v>
      </c>
    </row>
    <row r="98" spans="2:5" x14ac:dyDescent="0.35">
      <c r="D98" t="str">
        <f t="shared" si="3"/>
        <v>Social workers</v>
      </c>
      <c r="E98">
        <f t="shared" si="5"/>
        <v>0</v>
      </c>
    </row>
    <row r="99" spans="2:5" x14ac:dyDescent="0.35">
      <c r="D99" t="str">
        <f t="shared" si="3"/>
        <v>Speech Therapist</v>
      </c>
      <c r="E99">
        <f t="shared" si="5"/>
        <v>0</v>
      </c>
    </row>
    <row r="100" spans="2:5" x14ac:dyDescent="0.35">
      <c r="D100" t="str">
        <f t="shared" si="3"/>
        <v>Traditional and complementary medicine practitioners</v>
      </c>
      <c r="E100">
        <f t="shared" si="5"/>
        <v>0</v>
      </c>
    </row>
    <row r="101" spans="2:5" x14ac:dyDescent="0.35">
      <c r="B101" t="e">
        <f>#REF!</f>
        <v>#REF!</v>
      </c>
      <c r="C101" t="str">
        <f>E1</f>
        <v>BFA</v>
      </c>
      <c r="D101" s="29" t="str">
        <f t="shared" si="3"/>
        <v>Medical doctors</v>
      </c>
      <c r="E101">
        <f t="shared" ref="E101:E124" si="6">E2</f>
        <v>1626</v>
      </c>
    </row>
    <row r="102" spans="2:5" x14ac:dyDescent="0.35">
      <c r="D102" s="29" t="str">
        <f t="shared" si="3"/>
        <v>Nursing Personnel</v>
      </c>
      <c r="E102">
        <f t="shared" si="6"/>
        <v>10325</v>
      </c>
    </row>
    <row r="103" spans="2:5" x14ac:dyDescent="0.35">
      <c r="D103" s="29" t="str">
        <f t="shared" si="3"/>
        <v>Midwifery personnel</v>
      </c>
      <c r="E103">
        <f t="shared" si="6"/>
        <v>6569</v>
      </c>
    </row>
    <row r="104" spans="2:5" x14ac:dyDescent="0.35">
      <c r="D104" s="29" t="str">
        <f t="shared" si="3"/>
        <v>Pharmacists</v>
      </c>
      <c r="E104">
        <f t="shared" si="6"/>
        <v>792</v>
      </c>
    </row>
    <row r="105" spans="2:5" x14ac:dyDescent="0.35">
      <c r="D105" s="29" t="str">
        <f t="shared" si="3"/>
        <v>Dentists</v>
      </c>
      <c r="E105">
        <f t="shared" si="6"/>
        <v>80</v>
      </c>
    </row>
    <row r="106" spans="2:5" x14ac:dyDescent="0.35">
      <c r="D106" s="29" t="str">
        <f t="shared" si="3"/>
        <v>Community health workers</v>
      </c>
      <c r="E106">
        <f t="shared" si="6"/>
        <v>2749</v>
      </c>
    </row>
    <row r="107" spans="2:5" x14ac:dyDescent="0.35">
      <c r="D107" s="29" t="str">
        <f t="shared" si="3"/>
        <v>Dieticians and nutritionists</v>
      </c>
      <c r="E107">
        <f t="shared" si="6"/>
        <v>19</v>
      </c>
    </row>
    <row r="108" spans="2:5" x14ac:dyDescent="0.35">
      <c r="D108" s="29" t="str">
        <f t="shared" si="3"/>
        <v>Environmental and occupational health &amp; hygiene workers</v>
      </c>
      <c r="E108">
        <f t="shared" si="6"/>
        <v>160</v>
      </c>
    </row>
    <row r="109" spans="2:5" x14ac:dyDescent="0.35">
      <c r="D109" s="29" t="str">
        <f t="shared" si="3"/>
        <v>Health care assistants and other personal care workers in health services</v>
      </c>
      <c r="E109">
        <f t="shared" si="6"/>
        <v>1224</v>
      </c>
    </row>
    <row r="110" spans="2:5" x14ac:dyDescent="0.35">
      <c r="D110" s="29" t="str">
        <f t="shared" si="3"/>
        <v>Health service managers</v>
      </c>
      <c r="E110">
        <f t="shared" si="6"/>
        <v>653</v>
      </c>
    </row>
    <row r="111" spans="2:5" x14ac:dyDescent="0.35">
      <c r="D111" s="29" t="str">
        <f t="shared" si="3"/>
        <v>Medical and dental prosthetic technicians</v>
      </c>
      <c r="E111">
        <f t="shared" si="6"/>
        <v>3</v>
      </c>
    </row>
    <row r="112" spans="2:5" x14ac:dyDescent="0.35">
      <c r="D112" s="29" t="str">
        <f t="shared" si="3"/>
        <v>Other science professionals and technicians</v>
      </c>
      <c r="E112">
        <f t="shared" si="6"/>
        <v>2</v>
      </c>
    </row>
    <row r="113" spans="2:5" x14ac:dyDescent="0.35">
      <c r="D113" s="29" t="str">
        <f t="shared" si="3"/>
        <v>Medical assistants – clinical officers</v>
      </c>
      <c r="E113">
        <f t="shared" si="6"/>
        <v>0</v>
      </c>
    </row>
    <row r="114" spans="2:5" x14ac:dyDescent="0.35">
      <c r="D114" s="29" t="str">
        <f t="shared" si="3"/>
        <v>Medical imaging and therapeutic equipment operators</v>
      </c>
      <c r="E114">
        <f t="shared" si="6"/>
        <v>128</v>
      </c>
    </row>
    <row r="115" spans="2:5" x14ac:dyDescent="0.35">
      <c r="D115" s="29" t="str">
        <f t="shared" si="3"/>
        <v>Medical records and health information technicians</v>
      </c>
      <c r="E115">
        <f t="shared" si="6"/>
        <v>4</v>
      </c>
    </row>
    <row r="116" spans="2:5" x14ac:dyDescent="0.35">
      <c r="D116" s="29" t="str">
        <f t="shared" si="3"/>
        <v>Optometrists and opticians</v>
      </c>
      <c r="E116">
        <f t="shared" si="6"/>
        <v>3</v>
      </c>
    </row>
    <row r="117" spans="2:5" x14ac:dyDescent="0.35">
      <c r="D117" s="29" t="str">
        <f t="shared" ref="D117:D180" si="7">D93</f>
        <v>Other health management and support workers</v>
      </c>
      <c r="E117">
        <f t="shared" si="6"/>
        <v>871</v>
      </c>
    </row>
    <row r="118" spans="2:5" x14ac:dyDescent="0.35">
      <c r="D118" s="29" t="str">
        <f t="shared" si="7"/>
        <v>Other health service providers</v>
      </c>
      <c r="E118">
        <f t="shared" si="6"/>
        <v>44</v>
      </c>
    </row>
    <row r="119" spans="2:5" x14ac:dyDescent="0.35">
      <c r="D119" s="29" t="str">
        <f t="shared" si="7"/>
        <v>Medical and pathology laboratory technicians</v>
      </c>
      <c r="E119">
        <f t="shared" si="6"/>
        <v>699</v>
      </c>
    </row>
    <row r="120" spans="2:5" x14ac:dyDescent="0.35">
      <c r="D120" s="29" t="str">
        <f t="shared" si="7"/>
        <v>Paramedical practitioners (specify)</v>
      </c>
      <c r="E120">
        <f t="shared" si="6"/>
        <v>0</v>
      </c>
    </row>
    <row r="121" spans="2:5" x14ac:dyDescent="0.35">
      <c r="D121" s="29" t="str">
        <f t="shared" si="7"/>
        <v>Physiotherapists and physiotherapy assistants</v>
      </c>
      <c r="E121">
        <f t="shared" si="6"/>
        <v>18</v>
      </c>
    </row>
    <row r="122" spans="2:5" x14ac:dyDescent="0.35">
      <c r="D122" s="29" t="str">
        <f t="shared" si="7"/>
        <v>Social workers</v>
      </c>
      <c r="E122">
        <f t="shared" si="6"/>
        <v>0</v>
      </c>
    </row>
    <row r="123" spans="2:5" x14ac:dyDescent="0.35">
      <c r="D123" s="29" t="str">
        <f t="shared" si="7"/>
        <v>Speech Therapist</v>
      </c>
      <c r="E123">
        <f t="shared" si="6"/>
        <v>0</v>
      </c>
    </row>
    <row r="124" spans="2:5" x14ac:dyDescent="0.35">
      <c r="D124" s="29" t="str">
        <f t="shared" si="7"/>
        <v>Traditional and complementary medicine practitioners</v>
      </c>
      <c r="E124">
        <f t="shared" si="6"/>
        <v>336</v>
      </c>
    </row>
    <row r="125" spans="2:5" x14ac:dyDescent="0.35">
      <c r="B125" t="e">
        <f>#REF!</f>
        <v>#REF!</v>
      </c>
      <c r="C125" t="str">
        <f>F1</f>
        <v>BWA</v>
      </c>
      <c r="D125" s="29" t="str">
        <f t="shared" si="7"/>
        <v>Medical doctors</v>
      </c>
      <c r="E125">
        <f t="shared" ref="E125:E148" si="8">F2</f>
        <v>853</v>
      </c>
    </row>
    <row r="126" spans="2:5" x14ac:dyDescent="0.35">
      <c r="D126" s="29" t="str">
        <f t="shared" si="7"/>
        <v>Nursing Personnel</v>
      </c>
      <c r="E126">
        <f t="shared" si="8"/>
        <v>6935</v>
      </c>
    </row>
    <row r="127" spans="2:5" x14ac:dyDescent="0.35">
      <c r="D127" s="29" t="str">
        <f t="shared" si="7"/>
        <v>Midwifery personnel</v>
      </c>
      <c r="E127">
        <f t="shared" si="8"/>
        <v>0</v>
      </c>
    </row>
    <row r="128" spans="2:5" x14ac:dyDescent="0.35">
      <c r="D128" s="29" t="str">
        <f t="shared" si="7"/>
        <v>Pharmacists</v>
      </c>
      <c r="E128">
        <f t="shared" si="8"/>
        <v>487</v>
      </c>
    </row>
    <row r="129" spans="4:5" x14ac:dyDescent="0.35">
      <c r="D129" s="29" t="str">
        <f t="shared" si="7"/>
        <v>Dentists</v>
      </c>
      <c r="E129">
        <f t="shared" si="8"/>
        <v>94</v>
      </c>
    </row>
    <row r="130" spans="4:5" x14ac:dyDescent="0.35">
      <c r="D130" s="29" t="str">
        <f t="shared" si="7"/>
        <v>Community health workers</v>
      </c>
      <c r="E130">
        <f t="shared" si="8"/>
        <v>0</v>
      </c>
    </row>
    <row r="131" spans="4:5" x14ac:dyDescent="0.35">
      <c r="D131" s="29" t="str">
        <f t="shared" si="7"/>
        <v>Dieticians and nutritionists</v>
      </c>
      <c r="E131">
        <f t="shared" si="8"/>
        <v>0</v>
      </c>
    </row>
    <row r="132" spans="4:5" x14ac:dyDescent="0.35">
      <c r="D132" s="29" t="str">
        <f t="shared" si="7"/>
        <v>Environmental and occupational health &amp; hygiene workers</v>
      </c>
      <c r="E132">
        <f t="shared" si="8"/>
        <v>99</v>
      </c>
    </row>
    <row r="133" spans="4:5" x14ac:dyDescent="0.35">
      <c r="D133" s="29" t="str">
        <f t="shared" si="7"/>
        <v>Health care assistants and other personal care workers in health services</v>
      </c>
      <c r="E133">
        <f t="shared" si="8"/>
        <v>1622</v>
      </c>
    </row>
    <row r="134" spans="4:5" x14ac:dyDescent="0.35">
      <c r="D134" s="29" t="str">
        <f t="shared" si="7"/>
        <v>Health service managers</v>
      </c>
      <c r="E134">
        <f t="shared" si="8"/>
        <v>0</v>
      </c>
    </row>
    <row r="135" spans="4:5" x14ac:dyDescent="0.35">
      <c r="D135" s="29" t="str">
        <f t="shared" si="7"/>
        <v>Medical and dental prosthetic technicians</v>
      </c>
      <c r="E135">
        <f t="shared" si="8"/>
        <v>0</v>
      </c>
    </row>
    <row r="136" spans="4:5" x14ac:dyDescent="0.35">
      <c r="D136" s="29" t="str">
        <f t="shared" si="7"/>
        <v>Other science professionals and technicians</v>
      </c>
      <c r="E136">
        <f t="shared" si="8"/>
        <v>0</v>
      </c>
    </row>
    <row r="137" spans="4:5" x14ac:dyDescent="0.35">
      <c r="D137" s="29" t="str">
        <f t="shared" si="7"/>
        <v>Medical assistants – clinical officers</v>
      </c>
      <c r="E137">
        <f t="shared" si="8"/>
        <v>0</v>
      </c>
    </row>
    <row r="138" spans="4:5" x14ac:dyDescent="0.35">
      <c r="D138" s="29" t="str">
        <f t="shared" si="7"/>
        <v>Medical imaging and therapeutic equipment operators</v>
      </c>
      <c r="E138">
        <f t="shared" si="8"/>
        <v>78</v>
      </c>
    </row>
    <row r="139" spans="4:5" x14ac:dyDescent="0.35">
      <c r="D139" s="29" t="str">
        <f t="shared" si="7"/>
        <v>Medical records and health information technicians</v>
      </c>
      <c r="E139">
        <f t="shared" si="8"/>
        <v>62</v>
      </c>
    </row>
    <row r="140" spans="4:5" x14ac:dyDescent="0.35">
      <c r="D140" s="29" t="str">
        <f t="shared" si="7"/>
        <v>Optometrists and opticians</v>
      </c>
      <c r="E140">
        <f t="shared" si="8"/>
        <v>1</v>
      </c>
    </row>
    <row r="141" spans="4:5" x14ac:dyDescent="0.35">
      <c r="D141" s="29" t="str">
        <f t="shared" si="7"/>
        <v>Other health management and support workers</v>
      </c>
      <c r="E141">
        <f t="shared" si="8"/>
        <v>0</v>
      </c>
    </row>
    <row r="142" spans="4:5" x14ac:dyDescent="0.35">
      <c r="D142" s="29" t="str">
        <f t="shared" si="7"/>
        <v>Other health service providers</v>
      </c>
      <c r="E142">
        <f t="shared" si="8"/>
        <v>20</v>
      </c>
    </row>
    <row r="143" spans="4:5" x14ac:dyDescent="0.35">
      <c r="D143" s="29" t="str">
        <f t="shared" si="7"/>
        <v>Medical and pathology laboratory technicians</v>
      </c>
      <c r="E143">
        <f t="shared" si="8"/>
        <v>460</v>
      </c>
    </row>
    <row r="144" spans="4:5" x14ac:dyDescent="0.35">
      <c r="D144" s="29" t="str">
        <f t="shared" si="7"/>
        <v>Paramedical practitioners (specify)</v>
      </c>
      <c r="E144">
        <f t="shared" si="8"/>
        <v>58</v>
      </c>
    </row>
    <row r="145" spans="2:5" x14ac:dyDescent="0.35">
      <c r="D145" s="29" t="str">
        <f t="shared" si="7"/>
        <v>Physiotherapists and physiotherapy assistants</v>
      </c>
      <c r="E145">
        <f t="shared" si="8"/>
        <v>38</v>
      </c>
    </row>
    <row r="146" spans="2:5" x14ac:dyDescent="0.35">
      <c r="D146" s="29" t="str">
        <f t="shared" si="7"/>
        <v>Social workers</v>
      </c>
      <c r="E146">
        <f t="shared" si="8"/>
        <v>0</v>
      </c>
    </row>
    <row r="147" spans="2:5" x14ac:dyDescent="0.35">
      <c r="D147" s="29" t="str">
        <f t="shared" si="7"/>
        <v>Speech Therapist</v>
      </c>
      <c r="E147">
        <f t="shared" si="8"/>
        <v>0</v>
      </c>
    </row>
    <row r="148" spans="2:5" x14ac:dyDescent="0.35">
      <c r="D148" s="29" t="str">
        <f t="shared" si="7"/>
        <v>Traditional and complementary medicine practitioners</v>
      </c>
      <c r="E148">
        <f t="shared" si="8"/>
        <v>0</v>
      </c>
    </row>
    <row r="149" spans="2:5" x14ac:dyDescent="0.35">
      <c r="B149" t="e">
        <f>#REF!</f>
        <v>#REF!</v>
      </c>
      <c r="C149" t="str">
        <f>G1</f>
        <v>CAF</v>
      </c>
      <c r="D149" s="30" t="str">
        <f t="shared" si="7"/>
        <v>Medical doctors</v>
      </c>
      <c r="E149">
        <f t="shared" ref="E149:E172" si="9">G2</f>
        <v>335</v>
      </c>
    </row>
    <row r="150" spans="2:5" x14ac:dyDescent="0.35">
      <c r="D150" s="30" t="str">
        <f t="shared" si="7"/>
        <v>Nursing Personnel</v>
      </c>
      <c r="E150">
        <f t="shared" si="9"/>
        <v>751</v>
      </c>
    </row>
    <row r="151" spans="2:5" x14ac:dyDescent="0.35">
      <c r="D151" s="30" t="str">
        <f t="shared" si="7"/>
        <v>Midwifery personnel</v>
      </c>
      <c r="E151">
        <f t="shared" si="9"/>
        <v>444</v>
      </c>
    </row>
    <row r="152" spans="2:5" x14ac:dyDescent="0.35">
      <c r="D152" s="30" t="str">
        <f t="shared" si="7"/>
        <v>Pharmacists</v>
      </c>
      <c r="E152">
        <f t="shared" si="9"/>
        <v>36</v>
      </c>
    </row>
    <row r="153" spans="2:5" x14ac:dyDescent="0.35">
      <c r="D153" s="30" t="str">
        <f t="shared" si="7"/>
        <v>Dentists</v>
      </c>
      <c r="E153">
        <f t="shared" si="9"/>
        <v>10</v>
      </c>
    </row>
    <row r="154" spans="2:5" x14ac:dyDescent="0.35">
      <c r="D154" s="30" t="str">
        <f t="shared" si="7"/>
        <v>Community health workers</v>
      </c>
      <c r="E154">
        <f t="shared" si="9"/>
        <v>115</v>
      </c>
    </row>
    <row r="155" spans="2:5" x14ac:dyDescent="0.35">
      <c r="D155" s="30" t="str">
        <f t="shared" si="7"/>
        <v>Dieticians and nutritionists</v>
      </c>
      <c r="E155">
        <f t="shared" si="9"/>
        <v>0</v>
      </c>
    </row>
    <row r="156" spans="2:5" x14ac:dyDescent="0.35">
      <c r="D156" s="30" t="str">
        <f t="shared" si="7"/>
        <v>Environmental and occupational health &amp; hygiene workers</v>
      </c>
      <c r="E156">
        <f t="shared" si="9"/>
        <v>105</v>
      </c>
    </row>
    <row r="157" spans="2:5" x14ac:dyDescent="0.35">
      <c r="D157" s="30" t="str">
        <f t="shared" si="7"/>
        <v>Health care assistants and other personal care workers in health services</v>
      </c>
      <c r="E157">
        <f t="shared" si="9"/>
        <v>79</v>
      </c>
    </row>
    <row r="158" spans="2:5" x14ac:dyDescent="0.35">
      <c r="D158" s="30" t="str">
        <f t="shared" si="7"/>
        <v>Health service managers</v>
      </c>
      <c r="E158">
        <f t="shared" si="9"/>
        <v>22</v>
      </c>
    </row>
    <row r="159" spans="2:5" x14ac:dyDescent="0.35">
      <c r="D159" s="30" t="str">
        <f t="shared" si="7"/>
        <v>Medical and dental prosthetic technicians</v>
      </c>
      <c r="E159">
        <f t="shared" si="9"/>
        <v>0</v>
      </c>
    </row>
    <row r="160" spans="2:5" x14ac:dyDescent="0.35">
      <c r="D160" s="30" t="str">
        <f t="shared" si="7"/>
        <v>Other science professionals and technicians</v>
      </c>
      <c r="E160">
        <f t="shared" si="9"/>
        <v>3</v>
      </c>
    </row>
    <row r="161" spans="2:5" x14ac:dyDescent="0.35">
      <c r="D161" s="30" t="str">
        <f t="shared" si="7"/>
        <v>Medical assistants – clinical officers</v>
      </c>
      <c r="E161">
        <f t="shared" si="9"/>
        <v>104</v>
      </c>
    </row>
    <row r="162" spans="2:5" x14ac:dyDescent="0.35">
      <c r="D162" s="30" t="str">
        <f t="shared" si="7"/>
        <v>Medical imaging and therapeutic equipment operators</v>
      </c>
      <c r="E162">
        <f t="shared" si="9"/>
        <v>3</v>
      </c>
    </row>
    <row r="163" spans="2:5" x14ac:dyDescent="0.35">
      <c r="D163" s="30" t="str">
        <f t="shared" si="7"/>
        <v>Medical records and health information technicians</v>
      </c>
      <c r="E163">
        <f t="shared" si="9"/>
        <v>20</v>
      </c>
    </row>
    <row r="164" spans="2:5" x14ac:dyDescent="0.35">
      <c r="D164" s="30" t="str">
        <f t="shared" si="7"/>
        <v>Optometrists and opticians</v>
      </c>
      <c r="E164">
        <f t="shared" si="9"/>
        <v>0</v>
      </c>
    </row>
    <row r="165" spans="2:5" x14ac:dyDescent="0.35">
      <c r="D165" s="30" t="str">
        <f t="shared" si="7"/>
        <v>Other health management and support workers</v>
      </c>
      <c r="E165">
        <f t="shared" si="9"/>
        <v>65</v>
      </c>
    </row>
    <row r="166" spans="2:5" x14ac:dyDescent="0.35">
      <c r="D166" s="30" t="str">
        <f t="shared" si="7"/>
        <v>Other health service providers</v>
      </c>
      <c r="E166">
        <f t="shared" si="9"/>
        <v>14</v>
      </c>
    </row>
    <row r="167" spans="2:5" x14ac:dyDescent="0.35">
      <c r="D167" s="30" t="str">
        <f t="shared" si="7"/>
        <v>Medical and pathology laboratory technicians</v>
      </c>
      <c r="E167">
        <f t="shared" si="9"/>
        <v>112</v>
      </c>
    </row>
    <row r="168" spans="2:5" x14ac:dyDescent="0.35">
      <c r="D168" s="30" t="str">
        <f t="shared" si="7"/>
        <v>Paramedical practitioners (specify)</v>
      </c>
      <c r="E168">
        <f t="shared" si="9"/>
        <v>200</v>
      </c>
    </row>
    <row r="169" spans="2:5" x14ac:dyDescent="0.35">
      <c r="D169" s="30" t="str">
        <f t="shared" si="7"/>
        <v>Physiotherapists and physiotherapy assistants</v>
      </c>
      <c r="E169">
        <f t="shared" si="9"/>
        <v>0</v>
      </c>
    </row>
    <row r="170" spans="2:5" x14ac:dyDescent="0.35">
      <c r="D170" s="30" t="str">
        <f t="shared" si="7"/>
        <v>Social workers</v>
      </c>
      <c r="E170">
        <f t="shared" si="9"/>
        <v>0</v>
      </c>
    </row>
    <row r="171" spans="2:5" x14ac:dyDescent="0.35">
      <c r="D171" s="30" t="str">
        <f t="shared" si="7"/>
        <v>Speech Therapist</v>
      </c>
      <c r="E171">
        <f t="shared" si="9"/>
        <v>0</v>
      </c>
    </row>
    <row r="172" spans="2:5" x14ac:dyDescent="0.35">
      <c r="D172" s="30" t="str">
        <f t="shared" si="7"/>
        <v>Traditional and complementary medicine practitioners</v>
      </c>
      <c r="E172">
        <f t="shared" si="9"/>
        <v>0</v>
      </c>
    </row>
    <row r="173" spans="2:5" x14ac:dyDescent="0.35">
      <c r="B173" t="e">
        <f>#REF!</f>
        <v>#REF!</v>
      </c>
      <c r="C173" t="str">
        <f>H1</f>
        <v>CIV</v>
      </c>
      <c r="D173" s="31" t="str">
        <f t="shared" si="7"/>
        <v>Medical doctors</v>
      </c>
      <c r="E173">
        <f t="shared" ref="E173:E196" si="10">H2</f>
        <v>5602</v>
      </c>
    </row>
    <row r="174" spans="2:5" x14ac:dyDescent="0.35">
      <c r="D174" s="30" t="str">
        <f t="shared" si="7"/>
        <v>Nursing Personnel</v>
      </c>
      <c r="E174">
        <f t="shared" si="10"/>
        <v>11730</v>
      </c>
    </row>
    <row r="175" spans="2:5" x14ac:dyDescent="0.35">
      <c r="D175" s="30" t="str">
        <f t="shared" si="7"/>
        <v>Midwifery personnel</v>
      </c>
      <c r="E175">
        <f t="shared" si="10"/>
        <v>5460</v>
      </c>
    </row>
    <row r="176" spans="2:5" x14ac:dyDescent="0.35">
      <c r="D176" s="30" t="str">
        <f t="shared" si="7"/>
        <v>Pharmacists</v>
      </c>
      <c r="E176">
        <f t="shared" si="10"/>
        <v>2495</v>
      </c>
    </row>
    <row r="177" spans="4:5" x14ac:dyDescent="0.35">
      <c r="D177" s="30" t="str">
        <f t="shared" si="7"/>
        <v>Dentists</v>
      </c>
      <c r="E177">
        <f t="shared" si="10"/>
        <v>506</v>
      </c>
    </row>
    <row r="178" spans="4:5" x14ac:dyDescent="0.35">
      <c r="D178" s="30" t="str">
        <f t="shared" si="7"/>
        <v>Community health workers</v>
      </c>
      <c r="E178">
        <f t="shared" si="10"/>
        <v>14556</v>
      </c>
    </row>
    <row r="179" spans="4:5" x14ac:dyDescent="0.35">
      <c r="D179" s="30" t="str">
        <f t="shared" si="7"/>
        <v>Dieticians and nutritionists</v>
      </c>
      <c r="E179">
        <f t="shared" si="10"/>
        <v>25</v>
      </c>
    </row>
    <row r="180" spans="4:5" x14ac:dyDescent="0.35">
      <c r="D180" s="30" t="str">
        <f t="shared" si="7"/>
        <v>Environmental and occupational health &amp; hygiene workers</v>
      </c>
      <c r="E180">
        <f t="shared" si="10"/>
        <v>1425</v>
      </c>
    </row>
    <row r="181" spans="4:5" x14ac:dyDescent="0.35">
      <c r="D181" s="30" t="str">
        <f t="shared" ref="D181:D244" si="11">D157</f>
        <v>Health care assistants and other personal care workers in health services</v>
      </c>
      <c r="E181">
        <f t="shared" si="10"/>
        <v>3640</v>
      </c>
    </row>
    <row r="182" spans="4:5" x14ac:dyDescent="0.35">
      <c r="D182" s="30" t="str">
        <f t="shared" si="11"/>
        <v>Health service managers</v>
      </c>
      <c r="E182">
        <f t="shared" si="10"/>
        <v>91</v>
      </c>
    </row>
    <row r="183" spans="4:5" x14ac:dyDescent="0.35">
      <c r="D183" s="30" t="str">
        <f t="shared" si="11"/>
        <v>Medical and dental prosthetic technicians</v>
      </c>
      <c r="E183">
        <f t="shared" si="10"/>
        <v>0</v>
      </c>
    </row>
    <row r="184" spans="4:5" x14ac:dyDescent="0.35">
      <c r="D184" s="30" t="str">
        <f t="shared" si="11"/>
        <v>Other science professionals and technicians</v>
      </c>
      <c r="E184">
        <f t="shared" si="10"/>
        <v>497</v>
      </c>
    </row>
    <row r="185" spans="4:5" x14ac:dyDescent="0.35">
      <c r="D185" s="30" t="str">
        <f t="shared" si="11"/>
        <v>Medical assistants – clinical officers</v>
      </c>
      <c r="E185">
        <f t="shared" si="10"/>
        <v>242</v>
      </c>
    </row>
    <row r="186" spans="4:5" x14ac:dyDescent="0.35">
      <c r="D186" s="30" t="str">
        <f t="shared" si="11"/>
        <v>Medical imaging and therapeutic equipment operators</v>
      </c>
      <c r="E186">
        <f t="shared" si="10"/>
        <v>3103</v>
      </c>
    </row>
    <row r="187" spans="4:5" x14ac:dyDescent="0.35">
      <c r="D187" s="30" t="str">
        <f t="shared" si="11"/>
        <v>Medical records and health information technicians</v>
      </c>
      <c r="E187">
        <f t="shared" si="10"/>
        <v>123</v>
      </c>
    </row>
    <row r="188" spans="4:5" x14ac:dyDescent="0.35">
      <c r="D188" s="30" t="str">
        <f t="shared" si="11"/>
        <v>Optometrists and opticians</v>
      </c>
      <c r="E188">
        <f t="shared" si="10"/>
        <v>700</v>
      </c>
    </row>
    <row r="189" spans="4:5" x14ac:dyDescent="0.35">
      <c r="D189" s="30" t="str">
        <f t="shared" si="11"/>
        <v>Other health management and support workers</v>
      </c>
      <c r="E189">
        <f t="shared" si="10"/>
        <v>139</v>
      </c>
    </row>
    <row r="190" spans="4:5" x14ac:dyDescent="0.35">
      <c r="D190" s="30" t="str">
        <f t="shared" si="11"/>
        <v>Other health service providers</v>
      </c>
      <c r="E190">
        <f t="shared" si="10"/>
        <v>14</v>
      </c>
    </row>
    <row r="191" spans="4:5" x14ac:dyDescent="0.35">
      <c r="D191" s="30" t="str">
        <f t="shared" si="11"/>
        <v>Medical and pathology laboratory technicians</v>
      </c>
      <c r="E191">
        <f t="shared" si="10"/>
        <v>0</v>
      </c>
    </row>
    <row r="192" spans="4:5" x14ac:dyDescent="0.35">
      <c r="D192" s="30" t="str">
        <f t="shared" si="11"/>
        <v>Paramedical practitioners (specify)</v>
      </c>
      <c r="E192">
        <f t="shared" si="10"/>
        <v>21440</v>
      </c>
    </row>
    <row r="193" spans="2:5" x14ac:dyDescent="0.35">
      <c r="D193" s="30" t="str">
        <f t="shared" si="11"/>
        <v>Physiotherapists and physiotherapy assistants</v>
      </c>
      <c r="E193">
        <f t="shared" si="10"/>
        <v>151</v>
      </c>
    </row>
    <row r="194" spans="2:5" x14ac:dyDescent="0.35">
      <c r="D194" s="30" t="str">
        <f t="shared" si="11"/>
        <v>Social workers</v>
      </c>
      <c r="E194">
        <f t="shared" si="10"/>
        <v>0</v>
      </c>
    </row>
    <row r="195" spans="2:5" x14ac:dyDescent="0.35">
      <c r="D195" s="30" t="str">
        <f t="shared" si="11"/>
        <v>Speech Therapist</v>
      </c>
      <c r="E195">
        <f t="shared" si="10"/>
        <v>0</v>
      </c>
    </row>
    <row r="196" spans="2:5" x14ac:dyDescent="0.35">
      <c r="D196" s="30" t="str">
        <f t="shared" si="11"/>
        <v>Traditional and complementary medicine practitioners</v>
      </c>
      <c r="E196">
        <f t="shared" si="10"/>
        <v>4437</v>
      </c>
    </row>
    <row r="197" spans="2:5" x14ac:dyDescent="0.35">
      <c r="B197" t="e">
        <f>#REF!</f>
        <v>#REF!</v>
      </c>
      <c r="C197" t="str">
        <f>I1</f>
        <v>CMR</v>
      </c>
      <c r="D197" s="30" t="str">
        <f t="shared" si="11"/>
        <v>Medical doctors</v>
      </c>
      <c r="E197">
        <f t="shared" ref="E197:E220" si="12">I2</f>
        <v>3259</v>
      </c>
    </row>
    <row r="198" spans="2:5" x14ac:dyDescent="0.35">
      <c r="D198" s="30" t="str">
        <f t="shared" si="11"/>
        <v>Nursing Personnel</v>
      </c>
      <c r="E198">
        <f t="shared" si="12"/>
        <v>9925</v>
      </c>
    </row>
    <row r="199" spans="2:5" x14ac:dyDescent="0.35">
      <c r="D199" s="30" t="str">
        <f t="shared" si="11"/>
        <v>Midwifery personnel</v>
      </c>
      <c r="E199">
        <f t="shared" si="12"/>
        <v>690</v>
      </c>
    </row>
    <row r="200" spans="2:5" x14ac:dyDescent="0.35">
      <c r="D200" s="30" t="str">
        <f t="shared" si="11"/>
        <v>Pharmacists</v>
      </c>
      <c r="E200">
        <f t="shared" si="12"/>
        <v>350</v>
      </c>
    </row>
    <row r="201" spans="2:5" x14ac:dyDescent="0.35">
      <c r="D201" s="30" t="str">
        <f t="shared" si="11"/>
        <v>Dentists</v>
      </c>
      <c r="E201">
        <f t="shared" si="12"/>
        <v>308</v>
      </c>
    </row>
    <row r="202" spans="2:5" x14ac:dyDescent="0.35">
      <c r="D202" s="30" t="str">
        <f t="shared" si="11"/>
        <v>Community health workers</v>
      </c>
      <c r="E202">
        <f t="shared" si="12"/>
        <v>0</v>
      </c>
    </row>
    <row r="203" spans="2:5" x14ac:dyDescent="0.35">
      <c r="D203" s="30" t="str">
        <f t="shared" si="11"/>
        <v>Dieticians and nutritionists</v>
      </c>
      <c r="E203">
        <f t="shared" si="12"/>
        <v>38</v>
      </c>
    </row>
    <row r="204" spans="2:5" x14ac:dyDescent="0.35">
      <c r="D204" s="30" t="str">
        <f t="shared" si="11"/>
        <v>Environmental and occupational health &amp; hygiene workers</v>
      </c>
      <c r="E204">
        <f t="shared" si="12"/>
        <v>238</v>
      </c>
    </row>
    <row r="205" spans="2:5" x14ac:dyDescent="0.35">
      <c r="D205" s="30" t="str">
        <f t="shared" si="11"/>
        <v>Health care assistants and other personal care workers in health services</v>
      </c>
      <c r="E205">
        <f t="shared" si="12"/>
        <v>10717</v>
      </c>
    </row>
    <row r="206" spans="2:5" x14ac:dyDescent="0.35">
      <c r="D206" s="30" t="str">
        <f t="shared" si="11"/>
        <v>Health service managers</v>
      </c>
      <c r="E206">
        <f t="shared" si="12"/>
        <v>250</v>
      </c>
    </row>
    <row r="207" spans="2:5" x14ac:dyDescent="0.35">
      <c r="D207" s="30" t="str">
        <f t="shared" si="11"/>
        <v>Medical and dental prosthetic technicians</v>
      </c>
      <c r="E207">
        <f t="shared" si="12"/>
        <v>0</v>
      </c>
    </row>
    <row r="208" spans="2:5" x14ac:dyDescent="0.35">
      <c r="D208" s="30" t="str">
        <f t="shared" si="11"/>
        <v>Other science professionals and technicians</v>
      </c>
      <c r="E208">
        <f t="shared" si="12"/>
        <v>0</v>
      </c>
    </row>
    <row r="209" spans="2:5" x14ac:dyDescent="0.35">
      <c r="D209" s="30" t="str">
        <f t="shared" si="11"/>
        <v>Medical assistants – clinical officers</v>
      </c>
      <c r="E209">
        <f t="shared" si="12"/>
        <v>0</v>
      </c>
    </row>
    <row r="210" spans="2:5" x14ac:dyDescent="0.35">
      <c r="D210" s="30" t="str">
        <f t="shared" si="11"/>
        <v>Medical imaging and therapeutic equipment operators</v>
      </c>
      <c r="E210">
        <f t="shared" si="12"/>
        <v>124</v>
      </c>
    </row>
    <row r="211" spans="2:5" x14ac:dyDescent="0.35">
      <c r="D211" s="30" t="str">
        <f t="shared" si="11"/>
        <v>Medical records and health information technicians</v>
      </c>
      <c r="E211">
        <f t="shared" si="12"/>
        <v>0</v>
      </c>
    </row>
    <row r="212" spans="2:5" x14ac:dyDescent="0.35">
      <c r="D212" s="30" t="str">
        <f t="shared" si="11"/>
        <v>Optometrists and opticians</v>
      </c>
      <c r="E212">
        <f t="shared" si="12"/>
        <v>0</v>
      </c>
    </row>
    <row r="213" spans="2:5" x14ac:dyDescent="0.35">
      <c r="D213" s="30" t="str">
        <f t="shared" si="11"/>
        <v>Other health management and support workers</v>
      </c>
      <c r="E213">
        <f t="shared" si="12"/>
        <v>0</v>
      </c>
    </row>
    <row r="214" spans="2:5" x14ac:dyDescent="0.35">
      <c r="D214" s="30" t="str">
        <f t="shared" si="11"/>
        <v>Other health service providers</v>
      </c>
      <c r="E214">
        <f t="shared" si="12"/>
        <v>0</v>
      </c>
    </row>
    <row r="215" spans="2:5" x14ac:dyDescent="0.35">
      <c r="D215" s="30" t="str">
        <f t="shared" si="11"/>
        <v>Medical and pathology laboratory technicians</v>
      </c>
      <c r="E215">
        <f t="shared" si="12"/>
        <v>5235</v>
      </c>
    </row>
    <row r="216" spans="2:5" x14ac:dyDescent="0.35">
      <c r="D216" s="30" t="str">
        <f t="shared" si="11"/>
        <v>Paramedical practitioners (specify)</v>
      </c>
      <c r="E216">
        <f t="shared" si="12"/>
        <v>0</v>
      </c>
    </row>
    <row r="217" spans="2:5" x14ac:dyDescent="0.35">
      <c r="D217" s="30" t="str">
        <f t="shared" si="11"/>
        <v>Physiotherapists and physiotherapy assistants</v>
      </c>
      <c r="E217">
        <f t="shared" si="12"/>
        <v>0</v>
      </c>
    </row>
    <row r="218" spans="2:5" x14ac:dyDescent="0.35">
      <c r="D218" s="30" t="str">
        <f t="shared" si="11"/>
        <v>Social workers</v>
      </c>
      <c r="E218">
        <f t="shared" si="12"/>
        <v>0</v>
      </c>
    </row>
    <row r="219" spans="2:5" x14ac:dyDescent="0.35">
      <c r="D219" s="30" t="str">
        <f t="shared" si="11"/>
        <v>Speech Therapist</v>
      </c>
      <c r="E219">
        <f t="shared" si="12"/>
        <v>0</v>
      </c>
    </row>
    <row r="220" spans="2:5" x14ac:dyDescent="0.35">
      <c r="D220" s="30" t="str">
        <f t="shared" si="11"/>
        <v>Traditional and complementary medicine practitioners</v>
      </c>
      <c r="E220">
        <f t="shared" si="12"/>
        <v>0</v>
      </c>
    </row>
    <row r="221" spans="2:5" x14ac:dyDescent="0.35">
      <c r="B221" t="e">
        <f>#REF!</f>
        <v>#REF!</v>
      </c>
      <c r="C221" t="str">
        <f>J1</f>
        <v>COD</v>
      </c>
      <c r="D221" s="29" t="str">
        <f t="shared" si="11"/>
        <v>Medical doctors</v>
      </c>
      <c r="E221">
        <f t="shared" ref="E221:E244" si="13">J2</f>
        <v>31546</v>
      </c>
    </row>
    <row r="222" spans="2:5" x14ac:dyDescent="0.35">
      <c r="D222" s="30" t="str">
        <f t="shared" si="11"/>
        <v>Nursing Personnel</v>
      </c>
      <c r="E222">
        <f t="shared" si="13"/>
        <v>103785</v>
      </c>
    </row>
    <row r="223" spans="2:5" x14ac:dyDescent="0.35">
      <c r="D223" s="30" t="str">
        <f t="shared" si="11"/>
        <v>Midwifery personnel</v>
      </c>
      <c r="E223">
        <f t="shared" si="13"/>
        <v>3642</v>
      </c>
    </row>
    <row r="224" spans="2:5" x14ac:dyDescent="0.35">
      <c r="D224" s="30" t="str">
        <f t="shared" si="11"/>
        <v>Pharmacists</v>
      </c>
      <c r="E224">
        <f t="shared" si="13"/>
        <v>1687</v>
      </c>
    </row>
    <row r="225" spans="4:5" x14ac:dyDescent="0.35">
      <c r="D225" s="30" t="str">
        <f t="shared" si="11"/>
        <v>Dentists</v>
      </c>
      <c r="E225">
        <f t="shared" si="13"/>
        <v>404</v>
      </c>
    </row>
    <row r="226" spans="4:5" x14ac:dyDescent="0.35">
      <c r="D226" s="30" t="str">
        <f t="shared" si="11"/>
        <v>Community health workers</v>
      </c>
      <c r="E226">
        <f t="shared" si="13"/>
        <v>0</v>
      </c>
    </row>
    <row r="227" spans="4:5" x14ac:dyDescent="0.35">
      <c r="D227" s="30" t="str">
        <f t="shared" si="11"/>
        <v>Dieticians and nutritionists</v>
      </c>
      <c r="E227">
        <f t="shared" si="13"/>
        <v>535</v>
      </c>
    </row>
    <row r="228" spans="4:5" x14ac:dyDescent="0.35">
      <c r="D228" s="30" t="str">
        <f t="shared" si="11"/>
        <v>Environmental and occupational health &amp; hygiene workers</v>
      </c>
      <c r="E228">
        <f t="shared" si="13"/>
        <v>167</v>
      </c>
    </row>
    <row r="229" spans="4:5" x14ac:dyDescent="0.35">
      <c r="D229" s="30" t="str">
        <f t="shared" si="11"/>
        <v>Health care assistants and other personal care workers in health services</v>
      </c>
      <c r="E229">
        <f t="shared" si="13"/>
        <v>0</v>
      </c>
    </row>
    <row r="230" spans="4:5" x14ac:dyDescent="0.35">
      <c r="D230" s="30" t="str">
        <f t="shared" si="11"/>
        <v>Health service managers</v>
      </c>
      <c r="E230">
        <f t="shared" si="13"/>
        <v>2651</v>
      </c>
    </row>
    <row r="231" spans="4:5" x14ac:dyDescent="0.35">
      <c r="D231" s="30" t="str">
        <f t="shared" si="11"/>
        <v>Medical and dental prosthetic technicians</v>
      </c>
      <c r="E231">
        <f t="shared" si="13"/>
        <v>0</v>
      </c>
    </row>
    <row r="232" spans="4:5" x14ac:dyDescent="0.35">
      <c r="D232" s="30" t="str">
        <f t="shared" si="11"/>
        <v>Other science professionals and technicians</v>
      </c>
      <c r="E232">
        <f t="shared" si="13"/>
        <v>0</v>
      </c>
    </row>
    <row r="233" spans="4:5" x14ac:dyDescent="0.35">
      <c r="D233" s="30" t="str">
        <f t="shared" si="11"/>
        <v>Medical assistants – clinical officers</v>
      </c>
      <c r="E233">
        <f t="shared" si="13"/>
        <v>0</v>
      </c>
    </row>
    <row r="234" spans="4:5" x14ac:dyDescent="0.35">
      <c r="D234" s="30" t="str">
        <f t="shared" si="11"/>
        <v>Medical imaging and therapeutic equipment operators</v>
      </c>
      <c r="E234">
        <f t="shared" si="13"/>
        <v>338</v>
      </c>
    </row>
    <row r="235" spans="4:5" x14ac:dyDescent="0.35">
      <c r="D235" s="30" t="str">
        <f t="shared" si="11"/>
        <v>Medical records and health information technicians</v>
      </c>
      <c r="E235">
        <f t="shared" si="13"/>
        <v>0</v>
      </c>
    </row>
    <row r="236" spans="4:5" x14ac:dyDescent="0.35">
      <c r="D236" s="30" t="str">
        <f t="shared" si="11"/>
        <v>Optometrists and opticians</v>
      </c>
      <c r="E236">
        <f t="shared" si="13"/>
        <v>0</v>
      </c>
    </row>
    <row r="237" spans="4:5" x14ac:dyDescent="0.35">
      <c r="D237" s="30" t="str">
        <f t="shared" si="11"/>
        <v>Other health management and support workers</v>
      </c>
      <c r="E237">
        <f t="shared" si="13"/>
        <v>74310</v>
      </c>
    </row>
    <row r="238" spans="4:5" x14ac:dyDescent="0.35">
      <c r="D238" s="30" t="str">
        <f t="shared" si="11"/>
        <v>Other health service providers</v>
      </c>
      <c r="E238">
        <f t="shared" si="13"/>
        <v>1608</v>
      </c>
    </row>
    <row r="239" spans="4:5" x14ac:dyDescent="0.35">
      <c r="D239" s="30" t="str">
        <f t="shared" si="11"/>
        <v>Medical and pathology laboratory technicians</v>
      </c>
      <c r="E239">
        <f t="shared" si="13"/>
        <v>2934</v>
      </c>
    </row>
    <row r="240" spans="4:5" x14ac:dyDescent="0.35">
      <c r="D240" s="30" t="str">
        <f t="shared" si="11"/>
        <v>Paramedical practitioners (specify)</v>
      </c>
      <c r="E240">
        <f t="shared" si="13"/>
        <v>0</v>
      </c>
    </row>
    <row r="241" spans="2:5" x14ac:dyDescent="0.35">
      <c r="D241" s="30" t="str">
        <f t="shared" si="11"/>
        <v>Physiotherapists and physiotherapy assistants</v>
      </c>
      <c r="E241">
        <f t="shared" si="13"/>
        <v>395</v>
      </c>
    </row>
    <row r="242" spans="2:5" x14ac:dyDescent="0.35">
      <c r="D242" s="30" t="str">
        <f t="shared" si="11"/>
        <v>Social workers</v>
      </c>
      <c r="E242">
        <f t="shared" si="13"/>
        <v>0</v>
      </c>
    </row>
    <row r="243" spans="2:5" x14ac:dyDescent="0.35">
      <c r="D243" s="30" t="str">
        <f t="shared" si="11"/>
        <v>Speech Therapist</v>
      </c>
      <c r="E243">
        <f t="shared" si="13"/>
        <v>0</v>
      </c>
    </row>
    <row r="244" spans="2:5" x14ac:dyDescent="0.35">
      <c r="D244" s="30" t="str">
        <f t="shared" si="11"/>
        <v>Traditional and complementary medicine practitioners</v>
      </c>
      <c r="E244">
        <f t="shared" si="13"/>
        <v>0</v>
      </c>
    </row>
    <row r="245" spans="2:5" x14ac:dyDescent="0.35">
      <c r="B245" t="e">
        <f>#REF!</f>
        <v>#REF!</v>
      </c>
      <c r="C245" t="str">
        <f>K1</f>
        <v>COG</v>
      </c>
      <c r="D245" s="29" t="str">
        <f t="shared" ref="D245:D308" si="14">D221</f>
        <v>Medical doctors</v>
      </c>
      <c r="E245">
        <f t="shared" ref="E245:E268" si="15">K2</f>
        <v>544</v>
      </c>
    </row>
    <row r="246" spans="2:5" x14ac:dyDescent="0.35">
      <c r="D246" s="30" t="str">
        <f t="shared" si="14"/>
        <v>Nursing Personnel</v>
      </c>
      <c r="E246">
        <f t="shared" si="15"/>
        <v>4012</v>
      </c>
    </row>
    <row r="247" spans="2:5" x14ac:dyDescent="0.35">
      <c r="D247" s="30" t="str">
        <f t="shared" si="14"/>
        <v>Midwifery personnel</v>
      </c>
      <c r="E247">
        <f t="shared" si="15"/>
        <v>1069</v>
      </c>
    </row>
    <row r="248" spans="2:5" x14ac:dyDescent="0.35">
      <c r="D248" s="30" t="str">
        <f t="shared" si="14"/>
        <v>Pharmacists</v>
      </c>
      <c r="E248">
        <f t="shared" si="15"/>
        <v>157</v>
      </c>
    </row>
    <row r="249" spans="2:5" x14ac:dyDescent="0.35">
      <c r="D249" s="30" t="str">
        <f t="shared" si="14"/>
        <v>Dentists</v>
      </c>
      <c r="E249">
        <f t="shared" si="15"/>
        <v>27</v>
      </c>
    </row>
    <row r="250" spans="2:5" x14ac:dyDescent="0.35">
      <c r="D250" s="30" t="str">
        <f t="shared" si="14"/>
        <v>Community health workers</v>
      </c>
      <c r="E250">
        <f t="shared" si="15"/>
        <v>0</v>
      </c>
    </row>
    <row r="251" spans="2:5" x14ac:dyDescent="0.35">
      <c r="D251" s="30" t="str">
        <f t="shared" si="14"/>
        <v>Dieticians and nutritionists</v>
      </c>
      <c r="E251">
        <f t="shared" si="15"/>
        <v>0</v>
      </c>
    </row>
    <row r="252" spans="2:5" x14ac:dyDescent="0.35">
      <c r="D252" s="30" t="str">
        <f t="shared" si="14"/>
        <v>Environmental and occupational health &amp; hygiene workers</v>
      </c>
      <c r="E252">
        <f t="shared" si="15"/>
        <v>374</v>
      </c>
    </row>
    <row r="253" spans="2:5" x14ac:dyDescent="0.35">
      <c r="D253" s="30" t="str">
        <f t="shared" si="14"/>
        <v>Health care assistants and other personal care workers in health services</v>
      </c>
      <c r="E253">
        <f t="shared" si="15"/>
        <v>850</v>
      </c>
    </row>
    <row r="254" spans="2:5" x14ac:dyDescent="0.35">
      <c r="D254" s="30" t="str">
        <f t="shared" si="14"/>
        <v>Health service managers</v>
      </c>
      <c r="E254">
        <f t="shared" si="15"/>
        <v>790</v>
      </c>
    </row>
    <row r="255" spans="2:5" x14ac:dyDescent="0.35">
      <c r="D255" s="30" t="str">
        <f t="shared" si="14"/>
        <v>Medical and dental prosthetic technicians</v>
      </c>
      <c r="E255">
        <f t="shared" si="15"/>
        <v>0</v>
      </c>
    </row>
    <row r="256" spans="2:5" x14ac:dyDescent="0.35">
      <c r="D256" s="30" t="str">
        <f t="shared" si="14"/>
        <v>Other science professionals and technicians</v>
      </c>
      <c r="E256">
        <f t="shared" si="15"/>
        <v>216</v>
      </c>
    </row>
    <row r="257" spans="2:5" x14ac:dyDescent="0.35">
      <c r="D257" s="30" t="str">
        <f t="shared" si="14"/>
        <v>Medical assistants – clinical officers</v>
      </c>
      <c r="E257">
        <f t="shared" si="15"/>
        <v>0</v>
      </c>
    </row>
    <row r="258" spans="2:5" x14ac:dyDescent="0.35">
      <c r="D258" s="30" t="str">
        <f t="shared" si="14"/>
        <v>Medical imaging and therapeutic equipment operators</v>
      </c>
      <c r="E258">
        <f t="shared" si="15"/>
        <v>97</v>
      </c>
    </row>
    <row r="259" spans="2:5" x14ac:dyDescent="0.35">
      <c r="D259" s="30" t="str">
        <f t="shared" si="14"/>
        <v>Medical records and health information technicians</v>
      </c>
      <c r="E259">
        <f t="shared" si="15"/>
        <v>0</v>
      </c>
    </row>
    <row r="260" spans="2:5" x14ac:dyDescent="0.35">
      <c r="D260" s="30" t="str">
        <f t="shared" si="14"/>
        <v>Optometrists and opticians</v>
      </c>
      <c r="E260">
        <f t="shared" si="15"/>
        <v>0</v>
      </c>
    </row>
    <row r="261" spans="2:5" x14ac:dyDescent="0.35">
      <c r="D261" s="30" t="str">
        <f t="shared" si="14"/>
        <v>Other health management and support workers</v>
      </c>
      <c r="E261">
        <f t="shared" si="15"/>
        <v>111</v>
      </c>
    </row>
    <row r="262" spans="2:5" x14ac:dyDescent="0.35">
      <c r="D262" s="30" t="str">
        <f t="shared" si="14"/>
        <v>Other health service providers</v>
      </c>
      <c r="E262">
        <f t="shared" si="15"/>
        <v>445</v>
      </c>
    </row>
    <row r="263" spans="2:5" x14ac:dyDescent="0.35">
      <c r="D263" s="30" t="str">
        <f t="shared" si="14"/>
        <v>Medical and pathology laboratory technicians</v>
      </c>
      <c r="E263">
        <f t="shared" si="15"/>
        <v>320</v>
      </c>
    </row>
    <row r="264" spans="2:5" x14ac:dyDescent="0.35">
      <c r="D264" s="30" t="str">
        <f t="shared" si="14"/>
        <v>Paramedical practitioners (specify)</v>
      </c>
      <c r="E264">
        <f t="shared" si="15"/>
        <v>0</v>
      </c>
    </row>
    <row r="265" spans="2:5" x14ac:dyDescent="0.35">
      <c r="D265" s="30" t="str">
        <f t="shared" si="14"/>
        <v>Physiotherapists and physiotherapy assistants</v>
      </c>
      <c r="E265">
        <f t="shared" si="15"/>
        <v>0</v>
      </c>
    </row>
    <row r="266" spans="2:5" x14ac:dyDescent="0.35">
      <c r="D266" s="30" t="str">
        <f t="shared" si="14"/>
        <v>Social workers</v>
      </c>
      <c r="E266">
        <f t="shared" si="15"/>
        <v>0</v>
      </c>
    </row>
    <row r="267" spans="2:5" x14ac:dyDescent="0.35">
      <c r="D267" s="30" t="str">
        <f t="shared" si="14"/>
        <v>Speech Therapist</v>
      </c>
      <c r="E267">
        <f t="shared" si="15"/>
        <v>0</v>
      </c>
    </row>
    <row r="268" spans="2:5" x14ac:dyDescent="0.35">
      <c r="D268" s="30" t="str">
        <f t="shared" si="14"/>
        <v>Traditional and complementary medicine practitioners</v>
      </c>
      <c r="E268">
        <f t="shared" si="15"/>
        <v>0</v>
      </c>
    </row>
    <row r="269" spans="2:5" x14ac:dyDescent="0.35">
      <c r="B269" t="e">
        <f>#REF!</f>
        <v>#REF!</v>
      </c>
      <c r="C269" t="str">
        <f>L1</f>
        <v>COM</v>
      </c>
      <c r="D269" s="29" t="str">
        <f t="shared" si="14"/>
        <v>Medical doctors</v>
      </c>
      <c r="E269">
        <f t="shared" ref="E269:E292" si="16">L2</f>
        <v>220</v>
      </c>
    </row>
    <row r="270" spans="2:5" x14ac:dyDescent="0.35">
      <c r="D270" s="30" t="str">
        <f t="shared" si="14"/>
        <v>Nursing Personnel</v>
      </c>
      <c r="E270">
        <f t="shared" si="16"/>
        <v>747</v>
      </c>
    </row>
    <row r="271" spans="2:5" x14ac:dyDescent="0.35">
      <c r="D271" s="30" t="str">
        <f t="shared" si="14"/>
        <v>Midwifery personnel</v>
      </c>
      <c r="E271">
        <f t="shared" si="16"/>
        <v>487</v>
      </c>
    </row>
    <row r="272" spans="2:5" x14ac:dyDescent="0.35">
      <c r="D272" s="30" t="str">
        <f t="shared" si="14"/>
        <v>Pharmacists</v>
      </c>
      <c r="E272">
        <f t="shared" si="16"/>
        <v>55</v>
      </c>
    </row>
    <row r="273" spans="4:5" x14ac:dyDescent="0.35">
      <c r="D273" s="30" t="str">
        <f t="shared" si="14"/>
        <v>Dentists</v>
      </c>
      <c r="E273">
        <f t="shared" si="16"/>
        <v>32</v>
      </c>
    </row>
    <row r="274" spans="4:5" x14ac:dyDescent="0.35">
      <c r="D274" s="30" t="str">
        <f t="shared" si="14"/>
        <v>Community health workers</v>
      </c>
      <c r="E274">
        <f t="shared" si="16"/>
        <v>0</v>
      </c>
    </row>
    <row r="275" spans="4:5" x14ac:dyDescent="0.35">
      <c r="D275" s="30" t="str">
        <f t="shared" si="14"/>
        <v>Dieticians and nutritionists</v>
      </c>
      <c r="E275">
        <f t="shared" si="16"/>
        <v>0</v>
      </c>
    </row>
    <row r="276" spans="4:5" x14ac:dyDescent="0.35">
      <c r="D276" s="30" t="str">
        <f t="shared" si="14"/>
        <v>Environmental and occupational health &amp; hygiene workers</v>
      </c>
      <c r="E276">
        <f t="shared" si="16"/>
        <v>389</v>
      </c>
    </row>
    <row r="277" spans="4:5" x14ac:dyDescent="0.35">
      <c r="D277" s="30" t="str">
        <f t="shared" si="14"/>
        <v>Health care assistants and other personal care workers in health services</v>
      </c>
      <c r="E277">
        <f t="shared" si="16"/>
        <v>0</v>
      </c>
    </row>
    <row r="278" spans="4:5" x14ac:dyDescent="0.35">
      <c r="D278" s="30" t="str">
        <f t="shared" si="14"/>
        <v>Health service managers</v>
      </c>
      <c r="E278">
        <f t="shared" si="16"/>
        <v>0</v>
      </c>
    </row>
    <row r="279" spans="4:5" x14ac:dyDescent="0.35">
      <c r="D279" s="30" t="str">
        <f t="shared" si="14"/>
        <v>Medical and dental prosthetic technicians</v>
      </c>
      <c r="E279">
        <f t="shared" si="16"/>
        <v>0</v>
      </c>
    </row>
    <row r="280" spans="4:5" x14ac:dyDescent="0.35">
      <c r="D280" s="30" t="str">
        <f t="shared" si="14"/>
        <v>Other science professionals and technicians</v>
      </c>
      <c r="E280">
        <f t="shared" si="16"/>
        <v>161</v>
      </c>
    </row>
    <row r="281" spans="4:5" x14ac:dyDescent="0.35">
      <c r="D281" s="30" t="str">
        <f t="shared" si="14"/>
        <v>Medical assistants – clinical officers</v>
      </c>
      <c r="E281">
        <f t="shared" si="16"/>
        <v>0</v>
      </c>
    </row>
    <row r="282" spans="4:5" x14ac:dyDescent="0.35">
      <c r="D282" s="30" t="str">
        <f t="shared" si="14"/>
        <v>Medical imaging and therapeutic equipment operators</v>
      </c>
      <c r="E282">
        <f t="shared" si="16"/>
        <v>498</v>
      </c>
    </row>
    <row r="283" spans="4:5" x14ac:dyDescent="0.35">
      <c r="D283" s="30" t="str">
        <f t="shared" si="14"/>
        <v>Medical records and health information technicians</v>
      </c>
      <c r="E283">
        <f t="shared" si="16"/>
        <v>0</v>
      </c>
    </row>
    <row r="284" spans="4:5" x14ac:dyDescent="0.35">
      <c r="D284" s="30" t="str">
        <f t="shared" si="14"/>
        <v>Optometrists and opticians</v>
      </c>
      <c r="E284">
        <f t="shared" si="16"/>
        <v>0</v>
      </c>
    </row>
    <row r="285" spans="4:5" x14ac:dyDescent="0.35">
      <c r="D285" s="30" t="str">
        <f t="shared" si="14"/>
        <v>Other health management and support workers</v>
      </c>
      <c r="E285">
        <f t="shared" si="16"/>
        <v>44</v>
      </c>
    </row>
    <row r="286" spans="4:5" x14ac:dyDescent="0.35">
      <c r="D286" s="30" t="str">
        <f t="shared" si="14"/>
        <v>Other health service providers</v>
      </c>
      <c r="E286">
        <f t="shared" si="16"/>
        <v>115</v>
      </c>
    </row>
    <row r="287" spans="4:5" x14ac:dyDescent="0.35">
      <c r="D287" s="30" t="str">
        <f t="shared" si="14"/>
        <v>Medical and pathology laboratory technicians</v>
      </c>
      <c r="E287">
        <f t="shared" si="16"/>
        <v>8</v>
      </c>
    </row>
    <row r="288" spans="4:5" x14ac:dyDescent="0.35">
      <c r="D288" s="30" t="str">
        <f t="shared" si="14"/>
        <v>Paramedical practitioners (specify)</v>
      </c>
      <c r="E288">
        <f t="shared" si="16"/>
        <v>0</v>
      </c>
    </row>
    <row r="289" spans="2:5" x14ac:dyDescent="0.35">
      <c r="D289" s="30" t="str">
        <f t="shared" si="14"/>
        <v>Physiotherapists and physiotherapy assistants</v>
      </c>
      <c r="E289">
        <f t="shared" si="16"/>
        <v>0</v>
      </c>
    </row>
    <row r="290" spans="2:5" x14ac:dyDescent="0.35">
      <c r="D290" s="30" t="str">
        <f t="shared" si="14"/>
        <v>Social workers</v>
      </c>
      <c r="E290">
        <f t="shared" si="16"/>
        <v>0</v>
      </c>
    </row>
    <row r="291" spans="2:5" x14ac:dyDescent="0.35">
      <c r="D291" s="30" t="str">
        <f t="shared" si="14"/>
        <v>Speech Therapist</v>
      </c>
      <c r="E291">
        <f t="shared" si="16"/>
        <v>0</v>
      </c>
    </row>
    <row r="292" spans="2:5" x14ac:dyDescent="0.35">
      <c r="D292" s="30" t="str">
        <f t="shared" si="14"/>
        <v>Traditional and complementary medicine practitioners</v>
      </c>
      <c r="E292">
        <f t="shared" si="16"/>
        <v>0</v>
      </c>
    </row>
    <row r="293" spans="2:5" x14ac:dyDescent="0.35">
      <c r="B293" t="e">
        <f>#REF!</f>
        <v>#REF!</v>
      </c>
      <c r="C293" t="str">
        <f>M1</f>
        <v>CPV</v>
      </c>
      <c r="D293" s="29" t="str">
        <f t="shared" si="14"/>
        <v>Medical doctors</v>
      </c>
      <c r="E293">
        <f t="shared" ref="E293:E316" si="17">M2</f>
        <v>452</v>
      </c>
    </row>
    <row r="294" spans="2:5" x14ac:dyDescent="0.35">
      <c r="D294" s="30" t="str">
        <f t="shared" si="14"/>
        <v>Nursing Personnel</v>
      </c>
      <c r="E294">
        <f t="shared" si="17"/>
        <v>768</v>
      </c>
    </row>
    <row r="295" spans="2:5" x14ac:dyDescent="0.35">
      <c r="D295" s="30" t="str">
        <f t="shared" si="14"/>
        <v>Midwifery personnel</v>
      </c>
      <c r="E295">
        <f t="shared" si="17"/>
        <v>27</v>
      </c>
    </row>
    <row r="296" spans="2:5" x14ac:dyDescent="0.35">
      <c r="D296" s="30" t="str">
        <f t="shared" si="14"/>
        <v>Pharmacists</v>
      </c>
      <c r="E296">
        <f t="shared" si="17"/>
        <v>172</v>
      </c>
    </row>
    <row r="297" spans="2:5" x14ac:dyDescent="0.35">
      <c r="D297" s="30" t="str">
        <f t="shared" si="14"/>
        <v>Dentists</v>
      </c>
      <c r="E297">
        <f t="shared" si="17"/>
        <v>81</v>
      </c>
    </row>
    <row r="298" spans="2:5" x14ac:dyDescent="0.35">
      <c r="D298" s="30" t="str">
        <f t="shared" si="14"/>
        <v>Community health workers</v>
      </c>
      <c r="E298">
        <f t="shared" si="17"/>
        <v>117</v>
      </c>
    </row>
    <row r="299" spans="2:5" x14ac:dyDescent="0.35">
      <c r="D299" s="30" t="str">
        <f t="shared" si="14"/>
        <v>Dieticians and nutritionists</v>
      </c>
      <c r="E299">
        <f t="shared" si="17"/>
        <v>18</v>
      </c>
    </row>
    <row r="300" spans="2:5" x14ac:dyDescent="0.35">
      <c r="D300" s="30" t="str">
        <f t="shared" si="14"/>
        <v>Environmental and occupational health &amp; hygiene workers</v>
      </c>
      <c r="E300">
        <f t="shared" si="17"/>
        <v>1</v>
      </c>
    </row>
    <row r="301" spans="2:5" x14ac:dyDescent="0.35">
      <c r="D301" s="30" t="str">
        <f t="shared" si="14"/>
        <v>Health care assistants and other personal care workers in health services</v>
      </c>
      <c r="E301">
        <f t="shared" si="17"/>
        <v>149</v>
      </c>
    </row>
    <row r="302" spans="2:5" x14ac:dyDescent="0.35">
      <c r="D302" s="30" t="str">
        <f t="shared" si="14"/>
        <v>Health service managers</v>
      </c>
      <c r="E302">
        <f t="shared" si="17"/>
        <v>61</v>
      </c>
    </row>
    <row r="303" spans="2:5" x14ac:dyDescent="0.35">
      <c r="D303" s="30" t="str">
        <f t="shared" si="14"/>
        <v>Medical and dental prosthetic technicians</v>
      </c>
      <c r="E303">
        <f t="shared" si="17"/>
        <v>20</v>
      </c>
    </row>
    <row r="304" spans="2:5" x14ac:dyDescent="0.35">
      <c r="D304" s="30" t="str">
        <f t="shared" si="14"/>
        <v>Other science professionals and technicians</v>
      </c>
      <c r="E304">
        <f t="shared" si="17"/>
        <v>11</v>
      </c>
    </row>
    <row r="305" spans="2:5" x14ac:dyDescent="0.35">
      <c r="D305" s="30" t="str">
        <f t="shared" si="14"/>
        <v>Medical assistants – clinical officers</v>
      </c>
      <c r="E305">
        <f t="shared" si="17"/>
        <v>3</v>
      </c>
    </row>
    <row r="306" spans="2:5" x14ac:dyDescent="0.35">
      <c r="D306" s="30" t="str">
        <f t="shared" si="14"/>
        <v>Medical imaging and therapeutic equipment operators</v>
      </c>
      <c r="E306">
        <f t="shared" si="17"/>
        <v>27</v>
      </c>
    </row>
    <row r="307" spans="2:5" x14ac:dyDescent="0.35">
      <c r="D307" s="30" t="str">
        <f t="shared" si="14"/>
        <v>Medical records and health information technicians</v>
      </c>
      <c r="E307">
        <f t="shared" si="17"/>
        <v>14</v>
      </c>
    </row>
    <row r="308" spans="2:5" x14ac:dyDescent="0.35">
      <c r="D308" s="30" t="str">
        <f t="shared" si="14"/>
        <v>Optometrists and opticians</v>
      </c>
      <c r="E308">
        <f t="shared" si="17"/>
        <v>40</v>
      </c>
    </row>
    <row r="309" spans="2:5" x14ac:dyDescent="0.35">
      <c r="D309" s="30" t="str">
        <f t="shared" ref="D309:D363" si="18">D285</f>
        <v>Other health management and support workers</v>
      </c>
      <c r="E309">
        <f t="shared" si="17"/>
        <v>1357</v>
      </c>
    </row>
    <row r="310" spans="2:5" x14ac:dyDescent="0.35">
      <c r="D310" s="30" t="str">
        <f t="shared" si="18"/>
        <v>Other health service providers</v>
      </c>
      <c r="E310">
        <f t="shared" si="17"/>
        <v>95</v>
      </c>
    </row>
    <row r="311" spans="2:5" x14ac:dyDescent="0.35">
      <c r="D311" s="30" t="str">
        <f t="shared" si="18"/>
        <v>Medical and pathology laboratory technicians</v>
      </c>
      <c r="E311">
        <f t="shared" si="17"/>
        <v>65</v>
      </c>
    </row>
    <row r="312" spans="2:5" x14ac:dyDescent="0.35">
      <c r="D312" s="30" t="str">
        <f t="shared" si="18"/>
        <v>Paramedical practitioners (specify)</v>
      </c>
      <c r="E312">
        <f t="shared" si="17"/>
        <v>0</v>
      </c>
    </row>
    <row r="313" spans="2:5" x14ac:dyDescent="0.35">
      <c r="D313" s="30" t="str">
        <f t="shared" si="18"/>
        <v>Physiotherapists and physiotherapy assistants</v>
      </c>
      <c r="E313">
        <f t="shared" si="17"/>
        <v>58</v>
      </c>
    </row>
    <row r="314" spans="2:5" x14ac:dyDescent="0.35">
      <c r="D314" s="30" t="str">
        <f t="shared" si="18"/>
        <v>Social workers</v>
      </c>
      <c r="E314">
        <f t="shared" si="17"/>
        <v>0</v>
      </c>
    </row>
    <row r="315" spans="2:5" x14ac:dyDescent="0.35">
      <c r="D315" s="30" t="str">
        <f t="shared" si="18"/>
        <v>Speech Therapist</v>
      </c>
      <c r="E315">
        <f t="shared" si="17"/>
        <v>0</v>
      </c>
    </row>
    <row r="316" spans="2:5" x14ac:dyDescent="0.35">
      <c r="D316" s="30" t="str">
        <f t="shared" si="18"/>
        <v>Traditional and complementary medicine practitioners</v>
      </c>
      <c r="E316">
        <f t="shared" si="17"/>
        <v>1</v>
      </c>
    </row>
    <row r="317" spans="2:5" x14ac:dyDescent="0.35">
      <c r="B317" t="e">
        <f>#REF!</f>
        <v>#REF!</v>
      </c>
      <c r="C317" t="str">
        <f>N1</f>
        <v>DZA</v>
      </c>
      <c r="D317" s="29" t="str">
        <f t="shared" si="18"/>
        <v>Medical doctors</v>
      </c>
      <c r="E317">
        <f t="shared" ref="E317:E340" si="19">N2</f>
        <v>73168</v>
      </c>
    </row>
    <row r="318" spans="2:5" x14ac:dyDescent="0.35">
      <c r="D318" s="30" t="str">
        <f t="shared" si="18"/>
        <v>Nursing Personnel</v>
      </c>
      <c r="E318">
        <f t="shared" si="19"/>
        <v>57705</v>
      </c>
    </row>
    <row r="319" spans="2:5" x14ac:dyDescent="0.35">
      <c r="D319" s="30" t="str">
        <f t="shared" si="18"/>
        <v>Midwifery personnel</v>
      </c>
      <c r="E319">
        <f t="shared" si="19"/>
        <v>8620</v>
      </c>
    </row>
    <row r="320" spans="2:5" x14ac:dyDescent="0.35">
      <c r="D320" s="30" t="str">
        <f t="shared" si="18"/>
        <v>Pharmacists</v>
      </c>
      <c r="E320">
        <f t="shared" si="19"/>
        <v>14106</v>
      </c>
    </row>
    <row r="321" spans="4:5" x14ac:dyDescent="0.35">
      <c r="D321" s="30" t="str">
        <f t="shared" si="18"/>
        <v>Dentists</v>
      </c>
      <c r="E321">
        <f t="shared" si="19"/>
        <v>12781</v>
      </c>
    </row>
    <row r="322" spans="4:5" x14ac:dyDescent="0.35">
      <c r="D322" s="30" t="str">
        <f t="shared" si="18"/>
        <v>Community health workers</v>
      </c>
      <c r="E322">
        <f t="shared" si="19"/>
        <v>0</v>
      </c>
    </row>
    <row r="323" spans="4:5" x14ac:dyDescent="0.35">
      <c r="D323" s="30" t="str">
        <f t="shared" si="18"/>
        <v>Dieticians and nutritionists</v>
      </c>
      <c r="E323">
        <f t="shared" si="19"/>
        <v>381</v>
      </c>
    </row>
    <row r="324" spans="4:5" x14ac:dyDescent="0.35">
      <c r="D324" s="30" t="str">
        <f t="shared" si="18"/>
        <v>Environmental and occupational health &amp; hygiene workers</v>
      </c>
      <c r="E324">
        <f t="shared" si="19"/>
        <v>1249</v>
      </c>
    </row>
    <row r="325" spans="4:5" x14ac:dyDescent="0.35">
      <c r="D325" s="30" t="str">
        <f t="shared" si="18"/>
        <v>Health care assistants and other personal care workers in health services</v>
      </c>
      <c r="E325">
        <f t="shared" si="19"/>
        <v>41461</v>
      </c>
    </row>
    <row r="326" spans="4:5" x14ac:dyDescent="0.35">
      <c r="D326" s="30" t="str">
        <f t="shared" si="18"/>
        <v>Health service managers</v>
      </c>
      <c r="E326">
        <f t="shared" si="19"/>
        <v>10838</v>
      </c>
    </row>
    <row r="327" spans="4:5" x14ac:dyDescent="0.35">
      <c r="D327" s="30" t="str">
        <f t="shared" si="18"/>
        <v>Medical and dental prosthetic technicians</v>
      </c>
      <c r="E327">
        <f t="shared" si="19"/>
        <v>663</v>
      </c>
    </row>
    <row r="328" spans="4:5" x14ac:dyDescent="0.35">
      <c r="D328" s="30" t="str">
        <f t="shared" si="18"/>
        <v>Other science professionals and technicians</v>
      </c>
      <c r="E328">
        <f t="shared" si="19"/>
        <v>0</v>
      </c>
    </row>
    <row r="329" spans="4:5" x14ac:dyDescent="0.35">
      <c r="D329" s="30" t="str">
        <f t="shared" si="18"/>
        <v>Medical assistants – clinical officers</v>
      </c>
      <c r="E329">
        <f t="shared" si="19"/>
        <v>2227</v>
      </c>
    </row>
    <row r="330" spans="4:5" x14ac:dyDescent="0.35">
      <c r="D330" s="30" t="str">
        <f t="shared" si="18"/>
        <v>Medical imaging and therapeutic equipment operators</v>
      </c>
      <c r="E330">
        <f t="shared" si="19"/>
        <v>6176</v>
      </c>
    </row>
    <row r="331" spans="4:5" x14ac:dyDescent="0.35">
      <c r="D331" s="30" t="str">
        <f t="shared" si="18"/>
        <v>Medical records and health information technicians</v>
      </c>
      <c r="E331">
        <f t="shared" si="19"/>
        <v>610</v>
      </c>
    </row>
    <row r="332" spans="4:5" x14ac:dyDescent="0.35">
      <c r="D332" s="30" t="str">
        <f t="shared" si="18"/>
        <v>Optometrists and opticians</v>
      </c>
      <c r="E332">
        <f t="shared" si="19"/>
        <v>1218</v>
      </c>
    </row>
    <row r="333" spans="4:5" x14ac:dyDescent="0.35">
      <c r="D333" s="30" t="str">
        <f t="shared" si="18"/>
        <v>Other health management and support workers</v>
      </c>
      <c r="E333">
        <f t="shared" si="19"/>
        <v>76532</v>
      </c>
    </row>
    <row r="334" spans="4:5" x14ac:dyDescent="0.35">
      <c r="D334" s="30" t="str">
        <f t="shared" si="18"/>
        <v>Other health service providers</v>
      </c>
      <c r="E334">
        <f t="shared" si="19"/>
        <v>5104</v>
      </c>
    </row>
    <row r="335" spans="4:5" x14ac:dyDescent="0.35">
      <c r="D335" s="30" t="str">
        <f t="shared" si="18"/>
        <v>Medical and pathology laboratory technicians</v>
      </c>
      <c r="E335">
        <f t="shared" si="19"/>
        <v>14548</v>
      </c>
    </row>
    <row r="336" spans="4:5" x14ac:dyDescent="0.35">
      <c r="D336" s="30" t="str">
        <f t="shared" si="18"/>
        <v>Paramedical practitioners (specify)</v>
      </c>
      <c r="E336">
        <f t="shared" si="19"/>
        <v>279</v>
      </c>
    </row>
    <row r="337" spans="2:5" x14ac:dyDescent="0.35">
      <c r="D337" s="30" t="str">
        <f t="shared" si="18"/>
        <v>Physiotherapists and physiotherapy assistants</v>
      </c>
      <c r="E337">
        <f t="shared" si="19"/>
        <v>1827</v>
      </c>
    </row>
    <row r="338" spans="2:5" x14ac:dyDescent="0.35">
      <c r="D338" s="30" t="str">
        <f t="shared" si="18"/>
        <v>Social workers</v>
      </c>
      <c r="E338">
        <f t="shared" si="19"/>
        <v>0</v>
      </c>
    </row>
    <row r="339" spans="2:5" x14ac:dyDescent="0.35">
      <c r="D339" s="30" t="str">
        <f t="shared" si="18"/>
        <v>Speech Therapist</v>
      </c>
      <c r="E339">
        <f t="shared" si="19"/>
        <v>0</v>
      </c>
    </row>
    <row r="340" spans="2:5" x14ac:dyDescent="0.35">
      <c r="D340" s="30" t="str">
        <f t="shared" si="18"/>
        <v>Traditional and complementary medicine practitioners</v>
      </c>
      <c r="E340">
        <f t="shared" si="19"/>
        <v>1</v>
      </c>
    </row>
    <row r="341" spans="2:5" x14ac:dyDescent="0.35">
      <c r="B341" t="e">
        <f>#REF!</f>
        <v>#REF!</v>
      </c>
      <c r="C341" t="str">
        <f>O1</f>
        <v>ERI</v>
      </c>
      <c r="D341" s="29" t="str">
        <f t="shared" si="18"/>
        <v>Medical doctors</v>
      </c>
      <c r="E341">
        <f t="shared" ref="E341:E364" si="20">O2</f>
        <v>280</v>
      </c>
    </row>
    <row r="342" spans="2:5" x14ac:dyDescent="0.35">
      <c r="D342" s="30" t="str">
        <f t="shared" si="18"/>
        <v>Nursing Personnel</v>
      </c>
      <c r="E342">
        <f t="shared" si="20"/>
        <v>3939</v>
      </c>
    </row>
    <row r="343" spans="2:5" x14ac:dyDescent="0.35">
      <c r="D343" s="30" t="str">
        <f t="shared" si="18"/>
        <v>Midwifery personnel</v>
      </c>
      <c r="E343">
        <f t="shared" si="20"/>
        <v>45</v>
      </c>
    </row>
    <row r="344" spans="2:5" x14ac:dyDescent="0.35">
      <c r="D344" s="30" t="str">
        <f t="shared" si="18"/>
        <v>Pharmacists</v>
      </c>
      <c r="E344">
        <f t="shared" si="20"/>
        <v>451</v>
      </c>
    </row>
    <row r="345" spans="2:5" x14ac:dyDescent="0.35">
      <c r="D345" s="30" t="str">
        <f t="shared" si="18"/>
        <v>Dentists</v>
      </c>
      <c r="E345">
        <f t="shared" si="20"/>
        <v>186</v>
      </c>
    </row>
    <row r="346" spans="2:5" x14ac:dyDescent="0.35">
      <c r="D346" s="30" t="str">
        <f t="shared" si="18"/>
        <v>Community health workers</v>
      </c>
      <c r="E346">
        <f t="shared" si="20"/>
        <v>243</v>
      </c>
    </row>
    <row r="347" spans="2:5" x14ac:dyDescent="0.35">
      <c r="D347" s="30" t="str">
        <f t="shared" si="18"/>
        <v>Dieticians and nutritionists</v>
      </c>
      <c r="E347">
        <f t="shared" si="20"/>
        <v>0</v>
      </c>
    </row>
    <row r="348" spans="2:5" x14ac:dyDescent="0.35">
      <c r="D348" s="30" t="str">
        <f t="shared" si="18"/>
        <v>Environmental and occupational health &amp; hygiene workers</v>
      </c>
      <c r="E348">
        <f t="shared" si="20"/>
        <v>243</v>
      </c>
    </row>
    <row r="349" spans="2:5" x14ac:dyDescent="0.35">
      <c r="D349" s="30" t="str">
        <f t="shared" si="18"/>
        <v>Health care assistants and other personal care workers in health services</v>
      </c>
      <c r="E349">
        <f t="shared" si="20"/>
        <v>0</v>
      </c>
    </row>
    <row r="350" spans="2:5" x14ac:dyDescent="0.35">
      <c r="D350" s="30" t="str">
        <f t="shared" si="18"/>
        <v>Health service managers</v>
      </c>
      <c r="E350">
        <f t="shared" si="20"/>
        <v>0</v>
      </c>
    </row>
    <row r="351" spans="2:5" x14ac:dyDescent="0.35">
      <c r="D351" s="30" t="str">
        <f t="shared" si="18"/>
        <v>Medical and dental prosthetic technicians</v>
      </c>
      <c r="E351">
        <f t="shared" si="20"/>
        <v>0</v>
      </c>
    </row>
    <row r="352" spans="2:5" x14ac:dyDescent="0.35">
      <c r="D352" s="30" t="str">
        <f t="shared" si="18"/>
        <v>Other science professionals and technicians</v>
      </c>
      <c r="E352">
        <f t="shared" si="20"/>
        <v>0</v>
      </c>
    </row>
    <row r="353" spans="2:5" x14ac:dyDescent="0.35">
      <c r="D353" s="30" t="str">
        <f t="shared" si="18"/>
        <v>Medical assistants – clinical officers</v>
      </c>
      <c r="E353">
        <f t="shared" si="20"/>
        <v>0</v>
      </c>
    </row>
    <row r="354" spans="2:5" x14ac:dyDescent="0.35">
      <c r="D354" s="30" t="str">
        <f t="shared" si="18"/>
        <v>Medical imaging and therapeutic equipment operators</v>
      </c>
      <c r="E354">
        <f t="shared" si="20"/>
        <v>113</v>
      </c>
    </row>
    <row r="355" spans="2:5" x14ac:dyDescent="0.35">
      <c r="D355" s="30" t="str">
        <f t="shared" si="18"/>
        <v>Medical records and health information technicians</v>
      </c>
      <c r="E355">
        <f t="shared" si="20"/>
        <v>0</v>
      </c>
    </row>
    <row r="356" spans="2:5" x14ac:dyDescent="0.35">
      <c r="D356" s="30" t="str">
        <f t="shared" si="18"/>
        <v>Optometrists and opticians</v>
      </c>
      <c r="E356">
        <f t="shared" si="20"/>
        <v>86</v>
      </c>
    </row>
    <row r="357" spans="2:5" x14ac:dyDescent="0.35">
      <c r="D357" s="30" t="str">
        <f t="shared" si="18"/>
        <v>Other health management and support workers</v>
      </c>
      <c r="E357">
        <f t="shared" si="20"/>
        <v>3563</v>
      </c>
    </row>
    <row r="358" spans="2:5" x14ac:dyDescent="0.35">
      <c r="D358" s="30" t="str">
        <f t="shared" si="18"/>
        <v>Other health service providers</v>
      </c>
      <c r="E358">
        <f t="shared" si="20"/>
        <v>0</v>
      </c>
    </row>
    <row r="359" spans="2:5" x14ac:dyDescent="0.35">
      <c r="D359" s="30" t="str">
        <f t="shared" si="18"/>
        <v>Medical and pathology laboratory technicians</v>
      </c>
      <c r="E359">
        <f t="shared" si="20"/>
        <v>549</v>
      </c>
    </row>
    <row r="360" spans="2:5" x14ac:dyDescent="0.35">
      <c r="D360" s="30" t="str">
        <f t="shared" si="18"/>
        <v>Paramedical practitioners (specify)</v>
      </c>
      <c r="E360">
        <f t="shared" si="20"/>
        <v>0</v>
      </c>
    </row>
    <row r="361" spans="2:5" x14ac:dyDescent="0.35">
      <c r="D361" s="30" t="str">
        <f t="shared" si="18"/>
        <v>Physiotherapists and physiotherapy assistants</v>
      </c>
      <c r="E361">
        <f t="shared" si="20"/>
        <v>137</v>
      </c>
    </row>
    <row r="362" spans="2:5" x14ac:dyDescent="0.35">
      <c r="D362" s="30" t="str">
        <f t="shared" si="18"/>
        <v>Social workers</v>
      </c>
      <c r="E362">
        <f t="shared" si="20"/>
        <v>0</v>
      </c>
    </row>
    <row r="363" spans="2:5" x14ac:dyDescent="0.35">
      <c r="D363" s="30" t="str">
        <f t="shared" si="18"/>
        <v>Speech Therapist</v>
      </c>
      <c r="E363">
        <f t="shared" si="20"/>
        <v>0</v>
      </c>
    </row>
    <row r="364" spans="2:5" x14ac:dyDescent="0.35">
      <c r="D364" s="30" t="str">
        <f t="shared" ref="D364" si="21">D340</f>
        <v>Traditional and complementary medicine practitioners</v>
      </c>
      <c r="E364">
        <f t="shared" si="20"/>
        <v>0</v>
      </c>
    </row>
    <row r="365" spans="2:5" x14ac:dyDescent="0.35">
      <c r="B365" t="e">
        <f>#REF!</f>
        <v>#REF!</v>
      </c>
      <c r="C365" t="str">
        <f>P1</f>
        <v>ETH</v>
      </c>
      <c r="D365" s="29" t="str">
        <f t="shared" ref="D365:D428" si="22">D341</f>
        <v>Medical doctors</v>
      </c>
      <c r="E365">
        <f t="shared" ref="E365:E388" si="23">P2</f>
        <v>11263</v>
      </c>
    </row>
    <row r="366" spans="2:5" x14ac:dyDescent="0.35">
      <c r="D366" s="30" t="str">
        <f t="shared" si="22"/>
        <v>Nursing Personnel</v>
      </c>
      <c r="E366">
        <f t="shared" si="23"/>
        <v>61772</v>
      </c>
    </row>
    <row r="367" spans="2:5" x14ac:dyDescent="0.35">
      <c r="D367" s="30" t="str">
        <f t="shared" si="22"/>
        <v>Midwifery personnel</v>
      </c>
      <c r="E367">
        <f t="shared" si="23"/>
        <v>16161</v>
      </c>
    </row>
    <row r="368" spans="2:5" x14ac:dyDescent="0.35">
      <c r="D368" s="30" t="str">
        <f t="shared" si="22"/>
        <v>Pharmacists</v>
      </c>
      <c r="E368">
        <f t="shared" si="23"/>
        <v>10752</v>
      </c>
    </row>
    <row r="369" spans="4:5" x14ac:dyDescent="0.35">
      <c r="D369" s="30" t="str">
        <f t="shared" si="22"/>
        <v>Dentists</v>
      </c>
      <c r="E369">
        <f t="shared" si="23"/>
        <v>1889</v>
      </c>
    </row>
    <row r="370" spans="4:5" x14ac:dyDescent="0.35">
      <c r="D370" s="30" t="str">
        <f t="shared" si="22"/>
        <v>Community health workers</v>
      </c>
      <c r="E370">
        <f t="shared" si="23"/>
        <v>37259</v>
      </c>
    </row>
    <row r="371" spans="4:5" x14ac:dyDescent="0.35">
      <c r="D371" s="30" t="str">
        <f t="shared" si="22"/>
        <v>Dieticians and nutritionists</v>
      </c>
      <c r="E371">
        <f t="shared" si="23"/>
        <v>147</v>
      </c>
    </row>
    <row r="372" spans="4:5" x14ac:dyDescent="0.35">
      <c r="D372" s="30" t="str">
        <f t="shared" si="22"/>
        <v>Environmental and occupational health &amp; hygiene workers</v>
      </c>
      <c r="E372">
        <f t="shared" si="23"/>
        <v>2662</v>
      </c>
    </row>
    <row r="373" spans="4:5" x14ac:dyDescent="0.35">
      <c r="D373" s="30" t="str">
        <f t="shared" si="22"/>
        <v>Health care assistants and other personal care workers in health services</v>
      </c>
      <c r="E373">
        <f t="shared" si="23"/>
        <v>0</v>
      </c>
    </row>
    <row r="374" spans="4:5" x14ac:dyDescent="0.35">
      <c r="D374" s="30" t="str">
        <f t="shared" si="22"/>
        <v>Health service managers</v>
      </c>
      <c r="E374">
        <f t="shared" si="23"/>
        <v>4365</v>
      </c>
    </row>
    <row r="375" spans="4:5" x14ac:dyDescent="0.35">
      <c r="D375" s="30" t="str">
        <f t="shared" si="22"/>
        <v>Medical and dental prosthetic technicians</v>
      </c>
      <c r="E375">
        <f t="shared" si="23"/>
        <v>52</v>
      </c>
    </row>
    <row r="376" spans="4:5" x14ac:dyDescent="0.35">
      <c r="D376" s="30" t="str">
        <f t="shared" si="22"/>
        <v>Other science professionals and technicians</v>
      </c>
      <c r="E376">
        <f t="shared" si="23"/>
        <v>672</v>
      </c>
    </row>
    <row r="377" spans="4:5" x14ac:dyDescent="0.35">
      <c r="D377" s="30" t="str">
        <f t="shared" si="22"/>
        <v>Medical assistants – clinical officers</v>
      </c>
      <c r="E377">
        <f t="shared" si="23"/>
        <v>11536</v>
      </c>
    </row>
    <row r="378" spans="4:5" x14ac:dyDescent="0.35">
      <c r="D378" s="30" t="str">
        <f t="shared" si="22"/>
        <v>Medical imaging and therapeutic equipment operators</v>
      </c>
      <c r="E378">
        <f t="shared" si="23"/>
        <v>1041</v>
      </c>
    </row>
    <row r="379" spans="4:5" x14ac:dyDescent="0.35">
      <c r="D379" s="30" t="str">
        <f t="shared" si="22"/>
        <v>Medical records and health information technicians</v>
      </c>
      <c r="E379">
        <f t="shared" si="23"/>
        <v>2953</v>
      </c>
    </row>
    <row r="380" spans="4:5" x14ac:dyDescent="0.35">
      <c r="D380" s="30" t="str">
        <f t="shared" si="22"/>
        <v>Optometrists and opticians</v>
      </c>
      <c r="E380">
        <f t="shared" si="23"/>
        <v>330</v>
      </c>
    </row>
    <row r="381" spans="4:5" x14ac:dyDescent="0.35">
      <c r="D381" s="30" t="str">
        <f t="shared" si="22"/>
        <v>Other health management and support workers</v>
      </c>
      <c r="E381">
        <f t="shared" si="23"/>
        <v>73174</v>
      </c>
    </row>
    <row r="382" spans="4:5" x14ac:dyDescent="0.35">
      <c r="D382" s="30" t="str">
        <f t="shared" si="22"/>
        <v>Other health service providers</v>
      </c>
      <c r="E382">
        <f t="shared" si="23"/>
        <v>2872</v>
      </c>
    </row>
    <row r="383" spans="4:5" x14ac:dyDescent="0.35">
      <c r="D383" s="30" t="str">
        <f t="shared" si="22"/>
        <v>Medical and pathology laboratory technicians</v>
      </c>
      <c r="E383">
        <f t="shared" si="23"/>
        <v>10450</v>
      </c>
    </row>
    <row r="384" spans="4:5" x14ac:dyDescent="0.35">
      <c r="D384" s="30" t="str">
        <f t="shared" si="22"/>
        <v>Paramedical practitioners (specify)</v>
      </c>
      <c r="E384">
        <f t="shared" si="23"/>
        <v>1285</v>
      </c>
    </row>
    <row r="385" spans="2:5" x14ac:dyDescent="0.35">
      <c r="D385" s="30" t="str">
        <f t="shared" si="22"/>
        <v>Physiotherapists and physiotherapy assistants</v>
      </c>
      <c r="E385">
        <f t="shared" si="23"/>
        <v>258</v>
      </c>
    </row>
    <row r="386" spans="2:5" x14ac:dyDescent="0.35">
      <c r="D386" s="30" t="str">
        <f t="shared" si="22"/>
        <v>Social workers</v>
      </c>
      <c r="E386">
        <f t="shared" si="23"/>
        <v>0</v>
      </c>
    </row>
    <row r="387" spans="2:5" x14ac:dyDescent="0.35">
      <c r="D387" s="30" t="str">
        <f t="shared" si="22"/>
        <v>Speech Therapist</v>
      </c>
      <c r="E387">
        <f t="shared" si="23"/>
        <v>0</v>
      </c>
    </row>
    <row r="388" spans="2:5" x14ac:dyDescent="0.35">
      <c r="D388" s="30" t="str">
        <f t="shared" si="22"/>
        <v>Traditional and complementary medicine practitioners</v>
      </c>
      <c r="E388">
        <f t="shared" si="23"/>
        <v>0</v>
      </c>
    </row>
    <row r="389" spans="2:5" x14ac:dyDescent="0.35">
      <c r="B389" t="e">
        <f>#REF!</f>
        <v>#REF!</v>
      </c>
      <c r="C389" t="str">
        <f>Q1</f>
        <v>GAB</v>
      </c>
      <c r="D389" s="29" t="str">
        <f t="shared" si="22"/>
        <v>Medical doctors</v>
      </c>
      <c r="E389">
        <f t="shared" ref="E389:E412" si="24">Q2</f>
        <v>1368</v>
      </c>
    </row>
    <row r="390" spans="2:5" x14ac:dyDescent="0.35">
      <c r="D390" s="30" t="str">
        <f t="shared" si="22"/>
        <v>Nursing Personnel</v>
      </c>
      <c r="E390">
        <f t="shared" si="24"/>
        <v>5352</v>
      </c>
    </row>
    <row r="391" spans="2:5" x14ac:dyDescent="0.35">
      <c r="D391" s="30" t="str">
        <f t="shared" si="22"/>
        <v>Midwifery personnel</v>
      </c>
      <c r="E391">
        <f t="shared" si="24"/>
        <v>733</v>
      </c>
    </row>
    <row r="392" spans="2:5" x14ac:dyDescent="0.35">
      <c r="D392" s="30" t="str">
        <f t="shared" si="22"/>
        <v>Pharmacists</v>
      </c>
      <c r="E392">
        <f t="shared" si="24"/>
        <v>227</v>
      </c>
    </row>
    <row r="393" spans="2:5" x14ac:dyDescent="0.35">
      <c r="D393" s="30" t="str">
        <f t="shared" si="22"/>
        <v>Dentists</v>
      </c>
      <c r="E393">
        <f t="shared" si="24"/>
        <v>40</v>
      </c>
    </row>
    <row r="394" spans="2:5" x14ac:dyDescent="0.35">
      <c r="D394" s="30" t="str">
        <f t="shared" si="22"/>
        <v>Community health workers</v>
      </c>
      <c r="E394">
        <f t="shared" si="24"/>
        <v>0</v>
      </c>
    </row>
    <row r="395" spans="2:5" x14ac:dyDescent="0.35">
      <c r="D395" s="30" t="str">
        <f t="shared" si="22"/>
        <v>Dieticians and nutritionists</v>
      </c>
      <c r="E395">
        <f t="shared" si="24"/>
        <v>6</v>
      </c>
    </row>
    <row r="396" spans="2:5" x14ac:dyDescent="0.35">
      <c r="D396" s="30" t="str">
        <f t="shared" si="22"/>
        <v>Environmental and occupational health &amp; hygiene workers</v>
      </c>
      <c r="E396">
        <f t="shared" si="24"/>
        <v>312</v>
      </c>
    </row>
    <row r="397" spans="2:5" x14ac:dyDescent="0.35">
      <c r="D397" s="30" t="str">
        <f t="shared" si="22"/>
        <v>Health care assistants and other personal care workers in health services</v>
      </c>
      <c r="E397">
        <f t="shared" si="24"/>
        <v>86</v>
      </c>
    </row>
    <row r="398" spans="2:5" x14ac:dyDescent="0.35">
      <c r="D398" s="30" t="str">
        <f t="shared" si="22"/>
        <v>Health service managers</v>
      </c>
      <c r="E398">
        <f t="shared" si="24"/>
        <v>318</v>
      </c>
    </row>
    <row r="399" spans="2:5" x14ac:dyDescent="0.35">
      <c r="D399" s="30" t="str">
        <f t="shared" si="22"/>
        <v>Medical and dental prosthetic technicians</v>
      </c>
      <c r="E399">
        <f t="shared" si="24"/>
        <v>46</v>
      </c>
    </row>
    <row r="400" spans="2:5" x14ac:dyDescent="0.35">
      <c r="D400" s="30" t="str">
        <f t="shared" si="22"/>
        <v>Other science professionals and technicians</v>
      </c>
      <c r="E400">
        <f t="shared" si="24"/>
        <v>83</v>
      </c>
    </row>
    <row r="401" spans="2:5" x14ac:dyDescent="0.35">
      <c r="D401" s="30" t="str">
        <f t="shared" si="22"/>
        <v>Medical assistants – clinical officers</v>
      </c>
      <c r="E401">
        <f t="shared" si="24"/>
        <v>18</v>
      </c>
    </row>
    <row r="402" spans="2:5" x14ac:dyDescent="0.35">
      <c r="D402" s="30" t="str">
        <f t="shared" si="22"/>
        <v>Medical imaging and therapeutic equipment operators</v>
      </c>
      <c r="E402">
        <f t="shared" si="24"/>
        <v>93</v>
      </c>
    </row>
    <row r="403" spans="2:5" x14ac:dyDescent="0.35">
      <c r="D403" s="30" t="str">
        <f t="shared" si="22"/>
        <v>Medical records and health information technicians</v>
      </c>
      <c r="E403">
        <f t="shared" si="24"/>
        <v>127</v>
      </c>
    </row>
    <row r="404" spans="2:5" x14ac:dyDescent="0.35">
      <c r="D404" s="30" t="str">
        <f t="shared" si="22"/>
        <v>Optometrists and opticians</v>
      </c>
      <c r="E404">
        <f t="shared" si="24"/>
        <v>5</v>
      </c>
    </row>
    <row r="405" spans="2:5" x14ac:dyDescent="0.35">
      <c r="D405" s="30" t="str">
        <f t="shared" si="22"/>
        <v>Other health management and support workers</v>
      </c>
      <c r="E405">
        <f t="shared" si="24"/>
        <v>1939</v>
      </c>
    </row>
    <row r="406" spans="2:5" x14ac:dyDescent="0.35">
      <c r="D406" s="30" t="str">
        <f t="shared" si="22"/>
        <v>Other health service providers</v>
      </c>
      <c r="E406">
        <f t="shared" si="24"/>
        <v>62</v>
      </c>
    </row>
    <row r="407" spans="2:5" x14ac:dyDescent="0.35">
      <c r="D407" s="30" t="str">
        <f t="shared" si="22"/>
        <v>Medical and pathology laboratory technicians</v>
      </c>
      <c r="E407">
        <f t="shared" si="24"/>
        <v>439</v>
      </c>
    </row>
    <row r="408" spans="2:5" x14ac:dyDescent="0.35">
      <c r="D408" s="30" t="str">
        <f t="shared" si="22"/>
        <v>Paramedical practitioners (specify)</v>
      </c>
      <c r="E408">
        <f t="shared" si="24"/>
        <v>58</v>
      </c>
    </row>
    <row r="409" spans="2:5" x14ac:dyDescent="0.35">
      <c r="D409" s="30" t="str">
        <f t="shared" si="22"/>
        <v>Physiotherapists and physiotherapy assistants</v>
      </c>
      <c r="E409">
        <f t="shared" si="24"/>
        <v>43</v>
      </c>
    </row>
    <row r="410" spans="2:5" x14ac:dyDescent="0.35">
      <c r="D410" s="30" t="str">
        <f t="shared" si="22"/>
        <v>Social workers</v>
      </c>
      <c r="E410">
        <f t="shared" si="24"/>
        <v>0</v>
      </c>
    </row>
    <row r="411" spans="2:5" x14ac:dyDescent="0.35">
      <c r="D411" s="30" t="str">
        <f t="shared" si="22"/>
        <v>Speech Therapist</v>
      </c>
      <c r="E411">
        <f t="shared" si="24"/>
        <v>0</v>
      </c>
    </row>
    <row r="412" spans="2:5" x14ac:dyDescent="0.35">
      <c r="D412" s="30" t="str">
        <f t="shared" si="22"/>
        <v>Traditional and complementary medicine practitioners</v>
      </c>
      <c r="E412">
        <f t="shared" si="24"/>
        <v>99</v>
      </c>
    </row>
    <row r="413" spans="2:5" x14ac:dyDescent="0.35">
      <c r="B413" t="e">
        <f>#REF!</f>
        <v>#REF!</v>
      </c>
      <c r="C413" t="str">
        <f>R1</f>
        <v>GHA</v>
      </c>
      <c r="D413" s="29" t="str">
        <f t="shared" si="22"/>
        <v>Medical doctors</v>
      </c>
      <c r="E413">
        <f t="shared" ref="E413:E436" si="25">R2</f>
        <v>4406</v>
      </c>
    </row>
    <row r="414" spans="2:5" x14ac:dyDescent="0.35">
      <c r="D414" s="30" t="str">
        <f t="shared" si="22"/>
        <v>Nursing Personnel</v>
      </c>
      <c r="E414">
        <f t="shared" si="25"/>
        <v>42827</v>
      </c>
    </row>
    <row r="415" spans="2:5" x14ac:dyDescent="0.35">
      <c r="D415" s="30" t="str">
        <f t="shared" si="22"/>
        <v>Midwifery personnel</v>
      </c>
      <c r="E415">
        <f t="shared" si="25"/>
        <v>10625</v>
      </c>
    </row>
    <row r="416" spans="2:5" x14ac:dyDescent="0.35">
      <c r="D416" s="30" t="str">
        <f t="shared" si="22"/>
        <v>Pharmacists</v>
      </c>
      <c r="E416">
        <f t="shared" si="25"/>
        <v>2127</v>
      </c>
    </row>
    <row r="417" spans="4:5" x14ac:dyDescent="0.35">
      <c r="D417" s="30" t="str">
        <f t="shared" si="22"/>
        <v>Dentists</v>
      </c>
      <c r="E417">
        <f t="shared" si="25"/>
        <v>713</v>
      </c>
    </row>
    <row r="418" spans="4:5" x14ac:dyDescent="0.35">
      <c r="D418" s="30" t="str">
        <f t="shared" si="22"/>
        <v>Community health workers</v>
      </c>
      <c r="E418">
        <f t="shared" si="25"/>
        <v>15820</v>
      </c>
    </row>
    <row r="419" spans="4:5" x14ac:dyDescent="0.35">
      <c r="D419" s="30" t="str">
        <f t="shared" si="22"/>
        <v>Dieticians and nutritionists</v>
      </c>
      <c r="E419">
        <f t="shared" si="25"/>
        <v>0</v>
      </c>
    </row>
    <row r="420" spans="4:5" x14ac:dyDescent="0.35">
      <c r="D420" s="30" t="str">
        <f t="shared" si="22"/>
        <v>Environmental and occupational health &amp; hygiene workers</v>
      </c>
      <c r="E420">
        <f t="shared" si="25"/>
        <v>47</v>
      </c>
    </row>
    <row r="421" spans="4:5" x14ac:dyDescent="0.35">
      <c r="D421" s="30" t="str">
        <f t="shared" si="22"/>
        <v>Health care assistants and other personal care workers in health services</v>
      </c>
      <c r="E421">
        <f t="shared" si="25"/>
        <v>4059</v>
      </c>
    </row>
    <row r="422" spans="4:5" x14ac:dyDescent="0.35">
      <c r="D422" s="30" t="str">
        <f t="shared" si="22"/>
        <v>Health service managers</v>
      </c>
      <c r="E422">
        <f t="shared" si="25"/>
        <v>1033</v>
      </c>
    </row>
    <row r="423" spans="4:5" x14ac:dyDescent="0.35">
      <c r="D423" s="30" t="str">
        <f t="shared" si="22"/>
        <v>Medical and dental prosthetic technicians</v>
      </c>
      <c r="E423">
        <f t="shared" si="25"/>
        <v>0</v>
      </c>
    </row>
    <row r="424" spans="4:5" x14ac:dyDescent="0.35">
      <c r="D424" s="30" t="str">
        <f t="shared" si="22"/>
        <v>Other science professionals and technicians</v>
      </c>
      <c r="E424">
        <f t="shared" si="25"/>
        <v>398</v>
      </c>
    </row>
    <row r="425" spans="4:5" x14ac:dyDescent="0.35">
      <c r="D425" s="30" t="str">
        <f t="shared" si="22"/>
        <v>Medical assistants – clinical officers</v>
      </c>
      <c r="E425">
        <f t="shared" si="25"/>
        <v>1671</v>
      </c>
    </row>
    <row r="426" spans="4:5" x14ac:dyDescent="0.35">
      <c r="D426" s="30" t="str">
        <f t="shared" si="22"/>
        <v>Medical imaging and therapeutic equipment operators</v>
      </c>
      <c r="E426">
        <f t="shared" si="25"/>
        <v>1476</v>
      </c>
    </row>
    <row r="427" spans="4:5" x14ac:dyDescent="0.35">
      <c r="D427" s="30" t="str">
        <f t="shared" si="22"/>
        <v>Medical records and health information technicians</v>
      </c>
      <c r="E427">
        <f t="shared" si="25"/>
        <v>3883</v>
      </c>
    </row>
    <row r="428" spans="4:5" x14ac:dyDescent="0.35">
      <c r="D428" s="30" t="str">
        <f t="shared" si="22"/>
        <v>Optometrists and opticians</v>
      </c>
      <c r="E428">
        <f t="shared" si="25"/>
        <v>143</v>
      </c>
    </row>
    <row r="429" spans="4:5" x14ac:dyDescent="0.35">
      <c r="D429" s="30" t="str">
        <f t="shared" ref="D429:D492" si="26">D405</f>
        <v>Other health management and support workers</v>
      </c>
      <c r="E429">
        <f t="shared" si="25"/>
        <v>23627</v>
      </c>
    </row>
    <row r="430" spans="4:5" x14ac:dyDescent="0.35">
      <c r="D430" s="30" t="str">
        <f t="shared" si="26"/>
        <v>Other health service providers</v>
      </c>
      <c r="E430">
        <f t="shared" si="25"/>
        <v>1877</v>
      </c>
    </row>
    <row r="431" spans="4:5" x14ac:dyDescent="0.35">
      <c r="D431" s="30" t="str">
        <f t="shared" si="26"/>
        <v>Medical and pathology laboratory technicians</v>
      </c>
      <c r="E431">
        <f t="shared" si="25"/>
        <v>1563</v>
      </c>
    </row>
    <row r="432" spans="4:5" x14ac:dyDescent="0.35">
      <c r="D432" s="30" t="str">
        <f t="shared" si="26"/>
        <v>Paramedical practitioners (specify)</v>
      </c>
      <c r="E432">
        <f t="shared" si="25"/>
        <v>2116</v>
      </c>
    </row>
    <row r="433" spans="2:5" x14ac:dyDescent="0.35">
      <c r="D433" s="30" t="str">
        <f t="shared" si="26"/>
        <v>Physiotherapists and physiotherapy assistants</v>
      </c>
      <c r="E433">
        <f t="shared" si="25"/>
        <v>304</v>
      </c>
    </row>
    <row r="434" spans="2:5" x14ac:dyDescent="0.35">
      <c r="D434" s="30" t="str">
        <f t="shared" si="26"/>
        <v>Social workers</v>
      </c>
      <c r="E434">
        <f t="shared" si="25"/>
        <v>0</v>
      </c>
    </row>
    <row r="435" spans="2:5" x14ac:dyDescent="0.35">
      <c r="D435" s="30" t="str">
        <f t="shared" si="26"/>
        <v>Speech Therapist</v>
      </c>
      <c r="E435">
        <f t="shared" si="25"/>
        <v>0</v>
      </c>
    </row>
    <row r="436" spans="2:5" x14ac:dyDescent="0.35">
      <c r="D436" s="30" t="str">
        <f t="shared" si="26"/>
        <v>Traditional and complementary medicine practitioners</v>
      </c>
      <c r="E436">
        <f t="shared" si="25"/>
        <v>3468</v>
      </c>
    </row>
    <row r="437" spans="2:5" x14ac:dyDescent="0.35">
      <c r="B437" t="e">
        <f>#REF!</f>
        <v>#REF!</v>
      </c>
      <c r="C437" t="str">
        <f>S1</f>
        <v>GIN</v>
      </c>
      <c r="D437" s="29" t="str">
        <f t="shared" si="26"/>
        <v>Medical doctors</v>
      </c>
      <c r="E437">
        <f t="shared" ref="E437:E460" si="27">S2</f>
        <v>2787</v>
      </c>
    </row>
    <row r="438" spans="2:5" x14ac:dyDescent="0.35">
      <c r="D438" s="30" t="str">
        <f t="shared" si="26"/>
        <v>Nursing Personnel</v>
      </c>
      <c r="E438">
        <f t="shared" si="27"/>
        <v>6329</v>
      </c>
    </row>
    <row r="439" spans="2:5" x14ac:dyDescent="0.35">
      <c r="D439" s="30" t="str">
        <f t="shared" si="26"/>
        <v>Midwifery personnel</v>
      </c>
      <c r="E439">
        <f t="shared" si="27"/>
        <v>866</v>
      </c>
    </row>
    <row r="440" spans="2:5" x14ac:dyDescent="0.35">
      <c r="D440" s="30" t="str">
        <f t="shared" si="26"/>
        <v>Pharmacists</v>
      </c>
      <c r="E440">
        <f t="shared" si="27"/>
        <v>255</v>
      </c>
    </row>
    <row r="441" spans="2:5" x14ac:dyDescent="0.35">
      <c r="D441" s="30" t="str">
        <f t="shared" si="26"/>
        <v>Dentists</v>
      </c>
      <c r="E441">
        <f t="shared" si="27"/>
        <v>73</v>
      </c>
    </row>
    <row r="442" spans="2:5" x14ac:dyDescent="0.35">
      <c r="D442" s="30" t="str">
        <f t="shared" si="26"/>
        <v>Community health workers</v>
      </c>
      <c r="E442">
        <f t="shared" si="27"/>
        <v>16567</v>
      </c>
    </row>
    <row r="443" spans="2:5" x14ac:dyDescent="0.35">
      <c r="D443" s="30" t="str">
        <f t="shared" si="26"/>
        <v>Dieticians and nutritionists</v>
      </c>
      <c r="E443">
        <f t="shared" si="27"/>
        <v>0</v>
      </c>
    </row>
    <row r="444" spans="2:5" x14ac:dyDescent="0.35">
      <c r="D444" s="30" t="str">
        <f t="shared" si="26"/>
        <v>Environmental and occupational health &amp; hygiene workers</v>
      </c>
      <c r="E444">
        <f t="shared" si="27"/>
        <v>0</v>
      </c>
    </row>
    <row r="445" spans="2:5" x14ac:dyDescent="0.35">
      <c r="D445" s="30" t="str">
        <f t="shared" si="26"/>
        <v>Health care assistants and other personal care workers in health services</v>
      </c>
      <c r="E445">
        <f t="shared" si="27"/>
        <v>1</v>
      </c>
    </row>
    <row r="446" spans="2:5" x14ac:dyDescent="0.35">
      <c r="D446" s="30" t="str">
        <f t="shared" si="26"/>
        <v>Health service managers</v>
      </c>
      <c r="E446">
        <f t="shared" si="27"/>
        <v>189</v>
      </c>
    </row>
    <row r="447" spans="2:5" x14ac:dyDescent="0.35">
      <c r="D447" s="30" t="str">
        <f t="shared" si="26"/>
        <v>Medical and dental prosthetic technicians</v>
      </c>
      <c r="E447">
        <f t="shared" si="27"/>
        <v>0</v>
      </c>
    </row>
    <row r="448" spans="2:5" x14ac:dyDescent="0.35">
      <c r="D448" s="30" t="str">
        <f t="shared" si="26"/>
        <v>Other science professionals and technicians</v>
      </c>
      <c r="E448">
        <f t="shared" si="27"/>
        <v>0</v>
      </c>
    </row>
    <row r="449" spans="2:5" x14ac:dyDescent="0.35">
      <c r="D449" s="30" t="str">
        <f t="shared" si="26"/>
        <v>Medical assistants – clinical officers</v>
      </c>
      <c r="E449">
        <f t="shared" si="27"/>
        <v>0</v>
      </c>
    </row>
    <row r="450" spans="2:5" x14ac:dyDescent="0.35">
      <c r="D450" s="30" t="str">
        <f t="shared" si="26"/>
        <v>Medical imaging and therapeutic equipment operators</v>
      </c>
      <c r="E450">
        <f t="shared" si="27"/>
        <v>0</v>
      </c>
    </row>
    <row r="451" spans="2:5" x14ac:dyDescent="0.35">
      <c r="D451" s="30" t="str">
        <f t="shared" si="26"/>
        <v>Medical records and health information technicians</v>
      </c>
      <c r="E451">
        <f t="shared" si="27"/>
        <v>66</v>
      </c>
    </row>
    <row r="452" spans="2:5" x14ac:dyDescent="0.35">
      <c r="D452" s="30" t="str">
        <f t="shared" si="26"/>
        <v>Optometrists and opticians</v>
      </c>
      <c r="E452">
        <f t="shared" si="27"/>
        <v>0</v>
      </c>
    </row>
    <row r="453" spans="2:5" x14ac:dyDescent="0.35">
      <c r="D453" s="30" t="str">
        <f t="shared" si="26"/>
        <v>Other health management and support workers</v>
      </c>
      <c r="E453">
        <f t="shared" si="27"/>
        <v>481</v>
      </c>
    </row>
    <row r="454" spans="2:5" x14ac:dyDescent="0.35">
      <c r="D454" s="30" t="str">
        <f t="shared" si="26"/>
        <v>Other health service providers</v>
      </c>
      <c r="E454">
        <f t="shared" si="27"/>
        <v>0</v>
      </c>
    </row>
    <row r="455" spans="2:5" x14ac:dyDescent="0.35">
      <c r="D455" s="30" t="str">
        <f t="shared" si="26"/>
        <v>Medical and pathology laboratory technicians</v>
      </c>
      <c r="E455">
        <f t="shared" si="27"/>
        <v>181</v>
      </c>
    </row>
    <row r="456" spans="2:5" x14ac:dyDescent="0.35">
      <c r="D456" s="30" t="str">
        <f t="shared" si="26"/>
        <v>Paramedical practitioners (specify)</v>
      </c>
      <c r="E456">
        <f t="shared" si="27"/>
        <v>62</v>
      </c>
    </row>
    <row r="457" spans="2:5" x14ac:dyDescent="0.35">
      <c r="D457" s="30" t="str">
        <f t="shared" si="26"/>
        <v>Physiotherapists and physiotherapy assistants</v>
      </c>
      <c r="E457">
        <f t="shared" si="27"/>
        <v>0</v>
      </c>
    </row>
    <row r="458" spans="2:5" x14ac:dyDescent="0.35">
      <c r="D458" s="30" t="str">
        <f t="shared" si="26"/>
        <v>Social workers</v>
      </c>
      <c r="E458">
        <f t="shared" si="27"/>
        <v>0</v>
      </c>
    </row>
    <row r="459" spans="2:5" x14ac:dyDescent="0.35">
      <c r="D459" s="30" t="str">
        <f t="shared" si="26"/>
        <v>Speech Therapist</v>
      </c>
      <c r="E459">
        <f t="shared" si="27"/>
        <v>0</v>
      </c>
    </row>
    <row r="460" spans="2:5" x14ac:dyDescent="0.35">
      <c r="D460" s="30" t="str">
        <f t="shared" si="26"/>
        <v>Traditional and complementary medicine practitioners</v>
      </c>
      <c r="E460">
        <f t="shared" si="27"/>
        <v>0</v>
      </c>
    </row>
    <row r="461" spans="2:5" x14ac:dyDescent="0.35">
      <c r="B461" t="e">
        <f>#REF!</f>
        <v>#REF!</v>
      </c>
      <c r="C461" t="str">
        <f>T1</f>
        <v>GMB</v>
      </c>
      <c r="D461" s="29" t="str">
        <f t="shared" si="26"/>
        <v>Medical doctors</v>
      </c>
      <c r="E461">
        <f t="shared" ref="E461:E484" si="28">T2</f>
        <v>298</v>
      </c>
    </row>
    <row r="462" spans="2:5" x14ac:dyDescent="0.35">
      <c r="D462" s="30" t="str">
        <f t="shared" si="26"/>
        <v>Nursing Personnel</v>
      </c>
      <c r="E462">
        <f t="shared" si="28"/>
        <v>1178</v>
      </c>
    </row>
    <row r="463" spans="2:5" x14ac:dyDescent="0.35">
      <c r="D463" s="30" t="str">
        <f t="shared" si="26"/>
        <v>Midwifery personnel</v>
      </c>
      <c r="E463">
        <f t="shared" si="28"/>
        <v>320</v>
      </c>
    </row>
    <row r="464" spans="2:5" x14ac:dyDescent="0.35">
      <c r="D464" s="30" t="str">
        <f t="shared" si="26"/>
        <v>Pharmacists</v>
      </c>
      <c r="E464">
        <f t="shared" si="28"/>
        <v>79</v>
      </c>
    </row>
    <row r="465" spans="4:5" x14ac:dyDescent="0.35">
      <c r="D465" s="30" t="str">
        <f t="shared" si="26"/>
        <v>Dentists</v>
      </c>
      <c r="E465">
        <f t="shared" si="28"/>
        <v>3</v>
      </c>
    </row>
    <row r="466" spans="4:5" x14ac:dyDescent="0.35">
      <c r="D466" s="30" t="str">
        <f t="shared" si="26"/>
        <v>Community health workers</v>
      </c>
      <c r="E466">
        <f t="shared" si="28"/>
        <v>1553</v>
      </c>
    </row>
    <row r="467" spans="4:5" x14ac:dyDescent="0.35">
      <c r="D467" s="30" t="str">
        <f t="shared" si="26"/>
        <v>Dieticians and nutritionists</v>
      </c>
      <c r="E467">
        <f t="shared" si="28"/>
        <v>0</v>
      </c>
    </row>
    <row r="468" spans="4:5" x14ac:dyDescent="0.35">
      <c r="D468" s="30" t="str">
        <f t="shared" si="26"/>
        <v>Environmental and occupational health &amp; hygiene workers</v>
      </c>
      <c r="E468">
        <f t="shared" si="28"/>
        <v>316</v>
      </c>
    </row>
    <row r="469" spans="4:5" x14ac:dyDescent="0.35">
      <c r="D469" s="30" t="str">
        <f t="shared" si="26"/>
        <v>Health care assistants and other personal care workers in health services</v>
      </c>
      <c r="E469">
        <f t="shared" si="28"/>
        <v>0</v>
      </c>
    </row>
    <row r="470" spans="4:5" x14ac:dyDescent="0.35">
      <c r="D470" s="30" t="str">
        <f t="shared" si="26"/>
        <v>Health service managers</v>
      </c>
      <c r="E470">
        <f t="shared" si="28"/>
        <v>0</v>
      </c>
    </row>
    <row r="471" spans="4:5" x14ac:dyDescent="0.35">
      <c r="D471" s="30" t="str">
        <f t="shared" si="26"/>
        <v>Medical and dental prosthetic technicians</v>
      </c>
      <c r="E471">
        <f t="shared" si="28"/>
        <v>0</v>
      </c>
    </row>
    <row r="472" spans="4:5" x14ac:dyDescent="0.35">
      <c r="D472" s="30" t="str">
        <f t="shared" si="26"/>
        <v>Other science professionals and technicians</v>
      </c>
      <c r="E472">
        <f t="shared" si="28"/>
        <v>0</v>
      </c>
    </row>
    <row r="473" spans="4:5" x14ac:dyDescent="0.35">
      <c r="D473" s="30" t="str">
        <f t="shared" si="26"/>
        <v>Medical assistants – clinical officers</v>
      </c>
      <c r="E473">
        <f t="shared" si="28"/>
        <v>0</v>
      </c>
    </row>
    <row r="474" spans="4:5" x14ac:dyDescent="0.35">
      <c r="D474" s="30" t="str">
        <f t="shared" si="26"/>
        <v>Medical imaging and therapeutic equipment operators</v>
      </c>
      <c r="E474">
        <f t="shared" si="28"/>
        <v>0</v>
      </c>
    </row>
    <row r="475" spans="4:5" x14ac:dyDescent="0.35">
      <c r="D475" s="30" t="str">
        <f t="shared" si="26"/>
        <v>Medical records and health information technicians</v>
      </c>
      <c r="E475">
        <f t="shared" si="28"/>
        <v>0</v>
      </c>
    </row>
    <row r="476" spans="4:5" x14ac:dyDescent="0.35">
      <c r="D476" s="30" t="str">
        <f t="shared" si="26"/>
        <v>Optometrists and opticians</v>
      </c>
      <c r="E476">
        <f t="shared" si="28"/>
        <v>0</v>
      </c>
    </row>
    <row r="477" spans="4:5" x14ac:dyDescent="0.35">
      <c r="D477" s="30" t="str">
        <f t="shared" si="26"/>
        <v>Other health management and support workers</v>
      </c>
      <c r="E477">
        <f t="shared" si="28"/>
        <v>0</v>
      </c>
    </row>
    <row r="478" spans="4:5" x14ac:dyDescent="0.35">
      <c r="D478" s="30" t="str">
        <f t="shared" si="26"/>
        <v>Other health service providers</v>
      </c>
      <c r="E478">
        <f t="shared" si="28"/>
        <v>0</v>
      </c>
    </row>
    <row r="479" spans="4:5" x14ac:dyDescent="0.35">
      <c r="D479" s="30" t="str">
        <f t="shared" si="26"/>
        <v>Medical and pathology laboratory technicians</v>
      </c>
      <c r="E479">
        <f t="shared" si="28"/>
        <v>138</v>
      </c>
    </row>
    <row r="480" spans="4:5" x14ac:dyDescent="0.35">
      <c r="D480" s="30" t="str">
        <f t="shared" si="26"/>
        <v>Paramedical practitioners (specify)</v>
      </c>
      <c r="E480">
        <f t="shared" si="28"/>
        <v>39</v>
      </c>
    </row>
    <row r="481" spans="2:5" x14ac:dyDescent="0.35">
      <c r="D481" s="30" t="str">
        <f t="shared" si="26"/>
        <v>Physiotherapists and physiotherapy assistants</v>
      </c>
      <c r="E481">
        <f t="shared" si="28"/>
        <v>0</v>
      </c>
    </row>
    <row r="482" spans="2:5" x14ac:dyDescent="0.35">
      <c r="D482" s="30" t="str">
        <f t="shared" si="26"/>
        <v>Social workers</v>
      </c>
      <c r="E482">
        <f t="shared" si="28"/>
        <v>0</v>
      </c>
    </row>
    <row r="483" spans="2:5" x14ac:dyDescent="0.35">
      <c r="D483" s="30" t="str">
        <f t="shared" si="26"/>
        <v>Speech Therapist</v>
      </c>
      <c r="E483">
        <f t="shared" si="28"/>
        <v>0</v>
      </c>
    </row>
    <row r="484" spans="2:5" x14ac:dyDescent="0.35">
      <c r="D484" s="30" t="str">
        <f t="shared" si="26"/>
        <v>Traditional and complementary medicine practitioners</v>
      </c>
      <c r="E484">
        <f t="shared" si="28"/>
        <v>0</v>
      </c>
    </row>
    <row r="485" spans="2:5" x14ac:dyDescent="0.35">
      <c r="B485" t="e">
        <f>#REF!</f>
        <v>#REF!</v>
      </c>
      <c r="C485" t="str">
        <f>U1</f>
        <v>GNB</v>
      </c>
      <c r="D485" s="29" t="str">
        <f t="shared" si="26"/>
        <v>Medical doctors</v>
      </c>
      <c r="E485">
        <f t="shared" ref="E485:E508" si="29">U2</f>
        <v>318</v>
      </c>
    </row>
    <row r="486" spans="2:5" x14ac:dyDescent="0.35">
      <c r="D486" s="30" t="str">
        <f t="shared" si="26"/>
        <v>Nursing Personnel</v>
      </c>
      <c r="E486">
        <f t="shared" si="29"/>
        <v>1264</v>
      </c>
    </row>
    <row r="487" spans="2:5" x14ac:dyDescent="0.35">
      <c r="D487" s="30" t="str">
        <f t="shared" si="26"/>
        <v>Midwifery personnel</v>
      </c>
      <c r="E487">
        <f t="shared" si="29"/>
        <v>157</v>
      </c>
    </row>
    <row r="488" spans="2:5" x14ac:dyDescent="0.35">
      <c r="D488" s="30" t="str">
        <f t="shared" si="26"/>
        <v>Pharmacists</v>
      </c>
      <c r="E488">
        <f t="shared" si="29"/>
        <v>82</v>
      </c>
    </row>
    <row r="489" spans="2:5" x14ac:dyDescent="0.35">
      <c r="D489" s="30" t="str">
        <f t="shared" si="26"/>
        <v>Dentists</v>
      </c>
      <c r="E489">
        <f t="shared" si="29"/>
        <v>16</v>
      </c>
    </row>
    <row r="490" spans="2:5" x14ac:dyDescent="0.35">
      <c r="D490" s="30" t="str">
        <f t="shared" si="26"/>
        <v>Community health workers</v>
      </c>
      <c r="E490">
        <f t="shared" si="29"/>
        <v>4057</v>
      </c>
    </row>
    <row r="491" spans="2:5" x14ac:dyDescent="0.35">
      <c r="D491" s="30" t="str">
        <f t="shared" si="26"/>
        <v>Dieticians and nutritionists</v>
      </c>
      <c r="E491">
        <f t="shared" si="29"/>
        <v>0</v>
      </c>
    </row>
    <row r="492" spans="2:5" x14ac:dyDescent="0.35">
      <c r="D492" s="30" t="str">
        <f t="shared" si="26"/>
        <v>Environmental and occupational health &amp; hygiene workers</v>
      </c>
      <c r="E492">
        <f t="shared" si="29"/>
        <v>3</v>
      </c>
    </row>
    <row r="493" spans="2:5" x14ac:dyDescent="0.35">
      <c r="D493" s="30" t="str">
        <f t="shared" ref="D493:D556" si="30">D469</f>
        <v>Health care assistants and other personal care workers in health services</v>
      </c>
      <c r="E493">
        <f t="shared" si="29"/>
        <v>0</v>
      </c>
    </row>
    <row r="494" spans="2:5" x14ac:dyDescent="0.35">
      <c r="D494" s="30" t="str">
        <f t="shared" si="30"/>
        <v>Health service managers</v>
      </c>
      <c r="E494">
        <f t="shared" si="29"/>
        <v>130</v>
      </c>
    </row>
    <row r="495" spans="2:5" x14ac:dyDescent="0.35">
      <c r="D495" s="30" t="str">
        <f t="shared" si="30"/>
        <v>Medical and dental prosthetic technicians</v>
      </c>
      <c r="E495">
        <f t="shared" si="29"/>
        <v>5</v>
      </c>
    </row>
    <row r="496" spans="2:5" x14ac:dyDescent="0.35">
      <c r="D496" s="30" t="str">
        <f t="shared" si="30"/>
        <v>Other science professionals and technicians</v>
      </c>
      <c r="E496">
        <f t="shared" si="29"/>
        <v>0</v>
      </c>
    </row>
    <row r="497" spans="2:5" x14ac:dyDescent="0.35">
      <c r="D497" s="30" t="str">
        <f t="shared" si="30"/>
        <v>Medical assistants – clinical officers</v>
      </c>
      <c r="E497">
        <f t="shared" si="29"/>
        <v>0</v>
      </c>
    </row>
    <row r="498" spans="2:5" x14ac:dyDescent="0.35">
      <c r="D498" s="30" t="str">
        <f t="shared" si="30"/>
        <v>Medical imaging and therapeutic equipment operators</v>
      </c>
      <c r="E498">
        <f t="shared" si="29"/>
        <v>12</v>
      </c>
    </row>
    <row r="499" spans="2:5" x14ac:dyDescent="0.35">
      <c r="D499" s="30" t="str">
        <f t="shared" si="30"/>
        <v>Medical records and health information technicians</v>
      </c>
      <c r="E499">
        <f t="shared" si="29"/>
        <v>24</v>
      </c>
    </row>
    <row r="500" spans="2:5" x14ac:dyDescent="0.35">
      <c r="D500" s="30" t="str">
        <f t="shared" si="30"/>
        <v>Optometrists and opticians</v>
      </c>
      <c r="E500">
        <f t="shared" si="29"/>
        <v>16</v>
      </c>
    </row>
    <row r="501" spans="2:5" x14ac:dyDescent="0.35">
      <c r="D501" s="30" t="str">
        <f t="shared" si="30"/>
        <v>Other health management and support workers</v>
      </c>
      <c r="E501">
        <f t="shared" si="29"/>
        <v>481</v>
      </c>
    </row>
    <row r="502" spans="2:5" x14ac:dyDescent="0.35">
      <c r="D502" s="30" t="str">
        <f t="shared" si="30"/>
        <v>Other health service providers</v>
      </c>
      <c r="E502">
        <f t="shared" si="29"/>
        <v>69</v>
      </c>
    </row>
    <row r="503" spans="2:5" x14ac:dyDescent="0.35">
      <c r="D503" s="30" t="str">
        <f t="shared" si="30"/>
        <v>Medical and pathology laboratory technicians</v>
      </c>
      <c r="E503">
        <f t="shared" si="29"/>
        <v>172</v>
      </c>
    </row>
    <row r="504" spans="2:5" x14ac:dyDescent="0.35">
      <c r="D504" s="30" t="str">
        <f t="shared" si="30"/>
        <v>Paramedical practitioners (specify)</v>
      </c>
      <c r="E504">
        <f t="shared" si="29"/>
        <v>8</v>
      </c>
    </row>
    <row r="505" spans="2:5" x14ac:dyDescent="0.35">
      <c r="D505" s="30" t="str">
        <f t="shared" si="30"/>
        <v>Physiotherapists and physiotherapy assistants</v>
      </c>
      <c r="E505">
        <f t="shared" si="29"/>
        <v>13</v>
      </c>
    </row>
    <row r="506" spans="2:5" x14ac:dyDescent="0.35">
      <c r="D506" s="30" t="str">
        <f t="shared" si="30"/>
        <v>Social workers</v>
      </c>
      <c r="E506">
        <f t="shared" si="29"/>
        <v>0</v>
      </c>
    </row>
    <row r="507" spans="2:5" x14ac:dyDescent="0.35">
      <c r="D507" s="30" t="str">
        <f t="shared" si="30"/>
        <v>Speech Therapist</v>
      </c>
      <c r="E507">
        <f t="shared" si="29"/>
        <v>0</v>
      </c>
    </row>
    <row r="508" spans="2:5" x14ac:dyDescent="0.35">
      <c r="D508" s="30" t="str">
        <f t="shared" si="30"/>
        <v>Traditional and complementary medicine practitioners</v>
      </c>
      <c r="E508">
        <f t="shared" si="29"/>
        <v>1063</v>
      </c>
    </row>
    <row r="509" spans="2:5" x14ac:dyDescent="0.35">
      <c r="B509" t="e">
        <f>#REF!</f>
        <v>#REF!</v>
      </c>
      <c r="C509" t="str">
        <f>V1</f>
        <v>GNQ</v>
      </c>
      <c r="D509" s="29" t="str">
        <f t="shared" si="30"/>
        <v>Medical doctors</v>
      </c>
      <c r="E509">
        <f t="shared" ref="E509:E532" si="31">V2</f>
        <v>246</v>
      </c>
    </row>
    <row r="510" spans="2:5" x14ac:dyDescent="0.35">
      <c r="D510" s="30" t="str">
        <f t="shared" si="30"/>
        <v>Nursing Personnel</v>
      </c>
      <c r="E510">
        <f t="shared" si="31"/>
        <v>355</v>
      </c>
    </row>
    <row r="511" spans="2:5" x14ac:dyDescent="0.35">
      <c r="D511" s="30" t="str">
        <f t="shared" si="30"/>
        <v>Midwifery personnel</v>
      </c>
      <c r="E511">
        <f t="shared" si="31"/>
        <v>51</v>
      </c>
    </row>
    <row r="512" spans="2:5" x14ac:dyDescent="0.35">
      <c r="D512" s="30" t="str">
        <f t="shared" si="30"/>
        <v>Pharmacists</v>
      </c>
      <c r="E512">
        <f t="shared" si="31"/>
        <v>10</v>
      </c>
    </row>
    <row r="513" spans="4:5" x14ac:dyDescent="0.35">
      <c r="D513" s="30" t="str">
        <f t="shared" si="30"/>
        <v>Dentists</v>
      </c>
      <c r="E513">
        <f t="shared" si="31"/>
        <v>0</v>
      </c>
    </row>
    <row r="514" spans="4:5" x14ac:dyDescent="0.35">
      <c r="D514" s="30" t="str">
        <f t="shared" si="30"/>
        <v>Community health workers</v>
      </c>
      <c r="E514">
        <f t="shared" si="31"/>
        <v>0</v>
      </c>
    </row>
    <row r="515" spans="4:5" x14ac:dyDescent="0.35">
      <c r="D515" s="30" t="str">
        <f t="shared" si="30"/>
        <v>Dieticians and nutritionists</v>
      </c>
      <c r="E515">
        <f t="shared" si="31"/>
        <v>0</v>
      </c>
    </row>
    <row r="516" spans="4:5" x14ac:dyDescent="0.35">
      <c r="D516" s="30" t="str">
        <f t="shared" si="30"/>
        <v>Environmental and occupational health &amp; hygiene workers</v>
      </c>
      <c r="E516">
        <f t="shared" si="31"/>
        <v>0</v>
      </c>
    </row>
    <row r="517" spans="4:5" x14ac:dyDescent="0.35">
      <c r="D517" s="30" t="str">
        <f t="shared" si="30"/>
        <v>Health care assistants and other personal care workers in health services</v>
      </c>
      <c r="E517">
        <f t="shared" si="31"/>
        <v>1847</v>
      </c>
    </row>
    <row r="518" spans="4:5" x14ac:dyDescent="0.35">
      <c r="D518" s="30" t="str">
        <f t="shared" si="30"/>
        <v>Health service managers</v>
      </c>
      <c r="E518">
        <f t="shared" si="31"/>
        <v>0</v>
      </c>
    </row>
    <row r="519" spans="4:5" x14ac:dyDescent="0.35">
      <c r="D519" s="30" t="str">
        <f t="shared" si="30"/>
        <v>Medical and dental prosthetic technicians</v>
      </c>
      <c r="E519">
        <f t="shared" si="31"/>
        <v>5</v>
      </c>
    </row>
    <row r="520" spans="4:5" x14ac:dyDescent="0.35">
      <c r="D520" s="30" t="str">
        <f t="shared" si="30"/>
        <v>Other science professionals and technicians</v>
      </c>
      <c r="E520">
        <f t="shared" si="31"/>
        <v>134</v>
      </c>
    </row>
    <row r="521" spans="4:5" x14ac:dyDescent="0.35">
      <c r="D521" s="30" t="str">
        <f t="shared" si="30"/>
        <v>Medical assistants – clinical officers</v>
      </c>
      <c r="E521">
        <f t="shared" si="31"/>
        <v>0</v>
      </c>
    </row>
    <row r="522" spans="4:5" x14ac:dyDescent="0.35">
      <c r="D522" s="30" t="str">
        <f t="shared" si="30"/>
        <v>Medical imaging and therapeutic equipment operators</v>
      </c>
      <c r="E522">
        <f t="shared" si="31"/>
        <v>0</v>
      </c>
    </row>
    <row r="523" spans="4:5" x14ac:dyDescent="0.35">
      <c r="D523" s="30" t="str">
        <f t="shared" si="30"/>
        <v>Medical records and health information technicians</v>
      </c>
      <c r="E523">
        <f t="shared" si="31"/>
        <v>0</v>
      </c>
    </row>
    <row r="524" spans="4:5" x14ac:dyDescent="0.35">
      <c r="D524" s="30" t="str">
        <f t="shared" si="30"/>
        <v>Optometrists and opticians</v>
      </c>
      <c r="E524">
        <f t="shared" si="31"/>
        <v>0</v>
      </c>
    </row>
    <row r="525" spans="4:5" x14ac:dyDescent="0.35">
      <c r="D525" s="30" t="str">
        <f t="shared" si="30"/>
        <v>Other health management and support workers</v>
      </c>
      <c r="E525">
        <f t="shared" si="31"/>
        <v>0</v>
      </c>
    </row>
    <row r="526" spans="4:5" x14ac:dyDescent="0.35">
      <c r="D526" s="30" t="str">
        <f t="shared" si="30"/>
        <v>Other health service providers</v>
      </c>
      <c r="E526">
        <f t="shared" si="31"/>
        <v>0</v>
      </c>
    </row>
    <row r="527" spans="4:5" x14ac:dyDescent="0.35">
      <c r="D527" s="30" t="str">
        <f t="shared" si="30"/>
        <v>Medical and pathology laboratory technicians</v>
      </c>
      <c r="E527">
        <f t="shared" si="31"/>
        <v>2</v>
      </c>
    </row>
    <row r="528" spans="4:5" x14ac:dyDescent="0.35">
      <c r="D528" s="30" t="str">
        <f t="shared" si="30"/>
        <v>Paramedical practitioners (specify)</v>
      </c>
      <c r="E528">
        <f t="shared" si="31"/>
        <v>0</v>
      </c>
    </row>
    <row r="529" spans="2:5" x14ac:dyDescent="0.35">
      <c r="D529" s="30" t="str">
        <f t="shared" si="30"/>
        <v>Physiotherapists and physiotherapy assistants</v>
      </c>
      <c r="E529">
        <f t="shared" si="31"/>
        <v>0</v>
      </c>
    </row>
    <row r="530" spans="2:5" x14ac:dyDescent="0.35">
      <c r="D530" s="30" t="str">
        <f t="shared" si="30"/>
        <v>Social workers</v>
      </c>
      <c r="E530">
        <f t="shared" si="31"/>
        <v>0</v>
      </c>
    </row>
    <row r="531" spans="2:5" x14ac:dyDescent="0.35">
      <c r="D531" s="30" t="str">
        <f t="shared" si="30"/>
        <v>Speech Therapist</v>
      </c>
      <c r="E531">
        <f t="shared" si="31"/>
        <v>0</v>
      </c>
    </row>
    <row r="532" spans="2:5" x14ac:dyDescent="0.35">
      <c r="D532" s="30" t="str">
        <f t="shared" si="30"/>
        <v>Traditional and complementary medicine practitioners</v>
      </c>
      <c r="E532">
        <f t="shared" si="31"/>
        <v>0</v>
      </c>
    </row>
    <row r="533" spans="2:5" x14ac:dyDescent="0.35">
      <c r="B533" t="e">
        <f>#REF!</f>
        <v>#REF!</v>
      </c>
      <c r="C533" t="str">
        <f>W1</f>
        <v>KEN</v>
      </c>
      <c r="D533" s="29" t="str">
        <f t="shared" si="30"/>
        <v>Medical doctors</v>
      </c>
      <c r="E533">
        <f t="shared" ref="E533:E556" si="32">W2</f>
        <v>8042</v>
      </c>
    </row>
    <row r="534" spans="2:5" x14ac:dyDescent="0.35">
      <c r="D534" s="30" t="str">
        <f t="shared" si="30"/>
        <v>Nursing Personnel</v>
      </c>
      <c r="E534">
        <f t="shared" si="32"/>
        <v>59901</v>
      </c>
    </row>
    <row r="535" spans="2:5" x14ac:dyDescent="0.35">
      <c r="D535" s="30" t="str">
        <f t="shared" si="30"/>
        <v>Midwifery personnel</v>
      </c>
      <c r="E535">
        <f t="shared" si="32"/>
        <v>0</v>
      </c>
    </row>
    <row r="536" spans="2:5" x14ac:dyDescent="0.35">
      <c r="D536" s="30" t="str">
        <f t="shared" si="30"/>
        <v>Pharmacists</v>
      </c>
      <c r="E536">
        <f t="shared" si="32"/>
        <v>2295</v>
      </c>
    </row>
    <row r="537" spans="2:5" x14ac:dyDescent="0.35">
      <c r="D537" s="30" t="str">
        <f t="shared" si="30"/>
        <v>Dentists</v>
      </c>
      <c r="E537">
        <f t="shared" si="32"/>
        <v>1764</v>
      </c>
    </row>
    <row r="538" spans="2:5" x14ac:dyDescent="0.35">
      <c r="D538" s="30" t="str">
        <f t="shared" si="30"/>
        <v>Community health workers</v>
      </c>
      <c r="E538">
        <f t="shared" si="32"/>
        <v>58079</v>
      </c>
    </row>
    <row r="539" spans="2:5" x14ac:dyDescent="0.35">
      <c r="D539" s="30" t="str">
        <f t="shared" si="30"/>
        <v>Dieticians and nutritionists</v>
      </c>
      <c r="E539">
        <f t="shared" si="32"/>
        <v>1147</v>
      </c>
    </row>
    <row r="540" spans="2:5" x14ac:dyDescent="0.35">
      <c r="D540" s="30" t="str">
        <f t="shared" si="30"/>
        <v>Environmental and occupational health &amp; hygiene workers</v>
      </c>
      <c r="E540">
        <f t="shared" si="32"/>
        <v>5310</v>
      </c>
    </row>
    <row r="541" spans="2:5" x14ac:dyDescent="0.35">
      <c r="D541" s="30" t="str">
        <f t="shared" si="30"/>
        <v>Health care assistants and other personal care workers in health services</v>
      </c>
      <c r="E541">
        <f t="shared" si="32"/>
        <v>0</v>
      </c>
    </row>
    <row r="542" spans="2:5" x14ac:dyDescent="0.35">
      <c r="D542" s="30" t="str">
        <f t="shared" si="30"/>
        <v>Health service managers</v>
      </c>
      <c r="E542">
        <f t="shared" si="32"/>
        <v>0</v>
      </c>
    </row>
    <row r="543" spans="2:5" x14ac:dyDescent="0.35">
      <c r="D543" s="30" t="str">
        <f t="shared" si="30"/>
        <v>Medical and dental prosthetic technicians</v>
      </c>
      <c r="E543">
        <f t="shared" si="32"/>
        <v>468</v>
      </c>
    </row>
    <row r="544" spans="2:5" x14ac:dyDescent="0.35">
      <c r="D544" s="30" t="str">
        <f t="shared" si="30"/>
        <v>Other science professionals and technicians</v>
      </c>
      <c r="E544">
        <f t="shared" si="32"/>
        <v>0</v>
      </c>
    </row>
    <row r="545" spans="2:5" x14ac:dyDescent="0.35">
      <c r="D545" s="30" t="str">
        <f t="shared" si="30"/>
        <v>Medical assistants – clinical officers</v>
      </c>
      <c r="E545">
        <f t="shared" si="32"/>
        <v>0</v>
      </c>
    </row>
    <row r="546" spans="2:5" x14ac:dyDescent="0.35">
      <c r="D546" s="30" t="str">
        <f t="shared" si="30"/>
        <v>Medical imaging and therapeutic equipment operators</v>
      </c>
      <c r="E546">
        <f t="shared" si="32"/>
        <v>430</v>
      </c>
    </row>
    <row r="547" spans="2:5" x14ac:dyDescent="0.35">
      <c r="D547" s="30" t="str">
        <f t="shared" si="30"/>
        <v>Medical records and health information technicians</v>
      </c>
      <c r="E547">
        <f t="shared" si="32"/>
        <v>2419</v>
      </c>
    </row>
    <row r="548" spans="2:5" x14ac:dyDescent="0.35">
      <c r="D548" s="30" t="str">
        <f t="shared" si="30"/>
        <v>Optometrists and opticians</v>
      </c>
      <c r="E548">
        <f t="shared" si="32"/>
        <v>0</v>
      </c>
    </row>
    <row r="549" spans="2:5" x14ac:dyDescent="0.35">
      <c r="D549" s="30" t="str">
        <f t="shared" si="30"/>
        <v>Other health management and support workers</v>
      </c>
      <c r="E549">
        <f t="shared" si="32"/>
        <v>2759</v>
      </c>
    </row>
    <row r="550" spans="2:5" x14ac:dyDescent="0.35">
      <c r="D550" s="30" t="str">
        <f t="shared" si="30"/>
        <v>Other health service providers</v>
      </c>
      <c r="E550">
        <f t="shared" si="32"/>
        <v>0</v>
      </c>
    </row>
    <row r="551" spans="2:5" x14ac:dyDescent="0.35">
      <c r="D551" s="30" t="str">
        <f t="shared" si="30"/>
        <v>Medical and pathology laboratory technicians</v>
      </c>
      <c r="E551">
        <f t="shared" si="32"/>
        <v>0</v>
      </c>
    </row>
    <row r="552" spans="2:5" x14ac:dyDescent="0.35">
      <c r="D552" s="30" t="str">
        <f t="shared" si="30"/>
        <v>Paramedical practitioners (specify)</v>
      </c>
      <c r="E552">
        <f t="shared" si="32"/>
        <v>21942</v>
      </c>
    </row>
    <row r="553" spans="2:5" x14ac:dyDescent="0.35">
      <c r="D553" s="30" t="str">
        <f t="shared" si="30"/>
        <v>Physiotherapists and physiotherapy assistants</v>
      </c>
      <c r="E553">
        <f t="shared" si="32"/>
        <v>0</v>
      </c>
    </row>
    <row r="554" spans="2:5" x14ac:dyDescent="0.35">
      <c r="D554" s="30" t="str">
        <f t="shared" si="30"/>
        <v>Social workers</v>
      </c>
      <c r="E554">
        <f t="shared" si="32"/>
        <v>0</v>
      </c>
    </row>
    <row r="555" spans="2:5" x14ac:dyDescent="0.35">
      <c r="D555" s="30" t="str">
        <f t="shared" si="30"/>
        <v>Speech Therapist</v>
      </c>
      <c r="E555">
        <f t="shared" si="32"/>
        <v>0</v>
      </c>
    </row>
    <row r="556" spans="2:5" x14ac:dyDescent="0.35">
      <c r="D556" s="30" t="str">
        <f t="shared" si="30"/>
        <v>Traditional and complementary medicine practitioners</v>
      </c>
      <c r="E556">
        <f t="shared" si="32"/>
        <v>0</v>
      </c>
    </row>
    <row r="557" spans="2:5" x14ac:dyDescent="0.35">
      <c r="B557" t="e">
        <f>#REF!</f>
        <v>#REF!</v>
      </c>
      <c r="C557" t="str">
        <f>X1</f>
        <v>LBR</v>
      </c>
      <c r="D557" s="29" t="str">
        <f t="shared" ref="D557:D620" si="33">D533</f>
        <v>Medical doctors</v>
      </c>
      <c r="E557">
        <f t="shared" ref="E557:E580" si="34">X2</f>
        <v>246</v>
      </c>
    </row>
    <row r="558" spans="2:5" x14ac:dyDescent="0.35">
      <c r="D558" s="30" t="str">
        <f t="shared" si="33"/>
        <v>Nursing Personnel</v>
      </c>
      <c r="E558">
        <f t="shared" si="34"/>
        <v>8488</v>
      </c>
    </row>
    <row r="559" spans="2:5" x14ac:dyDescent="0.35">
      <c r="D559" s="30" t="str">
        <f t="shared" si="33"/>
        <v>Midwifery personnel</v>
      </c>
      <c r="E559">
        <f t="shared" si="34"/>
        <v>927</v>
      </c>
    </row>
    <row r="560" spans="2:5" x14ac:dyDescent="0.35">
      <c r="D560" s="30" t="str">
        <f t="shared" si="33"/>
        <v>Pharmacists</v>
      </c>
      <c r="E560">
        <f t="shared" si="34"/>
        <v>1071</v>
      </c>
    </row>
    <row r="561" spans="4:5" x14ac:dyDescent="0.35">
      <c r="D561" s="30" t="str">
        <f t="shared" si="33"/>
        <v>Dentists</v>
      </c>
      <c r="E561">
        <f t="shared" si="34"/>
        <v>24</v>
      </c>
    </row>
    <row r="562" spans="4:5" x14ac:dyDescent="0.35">
      <c r="D562" s="30" t="str">
        <f t="shared" si="33"/>
        <v>Community health workers</v>
      </c>
      <c r="E562">
        <f t="shared" si="34"/>
        <v>3391</v>
      </c>
    </row>
    <row r="563" spans="4:5" x14ac:dyDescent="0.35">
      <c r="D563" s="30" t="str">
        <f t="shared" si="33"/>
        <v>Dieticians and nutritionists</v>
      </c>
      <c r="E563">
        <f t="shared" si="34"/>
        <v>0</v>
      </c>
    </row>
    <row r="564" spans="4:5" x14ac:dyDescent="0.35">
      <c r="D564" s="30" t="str">
        <f t="shared" si="33"/>
        <v>Environmental and occupational health &amp; hygiene workers</v>
      </c>
      <c r="E564">
        <f t="shared" si="34"/>
        <v>285</v>
      </c>
    </row>
    <row r="565" spans="4:5" x14ac:dyDescent="0.35">
      <c r="D565" s="30" t="str">
        <f t="shared" si="33"/>
        <v>Health care assistants and other personal care workers in health services</v>
      </c>
      <c r="E565">
        <f t="shared" si="34"/>
        <v>148</v>
      </c>
    </row>
    <row r="566" spans="4:5" x14ac:dyDescent="0.35">
      <c r="D566" s="30" t="str">
        <f t="shared" si="33"/>
        <v>Health service managers</v>
      </c>
      <c r="E566">
        <f t="shared" si="34"/>
        <v>1404</v>
      </c>
    </row>
    <row r="567" spans="4:5" x14ac:dyDescent="0.35">
      <c r="D567" s="30" t="str">
        <f t="shared" si="33"/>
        <v>Medical and dental prosthetic technicians</v>
      </c>
      <c r="E567">
        <f t="shared" si="34"/>
        <v>0</v>
      </c>
    </row>
    <row r="568" spans="4:5" x14ac:dyDescent="0.35">
      <c r="D568" s="30" t="str">
        <f t="shared" si="33"/>
        <v>Other science professionals and technicians</v>
      </c>
      <c r="E568">
        <f t="shared" si="34"/>
        <v>115</v>
      </c>
    </row>
    <row r="569" spans="4:5" x14ac:dyDescent="0.35">
      <c r="D569" s="30" t="str">
        <f t="shared" si="33"/>
        <v>Medical assistants – clinical officers</v>
      </c>
      <c r="E569">
        <f t="shared" si="34"/>
        <v>527</v>
      </c>
    </row>
    <row r="570" spans="4:5" x14ac:dyDescent="0.35">
      <c r="D570" s="30" t="str">
        <f t="shared" si="33"/>
        <v>Medical imaging and therapeutic equipment operators</v>
      </c>
      <c r="E570">
        <f t="shared" si="34"/>
        <v>9</v>
      </c>
    </row>
    <row r="571" spans="4:5" x14ac:dyDescent="0.35">
      <c r="D571" s="30" t="str">
        <f t="shared" si="33"/>
        <v>Medical records and health information technicians</v>
      </c>
      <c r="E571">
        <f t="shared" si="34"/>
        <v>65</v>
      </c>
    </row>
    <row r="572" spans="4:5" x14ac:dyDescent="0.35">
      <c r="D572" s="30" t="str">
        <f t="shared" si="33"/>
        <v>Optometrists and opticians</v>
      </c>
      <c r="E572">
        <f t="shared" si="34"/>
        <v>5</v>
      </c>
    </row>
    <row r="573" spans="4:5" x14ac:dyDescent="0.35">
      <c r="D573" s="30" t="str">
        <f t="shared" si="33"/>
        <v>Other health management and support workers</v>
      </c>
      <c r="E573">
        <f t="shared" si="34"/>
        <v>4311</v>
      </c>
    </row>
    <row r="574" spans="4:5" x14ac:dyDescent="0.35">
      <c r="D574" s="30" t="str">
        <f t="shared" si="33"/>
        <v>Other health service providers</v>
      </c>
      <c r="E574">
        <f t="shared" si="34"/>
        <v>3601</v>
      </c>
    </row>
    <row r="575" spans="4:5" x14ac:dyDescent="0.35">
      <c r="D575" s="30" t="str">
        <f t="shared" si="33"/>
        <v>Medical and pathology laboratory technicians</v>
      </c>
      <c r="E575">
        <f t="shared" si="34"/>
        <v>0</v>
      </c>
    </row>
    <row r="576" spans="4:5" x14ac:dyDescent="0.35">
      <c r="D576" s="30" t="str">
        <f t="shared" si="33"/>
        <v>Paramedical practitioners (specify)</v>
      </c>
      <c r="E576">
        <f t="shared" si="34"/>
        <v>0</v>
      </c>
    </row>
    <row r="577" spans="2:5" x14ac:dyDescent="0.35">
      <c r="D577" s="30" t="str">
        <f t="shared" si="33"/>
        <v>Physiotherapists and physiotherapy assistants</v>
      </c>
      <c r="E577">
        <f t="shared" si="34"/>
        <v>3</v>
      </c>
    </row>
    <row r="578" spans="2:5" x14ac:dyDescent="0.35">
      <c r="D578" s="30" t="str">
        <f t="shared" si="33"/>
        <v>Social workers</v>
      </c>
      <c r="E578">
        <f t="shared" si="34"/>
        <v>0</v>
      </c>
    </row>
    <row r="579" spans="2:5" x14ac:dyDescent="0.35">
      <c r="D579" s="30" t="str">
        <f t="shared" si="33"/>
        <v>Speech Therapist</v>
      </c>
      <c r="E579">
        <f t="shared" si="34"/>
        <v>0</v>
      </c>
    </row>
    <row r="580" spans="2:5" x14ac:dyDescent="0.35">
      <c r="D580" s="30" t="str">
        <f t="shared" si="33"/>
        <v>Traditional and complementary medicine practitioners</v>
      </c>
      <c r="E580">
        <f t="shared" si="34"/>
        <v>0</v>
      </c>
    </row>
    <row r="581" spans="2:5" x14ac:dyDescent="0.35">
      <c r="B581" t="e">
        <f>#REF!</f>
        <v>#REF!</v>
      </c>
      <c r="C581" t="str">
        <f>Y1</f>
        <v>LSO</v>
      </c>
      <c r="D581" s="29" t="str">
        <f t="shared" si="33"/>
        <v>Medical doctors</v>
      </c>
      <c r="E581">
        <f t="shared" ref="E581:E604" si="35">Y2</f>
        <v>998</v>
      </c>
    </row>
    <row r="582" spans="2:5" x14ac:dyDescent="0.35">
      <c r="D582" s="30" t="str">
        <f t="shared" si="33"/>
        <v>Nursing Personnel</v>
      </c>
      <c r="E582">
        <f t="shared" si="35"/>
        <v>967</v>
      </c>
    </row>
    <row r="583" spans="2:5" x14ac:dyDescent="0.35">
      <c r="D583" s="30" t="str">
        <f t="shared" si="33"/>
        <v>Midwifery personnel</v>
      </c>
      <c r="E583">
        <f t="shared" si="35"/>
        <v>2779</v>
      </c>
    </row>
    <row r="584" spans="2:5" x14ac:dyDescent="0.35">
      <c r="D584" s="30" t="str">
        <f t="shared" si="33"/>
        <v>Pharmacists</v>
      </c>
      <c r="E584">
        <f t="shared" si="35"/>
        <v>398</v>
      </c>
    </row>
    <row r="585" spans="2:5" x14ac:dyDescent="0.35">
      <c r="D585" s="30" t="str">
        <f t="shared" si="33"/>
        <v>Dentists</v>
      </c>
      <c r="E585">
        <f t="shared" si="35"/>
        <v>159</v>
      </c>
    </row>
    <row r="586" spans="2:5" x14ac:dyDescent="0.35">
      <c r="D586" s="30" t="str">
        <f t="shared" si="33"/>
        <v>Community health workers</v>
      </c>
      <c r="E586">
        <f t="shared" si="35"/>
        <v>14508</v>
      </c>
    </row>
    <row r="587" spans="2:5" x14ac:dyDescent="0.35">
      <c r="D587" s="30" t="str">
        <f t="shared" si="33"/>
        <v>Dieticians and nutritionists</v>
      </c>
      <c r="E587">
        <f t="shared" si="35"/>
        <v>29</v>
      </c>
    </row>
    <row r="588" spans="2:5" x14ac:dyDescent="0.35">
      <c r="D588" s="30" t="str">
        <f t="shared" si="33"/>
        <v>Environmental and occupational health &amp; hygiene workers</v>
      </c>
      <c r="E588">
        <f t="shared" si="35"/>
        <v>144</v>
      </c>
    </row>
    <row r="589" spans="2:5" x14ac:dyDescent="0.35">
      <c r="D589" s="30" t="str">
        <f t="shared" si="33"/>
        <v>Health care assistants and other personal care workers in health services</v>
      </c>
      <c r="E589">
        <f t="shared" si="35"/>
        <v>849</v>
      </c>
    </row>
    <row r="590" spans="2:5" x14ac:dyDescent="0.35">
      <c r="D590" s="30" t="str">
        <f t="shared" si="33"/>
        <v>Health service managers</v>
      </c>
      <c r="E590">
        <f t="shared" si="35"/>
        <v>110</v>
      </c>
    </row>
    <row r="591" spans="2:5" x14ac:dyDescent="0.35">
      <c r="D591" s="30" t="str">
        <f t="shared" si="33"/>
        <v>Medical and dental prosthetic technicians</v>
      </c>
      <c r="E591">
        <f t="shared" si="35"/>
        <v>10</v>
      </c>
    </row>
    <row r="592" spans="2:5" x14ac:dyDescent="0.35">
      <c r="D592" s="30" t="str">
        <f t="shared" si="33"/>
        <v>Other science professionals and technicians</v>
      </c>
      <c r="E592">
        <f t="shared" si="35"/>
        <v>416</v>
      </c>
    </row>
    <row r="593" spans="2:5" x14ac:dyDescent="0.35">
      <c r="D593" s="30" t="str">
        <f t="shared" si="33"/>
        <v>Medical assistants – clinical officers</v>
      </c>
      <c r="E593">
        <f t="shared" si="35"/>
        <v>71</v>
      </c>
    </row>
    <row r="594" spans="2:5" x14ac:dyDescent="0.35">
      <c r="D594" s="30" t="str">
        <f t="shared" si="33"/>
        <v>Medical imaging and therapeutic equipment operators</v>
      </c>
      <c r="E594">
        <f t="shared" si="35"/>
        <v>41</v>
      </c>
    </row>
    <row r="595" spans="2:5" x14ac:dyDescent="0.35">
      <c r="D595" s="30" t="str">
        <f t="shared" si="33"/>
        <v>Medical records and health information technicians</v>
      </c>
      <c r="E595">
        <f t="shared" si="35"/>
        <v>349</v>
      </c>
    </row>
    <row r="596" spans="2:5" x14ac:dyDescent="0.35">
      <c r="D596" s="30" t="str">
        <f t="shared" si="33"/>
        <v>Optometrists and opticians</v>
      </c>
      <c r="E596">
        <f t="shared" si="35"/>
        <v>8</v>
      </c>
    </row>
    <row r="597" spans="2:5" x14ac:dyDescent="0.35">
      <c r="D597" s="30" t="str">
        <f t="shared" si="33"/>
        <v>Other health management and support workers</v>
      </c>
      <c r="E597">
        <f t="shared" si="35"/>
        <v>2130</v>
      </c>
    </row>
    <row r="598" spans="2:5" x14ac:dyDescent="0.35">
      <c r="D598" s="30" t="str">
        <f t="shared" si="33"/>
        <v>Other health service providers</v>
      </c>
      <c r="E598">
        <f t="shared" si="35"/>
        <v>58</v>
      </c>
    </row>
    <row r="599" spans="2:5" x14ac:dyDescent="0.35">
      <c r="D599" s="30" t="str">
        <f t="shared" si="33"/>
        <v>Medical and pathology laboratory technicians</v>
      </c>
      <c r="E599">
        <f t="shared" si="35"/>
        <v>205</v>
      </c>
    </row>
    <row r="600" spans="2:5" x14ac:dyDescent="0.35">
      <c r="D600" s="30" t="str">
        <f t="shared" si="33"/>
        <v>Paramedical practitioners (specify)</v>
      </c>
      <c r="E600">
        <f t="shared" si="35"/>
        <v>4</v>
      </c>
    </row>
    <row r="601" spans="2:5" x14ac:dyDescent="0.35">
      <c r="D601" s="30" t="str">
        <f t="shared" si="33"/>
        <v>Physiotherapists and physiotherapy assistants</v>
      </c>
      <c r="E601">
        <f t="shared" si="35"/>
        <v>22</v>
      </c>
    </row>
    <row r="602" spans="2:5" x14ac:dyDescent="0.35">
      <c r="D602" s="30" t="str">
        <f t="shared" si="33"/>
        <v>Social workers</v>
      </c>
      <c r="E602">
        <f t="shared" si="35"/>
        <v>0</v>
      </c>
    </row>
    <row r="603" spans="2:5" x14ac:dyDescent="0.35">
      <c r="D603" s="30" t="str">
        <f t="shared" si="33"/>
        <v>Speech Therapist</v>
      </c>
      <c r="E603">
        <f t="shared" si="35"/>
        <v>0</v>
      </c>
    </row>
    <row r="604" spans="2:5" x14ac:dyDescent="0.35">
      <c r="D604" s="30" t="str">
        <f t="shared" si="33"/>
        <v>Traditional and complementary medicine practitioners</v>
      </c>
      <c r="E604">
        <f t="shared" si="35"/>
        <v>6097</v>
      </c>
    </row>
    <row r="605" spans="2:5" x14ac:dyDescent="0.35">
      <c r="B605" t="e">
        <f>#REF!</f>
        <v>#REF!</v>
      </c>
      <c r="C605" t="str">
        <f>Z1</f>
        <v>MDG</v>
      </c>
      <c r="D605" s="29" t="str">
        <f t="shared" si="33"/>
        <v>Medical doctors</v>
      </c>
      <c r="E605">
        <f t="shared" ref="E605:E628" si="36">Z2</f>
        <v>5230</v>
      </c>
    </row>
    <row r="606" spans="2:5" x14ac:dyDescent="0.35">
      <c r="D606" s="30" t="str">
        <f t="shared" si="33"/>
        <v>Nursing Personnel</v>
      </c>
      <c r="E606">
        <f t="shared" si="36"/>
        <v>4560</v>
      </c>
    </row>
    <row r="607" spans="2:5" x14ac:dyDescent="0.35">
      <c r="D607" s="30" t="str">
        <f t="shared" si="33"/>
        <v>Midwifery personnel</v>
      </c>
      <c r="E607">
        <f t="shared" si="36"/>
        <v>3164</v>
      </c>
    </row>
    <row r="608" spans="2:5" x14ac:dyDescent="0.35">
      <c r="D608" s="30" t="str">
        <f t="shared" si="33"/>
        <v>Pharmacists</v>
      </c>
      <c r="E608">
        <f t="shared" si="36"/>
        <v>329</v>
      </c>
    </row>
    <row r="609" spans="4:5" x14ac:dyDescent="0.35">
      <c r="D609" s="30" t="str">
        <f t="shared" si="33"/>
        <v>Dentists</v>
      </c>
      <c r="E609">
        <f t="shared" si="36"/>
        <v>556</v>
      </c>
    </row>
    <row r="610" spans="4:5" x14ac:dyDescent="0.35">
      <c r="D610" s="30" t="str">
        <f t="shared" si="33"/>
        <v>Community health workers</v>
      </c>
      <c r="E610">
        <f t="shared" si="36"/>
        <v>35000</v>
      </c>
    </row>
    <row r="611" spans="4:5" x14ac:dyDescent="0.35">
      <c r="D611" s="30" t="str">
        <f t="shared" si="33"/>
        <v>Dieticians and nutritionists</v>
      </c>
      <c r="E611">
        <f t="shared" si="36"/>
        <v>414</v>
      </c>
    </row>
    <row r="612" spans="4:5" x14ac:dyDescent="0.35">
      <c r="D612" s="30" t="str">
        <f t="shared" si="33"/>
        <v>Environmental and occupational health &amp; hygiene workers</v>
      </c>
      <c r="E612">
        <f t="shared" si="36"/>
        <v>15</v>
      </c>
    </row>
    <row r="613" spans="4:5" x14ac:dyDescent="0.35">
      <c r="D613" s="30" t="str">
        <f t="shared" si="33"/>
        <v>Health care assistants and other personal care workers in health services</v>
      </c>
      <c r="E613">
        <f t="shared" si="36"/>
        <v>311</v>
      </c>
    </row>
    <row r="614" spans="4:5" x14ac:dyDescent="0.35">
      <c r="D614" s="30" t="str">
        <f t="shared" si="33"/>
        <v>Health service managers</v>
      </c>
      <c r="E614">
        <f t="shared" si="36"/>
        <v>411</v>
      </c>
    </row>
    <row r="615" spans="4:5" x14ac:dyDescent="0.35">
      <c r="D615" s="30" t="str">
        <f t="shared" si="33"/>
        <v>Medical and dental prosthetic technicians</v>
      </c>
      <c r="E615">
        <f t="shared" si="36"/>
        <v>52</v>
      </c>
    </row>
    <row r="616" spans="4:5" x14ac:dyDescent="0.35">
      <c r="D616" s="30" t="str">
        <f t="shared" si="33"/>
        <v>Other science professionals and technicians</v>
      </c>
      <c r="E616">
        <f t="shared" si="36"/>
        <v>0</v>
      </c>
    </row>
    <row r="617" spans="4:5" x14ac:dyDescent="0.35">
      <c r="D617" s="30" t="str">
        <f t="shared" si="33"/>
        <v>Medical assistants – clinical officers</v>
      </c>
      <c r="E617">
        <f t="shared" si="36"/>
        <v>0</v>
      </c>
    </row>
    <row r="618" spans="4:5" x14ac:dyDescent="0.35">
      <c r="D618" s="30" t="str">
        <f t="shared" si="33"/>
        <v>Medical imaging and therapeutic equipment operators</v>
      </c>
      <c r="E618">
        <f t="shared" si="36"/>
        <v>214</v>
      </c>
    </row>
    <row r="619" spans="4:5" x14ac:dyDescent="0.35">
      <c r="D619" s="30" t="str">
        <f t="shared" si="33"/>
        <v>Medical records and health information technicians</v>
      </c>
      <c r="E619">
        <f t="shared" si="36"/>
        <v>11</v>
      </c>
    </row>
    <row r="620" spans="4:5" x14ac:dyDescent="0.35">
      <c r="D620" s="30" t="str">
        <f t="shared" si="33"/>
        <v>Optometrists and opticians</v>
      </c>
      <c r="E620">
        <f t="shared" si="36"/>
        <v>56</v>
      </c>
    </row>
    <row r="621" spans="4:5" x14ac:dyDescent="0.35">
      <c r="D621" s="30" t="str">
        <f t="shared" ref="D621:D684" si="37">D597</f>
        <v>Other health management and support workers</v>
      </c>
      <c r="E621">
        <f t="shared" si="36"/>
        <v>6355</v>
      </c>
    </row>
    <row r="622" spans="4:5" x14ac:dyDescent="0.35">
      <c r="D622" s="30" t="str">
        <f t="shared" si="37"/>
        <v>Other health service providers</v>
      </c>
      <c r="E622">
        <f t="shared" si="36"/>
        <v>0</v>
      </c>
    </row>
    <row r="623" spans="4:5" x14ac:dyDescent="0.35">
      <c r="D623" s="30" t="str">
        <f t="shared" si="37"/>
        <v>Medical and pathology laboratory technicians</v>
      </c>
      <c r="E623">
        <f t="shared" si="36"/>
        <v>306</v>
      </c>
    </row>
    <row r="624" spans="4:5" x14ac:dyDescent="0.35">
      <c r="D624" s="30" t="str">
        <f t="shared" si="37"/>
        <v>Paramedical practitioners (specify)</v>
      </c>
      <c r="E624">
        <f t="shared" si="36"/>
        <v>0</v>
      </c>
    </row>
    <row r="625" spans="2:5" x14ac:dyDescent="0.35">
      <c r="D625" s="30" t="str">
        <f t="shared" si="37"/>
        <v>Physiotherapists and physiotherapy assistants</v>
      </c>
      <c r="E625">
        <f t="shared" si="36"/>
        <v>99</v>
      </c>
    </row>
    <row r="626" spans="2:5" x14ac:dyDescent="0.35">
      <c r="D626" s="30" t="str">
        <f t="shared" si="37"/>
        <v>Social workers</v>
      </c>
      <c r="E626">
        <f t="shared" si="36"/>
        <v>0</v>
      </c>
    </row>
    <row r="627" spans="2:5" x14ac:dyDescent="0.35">
      <c r="D627" s="30" t="str">
        <f t="shared" si="37"/>
        <v>Speech Therapist</v>
      </c>
      <c r="E627">
        <f t="shared" si="36"/>
        <v>0</v>
      </c>
    </row>
    <row r="628" spans="2:5" x14ac:dyDescent="0.35">
      <c r="D628" s="30" t="str">
        <f t="shared" si="37"/>
        <v>Traditional and complementary medicine practitioners</v>
      </c>
      <c r="E628">
        <f t="shared" si="36"/>
        <v>602</v>
      </c>
    </row>
    <row r="629" spans="2:5" x14ac:dyDescent="0.35">
      <c r="B629" t="e">
        <f>#REF!</f>
        <v>#REF!</v>
      </c>
      <c r="C629" t="str">
        <f>AA1</f>
        <v>MLI</v>
      </c>
      <c r="D629" s="29" t="str">
        <f t="shared" si="37"/>
        <v>Medical doctors</v>
      </c>
      <c r="E629">
        <f t="shared" ref="E629:E652" si="38">AA2</f>
        <v>2866</v>
      </c>
    </row>
    <row r="630" spans="2:5" x14ac:dyDescent="0.35">
      <c r="D630" s="30" t="str">
        <f t="shared" si="37"/>
        <v>Nursing Personnel</v>
      </c>
      <c r="E630">
        <f t="shared" si="38"/>
        <v>5225</v>
      </c>
    </row>
    <row r="631" spans="2:5" x14ac:dyDescent="0.35">
      <c r="D631" s="30" t="str">
        <f t="shared" si="37"/>
        <v>Midwifery personnel</v>
      </c>
      <c r="E631">
        <f t="shared" si="38"/>
        <v>3169</v>
      </c>
    </row>
    <row r="632" spans="2:5" x14ac:dyDescent="0.35">
      <c r="D632" s="30" t="str">
        <f t="shared" si="37"/>
        <v>Pharmacists</v>
      </c>
      <c r="E632">
        <f t="shared" si="38"/>
        <v>1424</v>
      </c>
    </row>
    <row r="633" spans="2:5" x14ac:dyDescent="0.35">
      <c r="D633" s="30" t="str">
        <f t="shared" si="37"/>
        <v>Dentists</v>
      </c>
      <c r="E633">
        <f t="shared" si="38"/>
        <v>30</v>
      </c>
    </row>
    <row r="634" spans="2:5" x14ac:dyDescent="0.35">
      <c r="D634" s="30" t="str">
        <f t="shared" si="37"/>
        <v>Community health workers</v>
      </c>
      <c r="E634">
        <f t="shared" si="38"/>
        <v>1152</v>
      </c>
    </row>
    <row r="635" spans="2:5" x14ac:dyDescent="0.35">
      <c r="D635" s="30" t="str">
        <f t="shared" si="37"/>
        <v>Dieticians and nutritionists</v>
      </c>
      <c r="E635">
        <f t="shared" si="38"/>
        <v>7</v>
      </c>
    </row>
    <row r="636" spans="2:5" x14ac:dyDescent="0.35">
      <c r="D636" s="30" t="str">
        <f t="shared" si="37"/>
        <v>Environmental and occupational health &amp; hygiene workers</v>
      </c>
      <c r="E636">
        <f t="shared" si="38"/>
        <v>78</v>
      </c>
    </row>
    <row r="637" spans="2:5" x14ac:dyDescent="0.35">
      <c r="D637" s="30" t="str">
        <f t="shared" si="37"/>
        <v>Health care assistants and other personal care workers in health services</v>
      </c>
      <c r="E637">
        <f t="shared" si="38"/>
        <v>2153</v>
      </c>
    </row>
    <row r="638" spans="2:5" x14ac:dyDescent="0.35">
      <c r="D638" s="30" t="str">
        <f t="shared" si="37"/>
        <v>Health service managers</v>
      </c>
      <c r="E638">
        <f t="shared" si="38"/>
        <v>25</v>
      </c>
    </row>
    <row r="639" spans="2:5" x14ac:dyDescent="0.35">
      <c r="D639" s="30" t="str">
        <f t="shared" si="37"/>
        <v>Medical and dental prosthetic technicians</v>
      </c>
      <c r="E639">
        <f t="shared" si="38"/>
        <v>0</v>
      </c>
    </row>
    <row r="640" spans="2:5" x14ac:dyDescent="0.35">
      <c r="D640" s="30" t="str">
        <f t="shared" si="37"/>
        <v>Other science professionals and technicians</v>
      </c>
      <c r="E640">
        <f t="shared" si="38"/>
        <v>1496</v>
      </c>
    </row>
    <row r="641" spans="2:5" x14ac:dyDescent="0.35">
      <c r="D641" s="30" t="str">
        <f t="shared" si="37"/>
        <v>Medical assistants – clinical officers</v>
      </c>
      <c r="E641">
        <f t="shared" si="38"/>
        <v>1041</v>
      </c>
    </row>
    <row r="642" spans="2:5" x14ac:dyDescent="0.35">
      <c r="D642" s="30" t="str">
        <f t="shared" si="37"/>
        <v>Medical imaging and therapeutic equipment operators</v>
      </c>
      <c r="E642">
        <f t="shared" si="38"/>
        <v>0</v>
      </c>
    </row>
    <row r="643" spans="2:5" x14ac:dyDescent="0.35">
      <c r="D643" s="30" t="str">
        <f t="shared" si="37"/>
        <v>Medical records and health information technicians</v>
      </c>
      <c r="E643">
        <f t="shared" si="38"/>
        <v>0</v>
      </c>
    </row>
    <row r="644" spans="2:5" x14ac:dyDescent="0.35">
      <c r="D644" s="30" t="str">
        <f t="shared" si="37"/>
        <v>Optometrists and opticians</v>
      </c>
      <c r="E644">
        <f t="shared" si="38"/>
        <v>0</v>
      </c>
    </row>
    <row r="645" spans="2:5" x14ac:dyDescent="0.35">
      <c r="D645" s="30" t="str">
        <f t="shared" si="37"/>
        <v>Other health management and support workers</v>
      </c>
      <c r="E645">
        <f t="shared" si="38"/>
        <v>8306</v>
      </c>
    </row>
    <row r="646" spans="2:5" x14ac:dyDescent="0.35">
      <c r="D646" s="30" t="str">
        <f t="shared" si="37"/>
        <v>Other health service providers</v>
      </c>
      <c r="E646">
        <f t="shared" si="38"/>
        <v>0</v>
      </c>
    </row>
    <row r="647" spans="2:5" x14ac:dyDescent="0.35">
      <c r="D647" s="30" t="str">
        <f t="shared" si="37"/>
        <v>Medical and pathology laboratory technicians</v>
      </c>
      <c r="E647">
        <f t="shared" si="38"/>
        <v>0</v>
      </c>
    </row>
    <row r="648" spans="2:5" x14ac:dyDescent="0.35">
      <c r="D648" s="30" t="str">
        <f t="shared" si="37"/>
        <v>Paramedical practitioners (specify)</v>
      </c>
      <c r="E648">
        <f t="shared" si="38"/>
        <v>0</v>
      </c>
    </row>
    <row r="649" spans="2:5" x14ac:dyDescent="0.35">
      <c r="D649" s="30" t="str">
        <f t="shared" si="37"/>
        <v>Physiotherapists and physiotherapy assistants</v>
      </c>
      <c r="E649">
        <f t="shared" si="38"/>
        <v>0</v>
      </c>
    </row>
    <row r="650" spans="2:5" x14ac:dyDescent="0.35">
      <c r="D650" s="30" t="str">
        <f t="shared" si="37"/>
        <v>Social workers</v>
      </c>
      <c r="E650">
        <f t="shared" si="38"/>
        <v>0</v>
      </c>
    </row>
    <row r="651" spans="2:5" x14ac:dyDescent="0.35">
      <c r="D651" s="30" t="str">
        <f t="shared" si="37"/>
        <v>Speech Therapist</v>
      </c>
      <c r="E651">
        <f t="shared" si="38"/>
        <v>0</v>
      </c>
    </row>
    <row r="652" spans="2:5" x14ac:dyDescent="0.35">
      <c r="D652" s="30" t="str">
        <f t="shared" si="37"/>
        <v>Traditional and complementary medicine practitioners</v>
      </c>
      <c r="E652">
        <f t="shared" si="38"/>
        <v>4</v>
      </c>
    </row>
    <row r="653" spans="2:5" x14ac:dyDescent="0.35">
      <c r="B653" t="e">
        <f>#REF!</f>
        <v>#REF!</v>
      </c>
      <c r="C653" t="str">
        <f>AB1</f>
        <v>MOZ</v>
      </c>
      <c r="D653" s="32" t="str">
        <f t="shared" si="37"/>
        <v>Medical doctors</v>
      </c>
      <c r="E653">
        <f t="shared" ref="E653:E676" si="39">AB2</f>
        <v>2180</v>
      </c>
    </row>
    <row r="654" spans="2:5" x14ac:dyDescent="0.35">
      <c r="D654" s="30" t="str">
        <f t="shared" si="37"/>
        <v>Nursing Personnel</v>
      </c>
      <c r="E654">
        <f t="shared" si="39"/>
        <v>7961</v>
      </c>
    </row>
    <row r="655" spans="2:5" x14ac:dyDescent="0.35">
      <c r="D655" s="30" t="str">
        <f t="shared" si="37"/>
        <v>Midwifery personnel</v>
      </c>
      <c r="E655">
        <f t="shared" si="39"/>
        <v>5820</v>
      </c>
    </row>
    <row r="656" spans="2:5" x14ac:dyDescent="0.35">
      <c r="D656" s="30" t="str">
        <f t="shared" si="37"/>
        <v>Pharmacists</v>
      </c>
      <c r="E656">
        <f t="shared" si="39"/>
        <v>2310</v>
      </c>
    </row>
    <row r="657" spans="4:5" x14ac:dyDescent="0.35">
      <c r="D657" s="30" t="str">
        <f t="shared" si="37"/>
        <v>Dentists</v>
      </c>
      <c r="E657">
        <f t="shared" si="39"/>
        <v>545</v>
      </c>
    </row>
    <row r="658" spans="4:5" x14ac:dyDescent="0.35">
      <c r="D658" s="30" t="str">
        <f t="shared" si="37"/>
        <v>Community health workers</v>
      </c>
      <c r="E658">
        <f t="shared" si="39"/>
        <v>2205</v>
      </c>
    </row>
    <row r="659" spans="4:5" x14ac:dyDescent="0.35">
      <c r="D659" s="30" t="str">
        <f t="shared" si="37"/>
        <v>Dieticians and nutritionists</v>
      </c>
      <c r="E659">
        <f t="shared" si="39"/>
        <v>0</v>
      </c>
    </row>
    <row r="660" spans="4:5" x14ac:dyDescent="0.35">
      <c r="D660" s="30" t="str">
        <f t="shared" si="37"/>
        <v>Environmental and occupational health &amp; hygiene workers</v>
      </c>
      <c r="E660">
        <f t="shared" si="39"/>
        <v>0</v>
      </c>
    </row>
    <row r="661" spans="4:5" x14ac:dyDescent="0.35">
      <c r="D661" s="30" t="str">
        <f t="shared" si="37"/>
        <v>Health care assistants and other personal care workers in health services</v>
      </c>
      <c r="E661">
        <f t="shared" si="39"/>
        <v>0</v>
      </c>
    </row>
    <row r="662" spans="4:5" x14ac:dyDescent="0.35">
      <c r="D662" s="30" t="str">
        <f t="shared" si="37"/>
        <v>Health service managers</v>
      </c>
      <c r="E662">
        <f t="shared" si="39"/>
        <v>2466</v>
      </c>
    </row>
    <row r="663" spans="4:5" x14ac:dyDescent="0.35">
      <c r="D663" s="30" t="str">
        <f t="shared" si="37"/>
        <v>Medical and dental prosthetic technicians</v>
      </c>
      <c r="E663">
        <f t="shared" si="39"/>
        <v>29</v>
      </c>
    </row>
    <row r="664" spans="4:5" x14ac:dyDescent="0.35">
      <c r="D664" s="30" t="str">
        <f t="shared" si="37"/>
        <v>Other science professionals and technicians</v>
      </c>
      <c r="E664">
        <f t="shared" si="39"/>
        <v>5726</v>
      </c>
    </row>
    <row r="665" spans="4:5" x14ac:dyDescent="0.35">
      <c r="D665" s="30" t="str">
        <f t="shared" si="37"/>
        <v>Medical assistants – clinical officers</v>
      </c>
      <c r="E665">
        <f t="shared" si="39"/>
        <v>0</v>
      </c>
    </row>
    <row r="666" spans="4:5" x14ac:dyDescent="0.35">
      <c r="D666" s="30" t="str">
        <f t="shared" si="37"/>
        <v>Medical imaging and therapeutic equipment operators</v>
      </c>
      <c r="E666">
        <f t="shared" si="39"/>
        <v>206</v>
      </c>
    </row>
    <row r="667" spans="4:5" x14ac:dyDescent="0.35">
      <c r="D667" s="30" t="str">
        <f t="shared" si="37"/>
        <v>Medical records and health information technicians</v>
      </c>
      <c r="E667">
        <f t="shared" si="39"/>
        <v>59</v>
      </c>
    </row>
    <row r="668" spans="4:5" x14ac:dyDescent="0.35">
      <c r="D668" s="30" t="str">
        <f t="shared" si="37"/>
        <v>Optometrists and opticians</v>
      </c>
      <c r="E668">
        <f t="shared" si="39"/>
        <v>147</v>
      </c>
    </row>
    <row r="669" spans="4:5" x14ac:dyDescent="0.35">
      <c r="D669" s="30" t="str">
        <f t="shared" si="37"/>
        <v>Other health management and support workers</v>
      </c>
      <c r="E669">
        <f t="shared" si="39"/>
        <v>26735</v>
      </c>
    </row>
    <row r="670" spans="4:5" x14ac:dyDescent="0.35">
      <c r="D670" s="30" t="str">
        <f t="shared" si="37"/>
        <v>Other health service providers</v>
      </c>
      <c r="E670">
        <f t="shared" si="39"/>
        <v>0</v>
      </c>
    </row>
    <row r="671" spans="4:5" x14ac:dyDescent="0.35">
      <c r="D671" s="30" t="str">
        <f t="shared" si="37"/>
        <v>Medical and pathology laboratory technicians</v>
      </c>
      <c r="E671">
        <f t="shared" si="39"/>
        <v>1951</v>
      </c>
    </row>
    <row r="672" spans="4:5" x14ac:dyDescent="0.35">
      <c r="D672" s="30" t="str">
        <f t="shared" si="37"/>
        <v>Paramedical practitioners (specify)</v>
      </c>
      <c r="E672">
        <f t="shared" si="39"/>
        <v>0</v>
      </c>
    </row>
    <row r="673" spans="2:5" x14ac:dyDescent="0.35">
      <c r="D673" s="30" t="str">
        <f t="shared" si="37"/>
        <v>Physiotherapists and physiotherapy assistants</v>
      </c>
      <c r="E673">
        <f t="shared" si="39"/>
        <v>377</v>
      </c>
    </row>
    <row r="674" spans="2:5" x14ac:dyDescent="0.35">
      <c r="D674" s="30" t="str">
        <f t="shared" si="37"/>
        <v>Social workers</v>
      </c>
      <c r="E674">
        <f t="shared" si="39"/>
        <v>0</v>
      </c>
    </row>
    <row r="675" spans="2:5" x14ac:dyDescent="0.35">
      <c r="D675" s="30" t="str">
        <f t="shared" si="37"/>
        <v>Speech Therapist</v>
      </c>
      <c r="E675">
        <f t="shared" si="39"/>
        <v>0</v>
      </c>
    </row>
    <row r="676" spans="2:5" x14ac:dyDescent="0.35">
      <c r="D676" s="30" t="str">
        <f t="shared" si="37"/>
        <v>Traditional and complementary medicine practitioners</v>
      </c>
      <c r="E676">
        <f t="shared" si="39"/>
        <v>0</v>
      </c>
    </row>
    <row r="677" spans="2:5" x14ac:dyDescent="0.35">
      <c r="B677" t="e">
        <f>#REF!</f>
        <v>#REF!</v>
      </c>
      <c r="C677" t="str">
        <f>AC1</f>
        <v>MRT</v>
      </c>
      <c r="D677" s="29" t="str">
        <f t="shared" si="37"/>
        <v>Medical doctors</v>
      </c>
      <c r="E677">
        <f t="shared" ref="E677:E700" si="40">AC2</f>
        <v>1626</v>
      </c>
    </row>
    <row r="678" spans="2:5" x14ac:dyDescent="0.35">
      <c r="D678" s="30" t="str">
        <f t="shared" si="37"/>
        <v>Nursing Personnel</v>
      </c>
      <c r="E678">
        <f t="shared" si="40"/>
        <v>4017</v>
      </c>
    </row>
    <row r="679" spans="2:5" x14ac:dyDescent="0.35">
      <c r="D679" s="30" t="str">
        <f t="shared" si="37"/>
        <v>Midwifery personnel</v>
      </c>
      <c r="E679">
        <f t="shared" si="40"/>
        <v>855</v>
      </c>
    </row>
    <row r="680" spans="2:5" x14ac:dyDescent="0.35">
      <c r="D680" s="30" t="str">
        <f t="shared" si="37"/>
        <v>Pharmacists</v>
      </c>
      <c r="E680">
        <f t="shared" si="40"/>
        <v>100</v>
      </c>
    </row>
    <row r="681" spans="2:5" x14ac:dyDescent="0.35">
      <c r="D681" s="30" t="str">
        <f t="shared" si="37"/>
        <v>Dentists</v>
      </c>
      <c r="E681">
        <f t="shared" si="40"/>
        <v>151</v>
      </c>
    </row>
    <row r="682" spans="2:5" x14ac:dyDescent="0.35">
      <c r="D682" s="30" t="str">
        <f t="shared" si="37"/>
        <v>Community health workers</v>
      </c>
      <c r="E682">
        <f t="shared" si="40"/>
        <v>500</v>
      </c>
    </row>
    <row r="683" spans="2:5" x14ac:dyDescent="0.35">
      <c r="D683" s="30" t="str">
        <f t="shared" si="37"/>
        <v>Dieticians and nutritionists</v>
      </c>
      <c r="E683">
        <f t="shared" si="40"/>
        <v>20</v>
      </c>
    </row>
    <row r="684" spans="2:5" x14ac:dyDescent="0.35">
      <c r="D684" s="30" t="str">
        <f t="shared" si="37"/>
        <v>Environmental and occupational health &amp; hygiene workers</v>
      </c>
      <c r="E684">
        <f t="shared" si="40"/>
        <v>5</v>
      </c>
    </row>
    <row r="685" spans="2:5" x14ac:dyDescent="0.35">
      <c r="D685" s="30" t="str">
        <f t="shared" ref="D685:D748" si="41">D661</f>
        <v>Health care assistants and other personal care workers in health services</v>
      </c>
      <c r="E685">
        <f t="shared" si="40"/>
        <v>38</v>
      </c>
    </row>
    <row r="686" spans="2:5" x14ac:dyDescent="0.35">
      <c r="D686" s="30" t="str">
        <f t="shared" si="41"/>
        <v>Health service managers</v>
      </c>
      <c r="E686">
        <f t="shared" si="40"/>
        <v>20</v>
      </c>
    </row>
    <row r="687" spans="2:5" x14ac:dyDescent="0.35">
      <c r="D687" s="30" t="str">
        <f t="shared" si="41"/>
        <v>Medical and dental prosthetic technicians</v>
      </c>
      <c r="E687">
        <f t="shared" si="40"/>
        <v>9</v>
      </c>
    </row>
    <row r="688" spans="2:5" x14ac:dyDescent="0.35">
      <c r="D688" s="30" t="str">
        <f t="shared" si="41"/>
        <v>Other science professionals and technicians</v>
      </c>
      <c r="E688">
        <f t="shared" si="40"/>
        <v>326</v>
      </c>
    </row>
    <row r="689" spans="2:5" x14ac:dyDescent="0.35">
      <c r="D689" s="30" t="str">
        <f t="shared" si="41"/>
        <v>Medical assistants – clinical officers</v>
      </c>
      <c r="E689">
        <f t="shared" si="40"/>
        <v>0</v>
      </c>
    </row>
    <row r="690" spans="2:5" x14ac:dyDescent="0.35">
      <c r="D690" s="30" t="str">
        <f t="shared" si="41"/>
        <v>Medical imaging and therapeutic equipment operators</v>
      </c>
      <c r="E690">
        <f t="shared" si="40"/>
        <v>0</v>
      </c>
    </row>
    <row r="691" spans="2:5" x14ac:dyDescent="0.35">
      <c r="D691" s="30" t="str">
        <f t="shared" si="41"/>
        <v>Medical records and health information technicians</v>
      </c>
      <c r="E691">
        <f t="shared" si="40"/>
        <v>15</v>
      </c>
    </row>
    <row r="692" spans="2:5" x14ac:dyDescent="0.35">
      <c r="D692" s="30" t="str">
        <f t="shared" si="41"/>
        <v>Optometrists and opticians</v>
      </c>
      <c r="E692">
        <f t="shared" si="40"/>
        <v>0</v>
      </c>
    </row>
    <row r="693" spans="2:5" x14ac:dyDescent="0.35">
      <c r="D693" s="30" t="str">
        <f t="shared" si="41"/>
        <v>Other health management and support workers</v>
      </c>
      <c r="E693">
        <f t="shared" si="40"/>
        <v>1532</v>
      </c>
    </row>
    <row r="694" spans="2:5" x14ac:dyDescent="0.35">
      <c r="D694" s="30" t="str">
        <f t="shared" si="41"/>
        <v>Other health service providers</v>
      </c>
      <c r="E694">
        <f t="shared" si="40"/>
        <v>4</v>
      </c>
    </row>
    <row r="695" spans="2:5" x14ac:dyDescent="0.35">
      <c r="D695" s="30" t="str">
        <f t="shared" si="41"/>
        <v>Medical and pathology laboratory technicians</v>
      </c>
      <c r="E695">
        <f t="shared" si="40"/>
        <v>122</v>
      </c>
    </row>
    <row r="696" spans="2:5" x14ac:dyDescent="0.35">
      <c r="D696" s="30" t="str">
        <f t="shared" si="41"/>
        <v>Paramedical practitioners (specify)</v>
      </c>
      <c r="E696">
        <f t="shared" si="40"/>
        <v>65</v>
      </c>
    </row>
    <row r="697" spans="2:5" x14ac:dyDescent="0.35">
      <c r="D697" s="30" t="str">
        <f t="shared" si="41"/>
        <v>Physiotherapists and physiotherapy assistants</v>
      </c>
      <c r="E697">
        <f t="shared" si="40"/>
        <v>7</v>
      </c>
    </row>
    <row r="698" spans="2:5" x14ac:dyDescent="0.35">
      <c r="D698" s="30" t="str">
        <f t="shared" si="41"/>
        <v>Social workers</v>
      </c>
      <c r="E698">
        <f t="shared" si="40"/>
        <v>0</v>
      </c>
    </row>
    <row r="699" spans="2:5" x14ac:dyDescent="0.35">
      <c r="D699" s="30" t="str">
        <f t="shared" si="41"/>
        <v>Speech Therapist</v>
      </c>
      <c r="E699">
        <f t="shared" si="40"/>
        <v>0</v>
      </c>
    </row>
    <row r="700" spans="2:5" x14ac:dyDescent="0.35">
      <c r="D700" s="30" t="str">
        <f t="shared" si="41"/>
        <v>Traditional and complementary medicine practitioners</v>
      </c>
      <c r="E700">
        <f t="shared" si="40"/>
        <v>42</v>
      </c>
    </row>
    <row r="701" spans="2:5" x14ac:dyDescent="0.35">
      <c r="B701" t="e">
        <f>#REF!</f>
        <v>#REF!</v>
      </c>
      <c r="C701" t="str">
        <f>AD1</f>
        <v>MUS</v>
      </c>
      <c r="D701" s="29" t="str">
        <f t="shared" si="41"/>
        <v>Medical doctors</v>
      </c>
      <c r="E701">
        <f t="shared" ref="E701:E724" si="42">AD2</f>
        <v>2395</v>
      </c>
    </row>
    <row r="702" spans="2:5" x14ac:dyDescent="0.35">
      <c r="D702" s="30" t="str">
        <f t="shared" si="41"/>
        <v>Nursing Personnel</v>
      </c>
      <c r="E702">
        <f t="shared" si="42"/>
        <v>4419</v>
      </c>
    </row>
    <row r="703" spans="2:5" x14ac:dyDescent="0.35">
      <c r="D703" s="30" t="str">
        <f t="shared" si="41"/>
        <v>Midwifery personnel</v>
      </c>
      <c r="E703">
        <f t="shared" si="42"/>
        <v>567</v>
      </c>
    </row>
    <row r="704" spans="2:5" x14ac:dyDescent="0.35">
      <c r="D704" s="30" t="str">
        <f t="shared" si="41"/>
        <v>Pharmacists</v>
      </c>
      <c r="E704">
        <f t="shared" si="42"/>
        <v>748</v>
      </c>
    </row>
    <row r="705" spans="4:5" x14ac:dyDescent="0.35">
      <c r="D705" s="30" t="str">
        <f t="shared" si="41"/>
        <v>Dentists</v>
      </c>
      <c r="E705">
        <f t="shared" si="42"/>
        <v>466</v>
      </c>
    </row>
    <row r="706" spans="4:5" x14ac:dyDescent="0.35">
      <c r="D706" s="30" t="str">
        <f t="shared" si="41"/>
        <v>Community health workers</v>
      </c>
      <c r="E706">
        <f t="shared" si="42"/>
        <v>180</v>
      </c>
    </row>
    <row r="707" spans="4:5" x14ac:dyDescent="0.35">
      <c r="D707" s="30" t="str">
        <f t="shared" si="41"/>
        <v>Dieticians and nutritionists</v>
      </c>
      <c r="E707">
        <f t="shared" si="42"/>
        <v>0</v>
      </c>
    </row>
    <row r="708" spans="4:5" x14ac:dyDescent="0.35">
      <c r="D708" s="30" t="str">
        <f t="shared" si="41"/>
        <v>Environmental and occupational health &amp; hygiene workers</v>
      </c>
      <c r="E708">
        <f t="shared" si="42"/>
        <v>48</v>
      </c>
    </row>
    <row r="709" spans="4:5" x14ac:dyDescent="0.35">
      <c r="D709" s="30" t="str">
        <f t="shared" si="41"/>
        <v>Health care assistants and other personal care workers in health services</v>
      </c>
      <c r="E709">
        <f t="shared" si="42"/>
        <v>1153</v>
      </c>
    </row>
    <row r="710" spans="4:5" x14ac:dyDescent="0.35">
      <c r="D710" s="30" t="str">
        <f t="shared" si="41"/>
        <v>Health service managers</v>
      </c>
      <c r="E710">
        <f t="shared" si="42"/>
        <v>315</v>
      </c>
    </row>
    <row r="711" spans="4:5" x14ac:dyDescent="0.35">
      <c r="D711" s="30" t="str">
        <f t="shared" si="41"/>
        <v>Medical and dental prosthetic technicians</v>
      </c>
      <c r="E711">
        <f t="shared" si="42"/>
        <v>12</v>
      </c>
    </row>
    <row r="712" spans="4:5" x14ac:dyDescent="0.35">
      <c r="D712" s="30" t="str">
        <f t="shared" si="41"/>
        <v>Other science professionals and technicians</v>
      </c>
      <c r="E712">
        <f t="shared" si="42"/>
        <v>274</v>
      </c>
    </row>
    <row r="713" spans="4:5" x14ac:dyDescent="0.35">
      <c r="D713" s="30" t="str">
        <f t="shared" si="41"/>
        <v>Medical assistants – clinical officers</v>
      </c>
      <c r="E713">
        <f t="shared" si="42"/>
        <v>9</v>
      </c>
    </row>
    <row r="714" spans="4:5" x14ac:dyDescent="0.35">
      <c r="D714" s="30" t="str">
        <f t="shared" si="41"/>
        <v>Medical imaging and therapeutic equipment operators</v>
      </c>
      <c r="E714">
        <f t="shared" si="42"/>
        <v>213</v>
      </c>
    </row>
    <row r="715" spans="4:5" x14ac:dyDescent="0.35">
      <c r="D715" s="30" t="str">
        <f t="shared" si="41"/>
        <v>Medical records and health information technicians</v>
      </c>
      <c r="E715">
        <f t="shared" si="42"/>
        <v>416</v>
      </c>
    </row>
    <row r="716" spans="4:5" x14ac:dyDescent="0.35">
      <c r="D716" s="30" t="str">
        <f t="shared" si="41"/>
        <v>Optometrists and opticians</v>
      </c>
      <c r="E716">
        <f t="shared" si="42"/>
        <v>0</v>
      </c>
    </row>
    <row r="717" spans="4:5" x14ac:dyDescent="0.35">
      <c r="D717" s="30" t="str">
        <f t="shared" si="41"/>
        <v>Other health management and support workers</v>
      </c>
      <c r="E717">
        <f t="shared" si="42"/>
        <v>3295</v>
      </c>
    </row>
    <row r="718" spans="4:5" x14ac:dyDescent="0.35">
      <c r="D718" s="30" t="str">
        <f t="shared" si="41"/>
        <v>Other health service providers</v>
      </c>
      <c r="E718">
        <f t="shared" si="42"/>
        <v>0</v>
      </c>
    </row>
    <row r="719" spans="4:5" x14ac:dyDescent="0.35">
      <c r="D719" s="30" t="str">
        <f t="shared" si="41"/>
        <v>Medical and pathology laboratory technicians</v>
      </c>
      <c r="E719">
        <f t="shared" si="42"/>
        <v>291</v>
      </c>
    </row>
    <row r="720" spans="4:5" x14ac:dyDescent="0.35">
      <c r="D720" s="30" t="str">
        <f t="shared" si="41"/>
        <v>Paramedical practitioners (specify)</v>
      </c>
      <c r="E720">
        <f t="shared" si="42"/>
        <v>24</v>
      </c>
    </row>
    <row r="721" spans="2:5" x14ac:dyDescent="0.35">
      <c r="D721" s="30" t="str">
        <f t="shared" si="41"/>
        <v>Physiotherapists and physiotherapy assistants</v>
      </c>
      <c r="E721">
        <f t="shared" si="42"/>
        <v>64</v>
      </c>
    </row>
    <row r="722" spans="2:5" x14ac:dyDescent="0.35">
      <c r="D722" s="30" t="str">
        <f t="shared" si="41"/>
        <v>Social workers</v>
      </c>
      <c r="E722">
        <f t="shared" si="42"/>
        <v>0</v>
      </c>
    </row>
    <row r="723" spans="2:5" x14ac:dyDescent="0.35">
      <c r="D723" s="30" t="str">
        <f t="shared" si="41"/>
        <v>Speech Therapist</v>
      </c>
      <c r="E723">
        <f t="shared" si="42"/>
        <v>0</v>
      </c>
    </row>
    <row r="724" spans="2:5" x14ac:dyDescent="0.35">
      <c r="D724" s="30" t="str">
        <f t="shared" si="41"/>
        <v>Traditional and complementary medicine practitioners</v>
      </c>
      <c r="E724">
        <f t="shared" si="42"/>
        <v>5</v>
      </c>
    </row>
    <row r="725" spans="2:5" x14ac:dyDescent="0.35">
      <c r="B725" t="e">
        <f>#REF!</f>
        <v>#REF!</v>
      </c>
      <c r="C725" t="str">
        <f>AE1</f>
        <v>MWI</v>
      </c>
      <c r="D725" s="29" t="str">
        <f t="shared" si="41"/>
        <v>Medical doctors</v>
      </c>
      <c r="E725">
        <f t="shared" ref="E725:E748" si="43">AE2</f>
        <v>2760</v>
      </c>
    </row>
    <row r="726" spans="2:5" x14ac:dyDescent="0.35">
      <c r="D726" s="30" t="str">
        <f t="shared" si="41"/>
        <v>Nursing Personnel</v>
      </c>
      <c r="E726">
        <f t="shared" si="43"/>
        <v>6025</v>
      </c>
    </row>
    <row r="727" spans="2:5" x14ac:dyDescent="0.35">
      <c r="D727" s="30" t="str">
        <f t="shared" si="41"/>
        <v>Midwifery personnel</v>
      </c>
      <c r="E727">
        <f t="shared" si="43"/>
        <v>0</v>
      </c>
    </row>
    <row r="728" spans="2:5" x14ac:dyDescent="0.35">
      <c r="D728" s="30" t="str">
        <f t="shared" si="41"/>
        <v>Pharmacists</v>
      </c>
      <c r="E728">
        <f t="shared" si="43"/>
        <v>387</v>
      </c>
    </row>
    <row r="729" spans="2:5" x14ac:dyDescent="0.35">
      <c r="D729" s="30" t="str">
        <f t="shared" si="41"/>
        <v>Dentists</v>
      </c>
      <c r="E729">
        <f t="shared" si="43"/>
        <v>112</v>
      </c>
    </row>
    <row r="730" spans="2:5" x14ac:dyDescent="0.35">
      <c r="D730" s="30" t="str">
        <f t="shared" si="41"/>
        <v>Community health workers</v>
      </c>
      <c r="E730">
        <f t="shared" si="43"/>
        <v>10016</v>
      </c>
    </row>
    <row r="731" spans="2:5" x14ac:dyDescent="0.35">
      <c r="D731" s="30" t="str">
        <f t="shared" si="41"/>
        <v>Dieticians and nutritionists</v>
      </c>
      <c r="E731">
        <f t="shared" si="43"/>
        <v>25</v>
      </c>
    </row>
    <row r="732" spans="2:5" x14ac:dyDescent="0.35">
      <c r="D732" s="30" t="str">
        <f t="shared" si="41"/>
        <v>Environmental and occupational health &amp; hygiene workers</v>
      </c>
      <c r="E732">
        <f t="shared" si="43"/>
        <v>35</v>
      </c>
    </row>
    <row r="733" spans="2:5" x14ac:dyDescent="0.35">
      <c r="D733" s="30" t="str">
        <f t="shared" si="41"/>
        <v>Health care assistants and other personal care workers in health services</v>
      </c>
      <c r="E733">
        <f t="shared" si="43"/>
        <v>178</v>
      </c>
    </row>
    <row r="734" spans="2:5" x14ac:dyDescent="0.35">
      <c r="D734" s="30" t="str">
        <f t="shared" si="41"/>
        <v>Health service managers</v>
      </c>
      <c r="E734">
        <f t="shared" si="43"/>
        <v>178</v>
      </c>
    </row>
    <row r="735" spans="2:5" x14ac:dyDescent="0.35">
      <c r="D735" s="30" t="str">
        <f t="shared" si="41"/>
        <v>Medical and dental prosthetic technicians</v>
      </c>
      <c r="E735">
        <f t="shared" si="43"/>
        <v>0</v>
      </c>
    </row>
    <row r="736" spans="2:5" x14ac:dyDescent="0.35">
      <c r="D736" s="30" t="str">
        <f t="shared" si="41"/>
        <v>Other science professionals and technicians</v>
      </c>
      <c r="E736">
        <f t="shared" si="43"/>
        <v>0</v>
      </c>
    </row>
    <row r="737" spans="2:5" x14ac:dyDescent="0.35">
      <c r="D737" s="30" t="str">
        <f t="shared" si="41"/>
        <v>Medical assistants – clinical officers</v>
      </c>
      <c r="E737">
        <f t="shared" si="43"/>
        <v>2804</v>
      </c>
    </row>
    <row r="738" spans="2:5" x14ac:dyDescent="0.35">
      <c r="D738" s="30" t="str">
        <f t="shared" si="41"/>
        <v>Medical imaging and therapeutic equipment operators</v>
      </c>
      <c r="E738">
        <f t="shared" si="43"/>
        <v>44</v>
      </c>
    </row>
    <row r="739" spans="2:5" x14ac:dyDescent="0.35">
      <c r="D739" s="30" t="str">
        <f t="shared" si="41"/>
        <v>Medical records and health information technicians</v>
      </c>
      <c r="E739">
        <f t="shared" si="43"/>
        <v>306</v>
      </c>
    </row>
    <row r="740" spans="2:5" x14ac:dyDescent="0.35">
      <c r="D740" s="30" t="str">
        <f t="shared" si="41"/>
        <v>Optometrists and opticians</v>
      </c>
      <c r="E740">
        <f t="shared" si="43"/>
        <v>13</v>
      </c>
    </row>
    <row r="741" spans="2:5" x14ac:dyDescent="0.35">
      <c r="D741" s="30" t="str">
        <f t="shared" si="41"/>
        <v>Other health management and support workers</v>
      </c>
      <c r="E741">
        <f t="shared" si="43"/>
        <v>0</v>
      </c>
    </row>
    <row r="742" spans="2:5" x14ac:dyDescent="0.35">
      <c r="D742" s="30" t="str">
        <f t="shared" si="41"/>
        <v>Other health service providers</v>
      </c>
      <c r="E742">
        <f t="shared" si="43"/>
        <v>0</v>
      </c>
    </row>
    <row r="743" spans="2:5" x14ac:dyDescent="0.35">
      <c r="D743" s="30" t="str">
        <f t="shared" si="41"/>
        <v>Medical and pathology laboratory technicians</v>
      </c>
      <c r="E743">
        <f t="shared" si="43"/>
        <v>542</v>
      </c>
    </row>
    <row r="744" spans="2:5" x14ac:dyDescent="0.35">
      <c r="D744" s="30" t="str">
        <f t="shared" si="41"/>
        <v>Paramedical practitioners (specify)</v>
      </c>
      <c r="E744">
        <f t="shared" si="43"/>
        <v>98</v>
      </c>
    </row>
    <row r="745" spans="2:5" x14ac:dyDescent="0.35">
      <c r="D745" s="30" t="str">
        <f t="shared" si="41"/>
        <v>Physiotherapists and physiotherapy assistants</v>
      </c>
      <c r="E745">
        <f t="shared" si="43"/>
        <v>52</v>
      </c>
    </row>
    <row r="746" spans="2:5" x14ac:dyDescent="0.35">
      <c r="D746" s="30" t="str">
        <f t="shared" si="41"/>
        <v>Social workers</v>
      </c>
      <c r="E746">
        <f t="shared" si="43"/>
        <v>0</v>
      </c>
    </row>
    <row r="747" spans="2:5" x14ac:dyDescent="0.35">
      <c r="D747" s="30" t="str">
        <f t="shared" si="41"/>
        <v>Speech Therapist</v>
      </c>
      <c r="E747">
        <f t="shared" si="43"/>
        <v>0</v>
      </c>
    </row>
    <row r="748" spans="2:5" x14ac:dyDescent="0.35">
      <c r="D748" s="30" t="str">
        <f t="shared" si="41"/>
        <v>Traditional and complementary medicine practitioners</v>
      </c>
      <c r="E748">
        <f t="shared" si="43"/>
        <v>0</v>
      </c>
    </row>
    <row r="749" spans="2:5" x14ac:dyDescent="0.35">
      <c r="B749" t="e">
        <f>#REF!</f>
        <v>#REF!</v>
      </c>
      <c r="C749" t="str">
        <f>AF1</f>
        <v>NAM</v>
      </c>
      <c r="D749" s="29" t="str">
        <f t="shared" ref="D749:D812" si="44">D725</f>
        <v>Medical doctors</v>
      </c>
      <c r="E749">
        <f t="shared" ref="E749:E772" si="45">AF2</f>
        <v>1445</v>
      </c>
    </row>
    <row r="750" spans="2:5" x14ac:dyDescent="0.35">
      <c r="D750" s="30" t="str">
        <f t="shared" si="44"/>
        <v>Nursing Personnel</v>
      </c>
      <c r="E750">
        <f t="shared" si="45"/>
        <v>12956</v>
      </c>
    </row>
    <row r="751" spans="2:5" x14ac:dyDescent="0.35">
      <c r="D751" s="30" t="str">
        <f t="shared" si="44"/>
        <v>Midwifery personnel</v>
      </c>
      <c r="E751">
        <f t="shared" si="45"/>
        <v>0</v>
      </c>
    </row>
    <row r="752" spans="2:5" x14ac:dyDescent="0.35">
      <c r="D752" s="30" t="str">
        <f t="shared" si="44"/>
        <v>Pharmacists</v>
      </c>
      <c r="E752">
        <f t="shared" si="45"/>
        <v>907</v>
      </c>
    </row>
    <row r="753" spans="4:5" x14ac:dyDescent="0.35">
      <c r="D753" s="30" t="str">
        <f t="shared" si="44"/>
        <v>Dentists</v>
      </c>
      <c r="E753">
        <f t="shared" si="45"/>
        <v>289</v>
      </c>
    </row>
    <row r="754" spans="4:5" x14ac:dyDescent="0.35">
      <c r="D754" s="30" t="str">
        <f t="shared" si="44"/>
        <v>Community health workers</v>
      </c>
      <c r="E754">
        <f t="shared" si="45"/>
        <v>2292</v>
      </c>
    </row>
    <row r="755" spans="4:5" x14ac:dyDescent="0.35">
      <c r="D755" s="30" t="str">
        <f t="shared" si="44"/>
        <v>Dieticians and nutritionists</v>
      </c>
      <c r="E755">
        <f t="shared" si="45"/>
        <v>33</v>
      </c>
    </row>
    <row r="756" spans="4:5" x14ac:dyDescent="0.35">
      <c r="D756" s="30" t="str">
        <f t="shared" si="44"/>
        <v>Environmental and occupational health &amp; hygiene workers</v>
      </c>
      <c r="E756">
        <f t="shared" si="45"/>
        <v>218</v>
      </c>
    </row>
    <row r="757" spans="4:5" x14ac:dyDescent="0.35">
      <c r="D757" s="30" t="str">
        <f t="shared" si="44"/>
        <v>Health care assistants and other personal care workers in health services</v>
      </c>
      <c r="E757">
        <f t="shared" si="45"/>
        <v>0</v>
      </c>
    </row>
    <row r="758" spans="4:5" x14ac:dyDescent="0.35">
      <c r="D758" s="30" t="str">
        <f t="shared" si="44"/>
        <v>Health service managers</v>
      </c>
      <c r="E758">
        <f t="shared" si="45"/>
        <v>313</v>
      </c>
    </row>
    <row r="759" spans="4:5" x14ac:dyDescent="0.35">
      <c r="D759" s="30" t="str">
        <f t="shared" si="44"/>
        <v>Medical and dental prosthetic technicians</v>
      </c>
      <c r="E759">
        <f t="shared" si="45"/>
        <v>470</v>
      </c>
    </row>
    <row r="760" spans="4:5" x14ac:dyDescent="0.35">
      <c r="D760" s="30" t="str">
        <f t="shared" si="44"/>
        <v>Other science professionals and technicians</v>
      </c>
      <c r="E760">
        <f t="shared" si="45"/>
        <v>1739</v>
      </c>
    </row>
    <row r="761" spans="4:5" x14ac:dyDescent="0.35">
      <c r="D761" s="30" t="str">
        <f t="shared" si="44"/>
        <v>Medical assistants – clinical officers</v>
      </c>
      <c r="E761">
        <f t="shared" si="45"/>
        <v>21</v>
      </c>
    </row>
    <row r="762" spans="4:5" x14ac:dyDescent="0.35">
      <c r="D762" s="30" t="str">
        <f t="shared" si="44"/>
        <v>Medical imaging and therapeutic equipment operators</v>
      </c>
      <c r="E762">
        <f t="shared" si="45"/>
        <v>303</v>
      </c>
    </row>
    <row r="763" spans="4:5" x14ac:dyDescent="0.35">
      <c r="D763" s="30" t="str">
        <f t="shared" si="44"/>
        <v>Medical records and health information technicians</v>
      </c>
      <c r="E763">
        <f t="shared" si="45"/>
        <v>37</v>
      </c>
    </row>
    <row r="764" spans="4:5" x14ac:dyDescent="0.35">
      <c r="D764" s="30" t="str">
        <f t="shared" si="44"/>
        <v>Optometrists and opticians</v>
      </c>
      <c r="E764">
        <f t="shared" si="45"/>
        <v>147</v>
      </c>
    </row>
    <row r="765" spans="4:5" x14ac:dyDescent="0.35">
      <c r="D765" s="30" t="str">
        <f t="shared" si="44"/>
        <v>Other health management and support workers</v>
      </c>
      <c r="E765">
        <f t="shared" si="45"/>
        <v>2157</v>
      </c>
    </row>
    <row r="766" spans="4:5" x14ac:dyDescent="0.35">
      <c r="D766" s="30" t="str">
        <f t="shared" si="44"/>
        <v>Other health service providers</v>
      </c>
      <c r="E766">
        <f t="shared" si="45"/>
        <v>0</v>
      </c>
    </row>
    <row r="767" spans="4:5" x14ac:dyDescent="0.35">
      <c r="D767" s="30" t="str">
        <f t="shared" si="44"/>
        <v>Medical and pathology laboratory technicians</v>
      </c>
      <c r="E767">
        <f t="shared" si="45"/>
        <v>510</v>
      </c>
    </row>
    <row r="768" spans="4:5" x14ac:dyDescent="0.35">
      <c r="D768" s="30" t="str">
        <f t="shared" si="44"/>
        <v>Paramedical practitioners (specify)</v>
      </c>
      <c r="E768">
        <f t="shared" si="45"/>
        <v>1053</v>
      </c>
    </row>
    <row r="769" spans="2:5" x14ac:dyDescent="0.35">
      <c r="D769" s="30" t="str">
        <f t="shared" si="44"/>
        <v>Physiotherapists and physiotherapy assistants</v>
      </c>
      <c r="E769">
        <f t="shared" si="45"/>
        <v>233</v>
      </c>
    </row>
    <row r="770" spans="2:5" x14ac:dyDescent="0.35">
      <c r="D770" s="30" t="str">
        <f t="shared" si="44"/>
        <v>Social workers</v>
      </c>
      <c r="E770">
        <f t="shared" si="45"/>
        <v>509</v>
      </c>
    </row>
    <row r="771" spans="2:5" x14ac:dyDescent="0.35">
      <c r="D771" s="30" t="str">
        <f t="shared" si="44"/>
        <v>Speech Therapist</v>
      </c>
      <c r="E771">
        <f t="shared" si="45"/>
        <v>0</v>
      </c>
    </row>
    <row r="772" spans="2:5" x14ac:dyDescent="0.35">
      <c r="D772" s="30" t="str">
        <f t="shared" si="44"/>
        <v>Traditional and complementary medicine practitioners</v>
      </c>
      <c r="E772">
        <f t="shared" si="45"/>
        <v>8</v>
      </c>
    </row>
    <row r="773" spans="2:5" x14ac:dyDescent="0.35">
      <c r="B773" t="e">
        <f>#REF!</f>
        <v>#REF!</v>
      </c>
      <c r="C773" t="str">
        <f>AG1</f>
        <v>NER</v>
      </c>
      <c r="D773" s="29" t="str">
        <f t="shared" si="44"/>
        <v>Medical doctors</v>
      </c>
      <c r="E773">
        <f t="shared" ref="E773:E796" si="46">AG2</f>
        <v>1065</v>
      </c>
    </row>
    <row r="774" spans="2:5" x14ac:dyDescent="0.35">
      <c r="D774" s="30" t="str">
        <f t="shared" si="44"/>
        <v>Nursing Personnel</v>
      </c>
      <c r="E774">
        <f t="shared" si="46"/>
        <v>3581</v>
      </c>
    </row>
    <row r="775" spans="2:5" x14ac:dyDescent="0.35">
      <c r="D775" s="30" t="str">
        <f t="shared" si="44"/>
        <v>Midwifery personnel</v>
      </c>
      <c r="E775">
        <f t="shared" si="46"/>
        <v>902</v>
      </c>
    </row>
    <row r="776" spans="2:5" x14ac:dyDescent="0.35">
      <c r="D776" s="30" t="str">
        <f t="shared" si="44"/>
        <v>Pharmacists</v>
      </c>
      <c r="E776">
        <f t="shared" si="46"/>
        <v>60</v>
      </c>
    </row>
    <row r="777" spans="2:5" x14ac:dyDescent="0.35">
      <c r="D777" s="30" t="str">
        <f t="shared" si="44"/>
        <v>Dentists</v>
      </c>
      <c r="E777">
        <f t="shared" si="46"/>
        <v>30</v>
      </c>
    </row>
    <row r="778" spans="2:5" x14ac:dyDescent="0.35">
      <c r="D778" s="30" t="str">
        <f t="shared" si="44"/>
        <v>Community health workers</v>
      </c>
      <c r="E778">
        <f t="shared" si="46"/>
        <v>55</v>
      </c>
    </row>
    <row r="779" spans="2:5" x14ac:dyDescent="0.35">
      <c r="D779" s="30" t="str">
        <f t="shared" si="44"/>
        <v>Dieticians and nutritionists</v>
      </c>
      <c r="E779">
        <f t="shared" si="46"/>
        <v>42</v>
      </c>
    </row>
    <row r="780" spans="2:5" x14ac:dyDescent="0.35">
      <c r="D780" s="30" t="str">
        <f t="shared" si="44"/>
        <v>Environmental and occupational health &amp; hygiene workers</v>
      </c>
      <c r="E780">
        <f t="shared" si="46"/>
        <v>101</v>
      </c>
    </row>
    <row r="781" spans="2:5" x14ac:dyDescent="0.35">
      <c r="D781" s="30" t="str">
        <f t="shared" si="44"/>
        <v>Health care assistants and other personal care workers in health services</v>
      </c>
      <c r="E781">
        <f t="shared" si="46"/>
        <v>152</v>
      </c>
    </row>
    <row r="782" spans="2:5" x14ac:dyDescent="0.35">
      <c r="D782" s="30" t="str">
        <f t="shared" si="44"/>
        <v>Health service managers</v>
      </c>
      <c r="E782">
        <f t="shared" si="46"/>
        <v>226</v>
      </c>
    </row>
    <row r="783" spans="2:5" x14ac:dyDescent="0.35">
      <c r="D783" s="30" t="str">
        <f t="shared" si="44"/>
        <v>Medical and dental prosthetic technicians</v>
      </c>
      <c r="E783">
        <f t="shared" si="46"/>
        <v>11</v>
      </c>
    </row>
    <row r="784" spans="2:5" x14ac:dyDescent="0.35">
      <c r="D784" s="30" t="str">
        <f t="shared" si="44"/>
        <v>Other science professionals and technicians</v>
      </c>
      <c r="E784">
        <f t="shared" si="46"/>
        <v>191</v>
      </c>
    </row>
    <row r="785" spans="2:5" x14ac:dyDescent="0.35">
      <c r="D785" s="30" t="str">
        <f t="shared" si="44"/>
        <v>Medical assistants – clinical officers</v>
      </c>
      <c r="E785">
        <f t="shared" si="46"/>
        <v>0</v>
      </c>
    </row>
    <row r="786" spans="2:5" x14ac:dyDescent="0.35">
      <c r="D786" s="30" t="str">
        <f t="shared" si="44"/>
        <v>Medical imaging and therapeutic equipment operators</v>
      </c>
      <c r="E786">
        <f t="shared" si="46"/>
        <v>82</v>
      </c>
    </row>
    <row r="787" spans="2:5" x14ac:dyDescent="0.35">
      <c r="D787" s="30" t="str">
        <f t="shared" si="44"/>
        <v>Medical records and health information technicians</v>
      </c>
      <c r="E787">
        <f t="shared" si="46"/>
        <v>22</v>
      </c>
    </row>
    <row r="788" spans="2:5" x14ac:dyDescent="0.35">
      <c r="D788" s="30" t="str">
        <f t="shared" si="44"/>
        <v>Optometrists and opticians</v>
      </c>
      <c r="E788">
        <f t="shared" si="46"/>
        <v>0</v>
      </c>
    </row>
    <row r="789" spans="2:5" x14ac:dyDescent="0.35">
      <c r="D789" s="30" t="str">
        <f t="shared" si="44"/>
        <v>Other health management and support workers</v>
      </c>
      <c r="E789">
        <f t="shared" si="46"/>
        <v>542</v>
      </c>
    </row>
    <row r="790" spans="2:5" x14ac:dyDescent="0.35">
      <c r="D790" s="30" t="str">
        <f t="shared" si="44"/>
        <v>Other health service providers</v>
      </c>
      <c r="E790">
        <f t="shared" si="46"/>
        <v>462</v>
      </c>
    </row>
    <row r="791" spans="2:5" x14ac:dyDescent="0.35">
      <c r="D791" s="30" t="str">
        <f t="shared" si="44"/>
        <v>Medical and pathology laboratory technicians</v>
      </c>
      <c r="E791">
        <f t="shared" si="46"/>
        <v>432</v>
      </c>
    </row>
    <row r="792" spans="2:5" x14ac:dyDescent="0.35">
      <c r="D792" s="30" t="str">
        <f t="shared" si="44"/>
        <v>Paramedical practitioners (specify)</v>
      </c>
      <c r="E792">
        <f t="shared" si="46"/>
        <v>598</v>
      </c>
    </row>
    <row r="793" spans="2:5" x14ac:dyDescent="0.35">
      <c r="D793" s="30" t="str">
        <f t="shared" si="44"/>
        <v>Physiotherapists and physiotherapy assistants</v>
      </c>
      <c r="E793">
        <f t="shared" si="46"/>
        <v>0</v>
      </c>
    </row>
    <row r="794" spans="2:5" x14ac:dyDescent="0.35">
      <c r="D794" s="30" t="str">
        <f t="shared" si="44"/>
        <v>Social workers</v>
      </c>
      <c r="E794">
        <f t="shared" si="46"/>
        <v>0</v>
      </c>
    </row>
    <row r="795" spans="2:5" x14ac:dyDescent="0.35">
      <c r="D795" s="30" t="str">
        <f t="shared" si="44"/>
        <v>Speech Therapist</v>
      </c>
      <c r="E795">
        <f t="shared" si="46"/>
        <v>0</v>
      </c>
    </row>
    <row r="796" spans="2:5" x14ac:dyDescent="0.35">
      <c r="D796" s="30" t="str">
        <f t="shared" si="44"/>
        <v>Traditional and complementary medicine practitioners</v>
      </c>
      <c r="E796">
        <f t="shared" si="46"/>
        <v>0</v>
      </c>
    </row>
    <row r="797" spans="2:5" x14ac:dyDescent="0.35">
      <c r="B797" t="e">
        <f>#REF!</f>
        <v>#REF!</v>
      </c>
      <c r="C797" t="str">
        <f>AH1</f>
        <v>NGA</v>
      </c>
      <c r="D797" s="29" t="str">
        <f t="shared" si="44"/>
        <v>Medical doctors</v>
      </c>
      <c r="E797">
        <f t="shared" ref="E797:E820" si="47">AH2</f>
        <v>83907</v>
      </c>
    </row>
    <row r="798" spans="2:5" x14ac:dyDescent="0.35">
      <c r="D798" s="30" t="str">
        <f t="shared" si="44"/>
        <v>Nursing Personnel</v>
      </c>
      <c r="E798">
        <f t="shared" si="47"/>
        <v>180709</v>
      </c>
    </row>
    <row r="799" spans="2:5" x14ac:dyDescent="0.35">
      <c r="D799" s="30" t="str">
        <f t="shared" si="44"/>
        <v>Midwifery personnel</v>
      </c>
      <c r="E799">
        <f t="shared" si="47"/>
        <v>120870</v>
      </c>
    </row>
    <row r="800" spans="2:5" x14ac:dyDescent="0.35">
      <c r="D800" s="30" t="str">
        <f t="shared" si="44"/>
        <v>Pharmacists</v>
      </c>
      <c r="E800">
        <f t="shared" si="47"/>
        <v>24668</v>
      </c>
    </row>
    <row r="801" spans="4:5" x14ac:dyDescent="0.35">
      <c r="D801" s="30" t="str">
        <f t="shared" si="44"/>
        <v>Dentists</v>
      </c>
      <c r="E801">
        <f t="shared" si="47"/>
        <v>25487</v>
      </c>
    </row>
    <row r="802" spans="4:5" x14ac:dyDescent="0.35">
      <c r="D802" s="30" t="str">
        <f t="shared" si="44"/>
        <v>Community health workers</v>
      </c>
      <c r="E802">
        <f t="shared" si="47"/>
        <v>116454</v>
      </c>
    </row>
    <row r="803" spans="4:5" x14ac:dyDescent="0.35">
      <c r="D803" s="30" t="str">
        <f t="shared" si="44"/>
        <v>Dieticians and nutritionists</v>
      </c>
      <c r="E803">
        <f t="shared" si="47"/>
        <v>0</v>
      </c>
    </row>
    <row r="804" spans="4:5" x14ac:dyDescent="0.35">
      <c r="D804" s="30" t="str">
        <f t="shared" si="44"/>
        <v>Environmental and occupational health &amp; hygiene workers</v>
      </c>
      <c r="E804">
        <f t="shared" si="47"/>
        <v>14645</v>
      </c>
    </row>
    <row r="805" spans="4:5" x14ac:dyDescent="0.35">
      <c r="D805" s="30" t="str">
        <f t="shared" si="44"/>
        <v>Health care assistants and other personal care workers in health services</v>
      </c>
      <c r="E805">
        <f t="shared" si="47"/>
        <v>0</v>
      </c>
    </row>
    <row r="806" spans="4:5" x14ac:dyDescent="0.35">
      <c r="D806" s="30" t="str">
        <f t="shared" si="44"/>
        <v>Health service managers</v>
      </c>
      <c r="E806">
        <f t="shared" si="47"/>
        <v>0</v>
      </c>
    </row>
    <row r="807" spans="4:5" x14ac:dyDescent="0.35">
      <c r="D807" s="30" t="str">
        <f t="shared" si="44"/>
        <v>Medical and dental prosthetic technicians</v>
      </c>
      <c r="E807">
        <f t="shared" si="47"/>
        <v>0</v>
      </c>
    </row>
    <row r="808" spans="4:5" x14ac:dyDescent="0.35">
      <c r="D808" s="30" t="str">
        <f t="shared" si="44"/>
        <v>Other science professionals and technicians</v>
      </c>
      <c r="E808">
        <f t="shared" si="47"/>
        <v>0</v>
      </c>
    </row>
    <row r="809" spans="4:5" x14ac:dyDescent="0.35">
      <c r="D809" s="30" t="str">
        <f t="shared" si="44"/>
        <v>Medical assistants – clinical officers</v>
      </c>
      <c r="E809">
        <f t="shared" si="47"/>
        <v>0</v>
      </c>
    </row>
    <row r="810" spans="4:5" x14ac:dyDescent="0.35">
      <c r="D810" s="30" t="str">
        <f t="shared" si="44"/>
        <v>Medical imaging and therapeutic equipment operators</v>
      </c>
      <c r="E810">
        <f t="shared" si="47"/>
        <v>2648</v>
      </c>
    </row>
    <row r="811" spans="4:5" x14ac:dyDescent="0.35">
      <c r="D811" s="30" t="str">
        <f t="shared" si="44"/>
        <v>Medical records and health information technicians</v>
      </c>
      <c r="E811">
        <f t="shared" si="47"/>
        <v>34393</v>
      </c>
    </row>
    <row r="812" spans="4:5" x14ac:dyDescent="0.35">
      <c r="D812" s="30" t="str">
        <f t="shared" si="44"/>
        <v>Optometrists and opticians</v>
      </c>
      <c r="E812">
        <f t="shared" si="47"/>
        <v>5371</v>
      </c>
    </row>
    <row r="813" spans="4:5" x14ac:dyDescent="0.35">
      <c r="D813" s="30" t="str">
        <f t="shared" ref="D813:D876" si="48">D789</f>
        <v>Other health management and support workers</v>
      </c>
      <c r="E813">
        <f t="shared" si="47"/>
        <v>0</v>
      </c>
    </row>
    <row r="814" spans="4:5" x14ac:dyDescent="0.35">
      <c r="D814" s="30" t="str">
        <f t="shared" si="48"/>
        <v>Other health service providers</v>
      </c>
      <c r="E814">
        <f t="shared" si="47"/>
        <v>3919</v>
      </c>
    </row>
    <row r="815" spans="4:5" x14ac:dyDescent="0.35">
      <c r="D815" s="30" t="str">
        <f t="shared" si="48"/>
        <v>Medical and pathology laboratory technicians</v>
      </c>
      <c r="E815">
        <f t="shared" si="47"/>
        <v>311269</v>
      </c>
    </row>
    <row r="816" spans="4:5" x14ac:dyDescent="0.35">
      <c r="D816" s="30" t="str">
        <f t="shared" si="48"/>
        <v>Paramedical practitioners (specify)</v>
      </c>
      <c r="E816">
        <f t="shared" si="47"/>
        <v>30</v>
      </c>
    </row>
    <row r="817" spans="2:5" x14ac:dyDescent="0.35">
      <c r="D817" s="30" t="str">
        <f t="shared" si="48"/>
        <v>Physiotherapists and physiotherapy assistants</v>
      </c>
      <c r="E817">
        <f t="shared" si="47"/>
        <v>15823</v>
      </c>
    </row>
    <row r="818" spans="2:5" x14ac:dyDescent="0.35">
      <c r="D818" s="30" t="str">
        <f t="shared" si="48"/>
        <v>Social workers</v>
      </c>
      <c r="E818">
        <f t="shared" si="47"/>
        <v>0</v>
      </c>
    </row>
    <row r="819" spans="2:5" x14ac:dyDescent="0.35">
      <c r="D819" s="30" t="str">
        <f t="shared" si="48"/>
        <v>Speech Therapist</v>
      </c>
      <c r="E819">
        <f t="shared" si="47"/>
        <v>0</v>
      </c>
    </row>
    <row r="820" spans="2:5" x14ac:dyDescent="0.35">
      <c r="D820" s="30" t="str">
        <f t="shared" si="48"/>
        <v>Traditional and complementary medicine practitioners</v>
      </c>
      <c r="E820">
        <f t="shared" si="47"/>
        <v>0</v>
      </c>
    </row>
    <row r="821" spans="2:5" x14ac:dyDescent="0.35">
      <c r="B821" t="e">
        <f>#REF!</f>
        <v>#REF!</v>
      </c>
      <c r="C821" t="str">
        <f>AI1</f>
        <v>RWA</v>
      </c>
      <c r="D821" s="29" t="str">
        <f t="shared" si="48"/>
        <v>Medical doctors</v>
      </c>
      <c r="E821">
        <f t="shared" ref="E821:E844" si="49">AI2</f>
        <v>1350</v>
      </c>
    </row>
    <row r="822" spans="2:5" x14ac:dyDescent="0.35">
      <c r="D822" s="30" t="str">
        <f t="shared" si="48"/>
        <v>Nursing Personnel</v>
      </c>
      <c r="E822">
        <f t="shared" si="49"/>
        <v>9551</v>
      </c>
    </row>
    <row r="823" spans="2:5" x14ac:dyDescent="0.35">
      <c r="D823" s="30" t="str">
        <f t="shared" si="48"/>
        <v>Midwifery personnel</v>
      </c>
      <c r="E823">
        <f t="shared" si="49"/>
        <v>1207</v>
      </c>
    </row>
    <row r="824" spans="2:5" x14ac:dyDescent="0.35">
      <c r="D824" s="30" t="str">
        <f t="shared" si="48"/>
        <v>Pharmacists</v>
      </c>
      <c r="E824">
        <f t="shared" si="49"/>
        <v>167</v>
      </c>
    </row>
    <row r="825" spans="2:5" x14ac:dyDescent="0.35">
      <c r="D825" s="30" t="str">
        <f t="shared" si="48"/>
        <v>Dentists</v>
      </c>
      <c r="E825">
        <f t="shared" si="49"/>
        <v>228</v>
      </c>
    </row>
    <row r="826" spans="2:5" x14ac:dyDescent="0.35">
      <c r="D826" s="30" t="str">
        <f t="shared" si="48"/>
        <v>Community health workers</v>
      </c>
      <c r="E826">
        <f t="shared" si="49"/>
        <v>45000</v>
      </c>
    </row>
    <row r="827" spans="2:5" x14ac:dyDescent="0.35">
      <c r="D827" s="30" t="str">
        <f t="shared" si="48"/>
        <v>Dieticians and nutritionists</v>
      </c>
      <c r="E827">
        <f t="shared" si="49"/>
        <v>0</v>
      </c>
    </row>
    <row r="828" spans="2:5" x14ac:dyDescent="0.35">
      <c r="D828" s="30" t="str">
        <f t="shared" si="48"/>
        <v>Environmental and occupational health &amp; hygiene workers</v>
      </c>
      <c r="E828">
        <f t="shared" si="49"/>
        <v>0</v>
      </c>
    </row>
    <row r="829" spans="2:5" x14ac:dyDescent="0.35">
      <c r="D829" s="30" t="str">
        <f t="shared" si="48"/>
        <v>Health care assistants and other personal care workers in health services</v>
      </c>
      <c r="E829">
        <f t="shared" si="49"/>
        <v>0</v>
      </c>
    </row>
    <row r="830" spans="2:5" x14ac:dyDescent="0.35">
      <c r="D830" s="30" t="str">
        <f t="shared" si="48"/>
        <v>Health service managers</v>
      </c>
      <c r="E830">
        <f t="shared" si="49"/>
        <v>0</v>
      </c>
    </row>
    <row r="831" spans="2:5" x14ac:dyDescent="0.35">
      <c r="D831" s="30" t="str">
        <f t="shared" si="48"/>
        <v>Medical and dental prosthetic technicians</v>
      </c>
      <c r="E831">
        <f t="shared" si="49"/>
        <v>0</v>
      </c>
    </row>
    <row r="832" spans="2:5" x14ac:dyDescent="0.35">
      <c r="D832" s="30" t="str">
        <f t="shared" si="48"/>
        <v>Other science professionals and technicians</v>
      </c>
      <c r="E832">
        <f t="shared" si="49"/>
        <v>321</v>
      </c>
    </row>
    <row r="833" spans="2:5" x14ac:dyDescent="0.35">
      <c r="D833" s="30" t="str">
        <f t="shared" si="48"/>
        <v>Medical assistants – clinical officers</v>
      </c>
      <c r="E833">
        <f t="shared" si="49"/>
        <v>0</v>
      </c>
    </row>
    <row r="834" spans="2:5" x14ac:dyDescent="0.35">
      <c r="D834" s="30" t="str">
        <f t="shared" si="48"/>
        <v>Medical imaging and therapeutic equipment operators</v>
      </c>
      <c r="E834">
        <f t="shared" si="49"/>
        <v>0</v>
      </c>
    </row>
    <row r="835" spans="2:5" x14ac:dyDescent="0.35">
      <c r="D835" s="30" t="str">
        <f t="shared" si="48"/>
        <v>Medical records and health information technicians</v>
      </c>
      <c r="E835">
        <f t="shared" si="49"/>
        <v>0</v>
      </c>
    </row>
    <row r="836" spans="2:5" x14ac:dyDescent="0.35">
      <c r="D836" s="30" t="str">
        <f t="shared" si="48"/>
        <v>Optometrists and opticians</v>
      </c>
      <c r="E836">
        <f t="shared" si="49"/>
        <v>0</v>
      </c>
    </row>
    <row r="837" spans="2:5" x14ac:dyDescent="0.35">
      <c r="D837" s="30" t="str">
        <f t="shared" si="48"/>
        <v>Other health management and support workers</v>
      </c>
      <c r="E837">
        <f t="shared" si="49"/>
        <v>0</v>
      </c>
    </row>
    <row r="838" spans="2:5" x14ac:dyDescent="0.35">
      <c r="D838" s="30" t="str">
        <f t="shared" si="48"/>
        <v>Other health service providers</v>
      </c>
      <c r="E838">
        <f t="shared" si="49"/>
        <v>0</v>
      </c>
    </row>
    <row r="839" spans="2:5" x14ac:dyDescent="0.35">
      <c r="D839" s="30" t="str">
        <f t="shared" si="48"/>
        <v>Medical and pathology laboratory technicians</v>
      </c>
      <c r="E839">
        <f t="shared" si="49"/>
        <v>1990</v>
      </c>
    </row>
    <row r="840" spans="2:5" x14ac:dyDescent="0.35">
      <c r="D840" s="30" t="str">
        <f t="shared" si="48"/>
        <v>Paramedical practitioners (specify)</v>
      </c>
      <c r="E840">
        <f t="shared" si="49"/>
        <v>0</v>
      </c>
    </row>
    <row r="841" spans="2:5" x14ac:dyDescent="0.35">
      <c r="D841" s="30" t="str">
        <f t="shared" si="48"/>
        <v>Physiotherapists and physiotherapy assistants</v>
      </c>
      <c r="E841">
        <f t="shared" si="49"/>
        <v>182</v>
      </c>
    </row>
    <row r="842" spans="2:5" x14ac:dyDescent="0.35">
      <c r="D842" s="30" t="str">
        <f t="shared" si="48"/>
        <v>Social workers</v>
      </c>
      <c r="E842">
        <f t="shared" si="49"/>
        <v>0</v>
      </c>
    </row>
    <row r="843" spans="2:5" x14ac:dyDescent="0.35">
      <c r="D843" s="30" t="str">
        <f t="shared" si="48"/>
        <v>Speech Therapist</v>
      </c>
      <c r="E843">
        <f t="shared" si="49"/>
        <v>0</v>
      </c>
    </row>
    <row r="844" spans="2:5" x14ac:dyDescent="0.35">
      <c r="D844" s="30" t="str">
        <f t="shared" si="48"/>
        <v>Traditional and complementary medicine practitioners</v>
      </c>
      <c r="E844">
        <f t="shared" si="49"/>
        <v>0</v>
      </c>
    </row>
    <row r="845" spans="2:5" x14ac:dyDescent="0.35">
      <c r="B845" t="e">
        <f>#REF!</f>
        <v>#REF!</v>
      </c>
      <c r="C845" t="str">
        <f>AJ1</f>
        <v>SEN</v>
      </c>
      <c r="D845" s="29" t="str">
        <f t="shared" si="48"/>
        <v>Medical doctors</v>
      </c>
      <c r="E845">
        <f t="shared" ref="E845:E868" si="50">AJ2</f>
        <v>2883</v>
      </c>
    </row>
    <row r="846" spans="2:5" x14ac:dyDescent="0.35">
      <c r="D846" s="30" t="str">
        <f t="shared" si="48"/>
        <v>Nursing Personnel</v>
      </c>
      <c r="E846">
        <f t="shared" si="50"/>
        <v>4577</v>
      </c>
    </row>
    <row r="847" spans="2:5" x14ac:dyDescent="0.35">
      <c r="D847" s="30" t="str">
        <f t="shared" si="48"/>
        <v>Midwifery personnel</v>
      </c>
      <c r="E847">
        <f t="shared" si="50"/>
        <v>3015</v>
      </c>
    </row>
    <row r="848" spans="2:5" x14ac:dyDescent="0.35">
      <c r="D848" s="30" t="str">
        <f t="shared" si="48"/>
        <v>Pharmacists</v>
      </c>
      <c r="E848">
        <f t="shared" si="50"/>
        <v>215</v>
      </c>
    </row>
    <row r="849" spans="4:5" x14ac:dyDescent="0.35">
      <c r="D849" s="30" t="str">
        <f t="shared" si="48"/>
        <v>Dentists</v>
      </c>
      <c r="E849">
        <f t="shared" si="50"/>
        <v>236</v>
      </c>
    </row>
    <row r="850" spans="4:5" x14ac:dyDescent="0.35">
      <c r="D850" s="30" t="str">
        <f t="shared" si="48"/>
        <v>Community health workers</v>
      </c>
      <c r="E850">
        <f t="shared" si="50"/>
        <v>17417</v>
      </c>
    </row>
    <row r="851" spans="4:5" x14ac:dyDescent="0.35">
      <c r="D851" s="30" t="str">
        <f t="shared" si="48"/>
        <v>Dieticians and nutritionists</v>
      </c>
      <c r="E851">
        <f t="shared" si="50"/>
        <v>4</v>
      </c>
    </row>
    <row r="852" spans="4:5" x14ac:dyDescent="0.35">
      <c r="D852" s="30" t="str">
        <f t="shared" si="48"/>
        <v>Environmental and occupational health &amp; hygiene workers</v>
      </c>
      <c r="E852">
        <f t="shared" si="50"/>
        <v>573</v>
      </c>
    </row>
    <row r="853" spans="4:5" x14ac:dyDescent="0.35">
      <c r="D853" s="30" t="str">
        <f t="shared" si="48"/>
        <v>Health care assistants and other personal care workers in health services</v>
      </c>
      <c r="E853">
        <f t="shared" si="50"/>
        <v>1670</v>
      </c>
    </row>
    <row r="854" spans="4:5" x14ac:dyDescent="0.35">
      <c r="D854" s="30" t="str">
        <f t="shared" si="48"/>
        <v>Health service managers</v>
      </c>
      <c r="E854">
        <f t="shared" si="50"/>
        <v>135</v>
      </c>
    </row>
    <row r="855" spans="4:5" x14ac:dyDescent="0.35">
      <c r="D855" s="30" t="str">
        <f t="shared" si="48"/>
        <v>Medical and dental prosthetic technicians</v>
      </c>
      <c r="E855">
        <f t="shared" si="50"/>
        <v>100</v>
      </c>
    </row>
    <row r="856" spans="4:5" x14ac:dyDescent="0.35">
      <c r="D856" s="30" t="str">
        <f t="shared" si="48"/>
        <v>Other science professionals and technicians</v>
      </c>
      <c r="E856">
        <f t="shared" si="50"/>
        <v>1045</v>
      </c>
    </row>
    <row r="857" spans="4:5" x14ac:dyDescent="0.35">
      <c r="D857" s="30" t="str">
        <f t="shared" si="48"/>
        <v>Medical assistants – clinical officers</v>
      </c>
      <c r="E857">
        <f t="shared" si="50"/>
        <v>2543</v>
      </c>
    </row>
    <row r="858" spans="4:5" x14ac:dyDescent="0.35">
      <c r="D858" s="30" t="str">
        <f t="shared" si="48"/>
        <v>Medical imaging and therapeutic equipment operators</v>
      </c>
      <c r="E858">
        <f t="shared" si="50"/>
        <v>542</v>
      </c>
    </row>
    <row r="859" spans="4:5" x14ac:dyDescent="0.35">
      <c r="D859" s="30" t="str">
        <f t="shared" si="48"/>
        <v>Medical records and health information technicians</v>
      </c>
      <c r="E859">
        <f t="shared" si="50"/>
        <v>17</v>
      </c>
    </row>
    <row r="860" spans="4:5" x14ac:dyDescent="0.35">
      <c r="D860" s="30" t="str">
        <f t="shared" si="48"/>
        <v>Optometrists and opticians</v>
      </c>
      <c r="E860">
        <f t="shared" si="50"/>
        <v>108</v>
      </c>
    </row>
    <row r="861" spans="4:5" x14ac:dyDescent="0.35">
      <c r="D861" s="30" t="str">
        <f t="shared" si="48"/>
        <v>Other health management and support workers</v>
      </c>
      <c r="E861">
        <f t="shared" si="50"/>
        <v>5868</v>
      </c>
    </row>
    <row r="862" spans="4:5" x14ac:dyDescent="0.35">
      <c r="D862" s="30" t="str">
        <f t="shared" si="48"/>
        <v>Other health service providers</v>
      </c>
      <c r="E862">
        <f t="shared" si="50"/>
        <v>0</v>
      </c>
    </row>
    <row r="863" spans="4:5" x14ac:dyDescent="0.35">
      <c r="D863" s="30" t="str">
        <f t="shared" si="48"/>
        <v>Medical and pathology laboratory technicians</v>
      </c>
      <c r="E863">
        <f t="shared" si="50"/>
        <v>328</v>
      </c>
    </row>
    <row r="864" spans="4:5" x14ac:dyDescent="0.35">
      <c r="D864" s="30" t="str">
        <f t="shared" si="48"/>
        <v>Paramedical practitioners (specify)</v>
      </c>
      <c r="E864">
        <f t="shared" si="50"/>
        <v>505</v>
      </c>
    </row>
    <row r="865" spans="2:5" x14ac:dyDescent="0.35">
      <c r="D865" s="30" t="str">
        <f t="shared" si="48"/>
        <v>Physiotherapists and physiotherapy assistants</v>
      </c>
      <c r="E865">
        <f t="shared" si="50"/>
        <v>0</v>
      </c>
    </row>
    <row r="866" spans="2:5" x14ac:dyDescent="0.35">
      <c r="D866" s="30" t="str">
        <f t="shared" si="48"/>
        <v>Social workers</v>
      </c>
      <c r="E866">
        <f t="shared" si="50"/>
        <v>0</v>
      </c>
    </row>
    <row r="867" spans="2:5" x14ac:dyDescent="0.35">
      <c r="D867" s="30" t="str">
        <f t="shared" si="48"/>
        <v>Speech Therapist</v>
      </c>
      <c r="E867">
        <f t="shared" si="50"/>
        <v>0</v>
      </c>
    </row>
    <row r="868" spans="2:5" x14ac:dyDescent="0.35">
      <c r="D868" s="30" t="str">
        <f t="shared" si="48"/>
        <v>Traditional and complementary medicine practitioners</v>
      </c>
      <c r="E868">
        <f t="shared" si="50"/>
        <v>0</v>
      </c>
    </row>
    <row r="869" spans="2:5" x14ac:dyDescent="0.35">
      <c r="B869" t="e">
        <f>#REF!</f>
        <v>#REF!</v>
      </c>
      <c r="C869" t="str">
        <f>AK1</f>
        <v>SLE</v>
      </c>
      <c r="D869" s="29" t="str">
        <f t="shared" si="48"/>
        <v>Medical doctors</v>
      </c>
      <c r="E869">
        <f t="shared" ref="E869:E892" si="51">AK2</f>
        <v>281</v>
      </c>
    </row>
    <row r="870" spans="2:5" x14ac:dyDescent="0.35">
      <c r="D870" s="30" t="str">
        <f t="shared" si="48"/>
        <v>Nursing Personnel</v>
      </c>
      <c r="E870">
        <f t="shared" si="51"/>
        <v>5302</v>
      </c>
    </row>
    <row r="871" spans="2:5" x14ac:dyDescent="0.35">
      <c r="D871" s="30" t="str">
        <f t="shared" si="48"/>
        <v>Midwifery personnel</v>
      </c>
      <c r="E871">
        <f t="shared" si="51"/>
        <v>391</v>
      </c>
    </row>
    <row r="872" spans="2:5" x14ac:dyDescent="0.35">
      <c r="D872" s="30" t="str">
        <f t="shared" si="48"/>
        <v>Pharmacists</v>
      </c>
      <c r="E872">
        <f t="shared" si="51"/>
        <v>156</v>
      </c>
    </row>
    <row r="873" spans="2:5" x14ac:dyDescent="0.35">
      <c r="D873" s="30" t="str">
        <f t="shared" si="48"/>
        <v>Dentists</v>
      </c>
      <c r="E873">
        <f t="shared" si="51"/>
        <v>423</v>
      </c>
    </row>
    <row r="874" spans="2:5" x14ac:dyDescent="0.35">
      <c r="D874" s="30" t="str">
        <f t="shared" si="48"/>
        <v>Community health workers</v>
      </c>
      <c r="E874">
        <f t="shared" si="51"/>
        <v>505</v>
      </c>
    </row>
    <row r="875" spans="2:5" x14ac:dyDescent="0.35">
      <c r="D875" s="30" t="str">
        <f t="shared" si="48"/>
        <v>Dieticians and nutritionists</v>
      </c>
      <c r="E875">
        <f t="shared" si="51"/>
        <v>103</v>
      </c>
    </row>
    <row r="876" spans="2:5" x14ac:dyDescent="0.35">
      <c r="D876" s="30" t="str">
        <f t="shared" si="48"/>
        <v>Environmental and occupational health &amp; hygiene workers</v>
      </c>
      <c r="E876">
        <f t="shared" si="51"/>
        <v>406</v>
      </c>
    </row>
    <row r="877" spans="2:5" x14ac:dyDescent="0.35">
      <c r="D877" s="30" t="str">
        <f t="shared" ref="D877:D940" si="52">D853</f>
        <v>Health care assistants and other personal care workers in health services</v>
      </c>
      <c r="E877">
        <f t="shared" si="51"/>
        <v>0</v>
      </c>
    </row>
    <row r="878" spans="2:5" x14ac:dyDescent="0.35">
      <c r="D878" s="30" t="str">
        <f t="shared" si="52"/>
        <v>Health service managers</v>
      </c>
      <c r="E878">
        <f t="shared" si="51"/>
        <v>0</v>
      </c>
    </row>
    <row r="879" spans="2:5" x14ac:dyDescent="0.35">
      <c r="D879" s="30" t="str">
        <f t="shared" si="52"/>
        <v>Medical and dental prosthetic technicians</v>
      </c>
      <c r="E879">
        <f t="shared" si="51"/>
        <v>128</v>
      </c>
    </row>
    <row r="880" spans="2:5" x14ac:dyDescent="0.35">
      <c r="D880" s="30" t="str">
        <f t="shared" si="52"/>
        <v>Other science professionals and technicians</v>
      </c>
      <c r="E880">
        <f t="shared" si="51"/>
        <v>0</v>
      </c>
    </row>
    <row r="881" spans="2:5" x14ac:dyDescent="0.35">
      <c r="D881" s="30" t="str">
        <f t="shared" si="52"/>
        <v>Medical assistants – clinical officers</v>
      </c>
      <c r="E881">
        <f t="shared" si="51"/>
        <v>0</v>
      </c>
    </row>
    <row r="882" spans="2:5" x14ac:dyDescent="0.35">
      <c r="D882" s="30" t="str">
        <f t="shared" si="52"/>
        <v>Medical imaging and therapeutic equipment operators</v>
      </c>
      <c r="E882">
        <f t="shared" si="51"/>
        <v>22</v>
      </c>
    </row>
    <row r="883" spans="2:5" x14ac:dyDescent="0.35">
      <c r="D883" s="30" t="str">
        <f t="shared" si="52"/>
        <v>Medical records and health information technicians</v>
      </c>
      <c r="E883">
        <f t="shared" si="51"/>
        <v>0</v>
      </c>
    </row>
    <row r="884" spans="2:5" x14ac:dyDescent="0.35">
      <c r="D884" s="30" t="str">
        <f t="shared" si="52"/>
        <v>Optometrists and opticians</v>
      </c>
      <c r="E884">
        <f t="shared" si="51"/>
        <v>13</v>
      </c>
    </row>
    <row r="885" spans="2:5" x14ac:dyDescent="0.35">
      <c r="D885" s="30" t="str">
        <f t="shared" si="52"/>
        <v>Other health management and support workers</v>
      </c>
      <c r="E885">
        <f t="shared" si="51"/>
        <v>0</v>
      </c>
    </row>
    <row r="886" spans="2:5" x14ac:dyDescent="0.35">
      <c r="D886" s="30" t="str">
        <f t="shared" si="52"/>
        <v>Other health service providers</v>
      </c>
      <c r="E886">
        <f t="shared" si="51"/>
        <v>0</v>
      </c>
    </row>
    <row r="887" spans="2:5" x14ac:dyDescent="0.35">
      <c r="D887" s="30" t="str">
        <f t="shared" si="52"/>
        <v>Medical and pathology laboratory technicians</v>
      </c>
      <c r="E887">
        <f t="shared" si="51"/>
        <v>311</v>
      </c>
    </row>
    <row r="888" spans="2:5" x14ac:dyDescent="0.35">
      <c r="D888" s="30" t="str">
        <f t="shared" si="52"/>
        <v>Paramedical practitioners (specify)</v>
      </c>
      <c r="E888">
        <f t="shared" si="51"/>
        <v>0</v>
      </c>
    </row>
    <row r="889" spans="2:5" x14ac:dyDescent="0.35">
      <c r="D889" s="30" t="str">
        <f t="shared" si="52"/>
        <v>Physiotherapists and physiotherapy assistants</v>
      </c>
      <c r="E889">
        <f t="shared" si="51"/>
        <v>13</v>
      </c>
    </row>
    <row r="890" spans="2:5" x14ac:dyDescent="0.35">
      <c r="D890" s="30" t="str">
        <f t="shared" si="52"/>
        <v>Social workers</v>
      </c>
      <c r="E890">
        <f t="shared" si="51"/>
        <v>0</v>
      </c>
    </row>
    <row r="891" spans="2:5" x14ac:dyDescent="0.35">
      <c r="D891" s="30" t="str">
        <f t="shared" si="52"/>
        <v>Speech Therapist</v>
      </c>
      <c r="E891">
        <f t="shared" si="51"/>
        <v>0</v>
      </c>
    </row>
    <row r="892" spans="2:5" x14ac:dyDescent="0.35">
      <c r="D892" s="30" t="str">
        <f t="shared" si="52"/>
        <v>Traditional and complementary medicine practitioners</v>
      </c>
      <c r="E892">
        <f t="shared" si="51"/>
        <v>0</v>
      </c>
    </row>
    <row r="893" spans="2:5" x14ac:dyDescent="0.35">
      <c r="B893" t="e">
        <f>#REF!</f>
        <v>#REF!</v>
      </c>
      <c r="C893" t="str">
        <f>AL1</f>
        <v>SSD</v>
      </c>
      <c r="D893" s="29" t="str">
        <f t="shared" si="52"/>
        <v>Medical doctors</v>
      </c>
      <c r="E893">
        <f t="shared" ref="E893:E916" si="53">AL2</f>
        <v>411</v>
      </c>
    </row>
    <row r="894" spans="2:5" x14ac:dyDescent="0.35">
      <c r="D894" s="30" t="str">
        <f t="shared" si="52"/>
        <v>Nursing Personnel</v>
      </c>
      <c r="E894">
        <f t="shared" si="53"/>
        <v>2014</v>
      </c>
    </row>
    <row r="895" spans="2:5" x14ac:dyDescent="0.35">
      <c r="D895" s="30" t="str">
        <f t="shared" si="52"/>
        <v>Midwifery personnel</v>
      </c>
      <c r="E895">
        <f t="shared" si="53"/>
        <v>1712</v>
      </c>
    </row>
    <row r="896" spans="2:5" x14ac:dyDescent="0.35">
      <c r="D896" s="30" t="str">
        <f t="shared" si="52"/>
        <v>Pharmacists</v>
      </c>
      <c r="E896">
        <f t="shared" si="53"/>
        <v>360</v>
      </c>
    </row>
    <row r="897" spans="4:5" x14ac:dyDescent="0.35">
      <c r="D897" s="30" t="str">
        <f t="shared" si="52"/>
        <v>Dentists</v>
      </c>
      <c r="E897">
        <f t="shared" si="53"/>
        <v>32</v>
      </c>
    </row>
    <row r="898" spans="4:5" x14ac:dyDescent="0.35">
      <c r="D898" s="30" t="str">
        <f t="shared" si="52"/>
        <v>Community health workers</v>
      </c>
      <c r="E898">
        <f t="shared" si="53"/>
        <v>1455</v>
      </c>
    </row>
    <row r="899" spans="4:5" x14ac:dyDescent="0.35">
      <c r="D899" s="30" t="str">
        <f t="shared" si="52"/>
        <v>Dieticians and nutritionists</v>
      </c>
      <c r="E899">
        <f t="shared" si="53"/>
        <v>22</v>
      </c>
    </row>
    <row r="900" spans="4:5" x14ac:dyDescent="0.35">
      <c r="D900" s="30" t="str">
        <f t="shared" si="52"/>
        <v>Environmental and occupational health &amp; hygiene workers</v>
      </c>
      <c r="E900">
        <f t="shared" si="53"/>
        <v>250</v>
      </c>
    </row>
    <row r="901" spans="4:5" x14ac:dyDescent="0.35">
      <c r="D901" s="30" t="str">
        <f t="shared" si="52"/>
        <v>Health care assistants and other personal care workers in health services</v>
      </c>
      <c r="E901">
        <f t="shared" si="53"/>
        <v>0</v>
      </c>
    </row>
    <row r="902" spans="4:5" x14ac:dyDescent="0.35">
      <c r="D902" s="30" t="str">
        <f t="shared" si="52"/>
        <v>Health service managers</v>
      </c>
      <c r="E902">
        <f t="shared" si="53"/>
        <v>20</v>
      </c>
    </row>
    <row r="903" spans="4:5" x14ac:dyDescent="0.35">
      <c r="D903" s="30" t="str">
        <f t="shared" si="52"/>
        <v>Medical and dental prosthetic technicians</v>
      </c>
      <c r="E903">
        <f t="shared" si="53"/>
        <v>21</v>
      </c>
    </row>
    <row r="904" spans="4:5" x14ac:dyDescent="0.35">
      <c r="D904" s="30" t="str">
        <f t="shared" si="52"/>
        <v>Other science professionals and technicians</v>
      </c>
      <c r="E904">
        <f t="shared" si="53"/>
        <v>16</v>
      </c>
    </row>
    <row r="905" spans="4:5" x14ac:dyDescent="0.35">
      <c r="D905" s="30" t="str">
        <f t="shared" si="52"/>
        <v>Medical assistants – clinical officers</v>
      </c>
      <c r="E905">
        <f t="shared" si="53"/>
        <v>1306</v>
      </c>
    </row>
    <row r="906" spans="4:5" x14ac:dyDescent="0.35">
      <c r="D906" s="30" t="str">
        <f t="shared" si="52"/>
        <v>Medical imaging and therapeutic equipment operators</v>
      </c>
      <c r="E906">
        <f t="shared" si="53"/>
        <v>6</v>
      </c>
    </row>
    <row r="907" spans="4:5" x14ac:dyDescent="0.35">
      <c r="D907" s="30" t="str">
        <f t="shared" si="52"/>
        <v>Medical records and health information technicians</v>
      </c>
      <c r="E907">
        <f t="shared" si="53"/>
        <v>57</v>
      </c>
    </row>
    <row r="908" spans="4:5" x14ac:dyDescent="0.35">
      <c r="D908" s="30" t="str">
        <f t="shared" si="52"/>
        <v>Optometrists and opticians</v>
      </c>
      <c r="E908">
        <f t="shared" si="53"/>
        <v>7</v>
      </c>
    </row>
    <row r="909" spans="4:5" x14ac:dyDescent="0.35">
      <c r="D909" s="30" t="str">
        <f t="shared" si="52"/>
        <v>Other health management and support workers</v>
      </c>
      <c r="E909">
        <f t="shared" si="53"/>
        <v>0</v>
      </c>
    </row>
    <row r="910" spans="4:5" x14ac:dyDescent="0.35">
      <c r="D910" s="30" t="str">
        <f t="shared" si="52"/>
        <v>Other health service providers</v>
      </c>
      <c r="E910">
        <f t="shared" si="53"/>
        <v>0</v>
      </c>
    </row>
    <row r="911" spans="4:5" x14ac:dyDescent="0.35">
      <c r="D911" s="30" t="str">
        <f t="shared" si="52"/>
        <v>Medical and pathology laboratory technicians</v>
      </c>
      <c r="E911">
        <f t="shared" si="53"/>
        <v>272</v>
      </c>
    </row>
    <row r="912" spans="4:5" x14ac:dyDescent="0.35">
      <c r="D912" s="30" t="str">
        <f t="shared" si="52"/>
        <v>Paramedical practitioners (specify)</v>
      </c>
      <c r="E912">
        <f t="shared" si="53"/>
        <v>0</v>
      </c>
    </row>
    <row r="913" spans="2:5" x14ac:dyDescent="0.35">
      <c r="D913" s="30" t="str">
        <f t="shared" si="52"/>
        <v>Physiotherapists and physiotherapy assistants</v>
      </c>
      <c r="E913">
        <f t="shared" si="53"/>
        <v>9</v>
      </c>
    </row>
    <row r="914" spans="2:5" x14ac:dyDescent="0.35">
      <c r="D914" s="30" t="str">
        <f t="shared" si="52"/>
        <v>Social workers</v>
      </c>
      <c r="E914">
        <f t="shared" si="53"/>
        <v>0</v>
      </c>
    </row>
    <row r="915" spans="2:5" x14ac:dyDescent="0.35">
      <c r="D915" s="30" t="str">
        <f t="shared" si="52"/>
        <v>Speech Therapist</v>
      </c>
      <c r="E915">
        <f t="shared" si="53"/>
        <v>0</v>
      </c>
    </row>
    <row r="916" spans="2:5" x14ac:dyDescent="0.35">
      <c r="D916" s="30" t="str">
        <f t="shared" si="52"/>
        <v>Traditional and complementary medicine practitioners</v>
      </c>
      <c r="E916">
        <f t="shared" si="53"/>
        <v>0</v>
      </c>
    </row>
    <row r="917" spans="2:5" x14ac:dyDescent="0.35">
      <c r="B917" t="e">
        <f>#REF!</f>
        <v>#REF!</v>
      </c>
      <c r="C917" t="str">
        <f>AM1</f>
        <v>STP</v>
      </c>
      <c r="D917" s="29" t="str">
        <f t="shared" si="52"/>
        <v>Medical doctors</v>
      </c>
      <c r="E917">
        <f t="shared" ref="E917:E940" si="54">AM2</f>
        <v>60</v>
      </c>
    </row>
    <row r="918" spans="2:5" x14ac:dyDescent="0.35">
      <c r="D918" s="30" t="str">
        <f t="shared" si="52"/>
        <v>Nursing Personnel</v>
      </c>
      <c r="E918">
        <f t="shared" si="54"/>
        <v>206</v>
      </c>
    </row>
    <row r="919" spans="2:5" x14ac:dyDescent="0.35">
      <c r="D919" s="30" t="str">
        <f t="shared" si="52"/>
        <v>Midwifery personnel</v>
      </c>
      <c r="E919">
        <f t="shared" si="54"/>
        <v>50</v>
      </c>
    </row>
    <row r="920" spans="2:5" x14ac:dyDescent="0.35">
      <c r="D920" s="30" t="str">
        <f t="shared" si="52"/>
        <v>Pharmacists</v>
      </c>
      <c r="E920">
        <f t="shared" si="54"/>
        <v>0</v>
      </c>
    </row>
    <row r="921" spans="2:5" x14ac:dyDescent="0.35">
      <c r="D921" s="30" t="str">
        <f t="shared" si="52"/>
        <v>Dentists</v>
      </c>
      <c r="E921">
        <f t="shared" si="54"/>
        <v>0</v>
      </c>
    </row>
    <row r="922" spans="2:5" x14ac:dyDescent="0.35">
      <c r="D922" s="30" t="str">
        <f t="shared" si="52"/>
        <v>Community health workers</v>
      </c>
      <c r="E922">
        <f t="shared" si="54"/>
        <v>0</v>
      </c>
    </row>
    <row r="923" spans="2:5" x14ac:dyDescent="0.35">
      <c r="D923" s="30" t="str">
        <f t="shared" si="52"/>
        <v>Dieticians and nutritionists</v>
      </c>
      <c r="E923">
        <f t="shared" si="54"/>
        <v>0</v>
      </c>
    </row>
    <row r="924" spans="2:5" x14ac:dyDescent="0.35">
      <c r="D924" s="30" t="str">
        <f t="shared" si="52"/>
        <v>Environmental and occupational health &amp; hygiene workers</v>
      </c>
      <c r="E924">
        <f t="shared" si="54"/>
        <v>0</v>
      </c>
    </row>
    <row r="925" spans="2:5" x14ac:dyDescent="0.35">
      <c r="D925" s="30" t="str">
        <f t="shared" si="52"/>
        <v>Health care assistants and other personal care workers in health services</v>
      </c>
      <c r="E925">
        <f t="shared" si="54"/>
        <v>0</v>
      </c>
    </row>
    <row r="926" spans="2:5" x14ac:dyDescent="0.35">
      <c r="D926" s="30" t="str">
        <f t="shared" si="52"/>
        <v>Health service managers</v>
      </c>
      <c r="E926">
        <f t="shared" si="54"/>
        <v>79</v>
      </c>
    </row>
    <row r="927" spans="2:5" x14ac:dyDescent="0.35">
      <c r="D927" s="30" t="str">
        <f t="shared" si="52"/>
        <v>Medical and dental prosthetic technicians</v>
      </c>
      <c r="E927">
        <f t="shared" si="54"/>
        <v>0</v>
      </c>
    </row>
    <row r="928" spans="2:5" x14ac:dyDescent="0.35">
      <c r="D928" s="30" t="str">
        <f t="shared" si="52"/>
        <v>Other science professionals and technicians</v>
      </c>
      <c r="E928">
        <f t="shared" si="54"/>
        <v>146</v>
      </c>
    </row>
    <row r="929" spans="2:5" x14ac:dyDescent="0.35">
      <c r="D929" s="30" t="str">
        <f t="shared" si="52"/>
        <v>Medical assistants – clinical officers</v>
      </c>
      <c r="E929">
        <f t="shared" si="54"/>
        <v>0</v>
      </c>
    </row>
    <row r="930" spans="2:5" x14ac:dyDescent="0.35">
      <c r="D930" s="30" t="str">
        <f t="shared" si="52"/>
        <v>Medical imaging and therapeutic equipment operators</v>
      </c>
      <c r="E930">
        <f t="shared" si="54"/>
        <v>0</v>
      </c>
    </row>
    <row r="931" spans="2:5" x14ac:dyDescent="0.35">
      <c r="D931" s="30" t="str">
        <f t="shared" si="52"/>
        <v>Medical records and health information technicians</v>
      </c>
      <c r="E931">
        <f t="shared" si="54"/>
        <v>0</v>
      </c>
    </row>
    <row r="932" spans="2:5" x14ac:dyDescent="0.35">
      <c r="D932" s="30" t="str">
        <f t="shared" si="52"/>
        <v>Optometrists and opticians</v>
      </c>
      <c r="E932">
        <f t="shared" si="54"/>
        <v>0</v>
      </c>
    </row>
    <row r="933" spans="2:5" x14ac:dyDescent="0.35">
      <c r="D933" s="30" t="str">
        <f t="shared" si="52"/>
        <v>Other health management and support workers</v>
      </c>
      <c r="E933">
        <f t="shared" si="54"/>
        <v>0</v>
      </c>
    </row>
    <row r="934" spans="2:5" x14ac:dyDescent="0.35">
      <c r="D934" s="30" t="str">
        <f t="shared" si="52"/>
        <v>Other health service providers</v>
      </c>
      <c r="E934">
        <f t="shared" si="54"/>
        <v>271</v>
      </c>
    </row>
    <row r="935" spans="2:5" x14ac:dyDescent="0.35">
      <c r="D935" s="30" t="str">
        <f t="shared" si="52"/>
        <v>Medical and pathology laboratory technicians</v>
      </c>
      <c r="E935">
        <f t="shared" si="54"/>
        <v>0</v>
      </c>
    </row>
    <row r="936" spans="2:5" x14ac:dyDescent="0.35">
      <c r="D936" s="30" t="str">
        <f t="shared" si="52"/>
        <v>Paramedical practitioners (specify)</v>
      </c>
      <c r="E936">
        <f t="shared" si="54"/>
        <v>0</v>
      </c>
    </row>
    <row r="937" spans="2:5" x14ac:dyDescent="0.35">
      <c r="D937" s="30" t="str">
        <f t="shared" si="52"/>
        <v>Physiotherapists and physiotherapy assistants</v>
      </c>
      <c r="E937">
        <f t="shared" si="54"/>
        <v>0</v>
      </c>
    </row>
    <row r="938" spans="2:5" x14ac:dyDescent="0.35">
      <c r="D938" s="30" t="str">
        <f t="shared" si="52"/>
        <v>Social workers</v>
      </c>
      <c r="E938">
        <f t="shared" si="54"/>
        <v>0</v>
      </c>
    </row>
    <row r="939" spans="2:5" x14ac:dyDescent="0.35">
      <c r="D939" s="30" t="str">
        <f t="shared" si="52"/>
        <v>Speech Therapist</v>
      </c>
      <c r="E939">
        <f t="shared" si="54"/>
        <v>0</v>
      </c>
    </row>
    <row r="940" spans="2:5" x14ac:dyDescent="0.35">
      <c r="D940" s="30" t="str">
        <f t="shared" si="52"/>
        <v>Traditional and complementary medicine practitioners</v>
      </c>
      <c r="E940">
        <f t="shared" si="54"/>
        <v>0</v>
      </c>
    </row>
    <row r="941" spans="2:5" x14ac:dyDescent="0.35">
      <c r="B941" t="e">
        <f>#REF!</f>
        <v>#REF!</v>
      </c>
      <c r="C941" t="str">
        <f>AN1</f>
        <v>SWZ</v>
      </c>
      <c r="D941" s="29" t="str">
        <f t="shared" ref="D941:D1004" si="55">D917</f>
        <v>Medical doctors</v>
      </c>
      <c r="E941">
        <f t="shared" ref="E941:E964" si="56">AN2</f>
        <v>278</v>
      </c>
    </row>
    <row r="942" spans="2:5" x14ac:dyDescent="0.35">
      <c r="D942" s="30" t="str">
        <f t="shared" si="55"/>
        <v>Nursing Personnel</v>
      </c>
      <c r="E942">
        <f t="shared" si="56"/>
        <v>2204</v>
      </c>
    </row>
    <row r="943" spans="2:5" x14ac:dyDescent="0.35">
      <c r="D943" s="30" t="str">
        <f t="shared" si="55"/>
        <v>Midwifery personnel</v>
      </c>
      <c r="E943">
        <f t="shared" si="56"/>
        <v>14</v>
      </c>
    </row>
    <row r="944" spans="2:5" x14ac:dyDescent="0.35">
      <c r="D944" s="30" t="str">
        <f t="shared" si="55"/>
        <v>Pharmacists</v>
      </c>
      <c r="E944">
        <f t="shared" si="56"/>
        <v>281</v>
      </c>
    </row>
    <row r="945" spans="4:5" x14ac:dyDescent="0.35">
      <c r="D945" s="30" t="str">
        <f t="shared" si="55"/>
        <v>Dentists</v>
      </c>
      <c r="E945">
        <f t="shared" si="56"/>
        <v>74</v>
      </c>
    </row>
    <row r="946" spans="4:5" x14ac:dyDescent="0.35">
      <c r="D946" s="30" t="str">
        <f t="shared" si="55"/>
        <v>Community health workers</v>
      </c>
      <c r="E946">
        <f t="shared" si="56"/>
        <v>6324</v>
      </c>
    </row>
    <row r="947" spans="4:5" x14ac:dyDescent="0.35">
      <c r="D947" s="30" t="str">
        <f t="shared" si="55"/>
        <v>Dieticians and nutritionists</v>
      </c>
      <c r="E947">
        <f t="shared" si="56"/>
        <v>0</v>
      </c>
    </row>
    <row r="948" spans="4:5" x14ac:dyDescent="0.35">
      <c r="D948" s="30" t="str">
        <f t="shared" si="55"/>
        <v>Environmental and occupational health &amp; hygiene workers</v>
      </c>
      <c r="E948">
        <f t="shared" si="56"/>
        <v>187</v>
      </c>
    </row>
    <row r="949" spans="4:5" x14ac:dyDescent="0.35">
      <c r="D949" s="30" t="str">
        <f t="shared" si="55"/>
        <v>Health care assistants and other personal care workers in health services</v>
      </c>
      <c r="E949">
        <f t="shared" si="56"/>
        <v>927</v>
      </c>
    </row>
    <row r="950" spans="4:5" x14ac:dyDescent="0.35">
      <c r="D950" s="30" t="str">
        <f t="shared" si="55"/>
        <v>Health service managers</v>
      </c>
      <c r="E950">
        <f t="shared" si="56"/>
        <v>195</v>
      </c>
    </row>
    <row r="951" spans="4:5" x14ac:dyDescent="0.35">
      <c r="D951" s="30" t="str">
        <f t="shared" si="55"/>
        <v>Medical and dental prosthetic technicians</v>
      </c>
      <c r="E951">
        <f t="shared" si="56"/>
        <v>0</v>
      </c>
    </row>
    <row r="952" spans="4:5" x14ac:dyDescent="0.35">
      <c r="D952" s="30" t="str">
        <f t="shared" si="55"/>
        <v>Other science professionals and technicians</v>
      </c>
      <c r="E952">
        <f t="shared" si="56"/>
        <v>84</v>
      </c>
    </row>
    <row r="953" spans="4:5" x14ac:dyDescent="0.35">
      <c r="D953" s="30" t="str">
        <f t="shared" si="55"/>
        <v>Medical assistants – clinical officers</v>
      </c>
      <c r="E953">
        <f t="shared" si="56"/>
        <v>28</v>
      </c>
    </row>
    <row r="954" spans="4:5" x14ac:dyDescent="0.35">
      <c r="D954" s="30" t="str">
        <f t="shared" si="55"/>
        <v>Medical imaging and therapeutic equipment operators</v>
      </c>
      <c r="E954">
        <f t="shared" si="56"/>
        <v>47</v>
      </c>
    </row>
    <row r="955" spans="4:5" x14ac:dyDescent="0.35">
      <c r="D955" s="30" t="str">
        <f t="shared" si="55"/>
        <v>Medical records and health information technicians</v>
      </c>
      <c r="E955">
        <f t="shared" si="56"/>
        <v>2084</v>
      </c>
    </row>
    <row r="956" spans="4:5" x14ac:dyDescent="0.35">
      <c r="D956" s="30" t="str">
        <f t="shared" si="55"/>
        <v>Optometrists and opticians</v>
      </c>
      <c r="E956">
        <f t="shared" si="56"/>
        <v>12</v>
      </c>
    </row>
    <row r="957" spans="4:5" x14ac:dyDescent="0.35">
      <c r="D957" s="30" t="str">
        <f t="shared" si="55"/>
        <v>Other health management and support workers</v>
      </c>
      <c r="E957">
        <f t="shared" si="56"/>
        <v>1215</v>
      </c>
    </row>
    <row r="958" spans="4:5" x14ac:dyDescent="0.35">
      <c r="D958" s="30" t="str">
        <f t="shared" si="55"/>
        <v>Other health service providers</v>
      </c>
      <c r="E958">
        <f t="shared" si="56"/>
        <v>85</v>
      </c>
    </row>
    <row r="959" spans="4:5" x14ac:dyDescent="0.35">
      <c r="D959" s="30" t="str">
        <f t="shared" si="55"/>
        <v>Medical and pathology laboratory technicians</v>
      </c>
      <c r="E959">
        <f t="shared" si="56"/>
        <v>370</v>
      </c>
    </row>
    <row r="960" spans="4:5" x14ac:dyDescent="0.35">
      <c r="D960" s="30" t="str">
        <f t="shared" si="55"/>
        <v>Paramedical practitioners (specify)</v>
      </c>
      <c r="E960">
        <f t="shared" si="56"/>
        <v>29</v>
      </c>
    </row>
    <row r="961" spans="2:5" x14ac:dyDescent="0.35">
      <c r="D961" s="30" t="str">
        <f t="shared" si="55"/>
        <v>Physiotherapists and physiotherapy assistants</v>
      </c>
      <c r="E961">
        <f t="shared" si="56"/>
        <v>29</v>
      </c>
    </row>
    <row r="962" spans="2:5" x14ac:dyDescent="0.35">
      <c r="D962" s="30" t="str">
        <f t="shared" si="55"/>
        <v>Social workers</v>
      </c>
      <c r="E962">
        <f t="shared" si="56"/>
        <v>0</v>
      </c>
    </row>
    <row r="963" spans="2:5" x14ac:dyDescent="0.35">
      <c r="D963" s="30" t="str">
        <f t="shared" si="55"/>
        <v>Speech Therapist</v>
      </c>
      <c r="E963">
        <f t="shared" si="56"/>
        <v>0</v>
      </c>
    </row>
    <row r="964" spans="2:5" x14ac:dyDescent="0.35">
      <c r="D964" s="30" t="str">
        <f t="shared" si="55"/>
        <v>Traditional and complementary medicine practitioners</v>
      </c>
      <c r="E964">
        <f t="shared" si="56"/>
        <v>7</v>
      </c>
    </row>
    <row r="965" spans="2:5" x14ac:dyDescent="0.35">
      <c r="B965" t="e">
        <f>#REF!</f>
        <v>#REF!</v>
      </c>
      <c r="C965" t="str">
        <f>AO1</f>
        <v>SYC</v>
      </c>
      <c r="D965" s="29" t="str">
        <f t="shared" si="55"/>
        <v>Medical doctors</v>
      </c>
      <c r="E965">
        <f t="shared" ref="E965:E988" si="57">AO2</f>
        <v>240</v>
      </c>
    </row>
    <row r="966" spans="2:5" x14ac:dyDescent="0.35">
      <c r="D966" s="30" t="str">
        <f t="shared" si="55"/>
        <v>Nursing Personnel</v>
      </c>
      <c r="E966">
        <f t="shared" si="57"/>
        <v>1272</v>
      </c>
    </row>
    <row r="967" spans="2:5" x14ac:dyDescent="0.35">
      <c r="D967" s="30" t="str">
        <f t="shared" si="55"/>
        <v>Midwifery personnel</v>
      </c>
      <c r="E967">
        <f t="shared" si="57"/>
        <v>5</v>
      </c>
    </row>
    <row r="968" spans="2:5" x14ac:dyDescent="0.35">
      <c r="D968" s="30" t="str">
        <f t="shared" si="55"/>
        <v>Pharmacists</v>
      </c>
      <c r="E968">
        <f t="shared" si="57"/>
        <v>124</v>
      </c>
    </row>
    <row r="969" spans="2:5" x14ac:dyDescent="0.35">
      <c r="D969" s="30" t="str">
        <f t="shared" si="55"/>
        <v>Dentists</v>
      </c>
      <c r="E969">
        <f t="shared" si="57"/>
        <v>163</v>
      </c>
    </row>
    <row r="970" spans="2:5" x14ac:dyDescent="0.35">
      <c r="D970" s="30" t="str">
        <f t="shared" si="55"/>
        <v>Community health workers</v>
      </c>
      <c r="E970">
        <f t="shared" si="57"/>
        <v>0</v>
      </c>
    </row>
    <row r="971" spans="2:5" x14ac:dyDescent="0.35">
      <c r="D971" s="30" t="str">
        <f t="shared" si="55"/>
        <v>Dieticians and nutritionists</v>
      </c>
      <c r="E971">
        <f t="shared" si="57"/>
        <v>5</v>
      </c>
    </row>
    <row r="972" spans="2:5" x14ac:dyDescent="0.35">
      <c r="D972" s="30" t="str">
        <f t="shared" si="55"/>
        <v>Environmental and occupational health &amp; hygiene workers</v>
      </c>
      <c r="E972">
        <f t="shared" si="57"/>
        <v>50</v>
      </c>
    </row>
    <row r="973" spans="2:5" x14ac:dyDescent="0.35">
      <c r="D973" s="30" t="str">
        <f t="shared" si="55"/>
        <v>Health care assistants and other personal care workers in health services</v>
      </c>
      <c r="E973">
        <f t="shared" si="57"/>
        <v>258</v>
      </c>
    </row>
    <row r="974" spans="2:5" x14ac:dyDescent="0.35">
      <c r="D974" s="30" t="str">
        <f t="shared" si="55"/>
        <v>Health service managers</v>
      </c>
      <c r="E974">
        <f t="shared" si="57"/>
        <v>0</v>
      </c>
    </row>
    <row r="975" spans="2:5" x14ac:dyDescent="0.35">
      <c r="D975" s="30" t="str">
        <f t="shared" si="55"/>
        <v>Medical and dental prosthetic technicians</v>
      </c>
      <c r="E975">
        <f t="shared" si="57"/>
        <v>2</v>
      </c>
    </row>
    <row r="976" spans="2:5" x14ac:dyDescent="0.35">
      <c r="D976" s="30" t="str">
        <f t="shared" si="55"/>
        <v>Other science professionals and technicians</v>
      </c>
      <c r="E976">
        <f t="shared" si="57"/>
        <v>70</v>
      </c>
    </row>
    <row r="977" spans="2:5" x14ac:dyDescent="0.35">
      <c r="D977" s="30" t="str">
        <f t="shared" si="55"/>
        <v>Medical assistants – clinical officers</v>
      </c>
      <c r="E977">
        <f t="shared" si="57"/>
        <v>0</v>
      </c>
    </row>
    <row r="978" spans="2:5" x14ac:dyDescent="0.35">
      <c r="D978" s="30" t="str">
        <f t="shared" si="55"/>
        <v>Medical imaging and therapeutic equipment operators</v>
      </c>
      <c r="E978">
        <f t="shared" si="57"/>
        <v>7</v>
      </c>
    </row>
    <row r="979" spans="2:5" x14ac:dyDescent="0.35">
      <c r="D979" s="30" t="str">
        <f t="shared" si="55"/>
        <v>Medical records and health information technicians</v>
      </c>
      <c r="E979">
        <f t="shared" si="57"/>
        <v>0</v>
      </c>
    </row>
    <row r="980" spans="2:5" x14ac:dyDescent="0.35">
      <c r="D980" s="30" t="str">
        <f t="shared" si="55"/>
        <v>Optometrists and opticians</v>
      </c>
      <c r="E980">
        <f t="shared" si="57"/>
        <v>28</v>
      </c>
    </row>
    <row r="981" spans="2:5" x14ac:dyDescent="0.35">
      <c r="D981" s="30" t="str">
        <f t="shared" si="55"/>
        <v>Other health management and support workers</v>
      </c>
      <c r="E981">
        <f t="shared" si="57"/>
        <v>0</v>
      </c>
    </row>
    <row r="982" spans="2:5" x14ac:dyDescent="0.35">
      <c r="D982" s="30" t="str">
        <f t="shared" si="55"/>
        <v>Other health service providers</v>
      </c>
      <c r="E982">
        <f t="shared" si="57"/>
        <v>0</v>
      </c>
    </row>
    <row r="983" spans="2:5" x14ac:dyDescent="0.35">
      <c r="D983" s="30" t="str">
        <f t="shared" si="55"/>
        <v>Medical and pathology laboratory technicians</v>
      </c>
      <c r="E983">
        <f t="shared" si="57"/>
        <v>71</v>
      </c>
    </row>
    <row r="984" spans="2:5" x14ac:dyDescent="0.35">
      <c r="D984" s="30" t="str">
        <f t="shared" si="55"/>
        <v>Paramedical practitioners (specify)</v>
      </c>
      <c r="E984">
        <f t="shared" si="57"/>
        <v>0</v>
      </c>
    </row>
    <row r="985" spans="2:5" x14ac:dyDescent="0.35">
      <c r="D985" s="30" t="str">
        <f t="shared" si="55"/>
        <v>Physiotherapists and physiotherapy assistants</v>
      </c>
      <c r="E985">
        <f t="shared" si="57"/>
        <v>33</v>
      </c>
    </row>
    <row r="986" spans="2:5" x14ac:dyDescent="0.35">
      <c r="D986" s="30" t="str">
        <f t="shared" si="55"/>
        <v>Social workers</v>
      </c>
      <c r="E986">
        <f t="shared" si="57"/>
        <v>0</v>
      </c>
    </row>
    <row r="987" spans="2:5" x14ac:dyDescent="0.35">
      <c r="D987" s="30" t="str">
        <f t="shared" si="55"/>
        <v>Speech Therapist</v>
      </c>
      <c r="E987">
        <f t="shared" si="57"/>
        <v>0</v>
      </c>
    </row>
    <row r="988" spans="2:5" x14ac:dyDescent="0.35">
      <c r="D988" s="30" t="str">
        <f t="shared" si="55"/>
        <v>Traditional and complementary medicine practitioners</v>
      </c>
      <c r="E988">
        <f t="shared" si="57"/>
        <v>0</v>
      </c>
    </row>
    <row r="989" spans="2:5" x14ac:dyDescent="0.35">
      <c r="B989" t="e">
        <f>#REF!</f>
        <v>#REF!</v>
      </c>
      <c r="C989" t="str">
        <f>AP1</f>
        <v>TCD</v>
      </c>
      <c r="D989" s="29" t="str">
        <f t="shared" si="55"/>
        <v>Medical doctors</v>
      </c>
      <c r="E989">
        <f t="shared" ref="E989:E1012" si="58">AP2</f>
        <v>803</v>
      </c>
    </row>
    <row r="990" spans="2:5" x14ac:dyDescent="0.35">
      <c r="D990" s="30" t="str">
        <f t="shared" si="55"/>
        <v>Nursing Personnel</v>
      </c>
      <c r="E990">
        <f t="shared" si="58"/>
        <v>3863</v>
      </c>
    </row>
    <row r="991" spans="2:5" x14ac:dyDescent="0.35">
      <c r="D991" s="30" t="str">
        <f t="shared" si="55"/>
        <v>Midwifery personnel</v>
      </c>
      <c r="E991">
        <f t="shared" si="58"/>
        <v>936</v>
      </c>
    </row>
    <row r="992" spans="2:5" x14ac:dyDescent="0.35">
      <c r="D992" s="30" t="str">
        <f t="shared" si="55"/>
        <v>Pharmacists</v>
      </c>
      <c r="E992">
        <f t="shared" si="58"/>
        <v>269</v>
      </c>
    </row>
    <row r="993" spans="4:5" x14ac:dyDescent="0.35">
      <c r="D993" s="30" t="str">
        <f t="shared" si="55"/>
        <v>Dentists</v>
      </c>
      <c r="E993">
        <f t="shared" si="58"/>
        <v>3</v>
      </c>
    </row>
    <row r="994" spans="4:5" x14ac:dyDescent="0.35">
      <c r="D994" s="30" t="str">
        <f t="shared" si="55"/>
        <v>Community health workers</v>
      </c>
      <c r="E994">
        <f t="shared" si="58"/>
        <v>7</v>
      </c>
    </row>
    <row r="995" spans="4:5" x14ac:dyDescent="0.35">
      <c r="D995" s="30" t="str">
        <f t="shared" si="55"/>
        <v>Dieticians and nutritionists</v>
      </c>
      <c r="E995">
        <f t="shared" si="58"/>
        <v>58</v>
      </c>
    </row>
    <row r="996" spans="4:5" x14ac:dyDescent="0.35">
      <c r="D996" s="30" t="str">
        <f t="shared" si="55"/>
        <v>Environmental and occupational health &amp; hygiene workers</v>
      </c>
      <c r="E996">
        <f t="shared" si="58"/>
        <v>76</v>
      </c>
    </row>
    <row r="997" spans="4:5" x14ac:dyDescent="0.35">
      <c r="D997" s="30" t="str">
        <f t="shared" si="55"/>
        <v>Health care assistants and other personal care workers in health services</v>
      </c>
      <c r="E997">
        <f t="shared" si="58"/>
        <v>738</v>
      </c>
    </row>
    <row r="998" spans="4:5" x14ac:dyDescent="0.35">
      <c r="D998" s="30" t="str">
        <f t="shared" si="55"/>
        <v>Health service managers</v>
      </c>
      <c r="E998">
        <f t="shared" si="58"/>
        <v>732</v>
      </c>
    </row>
    <row r="999" spans="4:5" x14ac:dyDescent="0.35">
      <c r="D999" s="30" t="str">
        <f t="shared" si="55"/>
        <v>Medical and dental prosthetic technicians</v>
      </c>
      <c r="E999">
        <f t="shared" si="58"/>
        <v>0</v>
      </c>
    </row>
    <row r="1000" spans="4:5" x14ac:dyDescent="0.35">
      <c r="D1000" s="30" t="str">
        <f t="shared" si="55"/>
        <v>Other science professionals and technicians</v>
      </c>
      <c r="E1000">
        <f t="shared" si="58"/>
        <v>814</v>
      </c>
    </row>
    <row r="1001" spans="4:5" x14ac:dyDescent="0.35">
      <c r="D1001" s="30" t="str">
        <f t="shared" si="55"/>
        <v>Medical assistants – clinical officers</v>
      </c>
      <c r="E1001">
        <f t="shared" si="58"/>
        <v>42</v>
      </c>
    </row>
    <row r="1002" spans="4:5" x14ac:dyDescent="0.35">
      <c r="D1002" s="30" t="str">
        <f t="shared" si="55"/>
        <v>Medical imaging and therapeutic equipment operators</v>
      </c>
      <c r="E1002">
        <f t="shared" si="58"/>
        <v>25</v>
      </c>
    </row>
    <row r="1003" spans="4:5" x14ac:dyDescent="0.35">
      <c r="D1003" s="30" t="str">
        <f t="shared" si="55"/>
        <v>Medical records and health information technicians</v>
      </c>
      <c r="E1003">
        <f t="shared" si="58"/>
        <v>6</v>
      </c>
    </row>
    <row r="1004" spans="4:5" x14ac:dyDescent="0.35">
      <c r="D1004" s="30" t="str">
        <f t="shared" si="55"/>
        <v>Optometrists and opticians</v>
      </c>
      <c r="E1004">
        <f t="shared" si="58"/>
        <v>6</v>
      </c>
    </row>
    <row r="1005" spans="4:5" x14ac:dyDescent="0.35">
      <c r="D1005" s="30" t="str">
        <f t="shared" ref="D1005:D1068" si="59">D981</f>
        <v>Other health management and support workers</v>
      </c>
      <c r="E1005">
        <f t="shared" si="58"/>
        <v>436</v>
      </c>
    </row>
    <row r="1006" spans="4:5" x14ac:dyDescent="0.35">
      <c r="D1006" s="30" t="str">
        <f t="shared" si="59"/>
        <v>Other health service providers</v>
      </c>
      <c r="E1006">
        <f t="shared" si="58"/>
        <v>90</v>
      </c>
    </row>
    <row r="1007" spans="4:5" x14ac:dyDescent="0.35">
      <c r="D1007" s="30" t="str">
        <f t="shared" si="59"/>
        <v>Medical and pathology laboratory technicians</v>
      </c>
      <c r="E1007">
        <f t="shared" si="58"/>
        <v>749</v>
      </c>
    </row>
    <row r="1008" spans="4:5" x14ac:dyDescent="0.35">
      <c r="D1008" s="30" t="str">
        <f t="shared" si="59"/>
        <v>Paramedical practitioners (specify)</v>
      </c>
      <c r="E1008">
        <f t="shared" si="58"/>
        <v>0</v>
      </c>
    </row>
    <row r="1009" spans="2:5" x14ac:dyDescent="0.35">
      <c r="D1009" s="30" t="str">
        <f t="shared" si="59"/>
        <v>Physiotherapists and physiotherapy assistants</v>
      </c>
      <c r="E1009">
        <f t="shared" si="58"/>
        <v>2</v>
      </c>
    </row>
    <row r="1010" spans="2:5" x14ac:dyDescent="0.35">
      <c r="D1010" s="30" t="str">
        <f t="shared" si="59"/>
        <v>Social workers</v>
      </c>
      <c r="E1010">
        <f t="shared" si="58"/>
        <v>0</v>
      </c>
    </row>
    <row r="1011" spans="2:5" x14ac:dyDescent="0.35">
      <c r="D1011" s="30" t="str">
        <f t="shared" si="59"/>
        <v>Speech Therapist</v>
      </c>
      <c r="E1011">
        <f t="shared" si="58"/>
        <v>0</v>
      </c>
    </row>
    <row r="1012" spans="2:5" x14ac:dyDescent="0.35">
      <c r="D1012" s="30" t="str">
        <f t="shared" si="59"/>
        <v>Traditional and complementary medicine practitioners</v>
      </c>
      <c r="E1012">
        <f t="shared" si="58"/>
        <v>0</v>
      </c>
    </row>
    <row r="1013" spans="2:5" x14ac:dyDescent="0.35">
      <c r="B1013" t="e">
        <f>#REF!</f>
        <v>#REF!</v>
      </c>
      <c r="C1013" t="str">
        <f>AQ1</f>
        <v>TGO</v>
      </c>
      <c r="D1013" s="29" t="str">
        <f t="shared" si="59"/>
        <v>Medical doctors</v>
      </c>
      <c r="E1013">
        <f t="shared" ref="E1013:E1036" si="60">AQ2</f>
        <v>584</v>
      </c>
    </row>
    <row r="1014" spans="2:5" x14ac:dyDescent="0.35">
      <c r="D1014" s="30" t="str">
        <f t="shared" si="59"/>
        <v>Nursing Personnel</v>
      </c>
      <c r="E1014">
        <f t="shared" si="60"/>
        <v>1966</v>
      </c>
    </row>
    <row r="1015" spans="2:5" x14ac:dyDescent="0.35">
      <c r="D1015" s="30" t="str">
        <f t="shared" si="59"/>
        <v>Midwifery personnel</v>
      </c>
      <c r="E1015">
        <f t="shared" si="60"/>
        <v>1268</v>
      </c>
    </row>
    <row r="1016" spans="2:5" x14ac:dyDescent="0.35">
      <c r="D1016" s="30" t="str">
        <f t="shared" si="59"/>
        <v>Pharmacists</v>
      </c>
      <c r="E1016">
        <f t="shared" si="60"/>
        <v>226</v>
      </c>
    </row>
    <row r="1017" spans="2:5" x14ac:dyDescent="0.35">
      <c r="D1017" s="30" t="str">
        <f t="shared" si="59"/>
        <v>Dentists</v>
      </c>
      <c r="E1017">
        <f t="shared" si="60"/>
        <v>21</v>
      </c>
    </row>
    <row r="1018" spans="2:5" x14ac:dyDescent="0.35">
      <c r="D1018" s="30" t="str">
        <f t="shared" si="59"/>
        <v>Community health workers</v>
      </c>
      <c r="E1018">
        <f t="shared" si="60"/>
        <v>7500</v>
      </c>
    </row>
    <row r="1019" spans="2:5" x14ac:dyDescent="0.35">
      <c r="D1019" s="30" t="str">
        <f t="shared" si="59"/>
        <v>Dieticians and nutritionists</v>
      </c>
      <c r="E1019">
        <f t="shared" si="60"/>
        <v>12</v>
      </c>
    </row>
    <row r="1020" spans="2:5" x14ac:dyDescent="0.35">
      <c r="D1020" s="30" t="str">
        <f t="shared" si="59"/>
        <v>Environmental and occupational health &amp; hygiene workers</v>
      </c>
      <c r="E1020">
        <f t="shared" si="60"/>
        <v>340</v>
      </c>
    </row>
    <row r="1021" spans="2:5" x14ac:dyDescent="0.35">
      <c r="D1021" s="30" t="str">
        <f t="shared" si="59"/>
        <v>Health care assistants and other personal care workers in health services</v>
      </c>
      <c r="E1021">
        <f t="shared" si="60"/>
        <v>3413</v>
      </c>
    </row>
    <row r="1022" spans="2:5" x14ac:dyDescent="0.35">
      <c r="D1022" s="30" t="str">
        <f t="shared" si="59"/>
        <v>Health service managers</v>
      </c>
      <c r="E1022">
        <f t="shared" si="60"/>
        <v>63</v>
      </c>
    </row>
    <row r="1023" spans="2:5" x14ac:dyDescent="0.35">
      <c r="D1023" s="30" t="str">
        <f t="shared" si="59"/>
        <v>Medical and dental prosthetic technicians</v>
      </c>
      <c r="E1023">
        <f t="shared" si="60"/>
        <v>2</v>
      </c>
    </row>
    <row r="1024" spans="2:5" x14ac:dyDescent="0.35">
      <c r="D1024" s="30" t="str">
        <f t="shared" si="59"/>
        <v>Other science professionals and technicians</v>
      </c>
      <c r="E1024">
        <f t="shared" si="60"/>
        <v>857</v>
      </c>
    </row>
    <row r="1025" spans="2:5" x14ac:dyDescent="0.35">
      <c r="D1025" s="30" t="str">
        <f t="shared" si="59"/>
        <v>Medical assistants – clinical officers</v>
      </c>
      <c r="E1025">
        <f t="shared" si="60"/>
        <v>1075</v>
      </c>
    </row>
    <row r="1026" spans="2:5" x14ac:dyDescent="0.35">
      <c r="D1026" s="30" t="str">
        <f t="shared" si="59"/>
        <v>Medical imaging and therapeutic equipment operators</v>
      </c>
      <c r="E1026">
        <f t="shared" si="60"/>
        <v>23</v>
      </c>
    </row>
    <row r="1027" spans="2:5" x14ac:dyDescent="0.35">
      <c r="D1027" s="30" t="str">
        <f t="shared" si="59"/>
        <v>Medical records and health information technicians</v>
      </c>
      <c r="E1027">
        <f t="shared" si="60"/>
        <v>0</v>
      </c>
    </row>
    <row r="1028" spans="2:5" x14ac:dyDescent="0.35">
      <c r="D1028" s="30" t="str">
        <f t="shared" si="59"/>
        <v>Optometrists and opticians</v>
      </c>
      <c r="E1028">
        <f t="shared" si="60"/>
        <v>2</v>
      </c>
    </row>
    <row r="1029" spans="2:5" x14ac:dyDescent="0.35">
      <c r="D1029" s="30" t="str">
        <f t="shared" si="59"/>
        <v>Other health management and support workers</v>
      </c>
      <c r="E1029">
        <f t="shared" si="60"/>
        <v>4010</v>
      </c>
    </row>
    <row r="1030" spans="2:5" x14ac:dyDescent="0.35">
      <c r="D1030" s="30" t="str">
        <f t="shared" si="59"/>
        <v>Other health service providers</v>
      </c>
      <c r="E1030">
        <f t="shared" si="60"/>
        <v>360</v>
      </c>
    </row>
    <row r="1031" spans="2:5" x14ac:dyDescent="0.35">
      <c r="D1031" s="30" t="str">
        <f t="shared" si="59"/>
        <v>Medical and pathology laboratory technicians</v>
      </c>
      <c r="E1031">
        <f t="shared" si="60"/>
        <v>615</v>
      </c>
    </row>
    <row r="1032" spans="2:5" x14ac:dyDescent="0.35">
      <c r="D1032" s="30" t="str">
        <f t="shared" si="59"/>
        <v>Paramedical practitioners (specify)</v>
      </c>
      <c r="E1032">
        <f t="shared" si="60"/>
        <v>0</v>
      </c>
    </row>
    <row r="1033" spans="2:5" x14ac:dyDescent="0.35">
      <c r="D1033" s="30" t="str">
        <f t="shared" si="59"/>
        <v>Physiotherapists and physiotherapy assistants</v>
      </c>
      <c r="E1033">
        <f t="shared" si="60"/>
        <v>252</v>
      </c>
    </row>
    <row r="1034" spans="2:5" x14ac:dyDescent="0.35">
      <c r="D1034" s="30" t="str">
        <f t="shared" si="59"/>
        <v>Social workers</v>
      </c>
      <c r="E1034">
        <f t="shared" si="60"/>
        <v>0</v>
      </c>
    </row>
    <row r="1035" spans="2:5" x14ac:dyDescent="0.35">
      <c r="D1035" s="30" t="str">
        <f t="shared" si="59"/>
        <v>Speech Therapist</v>
      </c>
      <c r="E1035">
        <f t="shared" si="60"/>
        <v>0</v>
      </c>
    </row>
    <row r="1036" spans="2:5" x14ac:dyDescent="0.35">
      <c r="D1036" s="30" t="str">
        <f t="shared" si="59"/>
        <v>Traditional and complementary medicine practitioners</v>
      </c>
      <c r="E1036">
        <f t="shared" si="60"/>
        <v>987</v>
      </c>
    </row>
    <row r="1037" spans="2:5" x14ac:dyDescent="0.35">
      <c r="B1037" t="e">
        <f>#REF!</f>
        <v>#REF!</v>
      </c>
      <c r="C1037" t="str">
        <f>AR1</f>
        <v>TZA</v>
      </c>
      <c r="D1037" s="29" t="str">
        <f t="shared" si="59"/>
        <v>Medical doctors</v>
      </c>
      <c r="E1037">
        <f t="shared" ref="E1037:E1060" si="61">AR2</f>
        <v>2885</v>
      </c>
    </row>
    <row r="1038" spans="2:5" x14ac:dyDescent="0.35">
      <c r="D1038" s="30" t="str">
        <f t="shared" si="59"/>
        <v>Nursing Personnel</v>
      </c>
      <c r="E1038">
        <f t="shared" si="61"/>
        <v>31940</v>
      </c>
    </row>
    <row r="1039" spans="2:5" x14ac:dyDescent="0.35">
      <c r="D1039" s="30" t="str">
        <f t="shared" si="59"/>
        <v>Midwifery personnel</v>
      </c>
      <c r="E1039">
        <f t="shared" si="61"/>
        <v>0</v>
      </c>
    </row>
    <row r="1040" spans="2:5" x14ac:dyDescent="0.35">
      <c r="D1040" s="30" t="str">
        <f t="shared" si="59"/>
        <v>Pharmacists</v>
      </c>
      <c r="E1040">
        <f t="shared" si="61"/>
        <v>1845</v>
      </c>
    </row>
    <row r="1041" spans="4:5" x14ac:dyDescent="0.35">
      <c r="D1041" s="30" t="str">
        <f t="shared" si="59"/>
        <v>Dentists</v>
      </c>
      <c r="E1041">
        <f t="shared" si="61"/>
        <v>682</v>
      </c>
    </row>
    <row r="1042" spans="4:5" x14ac:dyDescent="0.35">
      <c r="D1042" s="30" t="str">
        <f t="shared" si="59"/>
        <v>Community health workers</v>
      </c>
      <c r="E1042">
        <f t="shared" si="61"/>
        <v>0</v>
      </c>
    </row>
    <row r="1043" spans="4:5" x14ac:dyDescent="0.35">
      <c r="D1043" s="30" t="str">
        <f t="shared" si="59"/>
        <v>Dieticians and nutritionists</v>
      </c>
      <c r="E1043">
        <f t="shared" si="61"/>
        <v>148</v>
      </c>
    </row>
    <row r="1044" spans="4:5" x14ac:dyDescent="0.35">
      <c r="D1044" s="30" t="str">
        <f t="shared" si="59"/>
        <v>Environmental and occupational health &amp; hygiene workers</v>
      </c>
      <c r="E1044">
        <f t="shared" si="61"/>
        <v>578</v>
      </c>
    </row>
    <row r="1045" spans="4:5" x14ac:dyDescent="0.35">
      <c r="D1045" s="30" t="str">
        <f t="shared" si="59"/>
        <v>Health care assistants and other personal care workers in health services</v>
      </c>
      <c r="E1045">
        <f t="shared" si="61"/>
        <v>25803</v>
      </c>
    </row>
    <row r="1046" spans="4:5" x14ac:dyDescent="0.35">
      <c r="D1046" s="30" t="str">
        <f t="shared" si="59"/>
        <v>Health service managers</v>
      </c>
      <c r="E1046">
        <f t="shared" si="61"/>
        <v>633</v>
      </c>
    </row>
    <row r="1047" spans="4:5" x14ac:dyDescent="0.35">
      <c r="D1047" s="30" t="str">
        <f t="shared" si="59"/>
        <v>Medical and dental prosthetic technicians</v>
      </c>
      <c r="E1047">
        <f t="shared" si="61"/>
        <v>73</v>
      </c>
    </row>
    <row r="1048" spans="4:5" x14ac:dyDescent="0.35">
      <c r="D1048" s="30" t="str">
        <f t="shared" si="59"/>
        <v>Other science professionals and technicians</v>
      </c>
      <c r="E1048">
        <f t="shared" si="61"/>
        <v>3028</v>
      </c>
    </row>
    <row r="1049" spans="4:5" x14ac:dyDescent="0.35">
      <c r="D1049" s="30" t="str">
        <f t="shared" si="59"/>
        <v>Medical assistants – clinical officers</v>
      </c>
      <c r="E1049">
        <f t="shared" si="61"/>
        <v>9250</v>
      </c>
    </row>
    <row r="1050" spans="4:5" x14ac:dyDescent="0.35">
      <c r="D1050" s="30" t="str">
        <f t="shared" si="59"/>
        <v>Medical imaging and therapeutic equipment operators</v>
      </c>
      <c r="E1050">
        <f t="shared" si="61"/>
        <v>681</v>
      </c>
    </row>
    <row r="1051" spans="4:5" x14ac:dyDescent="0.35">
      <c r="D1051" s="30" t="str">
        <f t="shared" si="59"/>
        <v>Medical records and health information technicians</v>
      </c>
      <c r="E1051">
        <f t="shared" si="61"/>
        <v>724</v>
      </c>
    </row>
    <row r="1052" spans="4:5" x14ac:dyDescent="0.35">
      <c r="D1052" s="30" t="str">
        <f t="shared" si="59"/>
        <v>Optometrists and opticians</v>
      </c>
      <c r="E1052">
        <f t="shared" si="61"/>
        <v>213</v>
      </c>
    </row>
    <row r="1053" spans="4:5" x14ac:dyDescent="0.35">
      <c r="D1053" s="30" t="str">
        <f t="shared" si="59"/>
        <v>Other health management and support workers</v>
      </c>
      <c r="E1053">
        <f t="shared" si="61"/>
        <v>0</v>
      </c>
    </row>
    <row r="1054" spans="4:5" x14ac:dyDescent="0.35">
      <c r="D1054" s="30" t="str">
        <f t="shared" si="59"/>
        <v>Other health service providers</v>
      </c>
      <c r="E1054">
        <f t="shared" si="61"/>
        <v>3630</v>
      </c>
    </row>
    <row r="1055" spans="4:5" x14ac:dyDescent="0.35">
      <c r="D1055" s="30" t="str">
        <f t="shared" si="59"/>
        <v>Medical and pathology laboratory technicians</v>
      </c>
      <c r="E1055">
        <f t="shared" si="61"/>
        <v>4361</v>
      </c>
    </row>
    <row r="1056" spans="4:5" x14ac:dyDescent="0.35">
      <c r="D1056" s="30" t="str">
        <f t="shared" si="59"/>
        <v>Paramedical practitioners (specify)</v>
      </c>
      <c r="E1056">
        <f t="shared" si="61"/>
        <v>1963</v>
      </c>
    </row>
    <row r="1057" spans="2:5" x14ac:dyDescent="0.35">
      <c r="D1057" s="30" t="str">
        <f t="shared" si="59"/>
        <v>Physiotherapists and physiotherapy assistants</v>
      </c>
      <c r="E1057">
        <f t="shared" si="61"/>
        <v>103</v>
      </c>
    </row>
    <row r="1058" spans="2:5" x14ac:dyDescent="0.35">
      <c r="D1058" s="30" t="str">
        <f t="shared" si="59"/>
        <v>Social workers</v>
      </c>
      <c r="E1058">
        <f t="shared" si="61"/>
        <v>0</v>
      </c>
    </row>
    <row r="1059" spans="2:5" x14ac:dyDescent="0.35">
      <c r="D1059" s="30" t="str">
        <f t="shared" si="59"/>
        <v>Speech Therapist</v>
      </c>
      <c r="E1059">
        <f t="shared" si="61"/>
        <v>2</v>
      </c>
    </row>
    <row r="1060" spans="2:5" x14ac:dyDescent="0.35">
      <c r="D1060" s="30" t="str">
        <f t="shared" si="59"/>
        <v>Traditional and complementary medicine practitioners</v>
      </c>
      <c r="E1060">
        <f t="shared" si="61"/>
        <v>15200</v>
      </c>
    </row>
    <row r="1061" spans="2:5" x14ac:dyDescent="0.35">
      <c r="B1061" t="e">
        <f>#REF!</f>
        <v>#REF!</v>
      </c>
      <c r="C1061" t="str">
        <f>AS1</f>
        <v>UGA</v>
      </c>
      <c r="D1061" s="29" t="str">
        <f t="shared" si="59"/>
        <v>Medical doctors</v>
      </c>
      <c r="E1061">
        <f t="shared" ref="E1061:E1084" si="62">AS2</f>
        <v>17186</v>
      </c>
    </row>
    <row r="1062" spans="2:5" x14ac:dyDescent="0.35">
      <c r="D1062" s="30" t="str">
        <f t="shared" si="59"/>
        <v>Nursing Personnel</v>
      </c>
      <c r="E1062">
        <f t="shared" si="62"/>
        <v>16407</v>
      </c>
    </row>
    <row r="1063" spans="2:5" x14ac:dyDescent="0.35">
      <c r="D1063" s="30" t="str">
        <f t="shared" si="59"/>
        <v>Midwifery personnel</v>
      </c>
      <c r="E1063">
        <f t="shared" si="62"/>
        <v>7237</v>
      </c>
    </row>
    <row r="1064" spans="2:5" x14ac:dyDescent="0.35">
      <c r="D1064" s="30" t="str">
        <f t="shared" si="59"/>
        <v>Pharmacists</v>
      </c>
      <c r="E1064">
        <f t="shared" si="62"/>
        <v>324</v>
      </c>
    </row>
    <row r="1065" spans="2:5" x14ac:dyDescent="0.35">
      <c r="D1065" s="30" t="str">
        <f t="shared" si="59"/>
        <v>Dentists</v>
      </c>
      <c r="E1065">
        <f t="shared" si="62"/>
        <v>26</v>
      </c>
    </row>
    <row r="1066" spans="2:5" x14ac:dyDescent="0.35">
      <c r="D1066" s="30" t="str">
        <f t="shared" si="59"/>
        <v>Community health workers</v>
      </c>
      <c r="E1066">
        <f t="shared" si="62"/>
        <v>0</v>
      </c>
    </row>
    <row r="1067" spans="2:5" x14ac:dyDescent="0.35">
      <c r="D1067" s="30" t="str">
        <f t="shared" si="59"/>
        <v>Dieticians and nutritionists</v>
      </c>
      <c r="E1067">
        <f t="shared" si="62"/>
        <v>3</v>
      </c>
    </row>
    <row r="1068" spans="2:5" x14ac:dyDescent="0.35">
      <c r="D1068" s="30" t="str">
        <f t="shared" si="59"/>
        <v>Environmental and occupational health &amp; hygiene workers</v>
      </c>
      <c r="E1068">
        <f t="shared" si="62"/>
        <v>16</v>
      </c>
    </row>
    <row r="1069" spans="2:5" x14ac:dyDescent="0.35">
      <c r="D1069" s="30" t="str">
        <f t="shared" ref="D1069:D1132" si="63">D1045</f>
        <v>Health care assistants and other personal care workers in health services</v>
      </c>
      <c r="E1069">
        <f t="shared" si="62"/>
        <v>527</v>
      </c>
    </row>
    <row r="1070" spans="2:5" x14ac:dyDescent="0.35">
      <c r="D1070" s="30" t="str">
        <f t="shared" si="63"/>
        <v>Health service managers</v>
      </c>
      <c r="E1070">
        <f t="shared" si="62"/>
        <v>0</v>
      </c>
    </row>
    <row r="1071" spans="2:5" x14ac:dyDescent="0.35">
      <c r="D1071" s="30" t="str">
        <f t="shared" si="63"/>
        <v>Medical and dental prosthetic technicians</v>
      </c>
      <c r="E1071">
        <f t="shared" si="62"/>
        <v>0</v>
      </c>
    </row>
    <row r="1072" spans="2:5" x14ac:dyDescent="0.35">
      <c r="D1072" s="30" t="str">
        <f t="shared" si="63"/>
        <v>Other science professionals and technicians</v>
      </c>
      <c r="E1072">
        <f t="shared" si="62"/>
        <v>526</v>
      </c>
    </row>
    <row r="1073" spans="2:5" x14ac:dyDescent="0.35">
      <c r="D1073" s="30" t="str">
        <f t="shared" si="63"/>
        <v>Medical assistants – clinical officers</v>
      </c>
      <c r="E1073">
        <f t="shared" si="62"/>
        <v>3505</v>
      </c>
    </row>
    <row r="1074" spans="2:5" x14ac:dyDescent="0.35">
      <c r="D1074" s="30" t="str">
        <f t="shared" si="63"/>
        <v>Medical imaging and therapeutic equipment operators</v>
      </c>
      <c r="E1074">
        <f t="shared" si="62"/>
        <v>42</v>
      </c>
    </row>
    <row r="1075" spans="2:5" x14ac:dyDescent="0.35">
      <c r="D1075" s="30" t="str">
        <f t="shared" si="63"/>
        <v>Medical records and health information technicians</v>
      </c>
      <c r="E1075">
        <f t="shared" si="62"/>
        <v>0</v>
      </c>
    </row>
    <row r="1076" spans="2:5" x14ac:dyDescent="0.35">
      <c r="D1076" s="30" t="str">
        <f t="shared" si="63"/>
        <v>Optometrists and opticians</v>
      </c>
      <c r="E1076">
        <f t="shared" si="62"/>
        <v>9</v>
      </c>
    </row>
    <row r="1077" spans="2:5" x14ac:dyDescent="0.35">
      <c r="D1077" s="30" t="str">
        <f t="shared" si="63"/>
        <v>Other health management and support workers</v>
      </c>
      <c r="E1077">
        <f t="shared" si="62"/>
        <v>0</v>
      </c>
    </row>
    <row r="1078" spans="2:5" x14ac:dyDescent="0.35">
      <c r="D1078" s="30" t="str">
        <f t="shared" si="63"/>
        <v>Other health service providers</v>
      </c>
      <c r="E1078">
        <f t="shared" si="62"/>
        <v>0</v>
      </c>
    </row>
    <row r="1079" spans="2:5" x14ac:dyDescent="0.35">
      <c r="D1079" s="30" t="str">
        <f t="shared" si="63"/>
        <v>Medical and pathology laboratory technicians</v>
      </c>
      <c r="E1079">
        <f t="shared" si="62"/>
        <v>3874</v>
      </c>
    </row>
    <row r="1080" spans="2:5" x14ac:dyDescent="0.35">
      <c r="D1080" s="30" t="str">
        <f t="shared" si="63"/>
        <v>Paramedical practitioners (specify)</v>
      </c>
      <c r="E1080">
        <f t="shared" si="62"/>
        <v>0</v>
      </c>
    </row>
    <row r="1081" spans="2:5" x14ac:dyDescent="0.35">
      <c r="D1081" s="30" t="str">
        <f t="shared" si="63"/>
        <v>Physiotherapists and physiotherapy assistants</v>
      </c>
      <c r="E1081">
        <f t="shared" si="62"/>
        <v>18</v>
      </c>
    </row>
    <row r="1082" spans="2:5" x14ac:dyDescent="0.35">
      <c r="D1082" s="30" t="str">
        <f t="shared" si="63"/>
        <v>Social workers</v>
      </c>
      <c r="E1082">
        <f t="shared" si="62"/>
        <v>0</v>
      </c>
    </row>
    <row r="1083" spans="2:5" x14ac:dyDescent="0.35">
      <c r="D1083" s="30" t="str">
        <f t="shared" si="63"/>
        <v>Speech Therapist</v>
      </c>
      <c r="E1083">
        <f t="shared" si="62"/>
        <v>0</v>
      </c>
    </row>
    <row r="1084" spans="2:5" x14ac:dyDescent="0.35">
      <c r="D1084" s="30" t="str">
        <f t="shared" si="63"/>
        <v>Traditional and complementary medicine practitioners</v>
      </c>
      <c r="E1084">
        <f t="shared" si="62"/>
        <v>0</v>
      </c>
    </row>
    <row r="1085" spans="2:5" x14ac:dyDescent="0.35">
      <c r="B1085" t="e">
        <f>#REF!</f>
        <v>#REF!</v>
      </c>
      <c r="C1085" t="str">
        <f>AT1</f>
        <v>ZAF</v>
      </c>
      <c r="D1085" s="29" t="str">
        <f t="shared" si="63"/>
        <v>Medical doctors</v>
      </c>
      <c r="E1085">
        <f t="shared" ref="E1085:E1108" si="64">AT2</f>
        <v>43503</v>
      </c>
    </row>
    <row r="1086" spans="2:5" x14ac:dyDescent="0.35">
      <c r="D1086" s="30" t="str">
        <f t="shared" si="63"/>
        <v>Nursing Personnel</v>
      </c>
      <c r="E1086">
        <f t="shared" si="64"/>
        <v>287458</v>
      </c>
    </row>
    <row r="1087" spans="2:5" x14ac:dyDescent="0.35">
      <c r="D1087" s="30" t="str">
        <f t="shared" si="63"/>
        <v>Midwifery personnel</v>
      </c>
      <c r="E1087">
        <f t="shared" si="64"/>
        <v>0</v>
      </c>
    </row>
    <row r="1088" spans="2:5" x14ac:dyDescent="0.35">
      <c r="D1088" s="30" t="str">
        <f t="shared" si="63"/>
        <v>Pharmacists</v>
      </c>
      <c r="E1088">
        <f t="shared" si="64"/>
        <v>16195</v>
      </c>
    </row>
    <row r="1089" spans="4:5" x14ac:dyDescent="0.35">
      <c r="D1089" s="30" t="str">
        <f t="shared" si="63"/>
        <v>Dentists</v>
      </c>
      <c r="E1089">
        <f t="shared" si="64"/>
        <v>6816</v>
      </c>
    </row>
    <row r="1090" spans="4:5" x14ac:dyDescent="0.35">
      <c r="D1090" s="30" t="str">
        <f t="shared" si="63"/>
        <v>Community health workers</v>
      </c>
      <c r="E1090">
        <f t="shared" si="64"/>
        <v>54180</v>
      </c>
    </row>
    <row r="1091" spans="4:5" x14ac:dyDescent="0.35">
      <c r="D1091" s="30" t="str">
        <f t="shared" si="63"/>
        <v>Dieticians and nutritionists</v>
      </c>
      <c r="E1091">
        <f t="shared" si="64"/>
        <v>0</v>
      </c>
    </row>
    <row r="1092" spans="4:5" x14ac:dyDescent="0.35">
      <c r="D1092" s="30" t="str">
        <f t="shared" si="63"/>
        <v>Environmental and occupational health &amp; hygiene workers</v>
      </c>
      <c r="E1092">
        <f t="shared" si="64"/>
        <v>3585</v>
      </c>
    </row>
    <row r="1093" spans="4:5" x14ac:dyDescent="0.35">
      <c r="D1093" s="30" t="str">
        <f t="shared" si="63"/>
        <v>Health care assistants and other personal care workers in health services</v>
      </c>
      <c r="E1093">
        <f t="shared" si="64"/>
        <v>0</v>
      </c>
    </row>
    <row r="1094" spans="4:5" x14ac:dyDescent="0.35">
      <c r="D1094" s="30" t="str">
        <f t="shared" si="63"/>
        <v>Health service managers</v>
      </c>
      <c r="E1094">
        <f t="shared" si="64"/>
        <v>0</v>
      </c>
    </row>
    <row r="1095" spans="4:5" x14ac:dyDescent="0.35">
      <c r="D1095" s="30" t="str">
        <f t="shared" si="63"/>
        <v>Medical and dental prosthetic technicians</v>
      </c>
      <c r="E1095">
        <f t="shared" si="64"/>
        <v>0</v>
      </c>
    </row>
    <row r="1096" spans="4:5" x14ac:dyDescent="0.35">
      <c r="D1096" s="30" t="str">
        <f t="shared" si="63"/>
        <v>Other science professionals and technicians</v>
      </c>
      <c r="E1096">
        <f t="shared" si="64"/>
        <v>8415</v>
      </c>
    </row>
    <row r="1097" spans="4:5" x14ac:dyDescent="0.35">
      <c r="D1097" s="30" t="str">
        <f t="shared" si="63"/>
        <v>Medical assistants – clinical officers</v>
      </c>
      <c r="E1097">
        <f t="shared" si="64"/>
        <v>577</v>
      </c>
    </row>
    <row r="1098" spans="4:5" x14ac:dyDescent="0.35">
      <c r="D1098" s="30" t="str">
        <f t="shared" si="63"/>
        <v>Medical imaging and therapeutic equipment operators</v>
      </c>
      <c r="E1098">
        <f t="shared" si="64"/>
        <v>8072</v>
      </c>
    </row>
    <row r="1099" spans="4:5" x14ac:dyDescent="0.35">
      <c r="D1099" s="30" t="str">
        <f t="shared" si="63"/>
        <v>Medical records and health information technicians</v>
      </c>
      <c r="E1099">
        <f t="shared" si="64"/>
        <v>0</v>
      </c>
    </row>
    <row r="1100" spans="4:5" x14ac:dyDescent="0.35">
      <c r="D1100" s="30" t="str">
        <f t="shared" si="63"/>
        <v>Optometrists and opticians</v>
      </c>
      <c r="E1100">
        <f t="shared" si="64"/>
        <v>0</v>
      </c>
    </row>
    <row r="1101" spans="4:5" x14ac:dyDescent="0.35">
      <c r="D1101" s="30" t="str">
        <f t="shared" si="63"/>
        <v>Other health management and support workers</v>
      </c>
      <c r="E1101">
        <f t="shared" si="64"/>
        <v>0</v>
      </c>
    </row>
    <row r="1102" spans="4:5" x14ac:dyDescent="0.35">
      <c r="D1102" s="30" t="str">
        <f t="shared" si="63"/>
        <v>Other health service providers</v>
      </c>
      <c r="E1102">
        <f t="shared" si="64"/>
        <v>15266</v>
      </c>
    </row>
    <row r="1103" spans="4:5" x14ac:dyDescent="0.35">
      <c r="D1103" s="30" t="str">
        <f t="shared" si="63"/>
        <v>Medical and pathology laboratory technicians</v>
      </c>
      <c r="E1103">
        <f t="shared" si="64"/>
        <v>0</v>
      </c>
    </row>
    <row r="1104" spans="4:5" x14ac:dyDescent="0.35">
      <c r="D1104" s="30" t="str">
        <f t="shared" si="63"/>
        <v>Paramedical practitioners (specify)</v>
      </c>
      <c r="E1104">
        <f t="shared" si="64"/>
        <v>0</v>
      </c>
    </row>
    <row r="1105" spans="2:5" x14ac:dyDescent="0.35">
      <c r="D1105" s="30" t="str">
        <f t="shared" si="63"/>
        <v>Physiotherapists and physiotherapy assistants</v>
      </c>
      <c r="E1105">
        <f t="shared" si="64"/>
        <v>11975</v>
      </c>
    </row>
    <row r="1106" spans="2:5" x14ac:dyDescent="0.35">
      <c r="D1106" s="30" t="str">
        <f t="shared" si="63"/>
        <v>Social workers</v>
      </c>
      <c r="E1106">
        <f t="shared" si="64"/>
        <v>0</v>
      </c>
    </row>
    <row r="1107" spans="2:5" x14ac:dyDescent="0.35">
      <c r="D1107" s="30" t="str">
        <f t="shared" si="63"/>
        <v>Speech Therapist</v>
      </c>
      <c r="E1107">
        <f t="shared" si="64"/>
        <v>0</v>
      </c>
    </row>
    <row r="1108" spans="2:5" x14ac:dyDescent="0.35">
      <c r="D1108" s="30" t="str">
        <f t="shared" si="63"/>
        <v>Traditional and complementary medicine practitioners</v>
      </c>
      <c r="E1108">
        <f t="shared" si="64"/>
        <v>0</v>
      </c>
    </row>
    <row r="1109" spans="2:5" x14ac:dyDescent="0.35">
      <c r="B1109" t="e">
        <f>#REF!</f>
        <v>#REF!</v>
      </c>
      <c r="C1109" t="str">
        <f>AU1</f>
        <v>ZMB</v>
      </c>
      <c r="D1109" s="29" t="str">
        <f t="shared" si="63"/>
        <v>Medical doctors</v>
      </c>
      <c r="E1109">
        <f t="shared" ref="E1109:E1132" si="65">AU2</f>
        <v>2026</v>
      </c>
    </row>
    <row r="1110" spans="2:5" x14ac:dyDescent="0.35">
      <c r="D1110" s="30" t="str">
        <f t="shared" si="63"/>
        <v>Nursing Personnel</v>
      </c>
      <c r="E1110">
        <f t="shared" si="65"/>
        <v>14516</v>
      </c>
    </row>
    <row r="1111" spans="2:5" x14ac:dyDescent="0.35">
      <c r="D1111" s="30" t="str">
        <f t="shared" si="63"/>
        <v>Midwifery personnel</v>
      </c>
      <c r="E1111">
        <f t="shared" si="65"/>
        <v>3432</v>
      </c>
    </row>
    <row r="1112" spans="2:5" x14ac:dyDescent="0.35">
      <c r="D1112" s="30" t="str">
        <f t="shared" si="63"/>
        <v>Pharmacists</v>
      </c>
      <c r="E1112">
        <f t="shared" si="65"/>
        <v>1708</v>
      </c>
    </row>
    <row r="1113" spans="2:5" x14ac:dyDescent="0.35">
      <c r="D1113" s="30" t="str">
        <f t="shared" si="63"/>
        <v>Dentists</v>
      </c>
      <c r="E1113">
        <f t="shared" si="65"/>
        <v>455</v>
      </c>
    </row>
    <row r="1114" spans="2:5" x14ac:dyDescent="0.35">
      <c r="D1114" s="30" t="str">
        <f t="shared" si="63"/>
        <v>Community health workers</v>
      </c>
      <c r="E1114">
        <f t="shared" si="65"/>
        <v>1262</v>
      </c>
    </row>
    <row r="1115" spans="2:5" x14ac:dyDescent="0.35">
      <c r="D1115" s="30" t="str">
        <f t="shared" si="63"/>
        <v>Dieticians and nutritionists</v>
      </c>
      <c r="E1115">
        <f t="shared" si="65"/>
        <v>404</v>
      </c>
    </row>
    <row r="1116" spans="2:5" x14ac:dyDescent="0.35">
      <c r="D1116" s="30" t="str">
        <f t="shared" si="63"/>
        <v>Environmental and occupational health &amp; hygiene workers</v>
      </c>
      <c r="E1116">
        <f t="shared" si="65"/>
        <v>2016</v>
      </c>
    </row>
    <row r="1117" spans="2:5" x14ac:dyDescent="0.35">
      <c r="D1117" s="30" t="str">
        <f t="shared" si="63"/>
        <v>Health care assistants and other personal care workers in health services</v>
      </c>
      <c r="E1117">
        <f t="shared" si="65"/>
        <v>0</v>
      </c>
    </row>
    <row r="1118" spans="2:5" x14ac:dyDescent="0.35">
      <c r="D1118" s="30" t="str">
        <f t="shared" si="63"/>
        <v>Health service managers</v>
      </c>
      <c r="E1118">
        <f t="shared" si="65"/>
        <v>0</v>
      </c>
    </row>
    <row r="1119" spans="2:5" x14ac:dyDescent="0.35">
      <c r="D1119" s="30" t="str">
        <f t="shared" si="63"/>
        <v>Medical and dental prosthetic technicians</v>
      </c>
      <c r="E1119">
        <f t="shared" si="65"/>
        <v>0</v>
      </c>
    </row>
    <row r="1120" spans="2:5" x14ac:dyDescent="0.35">
      <c r="D1120" s="30" t="str">
        <f t="shared" si="63"/>
        <v>Other science professionals and technicians</v>
      </c>
      <c r="E1120">
        <f t="shared" si="65"/>
        <v>0</v>
      </c>
    </row>
    <row r="1121" spans="2:5" x14ac:dyDescent="0.35">
      <c r="D1121" s="30" t="str">
        <f t="shared" si="63"/>
        <v>Medical assistants – clinical officers</v>
      </c>
      <c r="E1121">
        <f t="shared" si="65"/>
        <v>2617</v>
      </c>
    </row>
    <row r="1122" spans="2:5" x14ac:dyDescent="0.35">
      <c r="D1122" s="30" t="str">
        <f t="shared" si="63"/>
        <v>Medical imaging and therapeutic equipment operators</v>
      </c>
      <c r="E1122">
        <f t="shared" si="65"/>
        <v>602</v>
      </c>
    </row>
    <row r="1123" spans="2:5" x14ac:dyDescent="0.35">
      <c r="D1123" s="30" t="str">
        <f t="shared" si="63"/>
        <v>Medical records and health information technicians</v>
      </c>
      <c r="E1123">
        <f t="shared" si="65"/>
        <v>1232</v>
      </c>
    </row>
    <row r="1124" spans="2:5" x14ac:dyDescent="0.35">
      <c r="D1124" s="30" t="str">
        <f t="shared" si="63"/>
        <v>Optometrists and opticians</v>
      </c>
      <c r="E1124">
        <f t="shared" si="65"/>
        <v>61</v>
      </c>
    </row>
    <row r="1125" spans="2:5" x14ac:dyDescent="0.35">
      <c r="D1125" s="30" t="str">
        <f t="shared" si="63"/>
        <v>Other health management and support workers</v>
      </c>
      <c r="E1125">
        <f t="shared" si="65"/>
        <v>17801</v>
      </c>
    </row>
    <row r="1126" spans="2:5" x14ac:dyDescent="0.35">
      <c r="D1126" s="30" t="str">
        <f t="shared" si="63"/>
        <v>Other health service providers</v>
      </c>
      <c r="E1126">
        <f t="shared" si="65"/>
        <v>0</v>
      </c>
    </row>
    <row r="1127" spans="2:5" x14ac:dyDescent="0.35">
      <c r="D1127" s="30" t="str">
        <f t="shared" si="63"/>
        <v>Medical and pathology laboratory technicians</v>
      </c>
      <c r="E1127">
        <f t="shared" si="65"/>
        <v>1602</v>
      </c>
    </row>
    <row r="1128" spans="2:5" x14ac:dyDescent="0.35">
      <c r="D1128" s="30" t="str">
        <f t="shared" si="63"/>
        <v>Paramedical practitioners (specify)</v>
      </c>
      <c r="E1128">
        <f t="shared" si="65"/>
        <v>0</v>
      </c>
    </row>
    <row r="1129" spans="2:5" x14ac:dyDescent="0.35">
      <c r="D1129" s="30" t="str">
        <f t="shared" si="63"/>
        <v>Physiotherapists and physiotherapy assistants</v>
      </c>
      <c r="E1129">
        <f t="shared" si="65"/>
        <v>606</v>
      </c>
    </row>
    <row r="1130" spans="2:5" x14ac:dyDescent="0.35">
      <c r="D1130" s="30" t="str">
        <f t="shared" si="63"/>
        <v>Social workers</v>
      </c>
      <c r="E1130">
        <f t="shared" si="65"/>
        <v>0</v>
      </c>
    </row>
    <row r="1131" spans="2:5" x14ac:dyDescent="0.35">
      <c r="D1131" s="30" t="str">
        <f t="shared" si="63"/>
        <v>Speech Therapist</v>
      </c>
      <c r="E1131">
        <f t="shared" si="65"/>
        <v>0</v>
      </c>
    </row>
    <row r="1132" spans="2:5" x14ac:dyDescent="0.35">
      <c r="D1132" s="30" t="str">
        <f t="shared" si="63"/>
        <v>Traditional and complementary medicine practitioners</v>
      </c>
      <c r="E1132">
        <f t="shared" si="65"/>
        <v>0</v>
      </c>
    </row>
    <row r="1133" spans="2:5" x14ac:dyDescent="0.35">
      <c r="B1133" t="e">
        <f>#REF!</f>
        <v>#REF!</v>
      </c>
      <c r="C1133" t="str">
        <f>AV1</f>
        <v>ZWE</v>
      </c>
      <c r="D1133" s="29" t="str">
        <f t="shared" ref="D1133:D1179" si="66">D1109</f>
        <v>Medical doctors</v>
      </c>
      <c r="E1133">
        <f t="shared" ref="E1133:E1156" si="67">AV2</f>
        <v>1959</v>
      </c>
    </row>
    <row r="1134" spans="2:5" x14ac:dyDescent="0.35">
      <c r="D1134" s="30" t="str">
        <f t="shared" si="66"/>
        <v>Nursing Personnel</v>
      </c>
      <c r="E1134">
        <f t="shared" si="67"/>
        <v>25835</v>
      </c>
    </row>
    <row r="1135" spans="2:5" x14ac:dyDescent="0.35">
      <c r="D1135" s="30" t="str">
        <f t="shared" si="66"/>
        <v>Midwifery personnel</v>
      </c>
      <c r="E1135">
        <f t="shared" si="67"/>
        <v>854</v>
      </c>
    </row>
    <row r="1136" spans="2:5" x14ac:dyDescent="0.35">
      <c r="D1136" s="30" t="str">
        <f t="shared" si="66"/>
        <v>Pharmacists</v>
      </c>
      <c r="E1136">
        <f t="shared" si="67"/>
        <v>776</v>
      </c>
    </row>
    <row r="1137" spans="4:5" x14ac:dyDescent="0.35">
      <c r="D1137" s="30" t="str">
        <f t="shared" si="66"/>
        <v>Dentists</v>
      </c>
      <c r="E1137">
        <f t="shared" si="67"/>
        <v>347</v>
      </c>
    </row>
    <row r="1138" spans="4:5" x14ac:dyDescent="0.35">
      <c r="D1138" s="30" t="str">
        <f t="shared" si="66"/>
        <v>Community health workers</v>
      </c>
      <c r="E1138">
        <f t="shared" si="67"/>
        <v>2143</v>
      </c>
    </row>
    <row r="1139" spans="4:5" x14ac:dyDescent="0.35">
      <c r="D1139" s="30" t="str">
        <f t="shared" si="66"/>
        <v>Dieticians and nutritionists</v>
      </c>
      <c r="E1139">
        <f t="shared" si="67"/>
        <v>0</v>
      </c>
    </row>
    <row r="1140" spans="4:5" x14ac:dyDescent="0.35">
      <c r="D1140" s="30" t="str">
        <f t="shared" si="66"/>
        <v>Environmental and occupational health &amp; hygiene workers</v>
      </c>
      <c r="E1140">
        <f t="shared" si="67"/>
        <v>1644</v>
      </c>
    </row>
    <row r="1141" spans="4:5" x14ac:dyDescent="0.35">
      <c r="D1141" s="30" t="str">
        <f t="shared" si="66"/>
        <v>Health care assistants and other personal care workers in health services</v>
      </c>
      <c r="E1141">
        <f t="shared" si="67"/>
        <v>2115</v>
      </c>
    </row>
    <row r="1142" spans="4:5" x14ac:dyDescent="0.35">
      <c r="D1142" s="30" t="str">
        <f t="shared" si="66"/>
        <v>Health service managers</v>
      </c>
      <c r="E1142">
        <f t="shared" si="67"/>
        <v>327</v>
      </c>
    </row>
    <row r="1143" spans="4:5" x14ac:dyDescent="0.35">
      <c r="D1143" s="30" t="str">
        <f t="shared" si="66"/>
        <v>Medical and dental prosthetic technicians</v>
      </c>
      <c r="E1143">
        <f t="shared" si="67"/>
        <v>10</v>
      </c>
    </row>
    <row r="1144" spans="4:5" x14ac:dyDescent="0.35">
      <c r="D1144" s="30" t="str">
        <f t="shared" si="66"/>
        <v>Other science professionals and technicians</v>
      </c>
      <c r="E1144">
        <f t="shared" si="67"/>
        <v>368</v>
      </c>
    </row>
    <row r="1145" spans="4:5" x14ac:dyDescent="0.35">
      <c r="D1145" s="30" t="str">
        <f t="shared" si="66"/>
        <v>Medical assistants – clinical officers</v>
      </c>
      <c r="E1145">
        <f t="shared" si="67"/>
        <v>76</v>
      </c>
    </row>
    <row r="1146" spans="4:5" x14ac:dyDescent="0.35">
      <c r="D1146" s="30" t="str">
        <f t="shared" si="66"/>
        <v>Medical imaging and therapeutic equipment operators</v>
      </c>
      <c r="E1146">
        <f t="shared" si="67"/>
        <v>412</v>
      </c>
    </row>
    <row r="1147" spans="4:5" x14ac:dyDescent="0.35">
      <c r="D1147" s="30" t="str">
        <f t="shared" si="66"/>
        <v>Medical records and health information technicians</v>
      </c>
      <c r="E1147">
        <f t="shared" si="67"/>
        <v>718</v>
      </c>
    </row>
    <row r="1148" spans="4:5" x14ac:dyDescent="0.35">
      <c r="D1148" s="30" t="str">
        <f t="shared" si="66"/>
        <v>Optometrists and opticians</v>
      </c>
      <c r="E1148">
        <f t="shared" si="67"/>
        <v>0</v>
      </c>
    </row>
    <row r="1149" spans="4:5" x14ac:dyDescent="0.35">
      <c r="D1149" s="30" t="str">
        <f t="shared" si="66"/>
        <v>Other health management and support workers</v>
      </c>
      <c r="E1149">
        <f t="shared" si="67"/>
        <v>9502</v>
      </c>
    </row>
    <row r="1150" spans="4:5" x14ac:dyDescent="0.35">
      <c r="D1150" s="30" t="str">
        <f t="shared" si="66"/>
        <v>Other health service providers</v>
      </c>
      <c r="E1150">
        <f t="shared" si="67"/>
        <v>1122</v>
      </c>
    </row>
    <row r="1151" spans="4:5" x14ac:dyDescent="0.35">
      <c r="D1151" s="30" t="str">
        <f t="shared" si="66"/>
        <v>Medical and pathology laboratory technicians</v>
      </c>
      <c r="E1151">
        <f t="shared" si="67"/>
        <v>648</v>
      </c>
    </row>
    <row r="1152" spans="4:5" x14ac:dyDescent="0.35">
      <c r="D1152" s="30" t="str">
        <f t="shared" si="66"/>
        <v>Paramedical practitioners (specify)</v>
      </c>
      <c r="E1152">
        <f t="shared" si="67"/>
        <v>1094</v>
      </c>
    </row>
    <row r="1153" spans="2:5" x14ac:dyDescent="0.35">
      <c r="D1153" s="30" t="str">
        <f t="shared" si="66"/>
        <v>Physiotherapists and physiotherapy assistants</v>
      </c>
      <c r="E1153">
        <f t="shared" si="67"/>
        <v>459</v>
      </c>
    </row>
    <row r="1154" spans="2:5" x14ac:dyDescent="0.35">
      <c r="D1154" s="30" t="str">
        <f t="shared" si="66"/>
        <v>Social workers</v>
      </c>
      <c r="E1154">
        <f t="shared" si="67"/>
        <v>0</v>
      </c>
    </row>
    <row r="1155" spans="2:5" x14ac:dyDescent="0.35">
      <c r="D1155" s="30" t="str">
        <f t="shared" si="66"/>
        <v>Speech Therapist</v>
      </c>
      <c r="E1155">
        <f t="shared" si="67"/>
        <v>0</v>
      </c>
    </row>
    <row r="1156" spans="2:5" x14ac:dyDescent="0.35">
      <c r="D1156" s="30" t="str">
        <f t="shared" si="66"/>
        <v>Traditional and complementary medicine practitioners</v>
      </c>
      <c r="E1156">
        <f t="shared" si="67"/>
        <v>5</v>
      </c>
    </row>
    <row r="1157" spans="2:5" x14ac:dyDescent="0.35">
      <c r="B1157" t="s">
        <v>9</v>
      </c>
      <c r="C1157">
        <f>AW1</f>
        <v>0</v>
      </c>
      <c r="D1157" s="29" t="str">
        <f t="shared" si="66"/>
        <v>Medical doctors</v>
      </c>
      <c r="E1157">
        <f t="shared" ref="E1157:E1180" si="68">AW2</f>
        <v>334167</v>
      </c>
    </row>
    <row r="1158" spans="2:5" x14ac:dyDescent="0.35">
      <c r="D1158" s="30" t="str">
        <f t="shared" si="66"/>
        <v>Nursing Personnel</v>
      </c>
      <c r="E1158">
        <f t="shared" si="68"/>
        <v>1093957</v>
      </c>
    </row>
    <row r="1159" spans="2:5" x14ac:dyDescent="0.35">
      <c r="D1159" s="30" t="str">
        <f t="shared" si="66"/>
        <v>Midwifery personnel</v>
      </c>
      <c r="E1159">
        <f t="shared" si="68"/>
        <v>217551</v>
      </c>
    </row>
    <row r="1160" spans="2:5" x14ac:dyDescent="0.35">
      <c r="D1160" s="30" t="str">
        <f t="shared" si="66"/>
        <v>Pharmacists</v>
      </c>
      <c r="E1160">
        <f t="shared" si="68"/>
        <v>94098</v>
      </c>
    </row>
    <row r="1161" spans="2:5" x14ac:dyDescent="0.35">
      <c r="D1161" s="30" t="str">
        <f t="shared" si="66"/>
        <v>Dentists</v>
      </c>
      <c r="E1161">
        <f t="shared" si="68"/>
        <v>58028</v>
      </c>
    </row>
    <row r="1162" spans="2:5" x14ac:dyDescent="0.35">
      <c r="D1162" s="30" t="str">
        <f t="shared" si="66"/>
        <v>Community health workers</v>
      </c>
      <c r="E1162">
        <f t="shared" si="68"/>
        <v>486186</v>
      </c>
    </row>
    <row r="1163" spans="2:5" x14ac:dyDescent="0.35">
      <c r="D1163" s="30" t="str">
        <f t="shared" si="66"/>
        <v>Dieticians and nutritionists</v>
      </c>
      <c r="E1163">
        <f t="shared" si="68"/>
        <v>3655</v>
      </c>
    </row>
    <row r="1164" spans="2:5" x14ac:dyDescent="0.35">
      <c r="D1164" s="30" t="str">
        <f t="shared" si="66"/>
        <v>Environmental and occupational health &amp; hygiene workers</v>
      </c>
      <c r="E1164">
        <f t="shared" si="68"/>
        <v>40043</v>
      </c>
    </row>
    <row r="1165" spans="2:5" x14ac:dyDescent="0.35">
      <c r="D1165" s="30" t="str">
        <f t="shared" si="66"/>
        <v>Health care assistants and other personal care workers in health services</v>
      </c>
      <c r="E1165">
        <f t="shared" si="68"/>
        <v>117455</v>
      </c>
    </row>
    <row r="1166" spans="2:5" x14ac:dyDescent="0.35">
      <c r="D1166" s="30" t="str">
        <f t="shared" si="66"/>
        <v>Health service managers</v>
      </c>
      <c r="E1166">
        <f t="shared" si="68"/>
        <v>30754</v>
      </c>
    </row>
    <row r="1167" spans="2:5" x14ac:dyDescent="0.35">
      <c r="D1167" s="30" t="str">
        <f t="shared" si="66"/>
        <v>Medical and dental prosthetic technicians</v>
      </c>
      <c r="E1167">
        <f t="shared" si="68"/>
        <v>2266</v>
      </c>
    </row>
    <row r="1168" spans="2:5" x14ac:dyDescent="0.35">
      <c r="D1168" s="30" t="str">
        <f t="shared" si="66"/>
        <v>Other science professionals and technicians</v>
      </c>
      <c r="E1168">
        <f t="shared" si="68"/>
        <v>370104</v>
      </c>
    </row>
    <row r="1169" spans="4:5" x14ac:dyDescent="0.35">
      <c r="D1169" s="30" t="str">
        <f t="shared" si="66"/>
        <v>Medical assistants – clinical officers</v>
      </c>
      <c r="E1169">
        <f t="shared" si="68"/>
        <v>41427</v>
      </c>
    </row>
    <row r="1170" spans="4:5" x14ac:dyDescent="0.35">
      <c r="D1170" s="30" t="str">
        <f t="shared" si="66"/>
        <v>Medical imaging and therapeutic equipment operators</v>
      </c>
      <c r="E1170">
        <f t="shared" si="68"/>
        <v>25804</v>
      </c>
    </row>
    <row r="1171" spans="4:5" x14ac:dyDescent="0.35">
      <c r="D1171" s="30" t="str">
        <f t="shared" si="66"/>
        <v>Medical records and health information technicians</v>
      </c>
      <c r="E1171">
        <f t="shared" si="68"/>
        <v>51114</v>
      </c>
    </row>
    <row r="1172" spans="4:5" x14ac:dyDescent="0.35">
      <c r="D1172" s="30" t="str">
        <f t="shared" si="66"/>
        <v>Optometrists and opticians</v>
      </c>
      <c r="E1172">
        <f t="shared" si="68"/>
        <v>3103</v>
      </c>
    </row>
    <row r="1173" spans="4:5" x14ac:dyDescent="0.35">
      <c r="D1173" s="30" t="str">
        <f t="shared" si="66"/>
        <v>Other health management and support workers</v>
      </c>
      <c r="E1173">
        <f t="shared" si="68"/>
        <v>8804</v>
      </c>
    </row>
    <row r="1174" spans="4:5" x14ac:dyDescent="0.35">
      <c r="D1174" s="30" t="str">
        <f t="shared" si="66"/>
        <v>Other health service providers</v>
      </c>
      <c r="E1174">
        <f t="shared" si="68"/>
        <v>385034</v>
      </c>
    </row>
    <row r="1175" spans="4:5" x14ac:dyDescent="0.35">
      <c r="D1175" s="30" t="str">
        <f t="shared" si="66"/>
        <v>Medical and pathology laboratory technicians</v>
      </c>
      <c r="E1175">
        <f t="shared" si="68"/>
        <v>43201</v>
      </c>
    </row>
    <row r="1176" spans="4:5" x14ac:dyDescent="0.35">
      <c r="D1176" s="30" t="str">
        <f t="shared" si="66"/>
        <v>Paramedical practitioners (specify)</v>
      </c>
      <c r="E1176">
        <f t="shared" si="68"/>
        <v>28773</v>
      </c>
    </row>
    <row r="1177" spans="4:5" x14ac:dyDescent="0.35">
      <c r="D1177" s="30" t="str">
        <f t="shared" si="66"/>
        <v>Physiotherapists and physiotherapy assistants</v>
      </c>
      <c r="E1177">
        <f t="shared" si="68"/>
        <v>53152</v>
      </c>
    </row>
    <row r="1178" spans="4:5" x14ac:dyDescent="0.35">
      <c r="D1178" s="30" t="str">
        <f t="shared" si="66"/>
        <v>Social workers</v>
      </c>
      <c r="E1178">
        <f t="shared" si="68"/>
        <v>34768</v>
      </c>
    </row>
    <row r="1179" spans="4:5" x14ac:dyDescent="0.35">
      <c r="D1179" s="30" t="str">
        <f t="shared" si="66"/>
        <v>Speech Therapist</v>
      </c>
      <c r="E1179">
        <f t="shared" si="68"/>
        <v>509</v>
      </c>
    </row>
    <row r="1180" spans="4:5" x14ac:dyDescent="0.35">
      <c r="D1180" s="30" t="str">
        <f t="shared" ref="D1180" si="69">D1156</f>
        <v>Traditional and complementary medicine practitioners</v>
      </c>
      <c r="E1180">
        <f t="shared" si="68"/>
        <v>2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68B7-2E8D-4B0D-ABD3-53049C68420D}">
  <sheetPr filterMode="1"/>
  <dimension ref="A1:AK48"/>
  <sheetViews>
    <sheetView topLeftCell="Y1" workbookViewId="0">
      <selection activeCell="AK25" sqref="AK25"/>
    </sheetView>
  </sheetViews>
  <sheetFormatPr defaultRowHeight="14.5" x14ac:dyDescent="0.35"/>
  <cols>
    <col min="1" max="1" width="18.08984375" bestFit="1" customWidth="1"/>
    <col min="2" max="2" width="18.08984375" customWidth="1"/>
    <col min="3" max="3" width="13.1796875" customWidth="1"/>
    <col min="11" max="11" width="10.90625" customWidth="1"/>
    <col min="14" max="14" width="11.81640625" customWidth="1"/>
    <col min="16" max="16" width="11.90625" customWidth="1"/>
    <col min="17" max="17" width="11.7265625" customWidth="1"/>
    <col min="18" max="18" width="10.54296875" customWidth="1"/>
    <col min="25" max="25" width="16" customWidth="1"/>
    <col min="33" max="34" width="11.90625" customWidth="1"/>
  </cols>
  <sheetData>
    <row r="1" spans="1:37" s="14" customFormat="1" ht="145" x14ac:dyDescent="0.35">
      <c r="A1" s="14" t="s">
        <v>57</v>
      </c>
      <c r="B1" s="14" t="s">
        <v>199</v>
      </c>
      <c r="C1" s="14" t="s">
        <v>58</v>
      </c>
      <c r="D1" s="24" t="s">
        <v>59</v>
      </c>
      <c r="E1" s="24" t="s">
        <v>204</v>
      </c>
      <c r="F1" s="14" t="s">
        <v>61</v>
      </c>
      <c r="G1" s="14" t="s">
        <v>62</v>
      </c>
      <c r="H1" s="23" t="s">
        <v>63</v>
      </c>
      <c r="I1" s="14" t="s">
        <v>64</v>
      </c>
      <c r="J1" s="14" t="s">
        <v>65</v>
      </c>
      <c r="K1" s="14" t="s">
        <v>66</v>
      </c>
      <c r="L1" s="14" t="s">
        <v>67</v>
      </c>
      <c r="M1" s="14" t="s">
        <v>68</v>
      </c>
      <c r="N1" s="14" t="s">
        <v>69</v>
      </c>
      <c r="O1" s="14" t="s">
        <v>70</v>
      </c>
      <c r="P1" s="14" t="s">
        <v>71</v>
      </c>
      <c r="Q1" s="25" t="s">
        <v>72</v>
      </c>
      <c r="R1" s="25" t="s">
        <v>73</v>
      </c>
      <c r="S1" s="26" t="s">
        <v>74</v>
      </c>
      <c r="T1" s="26" t="s">
        <v>75</v>
      </c>
      <c r="U1" s="14" t="s">
        <v>76</v>
      </c>
      <c r="V1" s="14" t="s">
        <v>77</v>
      </c>
      <c r="W1" s="14" t="s">
        <v>78</v>
      </c>
      <c r="X1" s="14" t="s">
        <v>79</v>
      </c>
      <c r="Y1" s="23" t="s">
        <v>80</v>
      </c>
      <c r="Z1" s="28" t="s">
        <v>81</v>
      </c>
      <c r="AA1" s="28" t="s">
        <v>203</v>
      </c>
      <c r="AB1" s="22" t="s">
        <v>82</v>
      </c>
      <c r="AC1" s="14" t="s">
        <v>83</v>
      </c>
      <c r="AD1" s="14" t="s">
        <v>84</v>
      </c>
      <c r="AE1" s="23" t="s">
        <v>85</v>
      </c>
      <c r="AF1" s="14" t="s">
        <v>86</v>
      </c>
      <c r="AG1" s="14" t="s">
        <v>87</v>
      </c>
      <c r="AH1" s="22" t="s">
        <v>60</v>
      </c>
      <c r="AI1" s="22" t="s">
        <v>139</v>
      </c>
      <c r="AJ1" s="22" t="s">
        <v>138</v>
      </c>
      <c r="AK1" s="26" t="s">
        <v>148</v>
      </c>
    </row>
    <row r="2" spans="1:37" hidden="1" x14ac:dyDescent="0.35">
      <c r="A2" t="s">
        <v>41</v>
      </c>
      <c r="B2" t="s">
        <v>162</v>
      </c>
      <c r="C2">
        <v>0</v>
      </c>
      <c r="D2">
        <v>7</v>
      </c>
      <c r="E2">
        <v>12774</v>
      </c>
      <c r="F2">
        <v>381</v>
      </c>
      <c r="G2">
        <v>1249</v>
      </c>
      <c r="H2">
        <v>34077</v>
      </c>
      <c r="I2">
        <v>41461</v>
      </c>
      <c r="J2">
        <v>10838</v>
      </c>
      <c r="K2">
        <v>663</v>
      </c>
      <c r="L2">
        <v>14548</v>
      </c>
      <c r="M2">
        <v>2227</v>
      </c>
      <c r="N2">
        <v>6176</v>
      </c>
      <c r="O2">
        <v>610</v>
      </c>
      <c r="P2">
        <v>0</v>
      </c>
      <c r="Q2">
        <v>38</v>
      </c>
      <c r="R2">
        <v>8582</v>
      </c>
      <c r="S2">
        <v>10029</v>
      </c>
      <c r="T2">
        <v>47676</v>
      </c>
      <c r="U2">
        <v>1218</v>
      </c>
      <c r="V2">
        <v>76532</v>
      </c>
      <c r="W2">
        <v>5104</v>
      </c>
      <c r="X2">
        <v>0</v>
      </c>
      <c r="Y2">
        <v>279</v>
      </c>
      <c r="Z2">
        <v>1536</v>
      </c>
      <c r="AA2">
        <v>12570</v>
      </c>
      <c r="AB2">
        <f>Z2+AA2</f>
        <v>14106</v>
      </c>
      <c r="AC2">
        <v>1827</v>
      </c>
      <c r="AD2">
        <v>0</v>
      </c>
      <c r="AE2">
        <v>39091</v>
      </c>
      <c r="AF2">
        <v>0</v>
      </c>
      <c r="AG2">
        <v>1</v>
      </c>
      <c r="AH2">
        <f>E2+D2</f>
        <v>12781</v>
      </c>
      <c r="AI2">
        <f>S2+T2</f>
        <v>57705</v>
      </c>
      <c r="AJ2">
        <f>Q2+R2</f>
        <v>8620</v>
      </c>
      <c r="AK2">
        <f>AE2+H2</f>
        <v>73168</v>
      </c>
    </row>
    <row r="3" spans="1:37" hidden="1" x14ac:dyDescent="0.35">
      <c r="A3" t="s">
        <v>88</v>
      </c>
      <c r="B3" t="s">
        <v>163</v>
      </c>
      <c r="C3">
        <v>1680</v>
      </c>
      <c r="D3">
        <v>796</v>
      </c>
      <c r="E3">
        <v>856</v>
      </c>
      <c r="F3">
        <v>0</v>
      </c>
      <c r="G3">
        <v>657</v>
      </c>
      <c r="H3">
        <v>3043</v>
      </c>
      <c r="I3">
        <v>0</v>
      </c>
      <c r="J3">
        <v>328</v>
      </c>
      <c r="K3">
        <v>75</v>
      </c>
      <c r="L3">
        <v>98</v>
      </c>
      <c r="M3">
        <v>134</v>
      </c>
      <c r="N3">
        <v>789</v>
      </c>
      <c r="O3">
        <v>190</v>
      </c>
      <c r="P3">
        <v>0</v>
      </c>
      <c r="Q3">
        <v>669</v>
      </c>
      <c r="R3">
        <v>769</v>
      </c>
      <c r="S3">
        <v>38861</v>
      </c>
      <c r="T3">
        <v>7221</v>
      </c>
      <c r="U3">
        <v>56</v>
      </c>
      <c r="V3">
        <v>28324</v>
      </c>
      <c r="W3">
        <v>0</v>
      </c>
      <c r="X3">
        <v>468</v>
      </c>
      <c r="Y3">
        <v>56</v>
      </c>
      <c r="Z3">
        <v>1605</v>
      </c>
      <c r="AA3">
        <v>697</v>
      </c>
      <c r="AB3">
        <f t="shared" ref="AB3:AB48" si="0">Z3+AA3</f>
        <v>2302</v>
      </c>
      <c r="AC3">
        <v>1156</v>
      </c>
      <c r="AD3">
        <v>0</v>
      </c>
      <c r="AE3">
        <v>3550</v>
      </c>
      <c r="AF3">
        <v>0</v>
      </c>
      <c r="AG3">
        <v>16380</v>
      </c>
      <c r="AH3">
        <f t="shared" ref="AH3:AH48" si="1">E3+D3</f>
        <v>1652</v>
      </c>
      <c r="AI3">
        <f t="shared" ref="AI3:AI48" si="2">S3+T3</f>
        <v>46082</v>
      </c>
      <c r="AJ3">
        <f t="shared" ref="AJ3:AJ48" si="3">Q3+R3</f>
        <v>1438</v>
      </c>
      <c r="AK3">
        <f t="shared" ref="AK3:AK48" si="4">AE3+H3</f>
        <v>6593</v>
      </c>
    </row>
    <row r="4" spans="1:37" hidden="1" x14ac:dyDescent="0.35">
      <c r="A4" t="s">
        <v>89</v>
      </c>
      <c r="B4" t="s">
        <v>164</v>
      </c>
      <c r="C4">
        <v>0</v>
      </c>
      <c r="D4">
        <v>0</v>
      </c>
      <c r="E4">
        <v>0</v>
      </c>
      <c r="F4">
        <v>0</v>
      </c>
      <c r="G4">
        <v>619</v>
      </c>
      <c r="H4">
        <v>391</v>
      </c>
      <c r="I4">
        <v>2623</v>
      </c>
      <c r="J4">
        <v>0</v>
      </c>
      <c r="K4">
        <v>0</v>
      </c>
      <c r="L4">
        <v>241</v>
      </c>
      <c r="M4">
        <v>0</v>
      </c>
      <c r="N4">
        <v>54</v>
      </c>
      <c r="O4">
        <v>0</v>
      </c>
      <c r="P4">
        <v>0</v>
      </c>
      <c r="Q4">
        <v>6</v>
      </c>
      <c r="R4">
        <v>807</v>
      </c>
      <c r="S4">
        <v>1322</v>
      </c>
      <c r="T4">
        <v>1938</v>
      </c>
      <c r="U4">
        <v>0</v>
      </c>
      <c r="V4">
        <v>156</v>
      </c>
      <c r="W4">
        <v>1994</v>
      </c>
      <c r="X4">
        <v>0</v>
      </c>
      <c r="Y4">
        <v>146</v>
      </c>
      <c r="Z4">
        <v>0</v>
      </c>
      <c r="AA4">
        <v>14</v>
      </c>
      <c r="AB4">
        <f t="shared" si="0"/>
        <v>14</v>
      </c>
      <c r="AC4">
        <v>0</v>
      </c>
      <c r="AD4">
        <v>0</v>
      </c>
      <c r="AE4">
        <v>319</v>
      </c>
      <c r="AF4">
        <v>0</v>
      </c>
      <c r="AG4">
        <v>0</v>
      </c>
      <c r="AH4">
        <f t="shared" si="1"/>
        <v>0</v>
      </c>
      <c r="AI4">
        <f t="shared" si="2"/>
        <v>3260</v>
      </c>
      <c r="AJ4">
        <f t="shared" si="3"/>
        <v>813</v>
      </c>
      <c r="AK4">
        <f t="shared" si="4"/>
        <v>710</v>
      </c>
    </row>
    <row r="5" spans="1:37" hidden="1" x14ac:dyDescent="0.35">
      <c r="A5" t="s">
        <v>90</v>
      </c>
      <c r="B5" t="s">
        <v>165</v>
      </c>
      <c r="C5">
        <v>0</v>
      </c>
      <c r="D5">
        <v>0</v>
      </c>
      <c r="E5">
        <v>94</v>
      </c>
      <c r="F5">
        <v>0</v>
      </c>
      <c r="G5">
        <v>99</v>
      </c>
      <c r="H5">
        <v>815</v>
      </c>
      <c r="I5">
        <v>1622</v>
      </c>
      <c r="J5">
        <v>0</v>
      </c>
      <c r="K5">
        <v>0</v>
      </c>
      <c r="L5">
        <v>460</v>
      </c>
      <c r="M5">
        <v>0</v>
      </c>
      <c r="N5">
        <v>78</v>
      </c>
      <c r="O5">
        <v>62</v>
      </c>
      <c r="P5">
        <v>0</v>
      </c>
      <c r="Q5">
        <v>0</v>
      </c>
      <c r="R5">
        <v>0</v>
      </c>
      <c r="S5">
        <v>0</v>
      </c>
      <c r="T5">
        <v>6935</v>
      </c>
      <c r="U5">
        <v>1</v>
      </c>
      <c r="V5">
        <v>0</v>
      </c>
      <c r="W5">
        <v>20</v>
      </c>
      <c r="X5">
        <v>0</v>
      </c>
      <c r="Y5">
        <v>58</v>
      </c>
      <c r="Z5">
        <v>338</v>
      </c>
      <c r="AA5">
        <v>149</v>
      </c>
      <c r="AB5">
        <f t="shared" si="0"/>
        <v>487</v>
      </c>
      <c r="AC5">
        <v>38</v>
      </c>
      <c r="AD5">
        <v>0</v>
      </c>
      <c r="AE5">
        <v>38</v>
      </c>
      <c r="AF5">
        <v>0</v>
      </c>
      <c r="AG5">
        <v>0</v>
      </c>
      <c r="AH5">
        <f t="shared" si="1"/>
        <v>94</v>
      </c>
      <c r="AI5">
        <f t="shared" si="2"/>
        <v>6935</v>
      </c>
      <c r="AJ5">
        <f t="shared" si="3"/>
        <v>0</v>
      </c>
      <c r="AK5">
        <f t="shared" si="4"/>
        <v>853</v>
      </c>
    </row>
    <row r="6" spans="1:37" hidden="1" x14ac:dyDescent="0.35">
      <c r="A6" t="s">
        <v>1</v>
      </c>
      <c r="B6" t="s">
        <v>152</v>
      </c>
      <c r="C6">
        <v>2749</v>
      </c>
      <c r="D6">
        <v>0</v>
      </c>
      <c r="E6">
        <v>80</v>
      </c>
      <c r="F6">
        <v>19</v>
      </c>
      <c r="G6">
        <v>160</v>
      </c>
      <c r="H6">
        <v>888</v>
      </c>
      <c r="I6">
        <v>1224</v>
      </c>
      <c r="J6">
        <v>653</v>
      </c>
      <c r="K6">
        <v>3</v>
      </c>
      <c r="L6">
        <v>699</v>
      </c>
      <c r="M6">
        <v>0</v>
      </c>
      <c r="N6">
        <v>128</v>
      </c>
      <c r="O6">
        <v>4</v>
      </c>
      <c r="P6">
        <v>0</v>
      </c>
      <c r="Q6">
        <v>2986</v>
      </c>
      <c r="R6">
        <v>3583</v>
      </c>
      <c r="S6">
        <v>2117</v>
      </c>
      <c r="T6">
        <v>8208</v>
      </c>
      <c r="U6">
        <v>3</v>
      </c>
      <c r="V6">
        <v>871</v>
      </c>
      <c r="W6">
        <v>44</v>
      </c>
      <c r="X6">
        <v>2</v>
      </c>
      <c r="Y6">
        <v>0</v>
      </c>
      <c r="Z6">
        <v>156</v>
      </c>
      <c r="AA6">
        <v>636</v>
      </c>
      <c r="AB6">
        <f t="shared" si="0"/>
        <v>792</v>
      </c>
      <c r="AC6">
        <v>18</v>
      </c>
      <c r="AD6">
        <v>0</v>
      </c>
      <c r="AE6">
        <v>738</v>
      </c>
      <c r="AF6">
        <v>0</v>
      </c>
      <c r="AG6">
        <v>336</v>
      </c>
      <c r="AH6">
        <f t="shared" si="1"/>
        <v>80</v>
      </c>
      <c r="AI6">
        <f t="shared" si="2"/>
        <v>10325</v>
      </c>
      <c r="AJ6">
        <f t="shared" si="3"/>
        <v>6569</v>
      </c>
      <c r="AK6">
        <f t="shared" si="4"/>
        <v>1626</v>
      </c>
    </row>
    <row r="7" spans="1:37" hidden="1" x14ac:dyDescent="0.35">
      <c r="A7" t="s">
        <v>91</v>
      </c>
      <c r="B7" t="s">
        <v>166</v>
      </c>
      <c r="C7">
        <v>11845</v>
      </c>
      <c r="D7">
        <v>0</v>
      </c>
      <c r="E7">
        <v>14</v>
      </c>
      <c r="F7">
        <v>10</v>
      </c>
      <c r="G7">
        <v>372</v>
      </c>
      <c r="H7">
        <v>889</v>
      </c>
      <c r="I7">
        <v>8664</v>
      </c>
      <c r="J7">
        <v>1383</v>
      </c>
      <c r="K7">
        <v>0</v>
      </c>
      <c r="L7">
        <v>1071</v>
      </c>
      <c r="M7">
        <v>0</v>
      </c>
      <c r="N7">
        <v>86</v>
      </c>
      <c r="O7">
        <v>108</v>
      </c>
      <c r="P7">
        <v>0</v>
      </c>
      <c r="Q7">
        <v>119</v>
      </c>
      <c r="R7">
        <v>41</v>
      </c>
      <c r="S7">
        <v>8342</v>
      </c>
      <c r="T7">
        <v>654</v>
      </c>
      <c r="U7">
        <v>0</v>
      </c>
      <c r="V7">
        <v>2906</v>
      </c>
      <c r="W7">
        <v>0</v>
      </c>
      <c r="X7">
        <v>155</v>
      </c>
      <c r="Y7">
        <v>0</v>
      </c>
      <c r="Z7">
        <v>0</v>
      </c>
      <c r="AA7">
        <v>119</v>
      </c>
      <c r="AB7">
        <f t="shared" si="0"/>
        <v>119</v>
      </c>
      <c r="AC7">
        <v>9</v>
      </c>
      <c r="AD7">
        <v>0</v>
      </c>
      <c r="AE7">
        <v>195</v>
      </c>
      <c r="AF7">
        <v>0</v>
      </c>
      <c r="AG7">
        <v>1000</v>
      </c>
      <c r="AH7">
        <f t="shared" si="1"/>
        <v>14</v>
      </c>
      <c r="AI7">
        <f t="shared" si="2"/>
        <v>8996</v>
      </c>
      <c r="AJ7">
        <f t="shared" si="3"/>
        <v>160</v>
      </c>
      <c r="AK7">
        <f t="shared" si="4"/>
        <v>1084</v>
      </c>
    </row>
    <row r="8" spans="1:37" hidden="1" x14ac:dyDescent="0.35">
      <c r="A8" t="s">
        <v>92</v>
      </c>
      <c r="B8" t="s">
        <v>169</v>
      </c>
      <c r="C8">
        <v>0</v>
      </c>
      <c r="D8">
        <v>0</v>
      </c>
      <c r="E8">
        <v>308</v>
      </c>
      <c r="F8">
        <v>38</v>
      </c>
      <c r="G8">
        <v>238</v>
      </c>
      <c r="H8">
        <v>2400</v>
      </c>
      <c r="I8">
        <v>10717</v>
      </c>
      <c r="J8">
        <v>250</v>
      </c>
      <c r="K8">
        <v>0</v>
      </c>
      <c r="L8">
        <v>5235</v>
      </c>
      <c r="M8">
        <v>0</v>
      </c>
      <c r="N8">
        <v>124</v>
      </c>
      <c r="O8">
        <v>0</v>
      </c>
      <c r="P8">
        <v>0</v>
      </c>
      <c r="Q8">
        <v>0</v>
      </c>
      <c r="R8">
        <v>690</v>
      </c>
      <c r="S8">
        <v>0</v>
      </c>
      <c r="T8">
        <v>9925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350</v>
      </c>
      <c r="AB8">
        <f t="shared" si="0"/>
        <v>350</v>
      </c>
      <c r="AC8">
        <v>0</v>
      </c>
      <c r="AD8">
        <v>0</v>
      </c>
      <c r="AE8">
        <v>859</v>
      </c>
      <c r="AF8">
        <v>0</v>
      </c>
      <c r="AG8">
        <v>0</v>
      </c>
      <c r="AH8">
        <f t="shared" si="1"/>
        <v>308</v>
      </c>
      <c r="AI8">
        <f t="shared" si="2"/>
        <v>9925</v>
      </c>
      <c r="AJ8">
        <f t="shared" si="3"/>
        <v>690</v>
      </c>
      <c r="AK8">
        <f t="shared" si="4"/>
        <v>3259</v>
      </c>
    </row>
    <row r="9" spans="1:37" hidden="1" x14ac:dyDescent="0.35">
      <c r="A9" t="s">
        <v>93</v>
      </c>
      <c r="B9" t="s">
        <v>168</v>
      </c>
      <c r="C9">
        <v>117</v>
      </c>
      <c r="D9">
        <v>0</v>
      </c>
      <c r="E9">
        <v>81</v>
      </c>
      <c r="F9">
        <v>18</v>
      </c>
      <c r="G9">
        <v>1</v>
      </c>
      <c r="H9">
        <v>165</v>
      </c>
      <c r="I9">
        <v>149</v>
      </c>
      <c r="J9">
        <v>61</v>
      </c>
      <c r="K9">
        <v>20</v>
      </c>
      <c r="L9">
        <v>65</v>
      </c>
      <c r="M9">
        <v>3</v>
      </c>
      <c r="N9">
        <v>27</v>
      </c>
      <c r="O9">
        <v>14</v>
      </c>
      <c r="P9">
        <v>0</v>
      </c>
      <c r="Q9">
        <v>20</v>
      </c>
      <c r="R9">
        <v>7</v>
      </c>
      <c r="S9">
        <v>525</v>
      </c>
      <c r="T9">
        <v>243</v>
      </c>
      <c r="U9">
        <v>40</v>
      </c>
      <c r="V9">
        <v>1357</v>
      </c>
      <c r="W9">
        <v>95</v>
      </c>
      <c r="X9">
        <v>11</v>
      </c>
      <c r="Y9">
        <v>0</v>
      </c>
      <c r="Z9">
        <v>92</v>
      </c>
      <c r="AA9">
        <v>80</v>
      </c>
      <c r="AB9">
        <f t="shared" si="0"/>
        <v>172</v>
      </c>
      <c r="AC9">
        <v>58</v>
      </c>
      <c r="AD9">
        <v>0</v>
      </c>
      <c r="AE9">
        <v>287</v>
      </c>
      <c r="AF9">
        <v>0</v>
      </c>
      <c r="AG9">
        <v>1</v>
      </c>
      <c r="AH9">
        <f t="shared" si="1"/>
        <v>81</v>
      </c>
      <c r="AI9">
        <f t="shared" si="2"/>
        <v>768</v>
      </c>
      <c r="AJ9">
        <f t="shared" si="3"/>
        <v>27</v>
      </c>
      <c r="AK9">
        <f t="shared" si="4"/>
        <v>452</v>
      </c>
    </row>
    <row r="10" spans="1:37" hidden="1" x14ac:dyDescent="0.35">
      <c r="A10" s="27" t="s">
        <v>2</v>
      </c>
      <c r="B10" t="s">
        <v>153</v>
      </c>
      <c r="C10">
        <v>115</v>
      </c>
      <c r="D10">
        <v>7</v>
      </c>
      <c r="E10">
        <v>3</v>
      </c>
      <c r="F10">
        <v>0</v>
      </c>
      <c r="G10">
        <v>105</v>
      </c>
      <c r="H10">
        <v>263</v>
      </c>
      <c r="I10">
        <v>79</v>
      </c>
      <c r="J10">
        <v>22</v>
      </c>
      <c r="K10">
        <v>0</v>
      </c>
      <c r="L10">
        <v>112</v>
      </c>
      <c r="M10">
        <v>104</v>
      </c>
      <c r="N10">
        <v>3</v>
      </c>
      <c r="O10">
        <v>20</v>
      </c>
      <c r="P10">
        <v>0</v>
      </c>
      <c r="Q10">
        <v>168</v>
      </c>
      <c r="R10">
        <v>276</v>
      </c>
      <c r="S10">
        <v>325</v>
      </c>
      <c r="T10">
        <v>426</v>
      </c>
      <c r="U10">
        <v>0</v>
      </c>
      <c r="V10">
        <v>65</v>
      </c>
      <c r="W10">
        <v>14</v>
      </c>
      <c r="X10">
        <v>3</v>
      </c>
      <c r="Y10">
        <v>200</v>
      </c>
      <c r="Z10">
        <v>0</v>
      </c>
      <c r="AA10">
        <v>36</v>
      </c>
      <c r="AB10">
        <f t="shared" si="0"/>
        <v>36</v>
      </c>
      <c r="AC10">
        <v>0</v>
      </c>
      <c r="AD10">
        <v>0</v>
      </c>
      <c r="AE10">
        <v>72</v>
      </c>
      <c r="AF10">
        <v>0</v>
      </c>
      <c r="AG10">
        <v>0</v>
      </c>
      <c r="AH10">
        <f t="shared" si="1"/>
        <v>10</v>
      </c>
      <c r="AI10">
        <f t="shared" si="2"/>
        <v>751</v>
      </c>
      <c r="AJ10">
        <f t="shared" si="3"/>
        <v>444</v>
      </c>
      <c r="AK10">
        <f t="shared" si="4"/>
        <v>335</v>
      </c>
    </row>
    <row r="11" spans="1:37" hidden="1" x14ac:dyDescent="0.35">
      <c r="A11" t="s">
        <v>94</v>
      </c>
      <c r="B11" t="s">
        <v>170</v>
      </c>
      <c r="C11">
        <v>7</v>
      </c>
      <c r="D11">
        <v>0</v>
      </c>
      <c r="E11">
        <v>3</v>
      </c>
      <c r="F11">
        <v>58</v>
      </c>
      <c r="G11">
        <v>76</v>
      </c>
      <c r="H11">
        <v>646</v>
      </c>
      <c r="I11">
        <v>738</v>
      </c>
      <c r="J11">
        <v>732</v>
      </c>
      <c r="K11">
        <v>0</v>
      </c>
      <c r="L11">
        <v>749</v>
      </c>
      <c r="M11">
        <v>42</v>
      </c>
      <c r="N11">
        <v>25</v>
      </c>
      <c r="O11">
        <v>6</v>
      </c>
      <c r="P11">
        <v>0</v>
      </c>
      <c r="Q11">
        <v>192</v>
      </c>
      <c r="R11">
        <v>744</v>
      </c>
      <c r="S11">
        <v>2076</v>
      </c>
      <c r="T11">
        <v>1787</v>
      </c>
      <c r="U11">
        <v>6</v>
      </c>
      <c r="V11">
        <v>436</v>
      </c>
      <c r="W11">
        <v>90</v>
      </c>
      <c r="X11">
        <v>814</v>
      </c>
      <c r="Y11">
        <v>0</v>
      </c>
      <c r="Z11">
        <v>171</v>
      </c>
      <c r="AA11">
        <v>98</v>
      </c>
      <c r="AB11">
        <f t="shared" si="0"/>
        <v>269</v>
      </c>
      <c r="AC11">
        <v>2</v>
      </c>
      <c r="AD11">
        <v>0</v>
      </c>
      <c r="AE11">
        <v>157</v>
      </c>
      <c r="AF11">
        <v>0</v>
      </c>
      <c r="AG11">
        <v>0</v>
      </c>
      <c r="AH11">
        <f t="shared" si="1"/>
        <v>3</v>
      </c>
      <c r="AI11">
        <f t="shared" si="2"/>
        <v>3863</v>
      </c>
      <c r="AJ11">
        <f t="shared" si="3"/>
        <v>936</v>
      </c>
      <c r="AK11">
        <f t="shared" si="4"/>
        <v>803</v>
      </c>
    </row>
    <row r="12" spans="1:37" hidden="1" x14ac:dyDescent="0.35">
      <c r="A12" t="s">
        <v>52</v>
      </c>
      <c r="B12" t="s">
        <v>197</v>
      </c>
      <c r="C12">
        <v>0</v>
      </c>
      <c r="D12">
        <v>0</v>
      </c>
      <c r="E12">
        <v>32</v>
      </c>
      <c r="F12">
        <v>0</v>
      </c>
      <c r="G12">
        <v>389</v>
      </c>
      <c r="H12">
        <v>130</v>
      </c>
      <c r="I12">
        <v>0</v>
      </c>
      <c r="J12">
        <v>0</v>
      </c>
      <c r="K12">
        <v>0</v>
      </c>
      <c r="L12">
        <v>8</v>
      </c>
      <c r="M12">
        <v>0</v>
      </c>
      <c r="N12">
        <v>498</v>
      </c>
      <c r="O12">
        <v>0</v>
      </c>
      <c r="P12">
        <v>0</v>
      </c>
      <c r="Q12">
        <v>0</v>
      </c>
      <c r="R12">
        <v>487</v>
      </c>
      <c r="S12">
        <v>71</v>
      </c>
      <c r="T12">
        <v>676</v>
      </c>
      <c r="U12">
        <v>0</v>
      </c>
      <c r="V12">
        <v>44</v>
      </c>
      <c r="W12">
        <v>115</v>
      </c>
      <c r="X12">
        <v>161</v>
      </c>
      <c r="Y12">
        <v>0</v>
      </c>
      <c r="Z12">
        <v>19</v>
      </c>
      <c r="AA12">
        <v>36</v>
      </c>
      <c r="AB12">
        <f t="shared" si="0"/>
        <v>55</v>
      </c>
      <c r="AC12">
        <v>0</v>
      </c>
      <c r="AD12">
        <v>0</v>
      </c>
      <c r="AE12">
        <v>90</v>
      </c>
      <c r="AF12">
        <v>0</v>
      </c>
      <c r="AG12">
        <v>0</v>
      </c>
      <c r="AH12">
        <f t="shared" si="1"/>
        <v>32</v>
      </c>
      <c r="AI12">
        <f t="shared" si="2"/>
        <v>747</v>
      </c>
      <c r="AJ12">
        <f t="shared" si="3"/>
        <v>487</v>
      </c>
      <c r="AK12">
        <f t="shared" si="4"/>
        <v>220</v>
      </c>
    </row>
    <row r="13" spans="1:37" hidden="1" x14ac:dyDescent="0.35">
      <c r="A13" t="s">
        <v>95</v>
      </c>
      <c r="B13" t="s">
        <v>190</v>
      </c>
      <c r="C13">
        <v>0</v>
      </c>
      <c r="D13">
        <v>0</v>
      </c>
      <c r="E13">
        <v>27</v>
      </c>
      <c r="F13">
        <v>0</v>
      </c>
      <c r="G13">
        <v>374</v>
      </c>
      <c r="H13">
        <v>269</v>
      </c>
      <c r="I13">
        <v>850</v>
      </c>
      <c r="J13">
        <v>790</v>
      </c>
      <c r="K13">
        <v>0</v>
      </c>
      <c r="L13">
        <v>320</v>
      </c>
      <c r="M13">
        <v>0</v>
      </c>
      <c r="N13">
        <v>97</v>
      </c>
      <c r="O13">
        <v>0</v>
      </c>
      <c r="P13">
        <v>0</v>
      </c>
      <c r="Q13">
        <v>148</v>
      </c>
      <c r="R13">
        <v>921</v>
      </c>
      <c r="S13">
        <v>1305</v>
      </c>
      <c r="T13">
        <v>2707</v>
      </c>
      <c r="U13">
        <v>0</v>
      </c>
      <c r="V13">
        <v>111</v>
      </c>
      <c r="W13">
        <v>445</v>
      </c>
      <c r="X13">
        <v>216</v>
      </c>
      <c r="Y13">
        <v>0</v>
      </c>
      <c r="Z13">
        <v>84</v>
      </c>
      <c r="AA13">
        <v>73</v>
      </c>
      <c r="AB13">
        <f t="shared" si="0"/>
        <v>157</v>
      </c>
      <c r="AC13">
        <v>0</v>
      </c>
      <c r="AD13">
        <v>0</v>
      </c>
      <c r="AE13">
        <v>275</v>
      </c>
      <c r="AF13">
        <v>0</v>
      </c>
      <c r="AG13">
        <v>0</v>
      </c>
      <c r="AH13">
        <f t="shared" si="1"/>
        <v>27</v>
      </c>
      <c r="AI13">
        <f t="shared" si="2"/>
        <v>4012</v>
      </c>
      <c r="AJ13">
        <f t="shared" si="3"/>
        <v>1069</v>
      </c>
      <c r="AK13">
        <f t="shared" si="4"/>
        <v>544</v>
      </c>
    </row>
    <row r="14" spans="1:37" hidden="1" x14ac:dyDescent="0.35">
      <c r="A14" t="s">
        <v>96</v>
      </c>
      <c r="B14" t="s">
        <v>167</v>
      </c>
      <c r="C14">
        <v>14556</v>
      </c>
      <c r="D14">
        <v>0</v>
      </c>
      <c r="E14">
        <v>506</v>
      </c>
      <c r="F14">
        <v>25</v>
      </c>
      <c r="G14">
        <v>1425</v>
      </c>
      <c r="H14">
        <v>4246</v>
      </c>
      <c r="I14">
        <v>3640</v>
      </c>
      <c r="J14">
        <v>91</v>
      </c>
      <c r="K14">
        <v>0</v>
      </c>
      <c r="L14">
        <v>0</v>
      </c>
      <c r="M14">
        <v>242</v>
      </c>
      <c r="N14">
        <v>0</v>
      </c>
      <c r="O14">
        <v>123</v>
      </c>
      <c r="P14">
        <v>3103</v>
      </c>
      <c r="Q14">
        <v>4</v>
      </c>
      <c r="R14">
        <v>5456</v>
      </c>
      <c r="S14">
        <v>63</v>
      </c>
      <c r="T14">
        <v>11667</v>
      </c>
      <c r="U14">
        <v>700</v>
      </c>
      <c r="V14">
        <v>139</v>
      </c>
      <c r="W14">
        <v>14</v>
      </c>
      <c r="X14">
        <v>497</v>
      </c>
      <c r="Y14">
        <v>21440</v>
      </c>
      <c r="Z14">
        <v>217</v>
      </c>
      <c r="AA14">
        <v>2278</v>
      </c>
      <c r="AB14">
        <f t="shared" si="0"/>
        <v>2495</v>
      </c>
      <c r="AC14">
        <v>151</v>
      </c>
      <c r="AD14">
        <v>0</v>
      </c>
      <c r="AE14">
        <v>1356</v>
      </c>
      <c r="AF14">
        <v>0</v>
      </c>
      <c r="AG14">
        <v>4437</v>
      </c>
      <c r="AH14">
        <f t="shared" si="1"/>
        <v>506</v>
      </c>
      <c r="AI14">
        <f t="shared" si="2"/>
        <v>11730</v>
      </c>
      <c r="AJ14">
        <f t="shared" si="3"/>
        <v>5460</v>
      </c>
      <c r="AK14">
        <f t="shared" si="4"/>
        <v>5602</v>
      </c>
    </row>
    <row r="15" spans="1:37" hidden="1" x14ac:dyDescent="0.35">
      <c r="A15" t="s">
        <v>97</v>
      </c>
      <c r="B15" t="s">
        <v>155</v>
      </c>
      <c r="C15">
        <v>0</v>
      </c>
      <c r="D15">
        <v>0</v>
      </c>
      <c r="E15">
        <v>404</v>
      </c>
      <c r="F15">
        <v>535</v>
      </c>
      <c r="G15">
        <v>167</v>
      </c>
      <c r="H15">
        <v>30768</v>
      </c>
      <c r="I15">
        <v>0</v>
      </c>
      <c r="J15">
        <v>2651</v>
      </c>
      <c r="K15">
        <v>0</v>
      </c>
      <c r="L15">
        <v>2934</v>
      </c>
      <c r="M15">
        <v>0</v>
      </c>
      <c r="N15">
        <v>338</v>
      </c>
      <c r="O15">
        <v>0</v>
      </c>
      <c r="P15">
        <v>0</v>
      </c>
      <c r="Q15">
        <v>1652</v>
      </c>
      <c r="R15">
        <v>1990</v>
      </c>
      <c r="S15">
        <v>52766</v>
      </c>
      <c r="T15">
        <v>51019</v>
      </c>
      <c r="U15">
        <v>0</v>
      </c>
      <c r="V15">
        <v>74310</v>
      </c>
      <c r="W15">
        <v>1608</v>
      </c>
      <c r="X15">
        <v>0</v>
      </c>
      <c r="Y15">
        <v>0</v>
      </c>
      <c r="Z15">
        <v>226</v>
      </c>
      <c r="AA15">
        <v>1461</v>
      </c>
      <c r="AB15">
        <f t="shared" si="0"/>
        <v>1687</v>
      </c>
      <c r="AC15">
        <v>395</v>
      </c>
      <c r="AD15">
        <v>0</v>
      </c>
      <c r="AE15">
        <v>778</v>
      </c>
      <c r="AF15">
        <v>0</v>
      </c>
      <c r="AG15">
        <v>0</v>
      </c>
      <c r="AH15">
        <f t="shared" si="1"/>
        <v>404</v>
      </c>
      <c r="AI15">
        <f t="shared" si="2"/>
        <v>103785</v>
      </c>
      <c r="AJ15">
        <f t="shared" si="3"/>
        <v>3642</v>
      </c>
      <c r="AK15">
        <f t="shared" si="4"/>
        <v>31546</v>
      </c>
    </row>
    <row r="16" spans="1:37" hidden="1" x14ac:dyDescent="0.35">
      <c r="A16" t="s">
        <v>98</v>
      </c>
      <c r="B16" t="s">
        <v>171</v>
      </c>
      <c r="C16">
        <v>0</v>
      </c>
      <c r="D16">
        <v>0</v>
      </c>
      <c r="E16">
        <v>0</v>
      </c>
      <c r="F16">
        <v>0</v>
      </c>
      <c r="G16">
        <v>0</v>
      </c>
      <c r="H16">
        <v>246</v>
      </c>
      <c r="I16">
        <v>1847</v>
      </c>
      <c r="J16">
        <v>0</v>
      </c>
      <c r="K16">
        <v>5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51</v>
      </c>
      <c r="S16">
        <v>283</v>
      </c>
      <c r="T16">
        <v>72</v>
      </c>
      <c r="U16">
        <v>0</v>
      </c>
      <c r="V16">
        <v>0</v>
      </c>
      <c r="W16">
        <v>0</v>
      </c>
      <c r="X16">
        <v>134</v>
      </c>
      <c r="Y16">
        <v>0</v>
      </c>
      <c r="Z16">
        <v>0</v>
      </c>
      <c r="AA16">
        <v>10</v>
      </c>
      <c r="AB16">
        <f t="shared" si="0"/>
        <v>10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f t="shared" si="1"/>
        <v>0</v>
      </c>
      <c r="AI16">
        <f t="shared" si="2"/>
        <v>355</v>
      </c>
      <c r="AJ16">
        <f t="shared" si="3"/>
        <v>51</v>
      </c>
      <c r="AK16">
        <f t="shared" si="4"/>
        <v>246</v>
      </c>
    </row>
    <row r="17" spans="1:37" hidden="1" x14ac:dyDescent="0.35">
      <c r="A17" t="s">
        <v>99</v>
      </c>
      <c r="B17" t="s">
        <v>195</v>
      </c>
      <c r="C17">
        <v>243</v>
      </c>
      <c r="D17">
        <v>164</v>
      </c>
      <c r="E17">
        <v>22</v>
      </c>
      <c r="F17">
        <v>0</v>
      </c>
      <c r="G17">
        <v>243</v>
      </c>
      <c r="H17">
        <v>160</v>
      </c>
      <c r="I17">
        <v>0</v>
      </c>
      <c r="J17">
        <v>0</v>
      </c>
      <c r="K17">
        <v>0</v>
      </c>
      <c r="L17">
        <v>549</v>
      </c>
      <c r="M17">
        <v>0</v>
      </c>
      <c r="N17">
        <v>113</v>
      </c>
      <c r="O17">
        <v>0</v>
      </c>
      <c r="P17">
        <v>0</v>
      </c>
      <c r="Q17">
        <v>0</v>
      </c>
      <c r="R17">
        <v>45</v>
      </c>
      <c r="S17">
        <v>2497</v>
      </c>
      <c r="T17">
        <v>1442</v>
      </c>
      <c r="U17">
        <v>86</v>
      </c>
      <c r="V17">
        <v>3563</v>
      </c>
      <c r="W17">
        <v>0</v>
      </c>
      <c r="X17">
        <v>0</v>
      </c>
      <c r="Y17">
        <v>0</v>
      </c>
      <c r="Z17">
        <v>300</v>
      </c>
      <c r="AA17">
        <v>151</v>
      </c>
      <c r="AB17">
        <f t="shared" si="0"/>
        <v>451</v>
      </c>
      <c r="AC17">
        <v>137</v>
      </c>
      <c r="AD17">
        <v>0</v>
      </c>
      <c r="AE17">
        <v>120</v>
      </c>
      <c r="AF17">
        <v>0</v>
      </c>
      <c r="AG17">
        <v>0</v>
      </c>
      <c r="AH17">
        <f t="shared" si="1"/>
        <v>186</v>
      </c>
      <c r="AI17">
        <f t="shared" si="2"/>
        <v>3939</v>
      </c>
      <c r="AJ17">
        <f t="shared" si="3"/>
        <v>45</v>
      </c>
      <c r="AK17">
        <f t="shared" si="4"/>
        <v>280</v>
      </c>
    </row>
    <row r="18" spans="1:37" hidden="1" x14ac:dyDescent="0.35">
      <c r="A18" t="s">
        <v>43</v>
      </c>
      <c r="B18" t="s">
        <v>160</v>
      </c>
      <c r="C18">
        <v>6324</v>
      </c>
      <c r="D18">
        <v>46</v>
      </c>
      <c r="E18">
        <v>28</v>
      </c>
      <c r="F18">
        <v>0</v>
      </c>
      <c r="G18">
        <v>187</v>
      </c>
      <c r="H18">
        <v>211</v>
      </c>
      <c r="I18">
        <v>927</v>
      </c>
      <c r="J18">
        <v>195</v>
      </c>
      <c r="K18">
        <v>0</v>
      </c>
      <c r="L18">
        <v>370</v>
      </c>
      <c r="M18">
        <v>28</v>
      </c>
      <c r="N18">
        <v>47</v>
      </c>
      <c r="O18">
        <v>2084</v>
      </c>
      <c r="P18">
        <v>0</v>
      </c>
      <c r="Q18">
        <v>0</v>
      </c>
      <c r="R18">
        <v>14</v>
      </c>
      <c r="S18">
        <v>455</v>
      </c>
      <c r="T18">
        <v>1749</v>
      </c>
      <c r="U18">
        <v>12</v>
      </c>
      <c r="V18">
        <v>1215</v>
      </c>
      <c r="W18">
        <v>85</v>
      </c>
      <c r="X18">
        <v>84</v>
      </c>
      <c r="Y18">
        <v>29</v>
      </c>
      <c r="Z18">
        <v>171</v>
      </c>
      <c r="AA18">
        <v>110</v>
      </c>
      <c r="AB18">
        <f t="shared" si="0"/>
        <v>281</v>
      </c>
      <c r="AC18">
        <v>29</v>
      </c>
      <c r="AD18">
        <v>0</v>
      </c>
      <c r="AE18">
        <v>67</v>
      </c>
      <c r="AF18">
        <v>0</v>
      </c>
      <c r="AG18">
        <v>7</v>
      </c>
      <c r="AH18">
        <f t="shared" si="1"/>
        <v>74</v>
      </c>
      <c r="AI18">
        <f t="shared" si="2"/>
        <v>2204</v>
      </c>
      <c r="AJ18">
        <f t="shared" si="3"/>
        <v>14</v>
      </c>
      <c r="AK18">
        <f t="shared" si="4"/>
        <v>278</v>
      </c>
    </row>
    <row r="19" spans="1:37" hidden="1" x14ac:dyDescent="0.35">
      <c r="A19" t="s">
        <v>100</v>
      </c>
      <c r="B19" t="s">
        <v>156</v>
      </c>
      <c r="C19">
        <v>37259</v>
      </c>
      <c r="D19">
        <v>144</v>
      </c>
      <c r="E19">
        <v>1745</v>
      </c>
      <c r="F19">
        <v>147</v>
      </c>
      <c r="G19">
        <v>2662</v>
      </c>
      <c r="H19">
        <v>5867</v>
      </c>
      <c r="I19">
        <v>0</v>
      </c>
      <c r="J19">
        <v>4365</v>
      </c>
      <c r="K19">
        <v>52</v>
      </c>
      <c r="L19">
        <v>10450</v>
      </c>
      <c r="M19">
        <v>11536</v>
      </c>
      <c r="N19">
        <v>1041</v>
      </c>
      <c r="O19">
        <v>2953</v>
      </c>
      <c r="P19">
        <v>0</v>
      </c>
      <c r="Q19">
        <v>2</v>
      </c>
      <c r="R19">
        <v>16159</v>
      </c>
      <c r="S19">
        <v>0</v>
      </c>
      <c r="T19">
        <v>61772</v>
      </c>
      <c r="U19">
        <v>330</v>
      </c>
      <c r="V19">
        <v>73174</v>
      </c>
      <c r="W19">
        <v>2872</v>
      </c>
      <c r="X19">
        <v>672</v>
      </c>
      <c r="Y19">
        <v>1285</v>
      </c>
      <c r="Z19">
        <v>6845</v>
      </c>
      <c r="AA19">
        <v>3907</v>
      </c>
      <c r="AB19">
        <f t="shared" si="0"/>
        <v>10752</v>
      </c>
      <c r="AC19">
        <v>258</v>
      </c>
      <c r="AD19">
        <v>0</v>
      </c>
      <c r="AE19">
        <v>5396</v>
      </c>
      <c r="AF19">
        <v>0</v>
      </c>
      <c r="AG19">
        <v>0</v>
      </c>
      <c r="AH19">
        <f t="shared" si="1"/>
        <v>1889</v>
      </c>
      <c r="AI19">
        <f t="shared" si="2"/>
        <v>61772</v>
      </c>
      <c r="AJ19">
        <f t="shared" si="3"/>
        <v>16161</v>
      </c>
      <c r="AK19">
        <f t="shared" si="4"/>
        <v>11263</v>
      </c>
    </row>
    <row r="20" spans="1:37" hidden="1" x14ac:dyDescent="0.35">
      <c r="A20" t="s">
        <v>45</v>
      </c>
      <c r="B20" t="s">
        <v>158</v>
      </c>
      <c r="C20">
        <v>0</v>
      </c>
      <c r="D20">
        <v>3</v>
      </c>
      <c r="E20">
        <v>37</v>
      </c>
      <c r="F20">
        <v>6</v>
      </c>
      <c r="G20">
        <v>312</v>
      </c>
      <c r="H20">
        <v>570</v>
      </c>
      <c r="I20">
        <v>86</v>
      </c>
      <c r="J20">
        <v>318</v>
      </c>
      <c r="K20">
        <v>46</v>
      </c>
      <c r="L20">
        <v>439</v>
      </c>
      <c r="M20">
        <v>18</v>
      </c>
      <c r="N20">
        <v>93</v>
      </c>
      <c r="O20">
        <v>127</v>
      </c>
      <c r="P20">
        <v>0</v>
      </c>
      <c r="Q20">
        <v>626</v>
      </c>
      <c r="R20">
        <v>107</v>
      </c>
      <c r="S20">
        <v>4275</v>
      </c>
      <c r="T20">
        <v>1077</v>
      </c>
      <c r="U20">
        <v>5</v>
      </c>
      <c r="V20">
        <v>1939</v>
      </c>
      <c r="W20">
        <v>62</v>
      </c>
      <c r="X20">
        <v>83</v>
      </c>
      <c r="Y20">
        <v>58</v>
      </c>
      <c r="Z20">
        <v>106</v>
      </c>
      <c r="AA20">
        <v>121</v>
      </c>
      <c r="AB20">
        <f t="shared" si="0"/>
        <v>227</v>
      </c>
      <c r="AC20">
        <v>43</v>
      </c>
      <c r="AD20">
        <v>0</v>
      </c>
      <c r="AE20">
        <v>798</v>
      </c>
      <c r="AF20">
        <v>0</v>
      </c>
      <c r="AG20">
        <v>99</v>
      </c>
      <c r="AH20">
        <f t="shared" si="1"/>
        <v>40</v>
      </c>
      <c r="AI20">
        <f t="shared" si="2"/>
        <v>5352</v>
      </c>
      <c r="AJ20">
        <f t="shared" si="3"/>
        <v>733</v>
      </c>
      <c r="AK20">
        <f t="shared" si="4"/>
        <v>1368</v>
      </c>
    </row>
    <row r="21" spans="1:37" hidden="1" x14ac:dyDescent="0.35">
      <c r="A21" t="s">
        <v>101</v>
      </c>
      <c r="B21" t="s">
        <v>172</v>
      </c>
      <c r="C21">
        <v>1553</v>
      </c>
      <c r="D21">
        <v>3</v>
      </c>
      <c r="E21">
        <v>0</v>
      </c>
      <c r="F21">
        <v>0</v>
      </c>
      <c r="G21">
        <v>316</v>
      </c>
      <c r="H21">
        <v>181</v>
      </c>
      <c r="I21">
        <v>0</v>
      </c>
      <c r="J21">
        <v>0</v>
      </c>
      <c r="K21">
        <v>0</v>
      </c>
      <c r="L21">
        <v>138</v>
      </c>
      <c r="M21">
        <v>0</v>
      </c>
      <c r="N21">
        <v>0</v>
      </c>
      <c r="O21">
        <v>0</v>
      </c>
      <c r="P21">
        <v>0</v>
      </c>
      <c r="Q21">
        <v>0</v>
      </c>
      <c r="R21">
        <v>320</v>
      </c>
      <c r="S21">
        <v>0</v>
      </c>
      <c r="T21">
        <v>1178</v>
      </c>
      <c r="U21">
        <v>0</v>
      </c>
      <c r="V21">
        <v>0</v>
      </c>
      <c r="W21">
        <v>0</v>
      </c>
      <c r="X21">
        <v>0</v>
      </c>
      <c r="Y21">
        <v>39</v>
      </c>
      <c r="Z21">
        <v>1</v>
      </c>
      <c r="AA21">
        <v>78</v>
      </c>
      <c r="AB21">
        <f t="shared" si="0"/>
        <v>79</v>
      </c>
      <c r="AC21">
        <v>0</v>
      </c>
      <c r="AD21">
        <v>0</v>
      </c>
      <c r="AE21">
        <v>117</v>
      </c>
      <c r="AF21">
        <v>0</v>
      </c>
      <c r="AG21">
        <v>0</v>
      </c>
      <c r="AH21">
        <f t="shared" si="1"/>
        <v>3</v>
      </c>
      <c r="AI21">
        <f t="shared" si="2"/>
        <v>1178</v>
      </c>
      <c r="AJ21">
        <f t="shared" si="3"/>
        <v>320</v>
      </c>
      <c r="AK21">
        <f t="shared" si="4"/>
        <v>298</v>
      </c>
    </row>
    <row r="22" spans="1:37" hidden="1" x14ac:dyDescent="0.35">
      <c r="A22" t="s">
        <v>102</v>
      </c>
      <c r="B22" t="s">
        <v>173</v>
      </c>
      <c r="C22">
        <v>15820</v>
      </c>
      <c r="D22">
        <v>227</v>
      </c>
      <c r="E22">
        <v>486</v>
      </c>
      <c r="F22">
        <v>0</v>
      </c>
      <c r="G22">
        <v>47</v>
      </c>
      <c r="H22">
        <v>3316</v>
      </c>
      <c r="I22">
        <v>4059</v>
      </c>
      <c r="J22">
        <v>1033</v>
      </c>
      <c r="K22">
        <v>0</v>
      </c>
      <c r="L22">
        <v>1563</v>
      </c>
      <c r="M22">
        <v>1671</v>
      </c>
      <c r="N22">
        <v>1476</v>
      </c>
      <c r="O22">
        <v>3883</v>
      </c>
      <c r="P22">
        <v>0</v>
      </c>
      <c r="Q22">
        <v>0</v>
      </c>
      <c r="R22">
        <v>10625</v>
      </c>
      <c r="S22">
        <v>20524</v>
      </c>
      <c r="T22">
        <v>22303</v>
      </c>
      <c r="U22">
        <v>143</v>
      </c>
      <c r="V22">
        <v>23627</v>
      </c>
      <c r="W22">
        <v>1877</v>
      </c>
      <c r="X22">
        <v>398</v>
      </c>
      <c r="Y22">
        <v>2116</v>
      </c>
      <c r="Z22">
        <v>1352</v>
      </c>
      <c r="AA22">
        <v>775</v>
      </c>
      <c r="AB22">
        <f t="shared" si="0"/>
        <v>2127</v>
      </c>
      <c r="AC22">
        <v>304</v>
      </c>
      <c r="AD22">
        <v>0</v>
      </c>
      <c r="AE22">
        <v>1090</v>
      </c>
      <c r="AF22">
        <v>0</v>
      </c>
      <c r="AG22">
        <v>3468</v>
      </c>
      <c r="AH22">
        <f t="shared" si="1"/>
        <v>713</v>
      </c>
      <c r="AI22">
        <f t="shared" si="2"/>
        <v>42827</v>
      </c>
      <c r="AJ22">
        <f t="shared" si="3"/>
        <v>10625</v>
      </c>
      <c r="AK22">
        <f t="shared" si="4"/>
        <v>4406</v>
      </c>
    </row>
    <row r="23" spans="1:37" hidden="1" x14ac:dyDescent="0.35">
      <c r="A23" t="s">
        <v>103</v>
      </c>
      <c r="B23" t="s">
        <v>174</v>
      </c>
      <c r="C23">
        <v>16567</v>
      </c>
      <c r="D23">
        <v>0</v>
      </c>
      <c r="E23">
        <v>73</v>
      </c>
      <c r="F23">
        <v>0</v>
      </c>
      <c r="G23">
        <v>0</v>
      </c>
      <c r="H23">
        <v>2649</v>
      </c>
      <c r="I23">
        <v>1</v>
      </c>
      <c r="J23">
        <v>189</v>
      </c>
      <c r="K23">
        <v>0</v>
      </c>
      <c r="L23">
        <v>181</v>
      </c>
      <c r="M23">
        <v>0</v>
      </c>
      <c r="N23">
        <v>0</v>
      </c>
      <c r="O23">
        <v>66</v>
      </c>
      <c r="P23">
        <v>0</v>
      </c>
      <c r="Q23">
        <v>0</v>
      </c>
      <c r="R23">
        <v>866</v>
      </c>
      <c r="S23">
        <v>3985</v>
      </c>
      <c r="T23">
        <v>2344</v>
      </c>
      <c r="U23">
        <v>0</v>
      </c>
      <c r="V23">
        <v>481</v>
      </c>
      <c r="W23">
        <v>0</v>
      </c>
      <c r="X23">
        <v>0</v>
      </c>
      <c r="Y23">
        <v>62</v>
      </c>
      <c r="Z23">
        <v>0</v>
      </c>
      <c r="AA23">
        <v>255</v>
      </c>
      <c r="AB23">
        <f t="shared" si="0"/>
        <v>255</v>
      </c>
      <c r="AC23">
        <v>0</v>
      </c>
      <c r="AD23">
        <v>0</v>
      </c>
      <c r="AE23">
        <v>138</v>
      </c>
      <c r="AF23">
        <v>0</v>
      </c>
      <c r="AG23">
        <v>0</v>
      </c>
      <c r="AH23">
        <f t="shared" si="1"/>
        <v>73</v>
      </c>
      <c r="AI23">
        <f t="shared" si="2"/>
        <v>6329</v>
      </c>
      <c r="AJ23">
        <f t="shared" si="3"/>
        <v>866</v>
      </c>
      <c r="AK23">
        <f t="shared" si="4"/>
        <v>2787</v>
      </c>
    </row>
    <row r="24" spans="1:37" hidden="1" x14ac:dyDescent="0.35">
      <c r="A24" t="s">
        <v>104</v>
      </c>
      <c r="B24" t="s">
        <v>175</v>
      </c>
      <c r="C24">
        <v>4057</v>
      </c>
      <c r="D24">
        <v>8</v>
      </c>
      <c r="E24">
        <v>8</v>
      </c>
      <c r="F24">
        <v>0</v>
      </c>
      <c r="G24">
        <v>3</v>
      </c>
      <c r="H24">
        <v>290</v>
      </c>
      <c r="I24">
        <v>0</v>
      </c>
      <c r="J24">
        <v>130</v>
      </c>
      <c r="K24">
        <v>5</v>
      </c>
      <c r="L24">
        <v>172</v>
      </c>
      <c r="M24">
        <v>0</v>
      </c>
      <c r="N24">
        <v>12</v>
      </c>
      <c r="O24">
        <v>24</v>
      </c>
      <c r="P24">
        <v>0</v>
      </c>
      <c r="Q24">
        <v>1</v>
      </c>
      <c r="R24">
        <v>156</v>
      </c>
      <c r="S24">
        <v>54</v>
      </c>
      <c r="T24">
        <v>1210</v>
      </c>
      <c r="U24">
        <v>16</v>
      </c>
      <c r="V24">
        <v>481</v>
      </c>
      <c r="W24">
        <v>69</v>
      </c>
      <c r="X24">
        <v>0</v>
      </c>
      <c r="Y24">
        <v>8</v>
      </c>
      <c r="Z24">
        <v>69</v>
      </c>
      <c r="AA24">
        <v>13</v>
      </c>
      <c r="AB24">
        <f t="shared" si="0"/>
        <v>82</v>
      </c>
      <c r="AC24">
        <v>13</v>
      </c>
      <c r="AD24">
        <v>0</v>
      </c>
      <c r="AE24">
        <v>28</v>
      </c>
      <c r="AF24">
        <v>0</v>
      </c>
      <c r="AG24">
        <v>1063</v>
      </c>
      <c r="AH24">
        <f t="shared" si="1"/>
        <v>16</v>
      </c>
      <c r="AI24">
        <f t="shared" si="2"/>
        <v>1264</v>
      </c>
      <c r="AJ24">
        <f t="shared" si="3"/>
        <v>157</v>
      </c>
      <c r="AK24">
        <f t="shared" si="4"/>
        <v>318</v>
      </c>
    </row>
    <row r="25" spans="1:37" x14ac:dyDescent="0.35">
      <c r="A25" t="s">
        <v>105</v>
      </c>
      <c r="B25" t="s">
        <v>176</v>
      </c>
      <c r="C25">
        <v>58079</v>
      </c>
      <c r="D25">
        <v>464</v>
      </c>
      <c r="E25">
        <v>1300</v>
      </c>
      <c r="F25">
        <v>1147</v>
      </c>
      <c r="G25">
        <v>5310</v>
      </c>
      <c r="H25">
        <v>5602</v>
      </c>
      <c r="I25">
        <v>0</v>
      </c>
      <c r="J25">
        <v>0</v>
      </c>
      <c r="K25">
        <v>468</v>
      </c>
      <c r="L25">
        <v>0</v>
      </c>
      <c r="M25">
        <v>0</v>
      </c>
      <c r="N25">
        <v>430</v>
      </c>
      <c r="O25">
        <v>2419</v>
      </c>
      <c r="P25">
        <v>0</v>
      </c>
      <c r="Q25">
        <v>0</v>
      </c>
      <c r="R25">
        <v>0</v>
      </c>
      <c r="S25">
        <v>13198</v>
      </c>
      <c r="T25">
        <v>46703</v>
      </c>
      <c r="U25">
        <v>0</v>
      </c>
      <c r="V25">
        <v>2759</v>
      </c>
      <c r="W25">
        <v>0</v>
      </c>
      <c r="X25">
        <v>0</v>
      </c>
      <c r="Y25">
        <v>21942</v>
      </c>
      <c r="Z25">
        <v>1331</v>
      </c>
      <c r="AA25">
        <v>964</v>
      </c>
      <c r="AB25">
        <f t="shared" si="0"/>
        <v>2295</v>
      </c>
      <c r="AC25">
        <v>0</v>
      </c>
      <c r="AD25">
        <v>0</v>
      </c>
      <c r="AE25">
        <v>2440</v>
      </c>
      <c r="AF25">
        <v>0</v>
      </c>
      <c r="AG25">
        <v>0</v>
      </c>
      <c r="AH25">
        <f t="shared" si="1"/>
        <v>1764</v>
      </c>
      <c r="AI25">
        <f t="shared" si="2"/>
        <v>59901</v>
      </c>
      <c r="AJ25">
        <f t="shared" si="3"/>
        <v>0</v>
      </c>
      <c r="AK25">
        <f t="shared" si="4"/>
        <v>8042</v>
      </c>
    </row>
    <row r="26" spans="1:37" hidden="1" x14ac:dyDescent="0.35">
      <c r="A26" t="s">
        <v>42</v>
      </c>
      <c r="B26" t="s">
        <v>161</v>
      </c>
      <c r="C26">
        <v>14508</v>
      </c>
      <c r="D26">
        <v>120</v>
      </c>
      <c r="E26">
        <v>39</v>
      </c>
      <c r="F26">
        <v>29</v>
      </c>
      <c r="G26">
        <v>144</v>
      </c>
      <c r="H26">
        <v>815</v>
      </c>
      <c r="I26">
        <v>849</v>
      </c>
      <c r="J26">
        <v>110</v>
      </c>
      <c r="K26">
        <v>10</v>
      </c>
      <c r="L26">
        <v>205</v>
      </c>
      <c r="M26">
        <v>71</v>
      </c>
      <c r="N26">
        <v>41</v>
      </c>
      <c r="O26">
        <v>349</v>
      </c>
      <c r="P26">
        <v>0</v>
      </c>
      <c r="Q26">
        <v>0</v>
      </c>
      <c r="R26">
        <v>2779</v>
      </c>
      <c r="S26">
        <v>967</v>
      </c>
      <c r="T26">
        <v>0</v>
      </c>
      <c r="U26">
        <v>8</v>
      </c>
      <c r="V26">
        <v>2130</v>
      </c>
      <c r="W26">
        <v>58</v>
      </c>
      <c r="X26">
        <v>416</v>
      </c>
      <c r="Y26">
        <v>4</v>
      </c>
      <c r="Z26">
        <v>301</v>
      </c>
      <c r="AA26">
        <v>97</v>
      </c>
      <c r="AB26">
        <f t="shared" si="0"/>
        <v>398</v>
      </c>
      <c r="AC26">
        <v>22</v>
      </c>
      <c r="AD26">
        <v>0</v>
      </c>
      <c r="AE26">
        <v>183</v>
      </c>
      <c r="AF26">
        <v>0</v>
      </c>
      <c r="AG26">
        <v>6097</v>
      </c>
      <c r="AH26">
        <f t="shared" si="1"/>
        <v>159</v>
      </c>
      <c r="AI26">
        <f t="shared" si="2"/>
        <v>967</v>
      </c>
      <c r="AJ26">
        <f t="shared" si="3"/>
        <v>2779</v>
      </c>
      <c r="AK26">
        <f t="shared" si="4"/>
        <v>998</v>
      </c>
    </row>
    <row r="27" spans="1:37" hidden="1" x14ac:dyDescent="0.35">
      <c r="A27" t="s">
        <v>106</v>
      </c>
      <c r="B27" t="s">
        <v>177</v>
      </c>
      <c r="C27">
        <v>3391</v>
      </c>
      <c r="D27">
        <v>10</v>
      </c>
      <c r="E27">
        <v>14</v>
      </c>
      <c r="F27">
        <v>0</v>
      </c>
      <c r="G27">
        <v>285</v>
      </c>
      <c r="H27">
        <v>234</v>
      </c>
      <c r="I27">
        <v>148</v>
      </c>
      <c r="J27">
        <v>1404</v>
      </c>
      <c r="K27">
        <v>0</v>
      </c>
      <c r="L27">
        <v>0</v>
      </c>
      <c r="M27">
        <v>527</v>
      </c>
      <c r="N27">
        <v>9</v>
      </c>
      <c r="O27">
        <v>65</v>
      </c>
      <c r="P27">
        <v>0</v>
      </c>
      <c r="Q27">
        <v>0</v>
      </c>
      <c r="R27">
        <v>927</v>
      </c>
      <c r="S27">
        <v>3601</v>
      </c>
      <c r="T27">
        <v>4887</v>
      </c>
      <c r="U27">
        <v>5</v>
      </c>
      <c r="V27">
        <v>4311</v>
      </c>
      <c r="W27">
        <v>3601</v>
      </c>
      <c r="X27">
        <v>115</v>
      </c>
      <c r="Y27">
        <v>0</v>
      </c>
      <c r="Z27">
        <v>962</v>
      </c>
      <c r="AA27">
        <v>109</v>
      </c>
      <c r="AB27">
        <f t="shared" si="0"/>
        <v>1071</v>
      </c>
      <c r="AC27">
        <v>3</v>
      </c>
      <c r="AD27">
        <v>0</v>
      </c>
      <c r="AE27">
        <v>12</v>
      </c>
      <c r="AF27">
        <v>0</v>
      </c>
      <c r="AG27">
        <v>0</v>
      </c>
      <c r="AH27">
        <f t="shared" si="1"/>
        <v>24</v>
      </c>
      <c r="AI27">
        <f t="shared" si="2"/>
        <v>8488</v>
      </c>
      <c r="AJ27">
        <f t="shared" si="3"/>
        <v>927</v>
      </c>
      <c r="AK27">
        <f t="shared" si="4"/>
        <v>246</v>
      </c>
    </row>
    <row r="28" spans="1:37" hidden="1" x14ac:dyDescent="0.35">
      <c r="A28" t="s">
        <v>107</v>
      </c>
      <c r="B28" t="s">
        <v>178</v>
      </c>
      <c r="C28">
        <v>35000</v>
      </c>
      <c r="D28">
        <v>184</v>
      </c>
      <c r="E28">
        <v>372</v>
      </c>
      <c r="F28">
        <v>414</v>
      </c>
      <c r="G28">
        <v>15</v>
      </c>
      <c r="H28">
        <v>4593</v>
      </c>
      <c r="I28">
        <v>311</v>
      </c>
      <c r="J28">
        <v>411</v>
      </c>
      <c r="K28">
        <v>52</v>
      </c>
      <c r="L28">
        <v>306</v>
      </c>
      <c r="M28">
        <v>0</v>
      </c>
      <c r="N28">
        <v>214</v>
      </c>
      <c r="O28">
        <v>11</v>
      </c>
      <c r="P28">
        <v>0</v>
      </c>
      <c r="Q28">
        <v>0</v>
      </c>
      <c r="R28">
        <v>3164</v>
      </c>
      <c r="S28">
        <v>0</v>
      </c>
      <c r="T28">
        <v>4560</v>
      </c>
      <c r="U28">
        <v>56</v>
      </c>
      <c r="V28">
        <v>6355</v>
      </c>
      <c r="W28">
        <v>0</v>
      </c>
      <c r="X28">
        <v>0</v>
      </c>
      <c r="Y28">
        <v>0</v>
      </c>
      <c r="Z28">
        <v>10</v>
      </c>
      <c r="AA28">
        <v>319</v>
      </c>
      <c r="AB28">
        <f t="shared" si="0"/>
        <v>329</v>
      </c>
      <c r="AC28">
        <v>99</v>
      </c>
      <c r="AD28">
        <v>0</v>
      </c>
      <c r="AE28">
        <v>637</v>
      </c>
      <c r="AF28">
        <v>0</v>
      </c>
      <c r="AG28">
        <v>602</v>
      </c>
      <c r="AH28">
        <f t="shared" si="1"/>
        <v>556</v>
      </c>
      <c r="AI28">
        <f t="shared" si="2"/>
        <v>4560</v>
      </c>
      <c r="AJ28">
        <f t="shared" si="3"/>
        <v>3164</v>
      </c>
      <c r="AK28">
        <f t="shared" si="4"/>
        <v>5230</v>
      </c>
    </row>
    <row r="29" spans="1:37" hidden="1" x14ac:dyDescent="0.35">
      <c r="A29" t="s">
        <v>108</v>
      </c>
      <c r="B29" t="s">
        <v>179</v>
      </c>
      <c r="C29">
        <v>10016</v>
      </c>
      <c r="D29">
        <v>76</v>
      </c>
      <c r="E29">
        <v>36</v>
      </c>
      <c r="F29">
        <v>25</v>
      </c>
      <c r="G29">
        <v>35</v>
      </c>
      <c r="H29">
        <v>2582</v>
      </c>
      <c r="I29">
        <v>178</v>
      </c>
      <c r="J29">
        <v>178</v>
      </c>
      <c r="K29">
        <v>0</v>
      </c>
      <c r="L29">
        <v>542</v>
      </c>
      <c r="M29">
        <v>2804</v>
      </c>
      <c r="N29">
        <v>44</v>
      </c>
      <c r="O29">
        <v>306</v>
      </c>
      <c r="P29">
        <v>0</v>
      </c>
      <c r="Q29">
        <v>0</v>
      </c>
      <c r="R29">
        <v>0</v>
      </c>
      <c r="S29">
        <v>4476</v>
      </c>
      <c r="T29">
        <v>1549</v>
      </c>
      <c r="U29">
        <v>13</v>
      </c>
      <c r="V29">
        <v>0</v>
      </c>
      <c r="W29">
        <v>0</v>
      </c>
      <c r="X29">
        <v>0</v>
      </c>
      <c r="Y29">
        <v>98</v>
      </c>
      <c r="Z29">
        <v>276</v>
      </c>
      <c r="AA29">
        <v>111</v>
      </c>
      <c r="AB29">
        <f t="shared" si="0"/>
        <v>387</v>
      </c>
      <c r="AC29">
        <v>52</v>
      </c>
      <c r="AD29">
        <v>0</v>
      </c>
      <c r="AE29">
        <v>178</v>
      </c>
      <c r="AF29">
        <v>0</v>
      </c>
      <c r="AG29">
        <v>0</v>
      </c>
      <c r="AH29">
        <f t="shared" si="1"/>
        <v>112</v>
      </c>
      <c r="AI29">
        <f t="shared" si="2"/>
        <v>6025</v>
      </c>
      <c r="AJ29">
        <f t="shared" si="3"/>
        <v>0</v>
      </c>
      <c r="AK29">
        <f t="shared" si="4"/>
        <v>2760</v>
      </c>
    </row>
    <row r="30" spans="1:37" hidden="1" x14ac:dyDescent="0.35">
      <c r="A30" t="s">
        <v>109</v>
      </c>
      <c r="B30" t="s">
        <v>180</v>
      </c>
      <c r="C30">
        <v>1152</v>
      </c>
      <c r="D30">
        <v>0</v>
      </c>
      <c r="E30">
        <v>30</v>
      </c>
      <c r="F30">
        <v>7</v>
      </c>
      <c r="G30">
        <v>78</v>
      </c>
      <c r="H30">
        <v>2151</v>
      </c>
      <c r="I30">
        <v>2153</v>
      </c>
      <c r="J30">
        <v>25</v>
      </c>
      <c r="K30">
        <v>0</v>
      </c>
      <c r="L30">
        <v>0</v>
      </c>
      <c r="M30">
        <v>1041</v>
      </c>
      <c r="N30">
        <v>0</v>
      </c>
      <c r="O30">
        <v>0</v>
      </c>
      <c r="P30">
        <v>0</v>
      </c>
      <c r="Q30">
        <v>1642</v>
      </c>
      <c r="R30">
        <v>1527</v>
      </c>
      <c r="S30">
        <v>2970</v>
      </c>
      <c r="T30">
        <v>2255</v>
      </c>
      <c r="U30">
        <v>0</v>
      </c>
      <c r="V30">
        <v>8306</v>
      </c>
      <c r="W30">
        <v>0</v>
      </c>
      <c r="X30">
        <v>1496</v>
      </c>
      <c r="Y30">
        <v>0</v>
      </c>
      <c r="Z30">
        <v>84</v>
      </c>
      <c r="AA30">
        <v>1340</v>
      </c>
      <c r="AB30">
        <f t="shared" si="0"/>
        <v>1424</v>
      </c>
      <c r="AC30">
        <v>0</v>
      </c>
      <c r="AD30">
        <v>0</v>
      </c>
      <c r="AE30">
        <v>715</v>
      </c>
      <c r="AF30">
        <v>0</v>
      </c>
      <c r="AG30">
        <v>4</v>
      </c>
      <c r="AH30">
        <f t="shared" si="1"/>
        <v>30</v>
      </c>
      <c r="AI30">
        <f t="shared" si="2"/>
        <v>5225</v>
      </c>
      <c r="AJ30">
        <f t="shared" si="3"/>
        <v>3169</v>
      </c>
      <c r="AK30">
        <f t="shared" si="4"/>
        <v>2866</v>
      </c>
    </row>
    <row r="31" spans="1:37" hidden="1" x14ac:dyDescent="0.35">
      <c r="A31" t="s">
        <v>44</v>
      </c>
      <c r="B31" t="s">
        <v>159</v>
      </c>
      <c r="C31">
        <v>500</v>
      </c>
      <c r="D31">
        <v>0</v>
      </c>
      <c r="E31">
        <v>151</v>
      </c>
      <c r="F31">
        <v>20</v>
      </c>
      <c r="G31">
        <v>5</v>
      </c>
      <c r="H31">
        <v>808</v>
      </c>
      <c r="I31">
        <v>38</v>
      </c>
      <c r="J31">
        <v>20</v>
      </c>
      <c r="K31">
        <v>9</v>
      </c>
      <c r="L31">
        <v>122</v>
      </c>
      <c r="M31">
        <v>0</v>
      </c>
      <c r="N31">
        <v>0</v>
      </c>
      <c r="O31">
        <v>15</v>
      </c>
      <c r="P31">
        <v>0</v>
      </c>
      <c r="Q31">
        <v>1</v>
      </c>
      <c r="R31">
        <v>854</v>
      </c>
      <c r="S31">
        <v>6</v>
      </c>
      <c r="T31">
        <v>4011</v>
      </c>
      <c r="U31">
        <v>0</v>
      </c>
      <c r="V31">
        <v>1532</v>
      </c>
      <c r="W31">
        <v>4</v>
      </c>
      <c r="X31">
        <v>326</v>
      </c>
      <c r="Y31">
        <v>65</v>
      </c>
      <c r="Z31">
        <v>13</v>
      </c>
      <c r="AA31">
        <v>87</v>
      </c>
      <c r="AB31">
        <f t="shared" si="0"/>
        <v>100</v>
      </c>
      <c r="AC31">
        <v>7</v>
      </c>
      <c r="AD31">
        <v>0</v>
      </c>
      <c r="AE31">
        <v>818</v>
      </c>
      <c r="AF31">
        <v>0</v>
      </c>
      <c r="AG31">
        <v>42</v>
      </c>
      <c r="AH31">
        <f t="shared" si="1"/>
        <v>151</v>
      </c>
      <c r="AI31">
        <f t="shared" si="2"/>
        <v>4017</v>
      </c>
      <c r="AJ31">
        <f t="shared" si="3"/>
        <v>855</v>
      </c>
      <c r="AK31">
        <f t="shared" si="4"/>
        <v>1626</v>
      </c>
    </row>
    <row r="32" spans="1:37" hidden="1" x14ac:dyDescent="0.35">
      <c r="A32" t="s">
        <v>110</v>
      </c>
      <c r="B32" t="s">
        <v>181</v>
      </c>
      <c r="C32">
        <v>180</v>
      </c>
      <c r="D32">
        <v>65</v>
      </c>
      <c r="E32">
        <v>401</v>
      </c>
      <c r="F32">
        <v>0</v>
      </c>
      <c r="G32">
        <v>48</v>
      </c>
      <c r="H32">
        <v>1188</v>
      </c>
      <c r="I32">
        <v>1153</v>
      </c>
      <c r="J32">
        <v>315</v>
      </c>
      <c r="K32">
        <v>12</v>
      </c>
      <c r="L32">
        <v>291</v>
      </c>
      <c r="M32">
        <v>9</v>
      </c>
      <c r="N32">
        <v>213</v>
      </c>
      <c r="O32">
        <v>416</v>
      </c>
      <c r="P32">
        <v>0</v>
      </c>
      <c r="Q32">
        <v>0</v>
      </c>
      <c r="R32">
        <v>567</v>
      </c>
      <c r="S32">
        <v>0</v>
      </c>
      <c r="T32">
        <v>4419</v>
      </c>
      <c r="U32">
        <v>0</v>
      </c>
      <c r="V32">
        <v>3295</v>
      </c>
      <c r="W32">
        <v>0</v>
      </c>
      <c r="X32">
        <v>274</v>
      </c>
      <c r="Y32">
        <v>24</v>
      </c>
      <c r="Z32">
        <v>217</v>
      </c>
      <c r="AA32">
        <v>531</v>
      </c>
      <c r="AB32">
        <f t="shared" si="0"/>
        <v>748</v>
      </c>
      <c r="AC32">
        <v>64</v>
      </c>
      <c r="AD32">
        <v>0</v>
      </c>
      <c r="AE32">
        <v>1207</v>
      </c>
      <c r="AF32">
        <v>0</v>
      </c>
      <c r="AG32">
        <v>5</v>
      </c>
      <c r="AH32">
        <f t="shared" si="1"/>
        <v>466</v>
      </c>
      <c r="AI32">
        <f t="shared" si="2"/>
        <v>4419</v>
      </c>
      <c r="AJ32">
        <f t="shared" si="3"/>
        <v>567</v>
      </c>
      <c r="AK32">
        <f t="shared" si="4"/>
        <v>2395</v>
      </c>
    </row>
    <row r="33" spans="1:37" hidden="1" x14ac:dyDescent="0.35">
      <c r="A33" t="s">
        <v>111</v>
      </c>
      <c r="B33" t="s">
        <v>182</v>
      </c>
      <c r="C33">
        <v>2205</v>
      </c>
      <c r="D33">
        <v>340</v>
      </c>
      <c r="E33">
        <v>205</v>
      </c>
      <c r="F33">
        <v>0</v>
      </c>
      <c r="G33">
        <v>0</v>
      </c>
      <c r="H33">
        <v>1555</v>
      </c>
      <c r="I33">
        <v>0</v>
      </c>
      <c r="J33">
        <v>2466</v>
      </c>
      <c r="K33">
        <v>29</v>
      </c>
      <c r="L33">
        <v>1951</v>
      </c>
      <c r="M33">
        <v>0</v>
      </c>
      <c r="N33">
        <v>206</v>
      </c>
      <c r="O33">
        <v>59</v>
      </c>
      <c r="P33">
        <v>0</v>
      </c>
      <c r="Q33">
        <v>0</v>
      </c>
      <c r="R33">
        <v>5820</v>
      </c>
      <c r="S33">
        <v>0</v>
      </c>
      <c r="T33">
        <v>7961</v>
      </c>
      <c r="U33">
        <v>147</v>
      </c>
      <c r="V33">
        <v>26735</v>
      </c>
      <c r="W33">
        <v>0</v>
      </c>
      <c r="X33">
        <v>5726</v>
      </c>
      <c r="Y33">
        <v>0</v>
      </c>
      <c r="Z33">
        <v>2051</v>
      </c>
      <c r="AA33">
        <v>259</v>
      </c>
      <c r="AB33">
        <f t="shared" si="0"/>
        <v>2310</v>
      </c>
      <c r="AC33">
        <v>377</v>
      </c>
      <c r="AD33">
        <v>0</v>
      </c>
      <c r="AE33">
        <v>625</v>
      </c>
      <c r="AF33">
        <v>0</v>
      </c>
      <c r="AG33">
        <v>0</v>
      </c>
      <c r="AH33">
        <f t="shared" si="1"/>
        <v>545</v>
      </c>
      <c r="AI33">
        <f t="shared" si="2"/>
        <v>7961</v>
      </c>
      <c r="AJ33">
        <f t="shared" si="3"/>
        <v>5820</v>
      </c>
      <c r="AK33">
        <f t="shared" si="4"/>
        <v>2180</v>
      </c>
    </row>
    <row r="34" spans="1:37" hidden="1" x14ac:dyDescent="0.35">
      <c r="A34" t="s">
        <v>112</v>
      </c>
      <c r="B34" t="s">
        <v>183</v>
      </c>
      <c r="C34">
        <v>2292</v>
      </c>
      <c r="D34">
        <v>108</v>
      </c>
      <c r="E34">
        <v>181</v>
      </c>
      <c r="F34">
        <v>33</v>
      </c>
      <c r="G34">
        <v>218</v>
      </c>
      <c r="H34">
        <v>1044</v>
      </c>
      <c r="I34">
        <v>0</v>
      </c>
      <c r="J34">
        <v>313</v>
      </c>
      <c r="K34">
        <v>470</v>
      </c>
      <c r="L34">
        <v>510</v>
      </c>
      <c r="M34">
        <v>21</v>
      </c>
      <c r="N34">
        <v>303</v>
      </c>
      <c r="O34">
        <v>37</v>
      </c>
      <c r="P34">
        <v>0</v>
      </c>
      <c r="Q34">
        <v>0</v>
      </c>
      <c r="R34">
        <v>0</v>
      </c>
      <c r="S34">
        <v>4237</v>
      </c>
      <c r="T34">
        <v>8719</v>
      </c>
      <c r="U34">
        <v>147</v>
      </c>
      <c r="V34">
        <v>2157</v>
      </c>
      <c r="W34">
        <v>0</v>
      </c>
      <c r="X34">
        <v>1739</v>
      </c>
      <c r="Y34">
        <v>1053</v>
      </c>
      <c r="Z34">
        <v>309</v>
      </c>
      <c r="AA34">
        <v>598</v>
      </c>
      <c r="AB34">
        <f t="shared" si="0"/>
        <v>907</v>
      </c>
      <c r="AC34">
        <v>233</v>
      </c>
      <c r="AD34">
        <v>509</v>
      </c>
      <c r="AE34">
        <v>401</v>
      </c>
      <c r="AF34">
        <v>0</v>
      </c>
      <c r="AG34">
        <v>8</v>
      </c>
      <c r="AH34">
        <f t="shared" si="1"/>
        <v>289</v>
      </c>
      <c r="AI34">
        <f t="shared" si="2"/>
        <v>12956</v>
      </c>
      <c r="AJ34">
        <f t="shared" si="3"/>
        <v>0</v>
      </c>
      <c r="AK34">
        <f t="shared" si="4"/>
        <v>1445</v>
      </c>
    </row>
    <row r="35" spans="1:37" hidden="1" x14ac:dyDescent="0.35">
      <c r="A35" t="s">
        <v>39</v>
      </c>
      <c r="B35" t="s">
        <v>191</v>
      </c>
      <c r="C35">
        <v>55</v>
      </c>
      <c r="D35">
        <v>0</v>
      </c>
      <c r="E35">
        <v>30</v>
      </c>
      <c r="F35">
        <v>42</v>
      </c>
      <c r="G35">
        <v>101</v>
      </c>
      <c r="H35">
        <v>1065</v>
      </c>
      <c r="I35">
        <v>152</v>
      </c>
      <c r="J35">
        <v>226</v>
      </c>
      <c r="K35">
        <v>11</v>
      </c>
      <c r="L35">
        <v>432</v>
      </c>
      <c r="M35">
        <v>0</v>
      </c>
      <c r="N35">
        <v>82</v>
      </c>
      <c r="O35">
        <v>22</v>
      </c>
      <c r="P35">
        <v>0</v>
      </c>
      <c r="Q35">
        <v>6</v>
      </c>
      <c r="R35">
        <v>896</v>
      </c>
      <c r="S35">
        <v>1463</v>
      </c>
      <c r="T35">
        <v>2118</v>
      </c>
      <c r="U35">
        <v>0</v>
      </c>
      <c r="V35">
        <v>542</v>
      </c>
      <c r="W35">
        <v>462</v>
      </c>
      <c r="X35">
        <v>191</v>
      </c>
      <c r="Y35">
        <v>598</v>
      </c>
      <c r="Z35">
        <v>0</v>
      </c>
      <c r="AA35">
        <v>60</v>
      </c>
      <c r="AB35">
        <f t="shared" si="0"/>
        <v>60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f t="shared" si="1"/>
        <v>30</v>
      </c>
      <c r="AI35">
        <f t="shared" si="2"/>
        <v>3581</v>
      </c>
      <c r="AJ35">
        <f t="shared" si="3"/>
        <v>902</v>
      </c>
      <c r="AK35">
        <f t="shared" si="4"/>
        <v>1065</v>
      </c>
    </row>
    <row r="36" spans="1:37" hidden="1" x14ac:dyDescent="0.35">
      <c r="A36" t="s">
        <v>113</v>
      </c>
      <c r="B36" t="s">
        <v>157</v>
      </c>
      <c r="C36">
        <v>116454</v>
      </c>
      <c r="D36">
        <v>21129</v>
      </c>
      <c r="E36">
        <v>4358</v>
      </c>
      <c r="F36">
        <v>0</v>
      </c>
      <c r="G36">
        <v>14645</v>
      </c>
      <c r="H36">
        <v>74543</v>
      </c>
      <c r="I36">
        <v>0</v>
      </c>
      <c r="J36">
        <v>0</v>
      </c>
      <c r="K36">
        <v>0</v>
      </c>
      <c r="L36">
        <v>311269</v>
      </c>
      <c r="M36">
        <v>0</v>
      </c>
      <c r="N36">
        <v>2648</v>
      </c>
      <c r="O36">
        <v>34393</v>
      </c>
      <c r="P36">
        <v>0</v>
      </c>
      <c r="Q36">
        <v>0</v>
      </c>
      <c r="R36">
        <v>120870</v>
      </c>
      <c r="S36">
        <v>0</v>
      </c>
      <c r="T36">
        <v>180709</v>
      </c>
      <c r="U36">
        <v>5371</v>
      </c>
      <c r="V36">
        <v>0</v>
      </c>
      <c r="W36">
        <v>3919</v>
      </c>
      <c r="X36">
        <v>0</v>
      </c>
      <c r="Y36">
        <v>30</v>
      </c>
      <c r="Z36">
        <v>0</v>
      </c>
      <c r="AA36">
        <v>24668</v>
      </c>
      <c r="AB36">
        <f t="shared" si="0"/>
        <v>24668</v>
      </c>
      <c r="AC36">
        <v>15823</v>
      </c>
      <c r="AD36">
        <v>0</v>
      </c>
      <c r="AE36">
        <v>9364</v>
      </c>
      <c r="AF36">
        <v>0</v>
      </c>
      <c r="AG36">
        <v>0</v>
      </c>
      <c r="AH36">
        <f t="shared" si="1"/>
        <v>25487</v>
      </c>
      <c r="AI36">
        <f t="shared" si="2"/>
        <v>180709</v>
      </c>
      <c r="AJ36">
        <f t="shared" si="3"/>
        <v>120870</v>
      </c>
      <c r="AK36">
        <f t="shared" si="4"/>
        <v>83907</v>
      </c>
    </row>
    <row r="37" spans="1:37" hidden="1" x14ac:dyDescent="0.35">
      <c r="A37" t="s">
        <v>114</v>
      </c>
      <c r="B37" t="s">
        <v>184</v>
      </c>
      <c r="C37">
        <v>45000</v>
      </c>
      <c r="D37">
        <v>0</v>
      </c>
      <c r="E37">
        <v>228</v>
      </c>
      <c r="F37">
        <v>0</v>
      </c>
      <c r="G37">
        <v>0</v>
      </c>
      <c r="H37">
        <v>783</v>
      </c>
      <c r="I37">
        <v>0</v>
      </c>
      <c r="J37">
        <v>0</v>
      </c>
      <c r="K37">
        <v>0</v>
      </c>
      <c r="L37">
        <v>1990</v>
      </c>
      <c r="M37">
        <v>0</v>
      </c>
      <c r="N37">
        <v>0</v>
      </c>
      <c r="O37">
        <v>0</v>
      </c>
      <c r="P37">
        <v>0</v>
      </c>
      <c r="Q37">
        <v>0</v>
      </c>
      <c r="R37">
        <v>1207</v>
      </c>
      <c r="S37">
        <v>0</v>
      </c>
      <c r="T37">
        <v>9551</v>
      </c>
      <c r="U37">
        <v>0</v>
      </c>
      <c r="V37">
        <v>0</v>
      </c>
      <c r="W37">
        <v>0</v>
      </c>
      <c r="X37">
        <v>321</v>
      </c>
      <c r="Y37">
        <v>0</v>
      </c>
      <c r="Z37">
        <v>0</v>
      </c>
      <c r="AA37">
        <v>167</v>
      </c>
      <c r="AB37">
        <f t="shared" si="0"/>
        <v>167</v>
      </c>
      <c r="AC37">
        <v>182</v>
      </c>
      <c r="AD37">
        <v>0</v>
      </c>
      <c r="AE37">
        <v>567</v>
      </c>
      <c r="AF37">
        <v>0</v>
      </c>
      <c r="AG37">
        <v>0</v>
      </c>
      <c r="AH37">
        <f t="shared" si="1"/>
        <v>228</v>
      </c>
      <c r="AI37">
        <f t="shared" si="2"/>
        <v>9551</v>
      </c>
      <c r="AJ37">
        <f t="shared" si="3"/>
        <v>1207</v>
      </c>
      <c r="AK37">
        <f t="shared" si="4"/>
        <v>1350</v>
      </c>
    </row>
    <row r="38" spans="1:37" hidden="1" x14ac:dyDescent="0.35">
      <c r="A38" s="27" t="s">
        <v>48</v>
      </c>
      <c r="B38" t="s">
        <v>154</v>
      </c>
      <c r="C38">
        <v>0</v>
      </c>
      <c r="D38">
        <v>0</v>
      </c>
      <c r="E38">
        <v>0</v>
      </c>
      <c r="F38">
        <v>0</v>
      </c>
      <c r="G38">
        <v>0</v>
      </c>
      <c r="H38">
        <v>40</v>
      </c>
      <c r="I38">
        <v>0</v>
      </c>
      <c r="J38">
        <v>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50</v>
      </c>
      <c r="S38">
        <v>0</v>
      </c>
      <c r="T38">
        <v>206</v>
      </c>
      <c r="U38">
        <v>0</v>
      </c>
      <c r="V38">
        <v>0</v>
      </c>
      <c r="W38">
        <v>271</v>
      </c>
      <c r="X38">
        <v>146</v>
      </c>
      <c r="Y38">
        <v>0</v>
      </c>
      <c r="Z38">
        <v>0</v>
      </c>
      <c r="AA38">
        <v>0</v>
      </c>
      <c r="AB38">
        <f t="shared" si="0"/>
        <v>0</v>
      </c>
      <c r="AC38">
        <v>0</v>
      </c>
      <c r="AD38">
        <v>0</v>
      </c>
      <c r="AE38">
        <v>20</v>
      </c>
      <c r="AF38">
        <v>0</v>
      </c>
      <c r="AG38">
        <v>0</v>
      </c>
      <c r="AH38">
        <f t="shared" si="1"/>
        <v>0</v>
      </c>
      <c r="AI38">
        <f t="shared" si="2"/>
        <v>206</v>
      </c>
      <c r="AJ38">
        <f t="shared" si="3"/>
        <v>50</v>
      </c>
      <c r="AK38">
        <f t="shared" si="4"/>
        <v>60</v>
      </c>
    </row>
    <row r="39" spans="1:37" hidden="1" x14ac:dyDescent="0.35">
      <c r="A39" t="s">
        <v>115</v>
      </c>
      <c r="B39" t="s">
        <v>185</v>
      </c>
      <c r="C39">
        <v>17417</v>
      </c>
      <c r="D39">
        <v>100</v>
      </c>
      <c r="E39">
        <v>136</v>
      </c>
      <c r="F39">
        <v>4</v>
      </c>
      <c r="G39">
        <v>573</v>
      </c>
      <c r="H39">
        <v>676</v>
      </c>
      <c r="I39">
        <v>1670</v>
      </c>
      <c r="J39">
        <v>135</v>
      </c>
      <c r="K39">
        <v>100</v>
      </c>
      <c r="L39">
        <v>328</v>
      </c>
      <c r="M39">
        <v>2543</v>
      </c>
      <c r="N39">
        <v>542</v>
      </c>
      <c r="O39">
        <v>17</v>
      </c>
      <c r="P39">
        <v>0</v>
      </c>
      <c r="Q39">
        <v>0</v>
      </c>
      <c r="R39">
        <v>3015</v>
      </c>
      <c r="S39">
        <v>1346</v>
      </c>
      <c r="T39">
        <v>3231</v>
      </c>
      <c r="U39">
        <v>108</v>
      </c>
      <c r="V39">
        <v>5868</v>
      </c>
      <c r="W39">
        <v>0</v>
      </c>
      <c r="X39">
        <v>1045</v>
      </c>
      <c r="Y39">
        <v>505</v>
      </c>
      <c r="Z39">
        <v>53</v>
      </c>
      <c r="AA39">
        <v>162</v>
      </c>
      <c r="AB39">
        <f t="shared" si="0"/>
        <v>215</v>
      </c>
      <c r="AC39">
        <v>0</v>
      </c>
      <c r="AD39">
        <v>0</v>
      </c>
      <c r="AE39">
        <v>2207</v>
      </c>
      <c r="AF39">
        <v>0</v>
      </c>
      <c r="AG39">
        <v>0</v>
      </c>
      <c r="AH39">
        <f t="shared" si="1"/>
        <v>236</v>
      </c>
      <c r="AI39">
        <f t="shared" si="2"/>
        <v>4577</v>
      </c>
      <c r="AJ39">
        <f t="shared" si="3"/>
        <v>3015</v>
      </c>
      <c r="AK39">
        <f t="shared" si="4"/>
        <v>2883</v>
      </c>
    </row>
    <row r="40" spans="1:37" hidden="1" x14ac:dyDescent="0.35">
      <c r="A40" t="s">
        <v>116</v>
      </c>
      <c r="B40" t="s">
        <v>186</v>
      </c>
      <c r="C40">
        <v>0</v>
      </c>
      <c r="D40">
        <v>125</v>
      </c>
      <c r="E40">
        <v>38</v>
      </c>
      <c r="F40">
        <v>5</v>
      </c>
      <c r="G40">
        <v>50</v>
      </c>
      <c r="H40">
        <v>125</v>
      </c>
      <c r="I40">
        <v>258</v>
      </c>
      <c r="J40">
        <v>0</v>
      </c>
      <c r="K40">
        <v>2</v>
      </c>
      <c r="L40">
        <v>71</v>
      </c>
      <c r="M40">
        <v>0</v>
      </c>
      <c r="N40">
        <v>7</v>
      </c>
      <c r="O40">
        <v>0</v>
      </c>
      <c r="P40">
        <v>0</v>
      </c>
      <c r="Q40">
        <v>0</v>
      </c>
      <c r="R40">
        <v>5</v>
      </c>
      <c r="S40">
        <v>0</v>
      </c>
      <c r="T40">
        <v>1272</v>
      </c>
      <c r="U40">
        <v>28</v>
      </c>
      <c r="V40">
        <v>0</v>
      </c>
      <c r="W40">
        <v>0</v>
      </c>
      <c r="X40">
        <v>70</v>
      </c>
      <c r="Y40">
        <v>0</v>
      </c>
      <c r="Z40">
        <v>63</v>
      </c>
      <c r="AA40">
        <v>61</v>
      </c>
      <c r="AB40">
        <f t="shared" si="0"/>
        <v>124</v>
      </c>
      <c r="AC40">
        <v>33</v>
      </c>
      <c r="AD40">
        <v>0</v>
      </c>
      <c r="AE40">
        <v>115</v>
      </c>
      <c r="AF40">
        <v>0</v>
      </c>
      <c r="AG40">
        <v>0</v>
      </c>
      <c r="AH40">
        <f t="shared" si="1"/>
        <v>163</v>
      </c>
      <c r="AI40">
        <f t="shared" si="2"/>
        <v>1272</v>
      </c>
      <c r="AJ40">
        <f t="shared" si="3"/>
        <v>5</v>
      </c>
      <c r="AK40">
        <f t="shared" si="4"/>
        <v>240</v>
      </c>
    </row>
    <row r="41" spans="1:37" hidden="1" x14ac:dyDescent="0.35">
      <c r="A41" t="s">
        <v>117</v>
      </c>
      <c r="B41" t="s">
        <v>187</v>
      </c>
      <c r="C41">
        <v>505</v>
      </c>
      <c r="D41">
        <v>414</v>
      </c>
      <c r="E41">
        <v>9</v>
      </c>
      <c r="F41">
        <v>103</v>
      </c>
      <c r="G41">
        <v>406</v>
      </c>
      <c r="H41">
        <v>234</v>
      </c>
      <c r="I41">
        <v>0</v>
      </c>
      <c r="J41">
        <v>0</v>
      </c>
      <c r="K41">
        <v>128</v>
      </c>
      <c r="L41">
        <v>311</v>
      </c>
      <c r="M41">
        <v>0</v>
      </c>
      <c r="N41">
        <v>22</v>
      </c>
      <c r="O41">
        <v>0</v>
      </c>
      <c r="P41">
        <v>0</v>
      </c>
      <c r="Q41">
        <v>104</v>
      </c>
      <c r="R41">
        <v>287</v>
      </c>
      <c r="S41">
        <v>4722</v>
      </c>
      <c r="T41">
        <v>580</v>
      </c>
      <c r="U41">
        <v>13</v>
      </c>
      <c r="V41">
        <v>0</v>
      </c>
      <c r="W41">
        <v>0</v>
      </c>
      <c r="X41">
        <v>0</v>
      </c>
      <c r="Y41">
        <v>0</v>
      </c>
      <c r="Z41">
        <v>21</v>
      </c>
      <c r="AA41">
        <v>135</v>
      </c>
      <c r="AB41">
        <f t="shared" si="0"/>
        <v>156</v>
      </c>
      <c r="AC41">
        <v>13</v>
      </c>
      <c r="AD41">
        <v>0</v>
      </c>
      <c r="AE41">
        <v>47</v>
      </c>
      <c r="AF41">
        <v>0</v>
      </c>
      <c r="AG41">
        <v>0</v>
      </c>
      <c r="AH41">
        <f t="shared" si="1"/>
        <v>423</v>
      </c>
      <c r="AI41">
        <f t="shared" si="2"/>
        <v>5302</v>
      </c>
      <c r="AJ41">
        <f t="shared" si="3"/>
        <v>391</v>
      </c>
      <c r="AK41">
        <f t="shared" si="4"/>
        <v>281</v>
      </c>
    </row>
    <row r="42" spans="1:37" hidden="1" x14ac:dyDescent="0.35">
      <c r="A42" t="s">
        <v>118</v>
      </c>
      <c r="B42" t="s">
        <v>188</v>
      </c>
      <c r="C42">
        <v>54180</v>
      </c>
      <c r="D42">
        <v>661</v>
      </c>
      <c r="E42">
        <v>6155</v>
      </c>
      <c r="F42">
        <v>0</v>
      </c>
      <c r="G42">
        <v>3585</v>
      </c>
      <c r="H42">
        <v>29311</v>
      </c>
      <c r="I42">
        <v>0</v>
      </c>
      <c r="J42">
        <v>0</v>
      </c>
      <c r="K42">
        <v>0</v>
      </c>
      <c r="L42">
        <v>0</v>
      </c>
      <c r="M42">
        <v>577</v>
      </c>
      <c r="N42">
        <v>8072</v>
      </c>
      <c r="O42">
        <v>0</v>
      </c>
      <c r="P42">
        <v>0</v>
      </c>
      <c r="Q42">
        <v>0</v>
      </c>
      <c r="R42">
        <v>0</v>
      </c>
      <c r="S42">
        <v>146860</v>
      </c>
      <c r="T42">
        <v>140598</v>
      </c>
      <c r="U42">
        <v>0</v>
      </c>
      <c r="V42">
        <v>0</v>
      </c>
      <c r="W42">
        <v>15266</v>
      </c>
      <c r="X42">
        <v>8415</v>
      </c>
      <c r="Y42">
        <v>0</v>
      </c>
      <c r="Z42">
        <v>1783</v>
      </c>
      <c r="AA42">
        <v>14412</v>
      </c>
      <c r="AB42">
        <f t="shared" si="0"/>
        <v>16195</v>
      </c>
      <c r="AC42">
        <v>11975</v>
      </c>
      <c r="AD42">
        <v>0</v>
      </c>
      <c r="AE42">
        <v>14192</v>
      </c>
      <c r="AF42">
        <v>0</v>
      </c>
      <c r="AG42">
        <v>0</v>
      </c>
      <c r="AH42">
        <f t="shared" si="1"/>
        <v>6816</v>
      </c>
      <c r="AI42">
        <f t="shared" si="2"/>
        <v>287458</v>
      </c>
      <c r="AJ42">
        <f t="shared" si="3"/>
        <v>0</v>
      </c>
      <c r="AK42">
        <f t="shared" si="4"/>
        <v>43503</v>
      </c>
    </row>
    <row r="43" spans="1:37" hidden="1" x14ac:dyDescent="0.35">
      <c r="A43" t="s">
        <v>119</v>
      </c>
      <c r="B43" t="s">
        <v>189</v>
      </c>
      <c r="C43">
        <v>1455</v>
      </c>
      <c r="D43">
        <v>12</v>
      </c>
      <c r="E43">
        <v>20</v>
      </c>
      <c r="F43">
        <v>22</v>
      </c>
      <c r="G43">
        <v>250</v>
      </c>
      <c r="H43">
        <v>338</v>
      </c>
      <c r="I43">
        <v>0</v>
      </c>
      <c r="J43">
        <v>20</v>
      </c>
      <c r="K43">
        <v>21</v>
      </c>
      <c r="L43">
        <v>272</v>
      </c>
      <c r="M43">
        <v>1306</v>
      </c>
      <c r="N43">
        <v>6</v>
      </c>
      <c r="O43">
        <v>57</v>
      </c>
      <c r="P43">
        <v>0</v>
      </c>
      <c r="Q43">
        <v>600</v>
      </c>
      <c r="R43">
        <v>1112</v>
      </c>
      <c r="S43">
        <v>0</v>
      </c>
      <c r="T43">
        <v>2014</v>
      </c>
      <c r="U43">
        <v>7</v>
      </c>
      <c r="V43">
        <v>0</v>
      </c>
      <c r="W43">
        <v>0</v>
      </c>
      <c r="X43">
        <v>16</v>
      </c>
      <c r="Y43">
        <v>0</v>
      </c>
      <c r="Z43">
        <v>150</v>
      </c>
      <c r="AA43">
        <v>210</v>
      </c>
      <c r="AB43">
        <f t="shared" si="0"/>
        <v>360</v>
      </c>
      <c r="AC43">
        <v>9</v>
      </c>
      <c r="AD43">
        <v>0</v>
      </c>
      <c r="AE43">
        <v>73</v>
      </c>
      <c r="AF43">
        <v>0</v>
      </c>
      <c r="AG43">
        <v>0</v>
      </c>
      <c r="AH43">
        <f t="shared" si="1"/>
        <v>32</v>
      </c>
      <c r="AI43">
        <f t="shared" si="2"/>
        <v>2014</v>
      </c>
      <c r="AJ43">
        <f t="shared" si="3"/>
        <v>1712</v>
      </c>
      <c r="AK43">
        <f t="shared" si="4"/>
        <v>411</v>
      </c>
    </row>
    <row r="44" spans="1:37" hidden="1" x14ac:dyDescent="0.35">
      <c r="A44" t="s">
        <v>120</v>
      </c>
      <c r="B44" t="s">
        <v>198</v>
      </c>
      <c r="C44">
        <v>0</v>
      </c>
      <c r="D44">
        <v>588</v>
      </c>
      <c r="E44">
        <v>94</v>
      </c>
      <c r="F44">
        <v>148</v>
      </c>
      <c r="G44">
        <v>578</v>
      </c>
      <c r="H44">
        <v>2434</v>
      </c>
      <c r="I44">
        <v>25803</v>
      </c>
      <c r="J44">
        <v>633</v>
      </c>
      <c r="K44">
        <v>73</v>
      </c>
      <c r="L44">
        <v>4361</v>
      </c>
      <c r="M44">
        <v>9250</v>
      </c>
      <c r="N44">
        <v>681</v>
      </c>
      <c r="O44">
        <v>724</v>
      </c>
      <c r="P44">
        <v>0</v>
      </c>
      <c r="Q44">
        <v>0</v>
      </c>
      <c r="R44">
        <v>0</v>
      </c>
      <c r="S44">
        <v>21351</v>
      </c>
      <c r="T44">
        <v>10589</v>
      </c>
      <c r="U44">
        <v>213</v>
      </c>
      <c r="V44">
        <v>0</v>
      </c>
      <c r="W44">
        <v>3630</v>
      </c>
      <c r="X44">
        <v>3028</v>
      </c>
      <c r="Y44">
        <v>1963</v>
      </c>
      <c r="Z44">
        <v>1246</v>
      </c>
      <c r="AA44">
        <v>599</v>
      </c>
      <c r="AB44">
        <f t="shared" si="0"/>
        <v>1845</v>
      </c>
      <c r="AC44">
        <v>103</v>
      </c>
      <c r="AD44">
        <v>0</v>
      </c>
      <c r="AE44">
        <v>451</v>
      </c>
      <c r="AF44">
        <v>2</v>
      </c>
      <c r="AG44">
        <v>15200</v>
      </c>
      <c r="AH44">
        <f t="shared" si="1"/>
        <v>682</v>
      </c>
      <c r="AI44">
        <f t="shared" si="2"/>
        <v>31940</v>
      </c>
      <c r="AJ44">
        <f t="shared" si="3"/>
        <v>0</v>
      </c>
      <c r="AK44">
        <f t="shared" si="4"/>
        <v>2885</v>
      </c>
    </row>
    <row r="45" spans="1:37" hidden="1" x14ac:dyDescent="0.35">
      <c r="A45" t="s">
        <v>51</v>
      </c>
      <c r="B45" t="s">
        <v>196</v>
      </c>
      <c r="C45">
        <v>7500</v>
      </c>
      <c r="D45">
        <v>0</v>
      </c>
      <c r="E45">
        <v>21</v>
      </c>
      <c r="F45">
        <v>12</v>
      </c>
      <c r="G45">
        <v>340</v>
      </c>
      <c r="H45">
        <v>230</v>
      </c>
      <c r="I45">
        <v>3413</v>
      </c>
      <c r="J45">
        <v>63</v>
      </c>
      <c r="K45">
        <v>2</v>
      </c>
      <c r="L45">
        <v>615</v>
      </c>
      <c r="M45">
        <v>1075</v>
      </c>
      <c r="N45">
        <v>23</v>
      </c>
      <c r="O45">
        <v>0</v>
      </c>
      <c r="P45">
        <v>0</v>
      </c>
      <c r="Q45">
        <v>614</v>
      </c>
      <c r="R45">
        <v>654</v>
      </c>
      <c r="S45">
        <v>762</v>
      </c>
      <c r="T45">
        <v>1204</v>
      </c>
      <c r="U45">
        <v>2</v>
      </c>
      <c r="V45">
        <v>4010</v>
      </c>
      <c r="W45">
        <v>360</v>
      </c>
      <c r="X45">
        <v>857</v>
      </c>
      <c r="Y45">
        <v>0</v>
      </c>
      <c r="Z45">
        <v>0</v>
      </c>
      <c r="AA45">
        <v>226</v>
      </c>
      <c r="AB45">
        <f t="shared" si="0"/>
        <v>226</v>
      </c>
      <c r="AC45">
        <v>252</v>
      </c>
      <c r="AD45">
        <v>0</v>
      </c>
      <c r="AE45">
        <v>354</v>
      </c>
      <c r="AF45">
        <v>0</v>
      </c>
      <c r="AG45">
        <v>987</v>
      </c>
      <c r="AH45">
        <f t="shared" si="1"/>
        <v>21</v>
      </c>
      <c r="AI45">
        <f t="shared" si="2"/>
        <v>1966</v>
      </c>
      <c r="AJ45">
        <f t="shared" si="3"/>
        <v>1268</v>
      </c>
      <c r="AK45">
        <f t="shared" si="4"/>
        <v>584</v>
      </c>
    </row>
    <row r="46" spans="1:37" hidden="1" x14ac:dyDescent="0.35">
      <c r="A46" t="s">
        <v>121</v>
      </c>
      <c r="B46" t="s">
        <v>192</v>
      </c>
      <c r="C46">
        <v>0</v>
      </c>
      <c r="D46">
        <v>26</v>
      </c>
      <c r="E46">
        <v>0</v>
      </c>
      <c r="F46">
        <v>3</v>
      </c>
      <c r="G46">
        <v>16</v>
      </c>
      <c r="H46">
        <v>17007</v>
      </c>
      <c r="I46">
        <v>527</v>
      </c>
      <c r="J46">
        <v>0</v>
      </c>
      <c r="K46">
        <v>0</v>
      </c>
      <c r="L46">
        <v>3874</v>
      </c>
      <c r="M46">
        <v>3505</v>
      </c>
      <c r="N46">
        <v>42</v>
      </c>
      <c r="O46">
        <v>0</v>
      </c>
      <c r="P46">
        <v>0</v>
      </c>
      <c r="Q46">
        <v>7237</v>
      </c>
      <c r="R46">
        <v>0</v>
      </c>
      <c r="S46">
        <v>16407</v>
      </c>
      <c r="T46">
        <v>0</v>
      </c>
      <c r="U46">
        <v>9</v>
      </c>
      <c r="V46">
        <v>0</v>
      </c>
      <c r="W46">
        <v>0</v>
      </c>
      <c r="X46">
        <v>526</v>
      </c>
      <c r="Y46">
        <v>0</v>
      </c>
      <c r="Z46">
        <v>234</v>
      </c>
      <c r="AA46">
        <v>90</v>
      </c>
      <c r="AB46">
        <f t="shared" si="0"/>
        <v>324</v>
      </c>
      <c r="AC46">
        <v>18</v>
      </c>
      <c r="AD46">
        <v>0</v>
      </c>
      <c r="AE46">
        <v>179</v>
      </c>
      <c r="AF46">
        <v>0</v>
      </c>
      <c r="AG46">
        <v>0</v>
      </c>
      <c r="AH46">
        <f t="shared" si="1"/>
        <v>26</v>
      </c>
      <c r="AI46">
        <f t="shared" si="2"/>
        <v>16407</v>
      </c>
      <c r="AJ46">
        <f t="shared" si="3"/>
        <v>7237</v>
      </c>
      <c r="AK46">
        <f t="shared" si="4"/>
        <v>17186</v>
      </c>
    </row>
    <row r="47" spans="1:37" hidden="1" x14ac:dyDescent="0.35">
      <c r="A47" t="s">
        <v>122</v>
      </c>
      <c r="B47" t="s">
        <v>193</v>
      </c>
      <c r="C47">
        <v>1262</v>
      </c>
      <c r="D47">
        <v>412</v>
      </c>
      <c r="E47">
        <v>43</v>
      </c>
      <c r="F47">
        <v>404</v>
      </c>
      <c r="G47">
        <v>2016</v>
      </c>
      <c r="H47">
        <v>1701</v>
      </c>
      <c r="I47">
        <v>0</v>
      </c>
      <c r="J47">
        <v>0</v>
      </c>
      <c r="K47">
        <v>0</v>
      </c>
      <c r="L47">
        <v>1602</v>
      </c>
      <c r="M47">
        <v>2617</v>
      </c>
      <c r="N47">
        <v>602</v>
      </c>
      <c r="O47">
        <v>1232</v>
      </c>
      <c r="P47">
        <v>0</v>
      </c>
      <c r="Q47">
        <v>0</v>
      </c>
      <c r="R47">
        <v>3432</v>
      </c>
      <c r="S47">
        <v>0</v>
      </c>
      <c r="T47">
        <v>14516</v>
      </c>
      <c r="U47">
        <v>61</v>
      </c>
      <c r="V47">
        <v>17801</v>
      </c>
      <c r="W47">
        <v>0</v>
      </c>
      <c r="X47">
        <v>0</v>
      </c>
      <c r="Y47">
        <v>0</v>
      </c>
      <c r="Z47">
        <v>1284</v>
      </c>
      <c r="AA47">
        <v>424</v>
      </c>
      <c r="AB47">
        <f t="shared" si="0"/>
        <v>1708</v>
      </c>
      <c r="AC47">
        <v>606</v>
      </c>
      <c r="AD47">
        <v>0</v>
      </c>
      <c r="AE47">
        <v>325</v>
      </c>
      <c r="AF47">
        <v>0</v>
      </c>
      <c r="AG47">
        <v>0</v>
      </c>
      <c r="AH47">
        <f t="shared" si="1"/>
        <v>455</v>
      </c>
      <c r="AI47">
        <f t="shared" si="2"/>
        <v>14516</v>
      </c>
      <c r="AJ47">
        <f t="shared" si="3"/>
        <v>3432</v>
      </c>
      <c r="AK47">
        <f t="shared" si="4"/>
        <v>2026</v>
      </c>
    </row>
    <row r="48" spans="1:37" hidden="1" x14ac:dyDescent="0.35">
      <c r="A48" t="s">
        <v>123</v>
      </c>
      <c r="B48" t="s">
        <v>194</v>
      </c>
      <c r="C48">
        <v>2143</v>
      </c>
      <c r="D48">
        <v>205</v>
      </c>
      <c r="E48">
        <v>142</v>
      </c>
      <c r="F48">
        <v>0</v>
      </c>
      <c r="G48">
        <v>1644</v>
      </c>
      <c r="H48">
        <v>1715</v>
      </c>
      <c r="I48">
        <v>2115</v>
      </c>
      <c r="J48">
        <v>327</v>
      </c>
      <c r="K48">
        <v>10</v>
      </c>
      <c r="L48">
        <v>648</v>
      </c>
      <c r="M48">
        <v>76</v>
      </c>
      <c r="N48">
        <v>412</v>
      </c>
      <c r="O48">
        <v>718</v>
      </c>
      <c r="P48">
        <v>0</v>
      </c>
      <c r="Q48">
        <v>9</v>
      </c>
      <c r="R48">
        <v>845</v>
      </c>
      <c r="S48">
        <v>6664</v>
      </c>
      <c r="T48">
        <v>19171</v>
      </c>
      <c r="U48">
        <v>0</v>
      </c>
      <c r="V48">
        <v>9502</v>
      </c>
      <c r="W48">
        <v>1122</v>
      </c>
      <c r="X48">
        <v>368</v>
      </c>
      <c r="Y48">
        <v>1094</v>
      </c>
      <c r="Z48">
        <v>553</v>
      </c>
      <c r="AA48">
        <v>223</v>
      </c>
      <c r="AB48">
        <f t="shared" si="0"/>
        <v>776</v>
      </c>
      <c r="AC48">
        <v>459</v>
      </c>
      <c r="AD48">
        <v>0</v>
      </c>
      <c r="AE48">
        <v>244</v>
      </c>
      <c r="AF48">
        <v>0</v>
      </c>
      <c r="AG48">
        <v>5</v>
      </c>
      <c r="AH48">
        <f t="shared" si="1"/>
        <v>347</v>
      </c>
      <c r="AI48">
        <f t="shared" si="2"/>
        <v>25835</v>
      </c>
      <c r="AJ48">
        <f t="shared" si="3"/>
        <v>854</v>
      </c>
      <c r="AK48">
        <f t="shared" si="4"/>
        <v>1959</v>
      </c>
    </row>
  </sheetData>
  <autoFilter ref="A1:AK48" xr:uid="{B3C368B7-2E8D-4B0D-ABD3-53049C68420D}">
    <filterColumn colId="1">
      <filters>
        <filter val="KE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2D2D8-1298-4E84-A8C5-629C82891D7C}">
  <dimension ref="A1:D30"/>
  <sheetViews>
    <sheetView topLeftCell="A16" workbookViewId="0">
      <selection activeCell="B8" sqref="B8"/>
    </sheetView>
  </sheetViews>
  <sheetFormatPr defaultRowHeight="14.5" x14ac:dyDescent="0.35"/>
  <cols>
    <col min="2" max="2" width="50.90625" bestFit="1" customWidth="1"/>
    <col min="4" max="4" width="62.26953125" bestFit="1" customWidth="1"/>
  </cols>
  <sheetData>
    <row r="1" spans="1:4" x14ac:dyDescent="0.35">
      <c r="A1">
        <v>1</v>
      </c>
      <c r="B1" s="18" t="s">
        <v>126</v>
      </c>
      <c r="C1">
        <v>2</v>
      </c>
      <c r="D1" t="s">
        <v>58</v>
      </c>
    </row>
    <row r="2" spans="1:4" x14ac:dyDescent="0.35">
      <c r="A2">
        <v>2</v>
      </c>
      <c r="B2" s="17" t="s">
        <v>127</v>
      </c>
      <c r="C2">
        <v>3</v>
      </c>
      <c r="D2" t="s">
        <v>59</v>
      </c>
    </row>
    <row r="3" spans="1:4" x14ac:dyDescent="0.35">
      <c r="A3">
        <v>3</v>
      </c>
      <c r="B3" s="17" t="s">
        <v>128</v>
      </c>
      <c r="C3">
        <v>5</v>
      </c>
      <c r="D3" t="s">
        <v>60</v>
      </c>
    </row>
    <row r="4" spans="1:4" x14ac:dyDescent="0.35">
      <c r="A4" s="20">
        <v>4</v>
      </c>
      <c r="B4" s="17" t="s">
        <v>129</v>
      </c>
      <c r="C4">
        <v>12</v>
      </c>
      <c r="D4" t="s">
        <v>61</v>
      </c>
    </row>
    <row r="5" spans="1:4" x14ac:dyDescent="0.35">
      <c r="A5">
        <v>5</v>
      </c>
      <c r="B5" s="17" t="s">
        <v>130</v>
      </c>
      <c r="C5">
        <v>6</v>
      </c>
      <c r="D5" t="s">
        <v>62</v>
      </c>
    </row>
    <row r="6" spans="1:4" x14ac:dyDescent="0.35">
      <c r="A6" s="20">
        <v>6</v>
      </c>
      <c r="B6" s="17" t="s">
        <v>131</v>
      </c>
      <c r="C6">
        <v>8</v>
      </c>
      <c r="D6" t="s">
        <v>63</v>
      </c>
    </row>
    <row r="7" spans="1:4" x14ac:dyDescent="0.35">
      <c r="A7" s="20">
        <v>6</v>
      </c>
      <c r="B7" s="17" t="s">
        <v>132</v>
      </c>
      <c r="D7" t="s">
        <v>64</v>
      </c>
    </row>
    <row r="8" spans="1:4" x14ac:dyDescent="0.35">
      <c r="B8" s="17" t="s">
        <v>133</v>
      </c>
      <c r="D8" t="s">
        <v>65</v>
      </c>
    </row>
    <row r="9" spans="1:4" x14ac:dyDescent="0.35">
      <c r="A9">
        <v>7</v>
      </c>
      <c r="B9" s="17" t="s">
        <v>134</v>
      </c>
      <c r="C9">
        <v>4</v>
      </c>
      <c r="D9" t="s">
        <v>66</v>
      </c>
    </row>
    <row r="10" spans="1:4" x14ac:dyDescent="0.35">
      <c r="A10">
        <v>8</v>
      </c>
      <c r="B10" s="17" t="s">
        <v>135</v>
      </c>
      <c r="C10">
        <v>7</v>
      </c>
      <c r="D10" t="s">
        <v>67</v>
      </c>
    </row>
    <row r="11" spans="1:4" x14ac:dyDescent="0.35">
      <c r="A11">
        <v>9</v>
      </c>
      <c r="B11" s="17" t="s">
        <v>136</v>
      </c>
      <c r="D11" t="s">
        <v>68</v>
      </c>
    </row>
    <row r="12" spans="1:4" x14ac:dyDescent="0.35">
      <c r="A12" s="20">
        <v>4</v>
      </c>
      <c r="B12" s="17" t="s">
        <v>137</v>
      </c>
      <c r="C12">
        <v>9</v>
      </c>
      <c r="D12" t="s">
        <v>69</v>
      </c>
    </row>
    <row r="13" spans="1:4" x14ac:dyDescent="0.35">
      <c r="A13">
        <v>10</v>
      </c>
      <c r="B13" s="17" t="s">
        <v>138</v>
      </c>
      <c r="D13" t="s">
        <v>70</v>
      </c>
    </row>
    <row r="14" spans="1:4" x14ac:dyDescent="0.35">
      <c r="A14">
        <v>11</v>
      </c>
      <c r="B14" s="17" t="s">
        <v>139</v>
      </c>
      <c r="D14" t="s">
        <v>71</v>
      </c>
    </row>
    <row r="15" spans="1:4" x14ac:dyDescent="0.35">
      <c r="A15">
        <v>12</v>
      </c>
      <c r="B15" s="17" t="s">
        <v>140</v>
      </c>
      <c r="C15" s="20">
        <v>10</v>
      </c>
      <c r="D15" t="s">
        <v>72</v>
      </c>
    </row>
    <row r="16" spans="1:4" x14ac:dyDescent="0.35">
      <c r="A16">
        <v>13</v>
      </c>
      <c r="B16" s="17" t="s">
        <v>141</v>
      </c>
      <c r="C16" s="20">
        <v>10</v>
      </c>
      <c r="D16" t="s">
        <v>73</v>
      </c>
    </row>
    <row r="17" spans="2:4" x14ac:dyDescent="0.35">
      <c r="B17" s="17" t="s">
        <v>142</v>
      </c>
      <c r="C17" s="21">
        <v>11</v>
      </c>
      <c r="D17" t="s">
        <v>74</v>
      </c>
    </row>
    <row r="18" spans="2:4" x14ac:dyDescent="0.35">
      <c r="B18" s="17" t="s">
        <v>143</v>
      </c>
      <c r="C18" s="21">
        <v>11</v>
      </c>
      <c r="D18" t="s">
        <v>75</v>
      </c>
    </row>
    <row r="19" spans="2:4" x14ac:dyDescent="0.35">
      <c r="B19" s="17" t="s">
        <v>144</v>
      </c>
      <c r="C19">
        <v>13</v>
      </c>
      <c r="D19" t="s">
        <v>76</v>
      </c>
    </row>
    <row r="20" spans="2:4" x14ac:dyDescent="0.35">
      <c r="B20" s="17" t="s">
        <v>145</v>
      </c>
      <c r="D20" t="s">
        <v>77</v>
      </c>
    </row>
    <row r="21" spans="2:4" x14ac:dyDescent="0.35">
      <c r="B21" s="17" t="s">
        <v>146</v>
      </c>
      <c r="D21" t="s">
        <v>78</v>
      </c>
    </row>
    <row r="22" spans="2:4" x14ac:dyDescent="0.35">
      <c r="B22" s="17" t="s">
        <v>147</v>
      </c>
      <c r="D22" t="s">
        <v>79</v>
      </c>
    </row>
    <row r="23" spans="2:4" x14ac:dyDescent="0.35">
      <c r="D23" t="s">
        <v>80</v>
      </c>
    </row>
    <row r="24" spans="2:4" x14ac:dyDescent="0.35">
      <c r="D24" t="s">
        <v>81</v>
      </c>
    </row>
    <row r="25" spans="2:4" x14ac:dyDescent="0.35">
      <c r="D25" t="s">
        <v>82</v>
      </c>
    </row>
    <row r="26" spans="2:4" x14ac:dyDescent="0.35">
      <c r="D26" t="s">
        <v>83</v>
      </c>
    </row>
    <row r="27" spans="2:4" x14ac:dyDescent="0.35">
      <c r="D27" t="s">
        <v>84</v>
      </c>
    </row>
    <row r="28" spans="2:4" x14ac:dyDescent="0.35">
      <c r="D28" t="s">
        <v>85</v>
      </c>
    </row>
    <row r="29" spans="2:4" x14ac:dyDescent="0.35">
      <c r="C29">
        <v>1</v>
      </c>
      <c r="D29" s="19" t="s">
        <v>86</v>
      </c>
    </row>
    <row r="30" spans="2:4" x14ac:dyDescent="0.35">
      <c r="D30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23B38-F25E-4496-A5DF-5AB26BA224A6}">
  <dimension ref="A1:I48"/>
  <sheetViews>
    <sheetView workbookViewId="0">
      <selection activeCell="P44" sqref="P44"/>
    </sheetView>
  </sheetViews>
  <sheetFormatPr defaultRowHeight="14.5" x14ac:dyDescent="0.35"/>
  <cols>
    <col min="2" max="2" width="35.81640625" bestFit="1" customWidth="1"/>
  </cols>
  <sheetData>
    <row r="1" spans="1:9" ht="28.5" x14ac:dyDescent="0.35">
      <c r="A1" s="22" t="s">
        <v>150</v>
      </c>
      <c r="B1" s="22" t="s">
        <v>0</v>
      </c>
      <c r="C1" s="22" t="s">
        <v>151</v>
      </c>
      <c r="D1" s="36"/>
      <c r="E1" s="36"/>
      <c r="G1" s="22" t="s">
        <v>151</v>
      </c>
      <c r="H1" s="22" t="s">
        <v>0</v>
      </c>
      <c r="I1" s="22" t="s">
        <v>151</v>
      </c>
    </row>
    <row r="2" spans="1:9" x14ac:dyDescent="0.35">
      <c r="A2" s="27">
        <v>2018</v>
      </c>
      <c r="B2" s="27" t="s">
        <v>1</v>
      </c>
      <c r="C2" s="27" t="s">
        <v>152</v>
      </c>
      <c r="D2" s="27"/>
      <c r="E2" s="27"/>
      <c r="G2" s="27" t="s">
        <v>152</v>
      </c>
      <c r="H2" s="27" t="s">
        <v>1</v>
      </c>
      <c r="I2" s="27" t="s">
        <v>152</v>
      </c>
    </row>
    <row r="3" spans="1:9" x14ac:dyDescent="0.35">
      <c r="A3" s="27">
        <v>2018</v>
      </c>
      <c r="B3" s="27" t="s">
        <v>2</v>
      </c>
      <c r="C3" s="27" t="s">
        <v>153</v>
      </c>
      <c r="D3" s="27"/>
      <c r="E3" s="27"/>
      <c r="G3" s="27" t="s">
        <v>153</v>
      </c>
      <c r="H3" s="27" t="s">
        <v>2</v>
      </c>
      <c r="I3" s="27" t="s">
        <v>153</v>
      </c>
    </row>
    <row r="4" spans="1:9" x14ac:dyDescent="0.35">
      <c r="A4" s="27">
        <v>2018</v>
      </c>
      <c r="B4" s="27" t="s">
        <v>48</v>
      </c>
      <c r="C4" s="27" t="s">
        <v>154</v>
      </c>
      <c r="D4" s="27"/>
      <c r="E4" s="27"/>
      <c r="G4" s="27" t="s">
        <v>154</v>
      </c>
      <c r="H4" s="27" t="s">
        <v>48</v>
      </c>
      <c r="I4" s="27" t="s">
        <v>154</v>
      </c>
    </row>
    <row r="5" spans="1:9" x14ac:dyDescent="0.35">
      <c r="A5" s="27">
        <v>2018</v>
      </c>
      <c r="B5" t="s">
        <v>97</v>
      </c>
      <c r="C5" s="27" t="s">
        <v>155</v>
      </c>
      <c r="D5" s="27"/>
      <c r="E5" s="27"/>
      <c r="G5" s="27" t="s">
        <v>155</v>
      </c>
      <c r="H5" t="s">
        <v>97</v>
      </c>
      <c r="I5" s="27" t="s">
        <v>155</v>
      </c>
    </row>
    <row r="6" spans="1:9" x14ac:dyDescent="0.35">
      <c r="A6" s="27">
        <v>2018</v>
      </c>
      <c r="B6" s="27" t="s">
        <v>100</v>
      </c>
      <c r="C6" s="27" t="s">
        <v>156</v>
      </c>
      <c r="D6" s="27"/>
      <c r="E6" s="27"/>
      <c r="G6" s="27" t="s">
        <v>156</v>
      </c>
      <c r="H6" s="27" t="s">
        <v>100</v>
      </c>
      <c r="I6" s="27" t="s">
        <v>156</v>
      </c>
    </row>
    <row r="7" spans="1:9" x14ac:dyDescent="0.35">
      <c r="A7" s="27">
        <v>2018</v>
      </c>
      <c r="B7" s="27" t="s">
        <v>113</v>
      </c>
      <c r="C7" s="27" t="s">
        <v>157</v>
      </c>
      <c r="D7" s="27"/>
      <c r="E7" s="27"/>
      <c r="G7" s="27" t="s">
        <v>157</v>
      </c>
      <c r="H7" s="27" t="s">
        <v>113</v>
      </c>
      <c r="I7" s="27" t="s">
        <v>157</v>
      </c>
    </row>
    <row r="8" spans="1:9" x14ac:dyDescent="0.35">
      <c r="A8" s="27">
        <v>2018</v>
      </c>
      <c r="B8" s="27" t="s">
        <v>45</v>
      </c>
      <c r="C8" s="27" t="s">
        <v>158</v>
      </c>
      <c r="D8" s="27"/>
      <c r="E8" s="27"/>
      <c r="G8" s="27" t="s">
        <v>158</v>
      </c>
      <c r="H8" s="27" t="s">
        <v>45</v>
      </c>
      <c r="I8" s="27" t="s">
        <v>158</v>
      </c>
    </row>
    <row r="9" spans="1:9" x14ac:dyDescent="0.35">
      <c r="A9" s="27">
        <v>2018</v>
      </c>
      <c r="B9" s="27" t="s">
        <v>44</v>
      </c>
      <c r="C9" s="27" t="s">
        <v>159</v>
      </c>
      <c r="D9" s="27"/>
      <c r="E9" s="27"/>
      <c r="G9" s="27" t="s">
        <v>159</v>
      </c>
      <c r="H9" s="27" t="s">
        <v>44</v>
      </c>
      <c r="I9" s="27" t="s">
        <v>159</v>
      </c>
    </row>
    <row r="10" spans="1:9" x14ac:dyDescent="0.35">
      <c r="A10" s="27">
        <v>2018</v>
      </c>
      <c r="B10" s="27" t="s">
        <v>43</v>
      </c>
      <c r="C10" s="27" t="s">
        <v>160</v>
      </c>
      <c r="D10" s="27"/>
      <c r="E10" s="27"/>
      <c r="G10" s="27" t="s">
        <v>160</v>
      </c>
      <c r="H10" s="27" t="s">
        <v>43</v>
      </c>
      <c r="I10" s="27" t="s">
        <v>160</v>
      </c>
    </row>
    <row r="11" spans="1:9" x14ac:dyDescent="0.35">
      <c r="A11" s="27">
        <v>2018</v>
      </c>
      <c r="B11" t="s">
        <v>42</v>
      </c>
      <c r="C11" s="27" t="s">
        <v>161</v>
      </c>
      <c r="D11" s="27"/>
      <c r="E11" s="27"/>
      <c r="G11" s="27" t="s">
        <v>161</v>
      </c>
      <c r="H11" t="s">
        <v>42</v>
      </c>
      <c r="I11" s="27" t="s">
        <v>161</v>
      </c>
    </row>
    <row r="12" spans="1:9" x14ac:dyDescent="0.35">
      <c r="A12" s="27">
        <v>2018</v>
      </c>
      <c r="B12" s="27" t="s">
        <v>41</v>
      </c>
      <c r="C12" s="27" t="s">
        <v>162</v>
      </c>
      <c r="D12" s="27"/>
      <c r="E12" s="27"/>
      <c r="G12" s="27" t="s">
        <v>162</v>
      </c>
      <c r="H12" s="27" t="s">
        <v>41</v>
      </c>
      <c r="I12" s="27" t="s">
        <v>162</v>
      </c>
    </row>
    <row r="13" spans="1:9" x14ac:dyDescent="0.35">
      <c r="A13" s="27">
        <v>2018</v>
      </c>
      <c r="B13" s="27" t="s">
        <v>88</v>
      </c>
      <c r="C13" s="27" t="s">
        <v>163</v>
      </c>
      <c r="D13" s="27"/>
      <c r="E13" s="27"/>
      <c r="G13" s="27" t="s">
        <v>163</v>
      </c>
      <c r="H13" s="27" t="s">
        <v>88</v>
      </c>
      <c r="I13" s="27" t="s">
        <v>163</v>
      </c>
    </row>
    <row r="14" spans="1:9" x14ac:dyDescent="0.35">
      <c r="A14" s="27">
        <v>2018</v>
      </c>
      <c r="B14" s="27" t="s">
        <v>89</v>
      </c>
      <c r="C14" s="27" t="s">
        <v>164</v>
      </c>
      <c r="D14" s="27"/>
      <c r="E14" s="27"/>
      <c r="G14" s="27" t="s">
        <v>164</v>
      </c>
      <c r="H14" s="27" t="s">
        <v>89</v>
      </c>
      <c r="I14" s="27" t="s">
        <v>164</v>
      </c>
    </row>
    <row r="15" spans="1:9" x14ac:dyDescent="0.35">
      <c r="A15" s="27">
        <v>2018</v>
      </c>
      <c r="B15" s="27" t="s">
        <v>90</v>
      </c>
      <c r="C15" s="27" t="s">
        <v>165</v>
      </c>
      <c r="D15" s="27"/>
      <c r="E15" s="27"/>
      <c r="G15" s="27" t="s">
        <v>165</v>
      </c>
      <c r="H15" s="27" t="s">
        <v>90</v>
      </c>
      <c r="I15" s="27" t="s">
        <v>165</v>
      </c>
    </row>
    <row r="16" spans="1:9" x14ac:dyDescent="0.35">
      <c r="A16" s="27">
        <v>2018</v>
      </c>
      <c r="B16" s="27" t="s">
        <v>91</v>
      </c>
      <c r="C16" s="27" t="s">
        <v>166</v>
      </c>
      <c r="D16" s="27"/>
      <c r="E16" s="27"/>
      <c r="G16" s="27" t="s">
        <v>166</v>
      </c>
      <c r="H16" s="27" t="s">
        <v>91</v>
      </c>
      <c r="I16" s="27" t="s">
        <v>166</v>
      </c>
    </row>
    <row r="17" spans="1:9" x14ac:dyDescent="0.35">
      <c r="A17" s="27">
        <v>2018</v>
      </c>
      <c r="B17" t="s">
        <v>96</v>
      </c>
      <c r="C17" s="27" t="s">
        <v>167</v>
      </c>
      <c r="D17" s="27"/>
      <c r="E17" s="27"/>
      <c r="G17" s="27" t="s">
        <v>167</v>
      </c>
      <c r="H17" t="s">
        <v>96</v>
      </c>
      <c r="I17" s="27" t="s">
        <v>167</v>
      </c>
    </row>
    <row r="18" spans="1:9" x14ac:dyDescent="0.35">
      <c r="A18" s="27">
        <v>2018</v>
      </c>
      <c r="B18" t="s">
        <v>93</v>
      </c>
      <c r="C18" s="27" t="s">
        <v>168</v>
      </c>
      <c r="D18" s="27"/>
      <c r="E18" s="27"/>
      <c r="G18" s="27" t="s">
        <v>168</v>
      </c>
      <c r="H18" t="s">
        <v>93</v>
      </c>
      <c r="I18" s="27" t="s">
        <v>168</v>
      </c>
    </row>
    <row r="19" spans="1:9" x14ac:dyDescent="0.35">
      <c r="A19" s="27">
        <v>2018</v>
      </c>
      <c r="B19" s="27" t="s">
        <v>92</v>
      </c>
      <c r="C19" s="27" t="s">
        <v>169</v>
      </c>
      <c r="D19" s="27"/>
      <c r="E19" s="27"/>
      <c r="G19" s="27" t="s">
        <v>169</v>
      </c>
      <c r="H19" s="27" t="s">
        <v>92</v>
      </c>
      <c r="I19" s="27" t="s">
        <v>169</v>
      </c>
    </row>
    <row r="20" spans="1:9" x14ac:dyDescent="0.35">
      <c r="A20" s="27">
        <v>2018</v>
      </c>
      <c r="B20" s="27" t="s">
        <v>94</v>
      </c>
      <c r="C20" s="27" t="s">
        <v>170</v>
      </c>
      <c r="D20" s="27"/>
      <c r="E20" s="27"/>
      <c r="G20" s="27" t="s">
        <v>170</v>
      </c>
      <c r="H20" s="27" t="s">
        <v>94</v>
      </c>
      <c r="I20" s="27" t="s">
        <v>170</v>
      </c>
    </row>
    <row r="21" spans="1:9" x14ac:dyDescent="0.35">
      <c r="A21" s="27">
        <v>2018</v>
      </c>
      <c r="B21" s="27" t="s">
        <v>98</v>
      </c>
      <c r="C21" s="27" t="s">
        <v>171</v>
      </c>
      <c r="D21" s="27"/>
      <c r="E21" s="27"/>
      <c r="G21" s="27" t="s">
        <v>171</v>
      </c>
      <c r="H21" s="27" t="s">
        <v>98</v>
      </c>
      <c r="I21" s="27" t="s">
        <v>171</v>
      </c>
    </row>
    <row r="22" spans="1:9" x14ac:dyDescent="0.35">
      <c r="A22" s="27">
        <v>2018</v>
      </c>
      <c r="B22" s="27" t="s">
        <v>101</v>
      </c>
      <c r="C22" s="27" t="s">
        <v>172</v>
      </c>
      <c r="D22" s="27"/>
      <c r="E22" s="27"/>
      <c r="G22" s="27" t="s">
        <v>172</v>
      </c>
      <c r="H22" s="27" t="s">
        <v>101</v>
      </c>
      <c r="I22" s="27" t="s">
        <v>172</v>
      </c>
    </row>
    <row r="23" spans="1:9" x14ac:dyDescent="0.35">
      <c r="A23" s="27">
        <v>2018</v>
      </c>
      <c r="B23" s="27" t="s">
        <v>102</v>
      </c>
      <c r="C23" s="27" t="s">
        <v>173</v>
      </c>
      <c r="D23" s="27"/>
      <c r="E23" s="27"/>
      <c r="G23" s="27" t="s">
        <v>173</v>
      </c>
      <c r="H23" s="27" t="s">
        <v>102</v>
      </c>
      <c r="I23" s="27" t="s">
        <v>173</v>
      </c>
    </row>
    <row r="24" spans="1:9" x14ac:dyDescent="0.35">
      <c r="A24" s="27">
        <v>2018</v>
      </c>
      <c r="B24" s="27" t="s">
        <v>103</v>
      </c>
      <c r="C24" s="27" t="s">
        <v>174</v>
      </c>
      <c r="D24" s="27"/>
      <c r="E24" s="27"/>
      <c r="G24" s="27" t="s">
        <v>174</v>
      </c>
      <c r="H24" s="27" t="s">
        <v>103</v>
      </c>
      <c r="I24" s="27" t="s">
        <v>174</v>
      </c>
    </row>
    <row r="25" spans="1:9" x14ac:dyDescent="0.35">
      <c r="A25" s="27">
        <v>2018</v>
      </c>
      <c r="B25" s="27" t="s">
        <v>104</v>
      </c>
      <c r="C25" s="27" t="s">
        <v>175</v>
      </c>
      <c r="D25" s="27"/>
      <c r="E25" s="27"/>
      <c r="G25" s="27" t="s">
        <v>175</v>
      </c>
      <c r="H25" s="27" t="s">
        <v>104</v>
      </c>
      <c r="I25" s="27" t="s">
        <v>175</v>
      </c>
    </row>
    <row r="26" spans="1:9" x14ac:dyDescent="0.35">
      <c r="A26" s="27">
        <v>2018</v>
      </c>
      <c r="B26" s="27" t="s">
        <v>105</v>
      </c>
      <c r="C26" s="27" t="s">
        <v>176</v>
      </c>
      <c r="D26" s="27"/>
      <c r="E26" s="27"/>
      <c r="G26" s="27" t="s">
        <v>176</v>
      </c>
      <c r="H26" s="27" t="s">
        <v>105</v>
      </c>
      <c r="I26" s="27" t="s">
        <v>176</v>
      </c>
    </row>
    <row r="27" spans="1:9" x14ac:dyDescent="0.35">
      <c r="A27" s="27">
        <v>2018</v>
      </c>
      <c r="B27" s="27" t="s">
        <v>106</v>
      </c>
      <c r="C27" s="27" t="s">
        <v>177</v>
      </c>
      <c r="D27" s="27"/>
      <c r="E27" s="27"/>
      <c r="G27" s="27" t="s">
        <v>177</v>
      </c>
      <c r="H27" s="27" t="s">
        <v>106</v>
      </c>
      <c r="I27" s="27" t="s">
        <v>177</v>
      </c>
    </row>
    <row r="28" spans="1:9" x14ac:dyDescent="0.35">
      <c r="A28" s="27">
        <v>2018</v>
      </c>
      <c r="B28" s="27" t="s">
        <v>107</v>
      </c>
      <c r="C28" s="27" t="s">
        <v>178</v>
      </c>
      <c r="D28" s="27"/>
      <c r="E28" s="27"/>
      <c r="G28" s="27" t="s">
        <v>178</v>
      </c>
      <c r="H28" s="27" t="s">
        <v>107</v>
      </c>
      <c r="I28" s="27" t="s">
        <v>178</v>
      </c>
    </row>
    <row r="29" spans="1:9" x14ac:dyDescent="0.35">
      <c r="A29" s="27">
        <v>2018</v>
      </c>
      <c r="B29" s="27" t="s">
        <v>108</v>
      </c>
      <c r="C29" s="27" t="s">
        <v>179</v>
      </c>
      <c r="D29" s="27"/>
      <c r="E29" s="27"/>
      <c r="G29" s="27" t="s">
        <v>179</v>
      </c>
      <c r="H29" s="27" t="s">
        <v>108</v>
      </c>
      <c r="I29" s="27" t="s">
        <v>179</v>
      </c>
    </row>
    <row r="30" spans="1:9" x14ac:dyDescent="0.35">
      <c r="A30" s="27">
        <v>2018</v>
      </c>
      <c r="B30" s="27" t="s">
        <v>109</v>
      </c>
      <c r="C30" s="27" t="s">
        <v>180</v>
      </c>
      <c r="D30" s="27"/>
      <c r="E30" s="27"/>
      <c r="G30" s="27" t="s">
        <v>180</v>
      </c>
      <c r="H30" s="27" t="s">
        <v>109</v>
      </c>
      <c r="I30" s="27" t="s">
        <v>180</v>
      </c>
    </row>
    <row r="31" spans="1:9" x14ac:dyDescent="0.35">
      <c r="A31" s="27">
        <v>2018</v>
      </c>
      <c r="B31" s="27" t="s">
        <v>110</v>
      </c>
      <c r="C31" s="27" t="s">
        <v>181</v>
      </c>
      <c r="D31" s="27"/>
      <c r="E31" s="27"/>
      <c r="G31" s="27" t="s">
        <v>181</v>
      </c>
      <c r="H31" s="27" t="s">
        <v>110</v>
      </c>
      <c r="I31" s="27" t="s">
        <v>181</v>
      </c>
    </row>
    <row r="32" spans="1:9" x14ac:dyDescent="0.35">
      <c r="A32" s="27">
        <v>2018</v>
      </c>
      <c r="B32" s="27" t="s">
        <v>111</v>
      </c>
      <c r="C32" s="27" t="s">
        <v>182</v>
      </c>
      <c r="D32" s="27"/>
      <c r="E32" s="27"/>
      <c r="G32" s="27" t="s">
        <v>182</v>
      </c>
      <c r="H32" s="27" t="s">
        <v>111</v>
      </c>
      <c r="I32" s="27" t="s">
        <v>182</v>
      </c>
    </row>
    <row r="33" spans="1:9" x14ac:dyDescent="0.35">
      <c r="A33" s="27">
        <v>2018</v>
      </c>
      <c r="B33" s="27" t="s">
        <v>112</v>
      </c>
      <c r="C33" s="27" t="s">
        <v>183</v>
      </c>
      <c r="D33" s="27"/>
      <c r="E33" s="27"/>
      <c r="G33" s="27" t="s">
        <v>183</v>
      </c>
      <c r="H33" s="27" t="s">
        <v>112</v>
      </c>
      <c r="I33" s="27" t="s">
        <v>183</v>
      </c>
    </row>
    <row r="34" spans="1:9" x14ac:dyDescent="0.35">
      <c r="A34" s="27">
        <v>2018</v>
      </c>
      <c r="B34" s="27" t="s">
        <v>114</v>
      </c>
      <c r="C34" s="27" t="s">
        <v>184</v>
      </c>
      <c r="D34" s="27"/>
      <c r="E34" s="27"/>
      <c r="G34" s="27" t="s">
        <v>184</v>
      </c>
      <c r="H34" s="27" t="s">
        <v>114</v>
      </c>
      <c r="I34" s="27" t="s">
        <v>184</v>
      </c>
    </row>
    <row r="35" spans="1:9" x14ac:dyDescent="0.35">
      <c r="A35" s="27">
        <v>2018</v>
      </c>
      <c r="B35" s="27" t="s">
        <v>115</v>
      </c>
      <c r="C35" s="27" t="s">
        <v>185</v>
      </c>
      <c r="D35" s="27"/>
      <c r="E35" s="27"/>
      <c r="G35" s="27" t="s">
        <v>185</v>
      </c>
      <c r="H35" s="27" t="s">
        <v>115</v>
      </c>
      <c r="I35" s="27" t="s">
        <v>185</v>
      </c>
    </row>
    <row r="36" spans="1:9" x14ac:dyDescent="0.35">
      <c r="A36" s="27">
        <v>2018</v>
      </c>
      <c r="B36" s="27" t="s">
        <v>116</v>
      </c>
      <c r="C36" s="27" t="s">
        <v>186</v>
      </c>
      <c r="D36" s="27"/>
      <c r="E36" s="27"/>
      <c r="G36" s="27" t="s">
        <v>186</v>
      </c>
      <c r="H36" s="27" t="s">
        <v>116</v>
      </c>
      <c r="I36" s="27" t="s">
        <v>186</v>
      </c>
    </row>
    <row r="37" spans="1:9" x14ac:dyDescent="0.35">
      <c r="A37" s="27">
        <v>2018</v>
      </c>
      <c r="B37" s="27" t="s">
        <v>117</v>
      </c>
      <c r="C37" s="27" t="s">
        <v>187</v>
      </c>
      <c r="D37" s="27"/>
      <c r="E37" s="27"/>
      <c r="G37" s="27" t="s">
        <v>187</v>
      </c>
      <c r="H37" s="27" t="s">
        <v>117</v>
      </c>
      <c r="I37" s="27" t="s">
        <v>187</v>
      </c>
    </row>
    <row r="38" spans="1:9" x14ac:dyDescent="0.35">
      <c r="A38" s="27">
        <v>2018</v>
      </c>
      <c r="B38" s="27" t="s">
        <v>118</v>
      </c>
      <c r="C38" s="27" t="s">
        <v>188</v>
      </c>
      <c r="D38" s="27"/>
      <c r="E38" s="27"/>
      <c r="G38" s="27" t="s">
        <v>188</v>
      </c>
      <c r="H38" s="27" t="s">
        <v>118</v>
      </c>
      <c r="I38" s="27" t="s">
        <v>188</v>
      </c>
    </row>
    <row r="39" spans="1:9" x14ac:dyDescent="0.35">
      <c r="A39" s="27">
        <v>2018</v>
      </c>
      <c r="B39" s="27" t="s">
        <v>119</v>
      </c>
      <c r="C39" s="27" t="s">
        <v>189</v>
      </c>
      <c r="D39" s="27"/>
      <c r="E39" s="27"/>
      <c r="G39" s="27" t="s">
        <v>189</v>
      </c>
      <c r="H39" s="27" t="s">
        <v>119</v>
      </c>
      <c r="I39" s="27" t="s">
        <v>189</v>
      </c>
    </row>
    <row r="40" spans="1:9" x14ac:dyDescent="0.35">
      <c r="A40" s="27">
        <v>2018</v>
      </c>
      <c r="B40" t="s">
        <v>95</v>
      </c>
      <c r="C40" s="27" t="s">
        <v>190</v>
      </c>
      <c r="D40" s="27"/>
      <c r="E40" s="27"/>
      <c r="G40" s="27" t="s">
        <v>190</v>
      </c>
      <c r="H40" t="s">
        <v>95</v>
      </c>
      <c r="I40" s="27" t="s">
        <v>190</v>
      </c>
    </row>
    <row r="41" spans="1:9" x14ac:dyDescent="0.35">
      <c r="A41" s="27">
        <v>2018</v>
      </c>
      <c r="B41" s="27" t="s">
        <v>39</v>
      </c>
      <c r="C41" s="27" t="s">
        <v>191</v>
      </c>
      <c r="D41" s="27"/>
      <c r="E41" s="27"/>
      <c r="G41" s="27" t="s">
        <v>191</v>
      </c>
      <c r="H41" s="27" t="s">
        <v>39</v>
      </c>
      <c r="I41" s="27" t="s">
        <v>191</v>
      </c>
    </row>
    <row r="42" spans="1:9" x14ac:dyDescent="0.35">
      <c r="A42" s="27">
        <v>2018</v>
      </c>
      <c r="B42" s="27" t="s">
        <v>121</v>
      </c>
      <c r="C42" s="27" t="s">
        <v>192</v>
      </c>
      <c r="D42" s="27"/>
      <c r="E42" s="27"/>
      <c r="G42" s="27" t="s">
        <v>192</v>
      </c>
      <c r="H42" s="27" t="s">
        <v>121</v>
      </c>
      <c r="I42" s="27" t="s">
        <v>192</v>
      </c>
    </row>
    <row r="43" spans="1:9" x14ac:dyDescent="0.35">
      <c r="A43" s="27">
        <v>2018</v>
      </c>
      <c r="B43" s="27" t="s">
        <v>122</v>
      </c>
      <c r="C43" s="27" t="s">
        <v>193</v>
      </c>
      <c r="D43" s="27"/>
      <c r="E43" s="27"/>
      <c r="G43" s="27" t="s">
        <v>193</v>
      </c>
      <c r="H43" s="27" t="s">
        <v>122</v>
      </c>
      <c r="I43" s="27" t="s">
        <v>193</v>
      </c>
    </row>
    <row r="44" spans="1:9" x14ac:dyDescent="0.35">
      <c r="A44" s="27">
        <v>2018</v>
      </c>
      <c r="B44" s="27" t="s">
        <v>123</v>
      </c>
      <c r="C44" s="27" t="s">
        <v>194</v>
      </c>
      <c r="D44" s="27"/>
      <c r="E44" s="27"/>
      <c r="G44" s="27" t="s">
        <v>194</v>
      </c>
      <c r="H44" s="27" t="s">
        <v>123</v>
      </c>
      <c r="I44" s="27" t="s">
        <v>194</v>
      </c>
    </row>
    <row r="45" spans="1:9" x14ac:dyDescent="0.35">
      <c r="A45" s="27">
        <v>2018</v>
      </c>
      <c r="B45" s="27" t="s">
        <v>99</v>
      </c>
      <c r="C45" s="27" t="s">
        <v>195</v>
      </c>
      <c r="D45" s="27"/>
      <c r="E45" s="27"/>
      <c r="G45" s="27" t="s">
        <v>195</v>
      </c>
      <c r="H45" s="27" t="s">
        <v>99</v>
      </c>
      <c r="I45" s="27" t="s">
        <v>195</v>
      </c>
    </row>
    <row r="46" spans="1:9" x14ac:dyDescent="0.35">
      <c r="A46" s="27">
        <v>2018</v>
      </c>
      <c r="B46" s="27" t="s">
        <v>51</v>
      </c>
      <c r="C46" s="27" t="s">
        <v>196</v>
      </c>
      <c r="D46" s="27"/>
      <c r="E46" s="27"/>
      <c r="G46" s="27" t="s">
        <v>196</v>
      </c>
      <c r="H46" s="27" t="s">
        <v>51</v>
      </c>
      <c r="I46" s="27" t="s">
        <v>196</v>
      </c>
    </row>
    <row r="47" spans="1:9" x14ac:dyDescent="0.35">
      <c r="A47" s="27">
        <v>2018</v>
      </c>
      <c r="B47" s="27" t="s">
        <v>52</v>
      </c>
      <c r="C47" s="27" t="s">
        <v>197</v>
      </c>
      <c r="D47" s="27"/>
      <c r="E47" s="27"/>
      <c r="G47" s="27" t="s">
        <v>197</v>
      </c>
      <c r="H47" s="27" t="s">
        <v>52</v>
      </c>
      <c r="I47" s="27" t="s">
        <v>197</v>
      </c>
    </row>
    <row r="48" spans="1:9" x14ac:dyDescent="0.35">
      <c r="A48" s="27">
        <v>2018</v>
      </c>
      <c r="B48" t="s">
        <v>120</v>
      </c>
      <c r="C48" s="27" t="s">
        <v>198</v>
      </c>
      <c r="D48" s="27"/>
      <c r="E48" s="27"/>
      <c r="G48" s="27" t="s">
        <v>198</v>
      </c>
      <c r="H48" t="s">
        <v>120</v>
      </c>
      <c r="I48" s="27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43BD-01B1-46DE-919D-116BBC5D49DD}">
  <dimension ref="A1:AU1153"/>
  <sheetViews>
    <sheetView topLeftCell="AL61" workbookViewId="0">
      <selection activeCell="AP13" sqref="AP13"/>
    </sheetView>
  </sheetViews>
  <sheetFormatPr defaultRowHeight="14.5" x14ac:dyDescent="0.35"/>
  <cols>
    <col min="3" max="3" width="27.1796875" customWidth="1"/>
    <col min="6" max="6" width="11.81640625" bestFit="1" customWidth="1"/>
    <col min="7" max="7" width="24.1796875" customWidth="1"/>
  </cols>
  <sheetData>
    <row r="1" spans="1:47" s="33" customFormat="1" x14ac:dyDescent="0.35">
      <c r="A1" s="33" t="s">
        <v>0</v>
      </c>
      <c r="B1" s="33" t="s">
        <v>234</v>
      </c>
      <c r="C1" s="33" t="s">
        <v>235</v>
      </c>
      <c r="D1" s="33">
        <v>2012</v>
      </c>
      <c r="E1" s="33" t="s">
        <v>0</v>
      </c>
      <c r="F1" s="33" t="s">
        <v>236</v>
      </c>
      <c r="G1" s="33" t="s">
        <v>235</v>
      </c>
      <c r="H1" s="33">
        <v>2013</v>
      </c>
      <c r="I1" s="33" t="s">
        <v>0</v>
      </c>
      <c r="J1" s="33" t="s">
        <v>237</v>
      </c>
      <c r="K1" s="33" t="s">
        <v>235</v>
      </c>
      <c r="L1" s="33">
        <v>2014</v>
      </c>
      <c r="M1" s="33" t="s">
        <v>0</v>
      </c>
      <c r="N1" s="33" t="s">
        <v>238</v>
      </c>
      <c r="O1" s="33" t="s">
        <v>235</v>
      </c>
      <c r="P1" s="33">
        <v>2015</v>
      </c>
      <c r="Q1" s="33" t="s">
        <v>0</v>
      </c>
      <c r="R1" s="33" t="s">
        <v>239</v>
      </c>
      <c r="S1" s="33" t="s">
        <v>235</v>
      </c>
      <c r="T1" s="33">
        <v>2016</v>
      </c>
      <c r="U1" s="33" t="s">
        <v>0</v>
      </c>
      <c r="V1" s="33" t="s">
        <v>240</v>
      </c>
      <c r="W1" s="33" t="s">
        <v>235</v>
      </c>
      <c r="X1" s="33">
        <v>2017</v>
      </c>
      <c r="Y1" s="33" t="s">
        <v>0</v>
      </c>
      <c r="Z1" s="33" t="s">
        <v>241</v>
      </c>
      <c r="AA1" s="33" t="s">
        <v>235</v>
      </c>
      <c r="AB1" s="33">
        <v>2018</v>
      </c>
      <c r="AC1" s="33" t="s">
        <v>0</v>
      </c>
      <c r="AD1" s="33" t="s">
        <v>242</v>
      </c>
      <c r="AE1" s="33" t="s">
        <v>235</v>
      </c>
      <c r="AF1" s="33">
        <v>2019</v>
      </c>
      <c r="AG1" s="33" t="s">
        <v>0</v>
      </c>
      <c r="AH1" s="33" t="s">
        <v>243</v>
      </c>
      <c r="AI1" s="33" t="s">
        <v>235</v>
      </c>
      <c r="AJ1" s="33">
        <v>2020</v>
      </c>
      <c r="AK1" s="33" t="s">
        <v>0</v>
      </c>
      <c r="AL1" s="33" t="s">
        <v>244</v>
      </c>
      <c r="AM1" s="33" t="s">
        <v>235</v>
      </c>
      <c r="AN1" s="33">
        <v>2021</v>
      </c>
      <c r="AO1" s="33" t="s">
        <v>0</v>
      </c>
      <c r="AP1" s="33" t="s">
        <v>245</v>
      </c>
      <c r="AQ1" s="33" t="s">
        <v>235</v>
      </c>
      <c r="AR1" s="33">
        <v>2022</v>
      </c>
      <c r="AS1" s="33" t="s">
        <v>241</v>
      </c>
      <c r="AT1" s="33" t="s">
        <v>235</v>
      </c>
      <c r="AU1" s="33" t="s">
        <v>246</v>
      </c>
    </row>
    <row r="2" spans="1:47" x14ac:dyDescent="0.35">
      <c r="A2" t="s">
        <v>163</v>
      </c>
      <c r="B2">
        <v>25188292.499999996</v>
      </c>
      <c r="C2" t="s">
        <v>135</v>
      </c>
      <c r="D2">
        <v>0</v>
      </c>
      <c r="E2" t="s">
        <v>163</v>
      </c>
      <c r="F2">
        <v>26147002.000000011</v>
      </c>
      <c r="G2" t="s">
        <v>135</v>
      </c>
      <c r="H2">
        <v>0</v>
      </c>
      <c r="I2" t="s">
        <v>163</v>
      </c>
      <c r="J2">
        <v>27128336.499999981</v>
      </c>
      <c r="K2" t="s">
        <v>135</v>
      </c>
      <c r="L2">
        <v>0</v>
      </c>
      <c r="M2" t="s">
        <v>163</v>
      </c>
      <c r="N2">
        <v>28127721.000000004</v>
      </c>
      <c r="O2" t="s">
        <v>135</v>
      </c>
      <c r="P2">
        <v>0</v>
      </c>
      <c r="Q2" t="s">
        <v>163</v>
      </c>
      <c r="R2">
        <v>29154745.500000007</v>
      </c>
      <c r="S2" t="s">
        <v>135</v>
      </c>
      <c r="T2">
        <v>0</v>
      </c>
      <c r="U2" t="s">
        <v>163</v>
      </c>
      <c r="V2">
        <v>30208628.000000015</v>
      </c>
      <c r="W2" t="s">
        <v>135</v>
      </c>
      <c r="X2">
        <v>12800</v>
      </c>
      <c r="Y2" t="s">
        <v>163</v>
      </c>
      <c r="Z2">
        <v>31273533.000000004</v>
      </c>
      <c r="AA2" t="s">
        <v>135</v>
      </c>
      <c r="AB2">
        <v>13186</v>
      </c>
      <c r="AC2" t="s">
        <v>163</v>
      </c>
      <c r="AD2">
        <v>32353587.999999993</v>
      </c>
      <c r="AE2" t="s">
        <v>135</v>
      </c>
      <c r="AF2">
        <v>0</v>
      </c>
      <c r="AG2" t="s">
        <v>163</v>
      </c>
      <c r="AH2">
        <v>33428485.999999974</v>
      </c>
      <c r="AI2" t="s">
        <v>135</v>
      </c>
      <c r="AJ2">
        <v>0</v>
      </c>
      <c r="AK2" t="s">
        <v>163</v>
      </c>
      <c r="AL2">
        <v>34503773.49999997</v>
      </c>
      <c r="AM2" t="s">
        <v>135</v>
      </c>
      <c r="AN2">
        <v>0</v>
      </c>
      <c r="AO2" t="s">
        <v>163</v>
      </c>
      <c r="AP2">
        <v>35588987.00000003</v>
      </c>
      <c r="AQ2" t="s">
        <v>135</v>
      </c>
      <c r="AR2">
        <v>21301</v>
      </c>
      <c r="AS2" t="s">
        <v>163</v>
      </c>
      <c r="AT2" t="s">
        <v>148</v>
      </c>
      <c r="AU2">
        <v>6593</v>
      </c>
    </row>
    <row r="3" spans="1:47" x14ac:dyDescent="0.35">
      <c r="C3" t="s">
        <v>139</v>
      </c>
      <c r="D3">
        <v>0</v>
      </c>
      <c r="G3" t="s">
        <v>139</v>
      </c>
      <c r="H3">
        <v>0</v>
      </c>
      <c r="K3" t="s">
        <v>139</v>
      </c>
      <c r="L3">
        <v>0</v>
      </c>
      <c r="O3" t="s">
        <v>139</v>
      </c>
      <c r="P3">
        <v>0</v>
      </c>
      <c r="S3" t="s">
        <v>139</v>
      </c>
      <c r="T3">
        <v>0</v>
      </c>
      <c r="W3" t="s">
        <v>139</v>
      </c>
      <c r="X3">
        <v>0</v>
      </c>
      <c r="AA3" t="s">
        <v>139</v>
      </c>
      <c r="AB3">
        <v>25108</v>
      </c>
      <c r="AE3" t="s">
        <v>139</v>
      </c>
      <c r="AF3">
        <v>0</v>
      </c>
      <c r="AI3" t="s">
        <v>139</v>
      </c>
      <c r="AJ3">
        <v>0</v>
      </c>
      <c r="AM3" t="s">
        <v>139</v>
      </c>
      <c r="AN3">
        <v>0</v>
      </c>
      <c r="AQ3" t="s">
        <v>139</v>
      </c>
      <c r="AR3">
        <v>89978</v>
      </c>
      <c r="AT3" t="s">
        <v>139</v>
      </c>
      <c r="AU3">
        <v>46082</v>
      </c>
    </row>
    <row r="4" spans="1:47" x14ac:dyDescent="0.35">
      <c r="C4" t="s">
        <v>138</v>
      </c>
      <c r="D4">
        <v>0</v>
      </c>
      <c r="G4" t="s">
        <v>138</v>
      </c>
      <c r="H4">
        <v>60</v>
      </c>
      <c r="K4" t="s">
        <v>138</v>
      </c>
      <c r="L4">
        <v>0</v>
      </c>
      <c r="O4" t="s">
        <v>138</v>
      </c>
      <c r="P4">
        <v>0</v>
      </c>
      <c r="S4" t="s">
        <v>138</v>
      </c>
      <c r="T4">
        <v>0</v>
      </c>
      <c r="W4" t="s">
        <v>138</v>
      </c>
      <c r="X4">
        <v>0</v>
      </c>
      <c r="AA4" t="s">
        <v>138</v>
      </c>
      <c r="AB4">
        <v>0</v>
      </c>
      <c r="AE4" t="s">
        <v>138</v>
      </c>
      <c r="AF4">
        <v>0</v>
      </c>
      <c r="AI4" t="s">
        <v>138</v>
      </c>
      <c r="AJ4">
        <v>0</v>
      </c>
      <c r="AM4" t="s">
        <v>138</v>
      </c>
      <c r="AN4">
        <v>0</v>
      </c>
      <c r="AQ4" t="s">
        <v>138</v>
      </c>
      <c r="AR4">
        <v>44</v>
      </c>
      <c r="AT4" t="s">
        <v>138</v>
      </c>
      <c r="AU4">
        <v>1438</v>
      </c>
    </row>
    <row r="5" spans="1:47" x14ac:dyDescent="0.35">
      <c r="C5" t="s">
        <v>82</v>
      </c>
      <c r="D5">
        <v>751</v>
      </c>
      <c r="G5" t="s">
        <v>82</v>
      </c>
      <c r="H5">
        <v>0</v>
      </c>
      <c r="K5" t="s">
        <v>82</v>
      </c>
      <c r="L5">
        <v>0</v>
      </c>
      <c r="O5" t="s">
        <v>82</v>
      </c>
      <c r="P5">
        <v>2781</v>
      </c>
      <c r="S5" t="s">
        <v>82</v>
      </c>
      <c r="T5">
        <v>884</v>
      </c>
      <c r="W5" t="s">
        <v>82</v>
      </c>
      <c r="X5">
        <v>0</v>
      </c>
      <c r="AA5" t="s">
        <v>82</v>
      </c>
      <c r="AB5">
        <v>260</v>
      </c>
      <c r="AE5" t="s">
        <v>82</v>
      </c>
      <c r="AF5">
        <v>0</v>
      </c>
      <c r="AI5" t="s">
        <v>82</v>
      </c>
      <c r="AJ5">
        <v>525</v>
      </c>
      <c r="AM5" t="s">
        <v>82</v>
      </c>
      <c r="AN5">
        <v>0</v>
      </c>
      <c r="AQ5" t="s">
        <v>82</v>
      </c>
      <c r="AR5">
        <v>430</v>
      </c>
      <c r="AT5" t="s">
        <v>82</v>
      </c>
      <c r="AU5">
        <v>2302</v>
      </c>
    </row>
    <row r="6" spans="1:47" x14ac:dyDescent="0.35">
      <c r="C6" t="s">
        <v>60</v>
      </c>
      <c r="D6">
        <v>353</v>
      </c>
      <c r="G6" t="s">
        <v>60</v>
      </c>
      <c r="H6">
        <v>0</v>
      </c>
      <c r="K6" t="s">
        <v>60</v>
      </c>
      <c r="L6">
        <v>0</v>
      </c>
      <c r="O6" t="s">
        <v>60</v>
      </c>
      <c r="P6">
        <v>595</v>
      </c>
      <c r="S6" t="s">
        <v>60</v>
      </c>
      <c r="T6">
        <v>181</v>
      </c>
      <c r="W6" t="s">
        <v>60</v>
      </c>
      <c r="X6">
        <v>0</v>
      </c>
      <c r="AA6" t="s">
        <v>60</v>
      </c>
      <c r="AB6">
        <v>134</v>
      </c>
      <c r="AE6" t="s">
        <v>60</v>
      </c>
      <c r="AF6">
        <v>0</v>
      </c>
      <c r="AI6" t="s">
        <v>60</v>
      </c>
      <c r="AJ6">
        <v>81</v>
      </c>
      <c r="AM6" t="s">
        <v>60</v>
      </c>
      <c r="AN6">
        <v>0</v>
      </c>
      <c r="AQ6" t="s">
        <v>60</v>
      </c>
      <c r="AR6">
        <v>156</v>
      </c>
      <c r="AT6" t="s">
        <v>60</v>
      </c>
      <c r="AU6">
        <v>1652</v>
      </c>
    </row>
    <row r="7" spans="1:47" x14ac:dyDescent="0.35">
      <c r="C7" t="s">
        <v>127</v>
      </c>
      <c r="D7">
        <v>0</v>
      </c>
      <c r="G7" t="s">
        <v>127</v>
      </c>
      <c r="H7">
        <v>0</v>
      </c>
      <c r="K7" t="s">
        <v>127</v>
      </c>
      <c r="L7">
        <v>0</v>
      </c>
      <c r="O7" t="s">
        <v>127</v>
      </c>
      <c r="P7">
        <v>0</v>
      </c>
      <c r="S7" t="s">
        <v>127</v>
      </c>
      <c r="T7">
        <v>0</v>
      </c>
      <c r="W7" t="s">
        <v>127</v>
      </c>
      <c r="X7">
        <v>0</v>
      </c>
      <c r="AA7" t="s">
        <v>127</v>
      </c>
      <c r="AB7">
        <v>1680</v>
      </c>
      <c r="AE7" t="s">
        <v>127</v>
      </c>
      <c r="AF7">
        <v>0</v>
      </c>
      <c r="AI7" t="s">
        <v>127</v>
      </c>
      <c r="AJ7">
        <v>2652</v>
      </c>
      <c r="AM7" t="s">
        <v>127</v>
      </c>
      <c r="AN7">
        <v>0</v>
      </c>
      <c r="AQ7" t="s">
        <v>127</v>
      </c>
      <c r="AR7">
        <v>5</v>
      </c>
      <c r="AT7" t="s">
        <v>58</v>
      </c>
      <c r="AU7">
        <v>1680</v>
      </c>
    </row>
    <row r="8" spans="1:47" x14ac:dyDescent="0.35">
      <c r="C8" t="s">
        <v>61</v>
      </c>
      <c r="D8">
        <v>85</v>
      </c>
      <c r="G8" t="s">
        <v>61</v>
      </c>
      <c r="H8">
        <v>0</v>
      </c>
      <c r="K8" t="s">
        <v>61</v>
      </c>
      <c r="L8">
        <v>0</v>
      </c>
      <c r="O8" t="s">
        <v>61</v>
      </c>
      <c r="P8">
        <v>870</v>
      </c>
      <c r="S8" t="s">
        <v>61</v>
      </c>
      <c r="T8">
        <v>32</v>
      </c>
      <c r="W8" t="s">
        <v>61</v>
      </c>
      <c r="X8">
        <v>0</v>
      </c>
      <c r="AA8" t="s">
        <v>61</v>
      </c>
      <c r="AB8">
        <v>4</v>
      </c>
      <c r="AE8" t="s">
        <v>61</v>
      </c>
      <c r="AF8">
        <v>0</v>
      </c>
      <c r="AI8" t="s">
        <v>61</v>
      </c>
      <c r="AJ8">
        <v>57</v>
      </c>
      <c r="AM8" t="s">
        <v>61</v>
      </c>
      <c r="AN8">
        <v>0</v>
      </c>
      <c r="AQ8" t="s">
        <v>61</v>
      </c>
      <c r="AR8">
        <v>197</v>
      </c>
      <c r="AT8" t="s">
        <v>61</v>
      </c>
      <c r="AU8">
        <v>0</v>
      </c>
    </row>
    <row r="9" spans="1:47" x14ac:dyDescent="0.35">
      <c r="C9" t="s">
        <v>62</v>
      </c>
      <c r="D9">
        <v>517</v>
      </c>
      <c r="G9" t="s">
        <v>62</v>
      </c>
      <c r="H9">
        <v>0</v>
      </c>
      <c r="K9" t="s">
        <v>62</v>
      </c>
      <c r="L9">
        <v>0</v>
      </c>
      <c r="O9" t="s">
        <v>62</v>
      </c>
      <c r="P9">
        <v>0</v>
      </c>
      <c r="S9" t="s">
        <v>62</v>
      </c>
      <c r="T9">
        <v>177</v>
      </c>
      <c r="W9" t="s">
        <v>62</v>
      </c>
      <c r="X9">
        <v>0</v>
      </c>
      <c r="AA9" t="s">
        <v>62</v>
      </c>
      <c r="AB9">
        <v>411</v>
      </c>
      <c r="AE9" t="s">
        <v>62</v>
      </c>
      <c r="AF9">
        <v>0</v>
      </c>
      <c r="AI9" t="s">
        <v>62</v>
      </c>
      <c r="AJ9">
        <v>236</v>
      </c>
      <c r="AM9" t="s">
        <v>62</v>
      </c>
      <c r="AN9">
        <v>0</v>
      </c>
      <c r="AQ9" t="s">
        <v>62</v>
      </c>
      <c r="AR9">
        <v>10</v>
      </c>
      <c r="AT9" t="s">
        <v>62</v>
      </c>
      <c r="AU9">
        <v>657</v>
      </c>
    </row>
    <row r="10" spans="1:47" x14ac:dyDescent="0.35">
      <c r="C10" t="s">
        <v>227</v>
      </c>
      <c r="D10">
        <v>0</v>
      </c>
      <c r="G10" t="s">
        <v>227</v>
      </c>
      <c r="H10">
        <v>0</v>
      </c>
      <c r="K10" t="s">
        <v>227</v>
      </c>
      <c r="L10">
        <v>0</v>
      </c>
      <c r="O10" t="s">
        <v>227</v>
      </c>
      <c r="P10">
        <v>0</v>
      </c>
      <c r="S10" t="s">
        <v>227</v>
      </c>
      <c r="T10">
        <v>0</v>
      </c>
      <c r="W10" t="s">
        <v>227</v>
      </c>
      <c r="X10">
        <v>0</v>
      </c>
      <c r="AA10" t="s">
        <v>227</v>
      </c>
      <c r="AB10">
        <v>0</v>
      </c>
      <c r="AE10" t="s">
        <v>227</v>
      </c>
      <c r="AF10">
        <v>0</v>
      </c>
      <c r="AI10" t="s">
        <v>227</v>
      </c>
      <c r="AJ10">
        <v>0</v>
      </c>
      <c r="AM10" t="s">
        <v>227</v>
      </c>
      <c r="AN10">
        <v>0</v>
      </c>
      <c r="AQ10" t="s">
        <v>227</v>
      </c>
      <c r="AR10">
        <v>0</v>
      </c>
      <c r="AT10" t="s">
        <v>64</v>
      </c>
      <c r="AU10">
        <v>0</v>
      </c>
    </row>
    <row r="11" spans="1:47" x14ac:dyDescent="0.35">
      <c r="C11" t="s">
        <v>228</v>
      </c>
      <c r="D11">
        <v>0</v>
      </c>
      <c r="G11" t="s">
        <v>228</v>
      </c>
      <c r="H11">
        <v>0</v>
      </c>
      <c r="K11" t="s">
        <v>228</v>
      </c>
      <c r="L11">
        <v>0</v>
      </c>
      <c r="O11" t="s">
        <v>228</v>
      </c>
      <c r="P11">
        <v>0</v>
      </c>
      <c r="S11" t="s">
        <v>228</v>
      </c>
      <c r="T11">
        <v>0</v>
      </c>
      <c r="W11" t="s">
        <v>228</v>
      </c>
      <c r="X11">
        <v>0</v>
      </c>
      <c r="AA11" t="s">
        <v>228</v>
      </c>
      <c r="AB11">
        <v>0</v>
      </c>
      <c r="AE11" t="s">
        <v>228</v>
      </c>
      <c r="AF11">
        <v>0</v>
      </c>
      <c r="AI11" t="s">
        <v>228</v>
      </c>
      <c r="AJ11">
        <v>0</v>
      </c>
      <c r="AM11" t="s">
        <v>228</v>
      </c>
      <c r="AN11">
        <v>0</v>
      </c>
      <c r="AQ11" t="s">
        <v>228</v>
      </c>
      <c r="AR11">
        <v>2072</v>
      </c>
      <c r="AT11" t="s">
        <v>65</v>
      </c>
      <c r="AU11">
        <v>328</v>
      </c>
    </row>
    <row r="12" spans="1:47" x14ac:dyDescent="0.35">
      <c r="C12" t="s">
        <v>229</v>
      </c>
      <c r="D12">
        <v>0</v>
      </c>
      <c r="G12" t="s">
        <v>229</v>
      </c>
      <c r="H12">
        <v>0</v>
      </c>
      <c r="K12" t="s">
        <v>229</v>
      </c>
      <c r="L12">
        <v>0</v>
      </c>
      <c r="O12" t="s">
        <v>229</v>
      </c>
      <c r="P12">
        <v>0</v>
      </c>
      <c r="S12" t="s">
        <v>229</v>
      </c>
      <c r="T12">
        <v>0</v>
      </c>
      <c r="W12" t="s">
        <v>229</v>
      </c>
      <c r="X12">
        <v>0</v>
      </c>
      <c r="AA12" t="s">
        <v>229</v>
      </c>
      <c r="AB12">
        <v>0</v>
      </c>
      <c r="AE12" t="s">
        <v>229</v>
      </c>
      <c r="AF12">
        <v>0</v>
      </c>
      <c r="AI12" t="s">
        <v>229</v>
      </c>
      <c r="AJ12">
        <v>0</v>
      </c>
      <c r="AM12" t="s">
        <v>229</v>
      </c>
      <c r="AN12">
        <v>0</v>
      </c>
      <c r="AQ12" t="s">
        <v>229</v>
      </c>
      <c r="AR12">
        <v>0</v>
      </c>
      <c r="AT12" t="s">
        <v>66</v>
      </c>
      <c r="AU12">
        <v>75</v>
      </c>
    </row>
    <row r="13" spans="1:47" x14ac:dyDescent="0.35">
      <c r="C13" t="s">
        <v>133</v>
      </c>
      <c r="D13">
        <v>0</v>
      </c>
      <c r="G13" t="s">
        <v>133</v>
      </c>
      <c r="H13">
        <v>0</v>
      </c>
      <c r="K13" t="s">
        <v>133</v>
      </c>
      <c r="L13">
        <v>0</v>
      </c>
      <c r="O13" t="s">
        <v>133</v>
      </c>
      <c r="P13">
        <v>0</v>
      </c>
      <c r="S13" t="s">
        <v>133</v>
      </c>
      <c r="T13">
        <v>0</v>
      </c>
      <c r="W13" t="s">
        <v>133</v>
      </c>
      <c r="X13">
        <v>0</v>
      </c>
      <c r="AA13" t="s">
        <v>133</v>
      </c>
      <c r="AB13">
        <v>98</v>
      </c>
      <c r="AE13" t="s">
        <v>133</v>
      </c>
      <c r="AF13">
        <v>0</v>
      </c>
      <c r="AI13" t="s">
        <v>133</v>
      </c>
      <c r="AJ13">
        <v>0</v>
      </c>
      <c r="AM13" t="s">
        <v>133</v>
      </c>
      <c r="AN13">
        <v>0</v>
      </c>
      <c r="AQ13" t="s">
        <v>133</v>
      </c>
      <c r="AR13">
        <v>9</v>
      </c>
      <c r="AT13" t="s">
        <v>79</v>
      </c>
      <c r="AU13">
        <v>468</v>
      </c>
    </row>
    <row r="14" spans="1:47" x14ac:dyDescent="0.35">
      <c r="C14" t="s">
        <v>230</v>
      </c>
      <c r="D14">
        <v>0</v>
      </c>
      <c r="G14" t="s">
        <v>230</v>
      </c>
      <c r="H14">
        <v>0</v>
      </c>
      <c r="K14" t="s">
        <v>230</v>
      </c>
      <c r="L14">
        <v>0</v>
      </c>
      <c r="O14" t="s">
        <v>230</v>
      </c>
      <c r="P14">
        <v>0</v>
      </c>
      <c r="S14" t="s">
        <v>230</v>
      </c>
      <c r="T14">
        <v>0</v>
      </c>
      <c r="W14" t="s">
        <v>230</v>
      </c>
      <c r="X14">
        <v>0</v>
      </c>
      <c r="AA14" t="s">
        <v>230</v>
      </c>
      <c r="AB14">
        <v>0</v>
      </c>
      <c r="AE14" t="s">
        <v>230</v>
      </c>
      <c r="AF14">
        <v>0</v>
      </c>
      <c r="AI14" t="s">
        <v>230</v>
      </c>
      <c r="AJ14">
        <v>0</v>
      </c>
      <c r="AM14" t="s">
        <v>230</v>
      </c>
      <c r="AN14">
        <v>0</v>
      </c>
      <c r="AQ14" t="s">
        <v>230</v>
      </c>
      <c r="AR14">
        <v>0</v>
      </c>
      <c r="AT14" t="s">
        <v>68</v>
      </c>
      <c r="AU14">
        <v>134</v>
      </c>
    </row>
    <row r="15" spans="1:47" x14ac:dyDescent="0.35">
      <c r="C15" t="s">
        <v>136</v>
      </c>
      <c r="D15">
        <v>0</v>
      </c>
      <c r="G15" t="s">
        <v>136</v>
      </c>
      <c r="H15">
        <v>0</v>
      </c>
      <c r="K15" t="s">
        <v>136</v>
      </c>
      <c r="L15">
        <v>0</v>
      </c>
      <c r="O15" t="s">
        <v>136</v>
      </c>
      <c r="P15">
        <v>0</v>
      </c>
      <c r="S15" t="s">
        <v>136</v>
      </c>
      <c r="T15">
        <v>0</v>
      </c>
      <c r="W15" t="s">
        <v>136</v>
      </c>
      <c r="X15">
        <v>0</v>
      </c>
      <c r="AA15" t="s">
        <v>136</v>
      </c>
      <c r="AB15">
        <v>0</v>
      </c>
      <c r="AE15" t="s">
        <v>136</v>
      </c>
      <c r="AF15">
        <v>0</v>
      </c>
      <c r="AI15" t="s">
        <v>136</v>
      </c>
      <c r="AJ15">
        <v>0</v>
      </c>
      <c r="AM15" t="s">
        <v>136</v>
      </c>
      <c r="AN15">
        <v>0</v>
      </c>
      <c r="AQ15" t="s">
        <v>136</v>
      </c>
      <c r="AR15">
        <v>107</v>
      </c>
      <c r="AT15" t="s">
        <v>69</v>
      </c>
      <c r="AU15">
        <v>789</v>
      </c>
    </row>
    <row r="16" spans="1:47" x14ac:dyDescent="0.35">
      <c r="C16" t="s">
        <v>231</v>
      </c>
      <c r="D16">
        <v>0</v>
      </c>
      <c r="G16" t="s">
        <v>231</v>
      </c>
      <c r="H16">
        <v>0</v>
      </c>
      <c r="K16" t="s">
        <v>231</v>
      </c>
      <c r="L16">
        <v>0</v>
      </c>
      <c r="O16" t="s">
        <v>231</v>
      </c>
      <c r="P16">
        <v>0</v>
      </c>
      <c r="S16" t="s">
        <v>231</v>
      </c>
      <c r="T16">
        <v>0</v>
      </c>
      <c r="W16" t="s">
        <v>231</v>
      </c>
      <c r="X16">
        <v>0</v>
      </c>
      <c r="AA16" t="s">
        <v>231</v>
      </c>
      <c r="AB16">
        <v>0</v>
      </c>
      <c r="AE16" t="s">
        <v>231</v>
      </c>
      <c r="AF16">
        <v>0</v>
      </c>
      <c r="AI16" t="s">
        <v>231</v>
      </c>
      <c r="AJ16">
        <v>0</v>
      </c>
      <c r="AM16" t="s">
        <v>231</v>
      </c>
      <c r="AN16">
        <v>0</v>
      </c>
      <c r="AQ16" t="s">
        <v>231</v>
      </c>
      <c r="AR16">
        <v>117</v>
      </c>
      <c r="AT16" t="s">
        <v>70</v>
      </c>
      <c r="AU16">
        <v>190</v>
      </c>
    </row>
    <row r="17" spans="1:47" x14ac:dyDescent="0.35">
      <c r="C17" t="s">
        <v>141</v>
      </c>
      <c r="D17">
        <v>0</v>
      </c>
      <c r="G17" t="s">
        <v>141</v>
      </c>
      <c r="H17">
        <v>0</v>
      </c>
      <c r="K17" t="s">
        <v>141</v>
      </c>
      <c r="L17">
        <v>0</v>
      </c>
      <c r="O17" t="s">
        <v>141</v>
      </c>
      <c r="P17">
        <v>0</v>
      </c>
      <c r="S17" t="s">
        <v>141</v>
      </c>
      <c r="T17">
        <v>0</v>
      </c>
      <c r="W17" t="s">
        <v>141</v>
      </c>
      <c r="X17">
        <v>0</v>
      </c>
      <c r="AA17" t="s">
        <v>141</v>
      </c>
      <c r="AB17">
        <v>0</v>
      </c>
      <c r="AE17" t="s">
        <v>141</v>
      </c>
      <c r="AF17">
        <v>0</v>
      </c>
      <c r="AI17" t="s">
        <v>141</v>
      </c>
      <c r="AJ17">
        <v>0</v>
      </c>
      <c r="AM17" t="s">
        <v>141</v>
      </c>
      <c r="AN17">
        <v>0</v>
      </c>
      <c r="AQ17" t="s">
        <v>141</v>
      </c>
      <c r="AR17">
        <v>6</v>
      </c>
      <c r="AT17" t="s">
        <v>76</v>
      </c>
      <c r="AU17">
        <v>56</v>
      </c>
    </row>
    <row r="18" spans="1:47" x14ac:dyDescent="0.35">
      <c r="C18" t="s">
        <v>232</v>
      </c>
      <c r="D18">
        <v>0</v>
      </c>
      <c r="G18" t="s">
        <v>232</v>
      </c>
      <c r="H18">
        <v>0</v>
      </c>
      <c r="K18" t="s">
        <v>232</v>
      </c>
      <c r="L18">
        <v>0</v>
      </c>
      <c r="O18" t="s">
        <v>232</v>
      </c>
      <c r="P18">
        <v>0</v>
      </c>
      <c r="S18" t="s">
        <v>232</v>
      </c>
      <c r="T18">
        <v>0</v>
      </c>
      <c r="W18" t="s">
        <v>232</v>
      </c>
      <c r="X18">
        <v>0</v>
      </c>
      <c r="AA18" t="s">
        <v>232</v>
      </c>
      <c r="AB18">
        <v>0</v>
      </c>
      <c r="AE18" t="s">
        <v>232</v>
      </c>
      <c r="AF18">
        <v>0</v>
      </c>
      <c r="AI18" t="s">
        <v>232</v>
      </c>
      <c r="AJ18">
        <v>0</v>
      </c>
      <c r="AM18" t="s">
        <v>232</v>
      </c>
      <c r="AN18">
        <v>0</v>
      </c>
      <c r="AQ18" t="s">
        <v>232</v>
      </c>
      <c r="AR18">
        <v>0</v>
      </c>
      <c r="AT18" t="s">
        <v>77</v>
      </c>
      <c r="AU18">
        <v>28324</v>
      </c>
    </row>
    <row r="19" spans="1:47" x14ac:dyDescent="0.35">
      <c r="C19" t="s">
        <v>233</v>
      </c>
      <c r="D19">
        <v>0</v>
      </c>
      <c r="G19" t="s">
        <v>233</v>
      </c>
      <c r="H19">
        <v>0</v>
      </c>
      <c r="K19" t="s">
        <v>233</v>
      </c>
      <c r="L19">
        <v>0</v>
      </c>
      <c r="O19" t="s">
        <v>233</v>
      </c>
      <c r="P19">
        <v>0</v>
      </c>
      <c r="S19" t="s">
        <v>233</v>
      </c>
      <c r="T19">
        <v>0</v>
      </c>
      <c r="W19" t="s">
        <v>233</v>
      </c>
      <c r="X19">
        <v>0</v>
      </c>
      <c r="AA19" t="s">
        <v>233</v>
      </c>
      <c r="AB19">
        <v>0</v>
      </c>
      <c r="AE19" t="s">
        <v>233</v>
      </c>
      <c r="AF19">
        <v>0</v>
      </c>
      <c r="AI19" t="s">
        <v>233</v>
      </c>
      <c r="AJ19">
        <v>0</v>
      </c>
      <c r="AM19" t="s">
        <v>233</v>
      </c>
      <c r="AN19">
        <v>0</v>
      </c>
      <c r="AQ19" t="s">
        <v>233</v>
      </c>
      <c r="AR19">
        <v>8431</v>
      </c>
      <c r="AT19" t="s">
        <v>78</v>
      </c>
      <c r="AU19">
        <v>0</v>
      </c>
    </row>
    <row r="20" spans="1:47" x14ac:dyDescent="0.35">
      <c r="C20" t="s">
        <v>134</v>
      </c>
      <c r="D20">
        <v>0</v>
      </c>
      <c r="G20" t="s">
        <v>134</v>
      </c>
      <c r="H20">
        <v>0</v>
      </c>
      <c r="K20" t="s">
        <v>134</v>
      </c>
      <c r="L20">
        <v>0</v>
      </c>
      <c r="O20" t="s">
        <v>134</v>
      </c>
      <c r="P20">
        <v>0</v>
      </c>
      <c r="S20" t="s">
        <v>134</v>
      </c>
      <c r="T20">
        <v>0</v>
      </c>
      <c r="W20" t="s">
        <v>134</v>
      </c>
      <c r="X20">
        <v>0</v>
      </c>
      <c r="AA20" t="s">
        <v>134</v>
      </c>
      <c r="AB20">
        <v>0</v>
      </c>
      <c r="AE20" t="s">
        <v>134</v>
      </c>
      <c r="AF20">
        <v>0</v>
      </c>
      <c r="AI20" t="s">
        <v>134</v>
      </c>
      <c r="AJ20">
        <v>0</v>
      </c>
      <c r="AM20" t="s">
        <v>134</v>
      </c>
      <c r="AN20">
        <v>0</v>
      </c>
      <c r="AQ20" t="s">
        <v>134</v>
      </c>
      <c r="AR20">
        <v>12</v>
      </c>
      <c r="AT20" t="s">
        <v>67</v>
      </c>
      <c r="AU20">
        <v>98</v>
      </c>
    </row>
    <row r="21" spans="1:47" x14ac:dyDescent="0.35">
      <c r="C21" t="s">
        <v>142</v>
      </c>
      <c r="D21">
        <v>0</v>
      </c>
      <c r="G21" t="s">
        <v>142</v>
      </c>
      <c r="H21">
        <v>0</v>
      </c>
      <c r="K21" t="s">
        <v>142</v>
      </c>
      <c r="L21">
        <v>0</v>
      </c>
      <c r="O21" t="s">
        <v>142</v>
      </c>
      <c r="P21">
        <v>0</v>
      </c>
      <c r="S21" t="s">
        <v>142</v>
      </c>
      <c r="T21">
        <v>0</v>
      </c>
      <c r="W21" t="s">
        <v>142</v>
      </c>
      <c r="X21">
        <v>0</v>
      </c>
      <c r="AA21" t="s">
        <v>142</v>
      </c>
      <c r="AB21">
        <v>0</v>
      </c>
      <c r="AE21" t="s">
        <v>142</v>
      </c>
      <c r="AF21">
        <v>0</v>
      </c>
      <c r="AI21" t="s">
        <v>142</v>
      </c>
      <c r="AJ21">
        <v>0</v>
      </c>
      <c r="AM21" t="s">
        <v>142</v>
      </c>
      <c r="AN21">
        <v>0</v>
      </c>
      <c r="AQ21" t="s">
        <v>142</v>
      </c>
      <c r="AR21">
        <v>0</v>
      </c>
      <c r="AT21" t="s">
        <v>80</v>
      </c>
      <c r="AU21">
        <v>56</v>
      </c>
    </row>
    <row r="22" spans="1:47" x14ac:dyDescent="0.35">
      <c r="C22" t="s">
        <v>83</v>
      </c>
      <c r="D22">
        <v>0</v>
      </c>
      <c r="G22" t="s">
        <v>83</v>
      </c>
      <c r="H22">
        <v>0</v>
      </c>
      <c r="K22" t="s">
        <v>83</v>
      </c>
      <c r="L22">
        <v>0</v>
      </c>
      <c r="O22" t="s">
        <v>83</v>
      </c>
      <c r="P22">
        <v>0</v>
      </c>
      <c r="S22" t="s">
        <v>83</v>
      </c>
      <c r="T22">
        <v>0</v>
      </c>
      <c r="W22" t="s">
        <v>83</v>
      </c>
      <c r="X22">
        <v>0</v>
      </c>
      <c r="AA22" t="s">
        <v>83</v>
      </c>
      <c r="AB22">
        <v>0</v>
      </c>
      <c r="AE22" t="s">
        <v>83</v>
      </c>
      <c r="AF22">
        <v>0</v>
      </c>
      <c r="AI22" t="s">
        <v>83</v>
      </c>
      <c r="AJ22">
        <v>0</v>
      </c>
      <c r="AM22" t="s">
        <v>83</v>
      </c>
      <c r="AN22">
        <v>0</v>
      </c>
      <c r="AQ22" t="s">
        <v>83</v>
      </c>
      <c r="AR22">
        <v>1195</v>
      </c>
      <c r="AT22" t="s">
        <v>83</v>
      </c>
      <c r="AU22">
        <v>1156</v>
      </c>
    </row>
    <row r="23" spans="1:47" x14ac:dyDescent="0.35">
      <c r="C23" t="s">
        <v>84</v>
      </c>
      <c r="D23">
        <v>0</v>
      </c>
      <c r="G23" t="s">
        <v>84</v>
      </c>
      <c r="H23">
        <v>0</v>
      </c>
      <c r="K23" t="s">
        <v>84</v>
      </c>
      <c r="L23">
        <v>0</v>
      </c>
      <c r="O23" t="s">
        <v>84</v>
      </c>
      <c r="P23">
        <v>0</v>
      </c>
      <c r="S23" t="s">
        <v>84</v>
      </c>
      <c r="T23">
        <v>0</v>
      </c>
      <c r="W23" t="s">
        <v>84</v>
      </c>
      <c r="X23">
        <v>0</v>
      </c>
      <c r="AA23" t="s">
        <v>84</v>
      </c>
      <c r="AB23">
        <v>0</v>
      </c>
      <c r="AE23" t="s">
        <v>84</v>
      </c>
      <c r="AF23">
        <v>0</v>
      </c>
      <c r="AI23" t="s">
        <v>84</v>
      </c>
      <c r="AJ23">
        <v>0</v>
      </c>
      <c r="AM23" t="s">
        <v>84</v>
      </c>
      <c r="AN23">
        <v>0</v>
      </c>
      <c r="AQ23" t="s">
        <v>84</v>
      </c>
      <c r="AR23">
        <v>41</v>
      </c>
      <c r="AT23" t="s">
        <v>84</v>
      </c>
      <c r="AU23">
        <v>0</v>
      </c>
    </row>
    <row r="24" spans="1:47" x14ac:dyDescent="0.35">
      <c r="C24" t="s">
        <v>126</v>
      </c>
      <c r="D24">
        <v>0</v>
      </c>
      <c r="G24" t="s">
        <v>126</v>
      </c>
      <c r="H24">
        <v>0</v>
      </c>
      <c r="K24" t="s">
        <v>247</v>
      </c>
      <c r="L24">
        <v>0</v>
      </c>
      <c r="O24" t="s">
        <v>126</v>
      </c>
      <c r="P24">
        <v>0</v>
      </c>
      <c r="S24" t="s">
        <v>126</v>
      </c>
      <c r="T24">
        <v>0</v>
      </c>
      <c r="W24" t="s">
        <v>126</v>
      </c>
      <c r="X24">
        <v>0</v>
      </c>
      <c r="AA24" t="s">
        <v>126</v>
      </c>
      <c r="AB24">
        <v>0</v>
      </c>
      <c r="AE24" t="s">
        <v>126</v>
      </c>
      <c r="AF24">
        <v>0</v>
      </c>
      <c r="AI24" t="s">
        <v>126</v>
      </c>
      <c r="AJ24">
        <v>0</v>
      </c>
      <c r="AM24" t="s">
        <v>126</v>
      </c>
      <c r="AN24">
        <v>0</v>
      </c>
      <c r="AQ24" t="s">
        <v>126</v>
      </c>
      <c r="AR24">
        <v>1</v>
      </c>
      <c r="AT24" t="s">
        <v>86</v>
      </c>
      <c r="AU24">
        <v>0</v>
      </c>
    </row>
    <row r="25" spans="1:47" x14ac:dyDescent="0.35">
      <c r="C25" t="s">
        <v>87</v>
      </c>
      <c r="D25">
        <v>0</v>
      </c>
      <c r="G25" t="s">
        <v>87</v>
      </c>
      <c r="H25">
        <v>0</v>
      </c>
      <c r="K25" t="s">
        <v>87</v>
      </c>
      <c r="L25">
        <v>0</v>
      </c>
      <c r="O25" t="s">
        <v>87</v>
      </c>
      <c r="P25">
        <v>0</v>
      </c>
      <c r="S25" t="s">
        <v>87</v>
      </c>
      <c r="T25">
        <v>0</v>
      </c>
      <c r="W25" t="s">
        <v>87</v>
      </c>
      <c r="X25">
        <v>0</v>
      </c>
      <c r="AA25" t="s">
        <v>87</v>
      </c>
      <c r="AB25">
        <v>0</v>
      </c>
      <c r="AE25" t="s">
        <v>87</v>
      </c>
      <c r="AF25">
        <v>0</v>
      </c>
      <c r="AI25" t="s">
        <v>87</v>
      </c>
      <c r="AJ25">
        <v>0</v>
      </c>
      <c r="AM25" t="s">
        <v>87</v>
      </c>
      <c r="AN25">
        <v>0</v>
      </c>
      <c r="AQ25" t="s">
        <v>87</v>
      </c>
      <c r="AR25">
        <v>0</v>
      </c>
      <c r="AT25" t="s">
        <v>87</v>
      </c>
      <c r="AU25">
        <v>16380</v>
      </c>
    </row>
    <row r="26" spans="1:47" x14ac:dyDescent="0.35">
      <c r="A26" t="s">
        <v>166</v>
      </c>
      <c r="B26">
        <v>9795479.0000000019</v>
      </c>
      <c r="C26" t="s">
        <v>135</v>
      </c>
      <c r="D26">
        <v>996</v>
      </c>
      <c r="E26" t="s">
        <v>166</v>
      </c>
      <c r="F26">
        <v>10149577.500000002</v>
      </c>
      <c r="G26" t="s">
        <v>135</v>
      </c>
      <c r="H26">
        <v>1108</v>
      </c>
      <c r="I26" t="s">
        <v>166</v>
      </c>
      <c r="J26">
        <v>10494912.499999989</v>
      </c>
      <c r="K26" t="s">
        <v>135</v>
      </c>
      <c r="L26">
        <v>1218</v>
      </c>
      <c r="M26" t="s">
        <v>166</v>
      </c>
      <c r="N26">
        <v>10727148.499999996</v>
      </c>
      <c r="O26" t="s">
        <v>135</v>
      </c>
      <c r="P26">
        <v>1016</v>
      </c>
      <c r="Q26" t="s">
        <v>166</v>
      </c>
      <c r="R26">
        <v>10903327.500000004</v>
      </c>
      <c r="S26" t="s">
        <v>135</v>
      </c>
      <c r="T26">
        <v>0</v>
      </c>
      <c r="U26" t="s">
        <v>166</v>
      </c>
      <c r="V26">
        <v>11155593.000000002</v>
      </c>
      <c r="W26" t="s">
        <v>135</v>
      </c>
      <c r="X26">
        <v>0</v>
      </c>
      <c r="Y26" t="s">
        <v>166</v>
      </c>
      <c r="Z26">
        <v>11493472.499999993</v>
      </c>
      <c r="AA26" t="s">
        <v>135</v>
      </c>
      <c r="AB26">
        <v>45</v>
      </c>
      <c r="AC26" t="s">
        <v>166</v>
      </c>
      <c r="AD26">
        <v>11874838</v>
      </c>
      <c r="AE26" t="s">
        <v>135</v>
      </c>
      <c r="AF26">
        <v>0</v>
      </c>
      <c r="AG26" t="s">
        <v>166</v>
      </c>
      <c r="AH26">
        <v>12220226.500000007</v>
      </c>
      <c r="AI26" t="s">
        <v>135</v>
      </c>
      <c r="AJ26">
        <v>1704</v>
      </c>
      <c r="AK26" t="s">
        <v>166</v>
      </c>
      <c r="AL26">
        <v>12551212.999999998</v>
      </c>
      <c r="AM26" t="s">
        <v>135</v>
      </c>
      <c r="AN26">
        <v>1816</v>
      </c>
      <c r="AO26" t="s">
        <v>166</v>
      </c>
      <c r="AP26">
        <v>12889576.499999994</v>
      </c>
      <c r="AQ26" t="s">
        <v>135</v>
      </c>
      <c r="AR26">
        <v>0</v>
      </c>
      <c r="AS26" t="s">
        <v>166</v>
      </c>
      <c r="AT26" t="s">
        <v>148</v>
      </c>
      <c r="AU26">
        <v>1084</v>
      </c>
    </row>
    <row r="27" spans="1:47" x14ac:dyDescent="0.35">
      <c r="C27" t="s">
        <v>139</v>
      </c>
      <c r="D27">
        <v>12972</v>
      </c>
      <c r="G27" t="s">
        <v>139</v>
      </c>
      <c r="H27">
        <v>13146</v>
      </c>
      <c r="K27" t="s">
        <v>139</v>
      </c>
      <c r="L27">
        <v>13638</v>
      </c>
      <c r="O27" t="s">
        <v>139</v>
      </c>
      <c r="P27">
        <v>13376</v>
      </c>
      <c r="S27" t="s">
        <v>139</v>
      </c>
      <c r="T27">
        <v>0</v>
      </c>
      <c r="W27" t="s">
        <v>139</v>
      </c>
      <c r="X27">
        <v>18142</v>
      </c>
      <c r="AA27" t="s">
        <v>139</v>
      </c>
      <c r="AB27">
        <v>18312</v>
      </c>
      <c r="AE27" t="s">
        <v>139</v>
      </c>
      <c r="AF27">
        <v>15036</v>
      </c>
      <c r="AI27" t="s">
        <v>139</v>
      </c>
      <c r="AJ27">
        <v>15426</v>
      </c>
      <c r="AM27" t="s">
        <v>139</v>
      </c>
      <c r="AN27">
        <v>18744</v>
      </c>
      <c r="AQ27" t="s">
        <v>139</v>
      </c>
      <c r="AR27">
        <v>0</v>
      </c>
      <c r="AT27" t="s">
        <v>139</v>
      </c>
      <c r="AU27">
        <v>8996</v>
      </c>
    </row>
    <row r="28" spans="1:47" x14ac:dyDescent="0.35">
      <c r="C28" t="s">
        <v>138</v>
      </c>
      <c r="D28">
        <v>32</v>
      </c>
      <c r="G28" t="s">
        <v>138</v>
      </c>
      <c r="H28">
        <v>70</v>
      </c>
      <c r="K28" t="s">
        <v>138</v>
      </c>
      <c r="L28">
        <v>48</v>
      </c>
      <c r="O28" t="s">
        <v>138</v>
      </c>
      <c r="P28">
        <v>158</v>
      </c>
      <c r="S28" t="s">
        <v>138</v>
      </c>
      <c r="T28">
        <v>0</v>
      </c>
      <c r="W28" t="s">
        <v>138</v>
      </c>
      <c r="X28">
        <v>320</v>
      </c>
      <c r="AA28" t="s">
        <v>138</v>
      </c>
      <c r="AB28">
        <v>0</v>
      </c>
      <c r="AE28" t="s">
        <v>138</v>
      </c>
      <c r="AF28">
        <v>248</v>
      </c>
      <c r="AI28" t="s">
        <v>138</v>
      </c>
      <c r="AJ28">
        <v>0</v>
      </c>
      <c r="AM28" t="s">
        <v>138</v>
      </c>
      <c r="AN28">
        <v>286</v>
      </c>
      <c r="AQ28" t="s">
        <v>138</v>
      </c>
      <c r="AR28">
        <v>0</v>
      </c>
      <c r="AT28" t="s">
        <v>138</v>
      </c>
      <c r="AU28">
        <v>160</v>
      </c>
    </row>
    <row r="29" spans="1:47" x14ac:dyDescent="0.35">
      <c r="C29" t="s">
        <v>82</v>
      </c>
      <c r="D29">
        <v>546</v>
      </c>
      <c r="G29" t="s">
        <v>82</v>
      </c>
      <c r="H29">
        <v>0</v>
      </c>
      <c r="K29" t="s">
        <v>82</v>
      </c>
      <c r="L29">
        <v>0</v>
      </c>
      <c r="O29" t="s">
        <v>82</v>
      </c>
      <c r="P29">
        <v>0</v>
      </c>
      <c r="S29" t="s">
        <v>82</v>
      </c>
      <c r="T29">
        <v>188</v>
      </c>
      <c r="W29" t="s">
        <v>82</v>
      </c>
      <c r="X29">
        <v>944</v>
      </c>
      <c r="AA29" t="s">
        <v>82</v>
      </c>
      <c r="AB29">
        <v>0</v>
      </c>
      <c r="AE29" t="s">
        <v>82</v>
      </c>
      <c r="AF29">
        <v>83</v>
      </c>
      <c r="AI29" t="s">
        <v>82</v>
      </c>
      <c r="AJ29">
        <v>1138</v>
      </c>
      <c r="AM29" t="s">
        <v>82</v>
      </c>
      <c r="AN29">
        <v>0</v>
      </c>
      <c r="AQ29" t="s">
        <v>82</v>
      </c>
      <c r="AR29">
        <v>0</v>
      </c>
      <c r="AT29" t="s">
        <v>82</v>
      </c>
      <c r="AU29">
        <v>119</v>
      </c>
    </row>
    <row r="30" spans="1:47" x14ac:dyDescent="0.35">
      <c r="C30" t="s">
        <v>60</v>
      </c>
      <c r="D30">
        <v>115</v>
      </c>
      <c r="G30" t="s">
        <v>60</v>
      </c>
      <c r="H30">
        <v>0</v>
      </c>
      <c r="K30" t="s">
        <v>60</v>
      </c>
      <c r="L30">
        <v>194</v>
      </c>
      <c r="O30" t="s">
        <v>60</v>
      </c>
      <c r="P30">
        <v>300</v>
      </c>
      <c r="S30" t="s">
        <v>60</v>
      </c>
      <c r="T30">
        <v>11</v>
      </c>
      <c r="W30" t="s">
        <v>60</v>
      </c>
      <c r="X30">
        <v>373</v>
      </c>
      <c r="AA30" t="s">
        <v>60</v>
      </c>
      <c r="AB30">
        <v>0</v>
      </c>
      <c r="AE30" t="s">
        <v>60</v>
      </c>
      <c r="AF30">
        <v>18</v>
      </c>
      <c r="AI30" t="s">
        <v>60</v>
      </c>
      <c r="AJ30">
        <v>0</v>
      </c>
      <c r="AM30" t="s">
        <v>60</v>
      </c>
      <c r="AN30">
        <v>0</v>
      </c>
      <c r="AQ30" t="s">
        <v>60</v>
      </c>
      <c r="AR30">
        <v>0</v>
      </c>
      <c r="AT30" t="s">
        <v>60</v>
      </c>
      <c r="AU30">
        <v>14</v>
      </c>
    </row>
    <row r="31" spans="1:47" x14ac:dyDescent="0.35">
      <c r="C31" t="s">
        <v>127</v>
      </c>
      <c r="D31">
        <v>0</v>
      </c>
      <c r="G31" t="s">
        <v>127</v>
      </c>
      <c r="H31">
        <v>0</v>
      </c>
      <c r="K31" t="s">
        <v>127</v>
      </c>
      <c r="L31">
        <v>0</v>
      </c>
      <c r="O31" t="s">
        <v>127</v>
      </c>
      <c r="P31">
        <v>0</v>
      </c>
      <c r="S31" t="s">
        <v>127</v>
      </c>
      <c r="T31">
        <v>0</v>
      </c>
      <c r="W31" t="s">
        <v>127</v>
      </c>
      <c r="X31">
        <v>0</v>
      </c>
      <c r="AA31" t="s">
        <v>127</v>
      </c>
      <c r="AB31">
        <v>11845</v>
      </c>
      <c r="AE31" t="s">
        <v>127</v>
      </c>
      <c r="AF31">
        <v>0</v>
      </c>
      <c r="AI31" t="s">
        <v>127</v>
      </c>
      <c r="AJ31">
        <v>11845</v>
      </c>
      <c r="AM31" t="s">
        <v>127</v>
      </c>
      <c r="AN31">
        <v>0</v>
      </c>
      <c r="AQ31" t="s">
        <v>127</v>
      </c>
      <c r="AR31">
        <v>0</v>
      </c>
      <c r="AT31" t="s">
        <v>58</v>
      </c>
      <c r="AU31">
        <v>11845</v>
      </c>
    </row>
    <row r="32" spans="1:47" x14ac:dyDescent="0.35">
      <c r="C32" t="s">
        <v>61</v>
      </c>
      <c r="D32">
        <v>44</v>
      </c>
      <c r="G32" t="s">
        <v>61</v>
      </c>
      <c r="H32">
        <v>0</v>
      </c>
      <c r="K32" t="s">
        <v>61</v>
      </c>
      <c r="L32">
        <v>0</v>
      </c>
      <c r="O32" t="s">
        <v>61</v>
      </c>
      <c r="P32">
        <v>0</v>
      </c>
      <c r="S32" t="s">
        <v>61</v>
      </c>
      <c r="T32">
        <v>42</v>
      </c>
      <c r="W32" t="s">
        <v>61</v>
      </c>
      <c r="X32">
        <v>0</v>
      </c>
      <c r="AA32" t="s">
        <v>61</v>
      </c>
      <c r="AB32">
        <v>0</v>
      </c>
      <c r="AE32" t="s">
        <v>61</v>
      </c>
      <c r="AF32">
        <v>0</v>
      </c>
      <c r="AI32" t="s">
        <v>61</v>
      </c>
      <c r="AJ32">
        <v>0</v>
      </c>
      <c r="AM32" t="s">
        <v>61</v>
      </c>
      <c r="AN32">
        <v>0</v>
      </c>
      <c r="AQ32" t="s">
        <v>61</v>
      </c>
      <c r="AR32">
        <v>0</v>
      </c>
      <c r="AT32" t="s">
        <v>61</v>
      </c>
      <c r="AU32">
        <v>10</v>
      </c>
    </row>
    <row r="33" spans="3:47" x14ac:dyDescent="0.35">
      <c r="C33" t="s">
        <v>62</v>
      </c>
      <c r="D33">
        <v>0</v>
      </c>
      <c r="G33" t="s">
        <v>62</v>
      </c>
      <c r="H33">
        <v>0</v>
      </c>
      <c r="K33" t="s">
        <v>62</v>
      </c>
      <c r="L33">
        <v>0</v>
      </c>
      <c r="O33" t="s">
        <v>62</v>
      </c>
      <c r="P33">
        <v>0</v>
      </c>
      <c r="S33" t="s">
        <v>62</v>
      </c>
      <c r="T33">
        <v>96</v>
      </c>
      <c r="W33" t="s">
        <v>62</v>
      </c>
      <c r="X33">
        <v>0</v>
      </c>
      <c r="AA33" t="s">
        <v>62</v>
      </c>
      <c r="AB33">
        <v>0</v>
      </c>
      <c r="AE33" t="s">
        <v>62</v>
      </c>
      <c r="AF33">
        <v>149</v>
      </c>
      <c r="AI33" t="s">
        <v>62</v>
      </c>
      <c r="AJ33">
        <v>0</v>
      </c>
      <c r="AM33" t="s">
        <v>62</v>
      </c>
      <c r="AN33">
        <v>0</v>
      </c>
      <c r="AQ33" t="s">
        <v>62</v>
      </c>
      <c r="AR33">
        <v>0</v>
      </c>
      <c r="AT33" t="s">
        <v>62</v>
      </c>
      <c r="AU33">
        <v>372</v>
      </c>
    </row>
    <row r="34" spans="3:47" x14ac:dyDescent="0.35">
      <c r="C34" t="s">
        <v>227</v>
      </c>
      <c r="D34">
        <v>0</v>
      </c>
      <c r="G34" t="s">
        <v>227</v>
      </c>
      <c r="H34">
        <v>0</v>
      </c>
      <c r="K34" t="s">
        <v>227</v>
      </c>
      <c r="L34">
        <v>0</v>
      </c>
      <c r="O34" t="s">
        <v>227</v>
      </c>
      <c r="P34">
        <v>0</v>
      </c>
      <c r="S34" t="s">
        <v>227</v>
      </c>
      <c r="T34">
        <v>0</v>
      </c>
      <c r="W34" t="s">
        <v>227</v>
      </c>
      <c r="X34">
        <v>0</v>
      </c>
      <c r="AA34" t="s">
        <v>227</v>
      </c>
      <c r="AB34">
        <v>0</v>
      </c>
      <c r="AE34" t="s">
        <v>227</v>
      </c>
      <c r="AF34">
        <v>0</v>
      </c>
      <c r="AI34" t="s">
        <v>227</v>
      </c>
      <c r="AJ34">
        <v>0</v>
      </c>
      <c r="AM34" t="s">
        <v>227</v>
      </c>
      <c r="AN34">
        <v>0</v>
      </c>
      <c r="AQ34" t="s">
        <v>227</v>
      </c>
      <c r="AR34">
        <v>0</v>
      </c>
      <c r="AT34" t="s">
        <v>64</v>
      </c>
      <c r="AU34">
        <v>8664</v>
      </c>
    </row>
    <row r="35" spans="3:47" x14ac:dyDescent="0.35">
      <c r="C35" t="s">
        <v>228</v>
      </c>
      <c r="D35">
        <v>0</v>
      </c>
      <c r="G35" t="s">
        <v>228</v>
      </c>
      <c r="H35">
        <v>0</v>
      </c>
      <c r="K35" t="s">
        <v>228</v>
      </c>
      <c r="L35">
        <v>0</v>
      </c>
      <c r="O35" t="s">
        <v>228</v>
      </c>
      <c r="P35">
        <v>0</v>
      </c>
      <c r="S35" t="s">
        <v>228</v>
      </c>
      <c r="T35">
        <v>0</v>
      </c>
      <c r="W35" t="s">
        <v>228</v>
      </c>
      <c r="X35">
        <v>0</v>
      </c>
      <c r="AA35" t="s">
        <v>228</v>
      </c>
      <c r="AB35">
        <v>0</v>
      </c>
      <c r="AE35" t="s">
        <v>228</v>
      </c>
      <c r="AF35">
        <v>0</v>
      </c>
      <c r="AI35" t="s">
        <v>228</v>
      </c>
      <c r="AJ35">
        <v>0</v>
      </c>
      <c r="AM35" t="s">
        <v>228</v>
      </c>
      <c r="AN35">
        <v>0</v>
      </c>
      <c r="AQ35" t="s">
        <v>228</v>
      </c>
      <c r="AR35">
        <v>0</v>
      </c>
      <c r="AT35" t="s">
        <v>65</v>
      </c>
      <c r="AU35">
        <v>1383</v>
      </c>
    </row>
    <row r="36" spans="3:47" x14ac:dyDescent="0.35">
      <c r="C36" t="s">
        <v>229</v>
      </c>
      <c r="D36">
        <v>0</v>
      </c>
      <c r="G36" t="s">
        <v>229</v>
      </c>
      <c r="H36">
        <v>0</v>
      </c>
      <c r="K36" t="s">
        <v>229</v>
      </c>
      <c r="L36">
        <v>0</v>
      </c>
      <c r="O36" t="s">
        <v>229</v>
      </c>
      <c r="P36">
        <v>0</v>
      </c>
      <c r="S36" t="s">
        <v>229</v>
      </c>
      <c r="T36">
        <v>0</v>
      </c>
      <c r="W36" t="s">
        <v>229</v>
      </c>
      <c r="X36">
        <v>0</v>
      </c>
      <c r="AA36" t="s">
        <v>229</v>
      </c>
      <c r="AB36">
        <v>0</v>
      </c>
      <c r="AE36" t="s">
        <v>229</v>
      </c>
      <c r="AF36">
        <v>0</v>
      </c>
      <c r="AI36" t="s">
        <v>229</v>
      </c>
      <c r="AJ36">
        <v>0</v>
      </c>
      <c r="AM36" t="s">
        <v>229</v>
      </c>
      <c r="AN36">
        <v>0</v>
      </c>
      <c r="AQ36" t="s">
        <v>229</v>
      </c>
      <c r="AR36">
        <v>0</v>
      </c>
      <c r="AT36" t="s">
        <v>66</v>
      </c>
      <c r="AU36">
        <v>0</v>
      </c>
    </row>
    <row r="37" spans="3:47" x14ac:dyDescent="0.35">
      <c r="C37" t="s">
        <v>133</v>
      </c>
      <c r="D37">
        <v>0</v>
      </c>
      <c r="G37" t="s">
        <v>133</v>
      </c>
      <c r="H37">
        <v>0</v>
      </c>
      <c r="K37" t="s">
        <v>133</v>
      </c>
      <c r="L37">
        <v>0</v>
      </c>
      <c r="O37" t="s">
        <v>133</v>
      </c>
      <c r="P37">
        <v>0</v>
      </c>
      <c r="S37" t="s">
        <v>133</v>
      </c>
      <c r="T37">
        <v>0</v>
      </c>
      <c r="W37" t="s">
        <v>133</v>
      </c>
      <c r="X37">
        <v>1073</v>
      </c>
      <c r="AA37" t="s">
        <v>133</v>
      </c>
      <c r="AB37">
        <v>1071</v>
      </c>
      <c r="AE37" t="s">
        <v>133</v>
      </c>
      <c r="AF37">
        <v>0</v>
      </c>
      <c r="AI37" t="s">
        <v>133</v>
      </c>
      <c r="AJ37">
        <v>0</v>
      </c>
      <c r="AM37" t="s">
        <v>133</v>
      </c>
      <c r="AN37">
        <v>0</v>
      </c>
      <c r="AQ37" t="s">
        <v>133</v>
      </c>
      <c r="AR37">
        <v>0</v>
      </c>
      <c r="AT37" t="s">
        <v>79</v>
      </c>
      <c r="AU37">
        <v>155</v>
      </c>
    </row>
    <row r="38" spans="3:47" x14ac:dyDescent="0.35">
      <c r="C38" t="s">
        <v>230</v>
      </c>
      <c r="D38">
        <v>0</v>
      </c>
      <c r="G38" t="s">
        <v>230</v>
      </c>
      <c r="H38">
        <v>0</v>
      </c>
      <c r="K38" t="s">
        <v>230</v>
      </c>
      <c r="L38">
        <v>0</v>
      </c>
      <c r="O38" t="s">
        <v>230</v>
      </c>
      <c r="P38">
        <v>0</v>
      </c>
      <c r="S38" t="s">
        <v>230</v>
      </c>
      <c r="T38">
        <v>0</v>
      </c>
      <c r="W38" t="s">
        <v>230</v>
      </c>
      <c r="X38">
        <v>0</v>
      </c>
      <c r="AA38" t="s">
        <v>230</v>
      </c>
      <c r="AB38">
        <v>0</v>
      </c>
      <c r="AE38" t="s">
        <v>230</v>
      </c>
      <c r="AF38">
        <v>0</v>
      </c>
      <c r="AI38" t="s">
        <v>230</v>
      </c>
      <c r="AJ38">
        <v>0</v>
      </c>
      <c r="AM38" t="s">
        <v>230</v>
      </c>
      <c r="AN38">
        <v>0</v>
      </c>
      <c r="AQ38" t="s">
        <v>230</v>
      </c>
      <c r="AR38">
        <v>0</v>
      </c>
      <c r="AT38" t="s">
        <v>68</v>
      </c>
      <c r="AU38">
        <v>0</v>
      </c>
    </row>
    <row r="39" spans="3:47" x14ac:dyDescent="0.35">
      <c r="C39" t="s">
        <v>136</v>
      </c>
      <c r="D39">
        <v>0</v>
      </c>
      <c r="G39" t="s">
        <v>136</v>
      </c>
      <c r="H39">
        <v>0</v>
      </c>
      <c r="K39" t="s">
        <v>136</v>
      </c>
      <c r="L39">
        <v>0</v>
      </c>
      <c r="O39" t="s">
        <v>136</v>
      </c>
      <c r="P39">
        <v>0</v>
      </c>
      <c r="S39" t="s">
        <v>136</v>
      </c>
      <c r="T39">
        <v>0</v>
      </c>
      <c r="W39" t="s">
        <v>136</v>
      </c>
      <c r="X39">
        <v>0</v>
      </c>
      <c r="AA39" t="s">
        <v>136</v>
      </c>
      <c r="AB39">
        <v>0</v>
      </c>
      <c r="AE39" t="s">
        <v>136</v>
      </c>
      <c r="AF39">
        <v>0</v>
      </c>
      <c r="AI39" t="s">
        <v>136</v>
      </c>
      <c r="AJ39">
        <v>0</v>
      </c>
      <c r="AM39" t="s">
        <v>136</v>
      </c>
      <c r="AN39">
        <v>81</v>
      </c>
      <c r="AQ39" t="s">
        <v>136</v>
      </c>
      <c r="AR39">
        <v>0</v>
      </c>
      <c r="AT39" t="s">
        <v>69</v>
      </c>
      <c r="AU39">
        <v>86</v>
      </c>
    </row>
    <row r="40" spans="3:47" x14ac:dyDescent="0.35">
      <c r="C40" t="s">
        <v>231</v>
      </c>
      <c r="D40">
        <v>0</v>
      </c>
      <c r="G40" t="s">
        <v>231</v>
      </c>
      <c r="H40">
        <v>0</v>
      </c>
      <c r="K40" t="s">
        <v>231</v>
      </c>
      <c r="L40">
        <v>0</v>
      </c>
      <c r="O40" t="s">
        <v>231</v>
      </c>
      <c r="P40">
        <v>0</v>
      </c>
      <c r="S40" t="s">
        <v>231</v>
      </c>
      <c r="T40">
        <v>0</v>
      </c>
      <c r="W40" t="s">
        <v>231</v>
      </c>
      <c r="X40">
        <v>0</v>
      </c>
      <c r="AA40" t="s">
        <v>231</v>
      </c>
      <c r="AB40">
        <v>0</v>
      </c>
      <c r="AE40" t="s">
        <v>231</v>
      </c>
      <c r="AF40">
        <v>0</v>
      </c>
      <c r="AI40" t="s">
        <v>231</v>
      </c>
      <c r="AJ40">
        <v>0</v>
      </c>
      <c r="AM40" t="s">
        <v>231</v>
      </c>
      <c r="AN40">
        <v>0</v>
      </c>
      <c r="AQ40" t="s">
        <v>231</v>
      </c>
      <c r="AR40">
        <v>0</v>
      </c>
      <c r="AT40" t="s">
        <v>70</v>
      </c>
      <c r="AU40">
        <v>108</v>
      </c>
    </row>
    <row r="41" spans="3:47" x14ac:dyDescent="0.35">
      <c r="C41" t="s">
        <v>141</v>
      </c>
      <c r="D41">
        <v>0</v>
      </c>
      <c r="G41" t="s">
        <v>141</v>
      </c>
      <c r="H41">
        <v>0</v>
      </c>
      <c r="K41" t="s">
        <v>141</v>
      </c>
      <c r="L41">
        <v>0</v>
      </c>
      <c r="O41" t="s">
        <v>141</v>
      </c>
      <c r="P41">
        <v>0</v>
      </c>
      <c r="S41" t="s">
        <v>141</v>
      </c>
      <c r="T41">
        <v>0</v>
      </c>
      <c r="W41" t="s">
        <v>141</v>
      </c>
      <c r="X41">
        <v>0</v>
      </c>
      <c r="AA41" t="s">
        <v>141</v>
      </c>
      <c r="AB41">
        <v>0</v>
      </c>
      <c r="AE41" t="s">
        <v>141</v>
      </c>
      <c r="AF41">
        <v>0</v>
      </c>
      <c r="AI41" t="s">
        <v>141</v>
      </c>
      <c r="AJ41">
        <v>0</v>
      </c>
      <c r="AM41" t="s">
        <v>141</v>
      </c>
      <c r="AN41">
        <v>0</v>
      </c>
      <c r="AQ41" t="s">
        <v>141</v>
      </c>
      <c r="AR41">
        <v>0</v>
      </c>
      <c r="AT41" t="s">
        <v>76</v>
      </c>
      <c r="AU41">
        <v>0</v>
      </c>
    </row>
    <row r="42" spans="3:47" x14ac:dyDescent="0.35">
      <c r="C42" t="s">
        <v>232</v>
      </c>
      <c r="D42">
        <v>0</v>
      </c>
      <c r="G42" t="s">
        <v>232</v>
      </c>
      <c r="H42">
        <v>0</v>
      </c>
      <c r="K42" t="s">
        <v>232</v>
      </c>
      <c r="L42">
        <v>0</v>
      </c>
      <c r="O42" t="s">
        <v>232</v>
      </c>
      <c r="P42">
        <v>0</v>
      </c>
      <c r="S42" t="s">
        <v>232</v>
      </c>
      <c r="T42">
        <v>0</v>
      </c>
      <c r="W42" t="s">
        <v>232</v>
      </c>
      <c r="X42">
        <v>2946</v>
      </c>
      <c r="AA42" t="s">
        <v>232</v>
      </c>
      <c r="AB42">
        <v>0</v>
      </c>
      <c r="AE42" t="s">
        <v>232</v>
      </c>
      <c r="AF42">
        <v>0</v>
      </c>
      <c r="AI42" t="s">
        <v>232</v>
      </c>
      <c r="AJ42">
        <v>0</v>
      </c>
      <c r="AM42" t="s">
        <v>232</v>
      </c>
      <c r="AN42">
        <v>7805</v>
      </c>
      <c r="AQ42" t="s">
        <v>232</v>
      </c>
      <c r="AR42">
        <v>0</v>
      </c>
      <c r="AT42" t="s">
        <v>77</v>
      </c>
      <c r="AU42">
        <v>2906</v>
      </c>
    </row>
    <row r="43" spans="3:47" x14ac:dyDescent="0.35">
      <c r="C43" t="s">
        <v>233</v>
      </c>
      <c r="D43">
        <v>0</v>
      </c>
      <c r="G43" t="s">
        <v>233</v>
      </c>
      <c r="H43">
        <v>0</v>
      </c>
      <c r="K43" t="s">
        <v>233</v>
      </c>
      <c r="L43">
        <v>0</v>
      </c>
      <c r="O43" t="s">
        <v>233</v>
      </c>
      <c r="P43">
        <v>0</v>
      </c>
      <c r="S43" t="s">
        <v>233</v>
      </c>
      <c r="T43">
        <v>0</v>
      </c>
      <c r="W43" t="s">
        <v>233</v>
      </c>
      <c r="X43">
        <v>9003</v>
      </c>
      <c r="AA43" t="s">
        <v>233</v>
      </c>
      <c r="AB43">
        <v>0</v>
      </c>
      <c r="AE43" t="s">
        <v>233</v>
      </c>
      <c r="AF43">
        <v>0</v>
      </c>
      <c r="AI43" t="s">
        <v>233</v>
      </c>
      <c r="AJ43">
        <v>0</v>
      </c>
      <c r="AM43" t="s">
        <v>233</v>
      </c>
      <c r="AN43">
        <v>0</v>
      </c>
      <c r="AQ43" t="s">
        <v>233</v>
      </c>
      <c r="AR43">
        <v>0</v>
      </c>
      <c r="AT43" t="s">
        <v>78</v>
      </c>
      <c r="AU43">
        <v>0</v>
      </c>
    </row>
    <row r="44" spans="3:47" x14ac:dyDescent="0.35">
      <c r="C44" t="s">
        <v>134</v>
      </c>
      <c r="D44">
        <v>0</v>
      </c>
      <c r="G44" t="s">
        <v>134</v>
      </c>
      <c r="H44">
        <v>0</v>
      </c>
      <c r="K44" t="s">
        <v>134</v>
      </c>
      <c r="L44">
        <v>0</v>
      </c>
      <c r="O44" t="s">
        <v>134</v>
      </c>
      <c r="P44">
        <v>0</v>
      </c>
      <c r="S44" t="s">
        <v>134</v>
      </c>
      <c r="T44">
        <v>0</v>
      </c>
      <c r="W44" t="s">
        <v>134</v>
      </c>
      <c r="X44">
        <v>0</v>
      </c>
      <c r="AA44" t="s">
        <v>134</v>
      </c>
      <c r="AB44">
        <v>0</v>
      </c>
      <c r="AE44" t="s">
        <v>134</v>
      </c>
      <c r="AF44">
        <v>0</v>
      </c>
      <c r="AI44" t="s">
        <v>134</v>
      </c>
      <c r="AJ44">
        <v>0</v>
      </c>
      <c r="AM44" t="s">
        <v>134</v>
      </c>
      <c r="AN44">
        <v>729</v>
      </c>
      <c r="AQ44" t="s">
        <v>134</v>
      </c>
      <c r="AR44">
        <v>0</v>
      </c>
      <c r="AT44" t="s">
        <v>67</v>
      </c>
      <c r="AU44">
        <v>1071</v>
      </c>
    </row>
    <row r="45" spans="3:47" x14ac:dyDescent="0.35">
      <c r="C45" t="s">
        <v>142</v>
      </c>
      <c r="D45">
        <v>0</v>
      </c>
      <c r="G45" t="s">
        <v>142</v>
      </c>
      <c r="H45">
        <v>0</v>
      </c>
      <c r="K45" t="s">
        <v>142</v>
      </c>
      <c r="L45">
        <v>0</v>
      </c>
      <c r="O45" t="s">
        <v>142</v>
      </c>
      <c r="P45">
        <v>0</v>
      </c>
      <c r="S45" t="s">
        <v>142</v>
      </c>
      <c r="T45">
        <v>0</v>
      </c>
      <c r="W45" t="s">
        <v>142</v>
      </c>
      <c r="X45">
        <v>0</v>
      </c>
      <c r="AA45" t="s">
        <v>142</v>
      </c>
      <c r="AB45">
        <v>0</v>
      </c>
      <c r="AE45" t="s">
        <v>142</v>
      </c>
      <c r="AF45">
        <v>0</v>
      </c>
      <c r="AI45" t="s">
        <v>142</v>
      </c>
      <c r="AJ45">
        <v>0</v>
      </c>
      <c r="AM45" t="s">
        <v>142</v>
      </c>
      <c r="AN45">
        <v>0</v>
      </c>
      <c r="AQ45" t="s">
        <v>142</v>
      </c>
      <c r="AR45">
        <v>0</v>
      </c>
      <c r="AT45" t="s">
        <v>80</v>
      </c>
      <c r="AU45">
        <v>0</v>
      </c>
    </row>
    <row r="46" spans="3:47" x14ac:dyDescent="0.35">
      <c r="C46" t="s">
        <v>83</v>
      </c>
      <c r="D46">
        <v>0</v>
      </c>
      <c r="G46" t="s">
        <v>83</v>
      </c>
      <c r="H46">
        <v>0</v>
      </c>
      <c r="K46" t="s">
        <v>83</v>
      </c>
      <c r="L46">
        <v>0</v>
      </c>
      <c r="O46" t="s">
        <v>83</v>
      </c>
      <c r="P46">
        <v>0</v>
      </c>
      <c r="S46" t="s">
        <v>83</v>
      </c>
      <c r="T46">
        <v>0</v>
      </c>
      <c r="W46" t="s">
        <v>83</v>
      </c>
      <c r="X46">
        <v>0</v>
      </c>
      <c r="AA46" t="s">
        <v>83</v>
      </c>
      <c r="AB46">
        <v>0</v>
      </c>
      <c r="AE46" t="s">
        <v>83</v>
      </c>
      <c r="AF46">
        <v>0</v>
      </c>
      <c r="AI46" t="s">
        <v>83</v>
      </c>
      <c r="AJ46">
        <v>0</v>
      </c>
      <c r="AM46" t="s">
        <v>83</v>
      </c>
      <c r="AN46">
        <v>0</v>
      </c>
      <c r="AQ46" t="s">
        <v>83</v>
      </c>
      <c r="AR46">
        <v>0</v>
      </c>
      <c r="AT46" t="s">
        <v>83</v>
      </c>
      <c r="AU46">
        <v>9</v>
      </c>
    </row>
    <row r="47" spans="3:47" x14ac:dyDescent="0.35">
      <c r="C47" t="s">
        <v>84</v>
      </c>
      <c r="D47">
        <v>0</v>
      </c>
      <c r="G47" t="s">
        <v>84</v>
      </c>
      <c r="H47">
        <v>0</v>
      </c>
      <c r="K47" t="s">
        <v>84</v>
      </c>
      <c r="L47">
        <v>0</v>
      </c>
      <c r="O47" t="s">
        <v>84</v>
      </c>
      <c r="P47">
        <v>0</v>
      </c>
      <c r="S47" t="s">
        <v>84</v>
      </c>
      <c r="T47">
        <v>0</v>
      </c>
      <c r="W47" t="s">
        <v>84</v>
      </c>
      <c r="X47">
        <v>0</v>
      </c>
      <c r="AA47" t="s">
        <v>84</v>
      </c>
      <c r="AB47">
        <v>0</v>
      </c>
      <c r="AE47" t="s">
        <v>84</v>
      </c>
      <c r="AF47">
        <v>0</v>
      </c>
      <c r="AI47" t="s">
        <v>84</v>
      </c>
      <c r="AJ47">
        <v>0</v>
      </c>
      <c r="AM47" t="s">
        <v>84</v>
      </c>
      <c r="AN47">
        <v>0</v>
      </c>
      <c r="AQ47" t="s">
        <v>84</v>
      </c>
      <c r="AR47">
        <v>0</v>
      </c>
      <c r="AT47" t="s">
        <v>84</v>
      </c>
      <c r="AU47">
        <v>0</v>
      </c>
    </row>
    <row r="48" spans="3:47" x14ac:dyDescent="0.35">
      <c r="C48" t="s">
        <v>126</v>
      </c>
      <c r="D48">
        <v>0</v>
      </c>
      <c r="G48" t="s">
        <v>126</v>
      </c>
      <c r="H48">
        <v>0</v>
      </c>
      <c r="K48" t="s">
        <v>247</v>
      </c>
      <c r="L48">
        <v>0</v>
      </c>
      <c r="O48" t="s">
        <v>126</v>
      </c>
      <c r="P48">
        <v>0</v>
      </c>
      <c r="S48" t="s">
        <v>126</v>
      </c>
      <c r="T48">
        <v>0</v>
      </c>
      <c r="W48" t="s">
        <v>126</v>
      </c>
      <c r="X48">
        <v>0</v>
      </c>
      <c r="AA48" t="s">
        <v>126</v>
      </c>
      <c r="AB48">
        <v>0</v>
      </c>
      <c r="AE48" t="s">
        <v>126</v>
      </c>
      <c r="AF48">
        <v>0</v>
      </c>
      <c r="AI48" t="s">
        <v>126</v>
      </c>
      <c r="AJ48">
        <v>0</v>
      </c>
      <c r="AM48" t="s">
        <v>126</v>
      </c>
      <c r="AN48">
        <v>5</v>
      </c>
      <c r="AQ48" t="s">
        <v>126</v>
      </c>
      <c r="AR48">
        <v>0</v>
      </c>
      <c r="AT48" t="s">
        <v>86</v>
      </c>
      <c r="AU48">
        <v>0</v>
      </c>
    </row>
    <row r="49" spans="1:47" x14ac:dyDescent="0.35">
      <c r="C49" t="s">
        <v>87</v>
      </c>
      <c r="D49">
        <v>0</v>
      </c>
      <c r="G49" t="s">
        <v>87</v>
      </c>
      <c r="H49">
        <v>0</v>
      </c>
      <c r="K49" t="s">
        <v>87</v>
      </c>
      <c r="L49">
        <v>0</v>
      </c>
      <c r="O49" t="s">
        <v>87</v>
      </c>
      <c r="P49">
        <v>0</v>
      </c>
      <c r="S49" t="s">
        <v>87</v>
      </c>
      <c r="T49">
        <v>0</v>
      </c>
      <c r="W49" t="s">
        <v>87</v>
      </c>
      <c r="X49">
        <v>0</v>
      </c>
      <c r="AA49" t="s">
        <v>87</v>
      </c>
      <c r="AB49">
        <v>0</v>
      </c>
      <c r="AE49" t="s">
        <v>87</v>
      </c>
      <c r="AF49">
        <v>0</v>
      </c>
      <c r="AI49" t="s">
        <v>87</v>
      </c>
      <c r="AJ49">
        <v>0</v>
      </c>
      <c r="AM49" t="s">
        <v>87</v>
      </c>
      <c r="AN49">
        <v>0</v>
      </c>
      <c r="AQ49" t="s">
        <v>87</v>
      </c>
      <c r="AR49">
        <v>0</v>
      </c>
      <c r="AT49" t="s">
        <v>87</v>
      </c>
      <c r="AU49">
        <v>1000</v>
      </c>
    </row>
    <row r="50" spans="1:47" x14ac:dyDescent="0.35">
      <c r="A50" t="s">
        <v>164</v>
      </c>
      <c r="B50">
        <v>10014078.499999996</v>
      </c>
      <c r="C50" t="s">
        <v>135</v>
      </c>
      <c r="D50">
        <v>26</v>
      </c>
      <c r="E50" t="s">
        <v>164</v>
      </c>
      <c r="F50">
        <v>10308730.499999994</v>
      </c>
      <c r="G50" t="s">
        <v>135</v>
      </c>
      <c r="H50">
        <v>0</v>
      </c>
      <c r="I50" t="s">
        <v>164</v>
      </c>
      <c r="J50">
        <v>10614844.000000013</v>
      </c>
      <c r="K50" t="s">
        <v>135</v>
      </c>
      <c r="L50">
        <v>191</v>
      </c>
      <c r="M50" t="s">
        <v>164</v>
      </c>
      <c r="N50">
        <v>10932783.499999994</v>
      </c>
      <c r="O50" t="s">
        <v>135</v>
      </c>
      <c r="P50">
        <v>0</v>
      </c>
      <c r="Q50" t="s">
        <v>164</v>
      </c>
      <c r="R50">
        <v>11260084.499999996</v>
      </c>
      <c r="S50" t="s">
        <v>135</v>
      </c>
      <c r="T50">
        <v>1046</v>
      </c>
      <c r="U50" t="s">
        <v>164</v>
      </c>
      <c r="V50">
        <v>11596778.499999991</v>
      </c>
      <c r="W50" t="s">
        <v>135</v>
      </c>
      <c r="X50">
        <v>0</v>
      </c>
      <c r="Y50" t="s">
        <v>164</v>
      </c>
      <c r="Z50">
        <v>11940683.499999996</v>
      </c>
      <c r="AA50" t="s">
        <v>135</v>
      </c>
      <c r="AB50">
        <v>2300</v>
      </c>
      <c r="AC50" t="s">
        <v>164</v>
      </c>
      <c r="AD50">
        <v>12290444.000000004</v>
      </c>
      <c r="AE50" t="s">
        <v>135</v>
      </c>
      <c r="AF50">
        <v>1842</v>
      </c>
      <c r="AG50" t="s">
        <v>164</v>
      </c>
      <c r="AH50">
        <v>12643123.000000002</v>
      </c>
      <c r="AI50" t="s">
        <v>135</v>
      </c>
      <c r="AJ50">
        <v>0</v>
      </c>
      <c r="AK50" t="s">
        <v>164</v>
      </c>
      <c r="AL50">
        <v>12996895</v>
      </c>
      <c r="AM50" t="s">
        <v>135</v>
      </c>
      <c r="AN50">
        <v>5861</v>
      </c>
      <c r="AO50" t="s">
        <v>164</v>
      </c>
      <c r="AP50">
        <v>13352864</v>
      </c>
      <c r="AQ50" t="s">
        <v>135</v>
      </c>
      <c r="AR50">
        <v>5567</v>
      </c>
      <c r="AS50" t="s">
        <v>164</v>
      </c>
      <c r="AT50" t="s">
        <v>148</v>
      </c>
      <c r="AU50">
        <v>710</v>
      </c>
    </row>
    <row r="51" spans="1:47" x14ac:dyDescent="0.35">
      <c r="C51" t="s">
        <v>139</v>
      </c>
      <c r="D51">
        <v>10276</v>
      </c>
      <c r="G51" t="s">
        <v>139</v>
      </c>
      <c r="H51">
        <v>9760</v>
      </c>
      <c r="K51" t="s">
        <v>139</v>
      </c>
      <c r="L51">
        <v>0</v>
      </c>
      <c r="O51" t="s">
        <v>139</v>
      </c>
      <c r="P51">
        <v>0</v>
      </c>
      <c r="S51" t="s">
        <v>139</v>
      </c>
      <c r="T51">
        <v>14448</v>
      </c>
      <c r="W51" t="s">
        <v>139</v>
      </c>
      <c r="X51">
        <v>0</v>
      </c>
      <c r="AA51" t="s">
        <v>139</v>
      </c>
      <c r="AB51">
        <v>6820</v>
      </c>
      <c r="AE51" t="s">
        <v>139</v>
      </c>
      <c r="AF51">
        <v>5340</v>
      </c>
      <c r="AI51" t="s">
        <v>139</v>
      </c>
      <c r="AJ51">
        <v>0</v>
      </c>
      <c r="AM51" t="s">
        <v>139</v>
      </c>
      <c r="AN51">
        <v>10968</v>
      </c>
      <c r="AQ51" t="s">
        <v>139</v>
      </c>
      <c r="AR51">
        <v>11786</v>
      </c>
      <c r="AT51" t="s">
        <v>139</v>
      </c>
      <c r="AU51">
        <v>3260</v>
      </c>
    </row>
    <row r="52" spans="1:47" x14ac:dyDescent="0.35">
      <c r="C52" t="s">
        <v>138</v>
      </c>
      <c r="D52">
        <v>2960</v>
      </c>
      <c r="G52" t="s">
        <v>138</v>
      </c>
      <c r="H52">
        <v>1886</v>
      </c>
      <c r="K52" t="s">
        <v>138</v>
      </c>
      <c r="L52">
        <v>0</v>
      </c>
      <c r="O52" t="s">
        <v>138</v>
      </c>
      <c r="P52">
        <v>0</v>
      </c>
      <c r="S52" t="s">
        <v>138</v>
      </c>
      <c r="T52">
        <v>2068</v>
      </c>
      <c r="W52" t="s">
        <v>138</v>
      </c>
      <c r="X52">
        <v>0</v>
      </c>
      <c r="AA52" t="s">
        <v>138</v>
      </c>
      <c r="AB52">
        <v>2110</v>
      </c>
      <c r="AE52" t="s">
        <v>138</v>
      </c>
      <c r="AF52">
        <v>1810</v>
      </c>
      <c r="AI52" t="s">
        <v>138</v>
      </c>
      <c r="AJ52">
        <v>0</v>
      </c>
      <c r="AM52" t="s">
        <v>138</v>
      </c>
      <c r="AN52">
        <v>4172</v>
      </c>
      <c r="AQ52" t="s">
        <v>138</v>
      </c>
      <c r="AR52">
        <v>4110</v>
      </c>
      <c r="AT52" t="s">
        <v>138</v>
      </c>
      <c r="AU52">
        <v>813</v>
      </c>
    </row>
    <row r="53" spans="1:47" x14ac:dyDescent="0.35">
      <c r="C53" t="s">
        <v>82</v>
      </c>
      <c r="D53">
        <v>0</v>
      </c>
      <c r="G53" t="s">
        <v>82</v>
      </c>
      <c r="H53">
        <v>0</v>
      </c>
      <c r="K53" t="s">
        <v>82</v>
      </c>
      <c r="L53">
        <v>1717</v>
      </c>
      <c r="O53" t="s">
        <v>82</v>
      </c>
      <c r="P53">
        <v>2626</v>
      </c>
      <c r="S53" t="s">
        <v>82</v>
      </c>
      <c r="T53">
        <v>1600</v>
      </c>
      <c r="W53" t="s">
        <v>82</v>
      </c>
      <c r="X53">
        <v>0</v>
      </c>
      <c r="AA53" t="s">
        <v>82</v>
      </c>
      <c r="AB53">
        <v>281</v>
      </c>
      <c r="AE53" t="s">
        <v>82</v>
      </c>
      <c r="AF53">
        <v>106</v>
      </c>
      <c r="AI53" t="s">
        <v>82</v>
      </c>
      <c r="AJ53">
        <v>0</v>
      </c>
      <c r="AM53" t="s">
        <v>82</v>
      </c>
      <c r="AN53">
        <v>505</v>
      </c>
      <c r="AQ53" t="s">
        <v>82</v>
      </c>
      <c r="AR53">
        <v>0</v>
      </c>
      <c r="AT53" t="s">
        <v>82</v>
      </c>
      <c r="AU53">
        <v>14</v>
      </c>
    </row>
    <row r="54" spans="1:47" x14ac:dyDescent="0.35">
      <c r="C54" t="s">
        <v>60</v>
      </c>
      <c r="D54">
        <v>0</v>
      </c>
      <c r="G54" t="s">
        <v>60</v>
      </c>
      <c r="H54">
        <v>0</v>
      </c>
      <c r="K54" t="s">
        <v>60</v>
      </c>
      <c r="L54">
        <v>255</v>
      </c>
      <c r="O54" t="s">
        <v>60</v>
      </c>
      <c r="P54">
        <v>658</v>
      </c>
      <c r="S54" t="s">
        <v>60</v>
      </c>
      <c r="T54">
        <v>234</v>
      </c>
      <c r="W54" t="s">
        <v>60</v>
      </c>
      <c r="X54">
        <v>0</v>
      </c>
      <c r="AA54" t="s">
        <v>60</v>
      </c>
      <c r="AB54">
        <v>0</v>
      </c>
      <c r="AE54" t="s">
        <v>60</v>
      </c>
      <c r="AF54">
        <v>32</v>
      </c>
      <c r="AI54" t="s">
        <v>60</v>
      </c>
      <c r="AJ54">
        <v>0</v>
      </c>
      <c r="AM54" t="s">
        <v>60</v>
      </c>
      <c r="AN54">
        <v>195</v>
      </c>
      <c r="AQ54" t="s">
        <v>60</v>
      </c>
      <c r="AR54">
        <v>0</v>
      </c>
      <c r="AT54" t="s">
        <v>60</v>
      </c>
      <c r="AU54">
        <v>0</v>
      </c>
    </row>
    <row r="55" spans="1:47" x14ac:dyDescent="0.35">
      <c r="C55" t="s">
        <v>127</v>
      </c>
      <c r="D55">
        <v>0</v>
      </c>
      <c r="G55" t="s">
        <v>127</v>
      </c>
      <c r="H55">
        <v>0</v>
      </c>
      <c r="K55" t="s">
        <v>127</v>
      </c>
      <c r="L55">
        <v>0</v>
      </c>
      <c r="O55" t="s">
        <v>127</v>
      </c>
      <c r="P55">
        <v>0</v>
      </c>
      <c r="S55" t="s">
        <v>127</v>
      </c>
      <c r="T55">
        <v>0</v>
      </c>
      <c r="W55" t="s">
        <v>127</v>
      </c>
      <c r="X55">
        <v>0</v>
      </c>
      <c r="AA55" t="s">
        <v>127</v>
      </c>
      <c r="AB55">
        <v>0</v>
      </c>
      <c r="AE55" t="s">
        <v>127</v>
      </c>
      <c r="AF55">
        <v>0</v>
      </c>
      <c r="AI55" t="s">
        <v>127</v>
      </c>
      <c r="AJ55">
        <v>0</v>
      </c>
      <c r="AM55" t="s">
        <v>127</v>
      </c>
      <c r="AN55">
        <v>21</v>
      </c>
      <c r="AQ55" t="s">
        <v>127</v>
      </c>
      <c r="AR55">
        <v>21</v>
      </c>
      <c r="AT55" t="s">
        <v>58</v>
      </c>
      <c r="AU55">
        <v>0</v>
      </c>
    </row>
    <row r="56" spans="1:47" x14ac:dyDescent="0.35">
      <c r="C56" t="s">
        <v>61</v>
      </c>
      <c r="D56">
        <v>0</v>
      </c>
      <c r="G56" t="s">
        <v>61</v>
      </c>
      <c r="H56">
        <v>0</v>
      </c>
      <c r="K56" t="s">
        <v>61</v>
      </c>
      <c r="L56">
        <v>0</v>
      </c>
      <c r="O56" t="s">
        <v>61</v>
      </c>
      <c r="P56">
        <v>0</v>
      </c>
      <c r="S56" t="s">
        <v>61</v>
      </c>
      <c r="T56">
        <v>0</v>
      </c>
      <c r="W56" t="s">
        <v>61</v>
      </c>
      <c r="X56">
        <v>0</v>
      </c>
      <c r="AA56" t="s">
        <v>61</v>
      </c>
      <c r="AB56">
        <v>8</v>
      </c>
      <c r="AE56" t="s">
        <v>61</v>
      </c>
      <c r="AF56">
        <v>0</v>
      </c>
      <c r="AI56" t="s">
        <v>61</v>
      </c>
      <c r="AJ56">
        <v>0</v>
      </c>
      <c r="AM56" t="s">
        <v>61</v>
      </c>
      <c r="AN56">
        <v>21</v>
      </c>
      <c r="AQ56" t="s">
        <v>61</v>
      </c>
      <c r="AR56">
        <v>0</v>
      </c>
      <c r="AT56" t="s">
        <v>61</v>
      </c>
      <c r="AU56">
        <v>0</v>
      </c>
    </row>
    <row r="57" spans="1:47" x14ac:dyDescent="0.35">
      <c r="C57" t="s">
        <v>62</v>
      </c>
      <c r="D57">
        <v>0</v>
      </c>
      <c r="G57" t="s">
        <v>62</v>
      </c>
      <c r="H57">
        <v>0</v>
      </c>
      <c r="K57" t="s">
        <v>62</v>
      </c>
      <c r="L57">
        <v>0</v>
      </c>
      <c r="O57" t="s">
        <v>62</v>
      </c>
      <c r="P57">
        <v>3830</v>
      </c>
      <c r="S57" t="s">
        <v>62</v>
      </c>
      <c r="T57">
        <v>0</v>
      </c>
      <c r="W57" t="s">
        <v>62</v>
      </c>
      <c r="X57">
        <v>0</v>
      </c>
      <c r="AA57" t="s">
        <v>62</v>
      </c>
      <c r="AB57">
        <v>429</v>
      </c>
      <c r="AE57" t="s">
        <v>62</v>
      </c>
      <c r="AF57">
        <v>0</v>
      </c>
      <c r="AI57" t="s">
        <v>62</v>
      </c>
      <c r="AJ57">
        <v>0</v>
      </c>
      <c r="AM57" t="s">
        <v>62</v>
      </c>
      <c r="AN57">
        <v>1570</v>
      </c>
      <c r="AQ57" t="s">
        <v>62</v>
      </c>
      <c r="AR57">
        <v>0</v>
      </c>
      <c r="AT57" t="s">
        <v>62</v>
      </c>
      <c r="AU57">
        <v>619</v>
      </c>
    </row>
    <row r="58" spans="1:47" x14ac:dyDescent="0.35">
      <c r="C58" t="s">
        <v>227</v>
      </c>
      <c r="D58">
        <v>0</v>
      </c>
      <c r="G58" t="s">
        <v>227</v>
      </c>
      <c r="H58">
        <v>0</v>
      </c>
      <c r="K58" t="s">
        <v>227</v>
      </c>
      <c r="L58">
        <v>0</v>
      </c>
      <c r="O58" t="s">
        <v>227</v>
      </c>
      <c r="P58">
        <v>0</v>
      </c>
      <c r="S58" t="s">
        <v>227</v>
      </c>
      <c r="T58">
        <v>0</v>
      </c>
      <c r="W58" t="s">
        <v>227</v>
      </c>
      <c r="X58">
        <v>0</v>
      </c>
      <c r="AA58" t="s">
        <v>227</v>
      </c>
      <c r="AB58">
        <v>0</v>
      </c>
      <c r="AE58" t="s">
        <v>227</v>
      </c>
      <c r="AF58">
        <v>0</v>
      </c>
      <c r="AI58" t="s">
        <v>227</v>
      </c>
      <c r="AJ58">
        <v>0</v>
      </c>
      <c r="AM58" t="s">
        <v>227</v>
      </c>
      <c r="AN58">
        <v>6809</v>
      </c>
      <c r="AQ58" t="s">
        <v>227</v>
      </c>
      <c r="AR58">
        <v>0</v>
      </c>
      <c r="AT58" t="s">
        <v>64</v>
      </c>
      <c r="AU58">
        <v>2623</v>
      </c>
    </row>
    <row r="59" spans="1:47" x14ac:dyDescent="0.35">
      <c r="C59" t="s">
        <v>228</v>
      </c>
      <c r="D59">
        <v>0</v>
      </c>
      <c r="G59" t="s">
        <v>228</v>
      </c>
      <c r="H59">
        <v>0</v>
      </c>
      <c r="K59" t="s">
        <v>228</v>
      </c>
      <c r="L59">
        <v>0</v>
      </c>
      <c r="O59" t="s">
        <v>228</v>
      </c>
      <c r="P59">
        <v>0</v>
      </c>
      <c r="S59" t="s">
        <v>228</v>
      </c>
      <c r="T59">
        <v>0</v>
      </c>
      <c r="W59" t="s">
        <v>228</v>
      </c>
      <c r="X59">
        <v>0</v>
      </c>
      <c r="AA59" t="s">
        <v>228</v>
      </c>
      <c r="AB59">
        <v>0</v>
      </c>
      <c r="AE59" t="s">
        <v>228</v>
      </c>
      <c r="AF59">
        <v>0</v>
      </c>
      <c r="AI59" t="s">
        <v>228</v>
      </c>
      <c r="AJ59">
        <v>0</v>
      </c>
      <c r="AM59" t="s">
        <v>228</v>
      </c>
      <c r="AN59">
        <v>0</v>
      </c>
      <c r="AQ59" t="s">
        <v>228</v>
      </c>
      <c r="AR59">
        <v>0</v>
      </c>
      <c r="AT59" t="s">
        <v>65</v>
      </c>
      <c r="AU59">
        <v>0</v>
      </c>
    </row>
    <row r="60" spans="1:47" x14ac:dyDescent="0.35">
      <c r="C60" t="s">
        <v>229</v>
      </c>
      <c r="D60">
        <v>0</v>
      </c>
      <c r="G60" t="s">
        <v>229</v>
      </c>
      <c r="H60">
        <v>0</v>
      </c>
      <c r="K60" t="s">
        <v>229</v>
      </c>
      <c r="L60">
        <v>0</v>
      </c>
      <c r="O60" t="s">
        <v>229</v>
      </c>
      <c r="P60">
        <v>0</v>
      </c>
      <c r="S60" t="s">
        <v>229</v>
      </c>
      <c r="T60">
        <v>0</v>
      </c>
      <c r="W60" t="s">
        <v>229</v>
      </c>
      <c r="X60">
        <v>15</v>
      </c>
      <c r="AA60" t="s">
        <v>229</v>
      </c>
      <c r="AB60">
        <v>0</v>
      </c>
      <c r="AE60" t="s">
        <v>229</v>
      </c>
      <c r="AF60">
        <v>0</v>
      </c>
      <c r="AI60" t="s">
        <v>229</v>
      </c>
      <c r="AJ60">
        <v>0</v>
      </c>
      <c r="AM60" t="s">
        <v>229</v>
      </c>
      <c r="AN60">
        <v>0</v>
      </c>
      <c r="AQ60" t="s">
        <v>229</v>
      </c>
      <c r="AR60">
        <v>0</v>
      </c>
      <c r="AT60" t="s">
        <v>66</v>
      </c>
      <c r="AU60">
        <v>0</v>
      </c>
    </row>
    <row r="61" spans="1:47" x14ac:dyDescent="0.35">
      <c r="C61" t="s">
        <v>133</v>
      </c>
      <c r="D61">
        <v>0</v>
      </c>
      <c r="G61" t="s">
        <v>133</v>
      </c>
      <c r="H61">
        <v>0</v>
      </c>
      <c r="K61" t="s">
        <v>133</v>
      </c>
      <c r="L61">
        <v>0</v>
      </c>
      <c r="O61" t="s">
        <v>133</v>
      </c>
      <c r="P61">
        <v>0</v>
      </c>
      <c r="S61" t="s">
        <v>133</v>
      </c>
      <c r="T61">
        <v>0</v>
      </c>
      <c r="W61" t="s">
        <v>133</v>
      </c>
      <c r="X61">
        <v>0</v>
      </c>
      <c r="AA61" t="s">
        <v>133</v>
      </c>
      <c r="AB61">
        <v>668</v>
      </c>
      <c r="AE61" t="s">
        <v>133</v>
      </c>
      <c r="AF61">
        <v>0</v>
      </c>
      <c r="AI61" t="s">
        <v>133</v>
      </c>
      <c r="AJ61">
        <v>0</v>
      </c>
      <c r="AM61" t="s">
        <v>133</v>
      </c>
      <c r="AN61">
        <v>0</v>
      </c>
      <c r="AQ61" t="s">
        <v>133</v>
      </c>
      <c r="AR61">
        <v>0</v>
      </c>
      <c r="AT61" t="s">
        <v>79</v>
      </c>
      <c r="AU61">
        <v>0</v>
      </c>
    </row>
    <row r="62" spans="1:47" x14ac:dyDescent="0.35">
      <c r="C62" t="s">
        <v>230</v>
      </c>
      <c r="D62">
        <v>0</v>
      </c>
      <c r="G62" t="s">
        <v>230</v>
      </c>
      <c r="H62">
        <v>0</v>
      </c>
      <c r="K62" t="s">
        <v>230</v>
      </c>
      <c r="L62">
        <v>0</v>
      </c>
      <c r="O62" t="s">
        <v>230</v>
      </c>
      <c r="P62">
        <v>0</v>
      </c>
      <c r="S62" t="s">
        <v>230</v>
      </c>
      <c r="T62">
        <v>0</v>
      </c>
      <c r="W62" t="s">
        <v>230</v>
      </c>
      <c r="X62">
        <v>0</v>
      </c>
      <c r="AA62" t="s">
        <v>230</v>
      </c>
      <c r="AB62">
        <v>0</v>
      </c>
      <c r="AE62" t="s">
        <v>230</v>
      </c>
      <c r="AF62">
        <v>0</v>
      </c>
      <c r="AI62" t="s">
        <v>230</v>
      </c>
      <c r="AJ62">
        <v>0</v>
      </c>
      <c r="AM62" t="s">
        <v>230</v>
      </c>
      <c r="AN62">
        <v>0</v>
      </c>
      <c r="AQ62" t="s">
        <v>230</v>
      </c>
      <c r="AR62">
        <v>0</v>
      </c>
      <c r="AT62" t="s">
        <v>68</v>
      </c>
      <c r="AU62">
        <v>0</v>
      </c>
    </row>
    <row r="63" spans="1:47" x14ac:dyDescent="0.35">
      <c r="C63" t="s">
        <v>136</v>
      </c>
      <c r="D63">
        <v>241</v>
      </c>
      <c r="G63" t="s">
        <v>136</v>
      </c>
      <c r="H63">
        <v>206</v>
      </c>
      <c r="K63" t="s">
        <v>136</v>
      </c>
      <c r="L63">
        <v>0</v>
      </c>
      <c r="O63" t="s">
        <v>136</v>
      </c>
      <c r="P63">
        <v>0</v>
      </c>
      <c r="S63" t="s">
        <v>136</v>
      </c>
      <c r="T63">
        <v>234</v>
      </c>
      <c r="W63" t="s">
        <v>136</v>
      </c>
      <c r="X63">
        <v>0</v>
      </c>
      <c r="AA63" t="s">
        <v>136</v>
      </c>
      <c r="AB63">
        <v>137</v>
      </c>
      <c r="AE63" t="s">
        <v>136</v>
      </c>
      <c r="AF63">
        <v>92</v>
      </c>
      <c r="AI63" t="s">
        <v>136</v>
      </c>
      <c r="AJ63">
        <v>0</v>
      </c>
      <c r="AM63" t="s">
        <v>136</v>
      </c>
      <c r="AN63">
        <v>352</v>
      </c>
      <c r="AQ63" t="s">
        <v>136</v>
      </c>
      <c r="AR63">
        <v>0</v>
      </c>
      <c r="AT63" t="s">
        <v>69</v>
      </c>
      <c r="AU63">
        <v>54</v>
      </c>
    </row>
    <row r="64" spans="1:47" x14ac:dyDescent="0.35">
      <c r="C64" t="s">
        <v>231</v>
      </c>
      <c r="D64">
        <v>0</v>
      </c>
      <c r="G64" t="s">
        <v>231</v>
      </c>
      <c r="H64">
        <v>0</v>
      </c>
      <c r="K64" t="s">
        <v>231</v>
      </c>
      <c r="L64">
        <v>0</v>
      </c>
      <c r="O64" t="s">
        <v>231</v>
      </c>
      <c r="P64">
        <v>0</v>
      </c>
      <c r="S64" t="s">
        <v>231</v>
      </c>
      <c r="T64">
        <v>0</v>
      </c>
      <c r="W64" t="s">
        <v>231</v>
      </c>
      <c r="X64">
        <v>0</v>
      </c>
      <c r="AA64" t="s">
        <v>231</v>
      </c>
      <c r="AB64">
        <v>0</v>
      </c>
      <c r="AE64" t="s">
        <v>231</v>
      </c>
      <c r="AF64">
        <v>0</v>
      </c>
      <c r="AI64" t="s">
        <v>231</v>
      </c>
      <c r="AJ64">
        <v>0</v>
      </c>
      <c r="AM64" t="s">
        <v>231</v>
      </c>
      <c r="AN64">
        <v>0</v>
      </c>
      <c r="AQ64" t="s">
        <v>231</v>
      </c>
      <c r="AR64">
        <v>0</v>
      </c>
      <c r="AT64" t="s">
        <v>70</v>
      </c>
      <c r="AU64">
        <v>0</v>
      </c>
    </row>
    <row r="65" spans="1:47" x14ac:dyDescent="0.35">
      <c r="C65" t="s">
        <v>141</v>
      </c>
      <c r="D65">
        <v>0</v>
      </c>
      <c r="G65" t="s">
        <v>141</v>
      </c>
      <c r="H65">
        <v>0</v>
      </c>
      <c r="K65" t="s">
        <v>141</v>
      </c>
      <c r="L65">
        <v>0</v>
      </c>
      <c r="O65" t="s">
        <v>141</v>
      </c>
      <c r="P65">
        <v>0</v>
      </c>
      <c r="S65" t="s">
        <v>141</v>
      </c>
      <c r="T65">
        <v>0</v>
      </c>
      <c r="W65" t="s">
        <v>141</v>
      </c>
      <c r="X65">
        <v>0</v>
      </c>
      <c r="AA65" t="s">
        <v>141</v>
      </c>
      <c r="AB65">
        <v>0</v>
      </c>
      <c r="AE65" t="s">
        <v>141</v>
      </c>
      <c r="AF65">
        <v>0</v>
      </c>
      <c r="AI65" t="s">
        <v>141</v>
      </c>
      <c r="AJ65">
        <v>0</v>
      </c>
      <c r="AM65" t="s">
        <v>141</v>
      </c>
      <c r="AN65">
        <v>0</v>
      </c>
      <c r="AQ65" t="s">
        <v>141</v>
      </c>
      <c r="AR65">
        <v>0</v>
      </c>
      <c r="AT65" t="s">
        <v>76</v>
      </c>
      <c r="AU65">
        <v>0</v>
      </c>
    </row>
    <row r="66" spans="1:47" x14ac:dyDescent="0.35">
      <c r="C66" t="s">
        <v>232</v>
      </c>
      <c r="D66">
        <v>0</v>
      </c>
      <c r="G66" t="s">
        <v>232</v>
      </c>
      <c r="H66">
        <v>0</v>
      </c>
      <c r="K66" t="s">
        <v>232</v>
      </c>
      <c r="L66">
        <v>0</v>
      </c>
      <c r="O66" t="s">
        <v>232</v>
      </c>
      <c r="P66">
        <v>0</v>
      </c>
      <c r="S66" t="s">
        <v>232</v>
      </c>
      <c r="T66">
        <v>0</v>
      </c>
      <c r="W66" t="s">
        <v>232</v>
      </c>
      <c r="X66">
        <v>0</v>
      </c>
      <c r="AA66" t="s">
        <v>232</v>
      </c>
      <c r="AB66">
        <v>0</v>
      </c>
      <c r="AE66" t="s">
        <v>232</v>
      </c>
      <c r="AF66">
        <v>0</v>
      </c>
      <c r="AI66" t="s">
        <v>232</v>
      </c>
      <c r="AJ66">
        <v>0</v>
      </c>
      <c r="AM66" t="s">
        <v>232</v>
      </c>
      <c r="AN66">
        <v>0</v>
      </c>
      <c r="AQ66" t="s">
        <v>232</v>
      </c>
      <c r="AR66">
        <v>0</v>
      </c>
      <c r="AT66" t="s">
        <v>77</v>
      </c>
      <c r="AU66">
        <v>156</v>
      </c>
    </row>
    <row r="67" spans="1:47" x14ac:dyDescent="0.35">
      <c r="C67" t="s">
        <v>233</v>
      </c>
      <c r="D67">
        <v>0</v>
      </c>
      <c r="G67" t="s">
        <v>233</v>
      </c>
      <c r="H67">
        <v>0</v>
      </c>
      <c r="K67" t="s">
        <v>233</v>
      </c>
      <c r="L67">
        <v>0</v>
      </c>
      <c r="O67" t="s">
        <v>233</v>
      </c>
      <c r="P67">
        <v>0</v>
      </c>
      <c r="S67" t="s">
        <v>233</v>
      </c>
      <c r="T67">
        <v>0</v>
      </c>
      <c r="W67" t="s">
        <v>233</v>
      </c>
      <c r="X67">
        <v>0</v>
      </c>
      <c r="AA67" t="s">
        <v>233</v>
      </c>
      <c r="AB67">
        <v>0</v>
      </c>
      <c r="AE67" t="s">
        <v>233</v>
      </c>
      <c r="AF67">
        <v>0</v>
      </c>
      <c r="AI67" t="s">
        <v>233</v>
      </c>
      <c r="AJ67">
        <v>0</v>
      </c>
      <c r="AM67" t="s">
        <v>233</v>
      </c>
      <c r="AN67">
        <v>0</v>
      </c>
      <c r="AQ67" t="s">
        <v>233</v>
      </c>
      <c r="AR67">
        <v>0</v>
      </c>
      <c r="AT67" t="s">
        <v>78</v>
      </c>
      <c r="AU67">
        <v>1994</v>
      </c>
    </row>
    <row r="68" spans="1:47" x14ac:dyDescent="0.35">
      <c r="C68" t="s">
        <v>134</v>
      </c>
      <c r="D68">
        <v>845</v>
      </c>
      <c r="G68" t="s">
        <v>134</v>
      </c>
      <c r="H68">
        <v>830</v>
      </c>
      <c r="K68" t="s">
        <v>134</v>
      </c>
      <c r="L68">
        <v>0</v>
      </c>
      <c r="O68" t="s">
        <v>134</v>
      </c>
      <c r="P68">
        <v>0</v>
      </c>
      <c r="S68" t="s">
        <v>134</v>
      </c>
      <c r="T68">
        <v>1166</v>
      </c>
      <c r="W68" t="s">
        <v>134</v>
      </c>
      <c r="X68">
        <v>0</v>
      </c>
      <c r="AA68" t="s">
        <v>134</v>
      </c>
      <c r="AB68">
        <v>0</v>
      </c>
      <c r="AE68" t="s">
        <v>134</v>
      </c>
      <c r="AF68">
        <v>0</v>
      </c>
      <c r="AI68" t="s">
        <v>134</v>
      </c>
      <c r="AJ68">
        <v>0</v>
      </c>
      <c r="AM68" t="s">
        <v>134</v>
      </c>
      <c r="AN68">
        <v>1744</v>
      </c>
      <c r="AQ68" t="s">
        <v>134</v>
      </c>
      <c r="AR68">
        <v>1602</v>
      </c>
      <c r="AT68" t="s">
        <v>67</v>
      </c>
      <c r="AU68">
        <v>241</v>
      </c>
    </row>
    <row r="69" spans="1:47" x14ac:dyDescent="0.35">
      <c r="C69" t="s">
        <v>142</v>
      </c>
      <c r="D69">
        <v>0</v>
      </c>
      <c r="G69" t="s">
        <v>142</v>
      </c>
      <c r="H69">
        <v>0</v>
      </c>
      <c r="K69" t="s">
        <v>142</v>
      </c>
      <c r="L69">
        <v>0</v>
      </c>
      <c r="O69" t="s">
        <v>142</v>
      </c>
      <c r="P69">
        <v>0</v>
      </c>
      <c r="S69" t="s">
        <v>142</v>
      </c>
      <c r="T69">
        <v>0</v>
      </c>
      <c r="W69" t="s">
        <v>142</v>
      </c>
      <c r="X69">
        <v>0</v>
      </c>
      <c r="AA69" t="s">
        <v>142</v>
      </c>
      <c r="AB69">
        <v>5086</v>
      </c>
      <c r="AE69" t="s">
        <v>142</v>
      </c>
      <c r="AF69">
        <v>0</v>
      </c>
      <c r="AI69" t="s">
        <v>142</v>
      </c>
      <c r="AJ69">
        <v>0</v>
      </c>
      <c r="AM69" t="s">
        <v>142</v>
      </c>
      <c r="AN69">
        <v>382</v>
      </c>
      <c r="AQ69" t="s">
        <v>142</v>
      </c>
      <c r="AR69">
        <v>382</v>
      </c>
      <c r="AT69" t="s">
        <v>80</v>
      </c>
      <c r="AU69">
        <v>146</v>
      </c>
    </row>
    <row r="70" spans="1:47" x14ac:dyDescent="0.35">
      <c r="C70" t="s">
        <v>83</v>
      </c>
      <c r="D70">
        <v>0</v>
      </c>
      <c r="G70" t="s">
        <v>83</v>
      </c>
      <c r="H70">
        <v>0</v>
      </c>
      <c r="K70" t="s">
        <v>83</v>
      </c>
      <c r="L70">
        <v>0</v>
      </c>
      <c r="O70" t="s">
        <v>83</v>
      </c>
      <c r="P70">
        <v>0</v>
      </c>
      <c r="S70" t="s">
        <v>83</v>
      </c>
      <c r="T70">
        <v>0</v>
      </c>
      <c r="W70" t="s">
        <v>83</v>
      </c>
      <c r="X70">
        <v>0</v>
      </c>
      <c r="AA70" t="s">
        <v>83</v>
      </c>
      <c r="AB70">
        <v>58</v>
      </c>
      <c r="AE70" t="s">
        <v>83</v>
      </c>
      <c r="AF70">
        <v>0</v>
      </c>
      <c r="AI70" t="s">
        <v>83</v>
      </c>
      <c r="AJ70">
        <v>0</v>
      </c>
      <c r="AM70" t="s">
        <v>83</v>
      </c>
      <c r="AN70">
        <v>187</v>
      </c>
      <c r="AQ70" t="s">
        <v>83</v>
      </c>
      <c r="AR70">
        <v>187</v>
      </c>
      <c r="AT70" t="s">
        <v>83</v>
      </c>
      <c r="AU70">
        <v>0</v>
      </c>
    </row>
    <row r="71" spans="1:47" x14ac:dyDescent="0.35">
      <c r="C71" t="s">
        <v>84</v>
      </c>
      <c r="D71">
        <v>0</v>
      </c>
      <c r="G71" t="s">
        <v>84</v>
      </c>
      <c r="H71">
        <v>0</v>
      </c>
      <c r="K71" t="s">
        <v>84</v>
      </c>
      <c r="L71">
        <v>0</v>
      </c>
      <c r="O71" t="s">
        <v>84</v>
      </c>
      <c r="P71">
        <v>0</v>
      </c>
      <c r="S71" t="s">
        <v>84</v>
      </c>
      <c r="T71">
        <v>0</v>
      </c>
      <c r="W71" t="s">
        <v>84</v>
      </c>
      <c r="X71">
        <v>0</v>
      </c>
      <c r="AA71" t="s">
        <v>84</v>
      </c>
      <c r="AB71">
        <v>102</v>
      </c>
      <c r="AE71" t="s">
        <v>84</v>
      </c>
      <c r="AF71">
        <v>0</v>
      </c>
      <c r="AI71" t="s">
        <v>84</v>
      </c>
      <c r="AJ71">
        <v>0</v>
      </c>
      <c r="AM71" t="s">
        <v>84</v>
      </c>
      <c r="AN71">
        <v>0</v>
      </c>
      <c r="AQ71" t="s">
        <v>84</v>
      </c>
      <c r="AR71">
        <v>0</v>
      </c>
      <c r="AT71" t="s">
        <v>84</v>
      </c>
      <c r="AU71">
        <v>0</v>
      </c>
    </row>
    <row r="72" spans="1:47" x14ac:dyDescent="0.35">
      <c r="C72" t="s">
        <v>126</v>
      </c>
      <c r="D72">
        <v>0</v>
      </c>
      <c r="G72" t="s">
        <v>126</v>
      </c>
      <c r="H72">
        <v>0</v>
      </c>
      <c r="K72" t="s">
        <v>247</v>
      </c>
      <c r="L72">
        <v>0</v>
      </c>
      <c r="O72" t="s">
        <v>126</v>
      </c>
      <c r="P72">
        <v>0</v>
      </c>
      <c r="S72" t="s">
        <v>126</v>
      </c>
      <c r="T72">
        <v>0</v>
      </c>
      <c r="W72" t="s">
        <v>126</v>
      </c>
      <c r="X72">
        <v>0</v>
      </c>
      <c r="AA72" t="s">
        <v>126</v>
      </c>
      <c r="AB72">
        <v>0</v>
      </c>
      <c r="AE72" t="s">
        <v>126</v>
      </c>
      <c r="AF72">
        <v>0</v>
      </c>
      <c r="AI72" t="s">
        <v>126</v>
      </c>
      <c r="AJ72">
        <v>0</v>
      </c>
      <c r="AM72" t="s">
        <v>126</v>
      </c>
      <c r="AN72">
        <v>0</v>
      </c>
      <c r="AQ72" t="s">
        <v>126</v>
      </c>
      <c r="AR72">
        <v>0</v>
      </c>
      <c r="AT72" t="s">
        <v>86</v>
      </c>
      <c r="AU72">
        <v>0</v>
      </c>
    </row>
    <row r="73" spans="1:47" x14ac:dyDescent="0.35">
      <c r="C73" t="s">
        <v>87</v>
      </c>
      <c r="D73">
        <v>0</v>
      </c>
      <c r="G73" t="s">
        <v>87</v>
      </c>
      <c r="H73">
        <v>10200</v>
      </c>
      <c r="K73" t="s">
        <v>87</v>
      </c>
      <c r="L73">
        <v>0</v>
      </c>
      <c r="O73" t="s">
        <v>87</v>
      </c>
      <c r="P73">
        <v>0</v>
      </c>
      <c r="S73" t="s">
        <v>87</v>
      </c>
      <c r="T73">
        <v>0</v>
      </c>
      <c r="W73" t="s">
        <v>87</v>
      </c>
      <c r="X73">
        <v>0</v>
      </c>
      <c r="AA73" t="s">
        <v>87</v>
      </c>
      <c r="AB73">
        <v>0</v>
      </c>
      <c r="AE73" t="s">
        <v>87</v>
      </c>
      <c r="AF73">
        <v>0</v>
      </c>
      <c r="AI73" t="s">
        <v>87</v>
      </c>
      <c r="AJ73">
        <v>0</v>
      </c>
      <c r="AM73" t="s">
        <v>87</v>
      </c>
      <c r="AN73">
        <v>0</v>
      </c>
      <c r="AQ73" t="s">
        <v>87</v>
      </c>
      <c r="AR73">
        <v>0</v>
      </c>
      <c r="AT73" t="s">
        <v>87</v>
      </c>
      <c r="AU73">
        <v>0</v>
      </c>
    </row>
    <row r="74" spans="1:47" x14ac:dyDescent="0.35">
      <c r="A74" t="s">
        <v>152</v>
      </c>
      <c r="B74">
        <v>17113732.499999996</v>
      </c>
      <c r="C74" t="s">
        <v>135</v>
      </c>
      <c r="D74">
        <v>1574</v>
      </c>
      <c r="E74" t="s">
        <v>152</v>
      </c>
      <c r="F74">
        <v>17636407.5</v>
      </c>
      <c r="G74" t="s">
        <v>135</v>
      </c>
      <c r="H74">
        <v>1606</v>
      </c>
      <c r="I74" t="s">
        <v>152</v>
      </c>
      <c r="J74">
        <v>18169842.499999996</v>
      </c>
      <c r="K74" t="s">
        <v>135</v>
      </c>
      <c r="L74">
        <v>1818</v>
      </c>
      <c r="M74" t="s">
        <v>152</v>
      </c>
      <c r="N74">
        <v>18718019.499999996</v>
      </c>
      <c r="O74" t="s">
        <v>135</v>
      </c>
      <c r="P74">
        <v>2378</v>
      </c>
      <c r="Q74" t="s">
        <v>152</v>
      </c>
      <c r="R74">
        <v>19275497.999999981</v>
      </c>
      <c r="S74" t="s">
        <v>135</v>
      </c>
      <c r="T74">
        <v>2404</v>
      </c>
      <c r="U74" t="s">
        <v>152</v>
      </c>
      <c r="V74">
        <v>19835858.500000007</v>
      </c>
      <c r="W74" t="s">
        <v>135</v>
      </c>
      <c r="X74">
        <v>3990</v>
      </c>
      <c r="Y74" t="s">
        <v>152</v>
      </c>
      <c r="Z74">
        <v>20392723</v>
      </c>
      <c r="AA74" t="s">
        <v>135</v>
      </c>
      <c r="AB74">
        <v>3368</v>
      </c>
      <c r="AC74" t="s">
        <v>152</v>
      </c>
      <c r="AD74">
        <v>20951638.999999996</v>
      </c>
      <c r="AE74" t="s">
        <v>135</v>
      </c>
      <c r="AF74">
        <v>5397</v>
      </c>
      <c r="AG74" t="s">
        <v>152</v>
      </c>
      <c r="AH74">
        <v>21522625.999999993</v>
      </c>
      <c r="AI74" t="s">
        <v>135</v>
      </c>
      <c r="AJ74">
        <v>4360</v>
      </c>
      <c r="AK74" t="s">
        <v>152</v>
      </c>
      <c r="AL74">
        <v>22100683.499999989</v>
      </c>
      <c r="AM74" t="s">
        <v>135</v>
      </c>
      <c r="AN74">
        <v>4684</v>
      </c>
      <c r="AO74" t="s">
        <v>152</v>
      </c>
      <c r="AP74">
        <v>22673762.000000007</v>
      </c>
      <c r="AQ74" t="s">
        <v>135</v>
      </c>
      <c r="AR74">
        <v>7587</v>
      </c>
      <c r="AS74" t="s">
        <v>152</v>
      </c>
      <c r="AT74" t="s">
        <v>148</v>
      </c>
      <c r="AU74">
        <v>1626</v>
      </c>
    </row>
    <row r="75" spans="1:47" x14ac:dyDescent="0.35">
      <c r="C75" t="s">
        <v>139</v>
      </c>
      <c r="D75">
        <v>12016</v>
      </c>
      <c r="G75" t="s">
        <v>139</v>
      </c>
      <c r="H75">
        <v>12392</v>
      </c>
      <c r="K75" t="s">
        <v>139</v>
      </c>
      <c r="L75">
        <v>12716</v>
      </c>
      <c r="O75" t="s">
        <v>139</v>
      </c>
      <c r="P75">
        <v>19496</v>
      </c>
      <c r="S75" t="s">
        <v>139</v>
      </c>
      <c r="T75">
        <v>19402</v>
      </c>
      <c r="W75" t="s">
        <v>139</v>
      </c>
      <c r="X75">
        <v>20752</v>
      </c>
      <c r="AA75" t="s">
        <v>139</v>
      </c>
      <c r="AB75">
        <v>0</v>
      </c>
      <c r="AE75" t="s">
        <v>139</v>
      </c>
      <c r="AF75">
        <v>22728</v>
      </c>
      <c r="AI75" t="s">
        <v>139</v>
      </c>
      <c r="AJ75">
        <v>23748</v>
      </c>
      <c r="AM75" t="s">
        <v>139</v>
      </c>
      <c r="AN75">
        <v>24378</v>
      </c>
      <c r="AQ75" t="s">
        <v>139</v>
      </c>
      <c r="AR75">
        <v>27922</v>
      </c>
      <c r="AT75" t="s">
        <v>139</v>
      </c>
      <c r="AU75">
        <v>10325</v>
      </c>
    </row>
    <row r="76" spans="1:47" x14ac:dyDescent="0.35">
      <c r="C76" t="s">
        <v>138</v>
      </c>
      <c r="D76">
        <v>8902</v>
      </c>
      <c r="G76" t="s">
        <v>138</v>
      </c>
      <c r="H76">
        <v>3182</v>
      </c>
      <c r="K76" t="s">
        <v>138</v>
      </c>
      <c r="L76">
        <v>3488</v>
      </c>
      <c r="O76" t="s">
        <v>138</v>
      </c>
      <c r="P76">
        <v>4766</v>
      </c>
      <c r="S76" t="s">
        <v>138</v>
      </c>
      <c r="T76">
        <v>5160</v>
      </c>
      <c r="W76" t="s">
        <v>138</v>
      </c>
      <c r="X76">
        <v>13138</v>
      </c>
      <c r="AA76" t="s">
        <v>138</v>
      </c>
      <c r="AB76">
        <v>0</v>
      </c>
      <c r="AE76" t="s">
        <v>138</v>
      </c>
      <c r="AF76">
        <v>14954</v>
      </c>
      <c r="AI76" t="s">
        <v>138</v>
      </c>
      <c r="AJ76">
        <v>15608</v>
      </c>
      <c r="AM76" t="s">
        <v>138</v>
      </c>
      <c r="AN76">
        <v>16104</v>
      </c>
      <c r="AQ76" t="s">
        <v>138</v>
      </c>
      <c r="AR76">
        <v>18588</v>
      </c>
      <c r="AT76" t="s">
        <v>138</v>
      </c>
      <c r="AU76">
        <v>6569</v>
      </c>
    </row>
    <row r="77" spans="1:47" x14ac:dyDescent="0.35">
      <c r="C77" t="s">
        <v>82</v>
      </c>
      <c r="D77">
        <v>785</v>
      </c>
      <c r="G77" t="s">
        <v>82</v>
      </c>
      <c r="H77">
        <v>0</v>
      </c>
      <c r="K77" t="s">
        <v>82</v>
      </c>
      <c r="L77">
        <v>0</v>
      </c>
      <c r="O77" t="s">
        <v>82</v>
      </c>
      <c r="P77">
        <v>1184</v>
      </c>
      <c r="S77" t="s">
        <v>82</v>
      </c>
      <c r="T77">
        <v>17091</v>
      </c>
      <c r="W77" t="s">
        <v>82</v>
      </c>
      <c r="X77">
        <v>20603</v>
      </c>
      <c r="AA77" t="s">
        <v>82</v>
      </c>
      <c r="AB77">
        <v>401</v>
      </c>
      <c r="AE77" t="s">
        <v>82</v>
      </c>
      <c r="AF77">
        <v>85</v>
      </c>
      <c r="AI77" t="s">
        <v>82</v>
      </c>
      <c r="AJ77">
        <v>0</v>
      </c>
      <c r="AM77" t="s">
        <v>82</v>
      </c>
      <c r="AN77">
        <v>232</v>
      </c>
      <c r="AQ77" t="s">
        <v>82</v>
      </c>
      <c r="AR77">
        <v>0</v>
      </c>
      <c r="AT77" t="s">
        <v>82</v>
      </c>
      <c r="AU77">
        <v>792</v>
      </c>
    </row>
    <row r="78" spans="1:47" x14ac:dyDescent="0.35">
      <c r="C78" t="s">
        <v>60</v>
      </c>
      <c r="D78">
        <v>39</v>
      </c>
      <c r="G78" t="s">
        <v>60</v>
      </c>
      <c r="H78">
        <v>0</v>
      </c>
      <c r="K78" t="s">
        <v>60</v>
      </c>
      <c r="L78">
        <v>0</v>
      </c>
      <c r="O78" t="s">
        <v>60</v>
      </c>
      <c r="P78">
        <v>392</v>
      </c>
      <c r="S78" t="s">
        <v>60</v>
      </c>
      <c r="T78">
        <v>466</v>
      </c>
      <c r="W78" t="s">
        <v>60</v>
      </c>
      <c r="X78">
        <v>5048</v>
      </c>
      <c r="AA78" t="s">
        <v>60</v>
      </c>
      <c r="AB78">
        <v>111</v>
      </c>
      <c r="AE78" t="s">
        <v>60</v>
      </c>
      <c r="AF78">
        <v>131</v>
      </c>
      <c r="AI78" t="s">
        <v>60</v>
      </c>
      <c r="AJ78">
        <v>0</v>
      </c>
      <c r="AM78" t="s">
        <v>60</v>
      </c>
      <c r="AN78">
        <v>80</v>
      </c>
      <c r="AQ78" t="s">
        <v>60</v>
      </c>
      <c r="AR78">
        <v>0</v>
      </c>
      <c r="AT78" t="s">
        <v>60</v>
      </c>
      <c r="AU78">
        <v>80</v>
      </c>
    </row>
    <row r="79" spans="1:47" x14ac:dyDescent="0.35">
      <c r="C79" t="s">
        <v>127</v>
      </c>
      <c r="D79">
        <v>2099</v>
      </c>
      <c r="G79" t="s">
        <v>127</v>
      </c>
      <c r="H79">
        <v>0</v>
      </c>
      <c r="K79" t="s">
        <v>127</v>
      </c>
      <c r="L79">
        <v>0</v>
      </c>
      <c r="O79" t="s">
        <v>127</v>
      </c>
      <c r="P79">
        <v>0</v>
      </c>
      <c r="S79" t="s">
        <v>127</v>
      </c>
      <c r="T79">
        <v>0</v>
      </c>
      <c r="W79" t="s">
        <v>127</v>
      </c>
      <c r="X79">
        <v>2749</v>
      </c>
      <c r="AA79" t="s">
        <v>127</v>
      </c>
      <c r="AB79">
        <v>0</v>
      </c>
      <c r="AE79" t="s">
        <v>127</v>
      </c>
      <c r="AF79">
        <v>2979</v>
      </c>
      <c r="AI79" t="s">
        <v>127</v>
      </c>
      <c r="AJ79">
        <v>2923</v>
      </c>
      <c r="AM79" t="s">
        <v>127</v>
      </c>
      <c r="AN79">
        <v>2947</v>
      </c>
      <c r="AQ79" t="s">
        <v>127</v>
      </c>
      <c r="AR79">
        <v>3145</v>
      </c>
      <c r="AT79" t="s">
        <v>58</v>
      </c>
      <c r="AU79">
        <v>2749</v>
      </c>
    </row>
    <row r="80" spans="1:47" x14ac:dyDescent="0.35">
      <c r="C80" t="s">
        <v>61</v>
      </c>
      <c r="D80">
        <v>128</v>
      </c>
      <c r="G80" t="s">
        <v>61</v>
      </c>
      <c r="H80">
        <v>0</v>
      </c>
      <c r="K80" t="s">
        <v>61</v>
      </c>
      <c r="L80">
        <v>0</v>
      </c>
      <c r="O80" t="s">
        <v>61</v>
      </c>
      <c r="P80">
        <v>1688</v>
      </c>
      <c r="S80" t="s">
        <v>61</v>
      </c>
      <c r="T80">
        <v>940</v>
      </c>
      <c r="W80" t="s">
        <v>61</v>
      </c>
      <c r="X80">
        <v>0</v>
      </c>
      <c r="AA80" t="s">
        <v>61</v>
      </c>
      <c r="AB80">
        <v>0</v>
      </c>
      <c r="AE80" t="s">
        <v>61</v>
      </c>
      <c r="AF80">
        <v>0</v>
      </c>
      <c r="AI80" t="s">
        <v>61</v>
      </c>
      <c r="AJ80">
        <v>0</v>
      </c>
      <c r="AM80" t="s">
        <v>61</v>
      </c>
      <c r="AN80">
        <v>15</v>
      </c>
      <c r="AQ80" t="s">
        <v>61</v>
      </c>
      <c r="AR80">
        <v>0</v>
      </c>
      <c r="AT80" t="s">
        <v>61</v>
      </c>
      <c r="AU80">
        <v>19</v>
      </c>
    </row>
    <row r="81" spans="3:47" x14ac:dyDescent="0.35">
      <c r="C81" t="s">
        <v>62</v>
      </c>
      <c r="D81">
        <v>1791</v>
      </c>
      <c r="G81" t="s">
        <v>62</v>
      </c>
      <c r="H81">
        <v>0</v>
      </c>
      <c r="K81" t="s">
        <v>62</v>
      </c>
      <c r="L81">
        <v>0</v>
      </c>
      <c r="O81" t="s">
        <v>62</v>
      </c>
      <c r="P81">
        <v>718</v>
      </c>
      <c r="S81" t="s">
        <v>62</v>
      </c>
      <c r="T81">
        <v>2367</v>
      </c>
      <c r="W81" t="s">
        <v>62</v>
      </c>
      <c r="X81">
        <v>20392</v>
      </c>
      <c r="AA81" t="s">
        <v>62</v>
      </c>
      <c r="AB81">
        <v>157</v>
      </c>
      <c r="AE81" t="s">
        <v>62</v>
      </c>
      <c r="AF81">
        <v>0</v>
      </c>
      <c r="AI81" t="s">
        <v>62</v>
      </c>
      <c r="AJ81">
        <v>0</v>
      </c>
      <c r="AM81" t="s">
        <v>62</v>
      </c>
      <c r="AN81">
        <v>31</v>
      </c>
      <c r="AQ81" t="s">
        <v>62</v>
      </c>
      <c r="AR81">
        <v>0</v>
      </c>
      <c r="AT81" t="s">
        <v>62</v>
      </c>
      <c r="AU81">
        <v>160</v>
      </c>
    </row>
    <row r="82" spans="3:47" x14ac:dyDescent="0.35">
      <c r="C82" t="s">
        <v>227</v>
      </c>
      <c r="D82">
        <v>0</v>
      </c>
      <c r="G82" t="s">
        <v>227</v>
      </c>
      <c r="H82">
        <v>0</v>
      </c>
      <c r="K82" t="s">
        <v>227</v>
      </c>
      <c r="L82">
        <v>0</v>
      </c>
      <c r="O82" t="s">
        <v>227</v>
      </c>
      <c r="P82">
        <v>0</v>
      </c>
      <c r="S82" t="s">
        <v>227</v>
      </c>
      <c r="T82">
        <v>0</v>
      </c>
      <c r="W82" t="s">
        <v>227</v>
      </c>
      <c r="X82">
        <v>0</v>
      </c>
      <c r="AA82" t="s">
        <v>227</v>
      </c>
      <c r="AB82">
        <v>0</v>
      </c>
      <c r="AE82" t="s">
        <v>227</v>
      </c>
      <c r="AF82">
        <v>0</v>
      </c>
      <c r="AI82" t="s">
        <v>227</v>
      </c>
      <c r="AJ82">
        <v>68</v>
      </c>
      <c r="AM82" t="s">
        <v>227</v>
      </c>
      <c r="AN82">
        <v>0</v>
      </c>
      <c r="AQ82" t="s">
        <v>227</v>
      </c>
      <c r="AR82">
        <v>886</v>
      </c>
      <c r="AT82" t="s">
        <v>64</v>
      </c>
      <c r="AU82">
        <v>1224</v>
      </c>
    </row>
    <row r="83" spans="3:47" x14ac:dyDescent="0.35">
      <c r="C83" t="s">
        <v>228</v>
      </c>
      <c r="D83">
        <v>0</v>
      </c>
      <c r="G83" t="s">
        <v>228</v>
      </c>
      <c r="H83">
        <v>0</v>
      </c>
      <c r="K83" t="s">
        <v>228</v>
      </c>
      <c r="L83">
        <v>0</v>
      </c>
      <c r="O83" t="s">
        <v>228</v>
      </c>
      <c r="P83">
        <v>0</v>
      </c>
      <c r="S83" t="s">
        <v>228</v>
      </c>
      <c r="T83">
        <v>0</v>
      </c>
      <c r="W83" t="s">
        <v>228</v>
      </c>
      <c r="X83">
        <v>0</v>
      </c>
      <c r="AA83" t="s">
        <v>228</v>
      </c>
      <c r="AB83">
        <v>0</v>
      </c>
      <c r="AE83" t="s">
        <v>228</v>
      </c>
      <c r="AF83">
        <v>0</v>
      </c>
      <c r="AI83" t="s">
        <v>228</v>
      </c>
      <c r="AJ83">
        <v>0</v>
      </c>
      <c r="AM83" t="s">
        <v>228</v>
      </c>
      <c r="AN83">
        <v>0</v>
      </c>
      <c r="AQ83" t="s">
        <v>228</v>
      </c>
      <c r="AR83">
        <v>0</v>
      </c>
      <c r="AT83" t="s">
        <v>65</v>
      </c>
      <c r="AU83">
        <v>653</v>
      </c>
    </row>
    <row r="84" spans="3:47" x14ac:dyDescent="0.35">
      <c r="C84" t="s">
        <v>229</v>
      </c>
      <c r="D84">
        <v>0</v>
      </c>
      <c r="G84" t="s">
        <v>229</v>
      </c>
      <c r="H84">
        <v>0</v>
      </c>
      <c r="K84" t="s">
        <v>229</v>
      </c>
      <c r="L84">
        <v>0</v>
      </c>
      <c r="O84" t="s">
        <v>229</v>
      </c>
      <c r="P84">
        <v>0</v>
      </c>
      <c r="S84" t="s">
        <v>229</v>
      </c>
      <c r="T84">
        <v>0</v>
      </c>
      <c r="W84" t="s">
        <v>229</v>
      </c>
      <c r="X84">
        <v>3</v>
      </c>
      <c r="AA84" t="s">
        <v>229</v>
      </c>
      <c r="AB84">
        <v>2</v>
      </c>
      <c r="AE84" t="s">
        <v>229</v>
      </c>
      <c r="AF84">
        <v>143</v>
      </c>
      <c r="AI84" t="s">
        <v>229</v>
      </c>
      <c r="AJ84">
        <v>0</v>
      </c>
      <c r="AM84" t="s">
        <v>229</v>
      </c>
      <c r="AN84">
        <v>0</v>
      </c>
      <c r="AQ84" t="s">
        <v>229</v>
      </c>
      <c r="AR84">
        <v>14</v>
      </c>
      <c r="AT84" t="s">
        <v>66</v>
      </c>
      <c r="AU84">
        <v>3</v>
      </c>
    </row>
    <row r="85" spans="3:47" x14ac:dyDescent="0.35">
      <c r="C85" t="s">
        <v>133</v>
      </c>
      <c r="D85">
        <v>0</v>
      </c>
      <c r="G85" t="s">
        <v>133</v>
      </c>
      <c r="H85">
        <v>0</v>
      </c>
      <c r="K85" t="s">
        <v>133</v>
      </c>
      <c r="L85">
        <v>0</v>
      </c>
      <c r="O85" t="s">
        <v>133</v>
      </c>
      <c r="P85">
        <v>0</v>
      </c>
      <c r="S85" t="s">
        <v>133</v>
      </c>
      <c r="T85">
        <v>0</v>
      </c>
      <c r="W85" t="s">
        <v>133</v>
      </c>
      <c r="X85">
        <v>699</v>
      </c>
      <c r="AA85" t="s">
        <v>133</v>
      </c>
      <c r="AB85">
        <v>648</v>
      </c>
      <c r="AE85" t="s">
        <v>133</v>
      </c>
      <c r="AF85">
        <v>800</v>
      </c>
      <c r="AI85" t="s">
        <v>133</v>
      </c>
      <c r="AJ85">
        <v>906</v>
      </c>
      <c r="AM85" t="s">
        <v>133</v>
      </c>
      <c r="AN85">
        <v>899</v>
      </c>
      <c r="AQ85" t="s">
        <v>133</v>
      </c>
      <c r="AR85">
        <v>0</v>
      </c>
      <c r="AT85" t="s">
        <v>79</v>
      </c>
      <c r="AU85">
        <v>2</v>
      </c>
    </row>
    <row r="86" spans="3:47" x14ac:dyDescent="0.35">
      <c r="C86" t="s">
        <v>230</v>
      </c>
      <c r="D86">
        <v>0</v>
      </c>
      <c r="G86" t="s">
        <v>230</v>
      </c>
      <c r="H86">
        <v>0</v>
      </c>
      <c r="K86" t="s">
        <v>230</v>
      </c>
      <c r="L86">
        <v>0</v>
      </c>
      <c r="O86" t="s">
        <v>230</v>
      </c>
      <c r="P86">
        <v>0</v>
      </c>
      <c r="S86" t="s">
        <v>230</v>
      </c>
      <c r="T86">
        <v>0</v>
      </c>
      <c r="W86" t="s">
        <v>230</v>
      </c>
      <c r="X86">
        <v>0</v>
      </c>
      <c r="AA86" t="s">
        <v>230</v>
      </c>
      <c r="AB86">
        <v>0</v>
      </c>
      <c r="AE86" t="s">
        <v>230</v>
      </c>
      <c r="AF86">
        <v>0</v>
      </c>
      <c r="AI86" t="s">
        <v>230</v>
      </c>
      <c r="AJ86">
        <v>0</v>
      </c>
      <c r="AM86" t="s">
        <v>230</v>
      </c>
      <c r="AN86">
        <v>8</v>
      </c>
      <c r="AQ86" t="s">
        <v>230</v>
      </c>
      <c r="AR86">
        <v>0</v>
      </c>
      <c r="AT86" t="s">
        <v>68</v>
      </c>
      <c r="AU86">
        <v>0</v>
      </c>
    </row>
    <row r="87" spans="3:47" x14ac:dyDescent="0.35">
      <c r="C87" t="s">
        <v>136</v>
      </c>
      <c r="D87">
        <v>109</v>
      </c>
      <c r="G87" t="s">
        <v>136</v>
      </c>
      <c r="H87">
        <v>0</v>
      </c>
      <c r="K87" t="s">
        <v>136</v>
      </c>
      <c r="L87">
        <v>0</v>
      </c>
      <c r="O87" t="s">
        <v>136</v>
      </c>
      <c r="P87">
        <v>0</v>
      </c>
      <c r="S87" t="s">
        <v>136</v>
      </c>
      <c r="T87">
        <v>0</v>
      </c>
      <c r="W87" t="s">
        <v>136</v>
      </c>
      <c r="X87">
        <v>0</v>
      </c>
      <c r="AA87" t="s">
        <v>136</v>
      </c>
      <c r="AB87">
        <v>0</v>
      </c>
      <c r="AE87" t="s">
        <v>136</v>
      </c>
      <c r="AF87">
        <v>191</v>
      </c>
      <c r="AI87" t="s">
        <v>136</v>
      </c>
      <c r="AJ87">
        <v>274</v>
      </c>
      <c r="AM87" t="s">
        <v>136</v>
      </c>
      <c r="AN87">
        <v>209</v>
      </c>
      <c r="AQ87" t="s">
        <v>136</v>
      </c>
      <c r="AR87">
        <v>0</v>
      </c>
      <c r="AT87" t="s">
        <v>69</v>
      </c>
      <c r="AU87">
        <v>128</v>
      </c>
    </row>
    <row r="88" spans="3:47" x14ac:dyDescent="0.35">
      <c r="C88" t="s">
        <v>231</v>
      </c>
      <c r="D88">
        <v>0</v>
      </c>
      <c r="G88" t="s">
        <v>231</v>
      </c>
      <c r="H88">
        <v>0</v>
      </c>
      <c r="K88" t="s">
        <v>231</v>
      </c>
      <c r="L88">
        <v>0</v>
      </c>
      <c r="O88" t="s">
        <v>231</v>
      </c>
      <c r="P88">
        <v>0</v>
      </c>
      <c r="S88" t="s">
        <v>231</v>
      </c>
      <c r="T88">
        <v>0</v>
      </c>
      <c r="W88" t="s">
        <v>231</v>
      </c>
      <c r="X88">
        <v>0</v>
      </c>
      <c r="AA88" t="s">
        <v>231</v>
      </c>
      <c r="AB88">
        <v>0</v>
      </c>
      <c r="AE88" t="s">
        <v>231</v>
      </c>
      <c r="AF88">
        <v>0</v>
      </c>
      <c r="AI88" t="s">
        <v>231</v>
      </c>
      <c r="AJ88">
        <v>0</v>
      </c>
      <c r="AM88" t="s">
        <v>231</v>
      </c>
      <c r="AN88">
        <v>0</v>
      </c>
      <c r="AQ88" t="s">
        <v>231</v>
      </c>
      <c r="AR88">
        <v>44</v>
      </c>
      <c r="AT88" t="s">
        <v>70</v>
      </c>
      <c r="AU88">
        <v>4</v>
      </c>
    </row>
    <row r="89" spans="3:47" x14ac:dyDescent="0.35">
      <c r="C89" t="s">
        <v>141</v>
      </c>
      <c r="D89">
        <v>0</v>
      </c>
      <c r="G89" t="s">
        <v>141</v>
      </c>
      <c r="H89">
        <v>0</v>
      </c>
      <c r="K89" t="s">
        <v>141</v>
      </c>
      <c r="L89">
        <v>0</v>
      </c>
      <c r="O89" t="s">
        <v>141</v>
      </c>
      <c r="P89">
        <v>0</v>
      </c>
      <c r="S89" t="s">
        <v>141</v>
      </c>
      <c r="T89">
        <v>0</v>
      </c>
      <c r="W89" t="s">
        <v>141</v>
      </c>
      <c r="X89">
        <v>3</v>
      </c>
      <c r="AA89" t="s">
        <v>141</v>
      </c>
      <c r="AB89">
        <v>0</v>
      </c>
      <c r="AE89" t="s">
        <v>141</v>
      </c>
      <c r="AF89">
        <v>0</v>
      </c>
      <c r="AI89" t="s">
        <v>141</v>
      </c>
      <c r="AJ89">
        <v>3</v>
      </c>
      <c r="AM89" t="s">
        <v>141</v>
      </c>
      <c r="AN89">
        <v>3</v>
      </c>
      <c r="AQ89" t="s">
        <v>141</v>
      </c>
      <c r="AR89">
        <v>2</v>
      </c>
      <c r="AT89" t="s">
        <v>76</v>
      </c>
      <c r="AU89">
        <v>3</v>
      </c>
    </row>
    <row r="90" spans="3:47" x14ac:dyDescent="0.35">
      <c r="C90" t="s">
        <v>232</v>
      </c>
      <c r="D90">
        <v>0</v>
      </c>
      <c r="G90" t="s">
        <v>232</v>
      </c>
      <c r="H90">
        <v>0</v>
      </c>
      <c r="K90" t="s">
        <v>232</v>
      </c>
      <c r="L90">
        <v>0</v>
      </c>
      <c r="O90" t="s">
        <v>232</v>
      </c>
      <c r="P90">
        <v>0</v>
      </c>
      <c r="S90" t="s">
        <v>232</v>
      </c>
      <c r="T90">
        <v>0</v>
      </c>
      <c r="W90" t="s">
        <v>232</v>
      </c>
      <c r="X90">
        <v>0</v>
      </c>
      <c r="AA90" t="s">
        <v>232</v>
      </c>
      <c r="AB90">
        <v>0</v>
      </c>
      <c r="AE90" t="s">
        <v>232</v>
      </c>
      <c r="AF90">
        <v>22</v>
      </c>
      <c r="AI90" t="s">
        <v>232</v>
      </c>
      <c r="AJ90">
        <v>0</v>
      </c>
      <c r="AM90" t="s">
        <v>232</v>
      </c>
      <c r="AN90">
        <v>0</v>
      </c>
      <c r="AQ90" t="s">
        <v>232</v>
      </c>
      <c r="AR90">
        <v>0</v>
      </c>
      <c r="AT90" t="s">
        <v>77</v>
      </c>
      <c r="AU90">
        <v>871</v>
      </c>
    </row>
    <row r="91" spans="3:47" x14ac:dyDescent="0.35">
      <c r="C91" t="s">
        <v>233</v>
      </c>
      <c r="D91">
        <v>0</v>
      </c>
      <c r="G91" t="s">
        <v>233</v>
      </c>
      <c r="H91">
        <v>0</v>
      </c>
      <c r="K91" t="s">
        <v>233</v>
      </c>
      <c r="L91">
        <v>0</v>
      </c>
      <c r="O91" t="s">
        <v>233</v>
      </c>
      <c r="P91">
        <v>0</v>
      </c>
      <c r="S91" t="s">
        <v>233</v>
      </c>
      <c r="T91">
        <v>0</v>
      </c>
      <c r="W91" t="s">
        <v>233</v>
      </c>
      <c r="X91">
        <v>0</v>
      </c>
      <c r="AA91" t="s">
        <v>233</v>
      </c>
      <c r="AB91">
        <v>0</v>
      </c>
      <c r="AE91" t="s">
        <v>233</v>
      </c>
      <c r="AF91">
        <v>2079</v>
      </c>
      <c r="AI91" t="s">
        <v>233</v>
      </c>
      <c r="AJ91">
        <v>0</v>
      </c>
      <c r="AM91" t="s">
        <v>233</v>
      </c>
      <c r="AN91">
        <v>0</v>
      </c>
      <c r="AQ91" t="s">
        <v>233</v>
      </c>
      <c r="AR91">
        <v>0</v>
      </c>
      <c r="AT91" t="s">
        <v>78</v>
      </c>
      <c r="AU91">
        <v>44</v>
      </c>
    </row>
    <row r="92" spans="3:47" x14ac:dyDescent="0.35">
      <c r="C92" t="s">
        <v>134</v>
      </c>
      <c r="D92">
        <v>458</v>
      </c>
      <c r="G92" t="s">
        <v>134</v>
      </c>
      <c r="H92">
        <v>0</v>
      </c>
      <c r="K92" t="s">
        <v>134</v>
      </c>
      <c r="L92">
        <v>0</v>
      </c>
      <c r="O92" t="s">
        <v>134</v>
      </c>
      <c r="P92">
        <v>0</v>
      </c>
      <c r="S92" t="s">
        <v>134</v>
      </c>
      <c r="T92">
        <v>0</v>
      </c>
      <c r="W92" t="s">
        <v>134</v>
      </c>
      <c r="X92">
        <v>0</v>
      </c>
      <c r="AA92" t="s">
        <v>134</v>
      </c>
      <c r="AB92">
        <v>0</v>
      </c>
      <c r="AE92" t="s">
        <v>134</v>
      </c>
      <c r="AF92">
        <v>0</v>
      </c>
      <c r="AI92" t="s">
        <v>134</v>
      </c>
      <c r="AJ92">
        <v>0</v>
      </c>
      <c r="AM92" t="s">
        <v>134</v>
      </c>
      <c r="AN92">
        <v>0</v>
      </c>
      <c r="AQ92" t="s">
        <v>134</v>
      </c>
      <c r="AR92">
        <v>0</v>
      </c>
      <c r="AT92" t="s">
        <v>67</v>
      </c>
      <c r="AU92">
        <v>699</v>
      </c>
    </row>
    <row r="93" spans="3:47" x14ac:dyDescent="0.35">
      <c r="C93" t="s">
        <v>142</v>
      </c>
      <c r="D93">
        <v>0</v>
      </c>
      <c r="G93" t="s">
        <v>142</v>
      </c>
      <c r="H93">
        <v>0</v>
      </c>
      <c r="K93" t="s">
        <v>142</v>
      </c>
      <c r="L93">
        <v>0</v>
      </c>
      <c r="O93" t="s">
        <v>142</v>
      </c>
      <c r="P93">
        <v>0</v>
      </c>
      <c r="S93" t="s">
        <v>142</v>
      </c>
      <c r="T93">
        <v>0</v>
      </c>
      <c r="W93" t="s">
        <v>142</v>
      </c>
      <c r="X93">
        <v>0</v>
      </c>
      <c r="AA93" t="s">
        <v>142</v>
      </c>
      <c r="AB93">
        <v>0</v>
      </c>
      <c r="AE93" t="s">
        <v>142</v>
      </c>
      <c r="AF93">
        <v>0</v>
      </c>
      <c r="AI93" t="s">
        <v>142</v>
      </c>
      <c r="AJ93">
        <v>0</v>
      </c>
      <c r="AM93" t="s">
        <v>142</v>
      </c>
      <c r="AN93">
        <v>0</v>
      </c>
      <c r="AQ93" t="s">
        <v>142</v>
      </c>
      <c r="AR93">
        <v>1698</v>
      </c>
      <c r="AT93" t="s">
        <v>80</v>
      </c>
      <c r="AU93">
        <v>0</v>
      </c>
    </row>
    <row r="94" spans="3:47" x14ac:dyDescent="0.35">
      <c r="C94" t="s">
        <v>83</v>
      </c>
      <c r="D94">
        <v>0</v>
      </c>
      <c r="G94" t="s">
        <v>83</v>
      </c>
      <c r="H94">
        <v>0</v>
      </c>
      <c r="K94" t="s">
        <v>83</v>
      </c>
      <c r="L94">
        <v>0</v>
      </c>
      <c r="O94" t="s">
        <v>83</v>
      </c>
      <c r="P94">
        <v>0</v>
      </c>
      <c r="S94" t="s">
        <v>83</v>
      </c>
      <c r="T94">
        <v>0</v>
      </c>
      <c r="W94" t="s">
        <v>83</v>
      </c>
      <c r="X94">
        <v>18</v>
      </c>
      <c r="AA94" t="s">
        <v>83</v>
      </c>
      <c r="AB94">
        <v>0</v>
      </c>
      <c r="AE94" t="s">
        <v>83</v>
      </c>
      <c r="AF94">
        <v>0</v>
      </c>
      <c r="AI94" t="s">
        <v>83</v>
      </c>
      <c r="AJ94">
        <v>22</v>
      </c>
      <c r="AM94" t="s">
        <v>83</v>
      </c>
      <c r="AN94">
        <v>47</v>
      </c>
      <c r="AQ94" t="s">
        <v>83</v>
      </c>
      <c r="AR94">
        <v>0</v>
      </c>
      <c r="AT94" t="s">
        <v>83</v>
      </c>
      <c r="AU94">
        <v>18</v>
      </c>
    </row>
    <row r="95" spans="3:47" x14ac:dyDescent="0.35">
      <c r="C95" t="s">
        <v>84</v>
      </c>
      <c r="D95">
        <v>0</v>
      </c>
      <c r="G95" t="s">
        <v>84</v>
      </c>
      <c r="H95">
        <v>0</v>
      </c>
      <c r="K95" t="s">
        <v>84</v>
      </c>
      <c r="L95">
        <v>0</v>
      </c>
      <c r="O95" t="s">
        <v>84</v>
      </c>
      <c r="P95">
        <v>0</v>
      </c>
      <c r="S95" t="s">
        <v>84</v>
      </c>
      <c r="T95">
        <v>0</v>
      </c>
      <c r="W95" t="s">
        <v>84</v>
      </c>
      <c r="X95">
        <v>0</v>
      </c>
      <c r="AA95" t="s">
        <v>84</v>
      </c>
      <c r="AB95">
        <v>0</v>
      </c>
      <c r="AE95" t="s">
        <v>84</v>
      </c>
      <c r="AF95">
        <v>34</v>
      </c>
      <c r="AI95" t="s">
        <v>84</v>
      </c>
      <c r="AJ95">
        <v>0</v>
      </c>
      <c r="AM95" t="s">
        <v>84</v>
      </c>
      <c r="AN95">
        <v>0</v>
      </c>
      <c r="AQ95" t="s">
        <v>84</v>
      </c>
      <c r="AR95">
        <v>39</v>
      </c>
      <c r="AT95" t="s">
        <v>84</v>
      </c>
      <c r="AU95">
        <v>0</v>
      </c>
    </row>
    <row r="96" spans="3:47" x14ac:dyDescent="0.35">
      <c r="C96" t="s">
        <v>126</v>
      </c>
      <c r="D96">
        <v>0</v>
      </c>
      <c r="G96" t="s">
        <v>126</v>
      </c>
      <c r="H96">
        <v>0</v>
      </c>
      <c r="K96" t="s">
        <v>247</v>
      </c>
      <c r="L96">
        <v>0</v>
      </c>
      <c r="O96" t="s">
        <v>126</v>
      </c>
      <c r="P96">
        <v>0</v>
      </c>
      <c r="S96" t="s">
        <v>126</v>
      </c>
      <c r="T96">
        <v>0</v>
      </c>
      <c r="W96" t="s">
        <v>126</v>
      </c>
      <c r="X96">
        <v>0</v>
      </c>
      <c r="AA96" t="s">
        <v>126</v>
      </c>
      <c r="AB96">
        <v>0</v>
      </c>
      <c r="AE96" t="s">
        <v>126</v>
      </c>
      <c r="AF96">
        <v>0</v>
      </c>
      <c r="AI96" t="s">
        <v>126</v>
      </c>
      <c r="AJ96">
        <v>0</v>
      </c>
      <c r="AM96" t="s">
        <v>126</v>
      </c>
      <c r="AN96">
        <v>0</v>
      </c>
      <c r="AQ96" t="s">
        <v>126</v>
      </c>
      <c r="AR96">
        <v>0</v>
      </c>
      <c r="AT96" t="s">
        <v>86</v>
      </c>
      <c r="AU96">
        <v>0</v>
      </c>
    </row>
    <row r="97" spans="1:47" x14ac:dyDescent="0.35">
      <c r="C97" t="s">
        <v>87</v>
      </c>
      <c r="D97">
        <v>0</v>
      </c>
      <c r="G97" t="s">
        <v>87</v>
      </c>
      <c r="H97">
        <v>0</v>
      </c>
      <c r="K97" t="s">
        <v>87</v>
      </c>
      <c r="L97">
        <v>0</v>
      </c>
      <c r="O97" t="s">
        <v>87</v>
      </c>
      <c r="P97">
        <v>0</v>
      </c>
      <c r="S97" t="s">
        <v>87</v>
      </c>
      <c r="T97">
        <v>0</v>
      </c>
      <c r="W97" t="s">
        <v>87</v>
      </c>
      <c r="X97">
        <v>336</v>
      </c>
      <c r="AA97" t="s">
        <v>87</v>
      </c>
      <c r="AB97">
        <v>0</v>
      </c>
      <c r="AE97" t="s">
        <v>87</v>
      </c>
      <c r="AF97">
        <v>336</v>
      </c>
      <c r="AI97" t="s">
        <v>87</v>
      </c>
      <c r="AJ97">
        <v>0</v>
      </c>
      <c r="AM97" t="s">
        <v>87</v>
      </c>
      <c r="AN97">
        <v>50</v>
      </c>
      <c r="AQ97" t="s">
        <v>87</v>
      </c>
      <c r="AR97">
        <v>0</v>
      </c>
      <c r="AT97" t="s">
        <v>87</v>
      </c>
      <c r="AU97">
        <v>336</v>
      </c>
    </row>
    <row r="98" spans="1:47" x14ac:dyDescent="0.35">
      <c r="A98" t="s">
        <v>165</v>
      </c>
      <c r="B98">
        <v>2175425.5000000005</v>
      </c>
      <c r="C98" t="s">
        <v>135</v>
      </c>
      <c r="D98">
        <v>1638</v>
      </c>
      <c r="E98" t="s">
        <v>165</v>
      </c>
      <c r="F98">
        <v>2217278.0000000009</v>
      </c>
      <c r="G98" t="s">
        <v>135</v>
      </c>
      <c r="H98">
        <v>0</v>
      </c>
      <c r="I98" t="s">
        <v>165</v>
      </c>
      <c r="J98">
        <v>2260375.5000000019</v>
      </c>
      <c r="K98" t="s">
        <v>135</v>
      </c>
      <c r="L98">
        <v>76</v>
      </c>
      <c r="M98" t="s">
        <v>165</v>
      </c>
      <c r="N98">
        <v>2305171.5000000005</v>
      </c>
      <c r="O98" t="s">
        <v>135</v>
      </c>
      <c r="P98">
        <v>0</v>
      </c>
      <c r="Q98" t="s">
        <v>165</v>
      </c>
      <c r="R98">
        <v>2352415.5000000005</v>
      </c>
      <c r="S98" t="s">
        <v>135</v>
      </c>
      <c r="T98">
        <v>1671</v>
      </c>
      <c r="U98" t="s">
        <v>165</v>
      </c>
      <c r="V98">
        <v>2401839.9999999986</v>
      </c>
      <c r="W98" t="s">
        <v>135</v>
      </c>
      <c r="X98">
        <v>0</v>
      </c>
      <c r="Y98" t="s">
        <v>165</v>
      </c>
      <c r="Z98">
        <v>2451408.4999999995</v>
      </c>
      <c r="AA98" t="s">
        <v>135</v>
      </c>
      <c r="AB98">
        <v>1850</v>
      </c>
      <c r="AC98" t="s">
        <v>165</v>
      </c>
      <c r="AD98">
        <v>2499701.5</v>
      </c>
      <c r="AE98" t="s">
        <v>135</v>
      </c>
      <c r="AF98">
        <v>1840</v>
      </c>
      <c r="AG98" t="s">
        <v>165</v>
      </c>
      <c r="AH98">
        <v>2546401.9999999986</v>
      </c>
      <c r="AI98" t="s">
        <v>135</v>
      </c>
      <c r="AJ98">
        <v>2048</v>
      </c>
      <c r="AK98" t="s">
        <v>165</v>
      </c>
      <c r="AL98">
        <v>2588422.9999999981</v>
      </c>
      <c r="AM98" t="s">
        <v>135</v>
      </c>
      <c r="AN98">
        <v>2028</v>
      </c>
      <c r="AO98" t="s">
        <v>165</v>
      </c>
      <c r="AP98">
        <v>2630296.0000000019</v>
      </c>
      <c r="AQ98" t="s">
        <v>135</v>
      </c>
      <c r="AR98">
        <v>1984</v>
      </c>
      <c r="AS98" t="s">
        <v>165</v>
      </c>
      <c r="AT98" t="s">
        <v>148</v>
      </c>
      <c r="AU98">
        <v>853</v>
      </c>
    </row>
    <row r="99" spans="1:47" x14ac:dyDescent="0.35">
      <c r="C99" t="s">
        <v>139</v>
      </c>
      <c r="D99">
        <v>11632</v>
      </c>
      <c r="G99" t="s">
        <v>139</v>
      </c>
      <c r="H99">
        <v>0</v>
      </c>
      <c r="K99" t="s">
        <v>139</v>
      </c>
      <c r="L99">
        <v>0</v>
      </c>
      <c r="O99" t="s">
        <v>139</v>
      </c>
      <c r="P99">
        <v>0</v>
      </c>
      <c r="S99" t="s">
        <v>139</v>
      </c>
      <c r="T99">
        <v>14854</v>
      </c>
      <c r="W99" t="s">
        <v>139</v>
      </c>
      <c r="X99">
        <v>0</v>
      </c>
      <c r="AA99" t="s">
        <v>139</v>
      </c>
      <c r="AB99">
        <v>15290</v>
      </c>
      <c r="AE99" t="s">
        <v>139</v>
      </c>
      <c r="AF99">
        <v>15526</v>
      </c>
      <c r="AI99" t="s">
        <v>139</v>
      </c>
      <c r="AJ99">
        <v>15542</v>
      </c>
      <c r="AM99" t="s">
        <v>139</v>
      </c>
      <c r="AN99">
        <v>15772</v>
      </c>
      <c r="AQ99" t="s">
        <v>139</v>
      </c>
      <c r="AR99">
        <v>16056</v>
      </c>
      <c r="AT99" t="s">
        <v>139</v>
      </c>
      <c r="AU99">
        <v>6935</v>
      </c>
    </row>
    <row r="100" spans="1:47" x14ac:dyDescent="0.35">
      <c r="C100" t="s">
        <v>138</v>
      </c>
      <c r="D100">
        <v>0</v>
      </c>
      <c r="G100" t="s">
        <v>138</v>
      </c>
      <c r="H100">
        <v>3002</v>
      </c>
      <c r="K100" t="s">
        <v>138</v>
      </c>
      <c r="L100">
        <v>0</v>
      </c>
      <c r="O100" t="s">
        <v>138</v>
      </c>
      <c r="P100">
        <v>0</v>
      </c>
      <c r="S100" t="s">
        <v>138</v>
      </c>
      <c r="T100">
        <v>2922</v>
      </c>
      <c r="W100" t="s">
        <v>138</v>
      </c>
      <c r="X100">
        <v>0</v>
      </c>
      <c r="AA100" t="s">
        <v>138</v>
      </c>
      <c r="AB100">
        <v>0</v>
      </c>
      <c r="AE100" t="s">
        <v>138</v>
      </c>
      <c r="AF100">
        <v>0</v>
      </c>
      <c r="AI100" t="s">
        <v>138</v>
      </c>
      <c r="AJ100">
        <v>0</v>
      </c>
      <c r="AM100" t="s">
        <v>138</v>
      </c>
      <c r="AN100">
        <v>0</v>
      </c>
      <c r="AQ100" t="s">
        <v>138</v>
      </c>
      <c r="AR100">
        <v>0</v>
      </c>
      <c r="AT100" t="s">
        <v>138</v>
      </c>
      <c r="AU100">
        <v>0</v>
      </c>
    </row>
    <row r="101" spans="1:47" x14ac:dyDescent="0.35">
      <c r="C101" t="s">
        <v>82</v>
      </c>
      <c r="D101">
        <v>37</v>
      </c>
      <c r="G101" t="s">
        <v>82</v>
      </c>
      <c r="H101">
        <v>772</v>
      </c>
      <c r="K101" t="s">
        <v>82</v>
      </c>
      <c r="L101">
        <v>0</v>
      </c>
      <c r="O101" t="s">
        <v>82</v>
      </c>
      <c r="P101">
        <v>30461</v>
      </c>
      <c r="S101" t="s">
        <v>82</v>
      </c>
      <c r="T101">
        <v>319</v>
      </c>
      <c r="W101" t="s">
        <v>82</v>
      </c>
      <c r="X101">
        <v>74</v>
      </c>
      <c r="AA101" t="s">
        <v>82</v>
      </c>
      <c r="AB101">
        <v>0</v>
      </c>
      <c r="AE101" t="s">
        <v>82</v>
      </c>
      <c r="AF101">
        <v>0</v>
      </c>
      <c r="AI101" t="s">
        <v>82</v>
      </c>
      <c r="AJ101">
        <v>2156</v>
      </c>
      <c r="AM101" t="s">
        <v>82</v>
      </c>
      <c r="AN101">
        <v>0</v>
      </c>
      <c r="AQ101" t="s">
        <v>82</v>
      </c>
      <c r="AR101">
        <v>0</v>
      </c>
      <c r="AT101" t="s">
        <v>82</v>
      </c>
      <c r="AU101">
        <v>487</v>
      </c>
    </row>
    <row r="102" spans="1:47" x14ac:dyDescent="0.35">
      <c r="C102" t="s">
        <v>60</v>
      </c>
      <c r="D102">
        <v>6</v>
      </c>
      <c r="G102" t="s">
        <v>60</v>
      </c>
      <c r="H102">
        <v>422</v>
      </c>
      <c r="K102" t="s">
        <v>60</v>
      </c>
      <c r="L102">
        <v>52</v>
      </c>
      <c r="O102" t="s">
        <v>60</v>
      </c>
      <c r="P102">
        <v>10523</v>
      </c>
      <c r="S102" t="s">
        <v>60</v>
      </c>
      <c r="T102">
        <v>66</v>
      </c>
      <c r="W102" t="s">
        <v>60</v>
      </c>
      <c r="X102">
        <v>118</v>
      </c>
      <c r="AA102" t="s">
        <v>60</v>
      </c>
      <c r="AB102">
        <v>33</v>
      </c>
      <c r="AE102" t="s">
        <v>60</v>
      </c>
      <c r="AF102">
        <v>84</v>
      </c>
      <c r="AI102" t="s">
        <v>60</v>
      </c>
      <c r="AJ102">
        <v>7018</v>
      </c>
      <c r="AM102" t="s">
        <v>60</v>
      </c>
      <c r="AN102">
        <v>0</v>
      </c>
      <c r="AQ102" t="s">
        <v>60</v>
      </c>
      <c r="AR102">
        <v>0</v>
      </c>
      <c r="AT102" t="s">
        <v>60</v>
      </c>
      <c r="AU102">
        <v>94</v>
      </c>
    </row>
    <row r="103" spans="1:47" x14ac:dyDescent="0.35">
      <c r="C103" t="s">
        <v>127</v>
      </c>
      <c r="D103">
        <v>166</v>
      </c>
      <c r="G103" t="s">
        <v>127</v>
      </c>
      <c r="H103">
        <v>0</v>
      </c>
      <c r="K103" t="s">
        <v>127</v>
      </c>
      <c r="L103">
        <v>0</v>
      </c>
      <c r="O103" t="s">
        <v>127</v>
      </c>
      <c r="P103">
        <v>0</v>
      </c>
      <c r="S103" t="s">
        <v>127</v>
      </c>
      <c r="T103">
        <v>0</v>
      </c>
      <c r="W103" t="s">
        <v>127</v>
      </c>
      <c r="X103">
        <v>0</v>
      </c>
      <c r="AA103" t="s">
        <v>127</v>
      </c>
      <c r="AB103">
        <v>0</v>
      </c>
      <c r="AE103" t="s">
        <v>127</v>
      </c>
      <c r="AF103">
        <v>0</v>
      </c>
      <c r="AI103" t="s">
        <v>127</v>
      </c>
      <c r="AJ103">
        <v>0</v>
      </c>
      <c r="AM103" t="s">
        <v>127</v>
      </c>
      <c r="AN103">
        <v>0</v>
      </c>
      <c r="AQ103" t="s">
        <v>127</v>
      </c>
      <c r="AR103">
        <v>0</v>
      </c>
      <c r="AT103" t="s">
        <v>58</v>
      </c>
      <c r="AU103">
        <v>0</v>
      </c>
    </row>
    <row r="104" spans="1:47" x14ac:dyDescent="0.35">
      <c r="C104" t="s">
        <v>61</v>
      </c>
      <c r="D104">
        <v>0</v>
      </c>
      <c r="G104" t="s">
        <v>61</v>
      </c>
      <c r="H104">
        <v>668</v>
      </c>
      <c r="K104" t="s">
        <v>61</v>
      </c>
      <c r="L104">
        <v>0</v>
      </c>
      <c r="O104" t="s">
        <v>61</v>
      </c>
      <c r="P104">
        <v>0</v>
      </c>
      <c r="S104" t="s">
        <v>61</v>
      </c>
      <c r="T104">
        <v>13</v>
      </c>
      <c r="W104" t="s">
        <v>61</v>
      </c>
      <c r="X104">
        <v>0</v>
      </c>
      <c r="AA104" t="s">
        <v>61</v>
      </c>
      <c r="AB104">
        <v>0</v>
      </c>
      <c r="AE104" t="s">
        <v>61</v>
      </c>
      <c r="AF104">
        <v>0</v>
      </c>
      <c r="AI104" t="s">
        <v>61</v>
      </c>
      <c r="AJ104">
        <v>0</v>
      </c>
      <c r="AM104" t="s">
        <v>61</v>
      </c>
      <c r="AN104">
        <v>0</v>
      </c>
      <c r="AQ104" t="s">
        <v>61</v>
      </c>
      <c r="AR104">
        <v>0</v>
      </c>
      <c r="AT104" t="s">
        <v>61</v>
      </c>
      <c r="AU104">
        <v>0</v>
      </c>
    </row>
    <row r="105" spans="1:47" x14ac:dyDescent="0.35">
      <c r="C105" t="s">
        <v>62</v>
      </c>
      <c r="D105">
        <v>0</v>
      </c>
      <c r="G105" t="s">
        <v>62</v>
      </c>
      <c r="H105">
        <v>166</v>
      </c>
      <c r="K105" t="s">
        <v>62</v>
      </c>
      <c r="L105">
        <v>0</v>
      </c>
      <c r="O105" t="s">
        <v>62</v>
      </c>
      <c r="P105">
        <v>14743</v>
      </c>
      <c r="S105" t="s">
        <v>62</v>
      </c>
      <c r="T105">
        <v>208</v>
      </c>
      <c r="W105" t="s">
        <v>62</v>
      </c>
      <c r="X105">
        <v>0</v>
      </c>
      <c r="AA105" t="s">
        <v>62</v>
      </c>
      <c r="AB105">
        <v>0</v>
      </c>
      <c r="AE105" t="s">
        <v>62</v>
      </c>
      <c r="AF105">
        <v>0</v>
      </c>
      <c r="AI105" t="s">
        <v>62</v>
      </c>
      <c r="AJ105">
        <v>0</v>
      </c>
      <c r="AM105" t="s">
        <v>62</v>
      </c>
      <c r="AN105">
        <v>0</v>
      </c>
      <c r="AQ105" t="s">
        <v>62</v>
      </c>
      <c r="AR105">
        <v>0</v>
      </c>
      <c r="AT105" t="s">
        <v>62</v>
      </c>
      <c r="AU105">
        <v>99</v>
      </c>
    </row>
    <row r="106" spans="1:47" x14ac:dyDescent="0.35">
      <c r="C106" t="s">
        <v>227</v>
      </c>
      <c r="D106">
        <v>0</v>
      </c>
      <c r="G106" t="s">
        <v>227</v>
      </c>
      <c r="H106">
        <v>0</v>
      </c>
      <c r="K106" t="s">
        <v>227</v>
      </c>
      <c r="L106">
        <v>0</v>
      </c>
      <c r="O106" t="s">
        <v>227</v>
      </c>
      <c r="P106">
        <v>0</v>
      </c>
      <c r="S106" t="s">
        <v>227</v>
      </c>
      <c r="T106">
        <v>0</v>
      </c>
      <c r="W106" t="s">
        <v>227</v>
      </c>
      <c r="X106">
        <v>0</v>
      </c>
      <c r="AA106" t="s">
        <v>227</v>
      </c>
      <c r="AB106">
        <v>1563</v>
      </c>
      <c r="AE106" t="s">
        <v>227</v>
      </c>
      <c r="AF106">
        <v>1421</v>
      </c>
      <c r="AI106" t="s">
        <v>227</v>
      </c>
      <c r="AJ106">
        <v>1423</v>
      </c>
      <c r="AM106" t="s">
        <v>227</v>
      </c>
      <c r="AN106">
        <v>1519</v>
      </c>
      <c r="AQ106" t="s">
        <v>227</v>
      </c>
      <c r="AR106">
        <v>1563</v>
      </c>
      <c r="AT106" t="s">
        <v>64</v>
      </c>
      <c r="AU106">
        <v>1622</v>
      </c>
    </row>
    <row r="107" spans="1:47" x14ac:dyDescent="0.35">
      <c r="C107" t="s">
        <v>228</v>
      </c>
      <c r="D107">
        <v>0</v>
      </c>
      <c r="G107" t="s">
        <v>228</v>
      </c>
      <c r="H107">
        <v>0</v>
      </c>
      <c r="K107" t="s">
        <v>228</v>
      </c>
      <c r="L107">
        <v>0</v>
      </c>
      <c r="O107" t="s">
        <v>228</v>
      </c>
      <c r="P107">
        <v>0</v>
      </c>
      <c r="S107" t="s">
        <v>228</v>
      </c>
      <c r="T107">
        <v>0</v>
      </c>
      <c r="W107" t="s">
        <v>228</v>
      </c>
      <c r="X107">
        <v>0</v>
      </c>
      <c r="AA107" t="s">
        <v>228</v>
      </c>
      <c r="AB107">
        <v>156</v>
      </c>
      <c r="AE107" t="s">
        <v>228</v>
      </c>
      <c r="AF107">
        <v>131</v>
      </c>
      <c r="AI107" t="s">
        <v>228</v>
      </c>
      <c r="AJ107">
        <v>125</v>
      </c>
      <c r="AM107" t="s">
        <v>228</v>
      </c>
      <c r="AN107">
        <v>147</v>
      </c>
      <c r="AQ107" t="s">
        <v>228</v>
      </c>
      <c r="AR107">
        <v>159</v>
      </c>
      <c r="AT107" t="s">
        <v>65</v>
      </c>
      <c r="AU107">
        <v>0</v>
      </c>
    </row>
    <row r="108" spans="1:47" x14ac:dyDescent="0.35">
      <c r="C108" t="s">
        <v>229</v>
      </c>
      <c r="D108">
        <v>0</v>
      </c>
      <c r="G108" t="s">
        <v>229</v>
      </c>
      <c r="H108">
        <v>0</v>
      </c>
      <c r="K108" t="s">
        <v>229</v>
      </c>
      <c r="L108">
        <v>0</v>
      </c>
      <c r="O108" t="s">
        <v>229</v>
      </c>
      <c r="P108">
        <v>0</v>
      </c>
      <c r="S108" t="s">
        <v>229</v>
      </c>
      <c r="T108">
        <v>0</v>
      </c>
      <c r="W108" t="s">
        <v>229</v>
      </c>
      <c r="X108">
        <v>0</v>
      </c>
      <c r="AA108" t="s">
        <v>229</v>
      </c>
      <c r="AB108">
        <v>27</v>
      </c>
      <c r="AE108" t="s">
        <v>229</v>
      </c>
      <c r="AF108">
        <v>33</v>
      </c>
      <c r="AI108" t="s">
        <v>229</v>
      </c>
      <c r="AJ108">
        <v>33</v>
      </c>
      <c r="AM108" t="s">
        <v>229</v>
      </c>
      <c r="AN108">
        <v>35</v>
      </c>
      <c r="AQ108" t="s">
        <v>229</v>
      </c>
      <c r="AR108">
        <v>33</v>
      </c>
      <c r="AT108" t="s">
        <v>66</v>
      </c>
      <c r="AU108">
        <v>0</v>
      </c>
    </row>
    <row r="109" spans="1:47" x14ac:dyDescent="0.35">
      <c r="C109" t="s">
        <v>133</v>
      </c>
      <c r="D109">
        <v>0</v>
      </c>
      <c r="G109" t="s">
        <v>133</v>
      </c>
      <c r="H109">
        <v>0</v>
      </c>
      <c r="K109" t="s">
        <v>133</v>
      </c>
      <c r="L109">
        <v>0</v>
      </c>
      <c r="O109" t="s">
        <v>133</v>
      </c>
      <c r="P109">
        <v>0</v>
      </c>
      <c r="S109" t="s">
        <v>133</v>
      </c>
      <c r="T109">
        <v>0</v>
      </c>
      <c r="W109" t="s">
        <v>133</v>
      </c>
      <c r="X109">
        <v>0</v>
      </c>
      <c r="AA109" t="s">
        <v>133</v>
      </c>
      <c r="AB109">
        <v>160</v>
      </c>
      <c r="AE109" t="s">
        <v>133</v>
      </c>
      <c r="AF109">
        <v>156</v>
      </c>
      <c r="AI109" t="s">
        <v>133</v>
      </c>
      <c r="AJ109">
        <v>167</v>
      </c>
      <c r="AM109" t="s">
        <v>133</v>
      </c>
      <c r="AN109">
        <v>161</v>
      </c>
      <c r="AQ109" t="s">
        <v>133</v>
      </c>
      <c r="AR109">
        <v>191</v>
      </c>
      <c r="AT109" t="s">
        <v>79</v>
      </c>
      <c r="AU109">
        <v>0</v>
      </c>
    </row>
    <row r="110" spans="1:47" x14ac:dyDescent="0.35">
      <c r="C110" t="s">
        <v>230</v>
      </c>
      <c r="D110">
        <v>0</v>
      </c>
      <c r="G110" t="s">
        <v>230</v>
      </c>
      <c r="H110">
        <v>0</v>
      </c>
      <c r="K110" t="s">
        <v>230</v>
      </c>
      <c r="L110">
        <v>0</v>
      </c>
      <c r="O110" t="s">
        <v>230</v>
      </c>
      <c r="P110">
        <v>0</v>
      </c>
      <c r="S110" t="s">
        <v>230</v>
      </c>
      <c r="T110">
        <v>0</v>
      </c>
      <c r="W110" t="s">
        <v>230</v>
      </c>
      <c r="X110">
        <v>0</v>
      </c>
      <c r="AA110" t="s">
        <v>230</v>
      </c>
      <c r="AB110">
        <v>63</v>
      </c>
      <c r="AE110" t="s">
        <v>230</v>
      </c>
      <c r="AF110">
        <v>64</v>
      </c>
      <c r="AI110" t="s">
        <v>230</v>
      </c>
      <c r="AJ110">
        <v>67</v>
      </c>
      <c r="AM110" t="s">
        <v>230</v>
      </c>
      <c r="AN110">
        <v>66</v>
      </c>
      <c r="AQ110" t="s">
        <v>230</v>
      </c>
      <c r="AR110">
        <v>63</v>
      </c>
      <c r="AT110" t="s">
        <v>68</v>
      </c>
      <c r="AU110">
        <v>0</v>
      </c>
    </row>
    <row r="111" spans="1:47" x14ac:dyDescent="0.35">
      <c r="C111" t="s">
        <v>136</v>
      </c>
      <c r="D111">
        <v>0</v>
      </c>
      <c r="G111" t="s">
        <v>136</v>
      </c>
      <c r="H111">
        <v>0</v>
      </c>
      <c r="K111" t="s">
        <v>136</v>
      </c>
      <c r="L111">
        <v>0</v>
      </c>
      <c r="O111" t="s">
        <v>136</v>
      </c>
      <c r="P111">
        <v>0</v>
      </c>
      <c r="S111" t="s">
        <v>136</v>
      </c>
      <c r="T111">
        <v>0</v>
      </c>
      <c r="W111" t="s">
        <v>136</v>
      </c>
      <c r="X111">
        <v>0</v>
      </c>
      <c r="AA111" t="s">
        <v>136</v>
      </c>
      <c r="AB111">
        <v>134</v>
      </c>
      <c r="AE111" t="s">
        <v>136</v>
      </c>
      <c r="AF111">
        <v>116</v>
      </c>
      <c r="AI111" t="s">
        <v>136</v>
      </c>
      <c r="AJ111">
        <v>117</v>
      </c>
      <c r="AM111" t="s">
        <v>136</v>
      </c>
      <c r="AN111">
        <v>123</v>
      </c>
      <c r="AQ111" t="s">
        <v>136</v>
      </c>
      <c r="AR111">
        <v>82</v>
      </c>
      <c r="AT111" t="s">
        <v>69</v>
      </c>
      <c r="AU111">
        <v>78</v>
      </c>
    </row>
    <row r="112" spans="1:47" x14ac:dyDescent="0.35">
      <c r="C112" t="s">
        <v>231</v>
      </c>
      <c r="D112">
        <v>0</v>
      </c>
      <c r="G112" t="s">
        <v>231</v>
      </c>
      <c r="H112">
        <v>0</v>
      </c>
      <c r="K112" t="s">
        <v>231</v>
      </c>
      <c r="L112">
        <v>0</v>
      </c>
      <c r="O112" t="s">
        <v>231</v>
      </c>
      <c r="P112">
        <v>0</v>
      </c>
      <c r="S112" t="s">
        <v>231</v>
      </c>
      <c r="T112">
        <v>0</v>
      </c>
      <c r="W112" t="s">
        <v>231</v>
      </c>
      <c r="X112">
        <v>0</v>
      </c>
      <c r="AA112" t="s">
        <v>231</v>
      </c>
      <c r="AB112">
        <v>73</v>
      </c>
      <c r="AE112" t="s">
        <v>231</v>
      </c>
      <c r="AF112">
        <v>110</v>
      </c>
      <c r="AI112" t="s">
        <v>231</v>
      </c>
      <c r="AJ112">
        <v>63</v>
      </c>
      <c r="AM112" t="s">
        <v>231</v>
      </c>
      <c r="AN112">
        <v>62</v>
      </c>
      <c r="AQ112" t="s">
        <v>231</v>
      </c>
      <c r="AR112">
        <v>74</v>
      </c>
      <c r="AT112" t="s">
        <v>70</v>
      </c>
      <c r="AU112">
        <v>62</v>
      </c>
    </row>
    <row r="113" spans="1:47" x14ac:dyDescent="0.35">
      <c r="C113" t="s">
        <v>141</v>
      </c>
      <c r="D113">
        <v>0</v>
      </c>
      <c r="G113" t="s">
        <v>141</v>
      </c>
      <c r="H113">
        <v>0</v>
      </c>
      <c r="K113" t="s">
        <v>141</v>
      </c>
      <c r="L113">
        <v>0</v>
      </c>
      <c r="O113" t="s">
        <v>141</v>
      </c>
      <c r="P113">
        <v>0</v>
      </c>
      <c r="S113" t="s">
        <v>141</v>
      </c>
      <c r="T113">
        <v>0</v>
      </c>
      <c r="W113" t="s">
        <v>141</v>
      </c>
      <c r="X113">
        <v>0</v>
      </c>
      <c r="AA113" t="s">
        <v>141</v>
      </c>
      <c r="AB113">
        <v>5</v>
      </c>
      <c r="AE113" t="s">
        <v>141</v>
      </c>
      <c r="AF113">
        <v>3</v>
      </c>
      <c r="AI113" t="s">
        <v>141</v>
      </c>
      <c r="AJ113">
        <v>3</v>
      </c>
      <c r="AM113" t="s">
        <v>141</v>
      </c>
      <c r="AN113">
        <v>6</v>
      </c>
      <c r="AQ113" t="s">
        <v>141</v>
      </c>
      <c r="AR113">
        <v>4</v>
      </c>
      <c r="AT113" t="s">
        <v>76</v>
      </c>
      <c r="AU113">
        <v>1</v>
      </c>
    </row>
    <row r="114" spans="1:47" x14ac:dyDescent="0.35">
      <c r="C114" t="s">
        <v>232</v>
      </c>
      <c r="D114">
        <v>0</v>
      </c>
      <c r="G114" t="s">
        <v>232</v>
      </c>
      <c r="H114">
        <v>0</v>
      </c>
      <c r="K114" t="s">
        <v>232</v>
      </c>
      <c r="L114">
        <v>0</v>
      </c>
      <c r="O114" t="s">
        <v>232</v>
      </c>
      <c r="P114">
        <v>0</v>
      </c>
      <c r="S114" t="s">
        <v>232</v>
      </c>
      <c r="T114">
        <v>0</v>
      </c>
      <c r="W114" t="s">
        <v>232</v>
      </c>
      <c r="X114">
        <v>0</v>
      </c>
      <c r="AA114" t="s">
        <v>232</v>
      </c>
      <c r="AB114">
        <v>1248</v>
      </c>
      <c r="AE114" t="s">
        <v>232</v>
      </c>
      <c r="AF114">
        <v>1376</v>
      </c>
      <c r="AI114" t="s">
        <v>232</v>
      </c>
      <c r="AJ114">
        <v>1221</v>
      </c>
      <c r="AM114" t="s">
        <v>232</v>
      </c>
      <c r="AN114">
        <v>1355</v>
      </c>
      <c r="AQ114" t="s">
        <v>232</v>
      </c>
      <c r="AR114">
        <v>1579</v>
      </c>
      <c r="AT114" t="s">
        <v>77</v>
      </c>
      <c r="AU114">
        <v>0</v>
      </c>
    </row>
    <row r="115" spans="1:47" x14ac:dyDescent="0.35">
      <c r="C115" t="s">
        <v>233</v>
      </c>
      <c r="D115">
        <v>0</v>
      </c>
      <c r="G115" t="s">
        <v>233</v>
      </c>
      <c r="H115">
        <v>0</v>
      </c>
      <c r="K115" t="s">
        <v>233</v>
      </c>
      <c r="L115">
        <v>0</v>
      </c>
      <c r="O115" t="s">
        <v>233</v>
      </c>
      <c r="P115">
        <v>0</v>
      </c>
      <c r="S115" t="s">
        <v>233</v>
      </c>
      <c r="T115">
        <v>0</v>
      </c>
      <c r="W115" t="s">
        <v>233</v>
      </c>
      <c r="X115">
        <v>0</v>
      </c>
      <c r="AA115" t="s">
        <v>233</v>
      </c>
      <c r="AB115">
        <v>3342</v>
      </c>
      <c r="AE115" t="s">
        <v>233</v>
      </c>
      <c r="AF115">
        <v>3956</v>
      </c>
      <c r="AI115" t="s">
        <v>233</v>
      </c>
      <c r="AJ115">
        <v>3691</v>
      </c>
      <c r="AM115" t="s">
        <v>233</v>
      </c>
      <c r="AN115">
        <v>3629</v>
      </c>
      <c r="AQ115" t="s">
        <v>233</v>
      </c>
      <c r="AR115">
        <v>3204</v>
      </c>
      <c r="AT115" t="s">
        <v>78</v>
      </c>
      <c r="AU115">
        <v>20</v>
      </c>
    </row>
    <row r="116" spans="1:47" x14ac:dyDescent="0.35">
      <c r="C116" t="s">
        <v>134</v>
      </c>
      <c r="D116">
        <v>0</v>
      </c>
      <c r="G116" t="s">
        <v>134</v>
      </c>
      <c r="H116">
        <v>0</v>
      </c>
      <c r="K116" t="s">
        <v>134</v>
      </c>
      <c r="L116">
        <v>0</v>
      </c>
      <c r="O116" t="s">
        <v>134</v>
      </c>
      <c r="P116">
        <v>0</v>
      </c>
      <c r="S116" t="s">
        <v>134</v>
      </c>
      <c r="T116">
        <v>0</v>
      </c>
      <c r="W116" t="s">
        <v>134</v>
      </c>
      <c r="X116">
        <v>0</v>
      </c>
      <c r="AA116" t="s">
        <v>134</v>
      </c>
      <c r="AB116">
        <v>318</v>
      </c>
      <c r="AE116" t="s">
        <v>134</v>
      </c>
      <c r="AF116">
        <v>330</v>
      </c>
      <c r="AI116" t="s">
        <v>134</v>
      </c>
      <c r="AJ116">
        <v>338</v>
      </c>
      <c r="AM116" t="s">
        <v>134</v>
      </c>
      <c r="AN116">
        <v>337</v>
      </c>
      <c r="AQ116" t="s">
        <v>134</v>
      </c>
      <c r="AR116">
        <v>318</v>
      </c>
      <c r="AT116" t="s">
        <v>67</v>
      </c>
      <c r="AU116">
        <v>460</v>
      </c>
    </row>
    <row r="117" spans="1:47" x14ac:dyDescent="0.35">
      <c r="C117" t="s">
        <v>142</v>
      </c>
      <c r="D117">
        <v>0</v>
      </c>
      <c r="G117" t="s">
        <v>142</v>
      </c>
      <c r="H117">
        <v>0</v>
      </c>
      <c r="K117" t="s">
        <v>142</v>
      </c>
      <c r="L117">
        <v>0</v>
      </c>
      <c r="O117" t="s">
        <v>142</v>
      </c>
      <c r="P117">
        <v>0</v>
      </c>
      <c r="S117" t="s">
        <v>142</v>
      </c>
      <c r="T117">
        <v>0</v>
      </c>
      <c r="W117" t="s">
        <v>142</v>
      </c>
      <c r="X117">
        <v>0</v>
      </c>
      <c r="AA117" t="s">
        <v>142</v>
      </c>
      <c r="AB117">
        <v>10</v>
      </c>
      <c r="AE117" t="s">
        <v>142</v>
      </c>
      <c r="AF117">
        <v>10</v>
      </c>
      <c r="AI117" t="s">
        <v>142</v>
      </c>
      <c r="AJ117">
        <v>10</v>
      </c>
      <c r="AM117" t="s">
        <v>142</v>
      </c>
      <c r="AN117">
        <v>11</v>
      </c>
      <c r="AQ117" t="s">
        <v>142</v>
      </c>
      <c r="AR117">
        <v>6</v>
      </c>
      <c r="AT117" t="s">
        <v>80</v>
      </c>
      <c r="AU117">
        <v>58</v>
      </c>
    </row>
    <row r="118" spans="1:47" x14ac:dyDescent="0.35">
      <c r="C118" t="s">
        <v>83</v>
      </c>
      <c r="D118">
        <v>0</v>
      </c>
      <c r="G118" t="s">
        <v>83</v>
      </c>
      <c r="H118">
        <v>0</v>
      </c>
      <c r="K118" t="s">
        <v>83</v>
      </c>
      <c r="L118">
        <v>0</v>
      </c>
      <c r="O118" t="s">
        <v>83</v>
      </c>
      <c r="P118">
        <v>0</v>
      </c>
      <c r="S118" t="s">
        <v>83</v>
      </c>
      <c r="T118">
        <v>0</v>
      </c>
      <c r="W118" t="s">
        <v>83</v>
      </c>
      <c r="X118">
        <v>0</v>
      </c>
      <c r="AA118" t="s">
        <v>83</v>
      </c>
      <c r="AB118">
        <v>42</v>
      </c>
      <c r="AE118" t="s">
        <v>83</v>
      </c>
      <c r="AF118">
        <v>38</v>
      </c>
      <c r="AI118" t="s">
        <v>83</v>
      </c>
      <c r="AJ118">
        <v>66</v>
      </c>
      <c r="AM118" t="s">
        <v>83</v>
      </c>
      <c r="AN118">
        <v>42</v>
      </c>
      <c r="AQ118" t="s">
        <v>83</v>
      </c>
      <c r="AR118">
        <v>30</v>
      </c>
      <c r="AT118" t="s">
        <v>83</v>
      </c>
      <c r="AU118">
        <v>38</v>
      </c>
    </row>
    <row r="119" spans="1:47" x14ac:dyDescent="0.35">
      <c r="C119" t="s">
        <v>84</v>
      </c>
      <c r="D119">
        <v>0</v>
      </c>
      <c r="G119" t="s">
        <v>84</v>
      </c>
      <c r="H119">
        <v>0</v>
      </c>
      <c r="K119" t="s">
        <v>84</v>
      </c>
      <c r="L119">
        <v>0</v>
      </c>
      <c r="O119" t="s">
        <v>84</v>
      </c>
      <c r="P119">
        <v>0</v>
      </c>
      <c r="S119" t="s">
        <v>84</v>
      </c>
      <c r="T119">
        <v>0</v>
      </c>
      <c r="W119" t="s">
        <v>84</v>
      </c>
      <c r="X119">
        <v>0</v>
      </c>
      <c r="AA119" t="s">
        <v>84</v>
      </c>
      <c r="AB119">
        <v>0</v>
      </c>
      <c r="AE119" t="s">
        <v>84</v>
      </c>
      <c r="AF119">
        <v>0</v>
      </c>
      <c r="AI119" t="s">
        <v>84</v>
      </c>
      <c r="AJ119">
        <v>0</v>
      </c>
      <c r="AM119" t="s">
        <v>84</v>
      </c>
      <c r="AN119">
        <v>0</v>
      </c>
      <c r="AQ119" t="s">
        <v>84</v>
      </c>
      <c r="AR119">
        <v>0</v>
      </c>
      <c r="AT119" t="s">
        <v>84</v>
      </c>
      <c r="AU119">
        <v>0</v>
      </c>
    </row>
    <row r="120" spans="1:47" x14ac:dyDescent="0.35">
      <c r="C120" t="s">
        <v>126</v>
      </c>
      <c r="D120">
        <v>0</v>
      </c>
      <c r="G120" t="s">
        <v>126</v>
      </c>
      <c r="H120">
        <v>0</v>
      </c>
      <c r="K120" t="s">
        <v>247</v>
      </c>
      <c r="L120">
        <v>0</v>
      </c>
      <c r="O120" t="s">
        <v>126</v>
      </c>
      <c r="P120">
        <v>0</v>
      </c>
      <c r="S120" t="s">
        <v>126</v>
      </c>
      <c r="T120">
        <v>0</v>
      </c>
      <c r="W120" t="s">
        <v>126</v>
      </c>
      <c r="X120">
        <v>0</v>
      </c>
      <c r="AA120" t="s">
        <v>126</v>
      </c>
      <c r="AB120">
        <v>9</v>
      </c>
      <c r="AE120" t="s">
        <v>126</v>
      </c>
      <c r="AF120">
        <v>8</v>
      </c>
      <c r="AI120" t="s">
        <v>126</v>
      </c>
      <c r="AJ120">
        <v>7</v>
      </c>
      <c r="AM120" t="s">
        <v>126</v>
      </c>
      <c r="AN120">
        <v>8</v>
      </c>
      <c r="AQ120" t="s">
        <v>126</v>
      </c>
      <c r="AR120">
        <v>11</v>
      </c>
      <c r="AT120" t="s">
        <v>86</v>
      </c>
      <c r="AU120">
        <v>0</v>
      </c>
    </row>
    <row r="121" spans="1:47" x14ac:dyDescent="0.35">
      <c r="C121" t="s">
        <v>87</v>
      </c>
      <c r="D121">
        <v>0</v>
      </c>
      <c r="G121" t="s">
        <v>87</v>
      </c>
      <c r="H121">
        <v>0</v>
      </c>
      <c r="K121" t="s">
        <v>87</v>
      </c>
      <c r="L121">
        <v>0</v>
      </c>
      <c r="O121" t="s">
        <v>87</v>
      </c>
      <c r="P121">
        <v>0</v>
      </c>
      <c r="S121" t="s">
        <v>87</v>
      </c>
      <c r="T121">
        <v>0</v>
      </c>
      <c r="W121" t="s">
        <v>87</v>
      </c>
      <c r="X121">
        <v>0</v>
      </c>
      <c r="AA121" t="s">
        <v>87</v>
      </c>
      <c r="AB121">
        <v>0</v>
      </c>
      <c r="AE121" t="s">
        <v>87</v>
      </c>
      <c r="AF121">
        <v>0</v>
      </c>
      <c r="AI121" t="s">
        <v>87</v>
      </c>
      <c r="AJ121">
        <v>0</v>
      </c>
      <c r="AM121" t="s">
        <v>87</v>
      </c>
      <c r="AN121">
        <v>0</v>
      </c>
      <c r="AQ121" t="s">
        <v>87</v>
      </c>
      <c r="AR121">
        <v>0</v>
      </c>
      <c r="AT121" t="s">
        <v>87</v>
      </c>
      <c r="AU121">
        <v>0</v>
      </c>
    </row>
    <row r="122" spans="1:47" x14ac:dyDescent="0.35">
      <c r="A122" t="s">
        <v>153</v>
      </c>
      <c r="B122">
        <v>4773305.4999999991</v>
      </c>
      <c r="C122" t="s">
        <v>135</v>
      </c>
      <c r="D122">
        <v>0</v>
      </c>
      <c r="E122" t="s">
        <v>153</v>
      </c>
      <c r="F122">
        <v>4802428.5000000065</v>
      </c>
      <c r="G122" t="s">
        <v>135</v>
      </c>
      <c r="H122">
        <v>0</v>
      </c>
      <c r="I122" t="s">
        <v>153</v>
      </c>
      <c r="J122">
        <v>4798734.5</v>
      </c>
      <c r="K122" t="s">
        <v>135</v>
      </c>
      <c r="L122">
        <v>17</v>
      </c>
      <c r="M122" t="s">
        <v>153</v>
      </c>
      <c r="N122">
        <v>4819332.9999999991</v>
      </c>
      <c r="O122" t="s">
        <v>135</v>
      </c>
      <c r="P122">
        <v>648</v>
      </c>
      <c r="Q122" t="s">
        <v>153</v>
      </c>
      <c r="R122">
        <v>4904177.5000000019</v>
      </c>
      <c r="S122" t="s">
        <v>135</v>
      </c>
      <c r="T122">
        <v>0</v>
      </c>
      <c r="U122" t="s">
        <v>153</v>
      </c>
      <c r="V122">
        <v>4996741.0000000009</v>
      </c>
      <c r="W122" t="s">
        <v>135</v>
      </c>
      <c r="X122">
        <v>0</v>
      </c>
      <c r="Y122" t="s">
        <v>153</v>
      </c>
      <c r="Z122">
        <v>5094779.9999999991</v>
      </c>
      <c r="AA122" t="s">
        <v>135</v>
      </c>
      <c r="AB122">
        <v>670</v>
      </c>
      <c r="AC122" t="s">
        <v>153</v>
      </c>
      <c r="AD122">
        <v>5209324.4999999963</v>
      </c>
      <c r="AE122" t="s">
        <v>135</v>
      </c>
      <c r="AF122">
        <v>0</v>
      </c>
      <c r="AG122" t="s">
        <v>153</v>
      </c>
      <c r="AH122">
        <v>5343019.9999999991</v>
      </c>
      <c r="AI122" t="s">
        <v>135</v>
      </c>
      <c r="AJ122">
        <v>0</v>
      </c>
      <c r="AK122" t="s">
        <v>153</v>
      </c>
      <c r="AL122">
        <v>5457154.4999999991</v>
      </c>
      <c r="AM122" t="s">
        <v>135</v>
      </c>
      <c r="AN122">
        <v>561</v>
      </c>
      <c r="AO122" t="s">
        <v>153</v>
      </c>
      <c r="AP122">
        <v>5579143.5000000047</v>
      </c>
      <c r="AQ122" t="s">
        <v>135</v>
      </c>
      <c r="AR122">
        <v>0</v>
      </c>
      <c r="AS122" t="s">
        <v>153</v>
      </c>
      <c r="AT122" t="s">
        <v>148</v>
      </c>
      <c r="AU122">
        <v>335</v>
      </c>
    </row>
    <row r="123" spans="1:47" x14ac:dyDescent="0.35">
      <c r="C123" t="s">
        <v>139</v>
      </c>
      <c r="D123">
        <v>0</v>
      </c>
      <c r="G123" t="s">
        <v>139</v>
      </c>
      <c r="H123">
        <v>0</v>
      </c>
      <c r="K123" t="s">
        <v>139</v>
      </c>
      <c r="L123">
        <v>0</v>
      </c>
      <c r="O123" t="s">
        <v>139</v>
      </c>
      <c r="P123">
        <v>644</v>
      </c>
      <c r="S123" t="s">
        <v>139</v>
      </c>
      <c r="T123">
        <v>0</v>
      </c>
      <c r="W123" t="s">
        <v>139</v>
      </c>
      <c r="X123">
        <v>0</v>
      </c>
      <c r="AA123" t="s">
        <v>139</v>
      </c>
      <c r="AB123">
        <v>2390</v>
      </c>
      <c r="AE123" t="s">
        <v>139</v>
      </c>
      <c r="AF123">
        <v>0</v>
      </c>
      <c r="AI123" t="s">
        <v>139</v>
      </c>
      <c r="AJ123">
        <v>0</v>
      </c>
      <c r="AM123" t="s">
        <v>139</v>
      </c>
      <c r="AN123">
        <v>1010</v>
      </c>
      <c r="AQ123" t="s">
        <v>139</v>
      </c>
      <c r="AR123">
        <v>0</v>
      </c>
      <c r="AT123" t="s">
        <v>139</v>
      </c>
      <c r="AU123">
        <v>751</v>
      </c>
    </row>
    <row r="124" spans="1:47" x14ac:dyDescent="0.35">
      <c r="C124" t="s">
        <v>138</v>
      </c>
      <c r="D124">
        <v>0</v>
      </c>
      <c r="G124" t="s">
        <v>138</v>
      </c>
      <c r="H124">
        <v>1028</v>
      </c>
      <c r="K124" t="s">
        <v>138</v>
      </c>
      <c r="L124">
        <v>0</v>
      </c>
      <c r="O124" t="s">
        <v>138</v>
      </c>
      <c r="P124">
        <v>1210</v>
      </c>
      <c r="S124" t="s">
        <v>138</v>
      </c>
      <c r="T124">
        <v>0</v>
      </c>
      <c r="W124" t="s">
        <v>138</v>
      </c>
      <c r="X124">
        <v>0</v>
      </c>
      <c r="AA124" t="s">
        <v>138</v>
      </c>
      <c r="AB124">
        <v>0</v>
      </c>
      <c r="AE124" t="s">
        <v>138</v>
      </c>
      <c r="AF124">
        <v>0</v>
      </c>
      <c r="AI124" t="s">
        <v>138</v>
      </c>
      <c r="AJ124">
        <v>0</v>
      </c>
      <c r="AM124" t="s">
        <v>138</v>
      </c>
      <c r="AN124">
        <v>1074</v>
      </c>
      <c r="AQ124" t="s">
        <v>138</v>
      </c>
      <c r="AR124">
        <v>0</v>
      </c>
      <c r="AT124" t="s">
        <v>138</v>
      </c>
      <c r="AU124">
        <v>444</v>
      </c>
    </row>
    <row r="125" spans="1:47" x14ac:dyDescent="0.35">
      <c r="C125" t="s">
        <v>82</v>
      </c>
      <c r="D125">
        <v>1603</v>
      </c>
      <c r="G125" t="s">
        <v>82</v>
      </c>
      <c r="H125">
        <v>382</v>
      </c>
      <c r="K125" t="s">
        <v>82</v>
      </c>
      <c r="L125">
        <v>574</v>
      </c>
      <c r="O125" t="s">
        <v>82</v>
      </c>
      <c r="P125">
        <v>0</v>
      </c>
      <c r="S125" t="s">
        <v>82</v>
      </c>
      <c r="T125">
        <v>29</v>
      </c>
      <c r="W125" t="s">
        <v>82</v>
      </c>
      <c r="X125">
        <v>971</v>
      </c>
      <c r="AA125" t="s">
        <v>82</v>
      </c>
      <c r="AB125">
        <v>483</v>
      </c>
      <c r="AE125" t="s">
        <v>82</v>
      </c>
      <c r="AF125">
        <v>1362</v>
      </c>
      <c r="AI125" t="s">
        <v>82</v>
      </c>
      <c r="AJ125">
        <v>105</v>
      </c>
      <c r="AM125" t="s">
        <v>82</v>
      </c>
      <c r="AN125">
        <v>0</v>
      </c>
      <c r="AQ125" t="s">
        <v>82</v>
      </c>
      <c r="AR125">
        <v>2695</v>
      </c>
      <c r="AT125" t="s">
        <v>82</v>
      </c>
      <c r="AU125">
        <v>36</v>
      </c>
    </row>
    <row r="126" spans="1:47" x14ac:dyDescent="0.35">
      <c r="C126" t="s">
        <v>60</v>
      </c>
      <c r="D126">
        <v>171</v>
      </c>
      <c r="G126" t="s">
        <v>60</v>
      </c>
      <c r="H126">
        <v>50</v>
      </c>
      <c r="K126" t="s">
        <v>60</v>
      </c>
      <c r="L126">
        <v>110</v>
      </c>
      <c r="O126" t="s">
        <v>60</v>
      </c>
      <c r="P126">
        <v>0</v>
      </c>
      <c r="S126" t="s">
        <v>60</v>
      </c>
      <c r="T126">
        <v>10</v>
      </c>
      <c r="W126" t="s">
        <v>60</v>
      </c>
      <c r="X126">
        <v>405</v>
      </c>
      <c r="AA126" t="s">
        <v>60</v>
      </c>
      <c r="AB126">
        <v>21</v>
      </c>
      <c r="AE126" t="s">
        <v>60</v>
      </c>
      <c r="AF126">
        <v>446</v>
      </c>
      <c r="AI126" t="s">
        <v>60</v>
      </c>
      <c r="AJ126">
        <v>0</v>
      </c>
      <c r="AM126" t="s">
        <v>60</v>
      </c>
      <c r="AN126">
        <v>0</v>
      </c>
      <c r="AQ126" t="s">
        <v>60</v>
      </c>
      <c r="AR126">
        <v>488</v>
      </c>
      <c r="AT126" t="s">
        <v>60</v>
      </c>
      <c r="AU126">
        <v>10</v>
      </c>
    </row>
    <row r="127" spans="1:47" x14ac:dyDescent="0.35">
      <c r="C127" t="s">
        <v>127</v>
      </c>
      <c r="D127">
        <v>0</v>
      </c>
      <c r="G127" t="s">
        <v>127</v>
      </c>
      <c r="H127">
        <v>0</v>
      </c>
      <c r="K127" t="s">
        <v>127</v>
      </c>
      <c r="L127">
        <v>0</v>
      </c>
      <c r="O127" t="s">
        <v>127</v>
      </c>
      <c r="P127">
        <v>0</v>
      </c>
      <c r="S127" t="s">
        <v>127</v>
      </c>
      <c r="T127">
        <v>0</v>
      </c>
      <c r="W127" t="s">
        <v>127</v>
      </c>
      <c r="X127">
        <v>0</v>
      </c>
      <c r="AA127" t="s">
        <v>127</v>
      </c>
      <c r="AB127">
        <v>115</v>
      </c>
      <c r="AE127" t="s">
        <v>127</v>
      </c>
      <c r="AF127">
        <v>0</v>
      </c>
      <c r="AI127" t="s">
        <v>127</v>
      </c>
      <c r="AJ127">
        <v>0</v>
      </c>
      <c r="AM127" t="s">
        <v>127</v>
      </c>
      <c r="AN127">
        <v>1595</v>
      </c>
      <c r="AQ127" t="s">
        <v>127</v>
      </c>
      <c r="AR127">
        <v>0</v>
      </c>
      <c r="AT127" t="s">
        <v>58</v>
      </c>
      <c r="AU127">
        <v>115</v>
      </c>
    </row>
    <row r="128" spans="1:47" x14ac:dyDescent="0.35">
      <c r="C128" t="s">
        <v>61</v>
      </c>
      <c r="D128">
        <v>15</v>
      </c>
      <c r="G128" t="s">
        <v>61</v>
      </c>
      <c r="H128">
        <v>44</v>
      </c>
      <c r="K128" t="s">
        <v>61</v>
      </c>
      <c r="L128">
        <v>44</v>
      </c>
      <c r="O128" t="s">
        <v>61</v>
      </c>
      <c r="P128">
        <v>0</v>
      </c>
      <c r="S128" t="s">
        <v>61</v>
      </c>
      <c r="T128">
        <v>11</v>
      </c>
      <c r="W128" t="s">
        <v>61</v>
      </c>
      <c r="X128">
        <v>55</v>
      </c>
      <c r="AA128" t="s">
        <v>61</v>
      </c>
      <c r="AB128">
        <v>77</v>
      </c>
      <c r="AE128" t="s">
        <v>61</v>
      </c>
      <c r="AF128">
        <v>0</v>
      </c>
      <c r="AI128" t="s">
        <v>61</v>
      </c>
      <c r="AJ128">
        <v>0</v>
      </c>
      <c r="AM128" t="s">
        <v>61</v>
      </c>
      <c r="AN128">
        <v>0</v>
      </c>
      <c r="AQ128" t="s">
        <v>61</v>
      </c>
      <c r="AR128">
        <v>1634</v>
      </c>
      <c r="AT128" t="s">
        <v>61</v>
      </c>
      <c r="AU128">
        <v>0</v>
      </c>
    </row>
    <row r="129" spans="3:47" x14ac:dyDescent="0.35">
      <c r="C129" t="s">
        <v>62</v>
      </c>
      <c r="D129">
        <v>11</v>
      </c>
      <c r="G129" t="s">
        <v>62</v>
      </c>
      <c r="H129">
        <v>257</v>
      </c>
      <c r="K129" t="s">
        <v>62</v>
      </c>
      <c r="L129">
        <v>0</v>
      </c>
      <c r="O129" t="s">
        <v>62</v>
      </c>
      <c r="P129">
        <v>0</v>
      </c>
      <c r="S129" t="s">
        <v>62</v>
      </c>
      <c r="T129">
        <v>0</v>
      </c>
      <c r="W129" t="s">
        <v>62</v>
      </c>
      <c r="X129">
        <v>669</v>
      </c>
      <c r="AA129" t="s">
        <v>62</v>
      </c>
      <c r="AB129">
        <v>0</v>
      </c>
      <c r="AE129" t="s">
        <v>62</v>
      </c>
      <c r="AF129">
        <v>0</v>
      </c>
      <c r="AI129" t="s">
        <v>62</v>
      </c>
      <c r="AJ129">
        <v>0</v>
      </c>
      <c r="AM129" t="s">
        <v>62</v>
      </c>
      <c r="AN129">
        <v>0</v>
      </c>
      <c r="AQ129" t="s">
        <v>62</v>
      </c>
      <c r="AR129">
        <v>47</v>
      </c>
      <c r="AT129" t="s">
        <v>62</v>
      </c>
      <c r="AU129">
        <v>105</v>
      </c>
    </row>
    <row r="130" spans="3:47" x14ac:dyDescent="0.35">
      <c r="C130" t="s">
        <v>227</v>
      </c>
      <c r="D130">
        <v>0</v>
      </c>
      <c r="G130" t="s">
        <v>227</v>
      </c>
      <c r="H130">
        <v>0</v>
      </c>
      <c r="K130" t="s">
        <v>227</v>
      </c>
      <c r="L130">
        <v>0</v>
      </c>
      <c r="O130" t="s">
        <v>227</v>
      </c>
      <c r="P130">
        <v>0</v>
      </c>
      <c r="S130" t="s">
        <v>227</v>
      </c>
      <c r="T130">
        <v>0</v>
      </c>
      <c r="W130" t="s">
        <v>227</v>
      </c>
      <c r="X130">
        <v>0</v>
      </c>
      <c r="AA130" t="s">
        <v>227</v>
      </c>
      <c r="AB130">
        <v>0</v>
      </c>
      <c r="AE130" t="s">
        <v>227</v>
      </c>
      <c r="AF130">
        <v>0</v>
      </c>
      <c r="AI130" t="s">
        <v>227</v>
      </c>
      <c r="AJ130">
        <v>0</v>
      </c>
      <c r="AM130" t="s">
        <v>227</v>
      </c>
      <c r="AN130">
        <v>308</v>
      </c>
      <c r="AQ130" t="s">
        <v>227</v>
      </c>
      <c r="AR130">
        <v>0</v>
      </c>
      <c r="AT130" t="s">
        <v>64</v>
      </c>
      <c r="AU130">
        <v>79</v>
      </c>
    </row>
    <row r="131" spans="3:47" x14ac:dyDescent="0.35">
      <c r="C131" t="s">
        <v>228</v>
      </c>
      <c r="D131">
        <v>0</v>
      </c>
      <c r="G131" t="s">
        <v>228</v>
      </c>
      <c r="H131">
        <v>0</v>
      </c>
      <c r="K131" t="s">
        <v>228</v>
      </c>
      <c r="L131">
        <v>0</v>
      </c>
      <c r="O131" t="s">
        <v>228</v>
      </c>
      <c r="P131">
        <v>0</v>
      </c>
      <c r="S131" t="s">
        <v>228</v>
      </c>
      <c r="T131">
        <v>0</v>
      </c>
      <c r="W131" t="s">
        <v>228</v>
      </c>
      <c r="X131">
        <v>0</v>
      </c>
      <c r="AA131" t="s">
        <v>228</v>
      </c>
      <c r="AB131">
        <v>0</v>
      </c>
      <c r="AE131" t="s">
        <v>228</v>
      </c>
      <c r="AF131">
        <v>0</v>
      </c>
      <c r="AI131" t="s">
        <v>228</v>
      </c>
      <c r="AJ131">
        <v>0</v>
      </c>
      <c r="AM131" t="s">
        <v>228</v>
      </c>
      <c r="AN131">
        <v>0</v>
      </c>
      <c r="AQ131" t="s">
        <v>228</v>
      </c>
      <c r="AR131">
        <v>0</v>
      </c>
      <c r="AT131" t="s">
        <v>65</v>
      </c>
      <c r="AU131">
        <v>22</v>
      </c>
    </row>
    <row r="132" spans="3:47" x14ac:dyDescent="0.35">
      <c r="C132" t="s">
        <v>229</v>
      </c>
      <c r="D132">
        <v>0</v>
      </c>
      <c r="G132" t="s">
        <v>229</v>
      </c>
      <c r="H132">
        <v>0</v>
      </c>
      <c r="K132" t="s">
        <v>229</v>
      </c>
      <c r="L132">
        <v>0</v>
      </c>
      <c r="O132" t="s">
        <v>229</v>
      </c>
      <c r="P132">
        <v>0</v>
      </c>
      <c r="S132" t="s">
        <v>229</v>
      </c>
      <c r="T132">
        <v>0</v>
      </c>
      <c r="W132" t="s">
        <v>229</v>
      </c>
      <c r="X132">
        <v>0</v>
      </c>
      <c r="AA132" t="s">
        <v>229</v>
      </c>
      <c r="AB132">
        <v>1</v>
      </c>
      <c r="AE132" t="s">
        <v>229</v>
      </c>
      <c r="AF132">
        <v>0</v>
      </c>
      <c r="AI132" t="s">
        <v>229</v>
      </c>
      <c r="AJ132">
        <v>0</v>
      </c>
      <c r="AM132" t="s">
        <v>229</v>
      </c>
      <c r="AN132">
        <v>0</v>
      </c>
      <c r="AQ132" t="s">
        <v>229</v>
      </c>
      <c r="AR132">
        <v>0</v>
      </c>
      <c r="AT132" t="s">
        <v>66</v>
      </c>
      <c r="AU132">
        <v>0</v>
      </c>
    </row>
    <row r="133" spans="3:47" x14ac:dyDescent="0.35">
      <c r="C133" t="s">
        <v>133</v>
      </c>
      <c r="D133">
        <v>0</v>
      </c>
      <c r="G133" t="s">
        <v>133</v>
      </c>
      <c r="H133">
        <v>0</v>
      </c>
      <c r="K133" t="s">
        <v>133</v>
      </c>
      <c r="L133">
        <v>0</v>
      </c>
      <c r="O133" t="s">
        <v>133</v>
      </c>
      <c r="P133">
        <v>0</v>
      </c>
      <c r="S133" t="s">
        <v>133</v>
      </c>
      <c r="T133">
        <v>0</v>
      </c>
      <c r="W133" t="s">
        <v>133</v>
      </c>
      <c r="X133">
        <v>0</v>
      </c>
      <c r="AA133" t="s">
        <v>133</v>
      </c>
      <c r="AB133">
        <v>112</v>
      </c>
      <c r="AE133" t="s">
        <v>133</v>
      </c>
      <c r="AF133">
        <v>0</v>
      </c>
      <c r="AI133" t="s">
        <v>133</v>
      </c>
      <c r="AJ133">
        <v>0</v>
      </c>
      <c r="AM133" t="s">
        <v>133</v>
      </c>
      <c r="AN133">
        <v>0</v>
      </c>
      <c r="AQ133" t="s">
        <v>133</v>
      </c>
      <c r="AR133">
        <v>0</v>
      </c>
      <c r="AT133" t="s">
        <v>79</v>
      </c>
      <c r="AU133">
        <v>3</v>
      </c>
    </row>
    <row r="134" spans="3:47" x14ac:dyDescent="0.35">
      <c r="C134" t="s">
        <v>230</v>
      </c>
      <c r="D134">
        <v>0</v>
      </c>
      <c r="G134" t="s">
        <v>230</v>
      </c>
      <c r="H134">
        <v>0</v>
      </c>
      <c r="K134" t="s">
        <v>230</v>
      </c>
      <c r="L134">
        <v>0</v>
      </c>
      <c r="O134" t="s">
        <v>230</v>
      </c>
      <c r="P134">
        <v>0</v>
      </c>
      <c r="S134" t="s">
        <v>230</v>
      </c>
      <c r="T134">
        <v>0</v>
      </c>
      <c r="W134" t="s">
        <v>230</v>
      </c>
      <c r="X134">
        <v>0</v>
      </c>
      <c r="AA134" t="s">
        <v>230</v>
      </c>
      <c r="AB134">
        <v>0</v>
      </c>
      <c r="AE134" t="s">
        <v>230</v>
      </c>
      <c r="AF134">
        <v>0</v>
      </c>
      <c r="AI134" t="s">
        <v>230</v>
      </c>
      <c r="AJ134">
        <v>0</v>
      </c>
      <c r="AM134" t="s">
        <v>230</v>
      </c>
      <c r="AN134">
        <v>0</v>
      </c>
      <c r="AQ134" t="s">
        <v>230</v>
      </c>
      <c r="AR134">
        <v>0</v>
      </c>
      <c r="AT134" t="s">
        <v>68</v>
      </c>
      <c r="AU134">
        <v>104</v>
      </c>
    </row>
    <row r="135" spans="3:47" x14ac:dyDescent="0.35">
      <c r="C135" t="s">
        <v>136</v>
      </c>
      <c r="D135">
        <v>0</v>
      </c>
      <c r="G135" t="s">
        <v>136</v>
      </c>
      <c r="H135">
        <v>0</v>
      </c>
      <c r="K135" t="s">
        <v>136</v>
      </c>
      <c r="L135">
        <v>0</v>
      </c>
      <c r="O135" t="s">
        <v>136</v>
      </c>
      <c r="P135">
        <v>0</v>
      </c>
      <c r="S135" t="s">
        <v>136</v>
      </c>
      <c r="T135">
        <v>0</v>
      </c>
      <c r="W135" t="s">
        <v>136</v>
      </c>
      <c r="X135">
        <v>0</v>
      </c>
      <c r="AA135" t="s">
        <v>136</v>
      </c>
      <c r="AB135">
        <v>0</v>
      </c>
      <c r="AE135" t="s">
        <v>136</v>
      </c>
      <c r="AF135">
        <v>0</v>
      </c>
      <c r="AI135" t="s">
        <v>136</v>
      </c>
      <c r="AJ135">
        <v>0</v>
      </c>
      <c r="AM135" t="s">
        <v>136</v>
      </c>
      <c r="AN135">
        <v>0</v>
      </c>
      <c r="AQ135" t="s">
        <v>136</v>
      </c>
      <c r="AR135">
        <v>0</v>
      </c>
      <c r="AT135" t="s">
        <v>69</v>
      </c>
      <c r="AU135">
        <v>3</v>
      </c>
    </row>
    <row r="136" spans="3:47" x14ac:dyDescent="0.35">
      <c r="C136" t="s">
        <v>231</v>
      </c>
      <c r="D136">
        <v>0</v>
      </c>
      <c r="G136" t="s">
        <v>231</v>
      </c>
      <c r="H136">
        <v>0</v>
      </c>
      <c r="K136" t="s">
        <v>231</v>
      </c>
      <c r="L136">
        <v>0</v>
      </c>
      <c r="O136" t="s">
        <v>231</v>
      </c>
      <c r="P136">
        <v>0</v>
      </c>
      <c r="S136" t="s">
        <v>231</v>
      </c>
      <c r="T136">
        <v>0</v>
      </c>
      <c r="W136" t="s">
        <v>231</v>
      </c>
      <c r="X136">
        <v>0</v>
      </c>
      <c r="AA136" t="s">
        <v>231</v>
      </c>
      <c r="AB136">
        <v>0</v>
      </c>
      <c r="AE136" t="s">
        <v>231</v>
      </c>
      <c r="AF136">
        <v>0</v>
      </c>
      <c r="AI136" t="s">
        <v>231</v>
      </c>
      <c r="AJ136">
        <v>0</v>
      </c>
      <c r="AM136" t="s">
        <v>231</v>
      </c>
      <c r="AN136">
        <v>0</v>
      </c>
      <c r="AQ136" t="s">
        <v>231</v>
      </c>
      <c r="AR136">
        <v>0</v>
      </c>
      <c r="AT136" t="s">
        <v>70</v>
      </c>
      <c r="AU136">
        <v>20</v>
      </c>
    </row>
    <row r="137" spans="3:47" x14ac:dyDescent="0.35">
      <c r="C137" t="s">
        <v>141</v>
      </c>
      <c r="D137">
        <v>0</v>
      </c>
      <c r="G137" t="s">
        <v>141</v>
      </c>
      <c r="H137">
        <v>0</v>
      </c>
      <c r="K137" t="s">
        <v>141</v>
      </c>
      <c r="L137">
        <v>0</v>
      </c>
      <c r="O137" t="s">
        <v>141</v>
      </c>
      <c r="P137">
        <v>0</v>
      </c>
      <c r="S137" t="s">
        <v>141</v>
      </c>
      <c r="T137">
        <v>0</v>
      </c>
      <c r="W137" t="s">
        <v>141</v>
      </c>
      <c r="X137">
        <v>0</v>
      </c>
      <c r="AA137" t="s">
        <v>141</v>
      </c>
      <c r="AB137">
        <v>0</v>
      </c>
      <c r="AE137" t="s">
        <v>141</v>
      </c>
      <c r="AF137">
        <v>0</v>
      </c>
      <c r="AI137" t="s">
        <v>141</v>
      </c>
      <c r="AJ137">
        <v>0</v>
      </c>
      <c r="AM137" t="s">
        <v>141</v>
      </c>
      <c r="AN137">
        <v>0</v>
      </c>
      <c r="AQ137" t="s">
        <v>141</v>
      </c>
      <c r="AR137">
        <v>0</v>
      </c>
      <c r="AT137" t="s">
        <v>76</v>
      </c>
      <c r="AU137">
        <v>0</v>
      </c>
    </row>
    <row r="138" spans="3:47" x14ac:dyDescent="0.35">
      <c r="C138" t="s">
        <v>232</v>
      </c>
      <c r="D138">
        <v>0</v>
      </c>
      <c r="G138" t="s">
        <v>232</v>
      </c>
      <c r="H138">
        <v>0</v>
      </c>
      <c r="K138" t="s">
        <v>232</v>
      </c>
      <c r="L138">
        <v>0</v>
      </c>
      <c r="O138" t="s">
        <v>232</v>
      </c>
      <c r="P138">
        <v>0</v>
      </c>
      <c r="S138" t="s">
        <v>232</v>
      </c>
      <c r="T138">
        <v>0</v>
      </c>
      <c r="W138" t="s">
        <v>232</v>
      </c>
      <c r="X138">
        <v>0</v>
      </c>
      <c r="AA138" t="s">
        <v>232</v>
      </c>
      <c r="AB138">
        <v>0</v>
      </c>
      <c r="AE138" t="s">
        <v>232</v>
      </c>
      <c r="AF138">
        <v>0</v>
      </c>
      <c r="AI138" t="s">
        <v>232</v>
      </c>
      <c r="AJ138">
        <v>0</v>
      </c>
      <c r="AM138" t="s">
        <v>232</v>
      </c>
      <c r="AN138">
        <v>0</v>
      </c>
      <c r="AQ138" t="s">
        <v>232</v>
      </c>
      <c r="AR138">
        <v>0</v>
      </c>
      <c r="AT138" t="s">
        <v>77</v>
      </c>
      <c r="AU138">
        <v>65</v>
      </c>
    </row>
    <row r="139" spans="3:47" x14ac:dyDescent="0.35">
      <c r="C139" t="s">
        <v>233</v>
      </c>
      <c r="D139">
        <v>0</v>
      </c>
      <c r="G139" t="s">
        <v>233</v>
      </c>
      <c r="H139">
        <v>0</v>
      </c>
      <c r="K139" t="s">
        <v>233</v>
      </c>
      <c r="L139">
        <v>0</v>
      </c>
      <c r="O139" t="s">
        <v>233</v>
      </c>
      <c r="P139">
        <v>0</v>
      </c>
      <c r="S139" t="s">
        <v>233</v>
      </c>
      <c r="T139">
        <v>0</v>
      </c>
      <c r="W139" t="s">
        <v>233</v>
      </c>
      <c r="X139">
        <v>0</v>
      </c>
      <c r="AA139" t="s">
        <v>233</v>
      </c>
      <c r="AB139">
        <v>0</v>
      </c>
      <c r="AE139" t="s">
        <v>233</v>
      </c>
      <c r="AF139">
        <v>0</v>
      </c>
      <c r="AI139" t="s">
        <v>233</v>
      </c>
      <c r="AJ139">
        <v>0</v>
      </c>
      <c r="AM139" t="s">
        <v>233</v>
      </c>
      <c r="AN139">
        <v>0</v>
      </c>
      <c r="AQ139" t="s">
        <v>233</v>
      </c>
      <c r="AR139">
        <v>0</v>
      </c>
      <c r="AT139" t="s">
        <v>78</v>
      </c>
      <c r="AU139">
        <v>14</v>
      </c>
    </row>
    <row r="140" spans="3:47" x14ac:dyDescent="0.35">
      <c r="C140" t="s">
        <v>134</v>
      </c>
      <c r="D140">
        <v>0</v>
      </c>
      <c r="G140" t="s">
        <v>134</v>
      </c>
      <c r="H140">
        <v>0</v>
      </c>
      <c r="K140" t="s">
        <v>134</v>
      </c>
      <c r="L140">
        <v>0</v>
      </c>
      <c r="O140" t="s">
        <v>134</v>
      </c>
      <c r="P140">
        <v>0</v>
      </c>
      <c r="S140" t="s">
        <v>134</v>
      </c>
      <c r="T140">
        <v>0</v>
      </c>
      <c r="W140" t="s">
        <v>134</v>
      </c>
      <c r="X140">
        <v>0</v>
      </c>
      <c r="AA140" t="s">
        <v>134</v>
      </c>
      <c r="AB140">
        <v>0</v>
      </c>
      <c r="AE140" t="s">
        <v>134</v>
      </c>
      <c r="AF140">
        <v>0</v>
      </c>
      <c r="AI140" t="s">
        <v>134</v>
      </c>
      <c r="AJ140">
        <v>0</v>
      </c>
      <c r="AM140" t="s">
        <v>134</v>
      </c>
      <c r="AN140">
        <v>47</v>
      </c>
      <c r="AQ140" t="s">
        <v>134</v>
      </c>
      <c r="AR140">
        <v>0</v>
      </c>
      <c r="AT140" t="s">
        <v>67</v>
      </c>
      <c r="AU140">
        <v>112</v>
      </c>
    </row>
    <row r="141" spans="3:47" x14ac:dyDescent="0.35">
      <c r="C141" t="s">
        <v>142</v>
      </c>
      <c r="D141">
        <v>0</v>
      </c>
      <c r="G141" t="s">
        <v>142</v>
      </c>
      <c r="H141">
        <v>0</v>
      </c>
      <c r="K141" t="s">
        <v>142</v>
      </c>
      <c r="L141">
        <v>0</v>
      </c>
      <c r="O141" t="s">
        <v>142</v>
      </c>
      <c r="P141">
        <v>0</v>
      </c>
      <c r="S141" t="s">
        <v>142</v>
      </c>
      <c r="T141">
        <v>0</v>
      </c>
      <c r="W141" t="s">
        <v>142</v>
      </c>
      <c r="X141">
        <v>0</v>
      </c>
      <c r="AA141" t="s">
        <v>142</v>
      </c>
      <c r="AB141">
        <v>0</v>
      </c>
      <c r="AE141" t="s">
        <v>142</v>
      </c>
      <c r="AF141">
        <v>0</v>
      </c>
      <c r="AI141" t="s">
        <v>142</v>
      </c>
      <c r="AJ141">
        <v>0</v>
      </c>
      <c r="AM141" t="s">
        <v>142</v>
      </c>
      <c r="AN141">
        <v>0</v>
      </c>
      <c r="AQ141" t="s">
        <v>142</v>
      </c>
      <c r="AR141">
        <v>0</v>
      </c>
      <c r="AT141" t="s">
        <v>80</v>
      </c>
      <c r="AU141">
        <v>200</v>
      </c>
    </row>
    <row r="142" spans="3:47" x14ac:dyDescent="0.35">
      <c r="C142" t="s">
        <v>83</v>
      </c>
      <c r="D142">
        <v>0</v>
      </c>
      <c r="G142" t="s">
        <v>83</v>
      </c>
      <c r="H142">
        <v>0</v>
      </c>
      <c r="K142" t="s">
        <v>83</v>
      </c>
      <c r="L142">
        <v>0</v>
      </c>
      <c r="O142" t="s">
        <v>83</v>
      </c>
      <c r="P142">
        <v>0</v>
      </c>
      <c r="S142" t="s">
        <v>83</v>
      </c>
      <c r="T142">
        <v>0</v>
      </c>
      <c r="W142" t="s">
        <v>83</v>
      </c>
      <c r="X142">
        <v>0</v>
      </c>
      <c r="AA142" t="s">
        <v>83</v>
      </c>
      <c r="AB142">
        <v>0</v>
      </c>
      <c r="AE142" t="s">
        <v>83</v>
      </c>
      <c r="AF142">
        <v>0</v>
      </c>
      <c r="AI142" t="s">
        <v>83</v>
      </c>
      <c r="AJ142">
        <v>0</v>
      </c>
      <c r="AM142" t="s">
        <v>83</v>
      </c>
      <c r="AN142">
        <v>155</v>
      </c>
      <c r="AQ142" t="s">
        <v>83</v>
      </c>
      <c r="AR142">
        <v>0</v>
      </c>
      <c r="AT142" t="s">
        <v>83</v>
      </c>
      <c r="AU142">
        <v>0</v>
      </c>
    </row>
    <row r="143" spans="3:47" x14ac:dyDescent="0.35">
      <c r="C143" t="s">
        <v>84</v>
      </c>
      <c r="D143">
        <v>0</v>
      </c>
      <c r="G143" t="s">
        <v>84</v>
      </c>
      <c r="H143">
        <v>0</v>
      </c>
      <c r="K143" t="s">
        <v>84</v>
      </c>
      <c r="L143">
        <v>0</v>
      </c>
      <c r="O143" t="s">
        <v>84</v>
      </c>
      <c r="P143">
        <v>83</v>
      </c>
      <c r="S143" t="s">
        <v>84</v>
      </c>
      <c r="T143">
        <v>0</v>
      </c>
      <c r="W143" t="s">
        <v>84</v>
      </c>
      <c r="X143">
        <v>0</v>
      </c>
      <c r="AA143" t="s">
        <v>84</v>
      </c>
      <c r="AB143">
        <v>0</v>
      </c>
      <c r="AE143" t="s">
        <v>84</v>
      </c>
      <c r="AF143">
        <v>0</v>
      </c>
      <c r="AI143" t="s">
        <v>84</v>
      </c>
      <c r="AJ143">
        <v>0</v>
      </c>
      <c r="AM143" t="s">
        <v>84</v>
      </c>
      <c r="AN143">
        <v>0</v>
      </c>
      <c r="AQ143" t="s">
        <v>84</v>
      </c>
      <c r="AR143">
        <v>0</v>
      </c>
      <c r="AT143" t="s">
        <v>84</v>
      </c>
      <c r="AU143">
        <v>0</v>
      </c>
    </row>
    <row r="144" spans="3:47" x14ac:dyDescent="0.35">
      <c r="C144" t="s">
        <v>126</v>
      </c>
      <c r="D144">
        <v>0</v>
      </c>
      <c r="G144" t="s">
        <v>126</v>
      </c>
      <c r="H144">
        <v>0</v>
      </c>
      <c r="K144" t="s">
        <v>247</v>
      </c>
      <c r="L144">
        <v>0</v>
      </c>
      <c r="O144" t="s">
        <v>126</v>
      </c>
      <c r="P144">
        <v>0</v>
      </c>
      <c r="S144" t="s">
        <v>126</v>
      </c>
      <c r="T144">
        <v>0</v>
      </c>
      <c r="W144" t="s">
        <v>126</v>
      </c>
      <c r="X144">
        <v>0</v>
      </c>
      <c r="AA144" t="s">
        <v>126</v>
      </c>
      <c r="AB144">
        <v>0</v>
      </c>
      <c r="AE144" t="s">
        <v>126</v>
      </c>
      <c r="AF144">
        <v>0</v>
      </c>
      <c r="AI144" t="s">
        <v>126</v>
      </c>
      <c r="AJ144">
        <v>0</v>
      </c>
      <c r="AM144" t="s">
        <v>126</v>
      </c>
      <c r="AN144">
        <v>0</v>
      </c>
      <c r="AQ144" t="s">
        <v>126</v>
      </c>
      <c r="AR144">
        <v>0</v>
      </c>
      <c r="AT144" t="s">
        <v>86</v>
      </c>
      <c r="AU144">
        <v>0</v>
      </c>
    </row>
    <row r="145" spans="1:47" x14ac:dyDescent="0.35">
      <c r="C145" t="s">
        <v>87</v>
      </c>
      <c r="D145">
        <v>0</v>
      </c>
      <c r="G145" t="s">
        <v>87</v>
      </c>
      <c r="H145">
        <v>0</v>
      </c>
      <c r="K145" t="s">
        <v>87</v>
      </c>
      <c r="L145">
        <v>0</v>
      </c>
      <c r="O145" t="s">
        <v>87</v>
      </c>
      <c r="P145">
        <v>0</v>
      </c>
      <c r="S145" t="s">
        <v>87</v>
      </c>
      <c r="T145">
        <v>0</v>
      </c>
      <c r="W145" t="s">
        <v>87</v>
      </c>
      <c r="X145">
        <v>0</v>
      </c>
      <c r="AA145" t="s">
        <v>87</v>
      </c>
      <c r="AB145">
        <v>0</v>
      </c>
      <c r="AE145" t="s">
        <v>87</v>
      </c>
      <c r="AF145">
        <v>0</v>
      </c>
      <c r="AI145" t="s">
        <v>87</v>
      </c>
      <c r="AJ145">
        <v>0</v>
      </c>
      <c r="AM145" t="s">
        <v>87</v>
      </c>
      <c r="AN145">
        <v>0</v>
      </c>
      <c r="AQ145" t="s">
        <v>87</v>
      </c>
      <c r="AR145">
        <v>0</v>
      </c>
      <c r="AT145" t="s">
        <v>87</v>
      </c>
      <c r="AU145">
        <v>0</v>
      </c>
    </row>
    <row r="146" spans="1:47" x14ac:dyDescent="0.35">
      <c r="A146" t="s">
        <v>167</v>
      </c>
      <c r="B146">
        <v>22010711.499999996</v>
      </c>
      <c r="C146" t="s">
        <v>135</v>
      </c>
      <c r="D146">
        <v>0</v>
      </c>
      <c r="E146" t="s">
        <v>167</v>
      </c>
      <c r="F146">
        <v>22469267.5</v>
      </c>
      <c r="G146" t="s">
        <v>135</v>
      </c>
      <c r="H146">
        <v>0</v>
      </c>
      <c r="I146" t="s">
        <v>167</v>
      </c>
      <c r="J146">
        <v>22995555.5</v>
      </c>
      <c r="K146" t="s">
        <v>135</v>
      </c>
      <c r="L146">
        <v>11036</v>
      </c>
      <c r="M146" t="s">
        <v>167</v>
      </c>
      <c r="N146">
        <v>23596741</v>
      </c>
      <c r="O146" t="s">
        <v>135</v>
      </c>
      <c r="P146">
        <v>0</v>
      </c>
      <c r="Q146" t="s">
        <v>167</v>
      </c>
      <c r="R146">
        <v>24213621.500000015</v>
      </c>
      <c r="S146" t="s">
        <v>135</v>
      </c>
      <c r="T146">
        <v>0</v>
      </c>
      <c r="U146" t="s">
        <v>167</v>
      </c>
      <c r="V146">
        <v>24848015.5</v>
      </c>
      <c r="W146" t="s">
        <v>135</v>
      </c>
      <c r="X146">
        <v>0</v>
      </c>
      <c r="Y146" t="s">
        <v>167</v>
      </c>
      <c r="Z146">
        <v>25493988.499999996</v>
      </c>
      <c r="AA146" t="s">
        <v>135</v>
      </c>
      <c r="AB146">
        <v>11204</v>
      </c>
      <c r="AC146" t="s">
        <v>167</v>
      </c>
      <c r="AD146">
        <v>26147550.999999996</v>
      </c>
      <c r="AE146" t="s">
        <v>135</v>
      </c>
      <c r="AF146">
        <v>8346</v>
      </c>
      <c r="AG146" t="s">
        <v>167</v>
      </c>
      <c r="AH146">
        <v>26811790.500000004</v>
      </c>
      <c r="AI146" t="s">
        <v>135</v>
      </c>
      <c r="AJ146">
        <v>8870</v>
      </c>
      <c r="AK146" t="s">
        <v>167</v>
      </c>
      <c r="AL146">
        <v>27478249.000000004</v>
      </c>
      <c r="AM146" t="s">
        <v>135</v>
      </c>
      <c r="AN146">
        <v>9902</v>
      </c>
      <c r="AO146" t="s">
        <v>167</v>
      </c>
      <c r="AP146">
        <v>28160542.500000004</v>
      </c>
      <c r="AQ146" t="s">
        <v>135</v>
      </c>
      <c r="AR146">
        <v>9860</v>
      </c>
      <c r="AS146" t="s">
        <v>167</v>
      </c>
      <c r="AT146" t="s">
        <v>148</v>
      </c>
      <c r="AU146">
        <v>5602</v>
      </c>
    </row>
    <row r="147" spans="1:47" x14ac:dyDescent="0.35">
      <c r="C147" t="s">
        <v>139</v>
      </c>
      <c r="D147">
        <v>0</v>
      </c>
      <c r="G147" t="s">
        <v>139</v>
      </c>
      <c r="H147">
        <v>17560</v>
      </c>
      <c r="K147" t="s">
        <v>139</v>
      </c>
      <c r="L147">
        <v>17736</v>
      </c>
      <c r="O147" t="s">
        <v>139</v>
      </c>
      <c r="P147">
        <v>21782</v>
      </c>
      <c r="S147" t="s">
        <v>139</v>
      </c>
      <c r="T147">
        <v>24264</v>
      </c>
      <c r="W147" t="s">
        <v>139</v>
      </c>
      <c r="X147">
        <v>27166</v>
      </c>
      <c r="AA147" t="s">
        <v>139</v>
      </c>
      <c r="AB147">
        <v>30326</v>
      </c>
      <c r="AE147" t="s">
        <v>139</v>
      </c>
      <c r="AF147">
        <v>22518</v>
      </c>
      <c r="AI147" t="s">
        <v>139</v>
      </c>
      <c r="AJ147">
        <v>26792</v>
      </c>
      <c r="AM147" t="s">
        <v>139</v>
      </c>
      <c r="AN147">
        <v>25774</v>
      </c>
      <c r="AQ147" t="s">
        <v>139</v>
      </c>
      <c r="AR147">
        <v>29958</v>
      </c>
      <c r="AT147" t="s">
        <v>139</v>
      </c>
      <c r="AU147">
        <v>11730</v>
      </c>
    </row>
    <row r="148" spans="1:47" x14ac:dyDescent="0.35">
      <c r="C148" t="s">
        <v>138</v>
      </c>
      <c r="D148">
        <v>0</v>
      </c>
      <c r="G148" t="s">
        <v>138</v>
      </c>
      <c r="H148">
        <v>7702</v>
      </c>
      <c r="K148" t="s">
        <v>138</v>
      </c>
      <c r="L148">
        <v>10600</v>
      </c>
      <c r="O148" t="s">
        <v>138</v>
      </c>
      <c r="P148">
        <v>0</v>
      </c>
      <c r="S148" t="s">
        <v>138</v>
      </c>
      <c r="T148">
        <v>0</v>
      </c>
      <c r="W148" t="s">
        <v>138</v>
      </c>
      <c r="X148">
        <v>0</v>
      </c>
      <c r="AA148" t="s">
        <v>138</v>
      </c>
      <c r="AB148">
        <v>0</v>
      </c>
      <c r="AE148" t="s">
        <v>138</v>
      </c>
      <c r="AF148">
        <v>11202</v>
      </c>
      <c r="AI148" t="s">
        <v>138</v>
      </c>
      <c r="AJ148">
        <v>12690</v>
      </c>
      <c r="AM148" t="s">
        <v>138</v>
      </c>
      <c r="AN148">
        <v>14148</v>
      </c>
      <c r="AQ148" t="s">
        <v>138</v>
      </c>
      <c r="AR148">
        <v>14850</v>
      </c>
      <c r="AT148" t="s">
        <v>138</v>
      </c>
      <c r="AU148">
        <v>5460</v>
      </c>
    </row>
    <row r="149" spans="1:47" x14ac:dyDescent="0.35">
      <c r="C149" t="s">
        <v>82</v>
      </c>
      <c r="D149">
        <v>0</v>
      </c>
      <c r="G149" t="s">
        <v>82</v>
      </c>
      <c r="H149">
        <v>255</v>
      </c>
      <c r="K149" t="s">
        <v>82</v>
      </c>
      <c r="L149">
        <v>0</v>
      </c>
      <c r="O149" t="s">
        <v>82</v>
      </c>
      <c r="P149">
        <v>0</v>
      </c>
      <c r="S149" t="s">
        <v>82</v>
      </c>
      <c r="T149">
        <v>0</v>
      </c>
      <c r="W149" t="s">
        <v>82</v>
      </c>
      <c r="X149">
        <v>0</v>
      </c>
      <c r="AA149" t="s">
        <v>82</v>
      </c>
      <c r="AB149">
        <v>2646</v>
      </c>
      <c r="AE149" t="s">
        <v>82</v>
      </c>
      <c r="AF149">
        <v>814</v>
      </c>
      <c r="AI149" t="s">
        <v>82</v>
      </c>
      <c r="AJ149">
        <v>0</v>
      </c>
      <c r="AM149" t="s">
        <v>82</v>
      </c>
      <c r="AN149">
        <v>233</v>
      </c>
      <c r="AQ149" t="s">
        <v>82</v>
      </c>
      <c r="AR149">
        <v>0</v>
      </c>
      <c r="AT149" t="s">
        <v>82</v>
      </c>
      <c r="AU149">
        <v>2495</v>
      </c>
    </row>
    <row r="150" spans="1:47" x14ac:dyDescent="0.35">
      <c r="C150" t="s">
        <v>60</v>
      </c>
      <c r="D150">
        <v>1764</v>
      </c>
      <c r="G150" t="s">
        <v>60</v>
      </c>
      <c r="H150">
        <v>4</v>
      </c>
      <c r="K150" t="s">
        <v>60</v>
      </c>
      <c r="L150">
        <v>21</v>
      </c>
      <c r="O150" t="s">
        <v>60</v>
      </c>
      <c r="P150">
        <v>0</v>
      </c>
      <c r="S150" t="s">
        <v>60</v>
      </c>
      <c r="T150">
        <v>0</v>
      </c>
      <c r="W150" t="s">
        <v>60</v>
      </c>
      <c r="X150">
        <v>351</v>
      </c>
      <c r="AA150" t="s">
        <v>60</v>
      </c>
      <c r="AB150">
        <v>593</v>
      </c>
      <c r="AE150" t="s">
        <v>60</v>
      </c>
      <c r="AF150">
        <v>160</v>
      </c>
      <c r="AI150" t="s">
        <v>60</v>
      </c>
      <c r="AJ150">
        <v>0</v>
      </c>
      <c r="AM150" t="s">
        <v>60</v>
      </c>
      <c r="AN150">
        <v>219</v>
      </c>
      <c r="AQ150" t="s">
        <v>60</v>
      </c>
      <c r="AR150">
        <v>79</v>
      </c>
      <c r="AT150" t="s">
        <v>60</v>
      </c>
      <c r="AU150">
        <v>506</v>
      </c>
    </row>
    <row r="151" spans="1:47" x14ac:dyDescent="0.35">
      <c r="C151" t="s">
        <v>127</v>
      </c>
      <c r="D151">
        <v>0</v>
      </c>
      <c r="G151" t="s">
        <v>127</v>
      </c>
      <c r="H151">
        <v>0</v>
      </c>
      <c r="K151" t="s">
        <v>127</v>
      </c>
      <c r="L151">
        <v>0</v>
      </c>
      <c r="O151" t="s">
        <v>127</v>
      </c>
      <c r="P151">
        <v>0</v>
      </c>
      <c r="S151" t="s">
        <v>127</v>
      </c>
      <c r="T151">
        <v>0</v>
      </c>
      <c r="W151" t="s">
        <v>127</v>
      </c>
      <c r="X151">
        <v>0</v>
      </c>
      <c r="AA151" t="s">
        <v>127</v>
      </c>
      <c r="AB151">
        <v>14556</v>
      </c>
      <c r="AE151" t="s">
        <v>127</v>
      </c>
      <c r="AF151">
        <v>0</v>
      </c>
      <c r="AI151" t="s">
        <v>127</v>
      </c>
      <c r="AJ151">
        <v>0</v>
      </c>
      <c r="AM151" t="s">
        <v>127</v>
      </c>
      <c r="AN151">
        <v>0</v>
      </c>
      <c r="AQ151" t="s">
        <v>127</v>
      </c>
      <c r="AR151">
        <v>0</v>
      </c>
      <c r="AT151" t="s">
        <v>58</v>
      </c>
      <c r="AU151">
        <v>14556</v>
      </c>
    </row>
    <row r="152" spans="1:47" x14ac:dyDescent="0.35">
      <c r="C152" t="s">
        <v>61</v>
      </c>
      <c r="D152">
        <v>0</v>
      </c>
      <c r="G152" t="s">
        <v>61</v>
      </c>
      <c r="H152">
        <v>0</v>
      </c>
      <c r="K152" t="s">
        <v>61</v>
      </c>
      <c r="L152">
        <v>0</v>
      </c>
      <c r="O152" t="s">
        <v>61</v>
      </c>
      <c r="P152">
        <v>0</v>
      </c>
      <c r="S152" t="s">
        <v>61</v>
      </c>
      <c r="T152">
        <v>0</v>
      </c>
      <c r="W152" t="s">
        <v>61</v>
      </c>
      <c r="X152">
        <v>0</v>
      </c>
      <c r="AA152" t="s">
        <v>61</v>
      </c>
      <c r="AB152">
        <v>745</v>
      </c>
      <c r="AE152" t="s">
        <v>61</v>
      </c>
      <c r="AF152">
        <v>29</v>
      </c>
      <c r="AI152" t="s">
        <v>61</v>
      </c>
      <c r="AJ152">
        <v>0</v>
      </c>
      <c r="AM152" t="s">
        <v>61</v>
      </c>
      <c r="AN152">
        <v>7</v>
      </c>
      <c r="AQ152" t="s">
        <v>61</v>
      </c>
      <c r="AR152">
        <v>0</v>
      </c>
      <c r="AT152" t="s">
        <v>61</v>
      </c>
      <c r="AU152">
        <v>25</v>
      </c>
    </row>
    <row r="153" spans="1:47" x14ac:dyDescent="0.35">
      <c r="C153" t="s">
        <v>62</v>
      </c>
      <c r="D153">
        <v>0</v>
      </c>
      <c r="G153" t="s">
        <v>62</v>
      </c>
      <c r="H153">
        <v>0</v>
      </c>
      <c r="K153" t="s">
        <v>62</v>
      </c>
      <c r="L153">
        <v>0</v>
      </c>
      <c r="O153" t="s">
        <v>62</v>
      </c>
      <c r="P153">
        <v>0</v>
      </c>
      <c r="S153" t="s">
        <v>62</v>
      </c>
      <c r="T153">
        <v>0</v>
      </c>
      <c r="W153" t="s">
        <v>62</v>
      </c>
      <c r="X153">
        <v>0</v>
      </c>
      <c r="AA153" t="s">
        <v>62</v>
      </c>
      <c r="AB153">
        <v>0</v>
      </c>
      <c r="AE153" t="s">
        <v>62</v>
      </c>
      <c r="AF153">
        <v>148</v>
      </c>
      <c r="AI153" t="s">
        <v>62</v>
      </c>
      <c r="AJ153">
        <v>0</v>
      </c>
      <c r="AM153" t="s">
        <v>62</v>
      </c>
      <c r="AN153">
        <v>835</v>
      </c>
      <c r="AQ153" t="s">
        <v>62</v>
      </c>
      <c r="AR153">
        <v>0</v>
      </c>
      <c r="AT153" t="s">
        <v>62</v>
      </c>
      <c r="AU153">
        <v>1425</v>
      </c>
    </row>
    <row r="154" spans="1:47" x14ac:dyDescent="0.35">
      <c r="C154" t="s">
        <v>227</v>
      </c>
      <c r="D154">
        <v>0</v>
      </c>
      <c r="G154" t="s">
        <v>227</v>
      </c>
      <c r="H154">
        <v>0</v>
      </c>
      <c r="K154" t="s">
        <v>227</v>
      </c>
      <c r="L154">
        <v>0</v>
      </c>
      <c r="O154" t="s">
        <v>227</v>
      </c>
      <c r="P154">
        <v>0</v>
      </c>
      <c r="S154" t="s">
        <v>227</v>
      </c>
      <c r="T154">
        <v>0</v>
      </c>
      <c r="W154" t="s">
        <v>227</v>
      </c>
      <c r="X154">
        <v>0</v>
      </c>
      <c r="AA154" t="s">
        <v>227</v>
      </c>
      <c r="AB154">
        <v>0</v>
      </c>
      <c r="AE154" t="s">
        <v>227</v>
      </c>
      <c r="AF154">
        <v>4168</v>
      </c>
      <c r="AI154" t="s">
        <v>227</v>
      </c>
      <c r="AJ154">
        <v>0</v>
      </c>
      <c r="AM154" t="s">
        <v>227</v>
      </c>
      <c r="AN154">
        <v>4221</v>
      </c>
      <c r="AQ154" t="s">
        <v>227</v>
      </c>
      <c r="AR154">
        <v>4140</v>
      </c>
      <c r="AT154" t="s">
        <v>64</v>
      </c>
      <c r="AU154">
        <v>3640</v>
      </c>
    </row>
    <row r="155" spans="1:47" x14ac:dyDescent="0.35">
      <c r="C155" t="s">
        <v>228</v>
      </c>
      <c r="D155">
        <v>0</v>
      </c>
      <c r="G155" t="s">
        <v>228</v>
      </c>
      <c r="H155">
        <v>0</v>
      </c>
      <c r="K155" t="s">
        <v>228</v>
      </c>
      <c r="L155">
        <v>0</v>
      </c>
      <c r="O155" t="s">
        <v>228</v>
      </c>
      <c r="P155">
        <v>0</v>
      </c>
      <c r="S155" t="s">
        <v>228</v>
      </c>
      <c r="T155">
        <v>0</v>
      </c>
      <c r="W155" t="s">
        <v>228</v>
      </c>
      <c r="X155">
        <v>0</v>
      </c>
      <c r="AA155" t="s">
        <v>228</v>
      </c>
      <c r="AB155">
        <v>0</v>
      </c>
      <c r="AE155" t="s">
        <v>228</v>
      </c>
      <c r="AF155">
        <v>0</v>
      </c>
      <c r="AI155" t="s">
        <v>228</v>
      </c>
      <c r="AJ155">
        <v>0</v>
      </c>
      <c r="AM155" t="s">
        <v>228</v>
      </c>
      <c r="AN155">
        <v>0</v>
      </c>
      <c r="AQ155" t="s">
        <v>228</v>
      </c>
      <c r="AR155">
        <v>0</v>
      </c>
      <c r="AT155" t="s">
        <v>65</v>
      </c>
      <c r="AU155">
        <v>91</v>
      </c>
    </row>
    <row r="156" spans="1:47" x14ac:dyDescent="0.35">
      <c r="C156" t="s">
        <v>229</v>
      </c>
      <c r="D156">
        <v>0</v>
      </c>
      <c r="G156" t="s">
        <v>229</v>
      </c>
      <c r="H156">
        <v>0</v>
      </c>
      <c r="K156" t="s">
        <v>229</v>
      </c>
      <c r="L156">
        <v>190</v>
      </c>
      <c r="O156" t="s">
        <v>229</v>
      </c>
      <c r="P156">
        <v>0</v>
      </c>
      <c r="S156" t="s">
        <v>229</v>
      </c>
      <c r="T156">
        <v>0</v>
      </c>
      <c r="W156" t="s">
        <v>229</v>
      </c>
      <c r="X156">
        <v>0</v>
      </c>
      <c r="AA156" t="s">
        <v>229</v>
      </c>
      <c r="AB156">
        <v>0</v>
      </c>
      <c r="AE156" t="s">
        <v>229</v>
      </c>
      <c r="AF156">
        <v>40</v>
      </c>
      <c r="AI156" t="s">
        <v>229</v>
      </c>
      <c r="AJ156">
        <v>0</v>
      </c>
      <c r="AM156" t="s">
        <v>229</v>
      </c>
      <c r="AN156">
        <v>0</v>
      </c>
      <c r="AQ156" t="s">
        <v>229</v>
      </c>
      <c r="AR156">
        <v>0</v>
      </c>
      <c r="AT156" t="s">
        <v>66</v>
      </c>
      <c r="AU156">
        <v>0</v>
      </c>
    </row>
    <row r="157" spans="1:47" x14ac:dyDescent="0.35">
      <c r="C157" t="s">
        <v>133</v>
      </c>
      <c r="D157">
        <v>0</v>
      </c>
      <c r="G157" t="s">
        <v>133</v>
      </c>
      <c r="H157">
        <v>0</v>
      </c>
      <c r="K157" t="s">
        <v>133</v>
      </c>
      <c r="L157">
        <v>2380</v>
      </c>
      <c r="O157" t="s">
        <v>133</v>
      </c>
      <c r="P157">
        <v>0</v>
      </c>
      <c r="S157" t="s">
        <v>133</v>
      </c>
      <c r="T157">
        <v>0</v>
      </c>
      <c r="W157" t="s">
        <v>133</v>
      </c>
      <c r="X157">
        <v>0</v>
      </c>
      <c r="AA157" t="s">
        <v>133</v>
      </c>
      <c r="AB157">
        <v>0</v>
      </c>
      <c r="AE157" t="s">
        <v>133</v>
      </c>
      <c r="AF157">
        <v>0</v>
      </c>
      <c r="AI157" t="s">
        <v>133</v>
      </c>
      <c r="AJ157">
        <v>0</v>
      </c>
      <c r="AM157" t="s">
        <v>133</v>
      </c>
      <c r="AN157">
        <v>0</v>
      </c>
      <c r="AQ157" t="s">
        <v>133</v>
      </c>
      <c r="AR157">
        <v>0</v>
      </c>
      <c r="AT157" t="s">
        <v>79</v>
      </c>
      <c r="AU157">
        <v>497</v>
      </c>
    </row>
    <row r="158" spans="1:47" x14ac:dyDescent="0.35">
      <c r="C158" t="s">
        <v>230</v>
      </c>
      <c r="D158">
        <v>0</v>
      </c>
      <c r="G158" t="s">
        <v>230</v>
      </c>
      <c r="H158">
        <v>0</v>
      </c>
      <c r="K158" t="s">
        <v>230</v>
      </c>
      <c r="L158">
        <v>0</v>
      </c>
      <c r="O158" t="s">
        <v>230</v>
      </c>
      <c r="P158">
        <v>0</v>
      </c>
      <c r="S158" t="s">
        <v>230</v>
      </c>
      <c r="T158">
        <v>0</v>
      </c>
      <c r="W158" t="s">
        <v>230</v>
      </c>
      <c r="X158">
        <v>0</v>
      </c>
      <c r="AA158" t="s">
        <v>230</v>
      </c>
      <c r="AB158">
        <v>0</v>
      </c>
      <c r="AE158" t="s">
        <v>230</v>
      </c>
      <c r="AF158">
        <v>0</v>
      </c>
      <c r="AI158" t="s">
        <v>230</v>
      </c>
      <c r="AJ158">
        <v>0</v>
      </c>
      <c r="AM158" t="s">
        <v>230</v>
      </c>
      <c r="AN158">
        <v>0</v>
      </c>
      <c r="AQ158" t="s">
        <v>230</v>
      </c>
      <c r="AR158">
        <v>0</v>
      </c>
      <c r="AT158" t="s">
        <v>68</v>
      </c>
      <c r="AU158">
        <v>242</v>
      </c>
    </row>
    <row r="159" spans="1:47" x14ac:dyDescent="0.35">
      <c r="C159" t="s">
        <v>136</v>
      </c>
      <c r="D159">
        <v>0</v>
      </c>
      <c r="G159" t="s">
        <v>136</v>
      </c>
      <c r="H159">
        <v>0</v>
      </c>
      <c r="K159" t="s">
        <v>136</v>
      </c>
      <c r="L159">
        <v>820</v>
      </c>
      <c r="O159" t="s">
        <v>136</v>
      </c>
      <c r="P159">
        <v>0</v>
      </c>
      <c r="S159" t="s">
        <v>136</v>
      </c>
      <c r="T159">
        <v>0</v>
      </c>
      <c r="W159" t="s">
        <v>136</v>
      </c>
      <c r="X159">
        <v>0</v>
      </c>
      <c r="AA159" t="s">
        <v>136</v>
      </c>
      <c r="AB159">
        <v>0</v>
      </c>
      <c r="AE159" t="s">
        <v>136</v>
      </c>
      <c r="AF159">
        <v>0</v>
      </c>
      <c r="AI159" t="s">
        <v>136</v>
      </c>
      <c r="AJ159">
        <v>0</v>
      </c>
      <c r="AM159" t="s">
        <v>136</v>
      </c>
      <c r="AN159">
        <v>0</v>
      </c>
      <c r="AQ159" t="s">
        <v>136</v>
      </c>
      <c r="AR159">
        <v>0</v>
      </c>
      <c r="AT159" t="s">
        <v>69</v>
      </c>
      <c r="AU159">
        <v>3103</v>
      </c>
    </row>
    <row r="160" spans="1:47" x14ac:dyDescent="0.35">
      <c r="C160" t="s">
        <v>231</v>
      </c>
      <c r="D160">
        <v>0</v>
      </c>
      <c r="G160" t="s">
        <v>231</v>
      </c>
      <c r="H160">
        <v>0</v>
      </c>
      <c r="K160" t="s">
        <v>231</v>
      </c>
      <c r="L160">
        <v>0</v>
      </c>
      <c r="O160" t="s">
        <v>231</v>
      </c>
      <c r="P160">
        <v>0</v>
      </c>
      <c r="S160" t="s">
        <v>231</v>
      </c>
      <c r="T160">
        <v>0</v>
      </c>
      <c r="W160" t="s">
        <v>231</v>
      </c>
      <c r="X160">
        <v>0</v>
      </c>
      <c r="AA160" t="s">
        <v>231</v>
      </c>
      <c r="AB160">
        <v>0</v>
      </c>
      <c r="AE160" t="s">
        <v>231</v>
      </c>
      <c r="AF160">
        <v>0</v>
      </c>
      <c r="AI160" t="s">
        <v>231</v>
      </c>
      <c r="AJ160">
        <v>0</v>
      </c>
      <c r="AM160" t="s">
        <v>231</v>
      </c>
      <c r="AN160">
        <v>0</v>
      </c>
      <c r="AQ160" t="s">
        <v>231</v>
      </c>
      <c r="AR160">
        <v>0</v>
      </c>
      <c r="AT160" t="s">
        <v>70</v>
      </c>
      <c r="AU160">
        <v>123</v>
      </c>
    </row>
    <row r="161" spans="1:47" x14ac:dyDescent="0.35">
      <c r="C161" t="s">
        <v>141</v>
      </c>
      <c r="D161">
        <v>0</v>
      </c>
      <c r="G161" t="s">
        <v>141</v>
      </c>
      <c r="H161">
        <v>0</v>
      </c>
      <c r="K161" t="s">
        <v>141</v>
      </c>
      <c r="L161">
        <v>70</v>
      </c>
      <c r="O161" t="s">
        <v>141</v>
      </c>
      <c r="P161">
        <v>0</v>
      </c>
      <c r="S161" t="s">
        <v>141</v>
      </c>
      <c r="T161">
        <v>0</v>
      </c>
      <c r="W161" t="s">
        <v>141</v>
      </c>
      <c r="X161">
        <v>0</v>
      </c>
      <c r="AA161" t="s">
        <v>141</v>
      </c>
      <c r="AB161">
        <v>0</v>
      </c>
      <c r="AE161" t="s">
        <v>141</v>
      </c>
      <c r="AF161">
        <v>0</v>
      </c>
      <c r="AI161" t="s">
        <v>141</v>
      </c>
      <c r="AJ161">
        <v>0</v>
      </c>
      <c r="AM161" t="s">
        <v>141</v>
      </c>
      <c r="AN161">
        <v>0</v>
      </c>
      <c r="AQ161" t="s">
        <v>141</v>
      </c>
      <c r="AR161">
        <v>0</v>
      </c>
      <c r="AT161" t="s">
        <v>76</v>
      </c>
      <c r="AU161">
        <v>700</v>
      </c>
    </row>
    <row r="162" spans="1:47" x14ac:dyDescent="0.35">
      <c r="C162" t="s">
        <v>232</v>
      </c>
      <c r="D162">
        <v>0</v>
      </c>
      <c r="G162" t="s">
        <v>232</v>
      </c>
      <c r="H162">
        <v>0</v>
      </c>
      <c r="K162" t="s">
        <v>232</v>
      </c>
      <c r="L162">
        <v>0</v>
      </c>
      <c r="O162" t="s">
        <v>232</v>
      </c>
      <c r="P162">
        <v>0</v>
      </c>
      <c r="S162" t="s">
        <v>232</v>
      </c>
      <c r="T162">
        <v>0</v>
      </c>
      <c r="W162" t="s">
        <v>232</v>
      </c>
      <c r="X162">
        <v>0</v>
      </c>
      <c r="AA162" t="s">
        <v>232</v>
      </c>
      <c r="AB162">
        <v>0</v>
      </c>
      <c r="AE162" t="s">
        <v>232</v>
      </c>
      <c r="AF162">
        <v>0</v>
      </c>
      <c r="AI162" t="s">
        <v>232</v>
      </c>
      <c r="AJ162">
        <v>0</v>
      </c>
      <c r="AM162" t="s">
        <v>232</v>
      </c>
      <c r="AN162">
        <v>0</v>
      </c>
      <c r="AQ162" t="s">
        <v>232</v>
      </c>
      <c r="AR162">
        <v>0</v>
      </c>
      <c r="AT162" t="s">
        <v>77</v>
      </c>
      <c r="AU162">
        <v>139</v>
      </c>
    </row>
    <row r="163" spans="1:47" x14ac:dyDescent="0.35">
      <c r="C163" t="s">
        <v>233</v>
      </c>
      <c r="D163">
        <v>0</v>
      </c>
      <c r="G163" t="s">
        <v>233</v>
      </c>
      <c r="H163">
        <v>0</v>
      </c>
      <c r="K163" t="s">
        <v>233</v>
      </c>
      <c r="L163">
        <v>0</v>
      </c>
      <c r="O163" t="s">
        <v>233</v>
      </c>
      <c r="P163">
        <v>0</v>
      </c>
      <c r="S163" t="s">
        <v>233</v>
      </c>
      <c r="T163">
        <v>0</v>
      </c>
      <c r="W163" t="s">
        <v>233</v>
      </c>
      <c r="X163">
        <v>0</v>
      </c>
      <c r="AA163" t="s">
        <v>233</v>
      </c>
      <c r="AB163">
        <v>0</v>
      </c>
      <c r="AE163" t="s">
        <v>233</v>
      </c>
      <c r="AF163">
        <v>3470</v>
      </c>
      <c r="AI163" t="s">
        <v>233</v>
      </c>
      <c r="AJ163">
        <v>0</v>
      </c>
      <c r="AM163" t="s">
        <v>233</v>
      </c>
      <c r="AN163">
        <v>0</v>
      </c>
      <c r="AQ163" t="s">
        <v>233</v>
      </c>
      <c r="AR163">
        <v>0</v>
      </c>
      <c r="AT163" t="s">
        <v>78</v>
      </c>
      <c r="AU163">
        <v>14</v>
      </c>
    </row>
    <row r="164" spans="1:47" x14ac:dyDescent="0.35">
      <c r="C164" t="s">
        <v>134</v>
      </c>
      <c r="D164">
        <v>0</v>
      </c>
      <c r="G164" t="s">
        <v>134</v>
      </c>
      <c r="H164">
        <v>0</v>
      </c>
      <c r="K164" t="s">
        <v>134</v>
      </c>
      <c r="L164">
        <v>1600</v>
      </c>
      <c r="O164" t="s">
        <v>134</v>
      </c>
      <c r="P164">
        <v>0</v>
      </c>
      <c r="S164" t="s">
        <v>134</v>
      </c>
      <c r="T164">
        <v>0</v>
      </c>
      <c r="W164" t="s">
        <v>134</v>
      </c>
      <c r="X164">
        <v>0</v>
      </c>
      <c r="AA164" t="s">
        <v>134</v>
      </c>
      <c r="AB164">
        <v>0</v>
      </c>
      <c r="AE164" t="s">
        <v>134</v>
      </c>
      <c r="AF164">
        <v>0</v>
      </c>
      <c r="AI164" t="s">
        <v>134</v>
      </c>
      <c r="AJ164">
        <v>0</v>
      </c>
      <c r="AM164" t="s">
        <v>134</v>
      </c>
      <c r="AN164">
        <v>0</v>
      </c>
      <c r="AQ164" t="s">
        <v>134</v>
      </c>
      <c r="AR164">
        <v>0</v>
      </c>
      <c r="AT164" t="s">
        <v>67</v>
      </c>
      <c r="AU164">
        <v>0</v>
      </c>
    </row>
    <row r="165" spans="1:47" x14ac:dyDescent="0.35">
      <c r="C165" t="s">
        <v>142</v>
      </c>
      <c r="D165">
        <v>0</v>
      </c>
      <c r="G165" t="s">
        <v>142</v>
      </c>
      <c r="H165">
        <v>0</v>
      </c>
      <c r="K165" t="s">
        <v>142</v>
      </c>
      <c r="L165">
        <v>0</v>
      </c>
      <c r="O165" t="s">
        <v>142</v>
      </c>
      <c r="P165">
        <v>0</v>
      </c>
      <c r="S165" t="s">
        <v>142</v>
      </c>
      <c r="T165">
        <v>0</v>
      </c>
      <c r="W165" t="s">
        <v>142</v>
      </c>
      <c r="X165">
        <v>0</v>
      </c>
      <c r="AA165" t="s">
        <v>142</v>
      </c>
      <c r="AB165">
        <v>0</v>
      </c>
      <c r="AE165" t="s">
        <v>142</v>
      </c>
      <c r="AF165">
        <v>0</v>
      </c>
      <c r="AI165" t="s">
        <v>142</v>
      </c>
      <c r="AJ165">
        <v>3734</v>
      </c>
      <c r="AM165" t="s">
        <v>142</v>
      </c>
      <c r="AN165">
        <v>3480</v>
      </c>
      <c r="AQ165" t="s">
        <v>142</v>
      </c>
      <c r="AR165">
        <v>3896</v>
      </c>
      <c r="AT165" t="s">
        <v>80</v>
      </c>
      <c r="AU165">
        <v>21440</v>
      </c>
    </row>
    <row r="166" spans="1:47" x14ac:dyDescent="0.35">
      <c r="C166" t="s">
        <v>83</v>
      </c>
      <c r="D166">
        <v>0</v>
      </c>
      <c r="G166" t="s">
        <v>83</v>
      </c>
      <c r="H166">
        <v>0</v>
      </c>
      <c r="K166" t="s">
        <v>83</v>
      </c>
      <c r="L166">
        <v>60</v>
      </c>
      <c r="O166" t="s">
        <v>83</v>
      </c>
      <c r="P166">
        <v>0</v>
      </c>
      <c r="S166" t="s">
        <v>83</v>
      </c>
      <c r="T166">
        <v>0</v>
      </c>
      <c r="W166" t="s">
        <v>83</v>
      </c>
      <c r="X166">
        <v>0</v>
      </c>
      <c r="AA166" t="s">
        <v>83</v>
      </c>
      <c r="AB166">
        <v>0</v>
      </c>
      <c r="AE166" t="s">
        <v>83</v>
      </c>
      <c r="AF166">
        <v>0</v>
      </c>
      <c r="AI166" t="s">
        <v>83</v>
      </c>
      <c r="AJ166">
        <v>0</v>
      </c>
      <c r="AM166" t="s">
        <v>83</v>
      </c>
      <c r="AN166">
        <v>97</v>
      </c>
      <c r="AQ166" t="s">
        <v>83</v>
      </c>
      <c r="AR166">
        <v>95</v>
      </c>
      <c r="AT166" t="s">
        <v>83</v>
      </c>
      <c r="AU166">
        <v>151</v>
      </c>
    </row>
    <row r="167" spans="1:47" x14ac:dyDescent="0.35">
      <c r="C167" t="s">
        <v>84</v>
      </c>
      <c r="D167">
        <v>0</v>
      </c>
      <c r="G167" t="s">
        <v>84</v>
      </c>
      <c r="H167">
        <v>0</v>
      </c>
      <c r="K167" t="s">
        <v>84</v>
      </c>
      <c r="L167">
        <v>0</v>
      </c>
      <c r="O167" t="s">
        <v>84</v>
      </c>
      <c r="P167">
        <v>0</v>
      </c>
      <c r="S167" t="s">
        <v>84</v>
      </c>
      <c r="T167">
        <v>0</v>
      </c>
      <c r="W167" t="s">
        <v>84</v>
      </c>
      <c r="X167">
        <v>0</v>
      </c>
      <c r="AA167" t="s">
        <v>84</v>
      </c>
      <c r="AB167">
        <v>0</v>
      </c>
      <c r="AE167" t="s">
        <v>84</v>
      </c>
      <c r="AF167">
        <v>0</v>
      </c>
      <c r="AI167" t="s">
        <v>84</v>
      </c>
      <c r="AJ167">
        <v>0</v>
      </c>
      <c r="AM167" t="s">
        <v>84</v>
      </c>
      <c r="AN167">
        <v>0</v>
      </c>
      <c r="AQ167" t="s">
        <v>84</v>
      </c>
      <c r="AR167">
        <v>0</v>
      </c>
      <c r="AT167" t="s">
        <v>84</v>
      </c>
      <c r="AU167">
        <v>0</v>
      </c>
    </row>
    <row r="168" spans="1:47" x14ac:dyDescent="0.35">
      <c r="C168" t="s">
        <v>126</v>
      </c>
      <c r="D168">
        <v>0</v>
      </c>
      <c r="G168" t="s">
        <v>126</v>
      </c>
      <c r="H168">
        <v>0</v>
      </c>
      <c r="K168" t="s">
        <v>247</v>
      </c>
      <c r="L168">
        <v>0</v>
      </c>
      <c r="O168" t="s">
        <v>126</v>
      </c>
      <c r="P168">
        <v>0</v>
      </c>
      <c r="S168" t="s">
        <v>126</v>
      </c>
      <c r="T168">
        <v>0</v>
      </c>
      <c r="W168" t="s">
        <v>126</v>
      </c>
      <c r="X168">
        <v>0</v>
      </c>
      <c r="AA168" t="s">
        <v>126</v>
      </c>
      <c r="AB168">
        <v>0</v>
      </c>
      <c r="AE168" t="s">
        <v>126</v>
      </c>
      <c r="AF168">
        <v>0</v>
      </c>
      <c r="AI168" t="s">
        <v>126</v>
      </c>
      <c r="AJ168">
        <v>0</v>
      </c>
      <c r="AM168" t="s">
        <v>126</v>
      </c>
      <c r="AN168">
        <v>0</v>
      </c>
      <c r="AQ168" t="s">
        <v>126</v>
      </c>
      <c r="AR168">
        <v>0</v>
      </c>
      <c r="AT168" t="s">
        <v>86</v>
      </c>
      <c r="AU168">
        <v>0</v>
      </c>
    </row>
    <row r="169" spans="1:47" x14ac:dyDescent="0.35">
      <c r="C169" t="s">
        <v>87</v>
      </c>
      <c r="D169">
        <v>0</v>
      </c>
      <c r="G169" t="s">
        <v>87</v>
      </c>
      <c r="H169">
        <v>0</v>
      </c>
      <c r="K169" t="s">
        <v>87</v>
      </c>
      <c r="L169">
        <v>0</v>
      </c>
      <c r="O169" t="s">
        <v>87</v>
      </c>
      <c r="P169">
        <v>0</v>
      </c>
      <c r="S169" t="s">
        <v>87</v>
      </c>
      <c r="T169">
        <v>0</v>
      </c>
      <c r="W169" t="s">
        <v>87</v>
      </c>
      <c r="X169">
        <v>0</v>
      </c>
      <c r="AA169" t="s">
        <v>87</v>
      </c>
      <c r="AB169">
        <v>0</v>
      </c>
      <c r="AE169" t="s">
        <v>87</v>
      </c>
      <c r="AF169">
        <v>0</v>
      </c>
      <c r="AI169" t="s">
        <v>87</v>
      </c>
      <c r="AJ169">
        <v>0</v>
      </c>
      <c r="AM169" t="s">
        <v>87</v>
      </c>
      <c r="AN169">
        <v>0</v>
      </c>
      <c r="AQ169" t="s">
        <v>87</v>
      </c>
      <c r="AR169">
        <v>0</v>
      </c>
      <c r="AT169" t="s">
        <v>87</v>
      </c>
      <c r="AU169">
        <v>4437</v>
      </c>
    </row>
    <row r="170" spans="1:47" x14ac:dyDescent="0.35">
      <c r="A170" t="s">
        <v>169</v>
      </c>
      <c r="B170">
        <v>21032684.000000004</v>
      </c>
      <c r="C170" t="s">
        <v>135</v>
      </c>
      <c r="D170">
        <v>0</v>
      </c>
      <c r="E170" t="s">
        <v>169</v>
      </c>
      <c r="F170">
        <v>21632850.000000004</v>
      </c>
      <c r="G170" t="s">
        <v>135</v>
      </c>
      <c r="H170">
        <v>0</v>
      </c>
      <c r="I170" t="s">
        <v>169</v>
      </c>
      <c r="J170">
        <v>22299584.999999989</v>
      </c>
      <c r="K170" t="s">
        <v>135</v>
      </c>
      <c r="L170">
        <v>0</v>
      </c>
      <c r="M170" t="s">
        <v>169</v>
      </c>
      <c r="N170">
        <v>23012646.5</v>
      </c>
      <c r="O170" t="s">
        <v>135</v>
      </c>
      <c r="P170">
        <v>0</v>
      </c>
      <c r="Q170" t="s">
        <v>169</v>
      </c>
      <c r="R170">
        <v>23711630.000000004</v>
      </c>
      <c r="S170" t="s">
        <v>135</v>
      </c>
      <c r="T170">
        <v>0</v>
      </c>
      <c r="U170" t="s">
        <v>169</v>
      </c>
      <c r="V170">
        <v>24393181.5</v>
      </c>
      <c r="W170" t="s">
        <v>135</v>
      </c>
      <c r="X170">
        <v>0</v>
      </c>
      <c r="Y170" t="s">
        <v>169</v>
      </c>
      <c r="Z170">
        <v>25076746.500000015</v>
      </c>
      <c r="AA170" t="s">
        <v>135</v>
      </c>
      <c r="AB170">
        <v>6518</v>
      </c>
      <c r="AC170" t="s">
        <v>169</v>
      </c>
      <c r="AD170">
        <v>25782340.999999996</v>
      </c>
      <c r="AE170" t="s">
        <v>135</v>
      </c>
      <c r="AF170">
        <v>0</v>
      </c>
      <c r="AG170" t="s">
        <v>169</v>
      </c>
      <c r="AH170">
        <v>26491086.500000011</v>
      </c>
      <c r="AI170" t="s">
        <v>135</v>
      </c>
      <c r="AJ170">
        <v>5930</v>
      </c>
      <c r="AK170" t="s">
        <v>169</v>
      </c>
      <c r="AL170">
        <v>27198627.999999985</v>
      </c>
      <c r="AM170" t="s">
        <v>135</v>
      </c>
      <c r="AN170">
        <v>7653</v>
      </c>
      <c r="AO170" t="s">
        <v>169</v>
      </c>
      <c r="AP170">
        <v>27914536.499999989</v>
      </c>
      <c r="AQ170" t="s">
        <v>135</v>
      </c>
      <c r="AR170">
        <v>8865</v>
      </c>
      <c r="AS170" t="s">
        <v>169</v>
      </c>
      <c r="AT170" t="s">
        <v>148</v>
      </c>
      <c r="AU170">
        <v>3259</v>
      </c>
    </row>
    <row r="171" spans="1:47" x14ac:dyDescent="0.35">
      <c r="C171" t="s">
        <v>139</v>
      </c>
      <c r="D171">
        <v>0</v>
      </c>
      <c r="G171" t="s">
        <v>139</v>
      </c>
      <c r="H171">
        <v>0</v>
      </c>
      <c r="K171" t="s">
        <v>139</v>
      </c>
      <c r="L171">
        <v>0</v>
      </c>
      <c r="O171" t="s">
        <v>139</v>
      </c>
      <c r="P171">
        <v>0</v>
      </c>
      <c r="S171" t="s">
        <v>139</v>
      </c>
      <c r="T171">
        <v>0</v>
      </c>
      <c r="W171" t="s">
        <v>139</v>
      </c>
      <c r="X171">
        <v>0</v>
      </c>
      <c r="AA171" t="s">
        <v>139</v>
      </c>
      <c r="AB171">
        <v>18312</v>
      </c>
      <c r="AE171" t="s">
        <v>139</v>
      </c>
      <c r="AF171">
        <v>0</v>
      </c>
      <c r="AI171" t="s">
        <v>139</v>
      </c>
      <c r="AJ171">
        <v>23436</v>
      </c>
      <c r="AM171" t="s">
        <v>139</v>
      </c>
      <c r="AN171">
        <v>9254</v>
      </c>
      <c r="AQ171" t="s">
        <v>139</v>
      </c>
      <c r="AR171">
        <v>32946</v>
      </c>
      <c r="AT171" t="s">
        <v>139</v>
      </c>
      <c r="AU171">
        <v>9925</v>
      </c>
    </row>
    <row r="172" spans="1:47" x14ac:dyDescent="0.35">
      <c r="C172" t="s">
        <v>138</v>
      </c>
      <c r="D172">
        <v>0</v>
      </c>
      <c r="G172" t="s">
        <v>138</v>
      </c>
      <c r="H172">
        <v>254</v>
      </c>
      <c r="K172" t="s">
        <v>138</v>
      </c>
      <c r="L172">
        <v>0</v>
      </c>
      <c r="O172" t="s">
        <v>138</v>
      </c>
      <c r="P172">
        <v>0</v>
      </c>
      <c r="S172" t="s">
        <v>138</v>
      </c>
      <c r="T172">
        <v>0</v>
      </c>
      <c r="W172" t="s">
        <v>138</v>
      </c>
      <c r="X172">
        <v>0</v>
      </c>
      <c r="AA172" t="s">
        <v>138</v>
      </c>
      <c r="AB172">
        <v>0</v>
      </c>
      <c r="AE172" t="s">
        <v>138</v>
      </c>
      <c r="AF172">
        <v>0</v>
      </c>
      <c r="AI172" t="s">
        <v>138</v>
      </c>
      <c r="AJ172">
        <v>2516</v>
      </c>
      <c r="AM172" t="s">
        <v>138</v>
      </c>
      <c r="AN172">
        <v>1408</v>
      </c>
      <c r="AQ172" t="s">
        <v>138</v>
      </c>
      <c r="AR172">
        <v>3348</v>
      </c>
      <c r="AT172" t="s">
        <v>138</v>
      </c>
      <c r="AU172">
        <v>690</v>
      </c>
    </row>
    <row r="173" spans="1:47" x14ac:dyDescent="0.35">
      <c r="C173" t="s">
        <v>82</v>
      </c>
      <c r="D173">
        <v>0</v>
      </c>
      <c r="G173" t="s">
        <v>82</v>
      </c>
      <c r="H173">
        <v>239</v>
      </c>
      <c r="K173" t="s">
        <v>82</v>
      </c>
      <c r="L173">
        <v>36</v>
      </c>
      <c r="O173" t="s">
        <v>82</v>
      </c>
      <c r="P173">
        <v>0</v>
      </c>
      <c r="S173" t="s">
        <v>82</v>
      </c>
      <c r="T173">
        <v>1687</v>
      </c>
      <c r="W173" t="s">
        <v>82</v>
      </c>
      <c r="X173">
        <v>10752</v>
      </c>
      <c r="AA173" t="s">
        <v>82</v>
      </c>
      <c r="AB173">
        <v>30461</v>
      </c>
      <c r="AE173" t="s">
        <v>82</v>
      </c>
      <c r="AF173">
        <v>227</v>
      </c>
      <c r="AI173" t="s">
        <v>82</v>
      </c>
      <c r="AJ173">
        <v>78</v>
      </c>
      <c r="AM173" t="s">
        <v>82</v>
      </c>
      <c r="AN173">
        <v>281</v>
      </c>
      <c r="AQ173" t="s">
        <v>82</v>
      </c>
      <c r="AR173">
        <v>398</v>
      </c>
      <c r="AT173" t="s">
        <v>82</v>
      </c>
      <c r="AU173">
        <v>350</v>
      </c>
    </row>
    <row r="174" spans="1:47" x14ac:dyDescent="0.35">
      <c r="C174" t="s">
        <v>60</v>
      </c>
      <c r="D174">
        <v>0</v>
      </c>
      <c r="G174" t="s">
        <v>60</v>
      </c>
      <c r="H174">
        <v>276</v>
      </c>
      <c r="K174" t="s">
        <v>60</v>
      </c>
      <c r="L174">
        <v>10</v>
      </c>
      <c r="O174" t="s">
        <v>60</v>
      </c>
      <c r="P174">
        <v>0</v>
      </c>
      <c r="S174" t="s">
        <v>60</v>
      </c>
      <c r="T174">
        <v>404</v>
      </c>
      <c r="W174" t="s">
        <v>60</v>
      </c>
      <c r="X174">
        <v>1889</v>
      </c>
      <c r="AA174" t="s">
        <v>60</v>
      </c>
      <c r="AB174">
        <v>23627</v>
      </c>
      <c r="AE174" t="s">
        <v>60</v>
      </c>
      <c r="AF174">
        <v>40</v>
      </c>
      <c r="AI174" t="s">
        <v>60</v>
      </c>
      <c r="AJ174">
        <v>112</v>
      </c>
      <c r="AM174" t="s">
        <v>60</v>
      </c>
      <c r="AN174">
        <v>74</v>
      </c>
      <c r="AQ174" t="s">
        <v>60</v>
      </c>
      <c r="AR174">
        <v>159</v>
      </c>
      <c r="AT174" t="s">
        <v>60</v>
      </c>
      <c r="AU174">
        <v>308</v>
      </c>
    </row>
    <row r="175" spans="1:47" x14ac:dyDescent="0.35">
      <c r="C175" t="s">
        <v>127</v>
      </c>
      <c r="D175">
        <v>0</v>
      </c>
      <c r="G175" t="s">
        <v>127</v>
      </c>
      <c r="H175">
        <v>0</v>
      </c>
      <c r="K175" t="s">
        <v>127</v>
      </c>
      <c r="L175">
        <v>0</v>
      </c>
      <c r="O175" t="s">
        <v>127</v>
      </c>
      <c r="P175">
        <v>0</v>
      </c>
      <c r="S175" t="s">
        <v>127</v>
      </c>
      <c r="T175">
        <v>0</v>
      </c>
      <c r="W175" t="s">
        <v>127</v>
      </c>
      <c r="X175">
        <v>0</v>
      </c>
      <c r="AA175" t="s">
        <v>127</v>
      </c>
      <c r="AB175">
        <v>0</v>
      </c>
      <c r="AE175" t="s">
        <v>127</v>
      </c>
      <c r="AF175">
        <v>0</v>
      </c>
      <c r="AI175" t="s">
        <v>127</v>
      </c>
      <c r="AJ175">
        <v>154</v>
      </c>
      <c r="AM175" t="s">
        <v>127</v>
      </c>
      <c r="AN175">
        <v>0</v>
      </c>
      <c r="AQ175" t="s">
        <v>127</v>
      </c>
      <c r="AR175">
        <v>310</v>
      </c>
      <c r="AT175" t="s">
        <v>58</v>
      </c>
      <c r="AU175">
        <v>0</v>
      </c>
    </row>
    <row r="176" spans="1:47" x14ac:dyDescent="0.35">
      <c r="C176" t="s">
        <v>61</v>
      </c>
      <c r="D176">
        <v>0</v>
      </c>
      <c r="G176" t="s">
        <v>61</v>
      </c>
      <c r="H176">
        <v>0</v>
      </c>
      <c r="K176" t="s">
        <v>61</v>
      </c>
      <c r="L176">
        <v>0</v>
      </c>
      <c r="O176" t="s">
        <v>61</v>
      </c>
      <c r="P176">
        <v>0</v>
      </c>
      <c r="S176" t="s">
        <v>61</v>
      </c>
      <c r="T176">
        <v>0</v>
      </c>
      <c r="W176" t="s">
        <v>61</v>
      </c>
      <c r="X176">
        <v>0</v>
      </c>
      <c r="AA176" t="s">
        <v>61</v>
      </c>
      <c r="AB176">
        <v>0</v>
      </c>
      <c r="AE176" t="s">
        <v>61</v>
      </c>
      <c r="AF176">
        <v>0</v>
      </c>
      <c r="AI176" t="s">
        <v>61</v>
      </c>
      <c r="AJ176">
        <v>0</v>
      </c>
      <c r="AM176" t="s">
        <v>61</v>
      </c>
      <c r="AN176">
        <v>0</v>
      </c>
      <c r="AQ176" t="s">
        <v>61</v>
      </c>
      <c r="AR176">
        <v>0</v>
      </c>
      <c r="AT176" t="s">
        <v>61</v>
      </c>
      <c r="AU176">
        <v>38</v>
      </c>
    </row>
    <row r="177" spans="3:47" x14ac:dyDescent="0.35">
      <c r="C177" t="s">
        <v>62</v>
      </c>
      <c r="D177">
        <v>0</v>
      </c>
      <c r="G177" t="s">
        <v>62</v>
      </c>
      <c r="H177">
        <v>0</v>
      </c>
      <c r="K177" t="s">
        <v>62</v>
      </c>
      <c r="L177">
        <v>0</v>
      </c>
      <c r="O177" t="s">
        <v>62</v>
      </c>
      <c r="P177">
        <v>0</v>
      </c>
      <c r="S177" t="s">
        <v>62</v>
      </c>
      <c r="T177">
        <v>0</v>
      </c>
      <c r="W177" t="s">
        <v>62</v>
      </c>
      <c r="X177">
        <v>0</v>
      </c>
      <c r="AA177" t="s">
        <v>62</v>
      </c>
      <c r="AB177">
        <v>0</v>
      </c>
      <c r="AE177" t="s">
        <v>62</v>
      </c>
      <c r="AF177">
        <v>0</v>
      </c>
      <c r="AI177" t="s">
        <v>62</v>
      </c>
      <c r="AJ177">
        <v>5</v>
      </c>
      <c r="AM177" t="s">
        <v>62</v>
      </c>
      <c r="AN177">
        <v>0</v>
      </c>
      <c r="AQ177" t="s">
        <v>62</v>
      </c>
      <c r="AR177">
        <v>0</v>
      </c>
      <c r="AT177" t="s">
        <v>62</v>
      </c>
      <c r="AU177">
        <v>238</v>
      </c>
    </row>
    <row r="178" spans="3:47" x14ac:dyDescent="0.35">
      <c r="C178" t="s">
        <v>227</v>
      </c>
      <c r="D178">
        <v>0</v>
      </c>
      <c r="G178" t="s">
        <v>227</v>
      </c>
      <c r="H178">
        <v>0</v>
      </c>
      <c r="K178" t="s">
        <v>227</v>
      </c>
      <c r="L178">
        <v>0</v>
      </c>
      <c r="O178" t="s">
        <v>227</v>
      </c>
      <c r="P178">
        <v>0</v>
      </c>
      <c r="S178" t="s">
        <v>227</v>
      </c>
      <c r="T178">
        <v>0</v>
      </c>
      <c r="W178" t="s">
        <v>227</v>
      </c>
      <c r="X178">
        <v>0</v>
      </c>
      <c r="AA178" t="s">
        <v>227</v>
      </c>
      <c r="AB178">
        <v>0</v>
      </c>
      <c r="AE178" t="s">
        <v>227</v>
      </c>
      <c r="AF178">
        <v>0</v>
      </c>
      <c r="AI178" t="s">
        <v>227</v>
      </c>
      <c r="AJ178">
        <v>5390</v>
      </c>
      <c r="AM178" t="s">
        <v>227</v>
      </c>
      <c r="AN178">
        <v>0</v>
      </c>
      <c r="AQ178" t="s">
        <v>227</v>
      </c>
      <c r="AR178">
        <v>146</v>
      </c>
      <c r="AT178" t="s">
        <v>64</v>
      </c>
      <c r="AU178">
        <v>10717</v>
      </c>
    </row>
    <row r="179" spans="3:47" x14ac:dyDescent="0.35">
      <c r="C179" t="s">
        <v>228</v>
      </c>
      <c r="D179">
        <v>0</v>
      </c>
      <c r="G179" t="s">
        <v>228</v>
      </c>
      <c r="H179">
        <v>0</v>
      </c>
      <c r="K179" t="s">
        <v>228</v>
      </c>
      <c r="L179">
        <v>0</v>
      </c>
      <c r="O179" t="s">
        <v>228</v>
      </c>
      <c r="P179">
        <v>0</v>
      </c>
      <c r="S179" t="s">
        <v>228</v>
      </c>
      <c r="T179">
        <v>0</v>
      </c>
      <c r="W179" t="s">
        <v>228</v>
      </c>
      <c r="X179">
        <v>0</v>
      </c>
      <c r="AA179" t="s">
        <v>228</v>
      </c>
      <c r="AB179">
        <v>0</v>
      </c>
      <c r="AE179" t="s">
        <v>228</v>
      </c>
      <c r="AF179">
        <v>0</v>
      </c>
      <c r="AI179" t="s">
        <v>228</v>
      </c>
      <c r="AJ179">
        <v>21</v>
      </c>
      <c r="AM179" t="s">
        <v>228</v>
      </c>
      <c r="AN179">
        <v>4216</v>
      </c>
      <c r="AQ179" t="s">
        <v>228</v>
      </c>
      <c r="AR179">
        <v>1195</v>
      </c>
      <c r="AT179" t="s">
        <v>65</v>
      </c>
      <c r="AU179">
        <v>250</v>
      </c>
    </row>
    <row r="180" spans="3:47" x14ac:dyDescent="0.35">
      <c r="C180" t="s">
        <v>229</v>
      </c>
      <c r="D180">
        <v>0</v>
      </c>
      <c r="G180" t="s">
        <v>229</v>
      </c>
      <c r="H180">
        <v>0</v>
      </c>
      <c r="K180" t="s">
        <v>229</v>
      </c>
      <c r="L180">
        <v>0</v>
      </c>
      <c r="O180" t="s">
        <v>229</v>
      </c>
      <c r="P180">
        <v>0</v>
      </c>
      <c r="S180" t="s">
        <v>229</v>
      </c>
      <c r="T180">
        <v>0</v>
      </c>
      <c r="W180" t="s">
        <v>229</v>
      </c>
      <c r="X180">
        <v>0</v>
      </c>
      <c r="AA180" t="s">
        <v>229</v>
      </c>
      <c r="AB180">
        <v>0</v>
      </c>
      <c r="AE180" t="s">
        <v>229</v>
      </c>
      <c r="AF180">
        <v>0</v>
      </c>
      <c r="AI180" t="s">
        <v>229</v>
      </c>
      <c r="AJ180">
        <v>31</v>
      </c>
      <c r="AM180" t="s">
        <v>229</v>
      </c>
      <c r="AN180">
        <v>3</v>
      </c>
      <c r="AQ180" t="s">
        <v>229</v>
      </c>
      <c r="AR180">
        <v>19</v>
      </c>
      <c r="AT180" t="s">
        <v>66</v>
      </c>
      <c r="AU180">
        <v>0</v>
      </c>
    </row>
    <row r="181" spans="3:47" x14ac:dyDescent="0.35">
      <c r="C181" t="s">
        <v>133</v>
      </c>
      <c r="D181">
        <v>0</v>
      </c>
      <c r="G181" t="s">
        <v>133</v>
      </c>
      <c r="H181">
        <v>0</v>
      </c>
      <c r="K181" t="s">
        <v>133</v>
      </c>
      <c r="L181">
        <v>0</v>
      </c>
      <c r="O181" t="s">
        <v>133</v>
      </c>
      <c r="P181">
        <v>0</v>
      </c>
      <c r="S181" t="s">
        <v>133</v>
      </c>
      <c r="T181">
        <v>0</v>
      </c>
      <c r="W181" t="s">
        <v>133</v>
      </c>
      <c r="X181">
        <v>0</v>
      </c>
      <c r="AA181" t="s">
        <v>133</v>
      </c>
      <c r="AB181">
        <v>241</v>
      </c>
      <c r="AE181" t="s">
        <v>133</v>
      </c>
      <c r="AF181">
        <v>0</v>
      </c>
      <c r="AI181" t="s">
        <v>133</v>
      </c>
      <c r="AJ181">
        <v>112</v>
      </c>
      <c r="AM181" t="s">
        <v>133</v>
      </c>
      <c r="AN181">
        <v>2247</v>
      </c>
      <c r="AQ181" t="s">
        <v>133</v>
      </c>
      <c r="AR181">
        <v>293</v>
      </c>
      <c r="AT181" t="s">
        <v>79</v>
      </c>
      <c r="AU181">
        <v>0</v>
      </c>
    </row>
    <row r="182" spans="3:47" x14ac:dyDescent="0.35">
      <c r="C182" t="s">
        <v>230</v>
      </c>
      <c r="D182">
        <v>0</v>
      </c>
      <c r="G182" t="s">
        <v>230</v>
      </c>
      <c r="H182">
        <v>0</v>
      </c>
      <c r="K182" t="s">
        <v>230</v>
      </c>
      <c r="L182">
        <v>0</v>
      </c>
      <c r="O182" t="s">
        <v>230</v>
      </c>
      <c r="P182">
        <v>0</v>
      </c>
      <c r="S182" t="s">
        <v>230</v>
      </c>
      <c r="T182">
        <v>0</v>
      </c>
      <c r="W182" t="s">
        <v>230</v>
      </c>
      <c r="X182">
        <v>0</v>
      </c>
      <c r="AA182" t="s">
        <v>230</v>
      </c>
      <c r="AB182">
        <v>0</v>
      </c>
      <c r="AE182" t="s">
        <v>230</v>
      </c>
      <c r="AF182">
        <v>0</v>
      </c>
      <c r="AI182" t="s">
        <v>230</v>
      </c>
      <c r="AJ182">
        <v>6</v>
      </c>
      <c r="AM182" t="s">
        <v>230</v>
      </c>
      <c r="AN182">
        <v>0</v>
      </c>
      <c r="AQ182" t="s">
        <v>230</v>
      </c>
      <c r="AR182">
        <v>118</v>
      </c>
      <c r="AT182" t="s">
        <v>68</v>
      </c>
      <c r="AU182">
        <v>0</v>
      </c>
    </row>
    <row r="183" spans="3:47" x14ac:dyDescent="0.35">
      <c r="C183" t="s">
        <v>136</v>
      </c>
      <c r="D183">
        <v>0</v>
      </c>
      <c r="G183" t="s">
        <v>136</v>
      </c>
      <c r="H183">
        <v>0</v>
      </c>
      <c r="K183" t="s">
        <v>136</v>
      </c>
      <c r="L183">
        <v>0</v>
      </c>
      <c r="O183" t="s">
        <v>136</v>
      </c>
      <c r="P183">
        <v>0</v>
      </c>
      <c r="S183" t="s">
        <v>136</v>
      </c>
      <c r="T183">
        <v>0</v>
      </c>
      <c r="W183" t="s">
        <v>136</v>
      </c>
      <c r="X183">
        <v>0</v>
      </c>
      <c r="AA183" t="s">
        <v>136</v>
      </c>
      <c r="AB183">
        <v>0</v>
      </c>
      <c r="AE183" t="s">
        <v>136</v>
      </c>
      <c r="AF183">
        <v>0</v>
      </c>
      <c r="AI183" t="s">
        <v>136</v>
      </c>
      <c r="AJ183">
        <v>73</v>
      </c>
      <c r="AM183" t="s">
        <v>136</v>
      </c>
      <c r="AN183">
        <v>267</v>
      </c>
      <c r="AQ183" t="s">
        <v>136</v>
      </c>
      <c r="AR183">
        <v>4864</v>
      </c>
      <c r="AT183" t="s">
        <v>69</v>
      </c>
      <c r="AU183">
        <v>124</v>
      </c>
    </row>
    <row r="184" spans="3:47" x14ac:dyDescent="0.35">
      <c r="C184" t="s">
        <v>231</v>
      </c>
      <c r="D184">
        <v>0</v>
      </c>
      <c r="G184" t="s">
        <v>231</v>
      </c>
      <c r="H184">
        <v>0</v>
      </c>
      <c r="K184" t="s">
        <v>231</v>
      </c>
      <c r="L184">
        <v>0</v>
      </c>
      <c r="O184" t="s">
        <v>231</v>
      </c>
      <c r="P184">
        <v>0</v>
      </c>
      <c r="S184" t="s">
        <v>231</v>
      </c>
      <c r="T184">
        <v>0</v>
      </c>
      <c r="W184" t="s">
        <v>231</v>
      </c>
      <c r="X184">
        <v>0</v>
      </c>
      <c r="AA184" t="s">
        <v>231</v>
      </c>
      <c r="AB184">
        <v>0</v>
      </c>
      <c r="AE184" t="s">
        <v>231</v>
      </c>
      <c r="AF184">
        <v>0</v>
      </c>
      <c r="AI184" t="s">
        <v>231</v>
      </c>
      <c r="AJ184">
        <v>4</v>
      </c>
      <c r="AM184" t="s">
        <v>231</v>
      </c>
      <c r="AN184">
        <v>0</v>
      </c>
      <c r="AQ184" t="s">
        <v>231</v>
      </c>
      <c r="AR184">
        <v>85</v>
      </c>
      <c r="AT184" t="s">
        <v>70</v>
      </c>
      <c r="AU184">
        <v>0</v>
      </c>
    </row>
    <row r="185" spans="3:47" x14ac:dyDescent="0.35">
      <c r="C185" t="s">
        <v>141</v>
      </c>
      <c r="D185">
        <v>0</v>
      </c>
      <c r="G185" t="s">
        <v>141</v>
      </c>
      <c r="H185">
        <v>0</v>
      </c>
      <c r="K185" t="s">
        <v>141</v>
      </c>
      <c r="L185">
        <v>0</v>
      </c>
      <c r="O185" t="s">
        <v>141</v>
      </c>
      <c r="P185">
        <v>0</v>
      </c>
      <c r="S185" t="s">
        <v>141</v>
      </c>
      <c r="T185">
        <v>0</v>
      </c>
      <c r="W185" t="s">
        <v>141</v>
      </c>
      <c r="X185">
        <v>0</v>
      </c>
      <c r="AA185" t="s">
        <v>141</v>
      </c>
      <c r="AB185">
        <v>0</v>
      </c>
      <c r="AE185" t="s">
        <v>141</v>
      </c>
      <c r="AF185">
        <v>0</v>
      </c>
      <c r="AI185" t="s">
        <v>141</v>
      </c>
      <c r="AJ185">
        <v>207</v>
      </c>
      <c r="AM185" t="s">
        <v>141</v>
      </c>
      <c r="AN185">
        <v>0</v>
      </c>
      <c r="AQ185" t="s">
        <v>141</v>
      </c>
      <c r="AR185">
        <v>10</v>
      </c>
      <c r="AT185" t="s">
        <v>76</v>
      </c>
      <c r="AU185">
        <v>0</v>
      </c>
    </row>
    <row r="186" spans="3:47" x14ac:dyDescent="0.35">
      <c r="C186" t="s">
        <v>232</v>
      </c>
      <c r="D186">
        <v>0</v>
      </c>
      <c r="G186" t="s">
        <v>232</v>
      </c>
      <c r="H186">
        <v>0</v>
      </c>
      <c r="K186" t="s">
        <v>232</v>
      </c>
      <c r="L186">
        <v>0</v>
      </c>
      <c r="O186" t="s">
        <v>232</v>
      </c>
      <c r="P186">
        <v>0</v>
      </c>
      <c r="S186" t="s">
        <v>232</v>
      </c>
      <c r="T186">
        <v>0</v>
      </c>
      <c r="W186" t="s">
        <v>232</v>
      </c>
      <c r="X186">
        <v>0</v>
      </c>
      <c r="AA186" t="s">
        <v>232</v>
      </c>
      <c r="AB186">
        <v>0</v>
      </c>
      <c r="AE186" t="s">
        <v>232</v>
      </c>
      <c r="AF186">
        <v>0</v>
      </c>
      <c r="AI186" t="s">
        <v>232</v>
      </c>
      <c r="AJ186">
        <v>1406</v>
      </c>
      <c r="AM186" t="s">
        <v>232</v>
      </c>
      <c r="AN186">
        <v>0</v>
      </c>
      <c r="AQ186" t="s">
        <v>232</v>
      </c>
      <c r="AR186">
        <v>5</v>
      </c>
      <c r="AT186" t="s">
        <v>77</v>
      </c>
      <c r="AU186">
        <v>0</v>
      </c>
    </row>
    <row r="187" spans="3:47" x14ac:dyDescent="0.35">
      <c r="C187" t="s">
        <v>233</v>
      </c>
      <c r="D187">
        <v>0</v>
      </c>
      <c r="G187" t="s">
        <v>233</v>
      </c>
      <c r="H187">
        <v>0</v>
      </c>
      <c r="K187" t="s">
        <v>233</v>
      </c>
      <c r="L187">
        <v>0</v>
      </c>
      <c r="O187" t="s">
        <v>233</v>
      </c>
      <c r="P187">
        <v>0</v>
      </c>
      <c r="S187" t="s">
        <v>233</v>
      </c>
      <c r="T187">
        <v>0</v>
      </c>
      <c r="W187" t="s">
        <v>233</v>
      </c>
      <c r="X187">
        <v>0</v>
      </c>
      <c r="AA187" t="s">
        <v>233</v>
      </c>
      <c r="AB187">
        <v>0</v>
      </c>
      <c r="AE187" t="s">
        <v>233</v>
      </c>
      <c r="AF187">
        <v>0</v>
      </c>
      <c r="AI187" t="s">
        <v>233</v>
      </c>
      <c r="AJ187">
        <v>152</v>
      </c>
      <c r="AM187" t="s">
        <v>233</v>
      </c>
      <c r="AN187">
        <v>0</v>
      </c>
      <c r="AQ187" t="s">
        <v>233</v>
      </c>
      <c r="AR187">
        <v>74</v>
      </c>
      <c r="AT187" t="s">
        <v>78</v>
      </c>
      <c r="AU187">
        <v>0</v>
      </c>
    </row>
    <row r="188" spans="3:47" x14ac:dyDescent="0.35">
      <c r="C188" t="s">
        <v>134</v>
      </c>
      <c r="D188">
        <v>0</v>
      </c>
      <c r="G188" t="s">
        <v>134</v>
      </c>
      <c r="H188">
        <v>0</v>
      </c>
      <c r="K188" t="s">
        <v>134</v>
      </c>
      <c r="L188">
        <v>0</v>
      </c>
      <c r="O188" t="s">
        <v>134</v>
      </c>
      <c r="P188">
        <v>0</v>
      </c>
      <c r="S188" t="s">
        <v>134</v>
      </c>
      <c r="T188">
        <v>0</v>
      </c>
      <c r="W188" t="s">
        <v>134</v>
      </c>
      <c r="X188">
        <v>0</v>
      </c>
      <c r="AA188" t="s">
        <v>134</v>
      </c>
      <c r="AB188">
        <v>0</v>
      </c>
      <c r="AE188" t="s">
        <v>134</v>
      </c>
      <c r="AF188">
        <v>0</v>
      </c>
      <c r="AI188" t="s">
        <v>134</v>
      </c>
      <c r="AJ188">
        <v>48</v>
      </c>
      <c r="AM188" t="s">
        <v>134</v>
      </c>
      <c r="AN188">
        <v>249</v>
      </c>
      <c r="AQ188" t="s">
        <v>134</v>
      </c>
      <c r="AR188">
        <v>161</v>
      </c>
      <c r="AT188" t="s">
        <v>67</v>
      </c>
      <c r="AU188">
        <v>5235</v>
      </c>
    </row>
    <row r="189" spans="3:47" x14ac:dyDescent="0.35">
      <c r="C189" t="s">
        <v>142</v>
      </c>
      <c r="D189">
        <v>0</v>
      </c>
      <c r="G189" t="s">
        <v>142</v>
      </c>
      <c r="H189">
        <v>0</v>
      </c>
      <c r="K189" t="s">
        <v>142</v>
      </c>
      <c r="L189">
        <v>0</v>
      </c>
      <c r="O189" t="s">
        <v>142</v>
      </c>
      <c r="P189">
        <v>0</v>
      </c>
      <c r="S189" t="s">
        <v>142</v>
      </c>
      <c r="T189">
        <v>0</v>
      </c>
      <c r="W189" t="s">
        <v>142</v>
      </c>
      <c r="X189">
        <v>0</v>
      </c>
      <c r="AA189" t="s">
        <v>142</v>
      </c>
      <c r="AB189">
        <v>0</v>
      </c>
      <c r="AE189" t="s">
        <v>142</v>
      </c>
      <c r="AF189">
        <v>0</v>
      </c>
      <c r="AI189" t="s">
        <v>142</v>
      </c>
      <c r="AJ189">
        <v>2098</v>
      </c>
      <c r="AM189" t="s">
        <v>142</v>
      </c>
      <c r="AN189">
        <v>0</v>
      </c>
      <c r="AQ189" t="s">
        <v>142</v>
      </c>
      <c r="AR189">
        <v>34</v>
      </c>
      <c r="AT189" t="s">
        <v>80</v>
      </c>
      <c r="AU189">
        <v>0</v>
      </c>
    </row>
    <row r="190" spans="3:47" x14ac:dyDescent="0.35">
      <c r="C190" t="s">
        <v>83</v>
      </c>
      <c r="D190">
        <v>0</v>
      </c>
      <c r="G190" t="s">
        <v>83</v>
      </c>
      <c r="H190">
        <v>0</v>
      </c>
      <c r="K190" t="s">
        <v>83</v>
      </c>
      <c r="L190">
        <v>0</v>
      </c>
      <c r="O190" t="s">
        <v>83</v>
      </c>
      <c r="P190">
        <v>0</v>
      </c>
      <c r="S190" t="s">
        <v>83</v>
      </c>
      <c r="T190">
        <v>0</v>
      </c>
      <c r="W190" t="s">
        <v>83</v>
      </c>
      <c r="X190">
        <v>0</v>
      </c>
      <c r="AA190" t="s">
        <v>83</v>
      </c>
      <c r="AB190">
        <v>0</v>
      </c>
      <c r="AE190" t="s">
        <v>83</v>
      </c>
      <c r="AF190">
        <v>0</v>
      </c>
      <c r="AI190" t="s">
        <v>83</v>
      </c>
      <c r="AJ190">
        <v>69</v>
      </c>
      <c r="AM190" t="s">
        <v>83</v>
      </c>
      <c r="AN190">
        <v>21</v>
      </c>
      <c r="AQ190" t="s">
        <v>83</v>
      </c>
      <c r="AR190">
        <v>191</v>
      </c>
      <c r="AT190" t="s">
        <v>83</v>
      </c>
      <c r="AU190">
        <v>0</v>
      </c>
    </row>
    <row r="191" spans="3:47" x14ac:dyDescent="0.35">
      <c r="C191" t="s">
        <v>84</v>
      </c>
      <c r="D191">
        <v>0</v>
      </c>
      <c r="G191" t="s">
        <v>84</v>
      </c>
      <c r="H191">
        <v>0</v>
      </c>
      <c r="K191" t="s">
        <v>84</v>
      </c>
      <c r="L191">
        <v>0</v>
      </c>
      <c r="O191" t="s">
        <v>84</v>
      </c>
      <c r="P191">
        <v>0</v>
      </c>
      <c r="S191" t="s">
        <v>84</v>
      </c>
      <c r="T191">
        <v>0</v>
      </c>
      <c r="W191" t="s">
        <v>84</v>
      </c>
      <c r="X191">
        <v>0</v>
      </c>
      <c r="AA191" t="s">
        <v>84</v>
      </c>
      <c r="AB191">
        <v>0</v>
      </c>
      <c r="AE191" t="s">
        <v>84</v>
      </c>
      <c r="AF191">
        <v>0</v>
      </c>
      <c r="AI191" t="s">
        <v>84</v>
      </c>
      <c r="AJ191">
        <v>64</v>
      </c>
      <c r="AM191" t="s">
        <v>84</v>
      </c>
      <c r="AN191">
        <v>584</v>
      </c>
      <c r="AQ191" t="s">
        <v>84</v>
      </c>
      <c r="AR191">
        <v>606</v>
      </c>
      <c r="AT191" t="s">
        <v>84</v>
      </c>
      <c r="AU191">
        <v>0</v>
      </c>
    </row>
    <row r="192" spans="3:47" x14ac:dyDescent="0.35">
      <c r="C192" t="s">
        <v>126</v>
      </c>
      <c r="D192">
        <v>0</v>
      </c>
      <c r="G192" t="s">
        <v>126</v>
      </c>
      <c r="H192">
        <v>0</v>
      </c>
      <c r="K192" t="s">
        <v>247</v>
      </c>
      <c r="L192">
        <v>0</v>
      </c>
      <c r="O192" t="s">
        <v>126</v>
      </c>
      <c r="P192">
        <v>0</v>
      </c>
      <c r="S192" t="s">
        <v>126</v>
      </c>
      <c r="T192">
        <v>0</v>
      </c>
      <c r="W192" t="s">
        <v>126</v>
      </c>
      <c r="X192">
        <v>0</v>
      </c>
      <c r="AA192" t="s">
        <v>126</v>
      </c>
      <c r="AB192">
        <v>0</v>
      </c>
      <c r="AE192" t="s">
        <v>126</v>
      </c>
      <c r="AF192">
        <v>0</v>
      </c>
      <c r="AI192" t="s">
        <v>126</v>
      </c>
      <c r="AJ192">
        <v>2</v>
      </c>
      <c r="AM192" t="s">
        <v>126</v>
      </c>
      <c r="AN192">
        <v>0</v>
      </c>
      <c r="AQ192" t="s">
        <v>126</v>
      </c>
      <c r="AR192">
        <v>0</v>
      </c>
      <c r="AT192" t="s">
        <v>86</v>
      </c>
      <c r="AU192">
        <v>0</v>
      </c>
    </row>
    <row r="193" spans="1:47" x14ac:dyDescent="0.35">
      <c r="C193" t="s">
        <v>87</v>
      </c>
      <c r="D193">
        <v>0</v>
      </c>
      <c r="G193" t="s">
        <v>87</v>
      </c>
      <c r="H193">
        <v>0</v>
      </c>
      <c r="K193" t="s">
        <v>87</v>
      </c>
      <c r="L193">
        <v>0</v>
      </c>
      <c r="O193" t="s">
        <v>87</v>
      </c>
      <c r="P193">
        <v>0</v>
      </c>
      <c r="S193" t="s">
        <v>87</v>
      </c>
      <c r="T193">
        <v>0</v>
      </c>
      <c r="W193" t="s">
        <v>87</v>
      </c>
      <c r="X193">
        <v>0</v>
      </c>
      <c r="AA193" t="s">
        <v>87</v>
      </c>
      <c r="AB193">
        <v>0</v>
      </c>
      <c r="AE193" t="s">
        <v>87</v>
      </c>
      <c r="AF193">
        <v>0</v>
      </c>
      <c r="AI193" t="s">
        <v>87</v>
      </c>
      <c r="AJ193">
        <v>7</v>
      </c>
      <c r="AM193" t="s">
        <v>87</v>
      </c>
      <c r="AN193">
        <v>0</v>
      </c>
      <c r="AQ193" t="s">
        <v>87</v>
      </c>
      <c r="AR193">
        <v>16</v>
      </c>
      <c r="AT193" t="s">
        <v>87</v>
      </c>
      <c r="AU193">
        <v>0</v>
      </c>
    </row>
    <row r="194" spans="1:47" x14ac:dyDescent="0.35">
      <c r="A194" t="s">
        <v>155</v>
      </c>
      <c r="B194">
        <v>70997869.50000006</v>
      </c>
      <c r="C194" t="s">
        <v>135</v>
      </c>
      <c r="D194">
        <v>0</v>
      </c>
      <c r="E194" t="s">
        <v>155</v>
      </c>
      <c r="F194">
        <v>73460021</v>
      </c>
      <c r="G194" t="s">
        <v>135</v>
      </c>
      <c r="H194">
        <v>12836</v>
      </c>
      <c r="I194" t="s">
        <v>155</v>
      </c>
      <c r="J194">
        <v>76035588.49999994</v>
      </c>
      <c r="K194" t="s">
        <v>135</v>
      </c>
      <c r="L194">
        <v>0</v>
      </c>
      <c r="M194" t="s">
        <v>155</v>
      </c>
      <c r="N194">
        <v>78656903.50000006</v>
      </c>
      <c r="O194" t="s">
        <v>135</v>
      </c>
      <c r="P194">
        <v>0</v>
      </c>
      <c r="Q194" t="s">
        <v>155</v>
      </c>
      <c r="R194">
        <v>81430976.499999985</v>
      </c>
      <c r="S194" t="s">
        <v>135</v>
      </c>
      <c r="T194">
        <v>200</v>
      </c>
      <c r="U194" t="s">
        <v>155</v>
      </c>
      <c r="V194">
        <v>84283273.000000045</v>
      </c>
      <c r="W194" t="s">
        <v>135</v>
      </c>
      <c r="X194">
        <v>0</v>
      </c>
      <c r="Y194" t="s">
        <v>155</v>
      </c>
      <c r="Z194">
        <v>87087354.999999985</v>
      </c>
      <c r="AA194" t="s">
        <v>135</v>
      </c>
      <c r="AB194">
        <v>0</v>
      </c>
      <c r="AC194" t="s">
        <v>155</v>
      </c>
      <c r="AD194">
        <v>89906890.500000015</v>
      </c>
      <c r="AE194" t="s">
        <v>135</v>
      </c>
      <c r="AF194">
        <v>30032</v>
      </c>
      <c r="AG194" t="s">
        <v>155</v>
      </c>
      <c r="AH194">
        <v>92853164.500000015</v>
      </c>
      <c r="AI194" t="s">
        <v>135</v>
      </c>
      <c r="AJ194">
        <v>0</v>
      </c>
      <c r="AK194" t="s">
        <v>155</v>
      </c>
      <c r="AL194">
        <v>95894118.499999985</v>
      </c>
      <c r="AM194" t="s">
        <v>135</v>
      </c>
      <c r="AN194">
        <v>33978</v>
      </c>
      <c r="AO194" t="s">
        <v>155</v>
      </c>
      <c r="AP194">
        <v>99010212</v>
      </c>
      <c r="AQ194" t="s">
        <v>135</v>
      </c>
      <c r="AR194">
        <v>36986</v>
      </c>
      <c r="AS194" t="s">
        <v>155</v>
      </c>
      <c r="AT194" t="s">
        <v>148</v>
      </c>
      <c r="AU194">
        <v>31546</v>
      </c>
    </row>
    <row r="195" spans="1:47" x14ac:dyDescent="0.35">
      <c r="C195" t="s">
        <v>139</v>
      </c>
      <c r="D195">
        <v>0</v>
      </c>
      <c r="G195" t="s">
        <v>139</v>
      </c>
      <c r="H195">
        <v>119626</v>
      </c>
      <c r="K195" t="s">
        <v>139</v>
      </c>
      <c r="L195">
        <v>0</v>
      </c>
      <c r="O195" t="s">
        <v>139</v>
      </c>
      <c r="P195">
        <v>144540</v>
      </c>
      <c r="S195" t="s">
        <v>139</v>
      </c>
      <c r="T195">
        <v>89794</v>
      </c>
      <c r="W195" t="s">
        <v>139</v>
      </c>
      <c r="X195">
        <v>146092</v>
      </c>
      <c r="AA195" t="s">
        <v>139</v>
      </c>
      <c r="AB195">
        <v>186652</v>
      </c>
      <c r="AE195" t="s">
        <v>139</v>
      </c>
      <c r="AF195">
        <v>187928</v>
      </c>
      <c r="AI195" t="s">
        <v>139</v>
      </c>
      <c r="AJ195">
        <v>0</v>
      </c>
      <c r="AM195" t="s">
        <v>139</v>
      </c>
      <c r="AN195">
        <v>203504</v>
      </c>
      <c r="AQ195" t="s">
        <v>139</v>
      </c>
      <c r="AR195">
        <v>230632</v>
      </c>
      <c r="AT195" t="s">
        <v>139</v>
      </c>
      <c r="AU195">
        <v>103785</v>
      </c>
    </row>
    <row r="196" spans="1:47" x14ac:dyDescent="0.35">
      <c r="C196" t="s">
        <v>138</v>
      </c>
      <c r="D196">
        <v>0</v>
      </c>
      <c r="G196" t="s">
        <v>138</v>
      </c>
      <c r="H196">
        <v>3110</v>
      </c>
      <c r="K196" t="s">
        <v>138</v>
      </c>
      <c r="L196">
        <v>0</v>
      </c>
      <c r="O196" t="s">
        <v>138</v>
      </c>
      <c r="P196">
        <v>0</v>
      </c>
      <c r="S196" t="s">
        <v>138</v>
      </c>
      <c r="T196">
        <v>3586</v>
      </c>
      <c r="W196" t="s">
        <v>138</v>
      </c>
      <c r="X196">
        <v>0</v>
      </c>
      <c r="AA196" t="s">
        <v>138</v>
      </c>
      <c r="AB196">
        <v>0</v>
      </c>
      <c r="AE196" t="s">
        <v>138</v>
      </c>
      <c r="AF196">
        <v>6298</v>
      </c>
      <c r="AI196" t="s">
        <v>138</v>
      </c>
      <c r="AJ196">
        <v>0</v>
      </c>
      <c r="AM196" t="s">
        <v>138</v>
      </c>
      <c r="AN196">
        <v>4186</v>
      </c>
      <c r="AQ196" t="s">
        <v>138</v>
      </c>
      <c r="AR196">
        <v>5280</v>
      </c>
      <c r="AT196" t="s">
        <v>138</v>
      </c>
      <c r="AU196">
        <v>3642</v>
      </c>
    </row>
    <row r="197" spans="1:47" x14ac:dyDescent="0.35">
      <c r="C197" t="s">
        <v>82</v>
      </c>
      <c r="D197">
        <v>409</v>
      </c>
      <c r="G197" t="s">
        <v>82</v>
      </c>
      <c r="H197">
        <v>35</v>
      </c>
      <c r="K197" t="s">
        <v>82</v>
      </c>
      <c r="L197">
        <v>177</v>
      </c>
      <c r="O197" t="s">
        <v>82</v>
      </c>
      <c r="P197">
        <v>3609</v>
      </c>
      <c r="S197" t="s">
        <v>82</v>
      </c>
      <c r="T197">
        <v>0</v>
      </c>
      <c r="W197" t="s">
        <v>82</v>
      </c>
      <c r="X197">
        <v>108</v>
      </c>
      <c r="AA197" t="s">
        <v>82</v>
      </c>
      <c r="AB197">
        <v>47</v>
      </c>
      <c r="AE197" t="s">
        <v>82</v>
      </c>
      <c r="AF197">
        <v>3532</v>
      </c>
      <c r="AI197" t="s">
        <v>82</v>
      </c>
      <c r="AJ197">
        <v>2439</v>
      </c>
      <c r="AM197" t="s">
        <v>82</v>
      </c>
      <c r="AN197">
        <v>2490</v>
      </c>
      <c r="AQ197" t="s">
        <v>82</v>
      </c>
      <c r="AR197">
        <v>487</v>
      </c>
      <c r="AT197" t="s">
        <v>82</v>
      </c>
      <c r="AU197">
        <v>1687</v>
      </c>
    </row>
    <row r="198" spans="1:47" x14ac:dyDescent="0.35">
      <c r="C198" t="s">
        <v>60</v>
      </c>
      <c r="D198">
        <v>287</v>
      </c>
      <c r="G198" t="s">
        <v>60</v>
      </c>
      <c r="H198">
        <v>44</v>
      </c>
      <c r="K198" t="s">
        <v>60</v>
      </c>
      <c r="L198">
        <v>132</v>
      </c>
      <c r="O198" t="s">
        <v>60</v>
      </c>
      <c r="P198">
        <v>2898</v>
      </c>
      <c r="S198" t="s">
        <v>60</v>
      </c>
      <c r="T198">
        <v>0</v>
      </c>
      <c r="W198" t="s">
        <v>60</v>
      </c>
      <c r="X198">
        <v>9</v>
      </c>
      <c r="AA198" t="s">
        <v>60</v>
      </c>
      <c r="AB198">
        <v>24</v>
      </c>
      <c r="AE198" t="s">
        <v>60</v>
      </c>
      <c r="AF198">
        <v>1440</v>
      </c>
      <c r="AI198" t="s">
        <v>60</v>
      </c>
      <c r="AJ198">
        <v>1004</v>
      </c>
      <c r="AM198" t="s">
        <v>60</v>
      </c>
      <c r="AN198">
        <v>2881</v>
      </c>
      <c r="AQ198" t="s">
        <v>60</v>
      </c>
      <c r="AR198">
        <v>215</v>
      </c>
      <c r="AT198" t="s">
        <v>60</v>
      </c>
      <c r="AU198">
        <v>404</v>
      </c>
    </row>
    <row r="199" spans="1:47" x14ac:dyDescent="0.35">
      <c r="C199" t="s">
        <v>127</v>
      </c>
      <c r="D199">
        <v>0</v>
      </c>
      <c r="G199" t="s">
        <v>127</v>
      </c>
      <c r="H199">
        <v>0</v>
      </c>
      <c r="K199" t="s">
        <v>127</v>
      </c>
      <c r="L199">
        <v>0</v>
      </c>
      <c r="O199" t="s">
        <v>127</v>
      </c>
      <c r="P199">
        <v>0</v>
      </c>
      <c r="S199" t="s">
        <v>127</v>
      </c>
      <c r="T199">
        <v>0</v>
      </c>
      <c r="W199" t="s">
        <v>127</v>
      </c>
      <c r="X199">
        <v>0</v>
      </c>
      <c r="AA199" t="s">
        <v>127</v>
      </c>
      <c r="AB199">
        <v>0</v>
      </c>
      <c r="AE199" t="s">
        <v>127</v>
      </c>
      <c r="AF199">
        <v>0</v>
      </c>
      <c r="AI199" t="s">
        <v>127</v>
      </c>
      <c r="AJ199">
        <v>0</v>
      </c>
      <c r="AM199" t="s">
        <v>127</v>
      </c>
      <c r="AN199">
        <v>0</v>
      </c>
      <c r="AQ199" t="s">
        <v>127</v>
      </c>
      <c r="AR199">
        <v>0</v>
      </c>
      <c r="AT199" t="s">
        <v>58</v>
      </c>
      <c r="AU199">
        <v>0</v>
      </c>
    </row>
    <row r="200" spans="1:47" x14ac:dyDescent="0.35">
      <c r="C200" t="s">
        <v>61</v>
      </c>
      <c r="D200">
        <v>19</v>
      </c>
      <c r="G200" t="s">
        <v>61</v>
      </c>
      <c r="H200">
        <v>0</v>
      </c>
      <c r="K200" t="s">
        <v>61</v>
      </c>
      <c r="L200">
        <v>361</v>
      </c>
      <c r="O200" t="s">
        <v>61</v>
      </c>
      <c r="P200">
        <v>2192</v>
      </c>
      <c r="S200" t="s">
        <v>61</v>
      </c>
      <c r="T200">
        <v>0</v>
      </c>
      <c r="W200" t="s">
        <v>61</v>
      </c>
      <c r="X200">
        <v>0</v>
      </c>
      <c r="AA200" t="s">
        <v>61</v>
      </c>
      <c r="AB200">
        <v>119</v>
      </c>
      <c r="AE200" t="s">
        <v>61</v>
      </c>
      <c r="AF200">
        <v>0</v>
      </c>
      <c r="AI200" t="s">
        <v>61</v>
      </c>
      <c r="AJ200">
        <v>776</v>
      </c>
      <c r="AM200" t="s">
        <v>61</v>
      </c>
      <c r="AN200">
        <v>91</v>
      </c>
      <c r="AQ200" t="s">
        <v>61</v>
      </c>
      <c r="AR200">
        <v>0</v>
      </c>
      <c r="AT200" t="s">
        <v>61</v>
      </c>
      <c r="AU200">
        <v>535</v>
      </c>
    </row>
    <row r="201" spans="1:47" x14ac:dyDescent="0.35">
      <c r="C201" t="s">
        <v>62</v>
      </c>
      <c r="D201">
        <v>634</v>
      </c>
      <c r="G201" t="s">
        <v>62</v>
      </c>
      <c r="H201">
        <v>0</v>
      </c>
      <c r="K201" t="s">
        <v>62</v>
      </c>
      <c r="L201">
        <v>163</v>
      </c>
      <c r="O201" t="s">
        <v>62</v>
      </c>
      <c r="P201">
        <v>1168</v>
      </c>
      <c r="S201" t="s">
        <v>62</v>
      </c>
      <c r="T201">
        <v>0</v>
      </c>
      <c r="W201" t="s">
        <v>62</v>
      </c>
      <c r="X201">
        <v>0</v>
      </c>
      <c r="AA201" t="s">
        <v>62</v>
      </c>
      <c r="AB201">
        <v>136</v>
      </c>
      <c r="AE201" t="s">
        <v>62</v>
      </c>
      <c r="AF201">
        <v>4362</v>
      </c>
      <c r="AI201" t="s">
        <v>62</v>
      </c>
      <c r="AJ201">
        <v>3788</v>
      </c>
      <c r="AM201" t="s">
        <v>62</v>
      </c>
      <c r="AN201">
        <v>2684</v>
      </c>
      <c r="AQ201" t="s">
        <v>62</v>
      </c>
      <c r="AR201">
        <v>233</v>
      </c>
      <c r="AT201" t="s">
        <v>62</v>
      </c>
      <c r="AU201">
        <v>167</v>
      </c>
    </row>
    <row r="202" spans="1:47" x14ac:dyDescent="0.35">
      <c r="C202" t="s">
        <v>227</v>
      </c>
      <c r="D202">
        <v>0</v>
      </c>
      <c r="G202" t="s">
        <v>227</v>
      </c>
      <c r="H202">
        <v>0</v>
      </c>
      <c r="K202" t="s">
        <v>227</v>
      </c>
      <c r="L202">
        <v>0</v>
      </c>
      <c r="O202" t="s">
        <v>227</v>
      </c>
      <c r="P202">
        <v>0</v>
      </c>
      <c r="S202" t="s">
        <v>227</v>
      </c>
      <c r="T202">
        <v>0</v>
      </c>
      <c r="W202" t="s">
        <v>227</v>
      </c>
      <c r="X202">
        <v>0</v>
      </c>
      <c r="AA202" t="s">
        <v>227</v>
      </c>
      <c r="AB202">
        <v>0</v>
      </c>
      <c r="AE202" t="s">
        <v>227</v>
      </c>
      <c r="AF202">
        <v>0</v>
      </c>
      <c r="AI202" t="s">
        <v>227</v>
      </c>
      <c r="AJ202">
        <v>0</v>
      </c>
      <c r="AM202" t="s">
        <v>227</v>
      </c>
      <c r="AN202">
        <v>0</v>
      </c>
      <c r="AQ202" t="s">
        <v>227</v>
      </c>
      <c r="AR202">
        <v>0</v>
      </c>
      <c r="AT202" t="s">
        <v>64</v>
      </c>
      <c r="AU202">
        <v>0</v>
      </c>
    </row>
    <row r="203" spans="1:47" x14ac:dyDescent="0.35">
      <c r="C203" t="s">
        <v>228</v>
      </c>
      <c r="D203">
        <v>0</v>
      </c>
      <c r="G203" t="s">
        <v>228</v>
      </c>
      <c r="H203">
        <v>0</v>
      </c>
      <c r="K203" t="s">
        <v>228</v>
      </c>
      <c r="L203">
        <v>0</v>
      </c>
      <c r="O203" t="s">
        <v>228</v>
      </c>
      <c r="P203">
        <v>0</v>
      </c>
      <c r="S203" t="s">
        <v>228</v>
      </c>
      <c r="T203">
        <v>0</v>
      </c>
      <c r="W203" t="s">
        <v>228</v>
      </c>
      <c r="X203">
        <v>0</v>
      </c>
      <c r="AA203" t="s">
        <v>228</v>
      </c>
      <c r="AB203">
        <v>0</v>
      </c>
      <c r="AE203" t="s">
        <v>228</v>
      </c>
      <c r="AF203">
        <v>3342</v>
      </c>
      <c r="AI203" t="s">
        <v>228</v>
      </c>
      <c r="AJ203">
        <v>0</v>
      </c>
      <c r="AM203" t="s">
        <v>228</v>
      </c>
      <c r="AN203">
        <v>3724</v>
      </c>
      <c r="AQ203" t="s">
        <v>228</v>
      </c>
      <c r="AR203">
        <v>4695</v>
      </c>
      <c r="AT203" t="s">
        <v>65</v>
      </c>
      <c r="AU203">
        <v>2651</v>
      </c>
    </row>
    <row r="204" spans="1:47" x14ac:dyDescent="0.35">
      <c r="C204" t="s">
        <v>229</v>
      </c>
      <c r="D204">
        <v>0</v>
      </c>
      <c r="G204" t="s">
        <v>229</v>
      </c>
      <c r="H204">
        <v>0</v>
      </c>
      <c r="K204" t="s">
        <v>229</v>
      </c>
      <c r="L204">
        <v>0</v>
      </c>
      <c r="O204" t="s">
        <v>229</v>
      </c>
      <c r="P204">
        <v>0</v>
      </c>
      <c r="S204" t="s">
        <v>229</v>
      </c>
      <c r="T204">
        <v>0</v>
      </c>
      <c r="W204" t="s">
        <v>229</v>
      </c>
      <c r="X204">
        <v>0</v>
      </c>
      <c r="AA204" t="s">
        <v>229</v>
      </c>
      <c r="AB204">
        <v>0</v>
      </c>
      <c r="AE204" t="s">
        <v>229</v>
      </c>
      <c r="AF204">
        <v>0</v>
      </c>
      <c r="AI204" t="s">
        <v>229</v>
      </c>
      <c r="AJ204">
        <v>0</v>
      </c>
      <c r="AM204" t="s">
        <v>229</v>
      </c>
      <c r="AN204">
        <v>0</v>
      </c>
      <c r="AQ204" t="s">
        <v>229</v>
      </c>
      <c r="AR204">
        <v>0</v>
      </c>
      <c r="AT204" t="s">
        <v>66</v>
      </c>
      <c r="AU204">
        <v>0</v>
      </c>
    </row>
    <row r="205" spans="1:47" x14ac:dyDescent="0.35">
      <c r="C205" t="s">
        <v>133</v>
      </c>
      <c r="D205">
        <v>0</v>
      </c>
      <c r="G205" t="s">
        <v>133</v>
      </c>
      <c r="H205">
        <v>2126</v>
      </c>
      <c r="K205" t="s">
        <v>133</v>
      </c>
      <c r="L205">
        <v>0</v>
      </c>
      <c r="O205" t="s">
        <v>133</v>
      </c>
      <c r="P205">
        <v>0</v>
      </c>
      <c r="S205" t="s">
        <v>133</v>
      </c>
      <c r="T205">
        <v>0</v>
      </c>
      <c r="W205" t="s">
        <v>133</v>
      </c>
      <c r="X205">
        <v>0</v>
      </c>
      <c r="AA205" t="s">
        <v>133</v>
      </c>
      <c r="AB205">
        <v>2934</v>
      </c>
      <c r="AE205" t="s">
        <v>133</v>
      </c>
      <c r="AF205">
        <v>0</v>
      </c>
      <c r="AI205" t="s">
        <v>133</v>
      </c>
      <c r="AJ205">
        <v>0</v>
      </c>
      <c r="AM205" t="s">
        <v>133</v>
      </c>
      <c r="AN205">
        <v>0</v>
      </c>
      <c r="AQ205" t="s">
        <v>133</v>
      </c>
      <c r="AR205">
        <v>0</v>
      </c>
      <c r="AT205" t="s">
        <v>79</v>
      </c>
      <c r="AU205">
        <v>0</v>
      </c>
    </row>
    <row r="206" spans="1:47" x14ac:dyDescent="0.35">
      <c r="C206" t="s">
        <v>230</v>
      </c>
      <c r="D206">
        <v>0</v>
      </c>
      <c r="G206" t="s">
        <v>230</v>
      </c>
      <c r="H206">
        <v>0</v>
      </c>
      <c r="K206" t="s">
        <v>230</v>
      </c>
      <c r="L206">
        <v>0</v>
      </c>
      <c r="O206" t="s">
        <v>230</v>
      </c>
      <c r="P206">
        <v>0</v>
      </c>
      <c r="S206" t="s">
        <v>230</v>
      </c>
      <c r="T206">
        <v>0</v>
      </c>
      <c r="W206" t="s">
        <v>230</v>
      </c>
      <c r="X206">
        <v>0</v>
      </c>
      <c r="AA206" t="s">
        <v>230</v>
      </c>
      <c r="AB206">
        <v>0</v>
      </c>
      <c r="AE206" t="s">
        <v>230</v>
      </c>
      <c r="AF206">
        <v>0</v>
      </c>
      <c r="AI206" t="s">
        <v>230</v>
      </c>
      <c r="AJ206">
        <v>0</v>
      </c>
      <c r="AM206" t="s">
        <v>230</v>
      </c>
      <c r="AN206">
        <v>0</v>
      </c>
      <c r="AQ206" t="s">
        <v>230</v>
      </c>
      <c r="AR206">
        <v>0</v>
      </c>
      <c r="AT206" t="s">
        <v>68</v>
      </c>
      <c r="AU206">
        <v>0</v>
      </c>
    </row>
    <row r="207" spans="1:47" x14ac:dyDescent="0.35">
      <c r="C207" t="s">
        <v>136</v>
      </c>
      <c r="D207">
        <v>0</v>
      </c>
      <c r="G207" t="s">
        <v>136</v>
      </c>
      <c r="H207">
        <v>287</v>
      </c>
      <c r="K207" t="s">
        <v>136</v>
      </c>
      <c r="L207">
        <v>0</v>
      </c>
      <c r="O207" t="s">
        <v>136</v>
      </c>
      <c r="P207">
        <v>0</v>
      </c>
      <c r="S207" t="s">
        <v>136</v>
      </c>
      <c r="T207">
        <v>0</v>
      </c>
      <c r="W207" t="s">
        <v>136</v>
      </c>
      <c r="X207">
        <v>0</v>
      </c>
      <c r="AA207" t="s">
        <v>136</v>
      </c>
      <c r="AB207">
        <v>0</v>
      </c>
      <c r="AE207" t="s">
        <v>136</v>
      </c>
      <c r="AF207">
        <v>0</v>
      </c>
      <c r="AI207" t="s">
        <v>136</v>
      </c>
      <c r="AJ207">
        <v>0</v>
      </c>
      <c r="AM207" t="s">
        <v>136</v>
      </c>
      <c r="AN207">
        <v>439</v>
      </c>
      <c r="AQ207" t="s">
        <v>136</v>
      </c>
      <c r="AR207">
        <v>528</v>
      </c>
      <c r="AT207" t="s">
        <v>69</v>
      </c>
      <c r="AU207">
        <v>338</v>
      </c>
    </row>
    <row r="208" spans="1:47" x14ac:dyDescent="0.35">
      <c r="C208" t="s">
        <v>231</v>
      </c>
      <c r="D208">
        <v>0</v>
      </c>
      <c r="G208" t="s">
        <v>231</v>
      </c>
      <c r="H208">
        <v>0</v>
      </c>
      <c r="K208" t="s">
        <v>231</v>
      </c>
      <c r="L208">
        <v>0</v>
      </c>
      <c r="O208" t="s">
        <v>231</v>
      </c>
      <c r="P208">
        <v>0</v>
      </c>
      <c r="S208" t="s">
        <v>231</v>
      </c>
      <c r="T208">
        <v>0</v>
      </c>
      <c r="W208" t="s">
        <v>231</v>
      </c>
      <c r="X208">
        <v>0</v>
      </c>
      <c r="AA208" t="s">
        <v>231</v>
      </c>
      <c r="AB208">
        <v>0</v>
      </c>
      <c r="AE208" t="s">
        <v>231</v>
      </c>
      <c r="AF208">
        <v>0</v>
      </c>
      <c r="AI208" t="s">
        <v>231</v>
      </c>
      <c r="AJ208">
        <v>0</v>
      </c>
      <c r="AM208" t="s">
        <v>231</v>
      </c>
      <c r="AN208">
        <v>0</v>
      </c>
      <c r="AQ208" t="s">
        <v>231</v>
      </c>
      <c r="AR208">
        <v>0</v>
      </c>
      <c r="AT208" t="s">
        <v>70</v>
      </c>
      <c r="AU208">
        <v>0</v>
      </c>
    </row>
    <row r="209" spans="1:47" x14ac:dyDescent="0.35">
      <c r="C209" t="s">
        <v>141</v>
      </c>
      <c r="D209">
        <v>0</v>
      </c>
      <c r="G209" t="s">
        <v>141</v>
      </c>
      <c r="H209">
        <v>0</v>
      </c>
      <c r="K209" t="s">
        <v>141</v>
      </c>
      <c r="L209">
        <v>0</v>
      </c>
      <c r="O209" t="s">
        <v>141</v>
      </c>
      <c r="P209">
        <v>0</v>
      </c>
      <c r="S209" t="s">
        <v>141</v>
      </c>
      <c r="T209">
        <v>0</v>
      </c>
      <c r="W209" t="s">
        <v>141</v>
      </c>
      <c r="X209">
        <v>0</v>
      </c>
      <c r="AA209" t="s">
        <v>141</v>
      </c>
      <c r="AB209">
        <v>0</v>
      </c>
      <c r="AE209" t="s">
        <v>141</v>
      </c>
      <c r="AF209">
        <v>0</v>
      </c>
      <c r="AI209" t="s">
        <v>141</v>
      </c>
      <c r="AJ209">
        <v>0</v>
      </c>
      <c r="AM209" t="s">
        <v>141</v>
      </c>
      <c r="AN209">
        <v>0</v>
      </c>
      <c r="AQ209" t="s">
        <v>141</v>
      </c>
      <c r="AR209">
        <v>0</v>
      </c>
      <c r="AT209" t="s">
        <v>76</v>
      </c>
      <c r="AU209">
        <v>0</v>
      </c>
    </row>
    <row r="210" spans="1:47" x14ac:dyDescent="0.35">
      <c r="C210" t="s">
        <v>232</v>
      </c>
      <c r="D210">
        <v>0</v>
      </c>
      <c r="G210" t="s">
        <v>232</v>
      </c>
      <c r="H210">
        <v>0</v>
      </c>
      <c r="K210" t="s">
        <v>232</v>
      </c>
      <c r="L210">
        <v>0</v>
      </c>
      <c r="O210" t="s">
        <v>232</v>
      </c>
      <c r="P210">
        <v>0</v>
      </c>
      <c r="S210" t="s">
        <v>232</v>
      </c>
      <c r="T210">
        <v>0</v>
      </c>
      <c r="W210" t="s">
        <v>232</v>
      </c>
      <c r="X210">
        <v>0</v>
      </c>
      <c r="AA210" t="s">
        <v>232</v>
      </c>
      <c r="AB210">
        <v>0</v>
      </c>
      <c r="AE210" t="s">
        <v>232</v>
      </c>
      <c r="AF210">
        <v>1939</v>
      </c>
      <c r="AI210" t="s">
        <v>232</v>
      </c>
      <c r="AJ210">
        <v>0</v>
      </c>
      <c r="AM210" t="s">
        <v>232</v>
      </c>
      <c r="AN210">
        <v>1785</v>
      </c>
      <c r="AQ210" t="s">
        <v>232</v>
      </c>
      <c r="AR210">
        <v>1803</v>
      </c>
      <c r="AT210" t="s">
        <v>77</v>
      </c>
      <c r="AU210">
        <v>74310</v>
      </c>
    </row>
    <row r="211" spans="1:47" x14ac:dyDescent="0.35">
      <c r="C211" t="s">
        <v>233</v>
      </c>
      <c r="D211">
        <v>0</v>
      </c>
      <c r="G211" t="s">
        <v>233</v>
      </c>
      <c r="H211">
        <v>0</v>
      </c>
      <c r="K211" t="s">
        <v>233</v>
      </c>
      <c r="L211">
        <v>0</v>
      </c>
      <c r="O211" t="s">
        <v>233</v>
      </c>
      <c r="P211">
        <v>0</v>
      </c>
      <c r="S211" t="s">
        <v>233</v>
      </c>
      <c r="T211">
        <v>0</v>
      </c>
      <c r="W211" t="s">
        <v>233</v>
      </c>
      <c r="X211">
        <v>0</v>
      </c>
      <c r="AA211" t="s">
        <v>233</v>
      </c>
      <c r="AB211">
        <v>0</v>
      </c>
      <c r="AE211" t="s">
        <v>233</v>
      </c>
      <c r="AF211">
        <v>0</v>
      </c>
      <c r="AI211" t="s">
        <v>233</v>
      </c>
      <c r="AJ211">
        <v>0</v>
      </c>
      <c r="AM211" t="s">
        <v>233</v>
      </c>
      <c r="AN211">
        <v>0</v>
      </c>
      <c r="AQ211" t="s">
        <v>233</v>
      </c>
      <c r="AR211">
        <v>0</v>
      </c>
      <c r="AT211" t="s">
        <v>78</v>
      </c>
      <c r="AU211">
        <v>1608</v>
      </c>
    </row>
    <row r="212" spans="1:47" x14ac:dyDescent="0.35">
      <c r="C212" t="s">
        <v>134</v>
      </c>
      <c r="D212">
        <v>0</v>
      </c>
      <c r="G212" t="s">
        <v>134</v>
      </c>
      <c r="H212">
        <v>0</v>
      </c>
      <c r="K212" t="s">
        <v>134</v>
      </c>
      <c r="L212">
        <v>0</v>
      </c>
      <c r="O212" t="s">
        <v>134</v>
      </c>
      <c r="P212">
        <v>0</v>
      </c>
      <c r="S212" t="s">
        <v>134</v>
      </c>
      <c r="T212">
        <v>0</v>
      </c>
      <c r="W212" t="s">
        <v>134</v>
      </c>
      <c r="X212">
        <v>0</v>
      </c>
      <c r="AA212" t="s">
        <v>134</v>
      </c>
      <c r="AB212">
        <v>0</v>
      </c>
      <c r="AE212" t="s">
        <v>134</v>
      </c>
      <c r="AF212">
        <v>0</v>
      </c>
      <c r="AI212" t="s">
        <v>134</v>
      </c>
      <c r="AJ212">
        <v>0</v>
      </c>
      <c r="AM212" t="s">
        <v>134</v>
      </c>
      <c r="AN212">
        <v>0</v>
      </c>
      <c r="AQ212" t="s">
        <v>134</v>
      </c>
      <c r="AR212">
        <v>0</v>
      </c>
      <c r="AT212" t="s">
        <v>67</v>
      </c>
      <c r="AU212">
        <v>2934</v>
      </c>
    </row>
    <row r="213" spans="1:47" x14ac:dyDescent="0.35">
      <c r="C213" t="s">
        <v>142</v>
      </c>
      <c r="D213">
        <v>0</v>
      </c>
      <c r="G213" t="s">
        <v>142</v>
      </c>
      <c r="H213">
        <v>0</v>
      </c>
      <c r="K213" t="s">
        <v>142</v>
      </c>
      <c r="L213">
        <v>0</v>
      </c>
      <c r="O213" t="s">
        <v>142</v>
      </c>
      <c r="P213">
        <v>0</v>
      </c>
      <c r="S213" t="s">
        <v>142</v>
      </c>
      <c r="T213">
        <v>0</v>
      </c>
      <c r="W213" t="s">
        <v>142</v>
      </c>
      <c r="X213">
        <v>0</v>
      </c>
      <c r="AA213" t="s">
        <v>142</v>
      </c>
      <c r="AB213">
        <v>0</v>
      </c>
      <c r="AE213" t="s">
        <v>142</v>
      </c>
      <c r="AF213">
        <v>0</v>
      </c>
      <c r="AI213" t="s">
        <v>142</v>
      </c>
      <c r="AJ213">
        <v>0</v>
      </c>
      <c r="AM213" t="s">
        <v>142</v>
      </c>
      <c r="AN213">
        <v>0</v>
      </c>
      <c r="AQ213" t="s">
        <v>142</v>
      </c>
      <c r="AR213">
        <v>0</v>
      </c>
      <c r="AT213" t="s">
        <v>80</v>
      </c>
      <c r="AU213">
        <v>0</v>
      </c>
    </row>
    <row r="214" spans="1:47" x14ac:dyDescent="0.35">
      <c r="C214" t="s">
        <v>83</v>
      </c>
      <c r="D214">
        <v>0</v>
      </c>
      <c r="G214" t="s">
        <v>83</v>
      </c>
      <c r="H214">
        <v>0</v>
      </c>
      <c r="K214" t="s">
        <v>83</v>
      </c>
      <c r="L214">
        <v>0</v>
      </c>
      <c r="O214" t="s">
        <v>83</v>
      </c>
      <c r="P214">
        <v>0</v>
      </c>
      <c r="S214" t="s">
        <v>83</v>
      </c>
      <c r="T214">
        <v>0</v>
      </c>
      <c r="W214" t="s">
        <v>83</v>
      </c>
      <c r="X214">
        <v>0</v>
      </c>
      <c r="AA214" t="s">
        <v>83</v>
      </c>
      <c r="AB214">
        <v>0</v>
      </c>
      <c r="AE214" t="s">
        <v>83</v>
      </c>
      <c r="AF214">
        <v>496</v>
      </c>
      <c r="AI214" t="s">
        <v>83</v>
      </c>
      <c r="AJ214">
        <v>0</v>
      </c>
      <c r="AM214" t="s">
        <v>83</v>
      </c>
      <c r="AN214">
        <v>680</v>
      </c>
      <c r="AQ214" t="s">
        <v>83</v>
      </c>
      <c r="AR214">
        <v>793</v>
      </c>
      <c r="AT214" t="s">
        <v>83</v>
      </c>
      <c r="AU214">
        <v>395</v>
      </c>
    </row>
    <row r="215" spans="1:47" x14ac:dyDescent="0.35">
      <c r="C215" t="s">
        <v>84</v>
      </c>
      <c r="D215">
        <v>0</v>
      </c>
      <c r="G215" t="s">
        <v>84</v>
      </c>
      <c r="H215">
        <v>0</v>
      </c>
      <c r="K215" t="s">
        <v>84</v>
      </c>
      <c r="L215">
        <v>0</v>
      </c>
      <c r="O215" t="s">
        <v>84</v>
      </c>
      <c r="P215">
        <v>0</v>
      </c>
      <c r="S215" t="s">
        <v>84</v>
      </c>
      <c r="T215">
        <v>0</v>
      </c>
      <c r="W215" t="s">
        <v>84</v>
      </c>
      <c r="X215">
        <v>0</v>
      </c>
      <c r="AA215" t="s">
        <v>84</v>
      </c>
      <c r="AB215">
        <v>0</v>
      </c>
      <c r="AE215" t="s">
        <v>84</v>
      </c>
      <c r="AF215">
        <v>0</v>
      </c>
      <c r="AI215" t="s">
        <v>84</v>
      </c>
      <c r="AJ215">
        <v>0</v>
      </c>
      <c r="AM215" t="s">
        <v>84</v>
      </c>
      <c r="AN215">
        <v>0</v>
      </c>
      <c r="AQ215" t="s">
        <v>84</v>
      </c>
      <c r="AR215">
        <v>0</v>
      </c>
      <c r="AT215" t="s">
        <v>84</v>
      </c>
      <c r="AU215">
        <v>0</v>
      </c>
    </row>
    <row r="216" spans="1:47" x14ac:dyDescent="0.35">
      <c r="C216" t="s">
        <v>126</v>
      </c>
      <c r="D216">
        <v>0</v>
      </c>
      <c r="G216" t="s">
        <v>126</v>
      </c>
      <c r="H216">
        <v>0</v>
      </c>
      <c r="K216" t="s">
        <v>247</v>
      </c>
      <c r="L216">
        <v>0</v>
      </c>
      <c r="O216" t="s">
        <v>126</v>
      </c>
      <c r="P216">
        <v>0</v>
      </c>
      <c r="S216" t="s">
        <v>126</v>
      </c>
      <c r="T216">
        <v>0</v>
      </c>
      <c r="W216" t="s">
        <v>126</v>
      </c>
      <c r="X216">
        <v>0</v>
      </c>
      <c r="AA216" t="s">
        <v>126</v>
      </c>
      <c r="AB216">
        <v>0</v>
      </c>
      <c r="AE216" t="s">
        <v>126</v>
      </c>
      <c r="AF216">
        <v>0</v>
      </c>
      <c r="AI216" t="s">
        <v>126</v>
      </c>
      <c r="AJ216">
        <v>0</v>
      </c>
      <c r="AM216" t="s">
        <v>126</v>
      </c>
      <c r="AN216">
        <v>0</v>
      </c>
      <c r="AQ216" t="s">
        <v>126</v>
      </c>
      <c r="AR216">
        <v>0</v>
      </c>
      <c r="AT216" t="s">
        <v>86</v>
      </c>
      <c r="AU216">
        <v>0</v>
      </c>
    </row>
    <row r="217" spans="1:47" x14ac:dyDescent="0.35">
      <c r="C217" t="s">
        <v>87</v>
      </c>
      <c r="D217">
        <v>0</v>
      </c>
      <c r="G217" t="s">
        <v>87</v>
      </c>
      <c r="H217">
        <v>0</v>
      </c>
      <c r="K217" t="s">
        <v>87</v>
      </c>
      <c r="L217">
        <v>0</v>
      </c>
      <c r="O217" t="s">
        <v>87</v>
      </c>
      <c r="P217">
        <v>0</v>
      </c>
      <c r="S217" t="s">
        <v>87</v>
      </c>
      <c r="T217">
        <v>0</v>
      </c>
      <c r="W217" t="s">
        <v>87</v>
      </c>
      <c r="X217">
        <v>0</v>
      </c>
      <c r="AA217" t="s">
        <v>87</v>
      </c>
      <c r="AB217">
        <v>0</v>
      </c>
      <c r="AE217" t="s">
        <v>87</v>
      </c>
      <c r="AF217">
        <v>0</v>
      </c>
      <c r="AI217" t="s">
        <v>87</v>
      </c>
      <c r="AJ217">
        <v>0</v>
      </c>
      <c r="AM217" t="s">
        <v>87</v>
      </c>
      <c r="AN217">
        <v>0</v>
      </c>
      <c r="AQ217" t="s">
        <v>87</v>
      </c>
      <c r="AR217">
        <v>0</v>
      </c>
      <c r="AT217" t="s">
        <v>87</v>
      </c>
      <c r="AU217">
        <v>0</v>
      </c>
    </row>
    <row r="218" spans="1:47" x14ac:dyDescent="0.35">
      <c r="A218" t="s">
        <v>190</v>
      </c>
      <c r="B218">
        <v>4713256.5000000028</v>
      </c>
      <c r="C218" t="s">
        <v>135</v>
      </c>
      <c r="D218">
        <v>0</v>
      </c>
      <c r="E218" t="s">
        <v>190</v>
      </c>
      <c r="F218">
        <v>4828066.5000000028</v>
      </c>
      <c r="G218" t="s">
        <v>135</v>
      </c>
      <c r="H218">
        <v>0</v>
      </c>
      <c r="I218" t="s">
        <v>190</v>
      </c>
      <c r="J218">
        <v>4944861.5000000019</v>
      </c>
      <c r="K218" t="s">
        <v>135</v>
      </c>
      <c r="L218">
        <v>0</v>
      </c>
      <c r="M218" t="s">
        <v>190</v>
      </c>
      <c r="N218">
        <v>5064386.0000000019</v>
      </c>
      <c r="O218" t="s">
        <v>135</v>
      </c>
      <c r="P218">
        <v>0</v>
      </c>
      <c r="Q218" t="s">
        <v>190</v>
      </c>
      <c r="R218">
        <v>5186823.4999999981</v>
      </c>
      <c r="S218" t="s">
        <v>135</v>
      </c>
      <c r="T218">
        <v>1060</v>
      </c>
      <c r="U218" t="s">
        <v>190</v>
      </c>
      <c r="V218">
        <v>5312339.5000000009</v>
      </c>
      <c r="W218" t="s">
        <v>135</v>
      </c>
      <c r="X218">
        <v>0</v>
      </c>
      <c r="Y218" t="s">
        <v>190</v>
      </c>
      <c r="Z218">
        <v>5441061.9999999972</v>
      </c>
      <c r="AA218" t="s">
        <v>135</v>
      </c>
      <c r="AB218">
        <v>1088</v>
      </c>
      <c r="AC218" t="s">
        <v>190</v>
      </c>
      <c r="AD218">
        <v>5570732.4999999953</v>
      </c>
      <c r="AE218" t="s">
        <v>135</v>
      </c>
      <c r="AF218">
        <v>0</v>
      </c>
      <c r="AG218" t="s">
        <v>190</v>
      </c>
      <c r="AH218">
        <v>5702174</v>
      </c>
      <c r="AI218" t="s">
        <v>135</v>
      </c>
      <c r="AJ218">
        <v>0</v>
      </c>
      <c r="AK218" t="s">
        <v>190</v>
      </c>
      <c r="AL218">
        <v>5835806.0000000009</v>
      </c>
      <c r="AM218" t="s">
        <v>135</v>
      </c>
      <c r="AN218">
        <v>0</v>
      </c>
      <c r="AO218" t="s">
        <v>190</v>
      </c>
      <c r="AP218">
        <v>5970424.0000000009</v>
      </c>
      <c r="AQ218" t="s">
        <v>135</v>
      </c>
      <c r="AR218">
        <v>2339</v>
      </c>
      <c r="AS218" t="s">
        <v>190</v>
      </c>
      <c r="AT218" t="s">
        <v>148</v>
      </c>
      <c r="AU218">
        <v>544</v>
      </c>
    </row>
    <row r="219" spans="1:47" x14ac:dyDescent="0.35">
      <c r="C219" t="s">
        <v>139</v>
      </c>
      <c r="D219">
        <v>0</v>
      </c>
      <c r="G219" t="s">
        <v>139</v>
      </c>
      <c r="H219">
        <v>6578</v>
      </c>
      <c r="K219" t="s">
        <v>139</v>
      </c>
      <c r="L219">
        <v>6916</v>
      </c>
      <c r="O219" t="s">
        <v>139</v>
      </c>
      <c r="P219">
        <v>7704</v>
      </c>
      <c r="S219" t="s">
        <v>139</v>
      </c>
      <c r="T219">
        <v>7434</v>
      </c>
      <c r="W219" t="s">
        <v>139</v>
      </c>
      <c r="X219">
        <v>0</v>
      </c>
      <c r="AA219" t="s">
        <v>139</v>
      </c>
      <c r="AB219">
        <v>10162</v>
      </c>
      <c r="AE219" t="s">
        <v>139</v>
      </c>
      <c r="AF219">
        <v>0</v>
      </c>
      <c r="AI219" t="s">
        <v>139</v>
      </c>
      <c r="AJ219">
        <v>0</v>
      </c>
      <c r="AM219" t="s">
        <v>139</v>
      </c>
      <c r="AN219">
        <v>0</v>
      </c>
      <c r="AQ219" t="s">
        <v>139</v>
      </c>
      <c r="AR219">
        <v>11146</v>
      </c>
      <c r="AT219" t="s">
        <v>139</v>
      </c>
      <c r="AU219">
        <v>4012</v>
      </c>
    </row>
    <row r="220" spans="1:47" x14ac:dyDescent="0.35">
      <c r="C220" t="s">
        <v>138</v>
      </c>
      <c r="D220">
        <v>0</v>
      </c>
      <c r="G220" t="s">
        <v>138</v>
      </c>
      <c r="H220">
        <v>2564</v>
      </c>
      <c r="K220" t="s">
        <v>138</v>
      </c>
      <c r="L220">
        <v>0</v>
      </c>
      <c r="O220" t="s">
        <v>138</v>
      </c>
      <c r="P220">
        <v>0</v>
      </c>
      <c r="S220" t="s">
        <v>138</v>
      </c>
      <c r="T220">
        <v>1842</v>
      </c>
      <c r="W220" t="s">
        <v>138</v>
      </c>
      <c r="X220">
        <v>0</v>
      </c>
      <c r="AA220" t="s">
        <v>138</v>
      </c>
      <c r="AB220">
        <v>0</v>
      </c>
      <c r="AE220" t="s">
        <v>138</v>
      </c>
      <c r="AF220">
        <v>0</v>
      </c>
      <c r="AI220" t="s">
        <v>138</v>
      </c>
      <c r="AJ220">
        <v>0</v>
      </c>
      <c r="AM220" t="s">
        <v>138</v>
      </c>
      <c r="AN220">
        <v>0</v>
      </c>
      <c r="AQ220" t="s">
        <v>138</v>
      </c>
      <c r="AR220">
        <v>1814</v>
      </c>
      <c r="AT220" t="s">
        <v>138</v>
      </c>
      <c r="AU220">
        <v>1069</v>
      </c>
    </row>
    <row r="221" spans="1:47" x14ac:dyDescent="0.35">
      <c r="C221" t="s">
        <v>82</v>
      </c>
      <c r="D221">
        <v>704</v>
      </c>
      <c r="G221" t="s">
        <v>82</v>
      </c>
      <c r="H221">
        <v>0</v>
      </c>
      <c r="K221" t="s">
        <v>82</v>
      </c>
      <c r="L221">
        <v>0</v>
      </c>
      <c r="O221" t="s">
        <v>82</v>
      </c>
      <c r="P221">
        <v>0</v>
      </c>
      <c r="S221" t="s">
        <v>82</v>
      </c>
      <c r="T221">
        <v>1839</v>
      </c>
      <c r="W221" t="s">
        <v>82</v>
      </c>
      <c r="X221">
        <v>207</v>
      </c>
      <c r="AA221" t="s">
        <v>82</v>
      </c>
      <c r="AB221">
        <v>0</v>
      </c>
      <c r="AE221" t="s">
        <v>82</v>
      </c>
      <c r="AF221">
        <v>0</v>
      </c>
      <c r="AI221" t="s">
        <v>82</v>
      </c>
      <c r="AJ221">
        <v>283</v>
      </c>
      <c r="AM221" t="s">
        <v>82</v>
      </c>
      <c r="AN221">
        <v>0</v>
      </c>
      <c r="AQ221" t="s">
        <v>82</v>
      </c>
      <c r="AR221">
        <v>0</v>
      </c>
      <c r="AT221" t="s">
        <v>82</v>
      </c>
      <c r="AU221">
        <v>157</v>
      </c>
    </row>
    <row r="222" spans="1:47" x14ac:dyDescent="0.35">
      <c r="C222" t="s">
        <v>60</v>
      </c>
      <c r="D222">
        <v>278</v>
      </c>
      <c r="G222" t="s">
        <v>60</v>
      </c>
      <c r="H222">
        <v>0</v>
      </c>
      <c r="K222" t="s">
        <v>60</v>
      </c>
      <c r="L222">
        <v>0</v>
      </c>
      <c r="O222" t="s">
        <v>60</v>
      </c>
      <c r="P222">
        <v>0</v>
      </c>
      <c r="S222" t="s">
        <v>60</v>
      </c>
      <c r="T222">
        <v>1037</v>
      </c>
      <c r="W222" t="s">
        <v>60</v>
      </c>
      <c r="X222">
        <v>0</v>
      </c>
      <c r="AA222" t="s">
        <v>60</v>
      </c>
      <c r="AB222">
        <v>0</v>
      </c>
      <c r="AE222" t="s">
        <v>60</v>
      </c>
      <c r="AF222">
        <v>0</v>
      </c>
      <c r="AI222" t="s">
        <v>60</v>
      </c>
      <c r="AJ222">
        <v>0</v>
      </c>
      <c r="AM222" t="s">
        <v>60</v>
      </c>
      <c r="AN222">
        <v>0</v>
      </c>
      <c r="AQ222" t="s">
        <v>60</v>
      </c>
      <c r="AR222">
        <v>0</v>
      </c>
      <c r="AT222" t="s">
        <v>60</v>
      </c>
      <c r="AU222">
        <v>27</v>
      </c>
    </row>
    <row r="223" spans="1:47" x14ac:dyDescent="0.35">
      <c r="C223" t="s">
        <v>127</v>
      </c>
      <c r="D223">
        <v>0</v>
      </c>
      <c r="G223" t="s">
        <v>127</v>
      </c>
      <c r="H223">
        <v>0</v>
      </c>
      <c r="K223" t="s">
        <v>127</v>
      </c>
      <c r="L223">
        <v>0</v>
      </c>
      <c r="O223" t="s">
        <v>127</v>
      </c>
      <c r="P223">
        <v>0</v>
      </c>
      <c r="S223" t="s">
        <v>127</v>
      </c>
      <c r="T223">
        <v>0</v>
      </c>
      <c r="W223" t="s">
        <v>127</v>
      </c>
      <c r="X223">
        <v>0</v>
      </c>
      <c r="AA223" t="s">
        <v>127</v>
      </c>
      <c r="AB223">
        <v>0</v>
      </c>
      <c r="AE223" t="s">
        <v>127</v>
      </c>
      <c r="AF223">
        <v>0</v>
      </c>
      <c r="AI223" t="s">
        <v>127</v>
      </c>
      <c r="AJ223">
        <v>0</v>
      </c>
      <c r="AM223" t="s">
        <v>127</v>
      </c>
      <c r="AN223">
        <v>0</v>
      </c>
      <c r="AQ223" t="s">
        <v>127</v>
      </c>
      <c r="AR223">
        <v>0</v>
      </c>
      <c r="AT223" t="s">
        <v>58</v>
      </c>
      <c r="AU223">
        <v>0</v>
      </c>
    </row>
    <row r="224" spans="1:47" x14ac:dyDescent="0.35">
      <c r="C224" t="s">
        <v>61</v>
      </c>
      <c r="D224">
        <v>819</v>
      </c>
      <c r="G224" t="s">
        <v>61</v>
      </c>
      <c r="H224">
        <v>0</v>
      </c>
      <c r="K224" t="s">
        <v>61</v>
      </c>
      <c r="L224">
        <v>0</v>
      </c>
      <c r="O224" t="s">
        <v>61</v>
      </c>
      <c r="P224">
        <v>0</v>
      </c>
      <c r="S224" t="s">
        <v>61</v>
      </c>
      <c r="T224">
        <v>0</v>
      </c>
      <c r="W224" t="s">
        <v>61</v>
      </c>
      <c r="X224">
        <v>0</v>
      </c>
      <c r="AA224" t="s">
        <v>61</v>
      </c>
      <c r="AB224">
        <v>0</v>
      </c>
      <c r="AE224" t="s">
        <v>61</v>
      </c>
      <c r="AF224">
        <v>0</v>
      </c>
      <c r="AI224" t="s">
        <v>61</v>
      </c>
      <c r="AJ224">
        <v>582</v>
      </c>
      <c r="AM224" t="s">
        <v>61</v>
      </c>
      <c r="AN224">
        <v>0</v>
      </c>
      <c r="AQ224" t="s">
        <v>61</v>
      </c>
      <c r="AR224">
        <v>0</v>
      </c>
      <c r="AT224" t="s">
        <v>61</v>
      </c>
      <c r="AU224">
        <v>0</v>
      </c>
    </row>
    <row r="225" spans="3:47" x14ac:dyDescent="0.35">
      <c r="C225" t="s">
        <v>62</v>
      </c>
      <c r="D225">
        <v>4104</v>
      </c>
      <c r="G225" t="s">
        <v>62</v>
      </c>
      <c r="H225">
        <v>0</v>
      </c>
      <c r="K225" t="s">
        <v>62</v>
      </c>
      <c r="L225">
        <v>0</v>
      </c>
      <c r="O225" t="s">
        <v>62</v>
      </c>
      <c r="P225">
        <v>0</v>
      </c>
      <c r="S225" t="s">
        <v>62</v>
      </c>
      <c r="T225">
        <v>2324</v>
      </c>
      <c r="W225" t="s">
        <v>62</v>
      </c>
      <c r="X225">
        <v>0</v>
      </c>
      <c r="AA225" t="s">
        <v>62</v>
      </c>
      <c r="AB225">
        <v>0</v>
      </c>
      <c r="AE225" t="s">
        <v>62</v>
      </c>
      <c r="AF225">
        <v>0</v>
      </c>
      <c r="AI225" t="s">
        <v>62</v>
      </c>
      <c r="AJ225">
        <v>0</v>
      </c>
      <c r="AM225" t="s">
        <v>62</v>
      </c>
      <c r="AN225">
        <v>0</v>
      </c>
      <c r="AQ225" t="s">
        <v>62</v>
      </c>
      <c r="AR225">
        <v>0</v>
      </c>
      <c r="AT225" t="s">
        <v>62</v>
      </c>
      <c r="AU225">
        <v>374</v>
      </c>
    </row>
    <row r="226" spans="3:47" x14ac:dyDescent="0.35">
      <c r="C226" t="s">
        <v>227</v>
      </c>
      <c r="D226">
        <v>0</v>
      </c>
      <c r="G226" t="s">
        <v>227</v>
      </c>
      <c r="H226">
        <v>0</v>
      </c>
      <c r="K226" t="s">
        <v>227</v>
      </c>
      <c r="L226">
        <v>0</v>
      </c>
      <c r="O226" t="s">
        <v>227</v>
      </c>
      <c r="P226">
        <v>0</v>
      </c>
      <c r="S226" t="s">
        <v>227</v>
      </c>
      <c r="T226">
        <v>565</v>
      </c>
      <c r="W226" t="s">
        <v>227</v>
      </c>
      <c r="X226">
        <v>0</v>
      </c>
      <c r="AA226" t="s">
        <v>227</v>
      </c>
      <c r="AB226">
        <v>0</v>
      </c>
      <c r="AE226" t="s">
        <v>227</v>
      </c>
      <c r="AF226">
        <v>0</v>
      </c>
      <c r="AI226" t="s">
        <v>227</v>
      </c>
      <c r="AJ226">
        <v>0</v>
      </c>
      <c r="AM226" t="s">
        <v>227</v>
      </c>
      <c r="AN226">
        <v>0</v>
      </c>
      <c r="AQ226" t="s">
        <v>227</v>
      </c>
      <c r="AR226">
        <v>0</v>
      </c>
      <c r="AT226" t="s">
        <v>64</v>
      </c>
      <c r="AU226">
        <v>850</v>
      </c>
    </row>
    <row r="227" spans="3:47" x14ac:dyDescent="0.35">
      <c r="C227" t="s">
        <v>228</v>
      </c>
      <c r="D227">
        <v>0</v>
      </c>
      <c r="G227" t="s">
        <v>228</v>
      </c>
      <c r="H227">
        <v>0</v>
      </c>
      <c r="K227" t="s">
        <v>228</v>
      </c>
      <c r="L227">
        <v>0</v>
      </c>
      <c r="O227" t="s">
        <v>228</v>
      </c>
      <c r="P227">
        <v>0</v>
      </c>
      <c r="S227" t="s">
        <v>228</v>
      </c>
      <c r="T227">
        <v>0</v>
      </c>
      <c r="W227" t="s">
        <v>228</v>
      </c>
      <c r="X227">
        <v>0</v>
      </c>
      <c r="AA227" t="s">
        <v>228</v>
      </c>
      <c r="AB227">
        <v>0</v>
      </c>
      <c r="AE227" t="s">
        <v>228</v>
      </c>
      <c r="AF227">
        <v>0</v>
      </c>
      <c r="AI227" t="s">
        <v>228</v>
      </c>
      <c r="AJ227">
        <v>0</v>
      </c>
      <c r="AM227" t="s">
        <v>228</v>
      </c>
      <c r="AN227">
        <v>0</v>
      </c>
      <c r="AQ227" t="s">
        <v>228</v>
      </c>
      <c r="AR227">
        <v>0</v>
      </c>
      <c r="AT227" t="s">
        <v>65</v>
      </c>
      <c r="AU227">
        <v>790</v>
      </c>
    </row>
    <row r="228" spans="3:47" x14ac:dyDescent="0.35">
      <c r="C228" t="s">
        <v>229</v>
      </c>
      <c r="D228">
        <v>0</v>
      </c>
      <c r="G228" t="s">
        <v>229</v>
      </c>
      <c r="H228">
        <v>0</v>
      </c>
      <c r="K228" t="s">
        <v>229</v>
      </c>
      <c r="L228">
        <v>0</v>
      </c>
      <c r="O228" t="s">
        <v>229</v>
      </c>
      <c r="P228">
        <v>0</v>
      </c>
      <c r="S228" t="s">
        <v>229</v>
      </c>
      <c r="T228">
        <v>0</v>
      </c>
      <c r="W228" t="s">
        <v>229</v>
      </c>
      <c r="X228">
        <v>0</v>
      </c>
      <c r="AA228" t="s">
        <v>229</v>
      </c>
      <c r="AB228">
        <v>0</v>
      </c>
      <c r="AE228" t="s">
        <v>229</v>
      </c>
      <c r="AF228">
        <v>0</v>
      </c>
      <c r="AI228" t="s">
        <v>229</v>
      </c>
      <c r="AJ228">
        <v>0</v>
      </c>
      <c r="AM228" t="s">
        <v>229</v>
      </c>
      <c r="AN228">
        <v>0</v>
      </c>
      <c r="AQ228" t="s">
        <v>229</v>
      </c>
      <c r="AR228">
        <v>0</v>
      </c>
      <c r="AT228" t="s">
        <v>66</v>
      </c>
      <c r="AU228">
        <v>0</v>
      </c>
    </row>
    <row r="229" spans="3:47" x14ac:dyDescent="0.35">
      <c r="C229" t="s">
        <v>133</v>
      </c>
      <c r="D229">
        <v>0</v>
      </c>
      <c r="G229" t="s">
        <v>133</v>
      </c>
      <c r="H229">
        <v>0</v>
      </c>
      <c r="K229" t="s">
        <v>133</v>
      </c>
      <c r="L229">
        <v>0</v>
      </c>
      <c r="O229" t="s">
        <v>133</v>
      </c>
      <c r="P229">
        <v>0</v>
      </c>
      <c r="S229" t="s">
        <v>133</v>
      </c>
      <c r="T229">
        <v>0</v>
      </c>
      <c r="W229" t="s">
        <v>133</v>
      </c>
      <c r="X229">
        <v>0</v>
      </c>
      <c r="AA229" t="s">
        <v>133</v>
      </c>
      <c r="AB229">
        <v>320</v>
      </c>
      <c r="AE229" t="s">
        <v>133</v>
      </c>
      <c r="AF229">
        <v>0</v>
      </c>
      <c r="AI229" t="s">
        <v>133</v>
      </c>
      <c r="AJ229">
        <v>0</v>
      </c>
      <c r="AM229" t="s">
        <v>133</v>
      </c>
      <c r="AN229">
        <v>0</v>
      </c>
      <c r="AQ229" t="s">
        <v>133</v>
      </c>
      <c r="AR229">
        <v>0</v>
      </c>
      <c r="AT229" t="s">
        <v>79</v>
      </c>
      <c r="AU229">
        <v>216</v>
      </c>
    </row>
    <row r="230" spans="3:47" x14ac:dyDescent="0.35">
      <c r="C230" t="s">
        <v>230</v>
      </c>
      <c r="D230">
        <v>0</v>
      </c>
      <c r="G230" t="s">
        <v>230</v>
      </c>
      <c r="H230">
        <v>0</v>
      </c>
      <c r="K230" t="s">
        <v>230</v>
      </c>
      <c r="L230">
        <v>0</v>
      </c>
      <c r="O230" t="s">
        <v>230</v>
      </c>
      <c r="P230">
        <v>0</v>
      </c>
      <c r="S230" t="s">
        <v>230</v>
      </c>
      <c r="T230">
        <v>0</v>
      </c>
      <c r="W230" t="s">
        <v>230</v>
      </c>
      <c r="X230">
        <v>0</v>
      </c>
      <c r="AA230" t="s">
        <v>230</v>
      </c>
      <c r="AB230">
        <v>0</v>
      </c>
      <c r="AE230" t="s">
        <v>230</v>
      </c>
      <c r="AF230">
        <v>0</v>
      </c>
      <c r="AI230" t="s">
        <v>230</v>
      </c>
      <c r="AJ230">
        <v>0</v>
      </c>
      <c r="AM230" t="s">
        <v>230</v>
      </c>
      <c r="AN230">
        <v>0</v>
      </c>
      <c r="AQ230" t="s">
        <v>230</v>
      </c>
      <c r="AR230">
        <v>0</v>
      </c>
      <c r="AT230" t="s">
        <v>68</v>
      </c>
      <c r="AU230">
        <v>0</v>
      </c>
    </row>
    <row r="231" spans="3:47" x14ac:dyDescent="0.35">
      <c r="C231" t="s">
        <v>136</v>
      </c>
      <c r="D231">
        <v>0</v>
      </c>
      <c r="G231" t="s">
        <v>136</v>
      </c>
      <c r="H231">
        <v>0</v>
      </c>
      <c r="K231" t="s">
        <v>136</v>
      </c>
      <c r="L231">
        <v>0</v>
      </c>
      <c r="O231" t="s">
        <v>136</v>
      </c>
      <c r="P231">
        <v>0</v>
      </c>
      <c r="S231" t="s">
        <v>136</v>
      </c>
      <c r="T231">
        <v>0</v>
      </c>
      <c r="W231" t="s">
        <v>136</v>
      </c>
      <c r="X231">
        <v>0</v>
      </c>
      <c r="AA231" t="s">
        <v>136</v>
      </c>
      <c r="AB231">
        <v>0</v>
      </c>
      <c r="AE231" t="s">
        <v>136</v>
      </c>
      <c r="AF231">
        <v>0</v>
      </c>
      <c r="AI231" t="s">
        <v>136</v>
      </c>
      <c r="AJ231">
        <v>0</v>
      </c>
      <c r="AM231" t="s">
        <v>136</v>
      </c>
      <c r="AN231">
        <v>0</v>
      </c>
      <c r="AQ231" t="s">
        <v>136</v>
      </c>
      <c r="AR231">
        <v>0</v>
      </c>
      <c r="AT231" t="s">
        <v>69</v>
      </c>
      <c r="AU231">
        <v>97</v>
      </c>
    </row>
    <row r="232" spans="3:47" x14ac:dyDescent="0.35">
      <c r="C232" t="s">
        <v>231</v>
      </c>
      <c r="D232">
        <v>0</v>
      </c>
      <c r="G232" t="s">
        <v>231</v>
      </c>
      <c r="H232">
        <v>0</v>
      </c>
      <c r="K232" t="s">
        <v>231</v>
      </c>
      <c r="L232">
        <v>0</v>
      </c>
      <c r="O232" t="s">
        <v>231</v>
      </c>
      <c r="P232">
        <v>0</v>
      </c>
      <c r="S232" t="s">
        <v>231</v>
      </c>
      <c r="T232">
        <v>0</v>
      </c>
      <c r="W232" t="s">
        <v>231</v>
      </c>
      <c r="X232">
        <v>0</v>
      </c>
      <c r="AA232" t="s">
        <v>231</v>
      </c>
      <c r="AB232">
        <v>0</v>
      </c>
      <c r="AE232" t="s">
        <v>231</v>
      </c>
      <c r="AF232">
        <v>0</v>
      </c>
      <c r="AI232" t="s">
        <v>231</v>
      </c>
      <c r="AJ232">
        <v>0</v>
      </c>
      <c r="AM232" t="s">
        <v>231</v>
      </c>
      <c r="AN232">
        <v>0</v>
      </c>
      <c r="AQ232" t="s">
        <v>231</v>
      </c>
      <c r="AR232">
        <v>0</v>
      </c>
      <c r="AT232" t="s">
        <v>70</v>
      </c>
      <c r="AU232">
        <v>0</v>
      </c>
    </row>
    <row r="233" spans="3:47" x14ac:dyDescent="0.35">
      <c r="C233" t="s">
        <v>141</v>
      </c>
      <c r="D233">
        <v>0</v>
      </c>
      <c r="G233" t="s">
        <v>141</v>
      </c>
      <c r="H233">
        <v>0</v>
      </c>
      <c r="K233" t="s">
        <v>141</v>
      </c>
      <c r="L233">
        <v>0</v>
      </c>
      <c r="O233" t="s">
        <v>141</v>
      </c>
      <c r="P233">
        <v>0</v>
      </c>
      <c r="S233" t="s">
        <v>141</v>
      </c>
      <c r="T233">
        <v>0</v>
      </c>
      <c r="W233" t="s">
        <v>141</v>
      </c>
      <c r="X233">
        <v>0</v>
      </c>
      <c r="AA233" t="s">
        <v>141</v>
      </c>
      <c r="AB233">
        <v>0</v>
      </c>
      <c r="AE233" t="s">
        <v>141</v>
      </c>
      <c r="AF233">
        <v>0</v>
      </c>
      <c r="AI233" t="s">
        <v>141</v>
      </c>
      <c r="AJ233">
        <v>0</v>
      </c>
      <c r="AM233" t="s">
        <v>141</v>
      </c>
      <c r="AN233">
        <v>0</v>
      </c>
      <c r="AQ233" t="s">
        <v>141</v>
      </c>
      <c r="AR233">
        <v>0</v>
      </c>
      <c r="AT233" t="s">
        <v>76</v>
      </c>
      <c r="AU233">
        <v>0</v>
      </c>
    </row>
    <row r="234" spans="3:47" x14ac:dyDescent="0.35">
      <c r="C234" t="s">
        <v>232</v>
      </c>
      <c r="D234">
        <v>0</v>
      </c>
      <c r="G234" t="s">
        <v>232</v>
      </c>
      <c r="H234">
        <v>0</v>
      </c>
      <c r="K234" t="s">
        <v>232</v>
      </c>
      <c r="L234">
        <v>0</v>
      </c>
      <c r="O234" t="s">
        <v>232</v>
      </c>
      <c r="P234">
        <v>0</v>
      </c>
      <c r="S234" t="s">
        <v>232</v>
      </c>
      <c r="T234">
        <v>0</v>
      </c>
      <c r="W234" t="s">
        <v>232</v>
      </c>
      <c r="X234">
        <v>0</v>
      </c>
      <c r="AA234" t="s">
        <v>232</v>
      </c>
      <c r="AB234">
        <v>0</v>
      </c>
      <c r="AE234" t="s">
        <v>232</v>
      </c>
      <c r="AF234">
        <v>0</v>
      </c>
      <c r="AI234" t="s">
        <v>232</v>
      </c>
      <c r="AJ234">
        <v>0</v>
      </c>
      <c r="AM234" t="s">
        <v>232</v>
      </c>
      <c r="AN234">
        <v>0</v>
      </c>
      <c r="AQ234" t="s">
        <v>232</v>
      </c>
      <c r="AR234">
        <v>0</v>
      </c>
      <c r="AT234" t="s">
        <v>77</v>
      </c>
      <c r="AU234">
        <v>111</v>
      </c>
    </row>
    <row r="235" spans="3:47" x14ac:dyDescent="0.35">
      <c r="C235" t="s">
        <v>233</v>
      </c>
      <c r="D235">
        <v>0</v>
      </c>
      <c r="G235" t="s">
        <v>233</v>
      </c>
      <c r="H235">
        <v>0</v>
      </c>
      <c r="K235" t="s">
        <v>233</v>
      </c>
      <c r="L235">
        <v>0</v>
      </c>
      <c r="O235" t="s">
        <v>233</v>
      </c>
      <c r="P235">
        <v>0</v>
      </c>
      <c r="S235" t="s">
        <v>233</v>
      </c>
      <c r="T235">
        <v>0</v>
      </c>
      <c r="W235" t="s">
        <v>233</v>
      </c>
      <c r="X235">
        <v>0</v>
      </c>
      <c r="AA235" t="s">
        <v>233</v>
      </c>
      <c r="AB235">
        <v>0</v>
      </c>
      <c r="AE235" t="s">
        <v>233</v>
      </c>
      <c r="AF235">
        <v>0</v>
      </c>
      <c r="AI235" t="s">
        <v>233</v>
      </c>
      <c r="AJ235">
        <v>0</v>
      </c>
      <c r="AM235" t="s">
        <v>233</v>
      </c>
      <c r="AN235">
        <v>0</v>
      </c>
      <c r="AQ235" t="s">
        <v>233</v>
      </c>
      <c r="AR235">
        <v>0</v>
      </c>
      <c r="AT235" t="s">
        <v>78</v>
      </c>
      <c r="AU235">
        <v>445</v>
      </c>
    </row>
    <row r="236" spans="3:47" x14ac:dyDescent="0.35">
      <c r="C236" t="s">
        <v>134</v>
      </c>
      <c r="D236">
        <v>0</v>
      </c>
      <c r="G236" t="s">
        <v>134</v>
      </c>
      <c r="H236">
        <v>0</v>
      </c>
      <c r="K236" t="s">
        <v>134</v>
      </c>
      <c r="L236">
        <v>0</v>
      </c>
      <c r="O236" t="s">
        <v>134</v>
      </c>
      <c r="P236">
        <v>0</v>
      </c>
      <c r="S236" t="s">
        <v>134</v>
      </c>
      <c r="T236">
        <v>0</v>
      </c>
      <c r="W236" t="s">
        <v>134</v>
      </c>
      <c r="X236">
        <v>0</v>
      </c>
      <c r="AA236" t="s">
        <v>134</v>
      </c>
      <c r="AB236">
        <v>0</v>
      </c>
      <c r="AE236" t="s">
        <v>134</v>
      </c>
      <c r="AF236">
        <v>0</v>
      </c>
      <c r="AI236" t="s">
        <v>134</v>
      </c>
      <c r="AJ236">
        <v>0</v>
      </c>
      <c r="AM236" t="s">
        <v>134</v>
      </c>
      <c r="AN236">
        <v>0</v>
      </c>
      <c r="AQ236" t="s">
        <v>134</v>
      </c>
      <c r="AR236">
        <v>777</v>
      </c>
      <c r="AT236" t="s">
        <v>67</v>
      </c>
      <c r="AU236">
        <v>320</v>
      </c>
    </row>
    <row r="237" spans="3:47" x14ac:dyDescent="0.35">
      <c r="C237" t="s">
        <v>142</v>
      </c>
      <c r="D237">
        <v>0</v>
      </c>
      <c r="G237" t="s">
        <v>142</v>
      </c>
      <c r="H237">
        <v>0</v>
      </c>
      <c r="K237" t="s">
        <v>142</v>
      </c>
      <c r="L237">
        <v>0</v>
      </c>
      <c r="O237" t="s">
        <v>142</v>
      </c>
      <c r="P237">
        <v>0</v>
      </c>
      <c r="S237" t="s">
        <v>142</v>
      </c>
      <c r="T237">
        <v>0</v>
      </c>
      <c r="W237" t="s">
        <v>142</v>
      </c>
      <c r="X237">
        <v>0</v>
      </c>
      <c r="AA237" t="s">
        <v>142</v>
      </c>
      <c r="AB237">
        <v>0</v>
      </c>
      <c r="AE237" t="s">
        <v>142</v>
      </c>
      <c r="AF237">
        <v>0</v>
      </c>
      <c r="AI237" t="s">
        <v>142</v>
      </c>
      <c r="AJ237">
        <v>0</v>
      </c>
      <c r="AM237" t="s">
        <v>142</v>
      </c>
      <c r="AN237">
        <v>0</v>
      </c>
      <c r="AQ237" t="s">
        <v>142</v>
      </c>
      <c r="AR237">
        <v>0</v>
      </c>
      <c r="AT237" t="s">
        <v>80</v>
      </c>
      <c r="AU237">
        <v>0</v>
      </c>
    </row>
    <row r="238" spans="3:47" x14ac:dyDescent="0.35">
      <c r="C238" t="s">
        <v>83</v>
      </c>
      <c r="D238">
        <v>0</v>
      </c>
      <c r="G238" t="s">
        <v>83</v>
      </c>
      <c r="H238">
        <v>0</v>
      </c>
      <c r="K238" t="s">
        <v>83</v>
      </c>
      <c r="L238">
        <v>0</v>
      </c>
      <c r="O238" t="s">
        <v>83</v>
      </c>
      <c r="P238">
        <v>0</v>
      </c>
      <c r="S238" t="s">
        <v>83</v>
      </c>
      <c r="T238">
        <v>0</v>
      </c>
      <c r="W238" t="s">
        <v>83</v>
      </c>
      <c r="X238">
        <v>0</v>
      </c>
      <c r="AA238" t="s">
        <v>83</v>
      </c>
      <c r="AB238">
        <v>0</v>
      </c>
      <c r="AE238" t="s">
        <v>83</v>
      </c>
      <c r="AF238">
        <v>0</v>
      </c>
      <c r="AI238" t="s">
        <v>83</v>
      </c>
      <c r="AJ238">
        <v>0</v>
      </c>
      <c r="AM238" t="s">
        <v>83</v>
      </c>
      <c r="AN238">
        <v>0</v>
      </c>
      <c r="AQ238" t="s">
        <v>83</v>
      </c>
      <c r="AR238">
        <v>0</v>
      </c>
      <c r="AT238" t="s">
        <v>83</v>
      </c>
      <c r="AU238">
        <v>0</v>
      </c>
    </row>
    <row r="239" spans="3:47" x14ac:dyDescent="0.35">
      <c r="C239" t="s">
        <v>84</v>
      </c>
      <c r="D239">
        <v>0</v>
      </c>
      <c r="G239" t="s">
        <v>84</v>
      </c>
      <c r="H239">
        <v>0</v>
      </c>
      <c r="K239" t="s">
        <v>84</v>
      </c>
      <c r="L239">
        <v>0</v>
      </c>
      <c r="O239" t="s">
        <v>84</v>
      </c>
      <c r="P239">
        <v>0</v>
      </c>
      <c r="S239" t="s">
        <v>84</v>
      </c>
      <c r="T239">
        <v>0</v>
      </c>
      <c r="W239" t="s">
        <v>84</v>
      </c>
      <c r="X239">
        <v>0</v>
      </c>
      <c r="AA239" t="s">
        <v>84</v>
      </c>
      <c r="AB239">
        <v>0</v>
      </c>
      <c r="AE239" t="s">
        <v>84</v>
      </c>
      <c r="AF239">
        <v>0</v>
      </c>
      <c r="AI239" t="s">
        <v>84</v>
      </c>
      <c r="AJ239">
        <v>0</v>
      </c>
      <c r="AM239" t="s">
        <v>84</v>
      </c>
      <c r="AN239">
        <v>0</v>
      </c>
      <c r="AQ239" t="s">
        <v>84</v>
      </c>
      <c r="AR239">
        <v>0</v>
      </c>
      <c r="AT239" t="s">
        <v>84</v>
      </c>
      <c r="AU239">
        <v>0</v>
      </c>
    </row>
    <row r="240" spans="3:47" x14ac:dyDescent="0.35">
      <c r="C240" t="s">
        <v>126</v>
      </c>
      <c r="D240">
        <v>0</v>
      </c>
      <c r="G240" t="s">
        <v>126</v>
      </c>
      <c r="H240">
        <v>0</v>
      </c>
      <c r="K240" t="s">
        <v>247</v>
      </c>
      <c r="L240">
        <v>0</v>
      </c>
      <c r="O240" t="s">
        <v>126</v>
      </c>
      <c r="P240">
        <v>0</v>
      </c>
      <c r="S240" t="s">
        <v>126</v>
      </c>
      <c r="T240">
        <v>0</v>
      </c>
      <c r="W240" t="s">
        <v>126</v>
      </c>
      <c r="X240">
        <v>0</v>
      </c>
      <c r="AA240" t="s">
        <v>126</v>
      </c>
      <c r="AB240">
        <v>0</v>
      </c>
      <c r="AE240" t="s">
        <v>126</v>
      </c>
      <c r="AF240">
        <v>0</v>
      </c>
      <c r="AI240" t="s">
        <v>126</v>
      </c>
      <c r="AJ240">
        <v>0</v>
      </c>
      <c r="AM240" t="s">
        <v>126</v>
      </c>
      <c r="AN240">
        <v>0</v>
      </c>
      <c r="AQ240" t="s">
        <v>126</v>
      </c>
      <c r="AR240">
        <v>0</v>
      </c>
      <c r="AT240" t="s">
        <v>86</v>
      </c>
      <c r="AU240">
        <v>0</v>
      </c>
    </row>
    <row r="241" spans="1:47" x14ac:dyDescent="0.35">
      <c r="C241" t="s">
        <v>87</v>
      </c>
      <c r="D241">
        <v>0</v>
      </c>
      <c r="G241" t="s">
        <v>87</v>
      </c>
      <c r="H241">
        <v>0</v>
      </c>
      <c r="K241" t="s">
        <v>87</v>
      </c>
      <c r="L241">
        <v>0</v>
      </c>
      <c r="O241" t="s">
        <v>87</v>
      </c>
      <c r="P241">
        <v>0</v>
      </c>
      <c r="S241" t="s">
        <v>87</v>
      </c>
      <c r="T241">
        <v>0</v>
      </c>
      <c r="W241" t="s">
        <v>87</v>
      </c>
      <c r="X241">
        <v>0</v>
      </c>
      <c r="AA241" t="s">
        <v>87</v>
      </c>
      <c r="AB241">
        <v>0</v>
      </c>
      <c r="AE241" t="s">
        <v>87</v>
      </c>
      <c r="AF241">
        <v>0</v>
      </c>
      <c r="AI241" t="s">
        <v>87</v>
      </c>
      <c r="AJ241">
        <v>0</v>
      </c>
      <c r="AM241" t="s">
        <v>87</v>
      </c>
      <c r="AN241">
        <v>0</v>
      </c>
      <c r="AQ241" t="s">
        <v>87</v>
      </c>
      <c r="AR241">
        <v>0</v>
      </c>
      <c r="AT241" t="s">
        <v>87</v>
      </c>
      <c r="AU241">
        <v>0</v>
      </c>
    </row>
    <row r="242" spans="1:47" x14ac:dyDescent="0.35">
      <c r="A242" t="s">
        <v>197</v>
      </c>
      <c r="B242">
        <v>684552.49999999988</v>
      </c>
      <c r="C242" t="s">
        <v>135</v>
      </c>
      <c r="D242">
        <v>246</v>
      </c>
      <c r="E242" t="s">
        <v>197</v>
      </c>
      <c r="F242">
        <v>699392.50000000035</v>
      </c>
      <c r="G242" t="s">
        <v>135</v>
      </c>
      <c r="H242">
        <v>0</v>
      </c>
      <c r="I242" t="s">
        <v>197</v>
      </c>
      <c r="J242">
        <v>714612.00000000012</v>
      </c>
      <c r="K242" t="s">
        <v>135</v>
      </c>
      <c r="L242">
        <v>0</v>
      </c>
      <c r="M242" t="s">
        <v>197</v>
      </c>
      <c r="N242">
        <v>730215.49999999953</v>
      </c>
      <c r="O242" t="s">
        <v>135</v>
      </c>
      <c r="P242">
        <v>0</v>
      </c>
      <c r="Q242" t="s">
        <v>197</v>
      </c>
      <c r="R242">
        <v>746232.00000000012</v>
      </c>
      <c r="S242" t="s">
        <v>135</v>
      </c>
      <c r="T242">
        <v>440</v>
      </c>
      <c r="U242" t="s">
        <v>197</v>
      </c>
      <c r="V242">
        <v>761663.99999999977</v>
      </c>
      <c r="W242" t="s">
        <v>135</v>
      </c>
      <c r="X242">
        <v>0</v>
      </c>
      <c r="Y242" t="s">
        <v>197</v>
      </c>
      <c r="Z242">
        <v>776313.5000000007</v>
      </c>
      <c r="AA242" t="s">
        <v>135</v>
      </c>
      <c r="AB242">
        <v>440</v>
      </c>
      <c r="AC242" t="s">
        <v>197</v>
      </c>
      <c r="AD242">
        <v>790986.00000000023</v>
      </c>
      <c r="AE242" t="s">
        <v>135</v>
      </c>
      <c r="AF242">
        <v>0</v>
      </c>
      <c r="AG242" t="s">
        <v>197</v>
      </c>
      <c r="AH242">
        <v>806166.00000000023</v>
      </c>
      <c r="AI242" t="s">
        <v>135</v>
      </c>
      <c r="AJ242">
        <v>708</v>
      </c>
      <c r="AK242" t="s">
        <v>197</v>
      </c>
      <c r="AL242">
        <v>821625.49999999988</v>
      </c>
      <c r="AM242" t="s">
        <v>135</v>
      </c>
      <c r="AN242">
        <v>0</v>
      </c>
      <c r="AO242" t="s">
        <v>197</v>
      </c>
      <c r="AP242">
        <v>836773.49999999977</v>
      </c>
      <c r="AQ242" t="s">
        <v>135</v>
      </c>
      <c r="AR242">
        <v>0</v>
      </c>
      <c r="AS242" t="s">
        <v>197</v>
      </c>
      <c r="AT242" t="s">
        <v>148</v>
      </c>
      <c r="AU242">
        <v>220</v>
      </c>
    </row>
    <row r="243" spans="1:47" x14ac:dyDescent="0.35">
      <c r="C243" t="s">
        <v>139</v>
      </c>
      <c r="D243">
        <v>0</v>
      </c>
      <c r="G243" t="s">
        <v>139</v>
      </c>
      <c r="H243">
        <v>0</v>
      </c>
      <c r="K243" t="s">
        <v>139</v>
      </c>
      <c r="L243">
        <v>0</v>
      </c>
      <c r="O243" t="s">
        <v>139</v>
      </c>
      <c r="P243">
        <v>0</v>
      </c>
      <c r="S243" t="s">
        <v>139</v>
      </c>
      <c r="T243">
        <v>0</v>
      </c>
      <c r="W243" t="s">
        <v>139</v>
      </c>
      <c r="X243">
        <v>0</v>
      </c>
      <c r="AA243" t="s">
        <v>139</v>
      </c>
      <c r="AB243">
        <v>1358</v>
      </c>
      <c r="AE243" t="s">
        <v>139</v>
      </c>
      <c r="AF243">
        <v>0</v>
      </c>
      <c r="AI243" t="s">
        <v>139</v>
      </c>
      <c r="AJ243">
        <v>1366</v>
      </c>
      <c r="AM243" t="s">
        <v>139</v>
      </c>
      <c r="AN243">
        <v>0</v>
      </c>
      <c r="AQ243" t="s">
        <v>139</v>
      </c>
      <c r="AR243">
        <v>0</v>
      </c>
      <c r="AT243" t="s">
        <v>139</v>
      </c>
      <c r="AU243">
        <v>747</v>
      </c>
    </row>
    <row r="244" spans="1:47" x14ac:dyDescent="0.35">
      <c r="C244" t="s">
        <v>138</v>
      </c>
      <c r="D244">
        <v>1334</v>
      </c>
      <c r="G244" t="s">
        <v>138</v>
      </c>
      <c r="H244">
        <v>590</v>
      </c>
      <c r="K244" t="s">
        <v>138</v>
      </c>
      <c r="L244">
        <v>0</v>
      </c>
      <c r="O244" t="s">
        <v>138</v>
      </c>
      <c r="P244">
        <v>0</v>
      </c>
      <c r="S244" t="s">
        <v>138</v>
      </c>
      <c r="T244">
        <v>1000</v>
      </c>
      <c r="W244" t="s">
        <v>138</v>
      </c>
      <c r="X244">
        <v>0</v>
      </c>
      <c r="AA244" t="s">
        <v>138</v>
      </c>
      <c r="AB244">
        <v>968</v>
      </c>
      <c r="AE244" t="s">
        <v>138</v>
      </c>
      <c r="AF244">
        <v>0</v>
      </c>
      <c r="AI244" t="s">
        <v>138</v>
      </c>
      <c r="AJ244">
        <v>1172</v>
      </c>
      <c r="AM244" t="s">
        <v>138</v>
      </c>
      <c r="AN244">
        <v>0</v>
      </c>
      <c r="AQ244" t="s">
        <v>138</v>
      </c>
      <c r="AR244">
        <v>0</v>
      </c>
      <c r="AT244" t="s">
        <v>138</v>
      </c>
      <c r="AU244">
        <v>487</v>
      </c>
    </row>
    <row r="245" spans="1:47" x14ac:dyDescent="0.35">
      <c r="C245" t="s">
        <v>82</v>
      </c>
      <c r="D245">
        <v>0</v>
      </c>
      <c r="G245" t="s">
        <v>82</v>
      </c>
      <c r="H245">
        <v>6</v>
      </c>
      <c r="K245" t="s">
        <v>82</v>
      </c>
      <c r="L245">
        <v>0</v>
      </c>
      <c r="O245" t="s">
        <v>82</v>
      </c>
      <c r="P245">
        <v>0</v>
      </c>
      <c r="S245" t="s">
        <v>82</v>
      </c>
      <c r="T245">
        <v>432</v>
      </c>
      <c r="W245" t="s">
        <v>82</v>
      </c>
      <c r="X245">
        <v>1462</v>
      </c>
      <c r="AA245" t="s">
        <v>82</v>
      </c>
      <c r="AB245">
        <v>0</v>
      </c>
      <c r="AE245" t="s">
        <v>82</v>
      </c>
      <c r="AF245">
        <v>0</v>
      </c>
      <c r="AI245" t="s">
        <v>82</v>
      </c>
      <c r="AJ245">
        <v>0</v>
      </c>
      <c r="AM245" t="s">
        <v>82</v>
      </c>
      <c r="AN245">
        <v>4</v>
      </c>
      <c r="AQ245" t="s">
        <v>82</v>
      </c>
      <c r="AR245">
        <v>0</v>
      </c>
      <c r="AT245" t="s">
        <v>82</v>
      </c>
      <c r="AU245">
        <v>55</v>
      </c>
    </row>
    <row r="246" spans="1:47" x14ac:dyDescent="0.35">
      <c r="C246" t="s">
        <v>60</v>
      </c>
      <c r="D246">
        <v>0</v>
      </c>
      <c r="G246" t="s">
        <v>60</v>
      </c>
      <c r="H246">
        <v>181</v>
      </c>
      <c r="K246" t="s">
        <v>60</v>
      </c>
      <c r="L246">
        <v>0</v>
      </c>
      <c r="O246" t="s">
        <v>60</v>
      </c>
      <c r="P246">
        <v>0</v>
      </c>
      <c r="S246" t="s">
        <v>60</v>
      </c>
      <c r="T246">
        <v>301</v>
      </c>
      <c r="W246" t="s">
        <v>60</v>
      </c>
      <c r="X246">
        <v>374</v>
      </c>
      <c r="AA246" t="s">
        <v>60</v>
      </c>
      <c r="AB246">
        <v>0</v>
      </c>
      <c r="AE246" t="s">
        <v>60</v>
      </c>
      <c r="AF246">
        <v>0</v>
      </c>
      <c r="AI246" t="s">
        <v>60</v>
      </c>
      <c r="AJ246">
        <v>0</v>
      </c>
      <c r="AM246" t="s">
        <v>60</v>
      </c>
      <c r="AN246">
        <v>14</v>
      </c>
      <c r="AQ246" t="s">
        <v>60</v>
      </c>
      <c r="AR246">
        <v>0</v>
      </c>
      <c r="AT246" t="s">
        <v>60</v>
      </c>
      <c r="AU246">
        <v>32</v>
      </c>
    </row>
    <row r="247" spans="1:47" x14ac:dyDescent="0.35">
      <c r="C247" t="s">
        <v>127</v>
      </c>
      <c r="D247">
        <v>0</v>
      </c>
      <c r="G247" t="s">
        <v>127</v>
      </c>
      <c r="H247">
        <v>0</v>
      </c>
      <c r="K247" t="s">
        <v>127</v>
      </c>
      <c r="L247">
        <v>0</v>
      </c>
      <c r="O247" t="s">
        <v>127</v>
      </c>
      <c r="P247">
        <v>0</v>
      </c>
      <c r="S247" t="s">
        <v>127</v>
      </c>
      <c r="T247">
        <v>0</v>
      </c>
      <c r="W247" t="s">
        <v>127</v>
      </c>
      <c r="X247">
        <v>0</v>
      </c>
      <c r="AA247" t="s">
        <v>127</v>
      </c>
      <c r="AB247">
        <v>0</v>
      </c>
      <c r="AE247" t="s">
        <v>127</v>
      </c>
      <c r="AF247">
        <v>0</v>
      </c>
      <c r="AI247" t="s">
        <v>127</v>
      </c>
      <c r="AJ247">
        <v>0</v>
      </c>
      <c r="AM247" t="s">
        <v>127</v>
      </c>
      <c r="AN247">
        <v>0</v>
      </c>
      <c r="AQ247" t="s">
        <v>127</v>
      </c>
      <c r="AR247">
        <v>0</v>
      </c>
      <c r="AT247" t="s">
        <v>58</v>
      </c>
      <c r="AU247">
        <v>0</v>
      </c>
    </row>
    <row r="248" spans="1:47" x14ac:dyDescent="0.35">
      <c r="C248" t="s">
        <v>61</v>
      </c>
      <c r="D248">
        <v>0</v>
      </c>
      <c r="G248" t="s">
        <v>61</v>
      </c>
      <c r="H248">
        <v>0</v>
      </c>
      <c r="K248" t="s">
        <v>61</v>
      </c>
      <c r="L248">
        <v>0</v>
      </c>
      <c r="O248" t="s">
        <v>61</v>
      </c>
      <c r="P248">
        <v>0</v>
      </c>
      <c r="S248" t="s">
        <v>61</v>
      </c>
      <c r="T248">
        <v>0</v>
      </c>
      <c r="W248" t="s">
        <v>61</v>
      </c>
      <c r="X248">
        <v>0</v>
      </c>
      <c r="AA248" t="s">
        <v>61</v>
      </c>
      <c r="AB248">
        <v>0</v>
      </c>
      <c r="AE248" t="s">
        <v>61</v>
      </c>
      <c r="AF248">
        <v>0</v>
      </c>
      <c r="AI248" t="s">
        <v>61</v>
      </c>
      <c r="AJ248">
        <v>0</v>
      </c>
      <c r="AM248" t="s">
        <v>61</v>
      </c>
      <c r="AN248">
        <v>0</v>
      </c>
      <c r="AQ248" t="s">
        <v>61</v>
      </c>
      <c r="AR248">
        <v>0</v>
      </c>
      <c r="AT248" t="s">
        <v>61</v>
      </c>
      <c r="AU248">
        <v>0</v>
      </c>
    </row>
    <row r="249" spans="1:47" x14ac:dyDescent="0.35">
      <c r="C249" t="s">
        <v>62</v>
      </c>
      <c r="D249">
        <v>0</v>
      </c>
      <c r="G249" t="s">
        <v>62</v>
      </c>
      <c r="H249">
        <v>755</v>
      </c>
      <c r="K249" t="s">
        <v>62</v>
      </c>
      <c r="L249">
        <v>0</v>
      </c>
      <c r="O249" t="s">
        <v>62</v>
      </c>
      <c r="P249">
        <v>0</v>
      </c>
      <c r="S249" t="s">
        <v>62</v>
      </c>
      <c r="T249">
        <v>0</v>
      </c>
      <c r="W249" t="s">
        <v>62</v>
      </c>
      <c r="X249">
        <v>0</v>
      </c>
      <c r="AA249" t="s">
        <v>62</v>
      </c>
      <c r="AB249">
        <v>0</v>
      </c>
      <c r="AE249" t="s">
        <v>62</v>
      </c>
      <c r="AF249">
        <v>0</v>
      </c>
      <c r="AI249" t="s">
        <v>62</v>
      </c>
      <c r="AJ249">
        <v>0</v>
      </c>
      <c r="AM249" t="s">
        <v>62</v>
      </c>
      <c r="AN249">
        <v>0</v>
      </c>
      <c r="AQ249" t="s">
        <v>62</v>
      </c>
      <c r="AR249">
        <v>0</v>
      </c>
      <c r="AT249" t="s">
        <v>62</v>
      </c>
      <c r="AU249">
        <v>389</v>
      </c>
    </row>
    <row r="250" spans="1:47" x14ac:dyDescent="0.35">
      <c r="C250" t="s">
        <v>227</v>
      </c>
      <c r="D250">
        <v>0</v>
      </c>
      <c r="G250" t="s">
        <v>227</v>
      </c>
      <c r="H250">
        <v>0</v>
      </c>
      <c r="K250" t="s">
        <v>227</v>
      </c>
      <c r="L250">
        <v>0</v>
      </c>
      <c r="O250" t="s">
        <v>227</v>
      </c>
      <c r="P250">
        <v>0</v>
      </c>
      <c r="S250" t="s">
        <v>227</v>
      </c>
      <c r="T250">
        <v>0</v>
      </c>
      <c r="W250" t="s">
        <v>227</v>
      </c>
      <c r="X250">
        <v>0</v>
      </c>
      <c r="AA250" t="s">
        <v>227</v>
      </c>
      <c r="AB250">
        <v>0</v>
      </c>
      <c r="AE250" t="s">
        <v>227</v>
      </c>
      <c r="AF250">
        <v>0</v>
      </c>
      <c r="AI250" t="s">
        <v>227</v>
      </c>
      <c r="AJ250">
        <v>0</v>
      </c>
      <c r="AM250" t="s">
        <v>227</v>
      </c>
      <c r="AN250">
        <v>0</v>
      </c>
      <c r="AQ250" t="s">
        <v>227</v>
      </c>
      <c r="AR250">
        <v>0</v>
      </c>
      <c r="AT250" t="s">
        <v>64</v>
      </c>
      <c r="AU250">
        <v>0</v>
      </c>
    </row>
    <row r="251" spans="1:47" x14ac:dyDescent="0.35">
      <c r="C251" t="s">
        <v>228</v>
      </c>
      <c r="D251">
        <v>0</v>
      </c>
      <c r="G251" t="s">
        <v>228</v>
      </c>
      <c r="H251">
        <v>0</v>
      </c>
      <c r="K251" t="s">
        <v>228</v>
      </c>
      <c r="L251">
        <v>0</v>
      </c>
      <c r="O251" t="s">
        <v>228</v>
      </c>
      <c r="P251">
        <v>0</v>
      </c>
      <c r="S251" t="s">
        <v>228</v>
      </c>
      <c r="T251">
        <v>0</v>
      </c>
      <c r="W251" t="s">
        <v>228</v>
      </c>
      <c r="X251">
        <v>0</v>
      </c>
      <c r="AA251" t="s">
        <v>228</v>
      </c>
      <c r="AB251">
        <v>0</v>
      </c>
      <c r="AE251" t="s">
        <v>228</v>
      </c>
      <c r="AF251">
        <v>0</v>
      </c>
      <c r="AI251" t="s">
        <v>228</v>
      </c>
      <c r="AJ251">
        <v>0</v>
      </c>
      <c r="AM251" t="s">
        <v>228</v>
      </c>
      <c r="AN251">
        <v>0</v>
      </c>
      <c r="AQ251" t="s">
        <v>228</v>
      </c>
      <c r="AR251">
        <v>0</v>
      </c>
      <c r="AT251" t="s">
        <v>65</v>
      </c>
      <c r="AU251">
        <v>0</v>
      </c>
    </row>
    <row r="252" spans="1:47" x14ac:dyDescent="0.35">
      <c r="C252" t="s">
        <v>229</v>
      </c>
      <c r="D252">
        <v>0</v>
      </c>
      <c r="G252" t="s">
        <v>229</v>
      </c>
      <c r="H252">
        <v>0</v>
      </c>
      <c r="K252" t="s">
        <v>229</v>
      </c>
      <c r="L252">
        <v>0</v>
      </c>
      <c r="O252" t="s">
        <v>229</v>
      </c>
      <c r="P252">
        <v>0</v>
      </c>
      <c r="S252" t="s">
        <v>229</v>
      </c>
      <c r="T252">
        <v>0</v>
      </c>
      <c r="W252" t="s">
        <v>229</v>
      </c>
      <c r="X252">
        <v>0</v>
      </c>
      <c r="AA252" t="s">
        <v>229</v>
      </c>
      <c r="AB252">
        <v>0</v>
      </c>
      <c r="AE252" t="s">
        <v>229</v>
      </c>
      <c r="AF252">
        <v>0</v>
      </c>
      <c r="AI252" t="s">
        <v>229</v>
      </c>
      <c r="AJ252">
        <v>0</v>
      </c>
      <c r="AM252" t="s">
        <v>229</v>
      </c>
      <c r="AN252">
        <v>0</v>
      </c>
      <c r="AQ252" t="s">
        <v>229</v>
      </c>
      <c r="AR252">
        <v>0</v>
      </c>
      <c r="AT252" t="s">
        <v>66</v>
      </c>
      <c r="AU252">
        <v>0</v>
      </c>
    </row>
    <row r="253" spans="1:47" x14ac:dyDescent="0.35">
      <c r="C253" t="s">
        <v>133</v>
      </c>
      <c r="D253">
        <v>0</v>
      </c>
      <c r="G253" t="s">
        <v>133</v>
      </c>
      <c r="H253">
        <v>0</v>
      </c>
      <c r="K253" t="s">
        <v>133</v>
      </c>
      <c r="L253">
        <v>0</v>
      </c>
      <c r="O253" t="s">
        <v>133</v>
      </c>
      <c r="P253">
        <v>0</v>
      </c>
      <c r="S253" t="s">
        <v>133</v>
      </c>
      <c r="T253">
        <v>0</v>
      </c>
      <c r="W253" t="s">
        <v>133</v>
      </c>
      <c r="X253">
        <v>0</v>
      </c>
      <c r="AA253" t="s">
        <v>133</v>
      </c>
      <c r="AB253">
        <v>0</v>
      </c>
      <c r="AE253" t="s">
        <v>133</v>
      </c>
      <c r="AF253">
        <v>0</v>
      </c>
      <c r="AI253" t="s">
        <v>133</v>
      </c>
      <c r="AJ253">
        <v>0</v>
      </c>
      <c r="AM253" t="s">
        <v>133</v>
      </c>
      <c r="AN253">
        <v>0</v>
      </c>
      <c r="AQ253" t="s">
        <v>133</v>
      </c>
      <c r="AR253">
        <v>0</v>
      </c>
      <c r="AT253" t="s">
        <v>79</v>
      </c>
      <c r="AU253">
        <v>161</v>
      </c>
    </row>
    <row r="254" spans="1:47" x14ac:dyDescent="0.35">
      <c r="C254" t="s">
        <v>230</v>
      </c>
      <c r="D254">
        <v>0</v>
      </c>
      <c r="G254" t="s">
        <v>230</v>
      </c>
      <c r="H254">
        <v>0</v>
      </c>
      <c r="K254" t="s">
        <v>230</v>
      </c>
      <c r="L254">
        <v>0</v>
      </c>
      <c r="O254" t="s">
        <v>230</v>
      </c>
      <c r="P254">
        <v>0</v>
      </c>
      <c r="S254" t="s">
        <v>230</v>
      </c>
      <c r="T254">
        <v>0</v>
      </c>
      <c r="W254" t="s">
        <v>230</v>
      </c>
      <c r="X254">
        <v>0</v>
      </c>
      <c r="AA254" t="s">
        <v>230</v>
      </c>
      <c r="AB254">
        <v>0</v>
      </c>
      <c r="AE254" t="s">
        <v>230</v>
      </c>
      <c r="AF254">
        <v>0</v>
      </c>
      <c r="AI254" t="s">
        <v>230</v>
      </c>
      <c r="AJ254">
        <v>0</v>
      </c>
      <c r="AM254" t="s">
        <v>230</v>
      </c>
      <c r="AN254">
        <v>0</v>
      </c>
      <c r="AQ254" t="s">
        <v>230</v>
      </c>
      <c r="AR254">
        <v>0</v>
      </c>
      <c r="AT254" t="s">
        <v>68</v>
      </c>
      <c r="AU254">
        <v>0</v>
      </c>
    </row>
    <row r="255" spans="1:47" x14ac:dyDescent="0.35">
      <c r="C255" t="s">
        <v>136</v>
      </c>
      <c r="D255">
        <v>0</v>
      </c>
      <c r="G255" t="s">
        <v>136</v>
      </c>
      <c r="H255">
        <v>0</v>
      </c>
      <c r="K255" t="s">
        <v>136</v>
      </c>
      <c r="L255">
        <v>0</v>
      </c>
      <c r="O255" t="s">
        <v>136</v>
      </c>
      <c r="P255">
        <v>0</v>
      </c>
      <c r="S255" t="s">
        <v>136</v>
      </c>
      <c r="T255">
        <v>0</v>
      </c>
      <c r="W255" t="s">
        <v>136</v>
      </c>
      <c r="X255">
        <v>0</v>
      </c>
      <c r="AA255" t="s">
        <v>136</v>
      </c>
      <c r="AB255">
        <v>0</v>
      </c>
      <c r="AE255" t="s">
        <v>136</v>
      </c>
      <c r="AF255">
        <v>0</v>
      </c>
      <c r="AI255" t="s">
        <v>136</v>
      </c>
      <c r="AJ255">
        <v>25</v>
      </c>
      <c r="AM255" t="s">
        <v>136</v>
      </c>
      <c r="AN255">
        <v>0</v>
      </c>
      <c r="AQ255" t="s">
        <v>136</v>
      </c>
      <c r="AR255">
        <v>0</v>
      </c>
      <c r="AT255" t="s">
        <v>69</v>
      </c>
      <c r="AU255">
        <v>498</v>
      </c>
    </row>
    <row r="256" spans="1:47" x14ac:dyDescent="0.35">
      <c r="C256" t="s">
        <v>231</v>
      </c>
      <c r="D256">
        <v>0</v>
      </c>
      <c r="G256" t="s">
        <v>231</v>
      </c>
      <c r="H256">
        <v>0</v>
      </c>
      <c r="K256" t="s">
        <v>231</v>
      </c>
      <c r="L256">
        <v>0</v>
      </c>
      <c r="O256" t="s">
        <v>231</v>
      </c>
      <c r="P256">
        <v>0</v>
      </c>
      <c r="S256" t="s">
        <v>231</v>
      </c>
      <c r="T256">
        <v>0</v>
      </c>
      <c r="W256" t="s">
        <v>231</v>
      </c>
      <c r="X256">
        <v>0</v>
      </c>
      <c r="AA256" t="s">
        <v>231</v>
      </c>
      <c r="AB256">
        <v>0</v>
      </c>
      <c r="AE256" t="s">
        <v>231</v>
      </c>
      <c r="AF256">
        <v>0</v>
      </c>
      <c r="AI256" t="s">
        <v>231</v>
      </c>
      <c r="AJ256">
        <v>0</v>
      </c>
      <c r="AM256" t="s">
        <v>231</v>
      </c>
      <c r="AN256">
        <v>0</v>
      </c>
      <c r="AQ256" t="s">
        <v>231</v>
      </c>
      <c r="AR256">
        <v>0</v>
      </c>
      <c r="AT256" t="s">
        <v>70</v>
      </c>
      <c r="AU256">
        <v>0</v>
      </c>
    </row>
    <row r="257" spans="1:47" x14ac:dyDescent="0.35">
      <c r="C257" t="s">
        <v>141</v>
      </c>
      <c r="D257">
        <v>0</v>
      </c>
      <c r="G257" t="s">
        <v>141</v>
      </c>
      <c r="H257">
        <v>0</v>
      </c>
      <c r="K257" t="s">
        <v>141</v>
      </c>
      <c r="L257">
        <v>0</v>
      </c>
      <c r="O257" t="s">
        <v>141</v>
      </c>
      <c r="P257">
        <v>0</v>
      </c>
      <c r="S257" t="s">
        <v>141</v>
      </c>
      <c r="T257">
        <v>0</v>
      </c>
      <c r="W257" t="s">
        <v>141</v>
      </c>
      <c r="X257">
        <v>0</v>
      </c>
      <c r="AA257" t="s">
        <v>141</v>
      </c>
      <c r="AB257">
        <v>0</v>
      </c>
      <c r="AE257" t="s">
        <v>141</v>
      </c>
      <c r="AF257">
        <v>0</v>
      </c>
      <c r="AI257" t="s">
        <v>141</v>
      </c>
      <c r="AJ257">
        <v>0</v>
      </c>
      <c r="AM257" t="s">
        <v>141</v>
      </c>
      <c r="AN257">
        <v>0</v>
      </c>
      <c r="AQ257" t="s">
        <v>141</v>
      </c>
      <c r="AR257">
        <v>0</v>
      </c>
      <c r="AT257" t="s">
        <v>76</v>
      </c>
      <c r="AU257">
        <v>0</v>
      </c>
    </row>
    <row r="258" spans="1:47" x14ac:dyDescent="0.35">
      <c r="C258" t="s">
        <v>232</v>
      </c>
      <c r="D258">
        <v>0</v>
      </c>
      <c r="G258" t="s">
        <v>232</v>
      </c>
      <c r="H258">
        <v>0</v>
      </c>
      <c r="K258" t="s">
        <v>232</v>
      </c>
      <c r="L258">
        <v>0</v>
      </c>
      <c r="O258" t="s">
        <v>232</v>
      </c>
      <c r="P258">
        <v>0</v>
      </c>
      <c r="S258" t="s">
        <v>232</v>
      </c>
      <c r="T258">
        <v>0</v>
      </c>
      <c r="W258" t="s">
        <v>232</v>
      </c>
      <c r="X258">
        <v>0</v>
      </c>
      <c r="AA258" t="s">
        <v>232</v>
      </c>
      <c r="AB258">
        <v>0</v>
      </c>
      <c r="AE258" t="s">
        <v>232</v>
      </c>
      <c r="AF258">
        <v>0</v>
      </c>
      <c r="AI258" t="s">
        <v>232</v>
      </c>
      <c r="AJ258">
        <v>0</v>
      </c>
      <c r="AM258" t="s">
        <v>232</v>
      </c>
      <c r="AN258">
        <v>0</v>
      </c>
      <c r="AQ258" t="s">
        <v>232</v>
      </c>
      <c r="AR258">
        <v>0</v>
      </c>
      <c r="AT258" t="s">
        <v>77</v>
      </c>
      <c r="AU258">
        <v>44</v>
      </c>
    </row>
    <row r="259" spans="1:47" x14ac:dyDescent="0.35">
      <c r="C259" t="s">
        <v>233</v>
      </c>
      <c r="D259">
        <v>0</v>
      </c>
      <c r="G259" t="s">
        <v>233</v>
      </c>
      <c r="H259">
        <v>0</v>
      </c>
      <c r="K259" t="s">
        <v>233</v>
      </c>
      <c r="L259">
        <v>0</v>
      </c>
      <c r="O259" t="s">
        <v>233</v>
      </c>
      <c r="P259">
        <v>0</v>
      </c>
      <c r="S259" t="s">
        <v>233</v>
      </c>
      <c r="T259">
        <v>0</v>
      </c>
      <c r="W259" t="s">
        <v>233</v>
      </c>
      <c r="X259">
        <v>0</v>
      </c>
      <c r="AA259" t="s">
        <v>233</v>
      </c>
      <c r="AB259">
        <v>0</v>
      </c>
      <c r="AE259" t="s">
        <v>233</v>
      </c>
      <c r="AF259">
        <v>0</v>
      </c>
      <c r="AI259" t="s">
        <v>233</v>
      </c>
      <c r="AJ259">
        <v>0</v>
      </c>
      <c r="AM259" t="s">
        <v>233</v>
      </c>
      <c r="AN259">
        <v>0</v>
      </c>
      <c r="AQ259" t="s">
        <v>233</v>
      </c>
      <c r="AR259">
        <v>0</v>
      </c>
      <c r="AT259" t="s">
        <v>78</v>
      </c>
      <c r="AU259">
        <v>115</v>
      </c>
    </row>
    <row r="260" spans="1:47" x14ac:dyDescent="0.35">
      <c r="C260" t="s">
        <v>134</v>
      </c>
      <c r="D260">
        <v>86</v>
      </c>
      <c r="G260" t="s">
        <v>134</v>
      </c>
      <c r="H260">
        <v>0</v>
      </c>
      <c r="K260" t="s">
        <v>134</v>
      </c>
      <c r="L260">
        <v>0</v>
      </c>
      <c r="O260" t="s">
        <v>134</v>
      </c>
      <c r="P260">
        <v>0</v>
      </c>
      <c r="S260" t="s">
        <v>134</v>
      </c>
      <c r="T260">
        <v>0</v>
      </c>
      <c r="W260" t="s">
        <v>134</v>
      </c>
      <c r="X260">
        <v>0</v>
      </c>
      <c r="AA260" t="s">
        <v>134</v>
      </c>
      <c r="AB260">
        <v>8</v>
      </c>
      <c r="AE260" t="s">
        <v>134</v>
      </c>
      <c r="AF260">
        <v>0</v>
      </c>
      <c r="AI260" t="s">
        <v>134</v>
      </c>
      <c r="AJ260">
        <v>16</v>
      </c>
      <c r="AM260" t="s">
        <v>134</v>
      </c>
      <c r="AN260">
        <v>0</v>
      </c>
      <c r="AQ260" t="s">
        <v>134</v>
      </c>
      <c r="AR260">
        <v>0</v>
      </c>
      <c r="AT260" t="s">
        <v>67</v>
      </c>
      <c r="AU260">
        <v>8</v>
      </c>
    </row>
    <row r="261" spans="1:47" x14ac:dyDescent="0.35">
      <c r="C261" t="s">
        <v>142</v>
      </c>
      <c r="D261">
        <v>0</v>
      </c>
      <c r="G261" t="s">
        <v>142</v>
      </c>
      <c r="H261">
        <v>0</v>
      </c>
      <c r="K261" t="s">
        <v>142</v>
      </c>
      <c r="L261">
        <v>0</v>
      </c>
      <c r="O261" t="s">
        <v>142</v>
      </c>
      <c r="P261">
        <v>0</v>
      </c>
      <c r="S261" t="s">
        <v>142</v>
      </c>
      <c r="T261">
        <v>0</v>
      </c>
      <c r="W261" t="s">
        <v>142</v>
      </c>
      <c r="X261">
        <v>0</v>
      </c>
      <c r="AA261" t="s">
        <v>142</v>
      </c>
      <c r="AB261">
        <v>0</v>
      </c>
      <c r="AE261" t="s">
        <v>142</v>
      </c>
      <c r="AF261">
        <v>0</v>
      </c>
      <c r="AI261" t="s">
        <v>142</v>
      </c>
      <c r="AJ261">
        <v>0</v>
      </c>
      <c r="AM261" t="s">
        <v>142</v>
      </c>
      <c r="AN261">
        <v>0</v>
      </c>
      <c r="AQ261" t="s">
        <v>142</v>
      </c>
      <c r="AR261">
        <v>0</v>
      </c>
      <c r="AT261" t="s">
        <v>80</v>
      </c>
      <c r="AU261">
        <v>0</v>
      </c>
    </row>
    <row r="262" spans="1:47" x14ac:dyDescent="0.35">
      <c r="C262" t="s">
        <v>83</v>
      </c>
      <c r="D262">
        <v>0</v>
      </c>
      <c r="G262" t="s">
        <v>83</v>
      </c>
      <c r="H262">
        <v>0</v>
      </c>
      <c r="K262" t="s">
        <v>83</v>
      </c>
      <c r="L262">
        <v>0</v>
      </c>
      <c r="O262" t="s">
        <v>83</v>
      </c>
      <c r="P262">
        <v>0</v>
      </c>
      <c r="S262" t="s">
        <v>83</v>
      </c>
      <c r="T262">
        <v>0</v>
      </c>
      <c r="W262" t="s">
        <v>83</v>
      </c>
      <c r="X262">
        <v>0</v>
      </c>
      <c r="AA262" t="s">
        <v>83</v>
      </c>
      <c r="AB262">
        <v>0</v>
      </c>
      <c r="AE262" t="s">
        <v>83</v>
      </c>
      <c r="AF262">
        <v>0</v>
      </c>
      <c r="AI262" t="s">
        <v>83</v>
      </c>
      <c r="AJ262">
        <v>0</v>
      </c>
      <c r="AM262" t="s">
        <v>83</v>
      </c>
      <c r="AN262">
        <v>0</v>
      </c>
      <c r="AQ262" t="s">
        <v>83</v>
      </c>
      <c r="AR262">
        <v>0</v>
      </c>
      <c r="AT262" t="s">
        <v>83</v>
      </c>
      <c r="AU262">
        <v>0</v>
      </c>
    </row>
    <row r="263" spans="1:47" x14ac:dyDescent="0.35">
      <c r="C263" t="s">
        <v>84</v>
      </c>
      <c r="D263">
        <v>0</v>
      </c>
      <c r="G263" t="s">
        <v>84</v>
      </c>
      <c r="H263">
        <v>0</v>
      </c>
      <c r="K263" t="s">
        <v>84</v>
      </c>
      <c r="L263">
        <v>0</v>
      </c>
      <c r="O263" t="s">
        <v>84</v>
      </c>
      <c r="P263">
        <v>0</v>
      </c>
      <c r="S263" t="s">
        <v>84</v>
      </c>
      <c r="T263">
        <v>0</v>
      </c>
      <c r="W263" t="s">
        <v>84</v>
      </c>
      <c r="X263">
        <v>0</v>
      </c>
      <c r="AA263" t="s">
        <v>84</v>
      </c>
      <c r="AB263">
        <v>0</v>
      </c>
      <c r="AE263" t="s">
        <v>84</v>
      </c>
      <c r="AF263">
        <v>0</v>
      </c>
      <c r="AI263" t="s">
        <v>84</v>
      </c>
      <c r="AJ263">
        <v>0</v>
      </c>
      <c r="AM263" t="s">
        <v>84</v>
      </c>
      <c r="AN263">
        <v>0</v>
      </c>
      <c r="AQ263" t="s">
        <v>84</v>
      </c>
      <c r="AR263">
        <v>0</v>
      </c>
      <c r="AT263" t="s">
        <v>84</v>
      </c>
      <c r="AU263">
        <v>0</v>
      </c>
    </row>
    <row r="264" spans="1:47" x14ac:dyDescent="0.35">
      <c r="C264" t="s">
        <v>126</v>
      </c>
      <c r="D264">
        <v>0</v>
      </c>
      <c r="G264" t="s">
        <v>126</v>
      </c>
      <c r="H264">
        <v>0</v>
      </c>
      <c r="K264" t="s">
        <v>247</v>
      </c>
      <c r="L264">
        <v>0</v>
      </c>
      <c r="O264" t="s">
        <v>126</v>
      </c>
      <c r="P264">
        <v>0</v>
      </c>
      <c r="S264" t="s">
        <v>126</v>
      </c>
      <c r="T264">
        <v>0</v>
      </c>
      <c r="W264" t="s">
        <v>126</v>
      </c>
      <c r="X264">
        <v>0</v>
      </c>
      <c r="AA264" t="s">
        <v>126</v>
      </c>
      <c r="AB264">
        <v>0</v>
      </c>
      <c r="AE264" t="s">
        <v>126</v>
      </c>
      <c r="AF264">
        <v>0</v>
      </c>
      <c r="AI264" t="s">
        <v>126</v>
      </c>
      <c r="AJ264">
        <v>0</v>
      </c>
      <c r="AM264" t="s">
        <v>126</v>
      </c>
      <c r="AN264">
        <v>0</v>
      </c>
      <c r="AQ264" t="s">
        <v>126</v>
      </c>
      <c r="AR264">
        <v>0</v>
      </c>
      <c r="AT264" t="s">
        <v>86</v>
      </c>
      <c r="AU264">
        <v>0</v>
      </c>
    </row>
    <row r="265" spans="1:47" x14ac:dyDescent="0.35">
      <c r="C265" t="s">
        <v>87</v>
      </c>
      <c r="D265">
        <v>0</v>
      </c>
      <c r="G265" t="s">
        <v>87</v>
      </c>
      <c r="H265">
        <v>0</v>
      </c>
      <c r="K265" t="s">
        <v>87</v>
      </c>
      <c r="L265">
        <v>0</v>
      </c>
      <c r="O265" t="s">
        <v>87</v>
      </c>
      <c r="P265">
        <v>0</v>
      </c>
      <c r="S265" t="s">
        <v>87</v>
      </c>
      <c r="T265">
        <v>0</v>
      </c>
      <c r="W265" t="s">
        <v>87</v>
      </c>
      <c r="X265">
        <v>0</v>
      </c>
      <c r="AA265" t="s">
        <v>87</v>
      </c>
      <c r="AB265">
        <v>0</v>
      </c>
      <c r="AE265" t="s">
        <v>87</v>
      </c>
      <c r="AF265">
        <v>0</v>
      </c>
      <c r="AI265" t="s">
        <v>87</v>
      </c>
      <c r="AJ265">
        <v>0</v>
      </c>
      <c r="AM265" t="s">
        <v>87</v>
      </c>
      <c r="AN265">
        <v>0</v>
      </c>
      <c r="AQ265" t="s">
        <v>87</v>
      </c>
      <c r="AR265">
        <v>0</v>
      </c>
      <c r="AT265" t="s">
        <v>87</v>
      </c>
      <c r="AU265">
        <v>0</v>
      </c>
    </row>
    <row r="266" spans="1:47" x14ac:dyDescent="0.35">
      <c r="A266" t="s">
        <v>168</v>
      </c>
      <c r="B266">
        <v>533864.00000000012</v>
      </c>
      <c r="C266" t="s">
        <v>135</v>
      </c>
      <c r="D266">
        <v>520</v>
      </c>
      <c r="E266" t="s">
        <v>168</v>
      </c>
      <c r="F266">
        <v>539939.99999999988</v>
      </c>
      <c r="G266" t="s">
        <v>135</v>
      </c>
      <c r="H266">
        <v>616</v>
      </c>
      <c r="I266" t="s">
        <v>168</v>
      </c>
      <c r="J266">
        <v>546076</v>
      </c>
      <c r="K266" t="s">
        <v>135</v>
      </c>
      <c r="L266">
        <v>0</v>
      </c>
      <c r="M266" t="s">
        <v>168</v>
      </c>
      <c r="N266">
        <v>552166.00000000012</v>
      </c>
      <c r="O266" t="s">
        <v>135</v>
      </c>
      <c r="P266">
        <v>820</v>
      </c>
      <c r="Q266" t="s">
        <v>168</v>
      </c>
      <c r="R266">
        <v>558394.50000000035</v>
      </c>
      <c r="S266" t="s">
        <v>135</v>
      </c>
      <c r="T266">
        <v>816</v>
      </c>
      <c r="U266" t="s">
        <v>168</v>
      </c>
      <c r="V266">
        <v>564954.00000000035</v>
      </c>
      <c r="W266" t="s">
        <v>135</v>
      </c>
      <c r="X266">
        <v>0</v>
      </c>
      <c r="Y266" t="s">
        <v>168</v>
      </c>
      <c r="Z266">
        <v>571201.5</v>
      </c>
      <c r="AA266" t="s">
        <v>135</v>
      </c>
      <c r="AB266">
        <v>916</v>
      </c>
      <c r="AC266" t="s">
        <v>168</v>
      </c>
      <c r="AD266">
        <v>577030.49999999965</v>
      </c>
      <c r="AE266" t="s">
        <v>135</v>
      </c>
      <c r="AF266">
        <v>0</v>
      </c>
      <c r="AG266" t="s">
        <v>168</v>
      </c>
      <c r="AH266">
        <v>582640.00000000023</v>
      </c>
      <c r="AI266" t="s">
        <v>135</v>
      </c>
      <c r="AJ266">
        <v>0</v>
      </c>
      <c r="AK266" t="s">
        <v>168</v>
      </c>
      <c r="AL266">
        <v>587925</v>
      </c>
      <c r="AM266" t="s">
        <v>135</v>
      </c>
      <c r="AN266">
        <v>0</v>
      </c>
      <c r="AO266" t="s">
        <v>168</v>
      </c>
      <c r="AP266">
        <v>593149.50000000012</v>
      </c>
      <c r="AQ266" t="s">
        <v>135</v>
      </c>
      <c r="AR266">
        <v>5532</v>
      </c>
      <c r="AS266" t="s">
        <v>168</v>
      </c>
      <c r="AT266" t="s">
        <v>148</v>
      </c>
      <c r="AU266">
        <v>452</v>
      </c>
    </row>
    <row r="267" spans="1:47" x14ac:dyDescent="0.35">
      <c r="C267" t="s">
        <v>139</v>
      </c>
      <c r="D267">
        <v>1102</v>
      </c>
      <c r="G267" t="s">
        <v>139</v>
      </c>
      <c r="H267">
        <v>806</v>
      </c>
      <c r="K267" t="s">
        <v>139</v>
      </c>
      <c r="L267">
        <v>952</v>
      </c>
      <c r="O267" t="s">
        <v>139</v>
      </c>
      <c r="P267">
        <v>996</v>
      </c>
      <c r="S267" t="s">
        <v>139</v>
      </c>
      <c r="T267">
        <v>1224</v>
      </c>
      <c r="W267" t="s">
        <v>139</v>
      </c>
      <c r="X267">
        <v>1376</v>
      </c>
      <c r="AA267" t="s">
        <v>139</v>
      </c>
      <c r="AB267">
        <v>1412</v>
      </c>
      <c r="AE267" t="s">
        <v>139</v>
      </c>
      <c r="AF267">
        <v>0</v>
      </c>
      <c r="AI267" t="s">
        <v>139</v>
      </c>
      <c r="AJ267">
        <v>0</v>
      </c>
      <c r="AM267" t="s">
        <v>139</v>
      </c>
      <c r="AN267">
        <v>0</v>
      </c>
      <c r="AQ267" t="s">
        <v>139</v>
      </c>
      <c r="AR267">
        <v>1882</v>
      </c>
      <c r="AT267" t="s">
        <v>139</v>
      </c>
      <c r="AU267">
        <v>768</v>
      </c>
    </row>
    <row r="268" spans="1:47" x14ac:dyDescent="0.35">
      <c r="C268" t="s">
        <v>138</v>
      </c>
      <c r="D268">
        <v>0</v>
      </c>
      <c r="G268" t="s">
        <v>138</v>
      </c>
      <c r="H268">
        <v>0</v>
      </c>
      <c r="K268" t="s">
        <v>138</v>
      </c>
      <c r="L268">
        <v>0</v>
      </c>
      <c r="O268" t="s">
        <v>138</v>
      </c>
      <c r="P268">
        <v>0</v>
      </c>
      <c r="S268" t="s">
        <v>138</v>
      </c>
      <c r="T268">
        <v>0</v>
      </c>
      <c r="W268" t="s">
        <v>138</v>
      </c>
      <c r="X268">
        <v>0</v>
      </c>
      <c r="AA268" t="s">
        <v>138</v>
      </c>
      <c r="AB268">
        <v>0</v>
      </c>
      <c r="AE268" t="s">
        <v>138</v>
      </c>
      <c r="AF268">
        <v>0</v>
      </c>
      <c r="AI268" t="s">
        <v>138</v>
      </c>
      <c r="AJ268">
        <v>0</v>
      </c>
      <c r="AM268" t="s">
        <v>138</v>
      </c>
      <c r="AN268">
        <v>0</v>
      </c>
      <c r="AQ268" t="s">
        <v>138</v>
      </c>
      <c r="AR268">
        <v>0</v>
      </c>
      <c r="AT268" t="s">
        <v>138</v>
      </c>
      <c r="AU268">
        <v>27</v>
      </c>
    </row>
    <row r="269" spans="1:47" x14ac:dyDescent="0.35">
      <c r="C269" t="s">
        <v>82</v>
      </c>
      <c r="D269">
        <v>377</v>
      </c>
      <c r="G269" t="s">
        <v>82</v>
      </c>
      <c r="H269">
        <v>0</v>
      </c>
      <c r="K269" t="s">
        <v>82</v>
      </c>
      <c r="L269">
        <v>351</v>
      </c>
      <c r="O269" t="s">
        <v>82</v>
      </c>
      <c r="P269">
        <v>0</v>
      </c>
      <c r="S269" t="s">
        <v>82</v>
      </c>
      <c r="T269">
        <v>0</v>
      </c>
      <c r="W269" t="s">
        <v>82</v>
      </c>
      <c r="X269">
        <v>0</v>
      </c>
      <c r="AA269" t="s">
        <v>82</v>
      </c>
      <c r="AB269">
        <v>2168</v>
      </c>
      <c r="AE269" t="s">
        <v>82</v>
      </c>
      <c r="AF269">
        <v>0</v>
      </c>
      <c r="AI269" t="s">
        <v>82</v>
      </c>
      <c r="AJ269">
        <v>0</v>
      </c>
      <c r="AM269" t="s">
        <v>82</v>
      </c>
      <c r="AN269">
        <v>254</v>
      </c>
      <c r="AQ269" t="s">
        <v>82</v>
      </c>
      <c r="AR269">
        <v>0</v>
      </c>
      <c r="AT269" t="s">
        <v>82</v>
      </c>
      <c r="AU269">
        <v>172</v>
      </c>
    </row>
    <row r="270" spans="1:47" x14ac:dyDescent="0.35">
      <c r="C270" t="s">
        <v>60</v>
      </c>
      <c r="D270">
        <v>147</v>
      </c>
      <c r="G270" t="s">
        <v>60</v>
      </c>
      <c r="H270">
        <v>6365</v>
      </c>
      <c r="K270" t="s">
        <v>60</v>
      </c>
      <c r="L270">
        <v>116</v>
      </c>
      <c r="O270" t="s">
        <v>60</v>
      </c>
      <c r="P270">
        <v>0</v>
      </c>
      <c r="S270" t="s">
        <v>60</v>
      </c>
      <c r="T270">
        <v>0</v>
      </c>
      <c r="W270" t="s">
        <v>60</v>
      </c>
      <c r="X270">
        <v>1210</v>
      </c>
      <c r="AA270" t="s">
        <v>60</v>
      </c>
      <c r="AB270">
        <v>570</v>
      </c>
      <c r="AE270" t="s">
        <v>60</v>
      </c>
      <c r="AF270">
        <v>577</v>
      </c>
      <c r="AI270" t="s">
        <v>60</v>
      </c>
      <c r="AJ270">
        <v>0</v>
      </c>
      <c r="AM270" t="s">
        <v>60</v>
      </c>
      <c r="AN270">
        <v>25</v>
      </c>
      <c r="AQ270" t="s">
        <v>60</v>
      </c>
      <c r="AR270">
        <v>0</v>
      </c>
      <c r="AT270" t="s">
        <v>60</v>
      </c>
      <c r="AU270">
        <v>81</v>
      </c>
    </row>
    <row r="271" spans="1:47" x14ac:dyDescent="0.35">
      <c r="C271" t="s">
        <v>127</v>
      </c>
      <c r="D271">
        <v>0</v>
      </c>
      <c r="G271" t="s">
        <v>127</v>
      </c>
      <c r="H271">
        <v>0</v>
      </c>
      <c r="K271" t="s">
        <v>127</v>
      </c>
      <c r="L271">
        <v>0</v>
      </c>
      <c r="O271" t="s">
        <v>127</v>
      </c>
      <c r="P271">
        <v>0</v>
      </c>
      <c r="S271" t="s">
        <v>127</v>
      </c>
      <c r="T271">
        <v>0</v>
      </c>
      <c r="W271" t="s">
        <v>127</v>
      </c>
      <c r="X271">
        <v>0</v>
      </c>
      <c r="AA271" t="s">
        <v>127</v>
      </c>
      <c r="AB271">
        <v>117</v>
      </c>
      <c r="AE271" t="s">
        <v>127</v>
      </c>
      <c r="AF271">
        <v>0</v>
      </c>
      <c r="AI271" t="s">
        <v>127</v>
      </c>
      <c r="AJ271">
        <v>0</v>
      </c>
      <c r="AM271" t="s">
        <v>127</v>
      </c>
      <c r="AN271">
        <v>0</v>
      </c>
      <c r="AQ271" t="s">
        <v>127</v>
      </c>
      <c r="AR271">
        <v>155</v>
      </c>
      <c r="AT271" t="s">
        <v>58</v>
      </c>
      <c r="AU271">
        <v>117</v>
      </c>
    </row>
    <row r="272" spans="1:47" x14ac:dyDescent="0.35">
      <c r="C272" t="s">
        <v>61</v>
      </c>
      <c r="D272">
        <v>130</v>
      </c>
      <c r="G272" t="s">
        <v>61</v>
      </c>
      <c r="H272">
        <v>3781</v>
      </c>
      <c r="K272" t="s">
        <v>61</v>
      </c>
      <c r="L272">
        <v>168</v>
      </c>
      <c r="O272" t="s">
        <v>61</v>
      </c>
      <c r="P272">
        <v>0</v>
      </c>
      <c r="S272" t="s">
        <v>61</v>
      </c>
      <c r="T272">
        <v>0</v>
      </c>
      <c r="W272" t="s">
        <v>61</v>
      </c>
      <c r="X272">
        <v>0</v>
      </c>
      <c r="AA272" t="s">
        <v>61</v>
      </c>
      <c r="AB272">
        <v>0</v>
      </c>
      <c r="AE272" t="s">
        <v>61</v>
      </c>
      <c r="AF272">
        <v>0</v>
      </c>
      <c r="AI272" t="s">
        <v>61</v>
      </c>
      <c r="AJ272">
        <v>0</v>
      </c>
      <c r="AM272" t="s">
        <v>61</v>
      </c>
      <c r="AN272">
        <v>6</v>
      </c>
      <c r="AQ272" t="s">
        <v>61</v>
      </c>
      <c r="AR272">
        <v>0</v>
      </c>
      <c r="AT272" t="s">
        <v>61</v>
      </c>
      <c r="AU272">
        <v>18</v>
      </c>
    </row>
    <row r="273" spans="3:47" x14ac:dyDescent="0.35">
      <c r="C273" t="s">
        <v>62</v>
      </c>
      <c r="D273">
        <v>121</v>
      </c>
      <c r="G273" t="s">
        <v>62</v>
      </c>
      <c r="H273">
        <v>3881</v>
      </c>
      <c r="K273" t="s">
        <v>62</v>
      </c>
      <c r="L273">
        <v>8</v>
      </c>
      <c r="O273" t="s">
        <v>62</v>
      </c>
      <c r="P273">
        <v>0</v>
      </c>
      <c r="S273" t="s">
        <v>62</v>
      </c>
      <c r="T273">
        <v>0</v>
      </c>
      <c r="W273" t="s">
        <v>62</v>
      </c>
      <c r="X273">
        <v>0</v>
      </c>
      <c r="AA273" t="s">
        <v>62</v>
      </c>
      <c r="AB273">
        <v>3207</v>
      </c>
      <c r="AE273" t="s">
        <v>62</v>
      </c>
      <c r="AF273">
        <v>0</v>
      </c>
      <c r="AI273" t="s">
        <v>62</v>
      </c>
      <c r="AJ273">
        <v>0</v>
      </c>
      <c r="AM273" t="s">
        <v>62</v>
      </c>
      <c r="AN273">
        <v>353</v>
      </c>
      <c r="AQ273" t="s">
        <v>62</v>
      </c>
      <c r="AR273">
        <v>0</v>
      </c>
      <c r="AT273" t="s">
        <v>62</v>
      </c>
      <c r="AU273">
        <v>1</v>
      </c>
    </row>
    <row r="274" spans="3:47" x14ac:dyDescent="0.35">
      <c r="C274" t="s">
        <v>227</v>
      </c>
      <c r="D274">
        <v>0</v>
      </c>
      <c r="G274" t="s">
        <v>227</v>
      </c>
      <c r="H274">
        <v>0</v>
      </c>
      <c r="K274" t="s">
        <v>227</v>
      </c>
      <c r="L274">
        <v>0</v>
      </c>
      <c r="O274" t="s">
        <v>227</v>
      </c>
      <c r="P274">
        <v>0</v>
      </c>
      <c r="S274" t="s">
        <v>227</v>
      </c>
      <c r="T274">
        <v>0</v>
      </c>
      <c r="W274" t="s">
        <v>227</v>
      </c>
      <c r="X274">
        <v>0</v>
      </c>
      <c r="AA274" t="s">
        <v>227</v>
      </c>
      <c r="AB274">
        <v>0</v>
      </c>
      <c r="AE274" t="s">
        <v>227</v>
      </c>
      <c r="AF274">
        <v>0</v>
      </c>
      <c r="AI274" t="s">
        <v>227</v>
      </c>
      <c r="AJ274">
        <v>0</v>
      </c>
      <c r="AM274" t="s">
        <v>227</v>
      </c>
      <c r="AN274">
        <v>0</v>
      </c>
      <c r="AQ274" t="s">
        <v>227</v>
      </c>
      <c r="AR274">
        <v>0</v>
      </c>
      <c r="AT274" t="s">
        <v>64</v>
      </c>
      <c r="AU274">
        <v>149</v>
      </c>
    </row>
    <row r="275" spans="3:47" x14ac:dyDescent="0.35">
      <c r="C275" t="s">
        <v>228</v>
      </c>
      <c r="D275">
        <v>0</v>
      </c>
      <c r="G275" t="s">
        <v>228</v>
      </c>
      <c r="H275">
        <v>0</v>
      </c>
      <c r="K275" t="s">
        <v>228</v>
      </c>
      <c r="L275">
        <v>0</v>
      </c>
      <c r="O275" t="s">
        <v>228</v>
      </c>
      <c r="P275">
        <v>0</v>
      </c>
      <c r="S275" t="s">
        <v>228</v>
      </c>
      <c r="T275">
        <v>0</v>
      </c>
      <c r="W275" t="s">
        <v>228</v>
      </c>
      <c r="X275">
        <v>0</v>
      </c>
      <c r="AA275" t="s">
        <v>228</v>
      </c>
      <c r="AB275">
        <v>0</v>
      </c>
      <c r="AE275" t="s">
        <v>228</v>
      </c>
      <c r="AF275">
        <v>0</v>
      </c>
      <c r="AI275" t="s">
        <v>228</v>
      </c>
      <c r="AJ275">
        <v>0</v>
      </c>
      <c r="AM275" t="s">
        <v>228</v>
      </c>
      <c r="AN275">
        <v>0</v>
      </c>
      <c r="AQ275" t="s">
        <v>228</v>
      </c>
      <c r="AR275">
        <v>0</v>
      </c>
      <c r="AT275" t="s">
        <v>65</v>
      </c>
      <c r="AU275">
        <v>61</v>
      </c>
    </row>
    <row r="276" spans="3:47" x14ac:dyDescent="0.35">
      <c r="C276" t="s">
        <v>229</v>
      </c>
      <c r="D276">
        <v>0</v>
      </c>
      <c r="G276" t="s">
        <v>229</v>
      </c>
      <c r="H276">
        <v>0</v>
      </c>
      <c r="K276" t="s">
        <v>229</v>
      </c>
      <c r="L276">
        <v>0</v>
      </c>
      <c r="O276" t="s">
        <v>229</v>
      </c>
      <c r="P276">
        <v>0</v>
      </c>
      <c r="S276" t="s">
        <v>229</v>
      </c>
      <c r="T276">
        <v>0</v>
      </c>
      <c r="W276" t="s">
        <v>229</v>
      </c>
      <c r="X276">
        <v>0</v>
      </c>
      <c r="AA276" t="s">
        <v>229</v>
      </c>
      <c r="AB276">
        <v>0</v>
      </c>
      <c r="AE276" t="s">
        <v>229</v>
      </c>
      <c r="AF276">
        <v>20</v>
      </c>
      <c r="AI276" t="s">
        <v>229</v>
      </c>
      <c r="AJ276">
        <v>0</v>
      </c>
      <c r="AM276" t="s">
        <v>229</v>
      </c>
      <c r="AN276">
        <v>0</v>
      </c>
      <c r="AQ276" t="s">
        <v>229</v>
      </c>
      <c r="AR276">
        <v>0</v>
      </c>
      <c r="AT276" t="s">
        <v>66</v>
      </c>
      <c r="AU276">
        <v>20</v>
      </c>
    </row>
    <row r="277" spans="3:47" x14ac:dyDescent="0.35">
      <c r="C277" t="s">
        <v>133</v>
      </c>
      <c r="D277">
        <v>0</v>
      </c>
      <c r="G277" t="s">
        <v>133</v>
      </c>
      <c r="H277">
        <v>0</v>
      </c>
      <c r="K277" t="s">
        <v>133</v>
      </c>
      <c r="L277">
        <v>0</v>
      </c>
      <c r="O277" t="s">
        <v>133</v>
      </c>
      <c r="P277">
        <v>0</v>
      </c>
      <c r="S277" t="s">
        <v>133</v>
      </c>
      <c r="T277">
        <v>0</v>
      </c>
      <c r="W277" t="s">
        <v>133</v>
      </c>
      <c r="X277">
        <v>0</v>
      </c>
      <c r="AA277" t="s">
        <v>133</v>
      </c>
      <c r="AB277">
        <v>65</v>
      </c>
      <c r="AE277" t="s">
        <v>133</v>
      </c>
      <c r="AF277">
        <v>0</v>
      </c>
      <c r="AI277" t="s">
        <v>133</v>
      </c>
      <c r="AJ277">
        <v>0</v>
      </c>
      <c r="AM277" t="s">
        <v>133</v>
      </c>
      <c r="AN277">
        <v>0</v>
      </c>
      <c r="AQ277" t="s">
        <v>133</v>
      </c>
      <c r="AR277">
        <v>0</v>
      </c>
      <c r="AT277" t="s">
        <v>79</v>
      </c>
      <c r="AU277">
        <v>11</v>
      </c>
    </row>
    <row r="278" spans="3:47" x14ac:dyDescent="0.35">
      <c r="C278" t="s">
        <v>230</v>
      </c>
      <c r="D278">
        <v>0</v>
      </c>
      <c r="G278" t="s">
        <v>230</v>
      </c>
      <c r="H278">
        <v>0</v>
      </c>
      <c r="K278" t="s">
        <v>230</v>
      </c>
      <c r="L278">
        <v>0</v>
      </c>
      <c r="O278" t="s">
        <v>230</v>
      </c>
      <c r="P278">
        <v>0</v>
      </c>
      <c r="S278" t="s">
        <v>230</v>
      </c>
      <c r="T278">
        <v>0</v>
      </c>
      <c r="W278" t="s">
        <v>230</v>
      </c>
      <c r="X278">
        <v>0</v>
      </c>
      <c r="AA278" t="s">
        <v>230</v>
      </c>
      <c r="AB278">
        <v>0</v>
      </c>
      <c r="AE278" t="s">
        <v>230</v>
      </c>
      <c r="AF278">
        <v>0</v>
      </c>
      <c r="AI278" t="s">
        <v>230</v>
      </c>
      <c r="AJ278">
        <v>0</v>
      </c>
      <c r="AM278" t="s">
        <v>230</v>
      </c>
      <c r="AN278">
        <v>0</v>
      </c>
      <c r="AQ278" t="s">
        <v>230</v>
      </c>
      <c r="AR278">
        <v>0</v>
      </c>
      <c r="AT278" t="s">
        <v>68</v>
      </c>
      <c r="AU278">
        <v>3</v>
      </c>
    </row>
    <row r="279" spans="3:47" x14ac:dyDescent="0.35">
      <c r="C279" t="s">
        <v>136</v>
      </c>
      <c r="D279">
        <v>0</v>
      </c>
      <c r="G279" t="s">
        <v>136</v>
      </c>
      <c r="H279">
        <v>0</v>
      </c>
      <c r="K279" t="s">
        <v>136</v>
      </c>
      <c r="L279">
        <v>0</v>
      </c>
      <c r="O279" t="s">
        <v>136</v>
      </c>
      <c r="P279">
        <v>0</v>
      </c>
      <c r="S279" t="s">
        <v>136</v>
      </c>
      <c r="T279">
        <v>0</v>
      </c>
      <c r="W279" t="s">
        <v>136</v>
      </c>
      <c r="X279">
        <v>0</v>
      </c>
      <c r="AA279" t="s">
        <v>136</v>
      </c>
      <c r="AB279">
        <v>0</v>
      </c>
      <c r="AE279" t="s">
        <v>136</v>
      </c>
      <c r="AF279">
        <v>0</v>
      </c>
      <c r="AI279" t="s">
        <v>136</v>
      </c>
      <c r="AJ279">
        <v>0</v>
      </c>
      <c r="AM279" t="s">
        <v>136</v>
      </c>
      <c r="AN279">
        <v>0</v>
      </c>
      <c r="AQ279" t="s">
        <v>136</v>
      </c>
      <c r="AR279">
        <v>0</v>
      </c>
      <c r="AT279" t="s">
        <v>69</v>
      </c>
      <c r="AU279">
        <v>27</v>
      </c>
    </row>
    <row r="280" spans="3:47" x14ac:dyDescent="0.35">
      <c r="C280" t="s">
        <v>231</v>
      </c>
      <c r="D280">
        <v>0</v>
      </c>
      <c r="G280" t="s">
        <v>231</v>
      </c>
      <c r="H280">
        <v>0</v>
      </c>
      <c r="K280" t="s">
        <v>231</v>
      </c>
      <c r="L280">
        <v>0</v>
      </c>
      <c r="O280" t="s">
        <v>231</v>
      </c>
      <c r="P280">
        <v>0</v>
      </c>
      <c r="S280" t="s">
        <v>231</v>
      </c>
      <c r="T280">
        <v>0</v>
      </c>
      <c r="W280" t="s">
        <v>231</v>
      </c>
      <c r="X280">
        <v>0</v>
      </c>
      <c r="AA280" t="s">
        <v>231</v>
      </c>
      <c r="AB280">
        <v>0</v>
      </c>
      <c r="AE280" t="s">
        <v>231</v>
      </c>
      <c r="AF280">
        <v>0</v>
      </c>
      <c r="AI280" t="s">
        <v>231</v>
      </c>
      <c r="AJ280">
        <v>0</v>
      </c>
      <c r="AM280" t="s">
        <v>231</v>
      </c>
      <c r="AN280">
        <v>0</v>
      </c>
      <c r="AQ280" t="s">
        <v>231</v>
      </c>
      <c r="AR280">
        <v>0</v>
      </c>
      <c r="AT280" t="s">
        <v>70</v>
      </c>
      <c r="AU280">
        <v>14</v>
      </c>
    </row>
    <row r="281" spans="3:47" x14ac:dyDescent="0.35">
      <c r="C281" t="s">
        <v>141</v>
      </c>
      <c r="D281">
        <v>0</v>
      </c>
      <c r="G281" t="s">
        <v>141</v>
      </c>
      <c r="H281">
        <v>0</v>
      </c>
      <c r="K281" t="s">
        <v>141</v>
      </c>
      <c r="L281">
        <v>0</v>
      </c>
      <c r="O281" t="s">
        <v>141</v>
      </c>
      <c r="P281">
        <v>0</v>
      </c>
      <c r="S281" t="s">
        <v>141</v>
      </c>
      <c r="T281">
        <v>0</v>
      </c>
      <c r="W281" t="s">
        <v>141</v>
      </c>
      <c r="X281">
        <v>0</v>
      </c>
      <c r="AA281" t="s">
        <v>141</v>
      </c>
      <c r="AB281">
        <v>0</v>
      </c>
      <c r="AE281" t="s">
        <v>141</v>
      </c>
      <c r="AF281">
        <v>0</v>
      </c>
      <c r="AI281" t="s">
        <v>141</v>
      </c>
      <c r="AJ281">
        <v>0</v>
      </c>
      <c r="AM281" t="s">
        <v>141</v>
      </c>
      <c r="AN281">
        <v>0</v>
      </c>
      <c r="AQ281" t="s">
        <v>141</v>
      </c>
      <c r="AR281">
        <v>4</v>
      </c>
      <c r="AT281" t="s">
        <v>76</v>
      </c>
      <c r="AU281">
        <v>40</v>
      </c>
    </row>
    <row r="282" spans="3:47" x14ac:dyDescent="0.35">
      <c r="C282" t="s">
        <v>232</v>
      </c>
      <c r="D282">
        <v>0</v>
      </c>
      <c r="G282" t="s">
        <v>232</v>
      </c>
      <c r="H282">
        <v>0</v>
      </c>
      <c r="K282" t="s">
        <v>232</v>
      </c>
      <c r="L282">
        <v>0</v>
      </c>
      <c r="O282" t="s">
        <v>232</v>
      </c>
      <c r="P282">
        <v>0</v>
      </c>
      <c r="S282" t="s">
        <v>232</v>
      </c>
      <c r="T282">
        <v>0</v>
      </c>
      <c r="W282" t="s">
        <v>232</v>
      </c>
      <c r="X282">
        <v>0</v>
      </c>
      <c r="AA282" t="s">
        <v>232</v>
      </c>
      <c r="AB282">
        <v>0</v>
      </c>
      <c r="AE282" t="s">
        <v>232</v>
      </c>
      <c r="AF282">
        <v>0</v>
      </c>
      <c r="AI282" t="s">
        <v>232</v>
      </c>
      <c r="AJ282">
        <v>0</v>
      </c>
      <c r="AM282" t="s">
        <v>232</v>
      </c>
      <c r="AN282">
        <v>0</v>
      </c>
      <c r="AQ282" t="s">
        <v>232</v>
      </c>
      <c r="AR282">
        <v>0</v>
      </c>
      <c r="AT282" t="s">
        <v>77</v>
      </c>
      <c r="AU282">
        <v>1357</v>
      </c>
    </row>
    <row r="283" spans="3:47" x14ac:dyDescent="0.35">
      <c r="C283" t="s">
        <v>233</v>
      </c>
      <c r="D283">
        <v>0</v>
      </c>
      <c r="G283" t="s">
        <v>233</v>
      </c>
      <c r="H283">
        <v>0</v>
      </c>
      <c r="K283" t="s">
        <v>233</v>
      </c>
      <c r="L283">
        <v>0</v>
      </c>
      <c r="O283" t="s">
        <v>233</v>
      </c>
      <c r="P283">
        <v>0</v>
      </c>
      <c r="S283" t="s">
        <v>233</v>
      </c>
      <c r="T283">
        <v>0</v>
      </c>
      <c r="W283" t="s">
        <v>233</v>
      </c>
      <c r="X283">
        <v>0</v>
      </c>
      <c r="AA283" t="s">
        <v>233</v>
      </c>
      <c r="AB283">
        <v>0</v>
      </c>
      <c r="AE283" t="s">
        <v>233</v>
      </c>
      <c r="AF283">
        <v>0</v>
      </c>
      <c r="AI283" t="s">
        <v>233</v>
      </c>
      <c r="AJ283">
        <v>0</v>
      </c>
      <c r="AM283" t="s">
        <v>233</v>
      </c>
      <c r="AN283">
        <v>0</v>
      </c>
      <c r="AQ283" t="s">
        <v>233</v>
      </c>
      <c r="AR283">
        <v>0</v>
      </c>
      <c r="AT283" t="s">
        <v>78</v>
      </c>
      <c r="AU283">
        <v>95</v>
      </c>
    </row>
    <row r="284" spans="3:47" x14ac:dyDescent="0.35">
      <c r="C284" t="s">
        <v>134</v>
      </c>
      <c r="D284">
        <v>0</v>
      </c>
      <c r="G284" t="s">
        <v>134</v>
      </c>
      <c r="H284">
        <v>0</v>
      </c>
      <c r="K284" t="s">
        <v>134</v>
      </c>
      <c r="L284">
        <v>0</v>
      </c>
      <c r="O284" t="s">
        <v>134</v>
      </c>
      <c r="P284">
        <v>0</v>
      </c>
      <c r="S284" t="s">
        <v>134</v>
      </c>
      <c r="T284">
        <v>0</v>
      </c>
      <c r="W284" t="s">
        <v>134</v>
      </c>
      <c r="X284">
        <v>0</v>
      </c>
      <c r="AA284" t="s">
        <v>134</v>
      </c>
      <c r="AB284">
        <v>0</v>
      </c>
      <c r="AE284" t="s">
        <v>134</v>
      </c>
      <c r="AF284">
        <v>0</v>
      </c>
      <c r="AI284" t="s">
        <v>134</v>
      </c>
      <c r="AJ284">
        <v>0</v>
      </c>
      <c r="AM284" t="s">
        <v>134</v>
      </c>
      <c r="AN284">
        <v>0</v>
      </c>
      <c r="AQ284" t="s">
        <v>134</v>
      </c>
      <c r="AR284">
        <v>0</v>
      </c>
      <c r="AT284" t="s">
        <v>67</v>
      </c>
      <c r="AU284">
        <v>65</v>
      </c>
    </row>
    <row r="285" spans="3:47" x14ac:dyDescent="0.35">
      <c r="C285" t="s">
        <v>142</v>
      </c>
      <c r="D285">
        <v>0</v>
      </c>
      <c r="G285" t="s">
        <v>142</v>
      </c>
      <c r="H285">
        <v>0</v>
      </c>
      <c r="K285" t="s">
        <v>142</v>
      </c>
      <c r="L285">
        <v>0</v>
      </c>
      <c r="O285" t="s">
        <v>142</v>
      </c>
      <c r="P285">
        <v>0</v>
      </c>
      <c r="S285" t="s">
        <v>142</v>
      </c>
      <c r="T285">
        <v>0</v>
      </c>
      <c r="W285" t="s">
        <v>142</v>
      </c>
      <c r="X285">
        <v>0</v>
      </c>
      <c r="AA285" t="s">
        <v>142</v>
      </c>
      <c r="AB285">
        <v>0</v>
      </c>
      <c r="AE285" t="s">
        <v>142</v>
      </c>
      <c r="AF285">
        <v>0</v>
      </c>
      <c r="AI285" t="s">
        <v>142</v>
      </c>
      <c r="AJ285">
        <v>0</v>
      </c>
      <c r="AM285" t="s">
        <v>142</v>
      </c>
      <c r="AN285">
        <v>0</v>
      </c>
      <c r="AQ285" t="s">
        <v>142</v>
      </c>
      <c r="AR285">
        <v>0</v>
      </c>
      <c r="AT285" t="s">
        <v>80</v>
      </c>
      <c r="AU285">
        <v>0</v>
      </c>
    </row>
    <row r="286" spans="3:47" x14ac:dyDescent="0.35">
      <c r="C286" t="s">
        <v>83</v>
      </c>
      <c r="D286">
        <v>0</v>
      </c>
      <c r="G286" t="s">
        <v>83</v>
      </c>
      <c r="H286">
        <v>0</v>
      </c>
      <c r="K286" t="s">
        <v>83</v>
      </c>
      <c r="L286">
        <v>0</v>
      </c>
      <c r="O286" t="s">
        <v>83</v>
      </c>
      <c r="P286">
        <v>0</v>
      </c>
      <c r="S286" t="s">
        <v>83</v>
      </c>
      <c r="T286">
        <v>0</v>
      </c>
      <c r="W286" t="s">
        <v>83</v>
      </c>
      <c r="X286">
        <v>0</v>
      </c>
      <c r="AA286" t="s">
        <v>83</v>
      </c>
      <c r="AB286">
        <v>0</v>
      </c>
      <c r="AE286" t="s">
        <v>83</v>
      </c>
      <c r="AF286">
        <v>0</v>
      </c>
      <c r="AI286" t="s">
        <v>83</v>
      </c>
      <c r="AJ286">
        <v>0</v>
      </c>
      <c r="AM286" t="s">
        <v>83</v>
      </c>
      <c r="AN286">
        <v>0</v>
      </c>
      <c r="AQ286" t="s">
        <v>83</v>
      </c>
      <c r="AR286">
        <v>10</v>
      </c>
      <c r="AT286" t="s">
        <v>83</v>
      </c>
      <c r="AU286">
        <v>58</v>
      </c>
    </row>
    <row r="287" spans="3:47" x14ac:dyDescent="0.35">
      <c r="C287" t="s">
        <v>84</v>
      </c>
      <c r="D287">
        <v>0</v>
      </c>
      <c r="G287" t="s">
        <v>84</v>
      </c>
      <c r="H287">
        <v>0</v>
      </c>
      <c r="K287" t="s">
        <v>84</v>
      </c>
      <c r="L287">
        <v>0</v>
      </c>
      <c r="O287" t="s">
        <v>84</v>
      </c>
      <c r="P287">
        <v>0</v>
      </c>
      <c r="S287" t="s">
        <v>84</v>
      </c>
      <c r="T287">
        <v>0</v>
      </c>
      <c r="W287" t="s">
        <v>84</v>
      </c>
      <c r="X287">
        <v>0</v>
      </c>
      <c r="AA287" t="s">
        <v>84</v>
      </c>
      <c r="AB287">
        <v>0</v>
      </c>
      <c r="AE287" t="s">
        <v>84</v>
      </c>
      <c r="AF287">
        <v>0</v>
      </c>
      <c r="AI287" t="s">
        <v>84</v>
      </c>
      <c r="AJ287">
        <v>0</v>
      </c>
      <c r="AM287" t="s">
        <v>84</v>
      </c>
      <c r="AN287">
        <v>0</v>
      </c>
      <c r="AQ287" t="s">
        <v>84</v>
      </c>
      <c r="AR287">
        <v>0</v>
      </c>
      <c r="AT287" t="s">
        <v>84</v>
      </c>
      <c r="AU287">
        <v>0</v>
      </c>
    </row>
    <row r="288" spans="3:47" x14ac:dyDescent="0.35">
      <c r="C288" t="s">
        <v>126</v>
      </c>
      <c r="D288">
        <v>0</v>
      </c>
      <c r="G288" t="s">
        <v>126</v>
      </c>
      <c r="H288">
        <v>0</v>
      </c>
      <c r="K288" t="s">
        <v>247</v>
      </c>
      <c r="L288">
        <v>0</v>
      </c>
      <c r="O288" t="s">
        <v>126</v>
      </c>
      <c r="P288">
        <v>0</v>
      </c>
      <c r="S288" t="s">
        <v>126</v>
      </c>
      <c r="T288">
        <v>0</v>
      </c>
      <c r="W288" t="s">
        <v>126</v>
      </c>
      <c r="X288">
        <v>0</v>
      </c>
      <c r="AA288" t="s">
        <v>126</v>
      </c>
      <c r="AB288">
        <v>0</v>
      </c>
      <c r="AE288" t="s">
        <v>126</v>
      </c>
      <c r="AF288">
        <v>0</v>
      </c>
      <c r="AI288" t="s">
        <v>126</v>
      </c>
      <c r="AJ288">
        <v>0</v>
      </c>
      <c r="AM288" t="s">
        <v>126</v>
      </c>
      <c r="AN288">
        <v>0</v>
      </c>
      <c r="AQ288" t="s">
        <v>126</v>
      </c>
      <c r="AR288">
        <v>0</v>
      </c>
      <c r="AT288" t="s">
        <v>86</v>
      </c>
      <c r="AU288">
        <v>0</v>
      </c>
    </row>
    <row r="289" spans="1:47" x14ac:dyDescent="0.35">
      <c r="C289" t="s">
        <v>87</v>
      </c>
      <c r="D289">
        <v>0</v>
      </c>
      <c r="G289" t="s">
        <v>87</v>
      </c>
      <c r="H289">
        <v>0</v>
      </c>
      <c r="K289" t="s">
        <v>87</v>
      </c>
      <c r="L289">
        <v>0</v>
      </c>
      <c r="O289" t="s">
        <v>87</v>
      </c>
      <c r="P289">
        <v>0</v>
      </c>
      <c r="S289" t="s">
        <v>87</v>
      </c>
      <c r="T289">
        <v>0</v>
      </c>
      <c r="W289" t="s">
        <v>87</v>
      </c>
      <c r="X289">
        <v>0</v>
      </c>
      <c r="AA289" t="s">
        <v>87</v>
      </c>
      <c r="AB289">
        <v>0</v>
      </c>
      <c r="AE289" t="s">
        <v>87</v>
      </c>
      <c r="AF289">
        <v>0</v>
      </c>
      <c r="AI289" t="s">
        <v>87</v>
      </c>
      <c r="AJ289">
        <v>0</v>
      </c>
      <c r="AM289" t="s">
        <v>87</v>
      </c>
      <c r="AN289">
        <v>0</v>
      </c>
      <c r="AQ289" t="s">
        <v>87</v>
      </c>
      <c r="AR289">
        <v>0</v>
      </c>
      <c r="AT289" t="s">
        <v>87</v>
      </c>
      <c r="AU289">
        <v>1</v>
      </c>
    </row>
    <row r="290" spans="1:47" x14ac:dyDescent="0.35">
      <c r="A290" t="s">
        <v>162</v>
      </c>
      <c r="B290">
        <v>37260562.50000003</v>
      </c>
      <c r="C290" t="s">
        <v>135</v>
      </c>
      <c r="D290">
        <v>0</v>
      </c>
      <c r="E290" t="s">
        <v>162</v>
      </c>
      <c r="F290">
        <v>38000626.500000022</v>
      </c>
      <c r="G290" t="s">
        <v>135</v>
      </c>
      <c r="H290">
        <v>4628</v>
      </c>
      <c r="I290" t="s">
        <v>162</v>
      </c>
      <c r="J290">
        <v>38760167.5</v>
      </c>
      <c r="K290" t="s">
        <v>135</v>
      </c>
      <c r="L290">
        <v>612</v>
      </c>
      <c r="M290" t="s">
        <v>162</v>
      </c>
      <c r="N290">
        <v>39543154.499999985</v>
      </c>
      <c r="O290" t="s">
        <v>135</v>
      </c>
      <c r="P290">
        <v>0</v>
      </c>
      <c r="Q290" t="s">
        <v>162</v>
      </c>
      <c r="R290">
        <v>40339328.5</v>
      </c>
      <c r="S290" t="s">
        <v>135</v>
      </c>
      <c r="T290">
        <v>148618</v>
      </c>
      <c r="U290" t="s">
        <v>162</v>
      </c>
      <c r="V290">
        <v>41136545.999999985</v>
      </c>
      <c r="W290" t="s">
        <v>135</v>
      </c>
      <c r="X290">
        <v>0</v>
      </c>
      <c r="Y290" t="s">
        <v>162</v>
      </c>
      <c r="Z290">
        <v>41927007.000000007</v>
      </c>
      <c r="AA290" t="s">
        <v>135</v>
      </c>
      <c r="AB290">
        <v>185038</v>
      </c>
      <c r="AC290" t="s">
        <v>162</v>
      </c>
      <c r="AD290">
        <v>42705368.50000003</v>
      </c>
      <c r="AE290" t="s">
        <v>135</v>
      </c>
      <c r="AF290">
        <v>84280</v>
      </c>
      <c r="AG290" t="s">
        <v>162</v>
      </c>
      <c r="AH290">
        <v>43451665.999999985</v>
      </c>
      <c r="AI290" t="s">
        <v>135</v>
      </c>
      <c r="AJ290">
        <v>0</v>
      </c>
      <c r="AK290" t="s">
        <v>162</v>
      </c>
      <c r="AL290">
        <v>44177968.500000007</v>
      </c>
      <c r="AM290" t="s">
        <v>135</v>
      </c>
      <c r="AN290">
        <v>0</v>
      </c>
      <c r="AO290" t="s">
        <v>162</v>
      </c>
      <c r="AP290">
        <v>44903225.000000007</v>
      </c>
      <c r="AQ290" t="s">
        <v>135</v>
      </c>
      <c r="AR290">
        <v>0</v>
      </c>
      <c r="AS290" t="s">
        <v>162</v>
      </c>
      <c r="AT290" t="s">
        <v>148</v>
      </c>
      <c r="AU290">
        <v>73168</v>
      </c>
    </row>
    <row r="291" spans="1:47" x14ac:dyDescent="0.35">
      <c r="C291" t="s">
        <v>139</v>
      </c>
      <c r="D291">
        <v>0</v>
      </c>
      <c r="G291" t="s">
        <v>139</v>
      </c>
      <c r="H291">
        <v>0</v>
      </c>
      <c r="K291" t="s">
        <v>139</v>
      </c>
      <c r="L291">
        <v>0</v>
      </c>
      <c r="O291" t="s">
        <v>139</v>
      </c>
      <c r="P291">
        <v>0</v>
      </c>
      <c r="S291" t="s">
        <v>139</v>
      </c>
      <c r="T291">
        <v>181916</v>
      </c>
      <c r="W291" t="s">
        <v>139</v>
      </c>
      <c r="X291">
        <v>184000</v>
      </c>
      <c r="AA291" t="s">
        <v>139</v>
      </c>
      <c r="AB291">
        <v>112822</v>
      </c>
      <c r="AE291" t="s">
        <v>139</v>
      </c>
      <c r="AF291">
        <v>8850</v>
      </c>
      <c r="AI291" t="s">
        <v>139</v>
      </c>
      <c r="AJ291">
        <v>0</v>
      </c>
      <c r="AM291" t="s">
        <v>139</v>
      </c>
      <c r="AN291">
        <v>0</v>
      </c>
      <c r="AQ291" t="s">
        <v>139</v>
      </c>
      <c r="AR291">
        <v>0</v>
      </c>
      <c r="AT291" t="s">
        <v>139</v>
      </c>
      <c r="AU291">
        <v>57705</v>
      </c>
    </row>
    <row r="292" spans="1:47" x14ac:dyDescent="0.35">
      <c r="C292" t="s">
        <v>138</v>
      </c>
      <c r="D292">
        <v>0</v>
      </c>
      <c r="G292" t="s">
        <v>138</v>
      </c>
      <c r="H292">
        <v>0</v>
      </c>
      <c r="K292" t="s">
        <v>138</v>
      </c>
      <c r="L292">
        <v>22278</v>
      </c>
      <c r="O292" t="s">
        <v>138</v>
      </c>
      <c r="P292">
        <v>0</v>
      </c>
      <c r="S292" t="s">
        <v>138</v>
      </c>
      <c r="T292">
        <v>0</v>
      </c>
      <c r="W292" t="s">
        <v>138</v>
      </c>
      <c r="X292">
        <v>0</v>
      </c>
      <c r="AA292" t="s">
        <v>138</v>
      </c>
      <c r="AB292">
        <v>17896</v>
      </c>
      <c r="AE292" t="s">
        <v>138</v>
      </c>
      <c r="AF292">
        <v>18140</v>
      </c>
      <c r="AI292" t="s">
        <v>138</v>
      </c>
      <c r="AJ292">
        <v>0</v>
      </c>
      <c r="AM292" t="s">
        <v>138</v>
      </c>
      <c r="AN292">
        <v>0</v>
      </c>
      <c r="AQ292" t="s">
        <v>138</v>
      </c>
      <c r="AR292">
        <v>0</v>
      </c>
      <c r="AT292" t="s">
        <v>138</v>
      </c>
      <c r="AU292">
        <v>8620</v>
      </c>
    </row>
    <row r="293" spans="1:47" x14ac:dyDescent="0.35">
      <c r="C293" t="s">
        <v>82</v>
      </c>
      <c r="D293">
        <v>391</v>
      </c>
      <c r="G293" t="s">
        <v>82</v>
      </c>
      <c r="H293">
        <v>54</v>
      </c>
      <c r="K293" t="s">
        <v>82</v>
      </c>
      <c r="L293">
        <v>1029</v>
      </c>
      <c r="O293" t="s">
        <v>82</v>
      </c>
      <c r="P293">
        <v>0</v>
      </c>
      <c r="S293" t="s">
        <v>82</v>
      </c>
      <c r="T293">
        <v>81</v>
      </c>
      <c r="W293" t="s">
        <v>82</v>
      </c>
      <c r="X293">
        <v>1388</v>
      </c>
      <c r="AA293" t="s">
        <v>82</v>
      </c>
      <c r="AB293">
        <v>0</v>
      </c>
      <c r="AE293" t="s">
        <v>82</v>
      </c>
      <c r="AF293">
        <v>86</v>
      </c>
      <c r="AI293" t="s">
        <v>82</v>
      </c>
      <c r="AJ293">
        <v>0</v>
      </c>
      <c r="AM293" t="s">
        <v>82</v>
      </c>
      <c r="AN293">
        <v>613</v>
      </c>
      <c r="AQ293" t="s">
        <v>82</v>
      </c>
      <c r="AR293">
        <v>0</v>
      </c>
      <c r="AT293" t="s">
        <v>82</v>
      </c>
      <c r="AU293">
        <v>14106</v>
      </c>
    </row>
    <row r="294" spans="1:47" x14ac:dyDescent="0.35">
      <c r="C294" t="s">
        <v>60</v>
      </c>
      <c r="D294">
        <v>224</v>
      </c>
      <c r="G294" t="s">
        <v>60</v>
      </c>
      <c r="H294">
        <v>0</v>
      </c>
      <c r="K294" t="s">
        <v>60</v>
      </c>
      <c r="L294">
        <v>397</v>
      </c>
      <c r="O294" t="s">
        <v>60</v>
      </c>
      <c r="P294">
        <v>0</v>
      </c>
      <c r="S294" t="s">
        <v>60</v>
      </c>
      <c r="T294">
        <v>25</v>
      </c>
      <c r="W294" t="s">
        <v>60</v>
      </c>
      <c r="X294">
        <v>0</v>
      </c>
      <c r="AA294" t="s">
        <v>60</v>
      </c>
      <c r="AB294">
        <v>0</v>
      </c>
      <c r="AE294" t="s">
        <v>60</v>
      </c>
      <c r="AF294">
        <v>5</v>
      </c>
      <c r="AI294" t="s">
        <v>60</v>
      </c>
      <c r="AJ294">
        <v>0</v>
      </c>
      <c r="AM294" t="s">
        <v>60</v>
      </c>
      <c r="AN294">
        <v>6</v>
      </c>
      <c r="AQ294" t="s">
        <v>60</v>
      </c>
      <c r="AR294">
        <v>0</v>
      </c>
      <c r="AT294" t="s">
        <v>60</v>
      </c>
      <c r="AU294">
        <v>12781</v>
      </c>
    </row>
    <row r="295" spans="1:47" x14ac:dyDescent="0.35">
      <c r="C295" t="s">
        <v>127</v>
      </c>
      <c r="D295">
        <v>0</v>
      </c>
      <c r="G295" t="s">
        <v>127</v>
      </c>
      <c r="H295">
        <v>0</v>
      </c>
      <c r="K295" t="s">
        <v>127</v>
      </c>
      <c r="L295">
        <v>0</v>
      </c>
      <c r="O295" t="s">
        <v>127</v>
      </c>
      <c r="P295">
        <v>0</v>
      </c>
      <c r="S295" t="s">
        <v>127</v>
      </c>
      <c r="T295">
        <v>0</v>
      </c>
      <c r="W295" t="s">
        <v>127</v>
      </c>
      <c r="X295">
        <v>0</v>
      </c>
      <c r="AA295" t="s">
        <v>127</v>
      </c>
      <c r="AB295">
        <v>0</v>
      </c>
      <c r="AE295" t="s">
        <v>127</v>
      </c>
      <c r="AF295">
        <v>0</v>
      </c>
      <c r="AI295" t="s">
        <v>127</v>
      </c>
      <c r="AJ295">
        <v>0</v>
      </c>
      <c r="AM295" t="s">
        <v>127</v>
      </c>
      <c r="AN295">
        <v>0</v>
      </c>
      <c r="AQ295" t="s">
        <v>127</v>
      </c>
      <c r="AR295">
        <v>0</v>
      </c>
      <c r="AT295" t="s">
        <v>58</v>
      </c>
      <c r="AU295">
        <v>0</v>
      </c>
    </row>
    <row r="296" spans="1:47" x14ac:dyDescent="0.35">
      <c r="C296" t="s">
        <v>61</v>
      </c>
      <c r="D296">
        <v>20</v>
      </c>
      <c r="G296" t="s">
        <v>61</v>
      </c>
      <c r="H296">
        <v>1</v>
      </c>
      <c r="K296" t="s">
        <v>61</v>
      </c>
      <c r="L296">
        <v>0</v>
      </c>
      <c r="O296" t="s">
        <v>61</v>
      </c>
      <c r="P296">
        <v>0</v>
      </c>
      <c r="S296" t="s">
        <v>61</v>
      </c>
      <c r="T296">
        <v>0</v>
      </c>
      <c r="W296" t="s">
        <v>61</v>
      </c>
      <c r="X296">
        <v>0</v>
      </c>
      <c r="AA296" t="s">
        <v>61</v>
      </c>
      <c r="AB296">
        <v>0</v>
      </c>
      <c r="AE296" t="s">
        <v>61</v>
      </c>
      <c r="AF296">
        <v>7</v>
      </c>
      <c r="AI296" t="s">
        <v>61</v>
      </c>
      <c r="AJ296">
        <v>0</v>
      </c>
      <c r="AM296" t="s">
        <v>61</v>
      </c>
      <c r="AN296">
        <v>0</v>
      </c>
      <c r="AQ296" t="s">
        <v>61</v>
      </c>
      <c r="AR296">
        <v>0</v>
      </c>
      <c r="AT296" t="s">
        <v>61</v>
      </c>
      <c r="AU296">
        <v>381</v>
      </c>
    </row>
    <row r="297" spans="1:47" x14ac:dyDescent="0.35">
      <c r="C297" t="s">
        <v>62</v>
      </c>
      <c r="D297">
        <v>199</v>
      </c>
      <c r="G297" t="s">
        <v>62</v>
      </c>
      <c r="H297">
        <v>0</v>
      </c>
      <c r="K297" t="s">
        <v>62</v>
      </c>
      <c r="L297">
        <v>0</v>
      </c>
      <c r="O297" t="s">
        <v>62</v>
      </c>
      <c r="P297">
        <v>0</v>
      </c>
      <c r="S297" t="s">
        <v>62</v>
      </c>
      <c r="T297">
        <v>304</v>
      </c>
      <c r="W297" t="s">
        <v>62</v>
      </c>
      <c r="X297">
        <v>0</v>
      </c>
      <c r="AA297" t="s">
        <v>62</v>
      </c>
      <c r="AB297">
        <v>0</v>
      </c>
      <c r="AE297" t="s">
        <v>62</v>
      </c>
      <c r="AF297">
        <v>20</v>
      </c>
      <c r="AI297" t="s">
        <v>62</v>
      </c>
      <c r="AJ297">
        <v>0</v>
      </c>
      <c r="AM297" t="s">
        <v>62</v>
      </c>
      <c r="AN297">
        <v>0</v>
      </c>
      <c r="AQ297" t="s">
        <v>62</v>
      </c>
      <c r="AR297">
        <v>0</v>
      </c>
      <c r="AT297" t="s">
        <v>62</v>
      </c>
      <c r="AU297">
        <v>1249</v>
      </c>
    </row>
    <row r="298" spans="1:47" x14ac:dyDescent="0.35">
      <c r="C298" t="s">
        <v>227</v>
      </c>
      <c r="D298">
        <v>0</v>
      </c>
      <c r="G298" t="s">
        <v>227</v>
      </c>
      <c r="H298">
        <v>0</v>
      </c>
      <c r="K298" t="s">
        <v>227</v>
      </c>
      <c r="L298">
        <v>0</v>
      </c>
      <c r="O298" t="s">
        <v>227</v>
      </c>
      <c r="P298">
        <v>0</v>
      </c>
      <c r="S298" t="s">
        <v>227</v>
      </c>
      <c r="T298">
        <v>0</v>
      </c>
      <c r="W298" t="s">
        <v>227</v>
      </c>
      <c r="X298">
        <v>0</v>
      </c>
      <c r="AA298" t="s">
        <v>227</v>
      </c>
      <c r="AB298">
        <v>42507</v>
      </c>
      <c r="AE298" t="s">
        <v>227</v>
      </c>
      <c r="AF298">
        <v>0</v>
      </c>
      <c r="AI298" t="s">
        <v>227</v>
      </c>
      <c r="AJ298">
        <v>0</v>
      </c>
      <c r="AM298" t="s">
        <v>227</v>
      </c>
      <c r="AN298">
        <v>0</v>
      </c>
      <c r="AQ298" t="s">
        <v>227</v>
      </c>
      <c r="AR298">
        <v>0</v>
      </c>
      <c r="AT298" t="s">
        <v>64</v>
      </c>
      <c r="AU298">
        <v>41461</v>
      </c>
    </row>
    <row r="299" spans="1:47" x14ac:dyDescent="0.35">
      <c r="C299" t="s">
        <v>228</v>
      </c>
      <c r="D299">
        <v>0</v>
      </c>
      <c r="G299" t="s">
        <v>228</v>
      </c>
      <c r="H299">
        <v>0</v>
      </c>
      <c r="K299" t="s">
        <v>228</v>
      </c>
      <c r="L299">
        <v>0</v>
      </c>
      <c r="O299" t="s">
        <v>228</v>
      </c>
      <c r="P299">
        <v>0</v>
      </c>
      <c r="S299" t="s">
        <v>228</v>
      </c>
      <c r="T299">
        <v>0</v>
      </c>
      <c r="W299" t="s">
        <v>228</v>
      </c>
      <c r="X299">
        <v>0</v>
      </c>
      <c r="AA299" t="s">
        <v>228</v>
      </c>
      <c r="AB299">
        <v>900</v>
      </c>
      <c r="AE299" t="s">
        <v>228</v>
      </c>
      <c r="AF299">
        <v>0</v>
      </c>
      <c r="AI299" t="s">
        <v>228</v>
      </c>
      <c r="AJ299">
        <v>0</v>
      </c>
      <c r="AM299" t="s">
        <v>228</v>
      </c>
      <c r="AN299">
        <v>0</v>
      </c>
      <c r="AQ299" t="s">
        <v>228</v>
      </c>
      <c r="AR299">
        <v>0</v>
      </c>
      <c r="AT299" t="s">
        <v>65</v>
      </c>
      <c r="AU299">
        <v>10838</v>
      </c>
    </row>
    <row r="300" spans="1:47" x14ac:dyDescent="0.35">
      <c r="C300" t="s">
        <v>229</v>
      </c>
      <c r="D300">
        <v>0</v>
      </c>
      <c r="G300" t="s">
        <v>229</v>
      </c>
      <c r="H300">
        <v>0</v>
      </c>
      <c r="K300" t="s">
        <v>229</v>
      </c>
      <c r="L300">
        <v>0</v>
      </c>
      <c r="O300" t="s">
        <v>229</v>
      </c>
      <c r="P300">
        <v>0</v>
      </c>
      <c r="S300" t="s">
        <v>229</v>
      </c>
      <c r="T300">
        <v>0</v>
      </c>
      <c r="W300" t="s">
        <v>229</v>
      </c>
      <c r="X300">
        <v>521</v>
      </c>
      <c r="AA300" t="s">
        <v>229</v>
      </c>
      <c r="AB300">
        <v>836</v>
      </c>
      <c r="AE300" t="s">
        <v>229</v>
      </c>
      <c r="AF300">
        <v>0</v>
      </c>
      <c r="AI300" t="s">
        <v>229</v>
      </c>
      <c r="AJ300">
        <v>0</v>
      </c>
      <c r="AM300" t="s">
        <v>229</v>
      </c>
      <c r="AN300">
        <v>0</v>
      </c>
      <c r="AQ300" t="s">
        <v>229</v>
      </c>
      <c r="AR300">
        <v>0</v>
      </c>
      <c r="AT300" t="s">
        <v>66</v>
      </c>
      <c r="AU300">
        <v>663</v>
      </c>
    </row>
    <row r="301" spans="1:47" x14ac:dyDescent="0.35">
      <c r="C301" t="s">
        <v>133</v>
      </c>
      <c r="D301">
        <v>0</v>
      </c>
      <c r="G301" t="s">
        <v>133</v>
      </c>
      <c r="H301">
        <v>0</v>
      </c>
      <c r="K301" t="s">
        <v>133</v>
      </c>
      <c r="L301">
        <v>0</v>
      </c>
      <c r="O301" t="s">
        <v>133</v>
      </c>
      <c r="P301">
        <v>0</v>
      </c>
      <c r="S301" t="s">
        <v>133</v>
      </c>
      <c r="T301">
        <v>0</v>
      </c>
      <c r="W301" t="s">
        <v>133</v>
      </c>
      <c r="X301">
        <v>0</v>
      </c>
      <c r="AA301" t="s">
        <v>133</v>
      </c>
      <c r="AB301">
        <v>136</v>
      </c>
      <c r="AE301" t="s">
        <v>133</v>
      </c>
      <c r="AF301">
        <v>0</v>
      </c>
      <c r="AI301" t="s">
        <v>133</v>
      </c>
      <c r="AJ301">
        <v>0</v>
      </c>
      <c r="AM301" t="s">
        <v>133</v>
      </c>
      <c r="AN301">
        <v>0</v>
      </c>
      <c r="AQ301" t="s">
        <v>133</v>
      </c>
      <c r="AR301">
        <v>0</v>
      </c>
      <c r="AT301" t="s">
        <v>79</v>
      </c>
      <c r="AU301">
        <v>0</v>
      </c>
    </row>
    <row r="302" spans="1:47" x14ac:dyDescent="0.35">
      <c r="C302" t="s">
        <v>230</v>
      </c>
      <c r="D302">
        <v>0</v>
      </c>
      <c r="G302" t="s">
        <v>230</v>
      </c>
      <c r="H302">
        <v>0</v>
      </c>
      <c r="K302" t="s">
        <v>230</v>
      </c>
      <c r="L302">
        <v>0</v>
      </c>
      <c r="O302" t="s">
        <v>230</v>
      </c>
      <c r="P302">
        <v>0</v>
      </c>
      <c r="S302" t="s">
        <v>230</v>
      </c>
      <c r="T302">
        <v>0</v>
      </c>
      <c r="W302" t="s">
        <v>230</v>
      </c>
      <c r="X302">
        <v>0</v>
      </c>
      <c r="AA302" t="s">
        <v>230</v>
      </c>
      <c r="AB302">
        <v>2148</v>
      </c>
      <c r="AE302" t="s">
        <v>230</v>
      </c>
      <c r="AF302">
        <v>0</v>
      </c>
      <c r="AI302" t="s">
        <v>230</v>
      </c>
      <c r="AJ302">
        <v>0</v>
      </c>
      <c r="AM302" t="s">
        <v>230</v>
      </c>
      <c r="AN302">
        <v>0</v>
      </c>
      <c r="AQ302" t="s">
        <v>230</v>
      </c>
      <c r="AR302">
        <v>0</v>
      </c>
      <c r="AT302" t="s">
        <v>68</v>
      </c>
      <c r="AU302">
        <v>2227</v>
      </c>
    </row>
    <row r="303" spans="1:47" x14ac:dyDescent="0.35">
      <c r="C303" t="s">
        <v>136</v>
      </c>
      <c r="D303">
        <v>0</v>
      </c>
      <c r="G303" t="s">
        <v>136</v>
      </c>
      <c r="H303">
        <v>0</v>
      </c>
      <c r="K303" t="s">
        <v>136</v>
      </c>
      <c r="L303">
        <v>0</v>
      </c>
      <c r="O303" t="s">
        <v>136</v>
      </c>
      <c r="P303">
        <v>0</v>
      </c>
      <c r="S303" t="s">
        <v>136</v>
      </c>
      <c r="T303">
        <v>0</v>
      </c>
      <c r="W303" t="s">
        <v>136</v>
      </c>
      <c r="X303">
        <v>0</v>
      </c>
      <c r="AA303" t="s">
        <v>136</v>
      </c>
      <c r="AB303">
        <v>6245</v>
      </c>
      <c r="AE303" t="s">
        <v>136</v>
      </c>
      <c r="AF303">
        <v>0</v>
      </c>
      <c r="AI303" t="s">
        <v>136</v>
      </c>
      <c r="AJ303">
        <v>0</v>
      </c>
      <c r="AM303" t="s">
        <v>136</v>
      </c>
      <c r="AN303">
        <v>0</v>
      </c>
      <c r="AQ303" t="s">
        <v>136</v>
      </c>
      <c r="AR303">
        <v>0</v>
      </c>
      <c r="AT303" t="s">
        <v>69</v>
      </c>
      <c r="AU303">
        <v>6176</v>
      </c>
    </row>
    <row r="304" spans="1:47" x14ac:dyDescent="0.35">
      <c r="C304" t="s">
        <v>231</v>
      </c>
      <c r="D304">
        <v>0</v>
      </c>
      <c r="G304" t="s">
        <v>231</v>
      </c>
      <c r="H304">
        <v>0</v>
      </c>
      <c r="K304" t="s">
        <v>231</v>
      </c>
      <c r="L304">
        <v>0</v>
      </c>
      <c r="O304" t="s">
        <v>231</v>
      </c>
      <c r="P304">
        <v>0</v>
      </c>
      <c r="S304" t="s">
        <v>231</v>
      </c>
      <c r="T304">
        <v>0</v>
      </c>
      <c r="W304" t="s">
        <v>231</v>
      </c>
      <c r="X304">
        <v>0</v>
      </c>
      <c r="AA304" t="s">
        <v>231</v>
      </c>
      <c r="AB304">
        <v>0</v>
      </c>
      <c r="AE304" t="s">
        <v>231</v>
      </c>
      <c r="AF304">
        <v>0</v>
      </c>
      <c r="AI304" t="s">
        <v>231</v>
      </c>
      <c r="AJ304">
        <v>0</v>
      </c>
      <c r="AM304" t="s">
        <v>231</v>
      </c>
      <c r="AN304">
        <v>0</v>
      </c>
      <c r="AQ304" t="s">
        <v>231</v>
      </c>
      <c r="AR304">
        <v>0</v>
      </c>
      <c r="AT304" t="s">
        <v>70</v>
      </c>
      <c r="AU304">
        <v>610</v>
      </c>
    </row>
    <row r="305" spans="1:47" x14ac:dyDescent="0.35">
      <c r="C305" t="s">
        <v>141</v>
      </c>
      <c r="D305">
        <v>0</v>
      </c>
      <c r="G305" t="s">
        <v>141</v>
      </c>
      <c r="H305">
        <v>0</v>
      </c>
      <c r="K305" t="s">
        <v>141</v>
      </c>
      <c r="L305">
        <v>0</v>
      </c>
      <c r="O305" t="s">
        <v>141</v>
      </c>
      <c r="P305">
        <v>0</v>
      </c>
      <c r="S305" t="s">
        <v>141</v>
      </c>
      <c r="T305">
        <v>0</v>
      </c>
      <c r="W305" t="s">
        <v>141</v>
      </c>
      <c r="X305">
        <v>0</v>
      </c>
      <c r="AA305" t="s">
        <v>141</v>
      </c>
      <c r="AB305">
        <v>1533</v>
      </c>
      <c r="AE305" t="s">
        <v>141</v>
      </c>
      <c r="AF305">
        <v>0</v>
      </c>
      <c r="AI305" t="s">
        <v>141</v>
      </c>
      <c r="AJ305">
        <v>0</v>
      </c>
      <c r="AM305" t="s">
        <v>141</v>
      </c>
      <c r="AN305">
        <v>0</v>
      </c>
      <c r="AQ305" t="s">
        <v>141</v>
      </c>
      <c r="AR305">
        <v>0</v>
      </c>
      <c r="AT305" t="s">
        <v>76</v>
      </c>
      <c r="AU305">
        <v>1218</v>
      </c>
    </row>
    <row r="306" spans="1:47" x14ac:dyDescent="0.35">
      <c r="C306" t="s">
        <v>232</v>
      </c>
      <c r="D306">
        <v>0</v>
      </c>
      <c r="G306" t="s">
        <v>232</v>
      </c>
      <c r="H306">
        <v>0</v>
      </c>
      <c r="K306" t="s">
        <v>232</v>
      </c>
      <c r="L306">
        <v>0</v>
      </c>
      <c r="O306" t="s">
        <v>232</v>
      </c>
      <c r="P306">
        <v>0</v>
      </c>
      <c r="S306" t="s">
        <v>232</v>
      </c>
      <c r="T306">
        <v>0</v>
      </c>
      <c r="W306" t="s">
        <v>232</v>
      </c>
      <c r="X306">
        <v>0</v>
      </c>
      <c r="AA306" t="s">
        <v>232</v>
      </c>
      <c r="AB306">
        <v>6184</v>
      </c>
      <c r="AE306" t="s">
        <v>232</v>
      </c>
      <c r="AF306">
        <v>0</v>
      </c>
      <c r="AI306" t="s">
        <v>232</v>
      </c>
      <c r="AJ306">
        <v>0</v>
      </c>
      <c r="AM306" t="s">
        <v>232</v>
      </c>
      <c r="AN306">
        <v>0</v>
      </c>
      <c r="AQ306" t="s">
        <v>232</v>
      </c>
      <c r="AR306">
        <v>0</v>
      </c>
      <c r="AT306" t="s">
        <v>77</v>
      </c>
      <c r="AU306">
        <v>76532</v>
      </c>
    </row>
    <row r="307" spans="1:47" x14ac:dyDescent="0.35">
      <c r="C307" t="s">
        <v>233</v>
      </c>
      <c r="D307">
        <v>0</v>
      </c>
      <c r="G307" t="s">
        <v>233</v>
      </c>
      <c r="H307">
        <v>0</v>
      </c>
      <c r="K307" t="s">
        <v>233</v>
      </c>
      <c r="L307">
        <v>0</v>
      </c>
      <c r="O307" t="s">
        <v>233</v>
      </c>
      <c r="P307">
        <v>0</v>
      </c>
      <c r="S307" t="s">
        <v>233</v>
      </c>
      <c r="T307">
        <v>0</v>
      </c>
      <c r="W307" t="s">
        <v>233</v>
      </c>
      <c r="X307">
        <v>0</v>
      </c>
      <c r="AA307" t="s">
        <v>233</v>
      </c>
      <c r="AB307">
        <v>75033</v>
      </c>
      <c r="AE307" t="s">
        <v>233</v>
      </c>
      <c r="AF307">
        <v>0</v>
      </c>
      <c r="AI307" t="s">
        <v>233</v>
      </c>
      <c r="AJ307">
        <v>0</v>
      </c>
      <c r="AM307" t="s">
        <v>233</v>
      </c>
      <c r="AN307">
        <v>0</v>
      </c>
      <c r="AQ307" t="s">
        <v>233</v>
      </c>
      <c r="AR307">
        <v>0</v>
      </c>
      <c r="AT307" t="s">
        <v>78</v>
      </c>
      <c r="AU307">
        <v>5104</v>
      </c>
    </row>
    <row r="308" spans="1:47" x14ac:dyDescent="0.35">
      <c r="C308" t="s">
        <v>134</v>
      </c>
      <c r="D308">
        <v>0</v>
      </c>
      <c r="G308" t="s">
        <v>134</v>
      </c>
      <c r="H308">
        <v>0</v>
      </c>
      <c r="K308" t="s">
        <v>134</v>
      </c>
      <c r="L308">
        <v>0</v>
      </c>
      <c r="O308" t="s">
        <v>134</v>
      </c>
      <c r="P308">
        <v>0</v>
      </c>
      <c r="S308" t="s">
        <v>134</v>
      </c>
      <c r="T308">
        <v>0</v>
      </c>
      <c r="W308" t="s">
        <v>134</v>
      </c>
      <c r="X308">
        <v>0</v>
      </c>
      <c r="AA308" t="s">
        <v>134</v>
      </c>
      <c r="AB308">
        <v>15238</v>
      </c>
      <c r="AE308" t="s">
        <v>134</v>
      </c>
      <c r="AF308">
        <v>0</v>
      </c>
      <c r="AI308" t="s">
        <v>134</v>
      </c>
      <c r="AJ308">
        <v>0</v>
      </c>
      <c r="AM308" t="s">
        <v>134</v>
      </c>
      <c r="AN308">
        <v>0</v>
      </c>
      <c r="AQ308" t="s">
        <v>134</v>
      </c>
      <c r="AR308">
        <v>0</v>
      </c>
      <c r="AT308" t="s">
        <v>67</v>
      </c>
      <c r="AU308">
        <v>14548</v>
      </c>
    </row>
    <row r="309" spans="1:47" x14ac:dyDescent="0.35">
      <c r="C309" t="s">
        <v>142</v>
      </c>
      <c r="D309">
        <v>0</v>
      </c>
      <c r="G309" t="s">
        <v>142</v>
      </c>
      <c r="H309">
        <v>0</v>
      </c>
      <c r="K309" t="s">
        <v>142</v>
      </c>
      <c r="L309">
        <v>0</v>
      </c>
      <c r="O309" t="s">
        <v>142</v>
      </c>
      <c r="P309">
        <v>0</v>
      </c>
      <c r="S309" t="s">
        <v>142</v>
      </c>
      <c r="T309">
        <v>0</v>
      </c>
      <c r="W309" t="s">
        <v>142</v>
      </c>
      <c r="X309">
        <v>0</v>
      </c>
      <c r="AA309" t="s">
        <v>142</v>
      </c>
      <c r="AB309">
        <v>365</v>
      </c>
      <c r="AE309" t="s">
        <v>142</v>
      </c>
      <c r="AF309">
        <v>128823</v>
      </c>
      <c r="AI309" t="s">
        <v>142</v>
      </c>
      <c r="AJ309">
        <v>0</v>
      </c>
      <c r="AM309" t="s">
        <v>142</v>
      </c>
      <c r="AN309">
        <v>0</v>
      </c>
      <c r="AQ309" t="s">
        <v>142</v>
      </c>
      <c r="AR309">
        <v>0</v>
      </c>
      <c r="AT309" t="s">
        <v>80</v>
      </c>
      <c r="AU309">
        <v>279</v>
      </c>
    </row>
    <row r="310" spans="1:47" x14ac:dyDescent="0.35">
      <c r="C310" t="s">
        <v>83</v>
      </c>
      <c r="D310">
        <v>0</v>
      </c>
      <c r="G310" t="s">
        <v>83</v>
      </c>
      <c r="H310">
        <v>0</v>
      </c>
      <c r="K310" t="s">
        <v>83</v>
      </c>
      <c r="L310">
        <v>0</v>
      </c>
      <c r="O310" t="s">
        <v>83</v>
      </c>
      <c r="P310">
        <v>0</v>
      </c>
      <c r="S310" t="s">
        <v>83</v>
      </c>
      <c r="T310">
        <v>0</v>
      </c>
      <c r="W310" t="s">
        <v>83</v>
      </c>
      <c r="X310">
        <v>0</v>
      </c>
      <c r="AA310" t="s">
        <v>83</v>
      </c>
      <c r="AB310">
        <v>1971</v>
      </c>
      <c r="AE310" t="s">
        <v>83</v>
      </c>
      <c r="AF310">
        <v>0</v>
      </c>
      <c r="AI310" t="s">
        <v>83</v>
      </c>
      <c r="AJ310">
        <v>0</v>
      </c>
      <c r="AM310" t="s">
        <v>83</v>
      </c>
      <c r="AN310">
        <v>0</v>
      </c>
      <c r="AQ310" t="s">
        <v>83</v>
      </c>
      <c r="AR310">
        <v>0</v>
      </c>
      <c r="AT310" t="s">
        <v>83</v>
      </c>
      <c r="AU310">
        <v>1827</v>
      </c>
    </row>
    <row r="311" spans="1:47" x14ac:dyDescent="0.35">
      <c r="C311" t="s">
        <v>84</v>
      </c>
      <c r="D311">
        <v>0</v>
      </c>
      <c r="G311" t="s">
        <v>84</v>
      </c>
      <c r="H311">
        <v>0</v>
      </c>
      <c r="K311" t="s">
        <v>84</v>
      </c>
      <c r="L311">
        <v>0</v>
      </c>
      <c r="O311" t="s">
        <v>84</v>
      </c>
      <c r="P311">
        <v>0</v>
      </c>
      <c r="S311" t="s">
        <v>84</v>
      </c>
      <c r="T311">
        <v>0</v>
      </c>
      <c r="W311" t="s">
        <v>84</v>
      </c>
      <c r="X311">
        <v>0</v>
      </c>
      <c r="AA311" t="s">
        <v>84</v>
      </c>
      <c r="AB311">
        <v>0</v>
      </c>
      <c r="AE311" t="s">
        <v>84</v>
      </c>
      <c r="AF311">
        <v>0</v>
      </c>
      <c r="AI311" t="s">
        <v>84</v>
      </c>
      <c r="AJ311">
        <v>0</v>
      </c>
      <c r="AM311" t="s">
        <v>84</v>
      </c>
      <c r="AN311">
        <v>0</v>
      </c>
      <c r="AQ311" t="s">
        <v>84</v>
      </c>
      <c r="AR311">
        <v>0</v>
      </c>
      <c r="AT311" t="s">
        <v>84</v>
      </c>
      <c r="AU311">
        <v>0</v>
      </c>
    </row>
    <row r="312" spans="1:47" x14ac:dyDescent="0.35">
      <c r="C312" t="s">
        <v>126</v>
      </c>
      <c r="D312">
        <v>0</v>
      </c>
      <c r="G312" t="s">
        <v>126</v>
      </c>
      <c r="H312">
        <v>0</v>
      </c>
      <c r="K312" t="s">
        <v>247</v>
      </c>
      <c r="L312">
        <v>0</v>
      </c>
      <c r="O312" t="s">
        <v>126</v>
      </c>
      <c r="P312">
        <v>0</v>
      </c>
      <c r="S312" t="s">
        <v>126</v>
      </c>
      <c r="T312">
        <v>0</v>
      </c>
      <c r="W312" t="s">
        <v>126</v>
      </c>
      <c r="X312">
        <v>0</v>
      </c>
      <c r="AA312" t="s">
        <v>126</v>
      </c>
      <c r="AB312">
        <v>0</v>
      </c>
      <c r="AE312" t="s">
        <v>126</v>
      </c>
      <c r="AF312">
        <v>0</v>
      </c>
      <c r="AI312" t="s">
        <v>126</v>
      </c>
      <c r="AJ312">
        <v>0</v>
      </c>
      <c r="AM312" t="s">
        <v>126</v>
      </c>
      <c r="AN312">
        <v>0</v>
      </c>
      <c r="AQ312" t="s">
        <v>126</v>
      </c>
      <c r="AR312">
        <v>0</v>
      </c>
      <c r="AT312" t="s">
        <v>86</v>
      </c>
      <c r="AU312">
        <v>0</v>
      </c>
    </row>
    <row r="313" spans="1:47" x14ac:dyDescent="0.35">
      <c r="C313" t="s">
        <v>87</v>
      </c>
      <c r="D313">
        <v>0</v>
      </c>
      <c r="G313" t="s">
        <v>87</v>
      </c>
      <c r="H313">
        <v>0</v>
      </c>
      <c r="K313" t="s">
        <v>87</v>
      </c>
      <c r="L313">
        <v>0</v>
      </c>
      <c r="O313" t="s">
        <v>87</v>
      </c>
      <c r="P313">
        <v>0</v>
      </c>
      <c r="S313" t="s">
        <v>87</v>
      </c>
      <c r="T313">
        <v>0</v>
      </c>
      <c r="W313" t="s">
        <v>87</v>
      </c>
      <c r="X313">
        <v>0</v>
      </c>
      <c r="AA313" t="s">
        <v>87</v>
      </c>
      <c r="AB313">
        <v>0</v>
      </c>
      <c r="AE313" t="s">
        <v>87</v>
      </c>
      <c r="AF313">
        <v>0</v>
      </c>
      <c r="AI313" t="s">
        <v>87</v>
      </c>
      <c r="AJ313">
        <v>0</v>
      </c>
      <c r="AM313" t="s">
        <v>87</v>
      </c>
      <c r="AN313">
        <v>0</v>
      </c>
      <c r="AQ313" t="s">
        <v>87</v>
      </c>
      <c r="AR313">
        <v>0</v>
      </c>
      <c r="AT313" t="s">
        <v>87</v>
      </c>
      <c r="AU313">
        <v>1</v>
      </c>
    </row>
    <row r="314" spans="1:47" x14ac:dyDescent="0.35">
      <c r="A314" t="s">
        <v>195</v>
      </c>
      <c r="B314">
        <v>3252595.9999999991</v>
      </c>
      <c r="C314" t="s">
        <v>135</v>
      </c>
      <c r="D314">
        <v>389</v>
      </c>
      <c r="E314" t="s">
        <v>195</v>
      </c>
      <c r="F314">
        <v>3296367</v>
      </c>
      <c r="G314" t="s">
        <v>135</v>
      </c>
      <c r="H314">
        <v>427</v>
      </c>
      <c r="I314" t="s">
        <v>195</v>
      </c>
      <c r="J314">
        <v>3323425.0000000009</v>
      </c>
      <c r="K314" t="s">
        <v>135</v>
      </c>
      <c r="L314">
        <v>484</v>
      </c>
      <c r="M314" t="s">
        <v>195</v>
      </c>
      <c r="N314">
        <v>3340005.9999999991</v>
      </c>
      <c r="O314" t="s">
        <v>135</v>
      </c>
      <c r="P314">
        <v>497</v>
      </c>
      <c r="Q314" t="s">
        <v>195</v>
      </c>
      <c r="R314">
        <v>3365287.5000000014</v>
      </c>
      <c r="S314" t="s">
        <v>135</v>
      </c>
      <c r="T314">
        <v>537</v>
      </c>
      <c r="U314" t="s">
        <v>195</v>
      </c>
      <c r="V314">
        <v>3396933.0000000019</v>
      </c>
      <c r="W314" t="s">
        <v>135</v>
      </c>
      <c r="X314">
        <v>529</v>
      </c>
      <c r="Y314" t="s">
        <v>195</v>
      </c>
      <c r="Z314">
        <v>3445374.4999999986</v>
      </c>
      <c r="AA314" t="s">
        <v>135</v>
      </c>
      <c r="AB314">
        <v>639</v>
      </c>
      <c r="AC314" t="s">
        <v>195</v>
      </c>
      <c r="AD314">
        <v>3498818.0000000014</v>
      </c>
      <c r="AE314" t="s">
        <v>135</v>
      </c>
      <c r="AF314">
        <v>576</v>
      </c>
      <c r="AG314" t="s">
        <v>195</v>
      </c>
      <c r="AH314">
        <v>3555867.9999999991</v>
      </c>
      <c r="AI314" t="s">
        <v>135</v>
      </c>
      <c r="AJ314">
        <v>662</v>
      </c>
      <c r="AK314" t="s">
        <v>195</v>
      </c>
      <c r="AL314">
        <v>3620312.0000000023</v>
      </c>
      <c r="AM314" t="s">
        <v>135</v>
      </c>
      <c r="AN314">
        <v>636</v>
      </c>
      <c r="AO314" t="s">
        <v>195</v>
      </c>
      <c r="AP314">
        <v>3684031.5000000019</v>
      </c>
      <c r="AQ314" t="s">
        <v>135</v>
      </c>
      <c r="AR314">
        <v>584</v>
      </c>
      <c r="AS314" t="s">
        <v>195</v>
      </c>
      <c r="AT314" t="s">
        <v>148</v>
      </c>
      <c r="AU314">
        <v>280</v>
      </c>
    </row>
    <row r="315" spans="1:47" x14ac:dyDescent="0.35">
      <c r="C315" t="s">
        <v>139</v>
      </c>
      <c r="D315">
        <v>0</v>
      </c>
      <c r="G315" t="s">
        <v>139</v>
      </c>
      <c r="H315">
        <v>8524</v>
      </c>
      <c r="K315" t="s">
        <v>139</v>
      </c>
      <c r="L315">
        <v>8264</v>
      </c>
      <c r="O315" t="s">
        <v>139</v>
      </c>
      <c r="P315">
        <v>7924</v>
      </c>
      <c r="S315" t="s">
        <v>139</v>
      </c>
      <c r="T315">
        <v>8968</v>
      </c>
      <c r="W315" t="s">
        <v>139</v>
      </c>
      <c r="X315">
        <v>9056</v>
      </c>
      <c r="AA315" t="s">
        <v>139</v>
      </c>
      <c r="AB315">
        <v>9942</v>
      </c>
      <c r="AE315" t="s">
        <v>139</v>
      </c>
      <c r="AF315">
        <v>0</v>
      </c>
      <c r="AI315" t="s">
        <v>139</v>
      </c>
      <c r="AJ315">
        <v>0</v>
      </c>
      <c r="AM315" t="s">
        <v>139</v>
      </c>
      <c r="AN315">
        <v>9362</v>
      </c>
      <c r="AQ315" t="s">
        <v>139</v>
      </c>
      <c r="AR315">
        <v>10014</v>
      </c>
      <c r="AT315" t="s">
        <v>139</v>
      </c>
      <c r="AU315">
        <v>3939</v>
      </c>
    </row>
    <row r="316" spans="1:47" x14ac:dyDescent="0.35">
      <c r="C316" t="s">
        <v>138</v>
      </c>
      <c r="D316">
        <v>0</v>
      </c>
      <c r="G316" t="s">
        <v>138</v>
      </c>
      <c r="H316">
        <v>0</v>
      </c>
      <c r="K316" t="s">
        <v>138</v>
      </c>
      <c r="L316">
        <v>0</v>
      </c>
      <c r="O316" t="s">
        <v>138</v>
      </c>
      <c r="P316">
        <v>0</v>
      </c>
      <c r="S316" t="s">
        <v>138</v>
      </c>
      <c r="T316">
        <v>752</v>
      </c>
      <c r="W316" t="s">
        <v>138</v>
      </c>
      <c r="X316">
        <v>0</v>
      </c>
      <c r="AA316" t="s">
        <v>138</v>
      </c>
      <c r="AB316">
        <v>0</v>
      </c>
      <c r="AE316" t="s">
        <v>138</v>
      </c>
      <c r="AF316">
        <v>0</v>
      </c>
      <c r="AI316" t="s">
        <v>138</v>
      </c>
      <c r="AJ316">
        <v>0</v>
      </c>
      <c r="AM316" t="s">
        <v>138</v>
      </c>
      <c r="AN316">
        <v>134</v>
      </c>
      <c r="AQ316" t="s">
        <v>138</v>
      </c>
      <c r="AR316">
        <v>134</v>
      </c>
      <c r="AT316" t="s">
        <v>138</v>
      </c>
      <c r="AU316">
        <v>45</v>
      </c>
    </row>
    <row r="317" spans="1:47" x14ac:dyDescent="0.35">
      <c r="C317" t="s">
        <v>82</v>
      </c>
      <c r="D317">
        <v>0</v>
      </c>
      <c r="G317" t="s">
        <v>82</v>
      </c>
      <c r="H317">
        <v>0</v>
      </c>
      <c r="K317" t="s">
        <v>82</v>
      </c>
      <c r="L317">
        <v>0</v>
      </c>
      <c r="O317" t="s">
        <v>82</v>
      </c>
      <c r="P317">
        <v>0</v>
      </c>
      <c r="S317" t="s">
        <v>82</v>
      </c>
      <c r="T317">
        <v>0</v>
      </c>
      <c r="W317" t="s">
        <v>82</v>
      </c>
      <c r="X317">
        <v>0</v>
      </c>
      <c r="AA317" t="s">
        <v>82</v>
      </c>
      <c r="AB317">
        <v>0</v>
      </c>
      <c r="AE317" t="s">
        <v>82</v>
      </c>
      <c r="AF317">
        <v>0</v>
      </c>
      <c r="AI317" t="s">
        <v>82</v>
      </c>
      <c r="AJ317">
        <v>0</v>
      </c>
      <c r="AM317" t="s">
        <v>82</v>
      </c>
      <c r="AN317">
        <v>0</v>
      </c>
      <c r="AQ317" t="s">
        <v>82</v>
      </c>
      <c r="AR317">
        <v>0</v>
      </c>
      <c r="AT317" t="s">
        <v>82</v>
      </c>
      <c r="AU317">
        <v>451</v>
      </c>
    </row>
    <row r="318" spans="1:47" x14ac:dyDescent="0.35">
      <c r="C318" t="s">
        <v>60</v>
      </c>
      <c r="D318">
        <v>0</v>
      </c>
      <c r="G318" t="s">
        <v>60</v>
      </c>
      <c r="H318">
        <v>0</v>
      </c>
      <c r="K318" t="s">
        <v>60</v>
      </c>
      <c r="L318">
        <v>0</v>
      </c>
      <c r="O318" t="s">
        <v>60</v>
      </c>
      <c r="P318">
        <v>0</v>
      </c>
      <c r="S318" t="s">
        <v>60</v>
      </c>
      <c r="T318">
        <v>0</v>
      </c>
      <c r="W318" t="s">
        <v>60</v>
      </c>
      <c r="X318">
        <v>0</v>
      </c>
      <c r="AA318" t="s">
        <v>60</v>
      </c>
      <c r="AB318">
        <v>0</v>
      </c>
      <c r="AE318" t="s">
        <v>60</v>
      </c>
      <c r="AF318">
        <v>0</v>
      </c>
      <c r="AI318" t="s">
        <v>60</v>
      </c>
      <c r="AJ318">
        <v>0</v>
      </c>
      <c r="AM318" t="s">
        <v>60</v>
      </c>
      <c r="AN318">
        <v>0</v>
      </c>
      <c r="AQ318" t="s">
        <v>60</v>
      </c>
      <c r="AR318">
        <v>55</v>
      </c>
      <c r="AT318" t="s">
        <v>60</v>
      </c>
      <c r="AU318">
        <v>186</v>
      </c>
    </row>
    <row r="319" spans="1:47" x14ac:dyDescent="0.35">
      <c r="C319" t="s">
        <v>127</v>
      </c>
      <c r="D319">
        <v>0</v>
      </c>
      <c r="G319" t="s">
        <v>127</v>
      </c>
      <c r="H319">
        <v>0</v>
      </c>
      <c r="K319" t="s">
        <v>127</v>
      </c>
      <c r="L319">
        <v>0</v>
      </c>
      <c r="O319" t="s">
        <v>127</v>
      </c>
      <c r="P319">
        <v>0</v>
      </c>
      <c r="S319" t="s">
        <v>127</v>
      </c>
      <c r="T319">
        <v>0</v>
      </c>
      <c r="W319" t="s">
        <v>127</v>
      </c>
      <c r="X319">
        <v>0</v>
      </c>
      <c r="AA319" t="s">
        <v>127</v>
      </c>
      <c r="AB319">
        <v>243</v>
      </c>
      <c r="AE319" t="s">
        <v>127</v>
      </c>
      <c r="AF319">
        <v>0</v>
      </c>
      <c r="AI319" t="s">
        <v>127</v>
      </c>
      <c r="AJ319">
        <v>6000</v>
      </c>
      <c r="AM319" t="s">
        <v>127</v>
      </c>
      <c r="AN319">
        <v>2626</v>
      </c>
      <c r="AQ319" t="s">
        <v>127</v>
      </c>
      <c r="AR319">
        <v>2626</v>
      </c>
      <c r="AT319" t="s">
        <v>58</v>
      </c>
      <c r="AU319">
        <v>243</v>
      </c>
    </row>
    <row r="320" spans="1:47" x14ac:dyDescent="0.35">
      <c r="C320" t="s">
        <v>61</v>
      </c>
      <c r="D320">
        <v>0</v>
      </c>
      <c r="G320" t="s">
        <v>61</v>
      </c>
      <c r="H320">
        <v>0</v>
      </c>
      <c r="K320" t="s">
        <v>61</v>
      </c>
      <c r="L320">
        <v>0</v>
      </c>
      <c r="O320" t="s">
        <v>61</v>
      </c>
      <c r="P320">
        <v>0</v>
      </c>
      <c r="S320" t="s">
        <v>61</v>
      </c>
      <c r="T320">
        <v>0</v>
      </c>
      <c r="W320" t="s">
        <v>61</v>
      </c>
      <c r="X320">
        <v>0</v>
      </c>
      <c r="AA320" t="s">
        <v>61</v>
      </c>
      <c r="AB320">
        <v>0</v>
      </c>
      <c r="AE320" t="s">
        <v>61</v>
      </c>
      <c r="AF320">
        <v>0</v>
      </c>
      <c r="AI320" t="s">
        <v>61</v>
      </c>
      <c r="AJ320">
        <v>0</v>
      </c>
      <c r="AM320" t="s">
        <v>61</v>
      </c>
      <c r="AN320">
        <v>0</v>
      </c>
      <c r="AQ320" t="s">
        <v>61</v>
      </c>
      <c r="AR320">
        <v>0</v>
      </c>
      <c r="AT320" t="s">
        <v>61</v>
      </c>
      <c r="AU320">
        <v>0</v>
      </c>
    </row>
    <row r="321" spans="3:47" x14ac:dyDescent="0.35">
      <c r="C321" t="s">
        <v>62</v>
      </c>
      <c r="D321">
        <v>0</v>
      </c>
      <c r="G321" t="s">
        <v>62</v>
      </c>
      <c r="H321">
        <v>0</v>
      </c>
      <c r="K321" t="s">
        <v>62</v>
      </c>
      <c r="L321">
        <v>0</v>
      </c>
      <c r="O321" t="s">
        <v>62</v>
      </c>
      <c r="P321">
        <v>0</v>
      </c>
      <c r="S321" t="s">
        <v>62</v>
      </c>
      <c r="T321">
        <v>0</v>
      </c>
      <c r="W321" t="s">
        <v>62</v>
      </c>
      <c r="X321">
        <v>0</v>
      </c>
      <c r="AA321" t="s">
        <v>62</v>
      </c>
      <c r="AB321">
        <v>0</v>
      </c>
      <c r="AE321" t="s">
        <v>62</v>
      </c>
      <c r="AF321">
        <v>0</v>
      </c>
      <c r="AI321" t="s">
        <v>62</v>
      </c>
      <c r="AJ321">
        <v>0</v>
      </c>
      <c r="AM321" t="s">
        <v>62</v>
      </c>
      <c r="AN321">
        <v>0</v>
      </c>
      <c r="AQ321" t="s">
        <v>62</v>
      </c>
      <c r="AR321">
        <v>0</v>
      </c>
      <c r="AT321" t="s">
        <v>62</v>
      </c>
      <c r="AU321">
        <v>243</v>
      </c>
    </row>
    <row r="322" spans="3:47" x14ac:dyDescent="0.35">
      <c r="C322" t="s">
        <v>227</v>
      </c>
      <c r="D322">
        <v>0</v>
      </c>
      <c r="G322" t="s">
        <v>227</v>
      </c>
      <c r="H322">
        <v>0</v>
      </c>
      <c r="K322" t="s">
        <v>227</v>
      </c>
      <c r="L322">
        <v>0</v>
      </c>
      <c r="O322" t="s">
        <v>227</v>
      </c>
      <c r="P322">
        <v>0</v>
      </c>
      <c r="S322" t="s">
        <v>227</v>
      </c>
      <c r="T322">
        <v>0</v>
      </c>
      <c r="W322" t="s">
        <v>227</v>
      </c>
      <c r="X322">
        <v>0</v>
      </c>
      <c r="AA322" t="s">
        <v>227</v>
      </c>
      <c r="AB322">
        <v>0</v>
      </c>
      <c r="AE322" t="s">
        <v>227</v>
      </c>
      <c r="AF322">
        <v>0</v>
      </c>
      <c r="AI322" t="s">
        <v>227</v>
      </c>
      <c r="AJ322">
        <v>0</v>
      </c>
      <c r="AM322" t="s">
        <v>227</v>
      </c>
      <c r="AN322">
        <v>0</v>
      </c>
      <c r="AQ322" t="s">
        <v>227</v>
      </c>
      <c r="AR322">
        <v>0</v>
      </c>
      <c r="AT322" t="s">
        <v>64</v>
      </c>
      <c r="AU322">
        <v>0</v>
      </c>
    </row>
    <row r="323" spans="3:47" x14ac:dyDescent="0.35">
      <c r="C323" t="s">
        <v>228</v>
      </c>
      <c r="D323">
        <v>0</v>
      </c>
      <c r="G323" t="s">
        <v>228</v>
      </c>
      <c r="H323">
        <v>0</v>
      </c>
      <c r="K323" t="s">
        <v>228</v>
      </c>
      <c r="L323">
        <v>0</v>
      </c>
      <c r="O323" t="s">
        <v>228</v>
      </c>
      <c r="P323">
        <v>0</v>
      </c>
      <c r="S323" t="s">
        <v>228</v>
      </c>
      <c r="T323">
        <v>0</v>
      </c>
      <c r="W323" t="s">
        <v>228</v>
      </c>
      <c r="X323">
        <v>0</v>
      </c>
      <c r="AA323" t="s">
        <v>228</v>
      </c>
      <c r="AB323">
        <v>0</v>
      </c>
      <c r="AE323" t="s">
        <v>228</v>
      </c>
      <c r="AF323">
        <v>0</v>
      </c>
      <c r="AI323" t="s">
        <v>228</v>
      </c>
      <c r="AJ323">
        <v>0</v>
      </c>
      <c r="AM323" t="s">
        <v>228</v>
      </c>
      <c r="AN323">
        <v>0</v>
      </c>
      <c r="AQ323" t="s">
        <v>228</v>
      </c>
      <c r="AR323">
        <v>381</v>
      </c>
      <c r="AT323" t="s">
        <v>65</v>
      </c>
      <c r="AU323">
        <v>0</v>
      </c>
    </row>
    <row r="324" spans="3:47" x14ac:dyDescent="0.35">
      <c r="C324" t="s">
        <v>229</v>
      </c>
      <c r="D324">
        <v>0</v>
      </c>
      <c r="G324" t="s">
        <v>229</v>
      </c>
      <c r="H324">
        <v>0</v>
      </c>
      <c r="K324" t="s">
        <v>229</v>
      </c>
      <c r="L324">
        <v>0</v>
      </c>
      <c r="O324" t="s">
        <v>229</v>
      </c>
      <c r="P324">
        <v>0</v>
      </c>
      <c r="S324" t="s">
        <v>229</v>
      </c>
      <c r="T324">
        <v>0</v>
      </c>
      <c r="W324" t="s">
        <v>229</v>
      </c>
      <c r="X324">
        <v>0</v>
      </c>
      <c r="AA324" t="s">
        <v>229</v>
      </c>
      <c r="AB324">
        <v>0</v>
      </c>
      <c r="AE324" t="s">
        <v>229</v>
      </c>
      <c r="AF324">
        <v>0</v>
      </c>
      <c r="AI324" t="s">
        <v>229</v>
      </c>
      <c r="AJ324">
        <v>0</v>
      </c>
      <c r="AM324" t="s">
        <v>229</v>
      </c>
      <c r="AN324">
        <v>0</v>
      </c>
      <c r="AQ324" t="s">
        <v>229</v>
      </c>
      <c r="AR324">
        <v>0</v>
      </c>
      <c r="AT324" t="s">
        <v>66</v>
      </c>
      <c r="AU324">
        <v>0</v>
      </c>
    </row>
    <row r="325" spans="3:47" x14ac:dyDescent="0.35">
      <c r="C325" t="s">
        <v>133</v>
      </c>
      <c r="D325">
        <v>0</v>
      </c>
      <c r="G325" t="s">
        <v>133</v>
      </c>
      <c r="H325">
        <v>0</v>
      </c>
      <c r="K325" t="s">
        <v>133</v>
      </c>
      <c r="L325">
        <v>0</v>
      </c>
      <c r="O325" t="s">
        <v>133</v>
      </c>
      <c r="P325">
        <v>0</v>
      </c>
      <c r="S325" t="s">
        <v>133</v>
      </c>
      <c r="T325">
        <v>0</v>
      </c>
      <c r="W325" t="s">
        <v>133</v>
      </c>
      <c r="X325">
        <v>0</v>
      </c>
      <c r="AA325" t="s">
        <v>133</v>
      </c>
      <c r="AB325">
        <v>549</v>
      </c>
      <c r="AE325" t="s">
        <v>133</v>
      </c>
      <c r="AF325">
        <v>0</v>
      </c>
      <c r="AI325" t="s">
        <v>133</v>
      </c>
      <c r="AJ325">
        <v>0</v>
      </c>
      <c r="AM325" t="s">
        <v>133</v>
      </c>
      <c r="AN325">
        <v>298</v>
      </c>
      <c r="AQ325" t="s">
        <v>133</v>
      </c>
      <c r="AR325">
        <v>296</v>
      </c>
      <c r="AT325" t="s">
        <v>79</v>
      </c>
      <c r="AU325">
        <v>0</v>
      </c>
    </row>
    <row r="326" spans="3:47" x14ac:dyDescent="0.35">
      <c r="C326" t="s">
        <v>230</v>
      </c>
      <c r="D326">
        <v>0</v>
      </c>
      <c r="G326" t="s">
        <v>230</v>
      </c>
      <c r="H326">
        <v>0</v>
      </c>
      <c r="K326" t="s">
        <v>230</v>
      </c>
      <c r="L326">
        <v>0</v>
      </c>
      <c r="O326" t="s">
        <v>230</v>
      </c>
      <c r="P326">
        <v>0</v>
      </c>
      <c r="S326" t="s">
        <v>230</v>
      </c>
      <c r="T326">
        <v>0</v>
      </c>
      <c r="W326" t="s">
        <v>230</v>
      </c>
      <c r="X326">
        <v>0</v>
      </c>
      <c r="AA326" t="s">
        <v>230</v>
      </c>
      <c r="AB326">
        <v>0</v>
      </c>
      <c r="AE326" t="s">
        <v>230</v>
      </c>
      <c r="AF326">
        <v>0</v>
      </c>
      <c r="AI326" t="s">
        <v>230</v>
      </c>
      <c r="AJ326">
        <v>0</v>
      </c>
      <c r="AM326" t="s">
        <v>230</v>
      </c>
      <c r="AN326">
        <v>0</v>
      </c>
      <c r="AQ326" t="s">
        <v>230</v>
      </c>
      <c r="AR326">
        <v>0</v>
      </c>
      <c r="AT326" t="s">
        <v>68</v>
      </c>
      <c r="AU326">
        <v>0</v>
      </c>
    </row>
    <row r="327" spans="3:47" x14ac:dyDescent="0.35">
      <c r="C327" t="s">
        <v>136</v>
      </c>
      <c r="D327">
        <v>0</v>
      </c>
      <c r="G327" t="s">
        <v>136</v>
      </c>
      <c r="H327">
        <v>0</v>
      </c>
      <c r="K327" t="s">
        <v>136</v>
      </c>
      <c r="L327">
        <v>0</v>
      </c>
      <c r="O327" t="s">
        <v>136</v>
      </c>
      <c r="P327">
        <v>0</v>
      </c>
      <c r="S327" t="s">
        <v>136</v>
      </c>
      <c r="T327">
        <v>0</v>
      </c>
      <c r="W327" t="s">
        <v>136</v>
      </c>
      <c r="X327">
        <v>0</v>
      </c>
      <c r="AA327" t="s">
        <v>136</v>
      </c>
      <c r="AB327">
        <v>0</v>
      </c>
      <c r="AE327" t="s">
        <v>136</v>
      </c>
      <c r="AF327">
        <v>0</v>
      </c>
      <c r="AI327" t="s">
        <v>136</v>
      </c>
      <c r="AJ327">
        <v>0</v>
      </c>
      <c r="AM327" t="s">
        <v>136</v>
      </c>
      <c r="AN327">
        <v>137</v>
      </c>
      <c r="AQ327" t="s">
        <v>136</v>
      </c>
      <c r="AR327">
        <v>141</v>
      </c>
      <c r="AT327" t="s">
        <v>69</v>
      </c>
      <c r="AU327">
        <v>113</v>
      </c>
    </row>
    <row r="328" spans="3:47" x14ac:dyDescent="0.35">
      <c r="C328" t="s">
        <v>231</v>
      </c>
      <c r="D328">
        <v>0</v>
      </c>
      <c r="G328" t="s">
        <v>231</v>
      </c>
      <c r="H328">
        <v>0</v>
      </c>
      <c r="K328" t="s">
        <v>231</v>
      </c>
      <c r="L328">
        <v>0</v>
      </c>
      <c r="O328" t="s">
        <v>231</v>
      </c>
      <c r="P328">
        <v>0</v>
      </c>
      <c r="S328" t="s">
        <v>231</v>
      </c>
      <c r="T328">
        <v>0</v>
      </c>
      <c r="W328" t="s">
        <v>231</v>
      </c>
      <c r="X328">
        <v>0</v>
      </c>
      <c r="AA328" t="s">
        <v>231</v>
      </c>
      <c r="AB328">
        <v>0</v>
      </c>
      <c r="AE328" t="s">
        <v>231</v>
      </c>
      <c r="AF328">
        <v>0</v>
      </c>
      <c r="AI328" t="s">
        <v>231</v>
      </c>
      <c r="AJ328">
        <v>0</v>
      </c>
      <c r="AM328" t="s">
        <v>231</v>
      </c>
      <c r="AN328">
        <v>0</v>
      </c>
      <c r="AQ328" t="s">
        <v>231</v>
      </c>
      <c r="AR328">
        <v>0</v>
      </c>
      <c r="AT328" t="s">
        <v>70</v>
      </c>
      <c r="AU328">
        <v>0</v>
      </c>
    </row>
    <row r="329" spans="3:47" x14ac:dyDescent="0.35">
      <c r="C329" t="s">
        <v>141</v>
      </c>
      <c r="D329">
        <v>0</v>
      </c>
      <c r="G329" t="s">
        <v>141</v>
      </c>
      <c r="H329">
        <v>0</v>
      </c>
      <c r="K329" t="s">
        <v>141</v>
      </c>
      <c r="L329">
        <v>0</v>
      </c>
      <c r="O329" t="s">
        <v>141</v>
      </c>
      <c r="P329">
        <v>0</v>
      </c>
      <c r="S329" t="s">
        <v>141</v>
      </c>
      <c r="T329">
        <v>0</v>
      </c>
      <c r="W329" t="s">
        <v>141</v>
      </c>
      <c r="X329">
        <v>0</v>
      </c>
      <c r="AA329" t="s">
        <v>141</v>
      </c>
      <c r="AB329">
        <v>0</v>
      </c>
      <c r="AE329" t="s">
        <v>141</v>
      </c>
      <c r="AF329">
        <v>0</v>
      </c>
      <c r="AI329" t="s">
        <v>141</v>
      </c>
      <c r="AJ329">
        <v>0</v>
      </c>
      <c r="AM329" t="s">
        <v>141</v>
      </c>
      <c r="AN329">
        <v>99</v>
      </c>
      <c r="AQ329" t="s">
        <v>141</v>
      </c>
      <c r="AR329">
        <v>96</v>
      </c>
      <c r="AT329" t="s">
        <v>76</v>
      </c>
      <c r="AU329">
        <v>86</v>
      </c>
    </row>
    <row r="330" spans="3:47" x14ac:dyDescent="0.35">
      <c r="C330" t="s">
        <v>232</v>
      </c>
      <c r="D330">
        <v>0</v>
      </c>
      <c r="G330" t="s">
        <v>232</v>
      </c>
      <c r="H330">
        <v>0</v>
      </c>
      <c r="K330" t="s">
        <v>232</v>
      </c>
      <c r="L330">
        <v>0</v>
      </c>
      <c r="O330" t="s">
        <v>232</v>
      </c>
      <c r="P330">
        <v>0</v>
      </c>
      <c r="S330" t="s">
        <v>232</v>
      </c>
      <c r="T330">
        <v>0</v>
      </c>
      <c r="W330" t="s">
        <v>232</v>
      </c>
      <c r="X330">
        <v>0</v>
      </c>
      <c r="AA330" t="s">
        <v>232</v>
      </c>
      <c r="AB330">
        <v>0</v>
      </c>
      <c r="AE330" t="s">
        <v>232</v>
      </c>
      <c r="AF330">
        <v>0</v>
      </c>
      <c r="AI330" t="s">
        <v>232</v>
      </c>
      <c r="AJ330">
        <v>0</v>
      </c>
      <c r="AM330" t="s">
        <v>232</v>
      </c>
      <c r="AN330">
        <v>0</v>
      </c>
      <c r="AQ330" t="s">
        <v>232</v>
      </c>
      <c r="AR330">
        <v>0</v>
      </c>
      <c r="AT330" t="s">
        <v>77</v>
      </c>
      <c r="AU330">
        <v>3563</v>
      </c>
    </row>
    <row r="331" spans="3:47" x14ac:dyDescent="0.35">
      <c r="C331" t="s">
        <v>233</v>
      </c>
      <c r="D331">
        <v>0</v>
      </c>
      <c r="G331" t="s">
        <v>233</v>
      </c>
      <c r="H331">
        <v>0</v>
      </c>
      <c r="K331" t="s">
        <v>233</v>
      </c>
      <c r="L331">
        <v>0</v>
      </c>
      <c r="O331" t="s">
        <v>233</v>
      </c>
      <c r="P331">
        <v>0</v>
      </c>
      <c r="S331" t="s">
        <v>233</v>
      </c>
      <c r="T331">
        <v>0</v>
      </c>
      <c r="W331" t="s">
        <v>233</v>
      </c>
      <c r="X331">
        <v>0</v>
      </c>
      <c r="AA331" t="s">
        <v>233</v>
      </c>
      <c r="AB331">
        <v>0</v>
      </c>
      <c r="AE331" t="s">
        <v>233</v>
      </c>
      <c r="AF331">
        <v>0</v>
      </c>
      <c r="AI331" t="s">
        <v>233</v>
      </c>
      <c r="AJ331">
        <v>0</v>
      </c>
      <c r="AM331" t="s">
        <v>233</v>
      </c>
      <c r="AN331">
        <v>0</v>
      </c>
      <c r="AQ331" t="s">
        <v>233</v>
      </c>
      <c r="AR331">
        <v>0</v>
      </c>
      <c r="AT331" t="s">
        <v>78</v>
      </c>
      <c r="AU331">
        <v>0</v>
      </c>
    </row>
    <row r="332" spans="3:47" x14ac:dyDescent="0.35">
      <c r="C332" t="s">
        <v>134</v>
      </c>
      <c r="D332">
        <v>0</v>
      </c>
      <c r="G332" t="s">
        <v>134</v>
      </c>
      <c r="H332">
        <v>0</v>
      </c>
      <c r="K332" t="s">
        <v>134</v>
      </c>
      <c r="L332">
        <v>0</v>
      </c>
      <c r="O332" t="s">
        <v>134</v>
      </c>
      <c r="P332">
        <v>0</v>
      </c>
      <c r="S332" t="s">
        <v>134</v>
      </c>
      <c r="T332">
        <v>0</v>
      </c>
      <c r="W332" t="s">
        <v>134</v>
      </c>
      <c r="X332">
        <v>0</v>
      </c>
      <c r="AA332" t="s">
        <v>134</v>
      </c>
      <c r="AB332">
        <v>0</v>
      </c>
      <c r="AE332" t="s">
        <v>134</v>
      </c>
      <c r="AF332">
        <v>0</v>
      </c>
      <c r="AI332" t="s">
        <v>134</v>
      </c>
      <c r="AJ332">
        <v>0</v>
      </c>
      <c r="AM332" t="s">
        <v>134</v>
      </c>
      <c r="AN332">
        <v>267</v>
      </c>
      <c r="AQ332" t="s">
        <v>134</v>
      </c>
      <c r="AR332">
        <v>267</v>
      </c>
      <c r="AT332" t="s">
        <v>67</v>
      </c>
      <c r="AU332">
        <v>549</v>
      </c>
    </row>
    <row r="333" spans="3:47" x14ac:dyDescent="0.35">
      <c r="C333" t="s">
        <v>142</v>
      </c>
      <c r="D333">
        <v>0</v>
      </c>
      <c r="G333" t="s">
        <v>142</v>
      </c>
      <c r="H333">
        <v>0</v>
      </c>
      <c r="K333" t="s">
        <v>142</v>
      </c>
      <c r="L333">
        <v>0</v>
      </c>
      <c r="O333" t="s">
        <v>142</v>
      </c>
      <c r="P333">
        <v>0</v>
      </c>
      <c r="S333" t="s">
        <v>142</v>
      </c>
      <c r="T333">
        <v>0</v>
      </c>
      <c r="W333" t="s">
        <v>142</v>
      </c>
      <c r="X333">
        <v>0</v>
      </c>
      <c r="AA333" t="s">
        <v>142</v>
      </c>
      <c r="AB333">
        <v>0</v>
      </c>
      <c r="AE333" t="s">
        <v>142</v>
      </c>
      <c r="AF333">
        <v>0</v>
      </c>
      <c r="AI333" t="s">
        <v>142</v>
      </c>
      <c r="AJ333">
        <v>0</v>
      </c>
      <c r="AM333" t="s">
        <v>142</v>
      </c>
      <c r="AN333">
        <v>0</v>
      </c>
      <c r="AQ333" t="s">
        <v>142</v>
      </c>
      <c r="AR333">
        <v>0</v>
      </c>
      <c r="AT333" t="s">
        <v>80</v>
      </c>
      <c r="AU333">
        <v>0</v>
      </c>
    </row>
    <row r="334" spans="3:47" x14ac:dyDescent="0.35">
      <c r="C334" t="s">
        <v>83</v>
      </c>
      <c r="D334">
        <v>0</v>
      </c>
      <c r="G334" t="s">
        <v>83</v>
      </c>
      <c r="H334">
        <v>0</v>
      </c>
      <c r="K334" t="s">
        <v>83</v>
      </c>
      <c r="L334">
        <v>0</v>
      </c>
      <c r="O334" t="s">
        <v>83</v>
      </c>
      <c r="P334">
        <v>0</v>
      </c>
      <c r="S334" t="s">
        <v>83</v>
      </c>
      <c r="T334">
        <v>0</v>
      </c>
      <c r="W334" t="s">
        <v>83</v>
      </c>
      <c r="X334">
        <v>0</v>
      </c>
      <c r="AA334" t="s">
        <v>83</v>
      </c>
      <c r="AB334">
        <v>0</v>
      </c>
      <c r="AE334" t="s">
        <v>83</v>
      </c>
      <c r="AF334">
        <v>0</v>
      </c>
      <c r="AI334" t="s">
        <v>83</v>
      </c>
      <c r="AJ334">
        <v>0</v>
      </c>
      <c r="AM334" t="s">
        <v>83</v>
      </c>
      <c r="AN334">
        <v>131</v>
      </c>
      <c r="AQ334" t="s">
        <v>83</v>
      </c>
      <c r="AR334">
        <v>130</v>
      </c>
      <c r="AT334" t="s">
        <v>83</v>
      </c>
      <c r="AU334">
        <v>137</v>
      </c>
    </row>
    <row r="335" spans="3:47" x14ac:dyDescent="0.35">
      <c r="C335" t="s">
        <v>84</v>
      </c>
      <c r="D335">
        <v>0</v>
      </c>
      <c r="G335" t="s">
        <v>84</v>
      </c>
      <c r="H335">
        <v>0</v>
      </c>
      <c r="K335" t="s">
        <v>84</v>
      </c>
      <c r="L335">
        <v>0</v>
      </c>
      <c r="O335" t="s">
        <v>84</v>
      </c>
      <c r="P335">
        <v>0</v>
      </c>
      <c r="S335" t="s">
        <v>84</v>
      </c>
      <c r="T335">
        <v>0</v>
      </c>
      <c r="W335" t="s">
        <v>84</v>
      </c>
      <c r="X335">
        <v>0</v>
      </c>
      <c r="AA335" t="s">
        <v>84</v>
      </c>
      <c r="AB335">
        <v>0</v>
      </c>
      <c r="AE335" t="s">
        <v>84</v>
      </c>
      <c r="AF335">
        <v>0</v>
      </c>
      <c r="AI335" t="s">
        <v>84</v>
      </c>
      <c r="AJ335">
        <v>0</v>
      </c>
      <c r="AM335" t="s">
        <v>84</v>
      </c>
      <c r="AN335">
        <v>6</v>
      </c>
      <c r="AQ335" t="s">
        <v>84</v>
      </c>
      <c r="AR335">
        <v>6</v>
      </c>
      <c r="AT335" t="s">
        <v>84</v>
      </c>
      <c r="AU335">
        <v>0</v>
      </c>
    </row>
    <row r="336" spans="3:47" x14ac:dyDescent="0.35">
      <c r="C336" t="s">
        <v>126</v>
      </c>
      <c r="D336">
        <v>0</v>
      </c>
      <c r="G336" t="s">
        <v>126</v>
      </c>
      <c r="H336">
        <v>0</v>
      </c>
      <c r="K336" t="s">
        <v>247</v>
      </c>
      <c r="L336">
        <v>0</v>
      </c>
      <c r="O336" t="s">
        <v>126</v>
      </c>
      <c r="P336">
        <v>0</v>
      </c>
      <c r="S336" t="s">
        <v>126</v>
      </c>
      <c r="T336">
        <v>0</v>
      </c>
      <c r="W336" t="s">
        <v>126</v>
      </c>
      <c r="X336">
        <v>0</v>
      </c>
      <c r="AA336" t="s">
        <v>126</v>
      </c>
      <c r="AB336">
        <v>0</v>
      </c>
      <c r="AE336" t="s">
        <v>126</v>
      </c>
      <c r="AF336">
        <v>0</v>
      </c>
      <c r="AI336" t="s">
        <v>126</v>
      </c>
      <c r="AJ336">
        <v>0</v>
      </c>
      <c r="AM336" t="s">
        <v>126</v>
      </c>
      <c r="AN336">
        <v>0</v>
      </c>
      <c r="AQ336" t="s">
        <v>126</v>
      </c>
      <c r="AR336">
        <v>0</v>
      </c>
      <c r="AT336" t="s">
        <v>86</v>
      </c>
      <c r="AU336">
        <v>0</v>
      </c>
    </row>
    <row r="337" spans="1:47" x14ac:dyDescent="0.35">
      <c r="C337" t="s">
        <v>87</v>
      </c>
      <c r="D337">
        <v>0</v>
      </c>
      <c r="G337" t="s">
        <v>87</v>
      </c>
      <c r="H337">
        <v>0</v>
      </c>
      <c r="K337" t="s">
        <v>87</v>
      </c>
      <c r="L337">
        <v>0</v>
      </c>
      <c r="O337" t="s">
        <v>87</v>
      </c>
      <c r="P337">
        <v>0</v>
      </c>
      <c r="S337" t="s">
        <v>87</v>
      </c>
      <c r="T337">
        <v>0</v>
      </c>
      <c r="W337" t="s">
        <v>87</v>
      </c>
      <c r="X337">
        <v>0</v>
      </c>
      <c r="AA337" t="s">
        <v>87</v>
      </c>
      <c r="AB337">
        <v>0</v>
      </c>
      <c r="AE337" t="s">
        <v>87</v>
      </c>
      <c r="AF337">
        <v>0</v>
      </c>
      <c r="AI337" t="s">
        <v>87</v>
      </c>
      <c r="AJ337">
        <v>0</v>
      </c>
      <c r="AM337" t="s">
        <v>87</v>
      </c>
      <c r="AN337">
        <v>0</v>
      </c>
      <c r="AQ337" t="s">
        <v>87</v>
      </c>
      <c r="AR337">
        <v>0</v>
      </c>
      <c r="AT337" t="s">
        <v>87</v>
      </c>
      <c r="AU337">
        <v>0</v>
      </c>
    </row>
    <row r="338" spans="1:47" x14ac:dyDescent="0.35">
      <c r="A338" t="s">
        <v>156</v>
      </c>
      <c r="B338">
        <v>94451279.50000006</v>
      </c>
      <c r="C338" t="s">
        <v>135</v>
      </c>
      <c r="D338">
        <v>0</v>
      </c>
      <c r="E338" t="s">
        <v>156</v>
      </c>
      <c r="F338">
        <v>97084366.00000003</v>
      </c>
      <c r="G338" t="s">
        <v>135</v>
      </c>
      <c r="H338">
        <v>0</v>
      </c>
      <c r="I338" t="s">
        <v>156</v>
      </c>
      <c r="J338">
        <v>99746766.49999994</v>
      </c>
      <c r="K338" t="s">
        <v>135</v>
      </c>
      <c r="L338">
        <v>0</v>
      </c>
      <c r="M338" t="s">
        <v>156</v>
      </c>
      <c r="N338">
        <v>102471895.49999996</v>
      </c>
      <c r="O338" t="s">
        <v>135</v>
      </c>
      <c r="P338">
        <v>0</v>
      </c>
      <c r="Q338" t="s">
        <v>156</v>
      </c>
      <c r="R338">
        <v>105293228.50000003</v>
      </c>
      <c r="S338" t="s">
        <v>135</v>
      </c>
      <c r="T338">
        <v>296</v>
      </c>
      <c r="U338" t="s">
        <v>156</v>
      </c>
      <c r="V338">
        <v>108197949.49999994</v>
      </c>
      <c r="W338" t="s">
        <v>135</v>
      </c>
      <c r="X338">
        <v>0</v>
      </c>
      <c r="Y338" t="s">
        <v>156</v>
      </c>
      <c r="Z338">
        <v>111129438.00000001</v>
      </c>
      <c r="AA338" t="s">
        <v>135</v>
      </c>
      <c r="AB338">
        <v>17026</v>
      </c>
      <c r="AC338" t="s">
        <v>156</v>
      </c>
      <c r="AD338">
        <v>114120593.49999996</v>
      </c>
      <c r="AE338" t="s">
        <v>135</v>
      </c>
      <c r="AF338">
        <v>11734</v>
      </c>
      <c r="AG338" t="s">
        <v>156</v>
      </c>
      <c r="AH338">
        <v>117190910.99999994</v>
      </c>
      <c r="AI338" t="s">
        <v>135</v>
      </c>
      <c r="AJ338">
        <v>27155</v>
      </c>
      <c r="AK338" t="s">
        <v>156</v>
      </c>
      <c r="AL338">
        <v>120283026.00000006</v>
      </c>
      <c r="AM338" t="s">
        <v>135</v>
      </c>
      <c r="AN338">
        <v>25424</v>
      </c>
      <c r="AO338" t="s">
        <v>156</v>
      </c>
      <c r="AP338">
        <v>123379924.50000004</v>
      </c>
      <c r="AQ338" t="s">
        <v>135</v>
      </c>
      <c r="AR338">
        <v>35754</v>
      </c>
      <c r="AS338" t="s">
        <v>156</v>
      </c>
      <c r="AT338" t="s">
        <v>148</v>
      </c>
      <c r="AU338">
        <v>11263</v>
      </c>
    </row>
    <row r="339" spans="1:47" x14ac:dyDescent="0.35">
      <c r="C339" t="s">
        <v>139</v>
      </c>
      <c r="D339">
        <v>0</v>
      </c>
      <c r="G339" t="s">
        <v>139</v>
      </c>
      <c r="H339">
        <v>0</v>
      </c>
      <c r="K339" t="s">
        <v>139</v>
      </c>
      <c r="L339">
        <v>0</v>
      </c>
      <c r="O339" t="s">
        <v>139</v>
      </c>
      <c r="P339">
        <v>0</v>
      </c>
      <c r="S339" t="s">
        <v>139</v>
      </c>
      <c r="T339">
        <v>0</v>
      </c>
      <c r="W339" t="s">
        <v>139</v>
      </c>
      <c r="X339">
        <v>176328</v>
      </c>
      <c r="AA339" t="s">
        <v>139</v>
      </c>
      <c r="AB339">
        <v>123544</v>
      </c>
      <c r="AE339" t="s">
        <v>139</v>
      </c>
      <c r="AF339">
        <v>0</v>
      </c>
      <c r="AI339" t="s">
        <v>139</v>
      </c>
      <c r="AJ339">
        <v>139648</v>
      </c>
      <c r="AM339" t="s">
        <v>139</v>
      </c>
      <c r="AN339">
        <v>139648</v>
      </c>
      <c r="AQ339" t="s">
        <v>139</v>
      </c>
      <c r="AR339">
        <v>140492</v>
      </c>
      <c r="AT339" t="s">
        <v>139</v>
      </c>
      <c r="AU339">
        <v>61772</v>
      </c>
    </row>
    <row r="340" spans="1:47" x14ac:dyDescent="0.35">
      <c r="C340" t="s">
        <v>138</v>
      </c>
      <c r="D340">
        <v>0</v>
      </c>
      <c r="G340" t="s">
        <v>138</v>
      </c>
      <c r="H340">
        <v>13850</v>
      </c>
      <c r="K340" t="s">
        <v>138</v>
      </c>
      <c r="L340">
        <v>0</v>
      </c>
      <c r="O340" t="s">
        <v>138</v>
      </c>
      <c r="P340">
        <v>0</v>
      </c>
      <c r="S340" t="s">
        <v>138</v>
      </c>
      <c r="T340">
        <v>24138</v>
      </c>
      <c r="W340" t="s">
        <v>138</v>
      </c>
      <c r="X340">
        <v>0</v>
      </c>
      <c r="AA340" t="s">
        <v>138</v>
      </c>
      <c r="AB340">
        <v>32318</v>
      </c>
      <c r="AE340" t="s">
        <v>138</v>
      </c>
      <c r="AF340">
        <v>0</v>
      </c>
      <c r="AI340" t="s">
        <v>138</v>
      </c>
      <c r="AJ340">
        <v>40710</v>
      </c>
      <c r="AM340" t="s">
        <v>138</v>
      </c>
      <c r="AN340">
        <v>40710</v>
      </c>
      <c r="AQ340" t="s">
        <v>138</v>
      </c>
      <c r="AR340">
        <v>43986</v>
      </c>
      <c r="AT340" t="s">
        <v>138</v>
      </c>
      <c r="AU340">
        <v>16161</v>
      </c>
    </row>
    <row r="341" spans="1:47" x14ac:dyDescent="0.35">
      <c r="C341" t="s">
        <v>82</v>
      </c>
      <c r="D341">
        <v>328</v>
      </c>
      <c r="G341" t="s">
        <v>82</v>
      </c>
      <c r="H341">
        <v>0</v>
      </c>
      <c r="K341" t="s">
        <v>82</v>
      </c>
      <c r="L341">
        <v>7329</v>
      </c>
      <c r="O341" t="s">
        <v>82</v>
      </c>
      <c r="P341">
        <v>894</v>
      </c>
      <c r="S341" t="s">
        <v>82</v>
      </c>
      <c r="T341">
        <v>2</v>
      </c>
      <c r="W341" t="s">
        <v>82</v>
      </c>
      <c r="X341">
        <v>0</v>
      </c>
      <c r="AA341" t="s">
        <v>82</v>
      </c>
      <c r="AB341">
        <v>995</v>
      </c>
      <c r="AE341" t="s">
        <v>82</v>
      </c>
      <c r="AF341">
        <v>15498</v>
      </c>
      <c r="AI341" t="s">
        <v>82</v>
      </c>
      <c r="AJ341">
        <v>17331</v>
      </c>
      <c r="AM341" t="s">
        <v>82</v>
      </c>
      <c r="AN341">
        <v>0</v>
      </c>
      <c r="AQ341" t="s">
        <v>82</v>
      </c>
      <c r="AR341">
        <v>75</v>
      </c>
      <c r="AT341" t="s">
        <v>82</v>
      </c>
      <c r="AU341">
        <v>10752</v>
      </c>
    </row>
    <row r="342" spans="1:47" x14ac:dyDescent="0.35">
      <c r="C342" t="s">
        <v>60</v>
      </c>
      <c r="D342">
        <v>19</v>
      </c>
      <c r="G342" t="s">
        <v>60</v>
      </c>
      <c r="H342">
        <v>0</v>
      </c>
      <c r="K342" t="s">
        <v>60</v>
      </c>
      <c r="L342">
        <v>1032</v>
      </c>
      <c r="O342" t="s">
        <v>60</v>
      </c>
      <c r="P342">
        <v>275</v>
      </c>
      <c r="S342" t="s">
        <v>60</v>
      </c>
      <c r="T342">
        <v>2</v>
      </c>
      <c r="W342" t="s">
        <v>60</v>
      </c>
      <c r="X342">
        <v>0</v>
      </c>
      <c r="AA342" t="s">
        <v>60</v>
      </c>
      <c r="AB342">
        <v>268</v>
      </c>
      <c r="AE342" t="s">
        <v>60</v>
      </c>
      <c r="AF342">
        <v>0</v>
      </c>
      <c r="AI342" t="s">
        <v>60</v>
      </c>
      <c r="AJ342">
        <v>16139</v>
      </c>
      <c r="AM342" t="s">
        <v>60</v>
      </c>
      <c r="AN342">
        <v>0</v>
      </c>
      <c r="AQ342" t="s">
        <v>60</v>
      </c>
      <c r="AR342">
        <v>121</v>
      </c>
      <c r="AT342" t="s">
        <v>60</v>
      </c>
      <c r="AU342">
        <v>1889</v>
      </c>
    </row>
    <row r="343" spans="1:47" x14ac:dyDescent="0.35">
      <c r="C343" t="s">
        <v>127</v>
      </c>
      <c r="D343">
        <v>0</v>
      </c>
      <c r="G343" t="s">
        <v>127</v>
      </c>
      <c r="H343">
        <v>0</v>
      </c>
      <c r="K343" t="s">
        <v>127</v>
      </c>
      <c r="L343">
        <v>0</v>
      </c>
      <c r="O343" t="s">
        <v>127</v>
      </c>
      <c r="P343">
        <v>0</v>
      </c>
      <c r="S343" t="s">
        <v>127</v>
      </c>
      <c r="T343">
        <v>0</v>
      </c>
      <c r="W343" t="s">
        <v>127</v>
      </c>
      <c r="X343">
        <v>0</v>
      </c>
      <c r="AA343" t="s">
        <v>127</v>
      </c>
      <c r="AB343">
        <v>37259</v>
      </c>
      <c r="AE343" t="s">
        <v>127</v>
      </c>
      <c r="AF343">
        <v>0</v>
      </c>
      <c r="AI343" t="s">
        <v>127</v>
      </c>
      <c r="AJ343">
        <v>42630</v>
      </c>
      <c r="AM343" t="s">
        <v>127</v>
      </c>
      <c r="AN343">
        <v>42630</v>
      </c>
      <c r="AQ343" t="s">
        <v>127</v>
      </c>
      <c r="AR343">
        <v>41101</v>
      </c>
      <c r="AT343" t="s">
        <v>58</v>
      </c>
      <c r="AU343">
        <v>37259</v>
      </c>
    </row>
    <row r="344" spans="1:47" x14ac:dyDescent="0.35">
      <c r="C344" t="s">
        <v>61</v>
      </c>
      <c r="D344">
        <v>50</v>
      </c>
      <c r="G344" t="s">
        <v>61</v>
      </c>
      <c r="H344">
        <v>0</v>
      </c>
      <c r="K344" t="s">
        <v>61</v>
      </c>
      <c r="L344">
        <v>0</v>
      </c>
      <c r="O344" t="s">
        <v>61</v>
      </c>
      <c r="P344">
        <v>35</v>
      </c>
      <c r="S344" t="s">
        <v>61</v>
      </c>
      <c r="T344">
        <v>0</v>
      </c>
      <c r="W344" t="s">
        <v>61</v>
      </c>
      <c r="X344">
        <v>0</v>
      </c>
      <c r="AA344" t="s">
        <v>61</v>
      </c>
      <c r="AB344">
        <v>1385</v>
      </c>
      <c r="AE344" t="s">
        <v>61</v>
      </c>
      <c r="AF344">
        <v>0</v>
      </c>
      <c r="AI344" t="s">
        <v>61</v>
      </c>
      <c r="AJ344">
        <v>0</v>
      </c>
      <c r="AM344" t="s">
        <v>61</v>
      </c>
      <c r="AN344">
        <v>0</v>
      </c>
      <c r="AQ344" t="s">
        <v>61</v>
      </c>
      <c r="AR344">
        <v>0</v>
      </c>
      <c r="AT344" t="s">
        <v>61</v>
      </c>
      <c r="AU344">
        <v>147</v>
      </c>
    </row>
    <row r="345" spans="1:47" x14ac:dyDescent="0.35">
      <c r="C345" t="s">
        <v>62</v>
      </c>
      <c r="D345">
        <v>461</v>
      </c>
      <c r="G345" t="s">
        <v>62</v>
      </c>
      <c r="H345">
        <v>0</v>
      </c>
      <c r="K345" t="s">
        <v>62</v>
      </c>
      <c r="L345">
        <v>2970</v>
      </c>
      <c r="O345" t="s">
        <v>62</v>
      </c>
      <c r="P345">
        <v>0</v>
      </c>
      <c r="S345" t="s">
        <v>62</v>
      </c>
      <c r="T345">
        <v>64</v>
      </c>
      <c r="W345" t="s">
        <v>62</v>
      </c>
      <c r="X345">
        <v>0</v>
      </c>
      <c r="AA345" t="s">
        <v>62</v>
      </c>
      <c r="AB345">
        <v>665</v>
      </c>
      <c r="AE345" t="s">
        <v>62</v>
      </c>
      <c r="AF345">
        <v>0</v>
      </c>
      <c r="AI345" t="s">
        <v>62</v>
      </c>
      <c r="AJ345">
        <v>1234</v>
      </c>
      <c r="AM345" t="s">
        <v>62</v>
      </c>
      <c r="AN345">
        <v>0</v>
      </c>
      <c r="AQ345" t="s">
        <v>62</v>
      </c>
      <c r="AR345">
        <v>0</v>
      </c>
      <c r="AT345" t="s">
        <v>62</v>
      </c>
      <c r="AU345">
        <v>2662</v>
      </c>
    </row>
    <row r="346" spans="1:47" x14ac:dyDescent="0.35">
      <c r="C346" t="s">
        <v>227</v>
      </c>
      <c r="D346">
        <v>0</v>
      </c>
      <c r="G346" t="s">
        <v>227</v>
      </c>
      <c r="H346">
        <v>0</v>
      </c>
      <c r="K346" t="s">
        <v>227</v>
      </c>
      <c r="L346">
        <v>0</v>
      </c>
      <c r="O346" t="s">
        <v>227</v>
      </c>
      <c r="P346">
        <v>0</v>
      </c>
      <c r="S346" t="s">
        <v>227</v>
      </c>
      <c r="T346">
        <v>0</v>
      </c>
      <c r="W346" t="s">
        <v>227</v>
      </c>
      <c r="X346">
        <v>0</v>
      </c>
      <c r="AA346" t="s">
        <v>227</v>
      </c>
      <c r="AB346">
        <v>0</v>
      </c>
      <c r="AE346" t="s">
        <v>227</v>
      </c>
      <c r="AF346">
        <v>0</v>
      </c>
      <c r="AI346" t="s">
        <v>227</v>
      </c>
      <c r="AJ346">
        <v>0</v>
      </c>
      <c r="AM346" t="s">
        <v>227</v>
      </c>
      <c r="AN346">
        <v>0</v>
      </c>
      <c r="AQ346" t="s">
        <v>227</v>
      </c>
      <c r="AR346">
        <v>0</v>
      </c>
      <c r="AT346" t="s">
        <v>64</v>
      </c>
      <c r="AU346">
        <v>0</v>
      </c>
    </row>
    <row r="347" spans="1:47" x14ac:dyDescent="0.35">
      <c r="C347" t="s">
        <v>228</v>
      </c>
      <c r="D347">
        <v>0</v>
      </c>
      <c r="G347" t="s">
        <v>228</v>
      </c>
      <c r="H347">
        <v>0</v>
      </c>
      <c r="K347" t="s">
        <v>228</v>
      </c>
      <c r="L347">
        <v>0</v>
      </c>
      <c r="O347" t="s">
        <v>228</v>
      </c>
      <c r="P347">
        <v>0</v>
      </c>
      <c r="S347" t="s">
        <v>228</v>
      </c>
      <c r="T347">
        <v>0</v>
      </c>
      <c r="W347" t="s">
        <v>228</v>
      </c>
      <c r="X347">
        <v>0</v>
      </c>
      <c r="AA347" t="s">
        <v>228</v>
      </c>
      <c r="AB347">
        <v>0</v>
      </c>
      <c r="AE347" t="s">
        <v>228</v>
      </c>
      <c r="AF347">
        <v>0</v>
      </c>
      <c r="AI347" t="s">
        <v>228</v>
      </c>
      <c r="AJ347">
        <v>0</v>
      </c>
      <c r="AM347" t="s">
        <v>228</v>
      </c>
      <c r="AN347">
        <v>0</v>
      </c>
      <c r="AQ347" t="s">
        <v>228</v>
      </c>
      <c r="AR347">
        <v>0</v>
      </c>
      <c r="AT347" t="s">
        <v>65</v>
      </c>
      <c r="AU347">
        <v>4365</v>
      </c>
    </row>
    <row r="348" spans="1:47" x14ac:dyDescent="0.35">
      <c r="C348" t="s">
        <v>229</v>
      </c>
      <c r="D348">
        <v>0</v>
      </c>
      <c r="G348" t="s">
        <v>229</v>
      </c>
      <c r="H348">
        <v>0</v>
      </c>
      <c r="K348" t="s">
        <v>229</v>
      </c>
      <c r="L348">
        <v>0</v>
      </c>
      <c r="O348" t="s">
        <v>229</v>
      </c>
      <c r="P348">
        <v>0</v>
      </c>
      <c r="S348" t="s">
        <v>229</v>
      </c>
      <c r="T348">
        <v>0</v>
      </c>
      <c r="W348" t="s">
        <v>229</v>
      </c>
      <c r="X348">
        <v>0</v>
      </c>
      <c r="AA348" t="s">
        <v>229</v>
      </c>
      <c r="AB348">
        <v>0</v>
      </c>
      <c r="AE348" t="s">
        <v>229</v>
      </c>
      <c r="AF348">
        <v>0</v>
      </c>
      <c r="AI348" t="s">
        <v>229</v>
      </c>
      <c r="AJ348">
        <v>22</v>
      </c>
      <c r="AM348" t="s">
        <v>229</v>
      </c>
      <c r="AN348">
        <v>17</v>
      </c>
      <c r="AQ348" t="s">
        <v>229</v>
      </c>
      <c r="AR348">
        <v>130</v>
      </c>
      <c r="AT348" t="s">
        <v>66</v>
      </c>
      <c r="AU348">
        <v>52</v>
      </c>
    </row>
    <row r="349" spans="1:47" x14ac:dyDescent="0.35">
      <c r="C349" t="s">
        <v>133</v>
      </c>
      <c r="D349">
        <v>0</v>
      </c>
      <c r="G349" t="s">
        <v>133</v>
      </c>
      <c r="H349">
        <v>0</v>
      </c>
      <c r="K349" t="s">
        <v>133</v>
      </c>
      <c r="L349">
        <v>0</v>
      </c>
      <c r="O349" t="s">
        <v>133</v>
      </c>
      <c r="P349">
        <v>0</v>
      </c>
      <c r="S349" t="s">
        <v>133</v>
      </c>
      <c r="T349">
        <v>0</v>
      </c>
      <c r="W349" t="s">
        <v>133</v>
      </c>
      <c r="X349">
        <v>0</v>
      </c>
      <c r="AA349" t="s">
        <v>133</v>
      </c>
      <c r="AB349">
        <v>10450</v>
      </c>
      <c r="AE349" t="s">
        <v>133</v>
      </c>
      <c r="AF349">
        <v>0</v>
      </c>
      <c r="AI349" t="s">
        <v>133</v>
      </c>
      <c r="AJ349">
        <v>8005</v>
      </c>
      <c r="AM349" t="s">
        <v>133</v>
      </c>
      <c r="AN349">
        <v>0</v>
      </c>
      <c r="AQ349" t="s">
        <v>133</v>
      </c>
      <c r="AR349">
        <v>0</v>
      </c>
      <c r="AT349" t="s">
        <v>79</v>
      </c>
      <c r="AU349">
        <v>672</v>
      </c>
    </row>
    <row r="350" spans="1:47" x14ac:dyDescent="0.35">
      <c r="C350" t="s">
        <v>230</v>
      </c>
      <c r="D350">
        <v>0</v>
      </c>
      <c r="G350" t="s">
        <v>230</v>
      </c>
      <c r="H350">
        <v>0</v>
      </c>
      <c r="K350" t="s">
        <v>230</v>
      </c>
      <c r="L350">
        <v>0</v>
      </c>
      <c r="O350" t="s">
        <v>230</v>
      </c>
      <c r="P350">
        <v>0</v>
      </c>
      <c r="S350" t="s">
        <v>230</v>
      </c>
      <c r="T350">
        <v>0</v>
      </c>
      <c r="W350" t="s">
        <v>230</v>
      </c>
      <c r="X350">
        <v>0</v>
      </c>
      <c r="AA350" t="s">
        <v>230</v>
      </c>
      <c r="AB350">
        <v>0</v>
      </c>
      <c r="AE350" t="s">
        <v>230</v>
      </c>
      <c r="AF350">
        <v>0</v>
      </c>
      <c r="AI350" t="s">
        <v>230</v>
      </c>
      <c r="AJ350">
        <v>0</v>
      </c>
      <c r="AM350" t="s">
        <v>230</v>
      </c>
      <c r="AN350">
        <v>0</v>
      </c>
      <c r="AQ350" t="s">
        <v>230</v>
      </c>
      <c r="AR350">
        <v>0</v>
      </c>
      <c r="AT350" t="s">
        <v>68</v>
      </c>
      <c r="AU350">
        <v>11536</v>
      </c>
    </row>
    <row r="351" spans="1:47" x14ac:dyDescent="0.35">
      <c r="C351" t="s">
        <v>136</v>
      </c>
      <c r="D351">
        <v>0</v>
      </c>
      <c r="G351" t="s">
        <v>136</v>
      </c>
      <c r="H351">
        <v>0</v>
      </c>
      <c r="K351" t="s">
        <v>136</v>
      </c>
      <c r="L351">
        <v>0</v>
      </c>
      <c r="O351" t="s">
        <v>136</v>
      </c>
      <c r="P351">
        <v>0</v>
      </c>
      <c r="S351" t="s">
        <v>136</v>
      </c>
      <c r="T351">
        <v>0</v>
      </c>
      <c r="W351" t="s">
        <v>136</v>
      </c>
      <c r="X351">
        <v>0</v>
      </c>
      <c r="AA351" t="s">
        <v>136</v>
      </c>
      <c r="AB351">
        <v>0</v>
      </c>
      <c r="AE351" t="s">
        <v>136</v>
      </c>
      <c r="AF351">
        <v>0</v>
      </c>
      <c r="AI351" t="s">
        <v>136</v>
      </c>
      <c r="AJ351">
        <v>0</v>
      </c>
      <c r="AM351" t="s">
        <v>136</v>
      </c>
      <c r="AN351">
        <v>0</v>
      </c>
      <c r="AQ351" t="s">
        <v>136</v>
      </c>
      <c r="AR351">
        <v>1469</v>
      </c>
      <c r="AT351" t="s">
        <v>69</v>
      </c>
      <c r="AU351">
        <v>1041</v>
      </c>
    </row>
    <row r="352" spans="1:47" x14ac:dyDescent="0.35">
      <c r="C352" t="s">
        <v>231</v>
      </c>
      <c r="D352">
        <v>0</v>
      </c>
      <c r="G352" t="s">
        <v>231</v>
      </c>
      <c r="H352">
        <v>0</v>
      </c>
      <c r="K352" t="s">
        <v>231</v>
      </c>
      <c r="L352">
        <v>0</v>
      </c>
      <c r="O352" t="s">
        <v>231</v>
      </c>
      <c r="P352">
        <v>0</v>
      </c>
      <c r="S352" t="s">
        <v>231</v>
      </c>
      <c r="T352">
        <v>0</v>
      </c>
      <c r="W352" t="s">
        <v>231</v>
      </c>
      <c r="X352">
        <v>0</v>
      </c>
      <c r="AA352" t="s">
        <v>231</v>
      </c>
      <c r="AB352">
        <v>0</v>
      </c>
      <c r="AE352" t="s">
        <v>231</v>
      </c>
      <c r="AF352">
        <v>0</v>
      </c>
      <c r="AI352" t="s">
        <v>231</v>
      </c>
      <c r="AJ352">
        <v>0</v>
      </c>
      <c r="AM352" t="s">
        <v>231</v>
      </c>
      <c r="AN352">
        <v>0</v>
      </c>
      <c r="AQ352" t="s">
        <v>231</v>
      </c>
      <c r="AR352">
        <v>0</v>
      </c>
      <c r="AT352" t="s">
        <v>70</v>
      </c>
      <c r="AU352">
        <v>2953</v>
      </c>
    </row>
    <row r="353" spans="1:47" x14ac:dyDescent="0.35">
      <c r="C353" t="s">
        <v>141</v>
      </c>
      <c r="D353">
        <v>0</v>
      </c>
      <c r="G353" t="s">
        <v>141</v>
      </c>
      <c r="H353">
        <v>0</v>
      </c>
      <c r="K353" t="s">
        <v>141</v>
      </c>
      <c r="L353">
        <v>0</v>
      </c>
      <c r="O353" t="s">
        <v>141</v>
      </c>
      <c r="P353">
        <v>0</v>
      </c>
      <c r="S353" t="s">
        <v>141</v>
      </c>
      <c r="T353">
        <v>0</v>
      </c>
      <c r="W353" t="s">
        <v>141</v>
      </c>
      <c r="X353">
        <v>0</v>
      </c>
      <c r="AA353" t="s">
        <v>141</v>
      </c>
      <c r="AB353">
        <v>0</v>
      </c>
      <c r="AE353" t="s">
        <v>141</v>
      </c>
      <c r="AF353">
        <v>0</v>
      </c>
      <c r="AI353" t="s">
        <v>141</v>
      </c>
      <c r="AJ353">
        <v>654</v>
      </c>
      <c r="AM353" t="s">
        <v>141</v>
      </c>
      <c r="AN353">
        <v>567</v>
      </c>
      <c r="AQ353" t="s">
        <v>141</v>
      </c>
      <c r="AR353">
        <v>383</v>
      </c>
      <c r="AT353" t="s">
        <v>76</v>
      </c>
      <c r="AU353">
        <v>330</v>
      </c>
    </row>
    <row r="354" spans="1:47" x14ac:dyDescent="0.35">
      <c r="C354" t="s">
        <v>232</v>
      </c>
      <c r="D354">
        <v>0</v>
      </c>
      <c r="G354" t="s">
        <v>232</v>
      </c>
      <c r="H354">
        <v>0</v>
      </c>
      <c r="K354" t="s">
        <v>232</v>
      </c>
      <c r="L354">
        <v>0</v>
      </c>
      <c r="O354" t="s">
        <v>232</v>
      </c>
      <c r="P354">
        <v>0</v>
      </c>
      <c r="S354" t="s">
        <v>232</v>
      </c>
      <c r="T354">
        <v>0</v>
      </c>
      <c r="W354" t="s">
        <v>232</v>
      </c>
      <c r="X354">
        <v>0</v>
      </c>
      <c r="AA354" t="s">
        <v>232</v>
      </c>
      <c r="AB354">
        <v>0</v>
      </c>
      <c r="AE354" t="s">
        <v>232</v>
      </c>
      <c r="AF354">
        <v>0</v>
      </c>
      <c r="AI354" t="s">
        <v>232</v>
      </c>
      <c r="AJ354">
        <v>0</v>
      </c>
      <c r="AM354" t="s">
        <v>232</v>
      </c>
      <c r="AN354">
        <v>0</v>
      </c>
      <c r="AQ354" t="s">
        <v>232</v>
      </c>
      <c r="AR354">
        <v>0</v>
      </c>
      <c r="AT354" t="s">
        <v>77</v>
      </c>
      <c r="AU354">
        <v>73174</v>
      </c>
    </row>
    <row r="355" spans="1:47" x14ac:dyDescent="0.35">
      <c r="C355" t="s">
        <v>233</v>
      </c>
      <c r="D355">
        <v>0</v>
      </c>
      <c r="G355" t="s">
        <v>233</v>
      </c>
      <c r="H355">
        <v>0</v>
      </c>
      <c r="K355" t="s">
        <v>233</v>
      </c>
      <c r="L355">
        <v>0</v>
      </c>
      <c r="O355" t="s">
        <v>233</v>
      </c>
      <c r="P355">
        <v>0</v>
      </c>
      <c r="S355" t="s">
        <v>233</v>
      </c>
      <c r="T355">
        <v>0</v>
      </c>
      <c r="W355" t="s">
        <v>233</v>
      </c>
      <c r="X355">
        <v>0</v>
      </c>
      <c r="AA355" t="s">
        <v>233</v>
      </c>
      <c r="AB355">
        <v>0</v>
      </c>
      <c r="AE355" t="s">
        <v>233</v>
      </c>
      <c r="AF355">
        <v>0</v>
      </c>
      <c r="AI355" t="s">
        <v>233</v>
      </c>
      <c r="AJ355">
        <v>0</v>
      </c>
      <c r="AM355" t="s">
        <v>233</v>
      </c>
      <c r="AN355">
        <v>0</v>
      </c>
      <c r="AQ355" t="s">
        <v>233</v>
      </c>
      <c r="AR355">
        <v>0</v>
      </c>
      <c r="AT355" t="s">
        <v>78</v>
      </c>
      <c r="AU355">
        <v>2872</v>
      </c>
    </row>
    <row r="356" spans="1:47" x14ac:dyDescent="0.35">
      <c r="C356" t="s">
        <v>134</v>
      </c>
      <c r="D356">
        <v>0</v>
      </c>
      <c r="G356" t="s">
        <v>134</v>
      </c>
      <c r="H356">
        <v>0</v>
      </c>
      <c r="K356" t="s">
        <v>134</v>
      </c>
      <c r="L356">
        <v>0</v>
      </c>
      <c r="O356" t="s">
        <v>134</v>
      </c>
      <c r="P356">
        <v>0</v>
      </c>
      <c r="S356" t="s">
        <v>134</v>
      </c>
      <c r="T356">
        <v>0</v>
      </c>
      <c r="W356" t="s">
        <v>134</v>
      </c>
      <c r="X356">
        <v>0</v>
      </c>
      <c r="AA356" t="s">
        <v>134</v>
      </c>
      <c r="AB356">
        <v>0</v>
      </c>
      <c r="AE356" t="s">
        <v>134</v>
      </c>
      <c r="AF356">
        <v>0</v>
      </c>
      <c r="AI356" t="s">
        <v>134</v>
      </c>
      <c r="AJ356">
        <v>4752</v>
      </c>
      <c r="AM356" t="s">
        <v>134</v>
      </c>
      <c r="AN356">
        <v>0</v>
      </c>
      <c r="AQ356" t="s">
        <v>134</v>
      </c>
      <c r="AR356">
        <v>13915</v>
      </c>
      <c r="AT356" t="s">
        <v>67</v>
      </c>
      <c r="AU356">
        <v>10450</v>
      </c>
    </row>
    <row r="357" spans="1:47" x14ac:dyDescent="0.35">
      <c r="C357" t="s">
        <v>142</v>
      </c>
      <c r="D357">
        <v>0</v>
      </c>
      <c r="G357" t="s">
        <v>142</v>
      </c>
      <c r="H357">
        <v>0</v>
      </c>
      <c r="K357" t="s">
        <v>142</v>
      </c>
      <c r="L357">
        <v>0</v>
      </c>
      <c r="O357" t="s">
        <v>142</v>
      </c>
      <c r="P357">
        <v>0</v>
      </c>
      <c r="S357" t="s">
        <v>142</v>
      </c>
      <c r="T357">
        <v>0</v>
      </c>
      <c r="W357" t="s">
        <v>142</v>
      </c>
      <c r="X357">
        <v>0</v>
      </c>
      <c r="AA357" t="s">
        <v>142</v>
      </c>
      <c r="AB357">
        <v>0</v>
      </c>
      <c r="AE357" t="s">
        <v>142</v>
      </c>
      <c r="AF357">
        <v>0</v>
      </c>
      <c r="AI357" t="s">
        <v>142</v>
      </c>
      <c r="AJ357">
        <v>1234</v>
      </c>
      <c r="AM357" t="s">
        <v>142</v>
      </c>
      <c r="AN357">
        <v>0</v>
      </c>
      <c r="AQ357" t="s">
        <v>142</v>
      </c>
      <c r="AR357">
        <v>1205</v>
      </c>
      <c r="AT357" t="s">
        <v>80</v>
      </c>
      <c r="AU357">
        <v>1285</v>
      </c>
    </row>
    <row r="358" spans="1:47" x14ac:dyDescent="0.35">
      <c r="C358" t="s">
        <v>83</v>
      </c>
      <c r="D358">
        <v>0</v>
      </c>
      <c r="G358" t="s">
        <v>83</v>
      </c>
      <c r="H358">
        <v>0</v>
      </c>
      <c r="K358" t="s">
        <v>83</v>
      </c>
      <c r="L358">
        <v>0</v>
      </c>
      <c r="O358" t="s">
        <v>83</v>
      </c>
      <c r="P358">
        <v>0</v>
      </c>
      <c r="S358" t="s">
        <v>83</v>
      </c>
      <c r="T358">
        <v>0</v>
      </c>
      <c r="W358" t="s">
        <v>83</v>
      </c>
      <c r="X358">
        <v>0</v>
      </c>
      <c r="AA358" t="s">
        <v>83</v>
      </c>
      <c r="AB358">
        <v>0</v>
      </c>
      <c r="AE358" t="s">
        <v>83</v>
      </c>
      <c r="AF358">
        <v>0</v>
      </c>
      <c r="AI358" t="s">
        <v>83</v>
      </c>
      <c r="AJ358">
        <v>249</v>
      </c>
      <c r="AM358" t="s">
        <v>83</v>
      </c>
      <c r="AN358">
        <v>0</v>
      </c>
      <c r="AQ358" t="s">
        <v>83</v>
      </c>
      <c r="AR358">
        <v>231</v>
      </c>
      <c r="AT358" t="s">
        <v>83</v>
      </c>
      <c r="AU358">
        <v>258</v>
      </c>
    </row>
    <row r="359" spans="1:47" x14ac:dyDescent="0.35">
      <c r="C359" t="s">
        <v>84</v>
      </c>
      <c r="D359">
        <v>0</v>
      </c>
      <c r="G359" t="s">
        <v>84</v>
      </c>
      <c r="H359">
        <v>0</v>
      </c>
      <c r="K359" t="s">
        <v>84</v>
      </c>
      <c r="L359">
        <v>0</v>
      </c>
      <c r="O359" t="s">
        <v>84</v>
      </c>
      <c r="P359">
        <v>0</v>
      </c>
      <c r="S359" t="s">
        <v>84</v>
      </c>
      <c r="T359">
        <v>0</v>
      </c>
      <c r="W359" t="s">
        <v>84</v>
      </c>
      <c r="X359">
        <v>0</v>
      </c>
      <c r="AA359" t="s">
        <v>84</v>
      </c>
      <c r="AB359">
        <v>0</v>
      </c>
      <c r="AE359" t="s">
        <v>84</v>
      </c>
      <c r="AF359">
        <v>0</v>
      </c>
      <c r="AI359" t="s">
        <v>84</v>
      </c>
      <c r="AJ359">
        <v>0</v>
      </c>
      <c r="AM359" t="s">
        <v>84</v>
      </c>
      <c r="AN359">
        <v>0</v>
      </c>
      <c r="AQ359" t="s">
        <v>84</v>
      </c>
      <c r="AR359">
        <v>0</v>
      </c>
      <c r="AT359" t="s">
        <v>84</v>
      </c>
      <c r="AU359">
        <v>0</v>
      </c>
    </row>
    <row r="360" spans="1:47" x14ac:dyDescent="0.35">
      <c r="C360" t="s">
        <v>126</v>
      </c>
      <c r="D360">
        <v>0</v>
      </c>
      <c r="G360" t="s">
        <v>126</v>
      </c>
      <c r="H360">
        <v>0</v>
      </c>
      <c r="K360" t="s">
        <v>247</v>
      </c>
      <c r="L360">
        <v>0</v>
      </c>
      <c r="O360" t="s">
        <v>126</v>
      </c>
      <c r="P360">
        <v>0</v>
      </c>
      <c r="S360" t="s">
        <v>126</v>
      </c>
      <c r="T360">
        <v>0</v>
      </c>
      <c r="W360" t="s">
        <v>126</v>
      </c>
      <c r="X360">
        <v>0</v>
      </c>
      <c r="AA360" t="s">
        <v>126</v>
      </c>
      <c r="AB360">
        <v>0</v>
      </c>
      <c r="AE360" t="s">
        <v>126</v>
      </c>
      <c r="AF360">
        <v>0</v>
      </c>
      <c r="AI360" t="s">
        <v>126</v>
      </c>
      <c r="AJ360">
        <v>4</v>
      </c>
      <c r="AM360" t="s">
        <v>126</v>
      </c>
      <c r="AN360">
        <v>0</v>
      </c>
      <c r="AQ360" t="s">
        <v>126</v>
      </c>
      <c r="AR360">
        <v>0</v>
      </c>
      <c r="AT360" t="s">
        <v>86</v>
      </c>
      <c r="AU360">
        <v>0</v>
      </c>
    </row>
    <row r="361" spans="1:47" x14ac:dyDescent="0.35">
      <c r="C361" t="s">
        <v>87</v>
      </c>
      <c r="D361">
        <v>0</v>
      </c>
      <c r="G361" t="s">
        <v>87</v>
      </c>
      <c r="H361">
        <v>0</v>
      </c>
      <c r="K361" t="s">
        <v>87</v>
      </c>
      <c r="L361">
        <v>0</v>
      </c>
      <c r="O361" t="s">
        <v>87</v>
      </c>
      <c r="P361">
        <v>0</v>
      </c>
      <c r="S361" t="s">
        <v>87</v>
      </c>
      <c r="T361">
        <v>0</v>
      </c>
      <c r="W361" t="s">
        <v>87</v>
      </c>
      <c r="X361">
        <v>0</v>
      </c>
      <c r="AA361" t="s">
        <v>87</v>
      </c>
      <c r="AB361">
        <v>0</v>
      </c>
      <c r="AE361" t="s">
        <v>87</v>
      </c>
      <c r="AF361">
        <v>0</v>
      </c>
      <c r="AI361" t="s">
        <v>87</v>
      </c>
      <c r="AJ361">
        <v>0</v>
      </c>
      <c r="AM361" t="s">
        <v>87</v>
      </c>
      <c r="AN361">
        <v>0</v>
      </c>
      <c r="AQ361" t="s">
        <v>87</v>
      </c>
      <c r="AR361">
        <v>0</v>
      </c>
      <c r="AT361" t="s">
        <v>87</v>
      </c>
      <c r="AU361">
        <v>0</v>
      </c>
    </row>
    <row r="362" spans="1:47" x14ac:dyDescent="0.35">
      <c r="A362" t="s">
        <v>158</v>
      </c>
      <c r="B362">
        <v>1836705</v>
      </c>
      <c r="C362" t="s">
        <v>135</v>
      </c>
      <c r="D362">
        <v>0</v>
      </c>
      <c r="E362" t="s">
        <v>158</v>
      </c>
      <c r="F362">
        <v>1902226.5000000007</v>
      </c>
      <c r="G362" t="s">
        <v>135</v>
      </c>
      <c r="H362">
        <v>0</v>
      </c>
      <c r="I362" t="s">
        <v>158</v>
      </c>
      <c r="J362">
        <v>1966855.5</v>
      </c>
      <c r="K362" t="s">
        <v>135</v>
      </c>
      <c r="L362">
        <v>0</v>
      </c>
      <c r="M362" t="s">
        <v>158</v>
      </c>
      <c r="N362">
        <v>2028517.0000000007</v>
      </c>
      <c r="O362" t="s">
        <v>135</v>
      </c>
      <c r="P362">
        <v>0</v>
      </c>
      <c r="Q362" t="s">
        <v>158</v>
      </c>
      <c r="R362">
        <v>2086205.5000000009</v>
      </c>
      <c r="S362" t="s">
        <v>135</v>
      </c>
      <c r="T362">
        <v>1430</v>
      </c>
      <c r="U362" t="s">
        <v>158</v>
      </c>
      <c r="V362">
        <v>2140215.5000000005</v>
      </c>
      <c r="W362" t="s">
        <v>135</v>
      </c>
      <c r="X362">
        <v>3543</v>
      </c>
      <c r="Y362" t="s">
        <v>158</v>
      </c>
      <c r="Z362">
        <v>2192011.5</v>
      </c>
      <c r="AA362" t="s">
        <v>135</v>
      </c>
      <c r="AB362">
        <v>2736</v>
      </c>
      <c r="AC362" t="s">
        <v>158</v>
      </c>
      <c r="AD362">
        <v>2242785.5000000005</v>
      </c>
      <c r="AE362" t="s">
        <v>135</v>
      </c>
      <c r="AF362">
        <v>3587</v>
      </c>
      <c r="AG362" t="s">
        <v>158</v>
      </c>
      <c r="AH362">
        <v>2292572.9999999981</v>
      </c>
      <c r="AI362" t="s">
        <v>135</v>
      </c>
      <c r="AJ362">
        <v>3559</v>
      </c>
      <c r="AK362" t="s">
        <v>158</v>
      </c>
      <c r="AL362">
        <v>2341178.9999999986</v>
      </c>
      <c r="AM362" t="s">
        <v>135</v>
      </c>
      <c r="AN362">
        <v>0</v>
      </c>
      <c r="AO362" t="s">
        <v>158</v>
      </c>
      <c r="AP362">
        <v>2388992.5000000005</v>
      </c>
      <c r="AQ362" t="s">
        <v>135</v>
      </c>
      <c r="AR362">
        <v>2832</v>
      </c>
      <c r="AS362" t="s">
        <v>158</v>
      </c>
      <c r="AT362" t="s">
        <v>148</v>
      </c>
      <c r="AU362">
        <v>1368</v>
      </c>
    </row>
    <row r="363" spans="1:47" x14ac:dyDescent="0.35">
      <c r="C363" t="s">
        <v>139</v>
      </c>
      <c r="D363">
        <v>0</v>
      </c>
      <c r="G363" t="s">
        <v>139</v>
      </c>
      <c r="H363">
        <v>0</v>
      </c>
      <c r="K363" t="s">
        <v>139</v>
      </c>
      <c r="L363">
        <v>0</v>
      </c>
      <c r="O363" t="s">
        <v>139</v>
      </c>
      <c r="P363">
        <v>0</v>
      </c>
      <c r="S363" t="s">
        <v>139</v>
      </c>
      <c r="T363">
        <v>9192</v>
      </c>
      <c r="W363" t="s">
        <v>139</v>
      </c>
      <c r="X363">
        <v>10700</v>
      </c>
      <c r="AA363" t="s">
        <v>139</v>
      </c>
      <c r="AB363">
        <v>12170</v>
      </c>
      <c r="AE363" t="s">
        <v>139</v>
      </c>
      <c r="AF363">
        <v>10179</v>
      </c>
      <c r="AI363" t="s">
        <v>139</v>
      </c>
      <c r="AJ363">
        <v>10963</v>
      </c>
      <c r="AM363" t="s">
        <v>139</v>
      </c>
      <c r="AN363">
        <v>0</v>
      </c>
      <c r="AQ363" t="s">
        <v>139</v>
      </c>
      <c r="AR363">
        <v>8554</v>
      </c>
      <c r="AT363" t="s">
        <v>139</v>
      </c>
      <c r="AU363">
        <v>5352</v>
      </c>
    </row>
    <row r="364" spans="1:47" x14ac:dyDescent="0.35">
      <c r="C364" t="s">
        <v>138</v>
      </c>
      <c r="D364">
        <v>0</v>
      </c>
      <c r="G364" t="s">
        <v>138</v>
      </c>
      <c r="H364">
        <v>874</v>
      </c>
      <c r="K364" t="s">
        <v>138</v>
      </c>
      <c r="L364">
        <v>0</v>
      </c>
      <c r="O364" t="s">
        <v>138</v>
      </c>
      <c r="P364">
        <v>0</v>
      </c>
      <c r="S364" t="s">
        <v>138</v>
      </c>
      <c r="T364">
        <v>1026</v>
      </c>
      <c r="W364" t="s">
        <v>138</v>
      </c>
      <c r="X364">
        <v>1466</v>
      </c>
      <c r="AA364" t="s">
        <v>138</v>
      </c>
      <c r="AB364">
        <v>0</v>
      </c>
      <c r="AE364" t="s">
        <v>138</v>
      </c>
      <c r="AF364">
        <v>1214</v>
      </c>
      <c r="AI364" t="s">
        <v>138</v>
      </c>
      <c r="AJ364">
        <v>1324</v>
      </c>
      <c r="AM364" t="s">
        <v>138</v>
      </c>
      <c r="AN364">
        <v>0</v>
      </c>
      <c r="AQ364" t="s">
        <v>138</v>
      </c>
      <c r="AR364">
        <v>1840</v>
      </c>
      <c r="AT364" t="s">
        <v>138</v>
      </c>
      <c r="AU364">
        <v>733</v>
      </c>
    </row>
    <row r="365" spans="1:47" x14ac:dyDescent="0.35">
      <c r="C365" t="s">
        <v>82</v>
      </c>
      <c r="D365">
        <v>0</v>
      </c>
      <c r="G365" t="s">
        <v>82</v>
      </c>
      <c r="H365">
        <v>98</v>
      </c>
      <c r="K365" t="s">
        <v>82</v>
      </c>
      <c r="L365">
        <v>2131</v>
      </c>
      <c r="O365" t="s">
        <v>82</v>
      </c>
      <c r="P365">
        <v>0</v>
      </c>
      <c r="S365" t="s">
        <v>82</v>
      </c>
      <c r="T365">
        <v>78</v>
      </c>
      <c r="W365" t="s">
        <v>82</v>
      </c>
      <c r="X365">
        <v>2917</v>
      </c>
      <c r="AA365" t="s">
        <v>82</v>
      </c>
      <c r="AB365">
        <v>596</v>
      </c>
      <c r="AE365" t="s">
        <v>82</v>
      </c>
      <c r="AF365">
        <v>0</v>
      </c>
      <c r="AI365" t="s">
        <v>82</v>
      </c>
      <c r="AJ365">
        <v>0</v>
      </c>
      <c r="AM365" t="s">
        <v>82</v>
      </c>
      <c r="AN365">
        <v>0</v>
      </c>
      <c r="AQ365" t="s">
        <v>82</v>
      </c>
      <c r="AR365">
        <v>0</v>
      </c>
      <c r="AT365" t="s">
        <v>82</v>
      </c>
      <c r="AU365">
        <v>227</v>
      </c>
    </row>
    <row r="366" spans="1:47" x14ac:dyDescent="0.35">
      <c r="C366" t="s">
        <v>60</v>
      </c>
      <c r="D366">
        <v>0</v>
      </c>
      <c r="G366" t="s">
        <v>60</v>
      </c>
      <c r="H366">
        <v>25</v>
      </c>
      <c r="K366" t="s">
        <v>60</v>
      </c>
      <c r="L366">
        <v>396</v>
      </c>
      <c r="O366" t="s">
        <v>60</v>
      </c>
      <c r="P366">
        <v>0</v>
      </c>
      <c r="S366" t="s">
        <v>60</v>
      </c>
      <c r="T366">
        <v>23</v>
      </c>
      <c r="W366" t="s">
        <v>60</v>
      </c>
      <c r="X366">
        <v>246</v>
      </c>
      <c r="AA366" t="s">
        <v>60</v>
      </c>
      <c r="AB366">
        <v>6</v>
      </c>
      <c r="AE366" t="s">
        <v>60</v>
      </c>
      <c r="AF366">
        <v>0</v>
      </c>
      <c r="AI366" t="s">
        <v>60</v>
      </c>
      <c r="AJ366">
        <v>0</v>
      </c>
      <c r="AM366" t="s">
        <v>60</v>
      </c>
      <c r="AN366">
        <v>0</v>
      </c>
      <c r="AQ366" t="s">
        <v>60</v>
      </c>
      <c r="AR366">
        <v>0</v>
      </c>
      <c r="AT366" t="s">
        <v>60</v>
      </c>
      <c r="AU366">
        <v>40</v>
      </c>
    </row>
    <row r="367" spans="1:47" x14ac:dyDescent="0.35">
      <c r="C367" t="s">
        <v>127</v>
      </c>
      <c r="D367">
        <v>0</v>
      </c>
      <c r="G367" t="s">
        <v>127</v>
      </c>
      <c r="H367">
        <v>0</v>
      </c>
      <c r="K367" t="s">
        <v>127</v>
      </c>
      <c r="L367">
        <v>0</v>
      </c>
      <c r="O367" t="s">
        <v>127</v>
      </c>
      <c r="P367">
        <v>0</v>
      </c>
      <c r="S367" t="s">
        <v>127</v>
      </c>
      <c r="T367">
        <v>0</v>
      </c>
      <c r="W367" t="s">
        <v>127</v>
      </c>
      <c r="X367">
        <v>0</v>
      </c>
      <c r="AA367" t="s">
        <v>127</v>
      </c>
      <c r="AB367">
        <v>0</v>
      </c>
      <c r="AE367" t="s">
        <v>127</v>
      </c>
      <c r="AF367">
        <v>117</v>
      </c>
      <c r="AI367" t="s">
        <v>127</v>
      </c>
      <c r="AJ367">
        <v>110</v>
      </c>
      <c r="AM367" t="s">
        <v>127</v>
      </c>
      <c r="AN367">
        <v>0</v>
      </c>
      <c r="AQ367" t="s">
        <v>127</v>
      </c>
      <c r="AR367">
        <v>98</v>
      </c>
      <c r="AT367" t="s">
        <v>58</v>
      </c>
      <c r="AU367">
        <v>0</v>
      </c>
    </row>
    <row r="368" spans="1:47" x14ac:dyDescent="0.35">
      <c r="C368" t="s">
        <v>61</v>
      </c>
      <c r="D368">
        <v>0</v>
      </c>
      <c r="G368" t="s">
        <v>61</v>
      </c>
      <c r="H368">
        <v>0</v>
      </c>
      <c r="K368" t="s">
        <v>61</v>
      </c>
      <c r="L368">
        <v>999</v>
      </c>
      <c r="O368" t="s">
        <v>61</v>
      </c>
      <c r="P368">
        <v>0</v>
      </c>
      <c r="S368" t="s">
        <v>61</v>
      </c>
      <c r="T368">
        <v>4</v>
      </c>
      <c r="W368" t="s">
        <v>61</v>
      </c>
      <c r="X368">
        <v>1985</v>
      </c>
      <c r="AA368" t="s">
        <v>61</v>
      </c>
      <c r="AB368">
        <v>0</v>
      </c>
      <c r="AE368" t="s">
        <v>61</v>
      </c>
      <c r="AF368">
        <v>0</v>
      </c>
      <c r="AI368" t="s">
        <v>61</v>
      </c>
      <c r="AJ368">
        <v>0</v>
      </c>
      <c r="AM368" t="s">
        <v>61</v>
      </c>
      <c r="AN368">
        <v>0</v>
      </c>
      <c r="AQ368" t="s">
        <v>61</v>
      </c>
      <c r="AR368">
        <v>0</v>
      </c>
      <c r="AT368" t="s">
        <v>61</v>
      </c>
      <c r="AU368">
        <v>6</v>
      </c>
    </row>
    <row r="369" spans="3:47" x14ac:dyDescent="0.35">
      <c r="C369" t="s">
        <v>62</v>
      </c>
      <c r="D369">
        <v>0</v>
      </c>
      <c r="G369" t="s">
        <v>62</v>
      </c>
      <c r="H369">
        <v>296</v>
      </c>
      <c r="K369" t="s">
        <v>62</v>
      </c>
      <c r="L369">
        <v>6</v>
      </c>
      <c r="O369" t="s">
        <v>62</v>
      </c>
      <c r="P369">
        <v>0</v>
      </c>
      <c r="S369" t="s">
        <v>62</v>
      </c>
      <c r="T369">
        <v>29</v>
      </c>
      <c r="W369" t="s">
        <v>62</v>
      </c>
      <c r="X369">
        <v>5029</v>
      </c>
      <c r="AA369" t="s">
        <v>62</v>
      </c>
      <c r="AB369">
        <v>0</v>
      </c>
      <c r="AE369" t="s">
        <v>62</v>
      </c>
      <c r="AF369">
        <v>0</v>
      </c>
      <c r="AI369" t="s">
        <v>62</v>
      </c>
      <c r="AJ369">
        <v>0</v>
      </c>
      <c r="AM369" t="s">
        <v>62</v>
      </c>
      <c r="AN369">
        <v>0</v>
      </c>
      <c r="AQ369" t="s">
        <v>62</v>
      </c>
      <c r="AR369">
        <v>0</v>
      </c>
      <c r="AT369" t="s">
        <v>62</v>
      </c>
      <c r="AU369">
        <v>312</v>
      </c>
    </row>
    <row r="370" spans="3:47" x14ac:dyDescent="0.35">
      <c r="C370" t="s">
        <v>227</v>
      </c>
      <c r="D370">
        <v>0</v>
      </c>
      <c r="G370" t="s">
        <v>227</v>
      </c>
      <c r="H370">
        <v>0</v>
      </c>
      <c r="K370" t="s">
        <v>227</v>
      </c>
      <c r="L370">
        <v>0</v>
      </c>
      <c r="O370" t="s">
        <v>227</v>
      </c>
      <c r="P370">
        <v>0</v>
      </c>
      <c r="S370" t="s">
        <v>227</v>
      </c>
      <c r="T370">
        <v>0</v>
      </c>
      <c r="W370" t="s">
        <v>227</v>
      </c>
      <c r="X370">
        <v>0</v>
      </c>
      <c r="AA370" t="s">
        <v>227</v>
      </c>
      <c r="AB370">
        <v>0</v>
      </c>
      <c r="AE370" t="s">
        <v>227</v>
      </c>
      <c r="AF370">
        <v>40</v>
      </c>
      <c r="AI370" t="s">
        <v>227</v>
      </c>
      <c r="AJ370">
        <v>18</v>
      </c>
      <c r="AM370" t="s">
        <v>227</v>
      </c>
      <c r="AN370">
        <v>0</v>
      </c>
      <c r="AQ370" t="s">
        <v>227</v>
      </c>
      <c r="AR370">
        <v>70</v>
      </c>
      <c r="AT370" t="s">
        <v>64</v>
      </c>
      <c r="AU370">
        <v>86</v>
      </c>
    </row>
    <row r="371" spans="3:47" x14ac:dyDescent="0.35">
      <c r="C371" t="s">
        <v>228</v>
      </c>
      <c r="D371">
        <v>0</v>
      </c>
      <c r="G371" t="s">
        <v>228</v>
      </c>
      <c r="H371">
        <v>0</v>
      </c>
      <c r="K371" t="s">
        <v>228</v>
      </c>
      <c r="L371">
        <v>0</v>
      </c>
      <c r="O371" t="s">
        <v>228</v>
      </c>
      <c r="P371">
        <v>0</v>
      </c>
      <c r="S371" t="s">
        <v>228</v>
      </c>
      <c r="T371">
        <v>0</v>
      </c>
      <c r="W371" t="s">
        <v>228</v>
      </c>
      <c r="X371">
        <v>0</v>
      </c>
      <c r="AA371" t="s">
        <v>228</v>
      </c>
      <c r="AB371">
        <v>0</v>
      </c>
      <c r="AE371" t="s">
        <v>228</v>
      </c>
      <c r="AF371">
        <v>344</v>
      </c>
      <c r="AI371" t="s">
        <v>228</v>
      </c>
      <c r="AJ371">
        <v>390</v>
      </c>
      <c r="AM371" t="s">
        <v>228</v>
      </c>
      <c r="AN371">
        <v>0</v>
      </c>
      <c r="AQ371" t="s">
        <v>228</v>
      </c>
      <c r="AR371">
        <v>0</v>
      </c>
      <c r="AT371" t="s">
        <v>65</v>
      </c>
      <c r="AU371">
        <v>318</v>
      </c>
    </row>
    <row r="372" spans="3:47" x14ac:dyDescent="0.35">
      <c r="C372" t="s">
        <v>229</v>
      </c>
      <c r="D372">
        <v>0</v>
      </c>
      <c r="G372" t="s">
        <v>229</v>
      </c>
      <c r="H372">
        <v>0</v>
      </c>
      <c r="K372" t="s">
        <v>229</v>
      </c>
      <c r="L372">
        <v>0</v>
      </c>
      <c r="O372" t="s">
        <v>229</v>
      </c>
      <c r="P372">
        <v>0</v>
      </c>
      <c r="S372" t="s">
        <v>229</v>
      </c>
      <c r="T372">
        <v>33</v>
      </c>
      <c r="W372" t="s">
        <v>229</v>
      </c>
      <c r="X372">
        <v>46</v>
      </c>
      <c r="AA372" t="s">
        <v>229</v>
      </c>
      <c r="AB372">
        <v>0</v>
      </c>
      <c r="AE372" t="s">
        <v>229</v>
      </c>
      <c r="AF372">
        <v>9</v>
      </c>
      <c r="AI372" t="s">
        <v>229</v>
      </c>
      <c r="AJ372">
        <v>9</v>
      </c>
      <c r="AM372" t="s">
        <v>229</v>
      </c>
      <c r="AN372">
        <v>0</v>
      </c>
      <c r="AQ372" t="s">
        <v>229</v>
      </c>
      <c r="AR372">
        <v>17</v>
      </c>
      <c r="AT372" t="s">
        <v>66</v>
      </c>
      <c r="AU372">
        <v>46</v>
      </c>
    </row>
    <row r="373" spans="3:47" x14ac:dyDescent="0.35">
      <c r="C373" t="s">
        <v>133</v>
      </c>
      <c r="D373">
        <v>0</v>
      </c>
      <c r="G373" t="s">
        <v>133</v>
      </c>
      <c r="H373">
        <v>0</v>
      </c>
      <c r="K373" t="s">
        <v>133</v>
      </c>
      <c r="L373">
        <v>0</v>
      </c>
      <c r="O373" t="s">
        <v>133</v>
      </c>
      <c r="P373">
        <v>0</v>
      </c>
      <c r="S373" t="s">
        <v>133</v>
      </c>
      <c r="T373">
        <v>0</v>
      </c>
      <c r="W373" t="s">
        <v>133</v>
      </c>
      <c r="X373">
        <v>0</v>
      </c>
      <c r="AA373" t="s">
        <v>133</v>
      </c>
      <c r="AB373">
        <v>439</v>
      </c>
      <c r="AE373" t="s">
        <v>133</v>
      </c>
      <c r="AF373">
        <v>454</v>
      </c>
      <c r="AI373" t="s">
        <v>133</v>
      </c>
      <c r="AJ373">
        <v>469</v>
      </c>
      <c r="AM373" t="s">
        <v>133</v>
      </c>
      <c r="AN373">
        <v>0</v>
      </c>
      <c r="AQ373" t="s">
        <v>133</v>
      </c>
      <c r="AR373">
        <v>231</v>
      </c>
      <c r="AT373" t="s">
        <v>79</v>
      </c>
      <c r="AU373">
        <v>83</v>
      </c>
    </row>
    <row r="374" spans="3:47" x14ac:dyDescent="0.35">
      <c r="C374" t="s">
        <v>230</v>
      </c>
      <c r="D374">
        <v>0</v>
      </c>
      <c r="G374" t="s">
        <v>230</v>
      </c>
      <c r="H374">
        <v>0</v>
      </c>
      <c r="K374" t="s">
        <v>230</v>
      </c>
      <c r="L374">
        <v>0</v>
      </c>
      <c r="O374" t="s">
        <v>230</v>
      </c>
      <c r="P374">
        <v>0</v>
      </c>
      <c r="S374" t="s">
        <v>230</v>
      </c>
      <c r="T374">
        <v>0</v>
      </c>
      <c r="W374" t="s">
        <v>230</v>
      </c>
      <c r="X374">
        <v>18</v>
      </c>
      <c r="AA374" t="s">
        <v>230</v>
      </c>
      <c r="AB374">
        <v>0</v>
      </c>
      <c r="AE374" t="s">
        <v>230</v>
      </c>
      <c r="AF374">
        <v>14</v>
      </c>
      <c r="AI374" t="s">
        <v>230</v>
      </c>
      <c r="AJ374">
        <v>14</v>
      </c>
      <c r="AM374" t="s">
        <v>230</v>
      </c>
      <c r="AN374">
        <v>0</v>
      </c>
      <c r="AQ374" t="s">
        <v>230</v>
      </c>
      <c r="AR374">
        <v>0</v>
      </c>
      <c r="AT374" t="s">
        <v>68</v>
      </c>
      <c r="AU374">
        <v>18</v>
      </c>
    </row>
    <row r="375" spans="3:47" x14ac:dyDescent="0.35">
      <c r="C375" t="s">
        <v>136</v>
      </c>
      <c r="D375">
        <v>0</v>
      </c>
      <c r="G375" t="s">
        <v>136</v>
      </c>
      <c r="H375">
        <v>0</v>
      </c>
      <c r="K375" t="s">
        <v>136</v>
      </c>
      <c r="L375">
        <v>0</v>
      </c>
      <c r="O375" t="s">
        <v>136</v>
      </c>
      <c r="P375">
        <v>0</v>
      </c>
      <c r="S375" t="s">
        <v>136</v>
      </c>
      <c r="T375">
        <v>66</v>
      </c>
      <c r="W375" t="s">
        <v>136</v>
      </c>
      <c r="X375">
        <v>93</v>
      </c>
      <c r="AA375" t="s">
        <v>136</v>
      </c>
      <c r="AB375">
        <v>0</v>
      </c>
      <c r="AE375" t="s">
        <v>136</v>
      </c>
      <c r="AF375">
        <v>78</v>
      </c>
      <c r="AI375" t="s">
        <v>136</v>
      </c>
      <c r="AJ375">
        <v>82</v>
      </c>
      <c r="AM375" t="s">
        <v>136</v>
      </c>
      <c r="AN375">
        <v>0</v>
      </c>
      <c r="AQ375" t="s">
        <v>136</v>
      </c>
      <c r="AR375">
        <v>478</v>
      </c>
      <c r="AT375" t="s">
        <v>69</v>
      </c>
      <c r="AU375">
        <v>93</v>
      </c>
    </row>
    <row r="376" spans="3:47" x14ac:dyDescent="0.35">
      <c r="C376" t="s">
        <v>231</v>
      </c>
      <c r="D376">
        <v>0</v>
      </c>
      <c r="G376" t="s">
        <v>231</v>
      </c>
      <c r="H376">
        <v>0</v>
      </c>
      <c r="K376" t="s">
        <v>231</v>
      </c>
      <c r="L376">
        <v>0</v>
      </c>
      <c r="O376" t="s">
        <v>231</v>
      </c>
      <c r="P376">
        <v>0</v>
      </c>
      <c r="S376" t="s">
        <v>231</v>
      </c>
      <c r="T376">
        <v>0</v>
      </c>
      <c r="W376" t="s">
        <v>231</v>
      </c>
      <c r="X376">
        <v>32</v>
      </c>
      <c r="AA376" t="s">
        <v>231</v>
      </c>
      <c r="AB376">
        <v>0</v>
      </c>
      <c r="AE376" t="s">
        <v>231</v>
      </c>
      <c r="AF376">
        <v>1</v>
      </c>
      <c r="AI376" t="s">
        <v>231</v>
      </c>
      <c r="AJ376">
        <v>0</v>
      </c>
      <c r="AM376" t="s">
        <v>231</v>
      </c>
      <c r="AN376">
        <v>0</v>
      </c>
      <c r="AQ376" t="s">
        <v>231</v>
      </c>
      <c r="AR376">
        <v>0</v>
      </c>
      <c r="AT376" t="s">
        <v>70</v>
      </c>
      <c r="AU376">
        <v>127</v>
      </c>
    </row>
    <row r="377" spans="3:47" x14ac:dyDescent="0.35">
      <c r="C377" t="s">
        <v>141</v>
      </c>
      <c r="D377">
        <v>0</v>
      </c>
      <c r="G377" t="s">
        <v>141</v>
      </c>
      <c r="H377">
        <v>0</v>
      </c>
      <c r="K377" t="s">
        <v>141</v>
      </c>
      <c r="L377">
        <v>0</v>
      </c>
      <c r="O377" t="s">
        <v>141</v>
      </c>
      <c r="P377">
        <v>0</v>
      </c>
      <c r="S377" t="s">
        <v>141</v>
      </c>
      <c r="T377">
        <v>0</v>
      </c>
      <c r="W377" t="s">
        <v>141</v>
      </c>
      <c r="X377">
        <v>5</v>
      </c>
      <c r="AA377" t="s">
        <v>141</v>
      </c>
      <c r="AB377">
        <v>0</v>
      </c>
      <c r="AE377" t="s">
        <v>141</v>
      </c>
      <c r="AF377">
        <v>9</v>
      </c>
      <c r="AI377" t="s">
        <v>141</v>
      </c>
      <c r="AJ377">
        <v>9</v>
      </c>
      <c r="AM377" t="s">
        <v>141</v>
      </c>
      <c r="AN377">
        <v>0</v>
      </c>
      <c r="AQ377" t="s">
        <v>141</v>
      </c>
      <c r="AR377">
        <v>0</v>
      </c>
      <c r="AT377" t="s">
        <v>76</v>
      </c>
      <c r="AU377">
        <v>5</v>
      </c>
    </row>
    <row r="378" spans="3:47" x14ac:dyDescent="0.35">
      <c r="C378" t="s">
        <v>232</v>
      </c>
      <c r="D378">
        <v>0</v>
      </c>
      <c r="G378" t="s">
        <v>232</v>
      </c>
      <c r="H378">
        <v>0</v>
      </c>
      <c r="K378" t="s">
        <v>232</v>
      </c>
      <c r="L378">
        <v>0</v>
      </c>
      <c r="O378" t="s">
        <v>232</v>
      </c>
      <c r="P378">
        <v>0</v>
      </c>
      <c r="S378" t="s">
        <v>232</v>
      </c>
      <c r="T378">
        <v>0</v>
      </c>
      <c r="W378" t="s">
        <v>232</v>
      </c>
      <c r="X378">
        <v>0</v>
      </c>
      <c r="AA378" t="s">
        <v>232</v>
      </c>
      <c r="AB378">
        <v>0</v>
      </c>
      <c r="AE378" t="s">
        <v>232</v>
      </c>
      <c r="AF378">
        <v>942</v>
      </c>
      <c r="AI378" t="s">
        <v>232</v>
      </c>
      <c r="AJ378">
        <v>947</v>
      </c>
      <c r="AM378" t="s">
        <v>232</v>
      </c>
      <c r="AN378">
        <v>0</v>
      </c>
      <c r="AQ378" t="s">
        <v>232</v>
      </c>
      <c r="AR378">
        <v>0</v>
      </c>
      <c r="AT378" t="s">
        <v>77</v>
      </c>
      <c r="AU378">
        <v>1939</v>
      </c>
    </row>
    <row r="379" spans="3:47" x14ac:dyDescent="0.35">
      <c r="C379" t="s">
        <v>233</v>
      </c>
      <c r="D379">
        <v>0</v>
      </c>
      <c r="G379" t="s">
        <v>233</v>
      </c>
      <c r="H379">
        <v>0</v>
      </c>
      <c r="K379" t="s">
        <v>233</v>
      </c>
      <c r="L379">
        <v>0</v>
      </c>
      <c r="O379" t="s">
        <v>233</v>
      </c>
      <c r="P379">
        <v>0</v>
      </c>
      <c r="S379" t="s">
        <v>233</v>
      </c>
      <c r="T379">
        <v>0</v>
      </c>
      <c r="W379" t="s">
        <v>233</v>
      </c>
      <c r="X379">
        <v>0</v>
      </c>
      <c r="AA379" t="s">
        <v>233</v>
      </c>
      <c r="AB379">
        <v>0</v>
      </c>
      <c r="AE379" t="s">
        <v>233</v>
      </c>
      <c r="AF379">
        <v>2595</v>
      </c>
      <c r="AI379" t="s">
        <v>233</v>
      </c>
      <c r="AJ379">
        <v>2714</v>
      </c>
      <c r="AM379" t="s">
        <v>233</v>
      </c>
      <c r="AN379">
        <v>0</v>
      </c>
      <c r="AQ379" t="s">
        <v>233</v>
      </c>
      <c r="AR379">
        <v>0</v>
      </c>
      <c r="AT379" t="s">
        <v>78</v>
      </c>
      <c r="AU379">
        <v>62</v>
      </c>
    </row>
    <row r="380" spans="3:47" x14ac:dyDescent="0.35">
      <c r="C380" t="s">
        <v>134</v>
      </c>
      <c r="D380">
        <v>0</v>
      </c>
      <c r="G380" t="s">
        <v>134</v>
      </c>
      <c r="H380">
        <v>0</v>
      </c>
      <c r="K380" t="s">
        <v>134</v>
      </c>
      <c r="L380">
        <v>0</v>
      </c>
      <c r="O380" t="s">
        <v>134</v>
      </c>
      <c r="P380">
        <v>0</v>
      </c>
      <c r="S380" t="s">
        <v>134</v>
      </c>
      <c r="T380">
        <v>287</v>
      </c>
      <c r="W380" t="s">
        <v>134</v>
      </c>
      <c r="X380">
        <v>442</v>
      </c>
      <c r="AA380" t="s">
        <v>134</v>
      </c>
      <c r="AB380">
        <v>0</v>
      </c>
      <c r="AE380" t="s">
        <v>134</v>
      </c>
      <c r="AF380">
        <v>72</v>
      </c>
      <c r="AI380" t="s">
        <v>134</v>
      </c>
      <c r="AJ380">
        <v>74</v>
      </c>
      <c r="AM380" t="s">
        <v>134</v>
      </c>
      <c r="AN380">
        <v>0</v>
      </c>
      <c r="AQ380" t="s">
        <v>134</v>
      </c>
      <c r="AR380">
        <v>228</v>
      </c>
      <c r="AT380" t="s">
        <v>67</v>
      </c>
      <c r="AU380">
        <v>439</v>
      </c>
    </row>
    <row r="381" spans="3:47" x14ac:dyDescent="0.35">
      <c r="C381" t="s">
        <v>142</v>
      </c>
      <c r="D381">
        <v>0</v>
      </c>
      <c r="G381" t="s">
        <v>142</v>
      </c>
      <c r="H381">
        <v>0</v>
      </c>
      <c r="K381" t="s">
        <v>142</v>
      </c>
      <c r="L381">
        <v>0</v>
      </c>
      <c r="O381" t="s">
        <v>142</v>
      </c>
      <c r="P381">
        <v>0</v>
      </c>
      <c r="S381" t="s">
        <v>142</v>
      </c>
      <c r="T381">
        <v>0</v>
      </c>
      <c r="W381" t="s">
        <v>142</v>
      </c>
      <c r="X381">
        <v>58</v>
      </c>
      <c r="AA381" t="s">
        <v>142</v>
      </c>
      <c r="AB381">
        <v>0</v>
      </c>
      <c r="AE381" t="s">
        <v>142</v>
      </c>
      <c r="AF381">
        <v>703</v>
      </c>
      <c r="AI381" t="s">
        <v>142</v>
      </c>
      <c r="AJ381">
        <v>615</v>
      </c>
      <c r="AM381" t="s">
        <v>142</v>
      </c>
      <c r="AN381">
        <v>0</v>
      </c>
      <c r="AQ381" t="s">
        <v>142</v>
      </c>
      <c r="AR381">
        <v>84</v>
      </c>
      <c r="AT381" t="s">
        <v>80</v>
      </c>
      <c r="AU381">
        <v>58</v>
      </c>
    </row>
    <row r="382" spans="3:47" x14ac:dyDescent="0.35">
      <c r="C382" t="s">
        <v>83</v>
      </c>
      <c r="D382">
        <v>0</v>
      </c>
      <c r="G382" t="s">
        <v>83</v>
      </c>
      <c r="H382">
        <v>0</v>
      </c>
      <c r="K382" t="s">
        <v>83</v>
      </c>
      <c r="L382">
        <v>0</v>
      </c>
      <c r="O382" t="s">
        <v>83</v>
      </c>
      <c r="P382">
        <v>0</v>
      </c>
      <c r="S382" t="s">
        <v>83</v>
      </c>
      <c r="T382">
        <v>0</v>
      </c>
      <c r="W382" t="s">
        <v>83</v>
      </c>
      <c r="X382">
        <v>43</v>
      </c>
      <c r="AA382" t="s">
        <v>83</v>
      </c>
      <c r="AB382">
        <v>0</v>
      </c>
      <c r="AE382" t="s">
        <v>83</v>
      </c>
      <c r="AF382">
        <v>43</v>
      </c>
      <c r="AI382" t="s">
        <v>83</v>
      </c>
      <c r="AJ382">
        <v>32</v>
      </c>
      <c r="AM382" t="s">
        <v>83</v>
      </c>
      <c r="AN382">
        <v>0</v>
      </c>
      <c r="AQ382" t="s">
        <v>83</v>
      </c>
      <c r="AR382">
        <v>2</v>
      </c>
      <c r="AT382" t="s">
        <v>83</v>
      </c>
      <c r="AU382">
        <v>43</v>
      </c>
    </row>
    <row r="383" spans="3:47" x14ac:dyDescent="0.35">
      <c r="C383" t="s">
        <v>84</v>
      </c>
      <c r="D383">
        <v>0</v>
      </c>
      <c r="G383" t="s">
        <v>84</v>
      </c>
      <c r="H383">
        <v>0</v>
      </c>
      <c r="K383" t="s">
        <v>84</v>
      </c>
      <c r="L383">
        <v>0</v>
      </c>
      <c r="O383" t="s">
        <v>84</v>
      </c>
      <c r="P383">
        <v>0</v>
      </c>
      <c r="S383" t="s">
        <v>84</v>
      </c>
      <c r="T383">
        <v>0</v>
      </c>
      <c r="W383" t="s">
        <v>84</v>
      </c>
      <c r="X383">
        <v>0</v>
      </c>
      <c r="AA383" t="s">
        <v>84</v>
      </c>
      <c r="AB383">
        <v>0</v>
      </c>
      <c r="AE383" t="s">
        <v>84</v>
      </c>
      <c r="AF383">
        <v>119</v>
      </c>
      <c r="AI383" t="s">
        <v>84</v>
      </c>
      <c r="AJ383">
        <v>115</v>
      </c>
      <c r="AM383" t="s">
        <v>84</v>
      </c>
      <c r="AN383">
        <v>0</v>
      </c>
      <c r="AQ383" t="s">
        <v>84</v>
      </c>
      <c r="AR383">
        <v>0</v>
      </c>
      <c r="AT383" t="s">
        <v>84</v>
      </c>
      <c r="AU383">
        <v>0</v>
      </c>
    </row>
    <row r="384" spans="3:47" x14ac:dyDescent="0.35">
      <c r="C384" t="s">
        <v>126</v>
      </c>
      <c r="D384">
        <v>0</v>
      </c>
      <c r="G384" t="s">
        <v>126</v>
      </c>
      <c r="H384">
        <v>0</v>
      </c>
      <c r="K384" t="s">
        <v>247</v>
      </c>
      <c r="L384">
        <v>0</v>
      </c>
      <c r="O384" t="s">
        <v>126</v>
      </c>
      <c r="P384">
        <v>0</v>
      </c>
      <c r="S384" t="s">
        <v>126</v>
      </c>
      <c r="T384">
        <v>0</v>
      </c>
      <c r="W384" t="s">
        <v>126</v>
      </c>
      <c r="X384">
        <v>2</v>
      </c>
      <c r="AA384" t="s">
        <v>126</v>
      </c>
      <c r="AB384">
        <v>0</v>
      </c>
      <c r="AE384" t="s">
        <v>126</v>
      </c>
      <c r="AF384">
        <v>1</v>
      </c>
      <c r="AI384" t="s">
        <v>126</v>
      </c>
      <c r="AJ384">
        <v>0</v>
      </c>
      <c r="AM384" t="s">
        <v>126</v>
      </c>
      <c r="AN384">
        <v>0</v>
      </c>
      <c r="AQ384" t="s">
        <v>126</v>
      </c>
      <c r="AR384">
        <v>0</v>
      </c>
      <c r="AT384" t="s">
        <v>86</v>
      </c>
      <c r="AU384">
        <v>0</v>
      </c>
    </row>
    <row r="385" spans="1:47" x14ac:dyDescent="0.35">
      <c r="C385" t="s">
        <v>87</v>
      </c>
      <c r="D385">
        <v>0</v>
      </c>
      <c r="G385" t="s">
        <v>87</v>
      </c>
      <c r="H385">
        <v>0</v>
      </c>
      <c r="K385" t="s">
        <v>87</v>
      </c>
      <c r="L385">
        <v>0</v>
      </c>
      <c r="O385" t="s">
        <v>87</v>
      </c>
      <c r="P385">
        <v>0</v>
      </c>
      <c r="S385" t="s">
        <v>87</v>
      </c>
      <c r="T385">
        <v>0</v>
      </c>
      <c r="W385" t="s">
        <v>87</v>
      </c>
      <c r="X385">
        <v>99</v>
      </c>
      <c r="AA385" t="s">
        <v>87</v>
      </c>
      <c r="AB385">
        <v>0</v>
      </c>
      <c r="AE385" t="s">
        <v>87</v>
      </c>
      <c r="AF385">
        <v>117</v>
      </c>
      <c r="AI385" t="s">
        <v>87</v>
      </c>
      <c r="AJ385">
        <v>112</v>
      </c>
      <c r="AM385" t="s">
        <v>87</v>
      </c>
      <c r="AN385">
        <v>0</v>
      </c>
      <c r="AQ385" t="s">
        <v>87</v>
      </c>
      <c r="AR385">
        <v>0</v>
      </c>
      <c r="AT385" t="s">
        <v>87</v>
      </c>
      <c r="AU385">
        <v>99</v>
      </c>
    </row>
    <row r="386" spans="1:47" x14ac:dyDescent="0.35">
      <c r="A386" t="s">
        <v>173</v>
      </c>
      <c r="B386">
        <v>26858761.999999993</v>
      </c>
      <c r="C386" t="s">
        <v>135</v>
      </c>
      <c r="D386">
        <v>4972</v>
      </c>
      <c r="E386" t="s">
        <v>173</v>
      </c>
      <c r="F386">
        <v>27525596.999999989</v>
      </c>
      <c r="G386" t="s">
        <v>135</v>
      </c>
      <c r="H386">
        <v>5460</v>
      </c>
      <c r="I386" t="s">
        <v>173</v>
      </c>
      <c r="J386">
        <v>28196358.499999996</v>
      </c>
      <c r="K386" t="s">
        <v>135</v>
      </c>
      <c r="L386">
        <v>6032</v>
      </c>
      <c r="M386" t="s">
        <v>173</v>
      </c>
      <c r="N386">
        <v>28870939.000000007</v>
      </c>
      <c r="O386" t="s">
        <v>135</v>
      </c>
      <c r="P386">
        <v>6526</v>
      </c>
      <c r="Q386" t="s">
        <v>173</v>
      </c>
      <c r="R386">
        <v>29554302.499999993</v>
      </c>
      <c r="S386" t="s">
        <v>135</v>
      </c>
      <c r="T386">
        <v>7236</v>
      </c>
      <c r="U386" t="s">
        <v>173</v>
      </c>
      <c r="V386">
        <v>30222261.500000004</v>
      </c>
      <c r="W386" t="s">
        <v>135</v>
      </c>
      <c r="X386">
        <v>5358</v>
      </c>
      <c r="Y386" t="s">
        <v>173</v>
      </c>
      <c r="Z386">
        <v>30870640.5</v>
      </c>
      <c r="AA386" t="s">
        <v>135</v>
      </c>
      <c r="AB386">
        <v>8812</v>
      </c>
      <c r="AC386" t="s">
        <v>173</v>
      </c>
      <c r="AD386">
        <v>31522289.999999996</v>
      </c>
      <c r="AE386" t="s">
        <v>135</v>
      </c>
      <c r="AF386">
        <v>6634</v>
      </c>
      <c r="AG386" t="s">
        <v>173</v>
      </c>
      <c r="AH386">
        <v>32180401.499999981</v>
      </c>
      <c r="AI386" t="s">
        <v>135</v>
      </c>
      <c r="AJ386">
        <v>10570</v>
      </c>
      <c r="AK386" t="s">
        <v>173</v>
      </c>
      <c r="AL386">
        <v>32833031.499999996</v>
      </c>
      <c r="AM386" t="s">
        <v>135</v>
      </c>
      <c r="AN386">
        <v>8338</v>
      </c>
      <c r="AO386" t="s">
        <v>173</v>
      </c>
      <c r="AP386">
        <v>33475870.500000011</v>
      </c>
      <c r="AQ386" t="s">
        <v>135</v>
      </c>
      <c r="AR386">
        <v>9452</v>
      </c>
      <c r="AS386" t="s">
        <v>173</v>
      </c>
      <c r="AT386" t="s">
        <v>148</v>
      </c>
      <c r="AU386">
        <v>4406</v>
      </c>
    </row>
    <row r="387" spans="1:47" x14ac:dyDescent="0.35">
      <c r="C387" t="s">
        <v>139</v>
      </c>
      <c r="D387">
        <v>0</v>
      </c>
      <c r="G387" t="s">
        <v>139</v>
      </c>
      <c r="H387">
        <v>0</v>
      </c>
      <c r="K387" t="s">
        <v>139</v>
      </c>
      <c r="L387">
        <v>74808</v>
      </c>
      <c r="O387" t="s">
        <v>139</v>
      </c>
      <c r="P387">
        <v>97878</v>
      </c>
      <c r="S387" t="s">
        <v>139</v>
      </c>
      <c r="T387">
        <v>105210</v>
      </c>
      <c r="W387" t="s">
        <v>139</v>
      </c>
      <c r="X387">
        <v>117216</v>
      </c>
      <c r="AA387" t="s">
        <v>139</v>
      </c>
      <c r="AB387">
        <v>250048</v>
      </c>
      <c r="AE387" t="s">
        <v>139</v>
      </c>
      <c r="AF387">
        <v>139578</v>
      </c>
      <c r="AI387" t="s">
        <v>139</v>
      </c>
      <c r="AJ387">
        <v>191578</v>
      </c>
      <c r="AM387" t="s">
        <v>139</v>
      </c>
      <c r="AN387">
        <v>186288</v>
      </c>
      <c r="AQ387" t="s">
        <v>139</v>
      </c>
      <c r="AR387">
        <v>205886</v>
      </c>
      <c r="AT387" t="s">
        <v>139</v>
      </c>
      <c r="AU387">
        <v>42827</v>
      </c>
    </row>
    <row r="388" spans="1:47" x14ac:dyDescent="0.35">
      <c r="C388" t="s">
        <v>138</v>
      </c>
      <c r="D388">
        <v>0</v>
      </c>
      <c r="G388" t="s">
        <v>138</v>
      </c>
      <c r="H388">
        <v>22574</v>
      </c>
      <c r="K388" t="s">
        <v>138</v>
      </c>
      <c r="L388">
        <v>0</v>
      </c>
      <c r="O388" t="s">
        <v>138</v>
      </c>
      <c r="P388">
        <v>13616</v>
      </c>
      <c r="S388" t="s">
        <v>138</v>
      </c>
      <c r="T388">
        <v>15324</v>
      </c>
      <c r="W388" t="s">
        <v>138</v>
      </c>
      <c r="X388">
        <v>19108</v>
      </c>
      <c r="AA388" t="s">
        <v>138</v>
      </c>
      <c r="AB388">
        <v>20978</v>
      </c>
      <c r="AE388" t="s">
        <v>138</v>
      </c>
      <c r="AF388">
        <v>25346</v>
      </c>
      <c r="AI388" t="s">
        <v>138</v>
      </c>
      <c r="AJ388">
        <v>33400</v>
      </c>
      <c r="AM388" t="s">
        <v>138</v>
      </c>
      <c r="AN388">
        <v>38282</v>
      </c>
      <c r="AQ388" t="s">
        <v>138</v>
      </c>
      <c r="AR388">
        <v>47764</v>
      </c>
      <c r="AT388" t="s">
        <v>138</v>
      </c>
      <c r="AU388">
        <v>10625</v>
      </c>
    </row>
    <row r="389" spans="1:47" x14ac:dyDescent="0.35">
      <c r="C389" t="s">
        <v>82</v>
      </c>
      <c r="D389">
        <v>451</v>
      </c>
      <c r="G389" t="s">
        <v>82</v>
      </c>
      <c r="H389">
        <v>216</v>
      </c>
      <c r="K389" t="s">
        <v>82</v>
      </c>
      <c r="L389">
        <v>55</v>
      </c>
      <c r="O389" t="s">
        <v>82</v>
      </c>
      <c r="P389">
        <v>1845</v>
      </c>
      <c r="S389" t="s">
        <v>82</v>
      </c>
      <c r="T389">
        <v>440</v>
      </c>
      <c r="W389" t="s">
        <v>82</v>
      </c>
      <c r="X389">
        <v>0</v>
      </c>
      <c r="AA389" t="s">
        <v>82</v>
      </c>
      <c r="AB389">
        <v>0</v>
      </c>
      <c r="AE389" t="s">
        <v>82</v>
      </c>
      <c r="AF389">
        <v>0</v>
      </c>
      <c r="AI389" t="s">
        <v>82</v>
      </c>
      <c r="AJ389">
        <v>0</v>
      </c>
      <c r="AM389" t="s">
        <v>82</v>
      </c>
      <c r="AN389">
        <v>0</v>
      </c>
      <c r="AQ389" t="s">
        <v>82</v>
      </c>
      <c r="AR389">
        <v>227</v>
      </c>
      <c r="AT389" t="s">
        <v>82</v>
      </c>
      <c r="AU389">
        <v>2127</v>
      </c>
    </row>
    <row r="390" spans="1:47" x14ac:dyDescent="0.35">
      <c r="C390" t="s">
        <v>60</v>
      </c>
      <c r="D390">
        <v>186</v>
      </c>
      <c r="G390" t="s">
        <v>60</v>
      </c>
      <c r="H390">
        <v>21</v>
      </c>
      <c r="K390" t="s">
        <v>60</v>
      </c>
      <c r="L390">
        <v>32</v>
      </c>
      <c r="O390" t="s">
        <v>60</v>
      </c>
      <c r="P390">
        <v>1450</v>
      </c>
      <c r="S390" t="s">
        <v>60</v>
      </c>
      <c r="T390">
        <v>80</v>
      </c>
      <c r="W390" t="s">
        <v>60</v>
      </c>
      <c r="X390">
        <v>0</v>
      </c>
      <c r="AA390" t="s">
        <v>60</v>
      </c>
      <c r="AB390">
        <v>0</v>
      </c>
      <c r="AE390" t="s">
        <v>60</v>
      </c>
      <c r="AF390">
        <v>0</v>
      </c>
      <c r="AI390" t="s">
        <v>60</v>
      </c>
      <c r="AJ390">
        <v>0</v>
      </c>
      <c r="AM390" t="s">
        <v>60</v>
      </c>
      <c r="AN390">
        <v>0</v>
      </c>
      <c r="AQ390" t="s">
        <v>60</v>
      </c>
      <c r="AR390">
        <v>40</v>
      </c>
      <c r="AT390" t="s">
        <v>60</v>
      </c>
      <c r="AU390">
        <v>713</v>
      </c>
    </row>
    <row r="391" spans="1:47" x14ac:dyDescent="0.35">
      <c r="C391" t="s">
        <v>127</v>
      </c>
      <c r="D391">
        <v>0</v>
      </c>
      <c r="G391" t="s">
        <v>127</v>
      </c>
      <c r="H391">
        <v>5293</v>
      </c>
      <c r="K391" t="s">
        <v>127</v>
      </c>
      <c r="L391">
        <v>0</v>
      </c>
      <c r="O391" t="s">
        <v>127</v>
      </c>
      <c r="P391">
        <v>0</v>
      </c>
      <c r="S391" t="s">
        <v>127</v>
      </c>
      <c r="T391">
        <v>0</v>
      </c>
      <c r="W391" t="s">
        <v>127</v>
      </c>
      <c r="X391">
        <v>15456</v>
      </c>
      <c r="AA391" t="s">
        <v>127</v>
      </c>
      <c r="AB391">
        <v>15820</v>
      </c>
      <c r="AE391" t="s">
        <v>127</v>
      </c>
      <c r="AF391">
        <v>0</v>
      </c>
      <c r="AI391" t="s">
        <v>127</v>
      </c>
      <c r="AJ391">
        <v>0</v>
      </c>
      <c r="AM391" t="s">
        <v>127</v>
      </c>
      <c r="AN391">
        <v>0</v>
      </c>
      <c r="AQ391" t="s">
        <v>127</v>
      </c>
      <c r="AR391">
        <v>0</v>
      </c>
      <c r="AT391" t="s">
        <v>58</v>
      </c>
      <c r="AU391">
        <v>15820</v>
      </c>
    </row>
    <row r="392" spans="1:47" x14ac:dyDescent="0.35">
      <c r="C392" t="s">
        <v>61</v>
      </c>
      <c r="D392">
        <v>0</v>
      </c>
      <c r="G392" t="s">
        <v>61</v>
      </c>
      <c r="H392">
        <v>4</v>
      </c>
      <c r="K392" t="s">
        <v>61</v>
      </c>
      <c r="L392">
        <v>0</v>
      </c>
      <c r="O392" t="s">
        <v>61</v>
      </c>
      <c r="P392">
        <v>0</v>
      </c>
      <c r="S392" t="s">
        <v>61</v>
      </c>
      <c r="T392">
        <v>19</v>
      </c>
      <c r="W392" t="s">
        <v>61</v>
      </c>
      <c r="X392">
        <v>0</v>
      </c>
      <c r="AA392" t="s">
        <v>61</v>
      </c>
      <c r="AB392">
        <v>0</v>
      </c>
      <c r="AE392" t="s">
        <v>61</v>
      </c>
      <c r="AF392">
        <v>0</v>
      </c>
      <c r="AI392" t="s">
        <v>61</v>
      </c>
      <c r="AJ392">
        <v>0</v>
      </c>
      <c r="AM392" t="s">
        <v>61</v>
      </c>
      <c r="AN392">
        <v>0</v>
      </c>
      <c r="AQ392" t="s">
        <v>61</v>
      </c>
      <c r="AR392">
        <v>6</v>
      </c>
      <c r="AT392" t="s">
        <v>61</v>
      </c>
      <c r="AU392">
        <v>0</v>
      </c>
    </row>
    <row r="393" spans="1:47" x14ac:dyDescent="0.35">
      <c r="C393" t="s">
        <v>62</v>
      </c>
      <c r="D393">
        <v>0</v>
      </c>
      <c r="G393" t="s">
        <v>62</v>
      </c>
      <c r="H393">
        <v>351</v>
      </c>
      <c r="K393" t="s">
        <v>62</v>
      </c>
      <c r="L393">
        <v>0</v>
      </c>
      <c r="O393" t="s">
        <v>62</v>
      </c>
      <c r="P393">
        <v>0</v>
      </c>
      <c r="S393" t="s">
        <v>62</v>
      </c>
      <c r="T393">
        <v>160</v>
      </c>
      <c r="W393" t="s">
        <v>62</v>
      </c>
      <c r="X393">
        <v>0</v>
      </c>
      <c r="AA393" t="s">
        <v>62</v>
      </c>
      <c r="AB393">
        <v>0</v>
      </c>
      <c r="AE393" t="s">
        <v>62</v>
      </c>
      <c r="AF393">
        <v>0</v>
      </c>
      <c r="AI393" t="s">
        <v>62</v>
      </c>
      <c r="AJ393">
        <v>0</v>
      </c>
      <c r="AM393" t="s">
        <v>62</v>
      </c>
      <c r="AN393">
        <v>0</v>
      </c>
      <c r="AQ393" t="s">
        <v>62</v>
      </c>
      <c r="AR393">
        <v>0</v>
      </c>
      <c r="AT393" t="s">
        <v>62</v>
      </c>
      <c r="AU393">
        <v>47</v>
      </c>
    </row>
    <row r="394" spans="1:47" x14ac:dyDescent="0.35">
      <c r="C394" t="s">
        <v>227</v>
      </c>
      <c r="D394">
        <v>0</v>
      </c>
      <c r="G394" t="s">
        <v>227</v>
      </c>
      <c r="H394">
        <v>0</v>
      </c>
      <c r="K394" t="s">
        <v>227</v>
      </c>
      <c r="L394">
        <v>0</v>
      </c>
      <c r="O394" t="s">
        <v>227</v>
      </c>
      <c r="P394">
        <v>0</v>
      </c>
      <c r="S394" t="s">
        <v>227</v>
      </c>
      <c r="T394">
        <v>0</v>
      </c>
      <c r="W394" t="s">
        <v>227</v>
      </c>
      <c r="X394">
        <v>0</v>
      </c>
      <c r="AA394" t="s">
        <v>227</v>
      </c>
      <c r="AB394">
        <v>0</v>
      </c>
      <c r="AE394" t="s">
        <v>227</v>
      </c>
      <c r="AF394">
        <v>0</v>
      </c>
      <c r="AI394" t="s">
        <v>227</v>
      </c>
      <c r="AJ394">
        <v>0</v>
      </c>
      <c r="AM394" t="s">
        <v>227</v>
      </c>
      <c r="AN394">
        <v>3453</v>
      </c>
      <c r="AQ394" t="s">
        <v>227</v>
      </c>
      <c r="AR394">
        <v>3602</v>
      </c>
      <c r="AT394" t="s">
        <v>64</v>
      </c>
      <c r="AU394">
        <v>4059</v>
      </c>
    </row>
    <row r="395" spans="1:47" x14ac:dyDescent="0.35">
      <c r="C395" t="s">
        <v>228</v>
      </c>
      <c r="D395">
        <v>0</v>
      </c>
      <c r="G395" t="s">
        <v>228</v>
      </c>
      <c r="H395">
        <v>0</v>
      </c>
      <c r="K395" t="s">
        <v>228</v>
      </c>
      <c r="L395">
        <v>0</v>
      </c>
      <c r="O395" t="s">
        <v>228</v>
      </c>
      <c r="P395">
        <v>0</v>
      </c>
      <c r="S395" t="s">
        <v>228</v>
      </c>
      <c r="T395">
        <v>0</v>
      </c>
      <c r="W395" t="s">
        <v>228</v>
      </c>
      <c r="X395">
        <v>0</v>
      </c>
      <c r="AA395" t="s">
        <v>228</v>
      </c>
      <c r="AB395">
        <v>0</v>
      </c>
      <c r="AE395" t="s">
        <v>228</v>
      </c>
      <c r="AF395">
        <v>0</v>
      </c>
      <c r="AI395" t="s">
        <v>228</v>
      </c>
      <c r="AJ395">
        <v>0</v>
      </c>
      <c r="AM395" t="s">
        <v>228</v>
      </c>
      <c r="AN395">
        <v>0</v>
      </c>
      <c r="AQ395" t="s">
        <v>228</v>
      </c>
      <c r="AR395">
        <v>0</v>
      </c>
      <c r="AT395" t="s">
        <v>65</v>
      </c>
      <c r="AU395">
        <v>1033</v>
      </c>
    </row>
    <row r="396" spans="1:47" x14ac:dyDescent="0.35">
      <c r="C396" t="s">
        <v>229</v>
      </c>
      <c r="D396">
        <v>0</v>
      </c>
      <c r="G396" t="s">
        <v>229</v>
      </c>
      <c r="H396">
        <v>0</v>
      </c>
      <c r="K396" t="s">
        <v>229</v>
      </c>
      <c r="L396">
        <v>0</v>
      </c>
      <c r="O396" t="s">
        <v>229</v>
      </c>
      <c r="P396">
        <v>0</v>
      </c>
      <c r="S396" t="s">
        <v>229</v>
      </c>
      <c r="T396">
        <v>30</v>
      </c>
      <c r="W396" t="s">
        <v>229</v>
      </c>
      <c r="X396">
        <v>167</v>
      </c>
      <c r="AA396" t="s">
        <v>229</v>
      </c>
      <c r="AB396">
        <v>0</v>
      </c>
      <c r="AE396" t="s">
        <v>229</v>
      </c>
      <c r="AF396">
        <v>0</v>
      </c>
      <c r="AI396" t="s">
        <v>229</v>
      </c>
      <c r="AJ396">
        <v>0</v>
      </c>
      <c r="AM396" t="s">
        <v>229</v>
      </c>
      <c r="AN396">
        <v>0</v>
      </c>
      <c r="AQ396" t="s">
        <v>229</v>
      </c>
      <c r="AR396">
        <v>0</v>
      </c>
      <c r="AT396" t="s">
        <v>66</v>
      </c>
      <c r="AU396">
        <v>0</v>
      </c>
    </row>
    <row r="397" spans="1:47" x14ac:dyDescent="0.35">
      <c r="C397" t="s">
        <v>133</v>
      </c>
      <c r="D397">
        <v>0</v>
      </c>
      <c r="G397" t="s">
        <v>133</v>
      </c>
      <c r="H397">
        <v>0</v>
      </c>
      <c r="K397" t="s">
        <v>133</v>
      </c>
      <c r="L397">
        <v>0</v>
      </c>
      <c r="O397" t="s">
        <v>133</v>
      </c>
      <c r="P397">
        <v>0</v>
      </c>
      <c r="S397" t="s">
        <v>133</v>
      </c>
      <c r="T397">
        <v>0</v>
      </c>
      <c r="W397" t="s">
        <v>133</v>
      </c>
      <c r="X397">
        <v>0</v>
      </c>
      <c r="AA397" t="s">
        <v>133</v>
      </c>
      <c r="AB397">
        <v>1563</v>
      </c>
      <c r="AE397" t="s">
        <v>133</v>
      </c>
      <c r="AF397">
        <v>0</v>
      </c>
      <c r="AI397" t="s">
        <v>133</v>
      </c>
      <c r="AJ397">
        <v>0</v>
      </c>
      <c r="AM397" t="s">
        <v>133</v>
      </c>
      <c r="AN397">
        <v>1759</v>
      </c>
      <c r="AQ397" t="s">
        <v>133</v>
      </c>
      <c r="AR397">
        <v>2139</v>
      </c>
      <c r="AT397" t="s">
        <v>79</v>
      </c>
      <c r="AU397">
        <v>398</v>
      </c>
    </row>
    <row r="398" spans="1:47" x14ac:dyDescent="0.35">
      <c r="C398" t="s">
        <v>230</v>
      </c>
      <c r="D398">
        <v>0</v>
      </c>
      <c r="G398" t="s">
        <v>230</v>
      </c>
      <c r="H398">
        <v>0</v>
      </c>
      <c r="K398" t="s">
        <v>230</v>
      </c>
      <c r="L398">
        <v>0</v>
      </c>
      <c r="O398" t="s">
        <v>230</v>
      </c>
      <c r="P398">
        <v>0</v>
      </c>
      <c r="S398" t="s">
        <v>230</v>
      </c>
      <c r="T398">
        <v>0</v>
      </c>
      <c r="W398" t="s">
        <v>230</v>
      </c>
      <c r="X398">
        <v>240</v>
      </c>
      <c r="AA398" t="s">
        <v>230</v>
      </c>
      <c r="AB398">
        <v>0</v>
      </c>
      <c r="AE398" t="s">
        <v>230</v>
      </c>
      <c r="AF398">
        <v>0</v>
      </c>
      <c r="AI398" t="s">
        <v>230</v>
      </c>
      <c r="AJ398">
        <v>0</v>
      </c>
      <c r="AM398" t="s">
        <v>230</v>
      </c>
      <c r="AN398">
        <v>2352</v>
      </c>
      <c r="AQ398" t="s">
        <v>230</v>
      </c>
      <c r="AR398">
        <v>2471</v>
      </c>
      <c r="AT398" t="s">
        <v>68</v>
      </c>
      <c r="AU398">
        <v>1671</v>
      </c>
    </row>
    <row r="399" spans="1:47" x14ac:dyDescent="0.35">
      <c r="C399" t="s">
        <v>136</v>
      </c>
      <c r="D399">
        <v>0</v>
      </c>
      <c r="G399" t="s">
        <v>136</v>
      </c>
      <c r="H399">
        <v>0</v>
      </c>
      <c r="K399" t="s">
        <v>136</v>
      </c>
      <c r="L399">
        <v>0</v>
      </c>
      <c r="O399" t="s">
        <v>136</v>
      </c>
      <c r="P399">
        <v>0</v>
      </c>
      <c r="S399" t="s">
        <v>136</v>
      </c>
      <c r="T399">
        <v>0</v>
      </c>
      <c r="W399" t="s">
        <v>136</v>
      </c>
      <c r="X399">
        <v>0</v>
      </c>
      <c r="AA399" t="s">
        <v>136</v>
      </c>
      <c r="AB399">
        <v>0</v>
      </c>
      <c r="AE399" t="s">
        <v>136</v>
      </c>
      <c r="AF399">
        <v>0</v>
      </c>
      <c r="AI399" t="s">
        <v>136</v>
      </c>
      <c r="AJ399">
        <v>0</v>
      </c>
      <c r="AM399" t="s">
        <v>136</v>
      </c>
      <c r="AN399">
        <v>1673</v>
      </c>
      <c r="AQ399" t="s">
        <v>136</v>
      </c>
      <c r="AR399">
        <v>2703</v>
      </c>
      <c r="AT399" t="s">
        <v>69</v>
      </c>
      <c r="AU399">
        <v>1476</v>
      </c>
    </row>
    <row r="400" spans="1:47" x14ac:dyDescent="0.35">
      <c r="C400" t="s">
        <v>231</v>
      </c>
      <c r="D400">
        <v>0</v>
      </c>
      <c r="G400" t="s">
        <v>231</v>
      </c>
      <c r="H400">
        <v>0</v>
      </c>
      <c r="K400" t="s">
        <v>231</v>
      </c>
      <c r="L400">
        <v>0</v>
      </c>
      <c r="O400" t="s">
        <v>231</v>
      </c>
      <c r="P400">
        <v>0</v>
      </c>
      <c r="S400" t="s">
        <v>231</v>
      </c>
      <c r="T400">
        <v>0</v>
      </c>
      <c r="W400" t="s">
        <v>231</v>
      </c>
      <c r="X400">
        <v>0</v>
      </c>
      <c r="AA400" t="s">
        <v>231</v>
      </c>
      <c r="AB400">
        <v>0</v>
      </c>
      <c r="AE400" t="s">
        <v>231</v>
      </c>
      <c r="AF400">
        <v>0</v>
      </c>
      <c r="AI400" t="s">
        <v>231</v>
      </c>
      <c r="AJ400">
        <v>0</v>
      </c>
      <c r="AM400" t="s">
        <v>231</v>
      </c>
      <c r="AN400">
        <v>3238</v>
      </c>
      <c r="AQ400" t="s">
        <v>231</v>
      </c>
      <c r="AR400">
        <v>3555</v>
      </c>
      <c r="AT400" t="s">
        <v>70</v>
      </c>
      <c r="AU400">
        <v>3883</v>
      </c>
    </row>
    <row r="401" spans="1:47" x14ac:dyDescent="0.35">
      <c r="C401" t="s">
        <v>141</v>
      </c>
      <c r="D401">
        <v>0</v>
      </c>
      <c r="G401" t="s">
        <v>141</v>
      </c>
      <c r="H401">
        <v>0</v>
      </c>
      <c r="K401" t="s">
        <v>141</v>
      </c>
      <c r="L401">
        <v>0</v>
      </c>
      <c r="O401" t="s">
        <v>141</v>
      </c>
      <c r="P401">
        <v>0</v>
      </c>
      <c r="S401" t="s">
        <v>141</v>
      </c>
      <c r="T401">
        <v>0</v>
      </c>
      <c r="W401" t="s">
        <v>141</v>
      </c>
      <c r="X401">
        <v>133</v>
      </c>
      <c r="AA401" t="s">
        <v>141</v>
      </c>
      <c r="AB401">
        <v>0</v>
      </c>
      <c r="AE401" t="s">
        <v>141</v>
      </c>
      <c r="AF401">
        <v>0</v>
      </c>
      <c r="AI401" t="s">
        <v>141</v>
      </c>
      <c r="AJ401">
        <v>0</v>
      </c>
      <c r="AM401" t="s">
        <v>141</v>
      </c>
      <c r="AN401">
        <v>235</v>
      </c>
      <c r="AQ401" t="s">
        <v>141</v>
      </c>
      <c r="AR401">
        <v>309</v>
      </c>
      <c r="AT401" t="s">
        <v>76</v>
      </c>
      <c r="AU401">
        <v>143</v>
      </c>
    </row>
    <row r="402" spans="1:47" x14ac:dyDescent="0.35">
      <c r="C402" t="s">
        <v>232</v>
      </c>
      <c r="D402">
        <v>0</v>
      </c>
      <c r="G402" t="s">
        <v>232</v>
      </c>
      <c r="H402">
        <v>0</v>
      </c>
      <c r="K402" t="s">
        <v>232</v>
      </c>
      <c r="L402">
        <v>0</v>
      </c>
      <c r="O402" t="s">
        <v>232</v>
      </c>
      <c r="P402">
        <v>0</v>
      </c>
      <c r="S402" t="s">
        <v>232</v>
      </c>
      <c r="T402">
        <v>0</v>
      </c>
      <c r="W402" t="s">
        <v>232</v>
      </c>
      <c r="X402">
        <v>0</v>
      </c>
      <c r="AA402" t="s">
        <v>232</v>
      </c>
      <c r="AB402">
        <v>0</v>
      </c>
      <c r="AE402" t="s">
        <v>232</v>
      </c>
      <c r="AF402">
        <v>0</v>
      </c>
      <c r="AI402" t="s">
        <v>232</v>
      </c>
      <c r="AJ402">
        <v>0</v>
      </c>
      <c r="AM402" t="s">
        <v>232</v>
      </c>
      <c r="AN402">
        <v>0</v>
      </c>
      <c r="AQ402" t="s">
        <v>232</v>
      </c>
      <c r="AR402">
        <v>0</v>
      </c>
      <c r="AT402" t="s">
        <v>77</v>
      </c>
      <c r="AU402">
        <v>23627</v>
      </c>
    </row>
    <row r="403" spans="1:47" x14ac:dyDescent="0.35">
      <c r="C403" t="s">
        <v>233</v>
      </c>
      <c r="D403">
        <v>0</v>
      </c>
      <c r="G403" t="s">
        <v>233</v>
      </c>
      <c r="H403">
        <v>0</v>
      </c>
      <c r="K403" t="s">
        <v>233</v>
      </c>
      <c r="L403">
        <v>0</v>
      </c>
      <c r="O403" t="s">
        <v>233</v>
      </c>
      <c r="P403">
        <v>0</v>
      </c>
      <c r="S403" t="s">
        <v>233</v>
      </c>
      <c r="T403">
        <v>0</v>
      </c>
      <c r="W403" t="s">
        <v>233</v>
      </c>
      <c r="X403">
        <v>0</v>
      </c>
      <c r="AA403" t="s">
        <v>233</v>
      </c>
      <c r="AB403">
        <v>0</v>
      </c>
      <c r="AE403" t="s">
        <v>233</v>
      </c>
      <c r="AF403">
        <v>0</v>
      </c>
      <c r="AI403" t="s">
        <v>233</v>
      </c>
      <c r="AJ403">
        <v>0</v>
      </c>
      <c r="AM403" t="s">
        <v>233</v>
      </c>
      <c r="AN403">
        <v>0</v>
      </c>
      <c r="AQ403" t="s">
        <v>233</v>
      </c>
      <c r="AR403">
        <v>0</v>
      </c>
      <c r="AT403" t="s">
        <v>78</v>
      </c>
      <c r="AU403">
        <v>1877</v>
      </c>
    </row>
    <row r="404" spans="1:47" x14ac:dyDescent="0.35">
      <c r="C404" t="s">
        <v>134</v>
      </c>
      <c r="D404">
        <v>0</v>
      </c>
      <c r="G404" t="s">
        <v>134</v>
      </c>
      <c r="H404">
        <v>3987</v>
      </c>
      <c r="K404" t="s">
        <v>134</v>
      </c>
      <c r="L404">
        <v>0</v>
      </c>
      <c r="O404" t="s">
        <v>134</v>
      </c>
      <c r="P404">
        <v>0</v>
      </c>
      <c r="S404" t="s">
        <v>134</v>
      </c>
      <c r="T404">
        <v>0</v>
      </c>
      <c r="W404" t="s">
        <v>134</v>
      </c>
      <c r="X404">
        <v>0</v>
      </c>
      <c r="AA404" t="s">
        <v>134</v>
      </c>
      <c r="AB404">
        <v>0</v>
      </c>
      <c r="AE404" t="s">
        <v>134</v>
      </c>
      <c r="AF404">
        <v>0</v>
      </c>
      <c r="AI404" t="s">
        <v>134</v>
      </c>
      <c r="AJ404">
        <v>0</v>
      </c>
      <c r="AM404" t="s">
        <v>134</v>
      </c>
      <c r="AN404">
        <v>6276</v>
      </c>
      <c r="AQ404" t="s">
        <v>134</v>
      </c>
      <c r="AR404">
        <v>477</v>
      </c>
      <c r="AT404" t="s">
        <v>67</v>
      </c>
      <c r="AU404">
        <v>1563</v>
      </c>
    </row>
    <row r="405" spans="1:47" x14ac:dyDescent="0.35">
      <c r="C405" t="s">
        <v>142</v>
      </c>
      <c r="D405">
        <v>0</v>
      </c>
      <c r="G405" t="s">
        <v>142</v>
      </c>
      <c r="H405">
        <v>0</v>
      </c>
      <c r="K405" t="s">
        <v>142</v>
      </c>
      <c r="L405">
        <v>0</v>
      </c>
      <c r="O405" t="s">
        <v>142</v>
      </c>
      <c r="P405">
        <v>0</v>
      </c>
      <c r="S405" t="s">
        <v>142</v>
      </c>
      <c r="T405">
        <v>0</v>
      </c>
      <c r="W405" t="s">
        <v>142</v>
      </c>
      <c r="X405">
        <v>0</v>
      </c>
      <c r="AA405" t="s">
        <v>142</v>
      </c>
      <c r="AB405">
        <v>0</v>
      </c>
      <c r="AE405" t="s">
        <v>142</v>
      </c>
      <c r="AF405">
        <v>0</v>
      </c>
      <c r="AI405" t="s">
        <v>142</v>
      </c>
      <c r="AJ405">
        <v>0</v>
      </c>
      <c r="AM405" t="s">
        <v>142</v>
      </c>
      <c r="AN405">
        <v>0</v>
      </c>
      <c r="AQ405" t="s">
        <v>142</v>
      </c>
      <c r="AR405">
        <v>0</v>
      </c>
      <c r="AT405" t="s">
        <v>80</v>
      </c>
      <c r="AU405">
        <v>2116</v>
      </c>
    </row>
    <row r="406" spans="1:47" x14ac:dyDescent="0.35">
      <c r="C406" t="s">
        <v>83</v>
      </c>
      <c r="D406">
        <v>0</v>
      </c>
      <c r="G406" t="s">
        <v>83</v>
      </c>
      <c r="H406">
        <v>0</v>
      </c>
      <c r="K406" t="s">
        <v>83</v>
      </c>
      <c r="L406">
        <v>0</v>
      </c>
      <c r="O406" t="s">
        <v>83</v>
      </c>
      <c r="P406">
        <v>0</v>
      </c>
      <c r="S406" t="s">
        <v>83</v>
      </c>
      <c r="T406">
        <v>0</v>
      </c>
      <c r="W406" t="s">
        <v>83</v>
      </c>
      <c r="X406">
        <v>324</v>
      </c>
      <c r="AA406" t="s">
        <v>83</v>
      </c>
      <c r="AB406">
        <v>0</v>
      </c>
      <c r="AE406" t="s">
        <v>83</v>
      </c>
      <c r="AF406">
        <v>0</v>
      </c>
      <c r="AI406" t="s">
        <v>83</v>
      </c>
      <c r="AJ406">
        <v>0</v>
      </c>
      <c r="AM406" t="s">
        <v>83</v>
      </c>
      <c r="AN406">
        <v>308</v>
      </c>
      <c r="AQ406" t="s">
        <v>83</v>
      </c>
      <c r="AR406">
        <v>381</v>
      </c>
      <c r="AT406" t="s">
        <v>83</v>
      </c>
      <c r="AU406">
        <v>304</v>
      </c>
    </row>
    <row r="407" spans="1:47" x14ac:dyDescent="0.35">
      <c r="C407" t="s">
        <v>84</v>
      </c>
      <c r="D407">
        <v>0</v>
      </c>
      <c r="G407" t="s">
        <v>84</v>
      </c>
      <c r="H407">
        <v>6118</v>
      </c>
      <c r="K407" t="s">
        <v>84</v>
      </c>
      <c r="L407">
        <v>0</v>
      </c>
      <c r="O407" t="s">
        <v>84</v>
      </c>
      <c r="P407">
        <v>0</v>
      </c>
      <c r="S407" t="s">
        <v>84</v>
      </c>
      <c r="T407">
        <v>0</v>
      </c>
      <c r="W407" t="s">
        <v>84</v>
      </c>
      <c r="X407">
        <v>0</v>
      </c>
      <c r="AA407" t="s">
        <v>84</v>
      </c>
      <c r="AB407">
        <v>0</v>
      </c>
      <c r="AE407" t="s">
        <v>84</v>
      </c>
      <c r="AF407">
        <v>0</v>
      </c>
      <c r="AI407" t="s">
        <v>84</v>
      </c>
      <c r="AJ407">
        <v>0</v>
      </c>
      <c r="AM407" t="s">
        <v>84</v>
      </c>
      <c r="AN407">
        <v>0</v>
      </c>
      <c r="AQ407" t="s">
        <v>84</v>
      </c>
      <c r="AR407">
        <v>0</v>
      </c>
      <c r="AT407" t="s">
        <v>84</v>
      </c>
      <c r="AU407">
        <v>0</v>
      </c>
    </row>
    <row r="408" spans="1:47" x14ac:dyDescent="0.35">
      <c r="C408" t="s">
        <v>126</v>
      </c>
      <c r="D408">
        <v>0</v>
      </c>
      <c r="G408" t="s">
        <v>126</v>
      </c>
      <c r="H408">
        <v>0</v>
      </c>
      <c r="K408" t="s">
        <v>247</v>
      </c>
      <c r="L408">
        <v>0</v>
      </c>
      <c r="O408" t="s">
        <v>126</v>
      </c>
      <c r="P408">
        <v>0</v>
      </c>
      <c r="S408" t="s">
        <v>126</v>
      </c>
      <c r="T408">
        <v>0</v>
      </c>
      <c r="W408" t="s">
        <v>126</v>
      </c>
      <c r="X408">
        <v>0</v>
      </c>
      <c r="AA408" t="s">
        <v>126</v>
      </c>
      <c r="AB408">
        <v>0</v>
      </c>
      <c r="AE408" t="s">
        <v>126</v>
      </c>
      <c r="AF408">
        <v>0</v>
      </c>
      <c r="AI408" t="s">
        <v>126</v>
      </c>
      <c r="AJ408">
        <v>0</v>
      </c>
      <c r="AM408" t="s">
        <v>126</v>
      </c>
      <c r="AN408">
        <v>9</v>
      </c>
      <c r="AQ408" t="s">
        <v>126</v>
      </c>
      <c r="AR408">
        <v>30</v>
      </c>
      <c r="AT408" t="s">
        <v>86</v>
      </c>
      <c r="AU408">
        <v>0</v>
      </c>
    </row>
    <row r="409" spans="1:47" x14ac:dyDescent="0.35">
      <c r="C409" t="s">
        <v>87</v>
      </c>
      <c r="D409">
        <v>0</v>
      </c>
      <c r="G409" t="s">
        <v>87</v>
      </c>
      <c r="H409">
        <v>8638</v>
      </c>
      <c r="K409" t="s">
        <v>87</v>
      </c>
      <c r="L409">
        <v>0</v>
      </c>
      <c r="O409" t="s">
        <v>87</v>
      </c>
      <c r="P409">
        <v>0</v>
      </c>
      <c r="S409" t="s">
        <v>87</v>
      </c>
      <c r="T409">
        <v>0</v>
      </c>
      <c r="W409" t="s">
        <v>87</v>
      </c>
      <c r="X409">
        <v>0</v>
      </c>
      <c r="AA409" t="s">
        <v>87</v>
      </c>
      <c r="AB409">
        <v>0</v>
      </c>
      <c r="AE409" t="s">
        <v>87</v>
      </c>
      <c r="AF409">
        <v>0</v>
      </c>
      <c r="AI409" t="s">
        <v>87</v>
      </c>
      <c r="AJ409">
        <v>0</v>
      </c>
      <c r="AM409" t="s">
        <v>87</v>
      </c>
      <c r="AN409">
        <v>7</v>
      </c>
      <c r="AQ409" t="s">
        <v>87</v>
      </c>
      <c r="AR409">
        <v>0</v>
      </c>
      <c r="AT409" t="s">
        <v>87</v>
      </c>
      <c r="AU409">
        <v>3468</v>
      </c>
    </row>
    <row r="410" spans="1:47" x14ac:dyDescent="0.35">
      <c r="A410" t="s">
        <v>174</v>
      </c>
      <c r="B410">
        <v>10788692</v>
      </c>
      <c r="C410" t="s">
        <v>135</v>
      </c>
      <c r="D410">
        <v>0</v>
      </c>
      <c r="E410" t="s">
        <v>174</v>
      </c>
      <c r="F410">
        <v>11055430.000000004</v>
      </c>
      <c r="G410" t="s">
        <v>135</v>
      </c>
      <c r="H410">
        <v>0</v>
      </c>
      <c r="I410" t="s">
        <v>174</v>
      </c>
      <c r="J410">
        <v>11333365.500000002</v>
      </c>
      <c r="K410" t="s">
        <v>135</v>
      </c>
      <c r="L410">
        <v>3688</v>
      </c>
      <c r="M410" t="s">
        <v>174</v>
      </c>
      <c r="N410">
        <v>11625998.500000007</v>
      </c>
      <c r="O410" t="s">
        <v>135</v>
      </c>
      <c r="P410">
        <v>1954</v>
      </c>
      <c r="Q410" t="s">
        <v>174</v>
      </c>
      <c r="R410">
        <v>11930984.999999998</v>
      </c>
      <c r="S410" t="s">
        <v>135</v>
      </c>
      <c r="T410">
        <v>1954</v>
      </c>
      <c r="U410" t="s">
        <v>174</v>
      </c>
      <c r="V410">
        <v>12240788.500000004</v>
      </c>
      <c r="W410" t="s">
        <v>135</v>
      </c>
      <c r="X410">
        <v>0</v>
      </c>
      <c r="Y410" t="s">
        <v>174</v>
      </c>
      <c r="Z410">
        <v>12554864.499999998</v>
      </c>
      <c r="AA410" t="s">
        <v>135</v>
      </c>
      <c r="AB410">
        <v>5574</v>
      </c>
      <c r="AC410" t="s">
        <v>174</v>
      </c>
      <c r="AD410">
        <v>12877538.499999994</v>
      </c>
      <c r="AE410" t="s">
        <v>135</v>
      </c>
      <c r="AF410">
        <v>0</v>
      </c>
      <c r="AG410" t="s">
        <v>174</v>
      </c>
      <c r="AH410">
        <v>13205152.499999998</v>
      </c>
      <c r="AI410" t="s">
        <v>135</v>
      </c>
      <c r="AJ410">
        <v>0</v>
      </c>
      <c r="AK410" t="s">
        <v>174</v>
      </c>
      <c r="AL410">
        <v>13531906.000000004</v>
      </c>
      <c r="AM410" t="s">
        <v>135</v>
      </c>
      <c r="AN410">
        <v>0</v>
      </c>
      <c r="AO410" t="s">
        <v>174</v>
      </c>
      <c r="AP410">
        <v>13859340.500000006</v>
      </c>
      <c r="AQ410" t="s">
        <v>135</v>
      </c>
      <c r="AR410">
        <v>856</v>
      </c>
      <c r="AS410" t="s">
        <v>174</v>
      </c>
      <c r="AT410" t="s">
        <v>148</v>
      </c>
      <c r="AU410">
        <v>2787</v>
      </c>
    </row>
    <row r="411" spans="1:47" x14ac:dyDescent="0.35">
      <c r="C411" t="s">
        <v>139</v>
      </c>
      <c r="D411">
        <v>0</v>
      </c>
      <c r="G411" t="s">
        <v>139</v>
      </c>
      <c r="H411">
        <v>0</v>
      </c>
      <c r="K411" t="s">
        <v>139</v>
      </c>
      <c r="L411">
        <v>11578</v>
      </c>
      <c r="O411" t="s">
        <v>139</v>
      </c>
      <c r="P411">
        <v>8778</v>
      </c>
      <c r="S411" t="s">
        <v>139</v>
      </c>
      <c r="T411">
        <v>2020</v>
      </c>
      <c r="W411" t="s">
        <v>139</v>
      </c>
      <c r="X411">
        <v>0</v>
      </c>
      <c r="AA411" t="s">
        <v>139</v>
      </c>
      <c r="AB411">
        <v>14390</v>
      </c>
      <c r="AE411" t="s">
        <v>139</v>
      </c>
      <c r="AF411">
        <v>0</v>
      </c>
      <c r="AI411" t="s">
        <v>139</v>
      </c>
      <c r="AJ411">
        <v>0</v>
      </c>
      <c r="AM411" t="s">
        <v>139</v>
      </c>
      <c r="AN411">
        <v>0</v>
      </c>
      <c r="AQ411" t="s">
        <v>139</v>
      </c>
      <c r="AR411">
        <v>8734</v>
      </c>
      <c r="AT411" t="s">
        <v>139</v>
      </c>
      <c r="AU411">
        <v>6329</v>
      </c>
    </row>
    <row r="412" spans="1:47" x14ac:dyDescent="0.35">
      <c r="C412" t="s">
        <v>138</v>
      </c>
      <c r="D412">
        <v>0</v>
      </c>
      <c r="G412" t="s">
        <v>138</v>
      </c>
      <c r="H412">
        <v>1000</v>
      </c>
      <c r="K412" t="s">
        <v>138</v>
      </c>
      <c r="L412">
        <v>1000</v>
      </c>
      <c r="O412" t="s">
        <v>138</v>
      </c>
      <c r="P412">
        <v>752</v>
      </c>
      <c r="S412" t="s">
        <v>138</v>
      </c>
      <c r="T412">
        <v>886</v>
      </c>
      <c r="W412" t="s">
        <v>138</v>
      </c>
      <c r="X412">
        <v>0</v>
      </c>
      <c r="AA412" t="s">
        <v>138</v>
      </c>
      <c r="AB412">
        <v>0</v>
      </c>
      <c r="AE412" t="s">
        <v>138</v>
      </c>
      <c r="AF412">
        <v>0</v>
      </c>
      <c r="AI412" t="s">
        <v>138</v>
      </c>
      <c r="AJ412">
        <v>0</v>
      </c>
      <c r="AM412" t="s">
        <v>138</v>
      </c>
      <c r="AN412">
        <v>0</v>
      </c>
      <c r="AQ412" t="s">
        <v>138</v>
      </c>
      <c r="AR412">
        <v>1554</v>
      </c>
      <c r="AT412" t="s">
        <v>138</v>
      </c>
      <c r="AU412">
        <v>866</v>
      </c>
    </row>
    <row r="413" spans="1:47" x14ac:dyDescent="0.35">
      <c r="C413" t="s">
        <v>82</v>
      </c>
      <c r="D413">
        <v>0</v>
      </c>
      <c r="G413" t="s">
        <v>82</v>
      </c>
      <c r="H413">
        <v>0</v>
      </c>
      <c r="K413" t="s">
        <v>82</v>
      </c>
      <c r="L413">
        <v>0</v>
      </c>
      <c r="O413" t="s">
        <v>82</v>
      </c>
      <c r="P413">
        <v>0</v>
      </c>
      <c r="S413" t="s">
        <v>82</v>
      </c>
      <c r="T413">
        <v>0</v>
      </c>
      <c r="W413" t="s">
        <v>82</v>
      </c>
      <c r="X413">
        <v>0</v>
      </c>
      <c r="AA413" t="s">
        <v>82</v>
      </c>
      <c r="AB413">
        <v>0</v>
      </c>
      <c r="AE413" t="s">
        <v>82</v>
      </c>
      <c r="AF413">
        <v>0</v>
      </c>
      <c r="AI413" t="s">
        <v>82</v>
      </c>
      <c r="AJ413">
        <v>0</v>
      </c>
      <c r="AM413" t="s">
        <v>82</v>
      </c>
      <c r="AN413">
        <v>0</v>
      </c>
      <c r="AQ413" t="s">
        <v>82</v>
      </c>
      <c r="AR413">
        <v>71</v>
      </c>
      <c r="AT413" t="s">
        <v>82</v>
      </c>
      <c r="AU413">
        <v>255</v>
      </c>
    </row>
    <row r="414" spans="1:47" x14ac:dyDescent="0.35">
      <c r="C414" t="s">
        <v>60</v>
      </c>
      <c r="D414">
        <v>0</v>
      </c>
      <c r="G414" t="s">
        <v>60</v>
      </c>
      <c r="H414">
        <v>0</v>
      </c>
      <c r="K414" t="s">
        <v>60</v>
      </c>
      <c r="L414">
        <v>0</v>
      </c>
      <c r="O414" t="s">
        <v>60</v>
      </c>
      <c r="P414">
        <v>14263</v>
      </c>
      <c r="S414" t="s">
        <v>60</v>
      </c>
      <c r="T414">
        <v>0</v>
      </c>
      <c r="W414" t="s">
        <v>60</v>
      </c>
      <c r="X414">
        <v>106</v>
      </c>
      <c r="AA414" t="s">
        <v>60</v>
      </c>
      <c r="AB414">
        <v>0</v>
      </c>
      <c r="AE414" t="s">
        <v>60</v>
      </c>
      <c r="AF414">
        <v>0</v>
      </c>
      <c r="AI414" t="s">
        <v>60</v>
      </c>
      <c r="AJ414">
        <v>0</v>
      </c>
      <c r="AM414" t="s">
        <v>60</v>
      </c>
      <c r="AN414">
        <v>0</v>
      </c>
      <c r="AQ414" t="s">
        <v>60</v>
      </c>
      <c r="AR414">
        <v>0</v>
      </c>
      <c r="AT414" t="s">
        <v>60</v>
      </c>
      <c r="AU414">
        <v>73</v>
      </c>
    </row>
    <row r="415" spans="1:47" x14ac:dyDescent="0.35">
      <c r="C415" t="s">
        <v>127</v>
      </c>
      <c r="D415">
        <v>0</v>
      </c>
      <c r="G415" t="s">
        <v>127</v>
      </c>
      <c r="H415">
        <v>0</v>
      </c>
      <c r="K415" t="s">
        <v>127</v>
      </c>
      <c r="L415">
        <v>0</v>
      </c>
      <c r="O415" t="s">
        <v>127</v>
      </c>
      <c r="P415">
        <v>6700</v>
      </c>
      <c r="S415" t="s">
        <v>127</v>
      </c>
      <c r="T415">
        <v>6700</v>
      </c>
      <c r="W415" t="s">
        <v>127</v>
      </c>
      <c r="X415">
        <v>0</v>
      </c>
      <c r="AA415" t="s">
        <v>127</v>
      </c>
      <c r="AB415">
        <v>16567</v>
      </c>
      <c r="AE415" t="s">
        <v>127</v>
      </c>
      <c r="AF415">
        <v>0</v>
      </c>
      <c r="AI415" t="s">
        <v>127</v>
      </c>
      <c r="AJ415">
        <v>0</v>
      </c>
      <c r="AM415" t="s">
        <v>127</v>
      </c>
      <c r="AN415">
        <v>0</v>
      </c>
      <c r="AQ415" t="s">
        <v>127</v>
      </c>
      <c r="AR415">
        <v>0</v>
      </c>
      <c r="AT415" t="s">
        <v>58</v>
      </c>
      <c r="AU415">
        <v>16567</v>
      </c>
    </row>
    <row r="416" spans="1:47" x14ac:dyDescent="0.35">
      <c r="C416" t="s">
        <v>61</v>
      </c>
      <c r="D416">
        <v>0</v>
      </c>
      <c r="G416" t="s">
        <v>61</v>
      </c>
      <c r="H416">
        <v>0</v>
      </c>
      <c r="K416" t="s">
        <v>61</v>
      </c>
      <c r="L416">
        <v>0</v>
      </c>
      <c r="O416" t="s">
        <v>61</v>
      </c>
      <c r="P416">
        <v>0</v>
      </c>
      <c r="S416" t="s">
        <v>61</v>
      </c>
      <c r="T416">
        <v>0</v>
      </c>
      <c r="W416" t="s">
        <v>61</v>
      </c>
      <c r="X416">
        <v>0</v>
      </c>
      <c r="AA416" t="s">
        <v>61</v>
      </c>
      <c r="AB416">
        <v>0</v>
      </c>
      <c r="AE416" t="s">
        <v>61</v>
      </c>
      <c r="AF416">
        <v>0</v>
      </c>
      <c r="AI416" t="s">
        <v>61</v>
      </c>
      <c r="AJ416">
        <v>0</v>
      </c>
      <c r="AM416" t="s">
        <v>61</v>
      </c>
      <c r="AN416">
        <v>0</v>
      </c>
      <c r="AQ416" t="s">
        <v>61</v>
      </c>
      <c r="AR416">
        <v>0</v>
      </c>
      <c r="AT416" t="s">
        <v>61</v>
      </c>
      <c r="AU416">
        <v>0</v>
      </c>
    </row>
    <row r="417" spans="3:47" x14ac:dyDescent="0.35">
      <c r="C417" t="s">
        <v>62</v>
      </c>
      <c r="D417">
        <v>0</v>
      </c>
      <c r="G417" t="s">
        <v>62</v>
      </c>
      <c r="H417">
        <v>0</v>
      </c>
      <c r="K417" t="s">
        <v>62</v>
      </c>
      <c r="L417">
        <v>0</v>
      </c>
      <c r="O417" t="s">
        <v>62</v>
      </c>
      <c r="P417">
        <v>0</v>
      </c>
      <c r="S417" t="s">
        <v>62</v>
      </c>
      <c r="T417">
        <v>0</v>
      </c>
      <c r="W417" t="s">
        <v>62</v>
      </c>
      <c r="X417">
        <v>0</v>
      </c>
      <c r="AA417" t="s">
        <v>62</v>
      </c>
      <c r="AB417">
        <v>0</v>
      </c>
      <c r="AE417" t="s">
        <v>62</v>
      </c>
      <c r="AF417">
        <v>363</v>
      </c>
      <c r="AI417" t="s">
        <v>62</v>
      </c>
      <c r="AJ417">
        <v>0</v>
      </c>
      <c r="AM417" t="s">
        <v>62</v>
      </c>
      <c r="AN417">
        <v>0</v>
      </c>
      <c r="AQ417" t="s">
        <v>62</v>
      </c>
      <c r="AR417">
        <v>0</v>
      </c>
      <c r="AT417" t="s">
        <v>62</v>
      </c>
      <c r="AU417">
        <v>0</v>
      </c>
    </row>
    <row r="418" spans="3:47" x14ac:dyDescent="0.35">
      <c r="C418" t="s">
        <v>227</v>
      </c>
      <c r="D418">
        <v>0</v>
      </c>
      <c r="G418" t="s">
        <v>227</v>
      </c>
      <c r="H418">
        <v>0</v>
      </c>
      <c r="K418" t="s">
        <v>227</v>
      </c>
      <c r="L418">
        <v>0</v>
      </c>
      <c r="O418" t="s">
        <v>227</v>
      </c>
      <c r="P418">
        <v>0</v>
      </c>
      <c r="S418" t="s">
        <v>227</v>
      </c>
      <c r="T418">
        <v>0</v>
      </c>
      <c r="W418" t="s">
        <v>227</v>
      </c>
      <c r="X418">
        <v>0</v>
      </c>
      <c r="AA418" t="s">
        <v>227</v>
      </c>
      <c r="AB418">
        <v>0</v>
      </c>
      <c r="AE418" t="s">
        <v>227</v>
      </c>
      <c r="AF418">
        <v>0</v>
      </c>
      <c r="AI418" t="s">
        <v>227</v>
      </c>
      <c r="AJ418">
        <v>0</v>
      </c>
      <c r="AM418" t="s">
        <v>227</v>
      </c>
      <c r="AN418">
        <v>0</v>
      </c>
      <c r="AQ418" t="s">
        <v>227</v>
      </c>
      <c r="AR418">
        <v>0</v>
      </c>
      <c r="AT418" t="s">
        <v>64</v>
      </c>
      <c r="AU418">
        <v>1</v>
      </c>
    </row>
    <row r="419" spans="3:47" x14ac:dyDescent="0.35">
      <c r="C419" t="s">
        <v>228</v>
      </c>
      <c r="D419">
        <v>0</v>
      </c>
      <c r="G419" t="s">
        <v>228</v>
      </c>
      <c r="H419">
        <v>0</v>
      </c>
      <c r="K419" t="s">
        <v>228</v>
      </c>
      <c r="L419">
        <v>0</v>
      </c>
      <c r="O419" t="s">
        <v>228</v>
      </c>
      <c r="P419">
        <v>0</v>
      </c>
      <c r="S419" t="s">
        <v>228</v>
      </c>
      <c r="T419">
        <v>0</v>
      </c>
      <c r="W419" t="s">
        <v>228</v>
      </c>
      <c r="X419">
        <v>0</v>
      </c>
      <c r="AA419" t="s">
        <v>228</v>
      </c>
      <c r="AB419">
        <v>0</v>
      </c>
      <c r="AE419" t="s">
        <v>228</v>
      </c>
      <c r="AF419">
        <v>0</v>
      </c>
      <c r="AI419" t="s">
        <v>228</v>
      </c>
      <c r="AJ419">
        <v>0</v>
      </c>
      <c r="AM419" t="s">
        <v>228</v>
      </c>
      <c r="AN419">
        <v>0</v>
      </c>
      <c r="AQ419" t="s">
        <v>228</v>
      </c>
      <c r="AR419">
        <v>0</v>
      </c>
      <c r="AT419" t="s">
        <v>65</v>
      </c>
      <c r="AU419">
        <v>189</v>
      </c>
    </row>
    <row r="420" spans="3:47" x14ac:dyDescent="0.35">
      <c r="C420" t="s">
        <v>229</v>
      </c>
      <c r="D420">
        <v>0</v>
      </c>
      <c r="G420" t="s">
        <v>229</v>
      </c>
      <c r="H420">
        <v>0</v>
      </c>
      <c r="K420" t="s">
        <v>229</v>
      </c>
      <c r="L420">
        <v>0</v>
      </c>
      <c r="O420" t="s">
        <v>229</v>
      </c>
      <c r="P420">
        <v>0</v>
      </c>
      <c r="S420" t="s">
        <v>229</v>
      </c>
      <c r="T420">
        <v>0</v>
      </c>
      <c r="W420" t="s">
        <v>229</v>
      </c>
      <c r="X420">
        <v>0</v>
      </c>
      <c r="AA420" t="s">
        <v>229</v>
      </c>
      <c r="AB420">
        <v>0</v>
      </c>
      <c r="AE420" t="s">
        <v>229</v>
      </c>
      <c r="AF420">
        <v>0</v>
      </c>
      <c r="AI420" t="s">
        <v>229</v>
      </c>
      <c r="AJ420">
        <v>0</v>
      </c>
      <c r="AM420" t="s">
        <v>229</v>
      </c>
      <c r="AN420">
        <v>0</v>
      </c>
      <c r="AQ420" t="s">
        <v>229</v>
      </c>
      <c r="AR420">
        <v>0</v>
      </c>
      <c r="AT420" t="s">
        <v>66</v>
      </c>
      <c r="AU420">
        <v>0</v>
      </c>
    </row>
    <row r="421" spans="3:47" x14ac:dyDescent="0.35">
      <c r="C421" t="s">
        <v>133</v>
      </c>
      <c r="D421">
        <v>0</v>
      </c>
      <c r="G421" t="s">
        <v>133</v>
      </c>
      <c r="H421">
        <v>0</v>
      </c>
      <c r="K421" t="s">
        <v>133</v>
      </c>
      <c r="L421">
        <v>0</v>
      </c>
      <c r="O421" t="s">
        <v>133</v>
      </c>
      <c r="P421">
        <v>0</v>
      </c>
      <c r="S421" t="s">
        <v>133</v>
      </c>
      <c r="T421">
        <v>0</v>
      </c>
      <c r="W421" t="s">
        <v>133</v>
      </c>
      <c r="X421">
        <v>0</v>
      </c>
      <c r="AA421" t="s">
        <v>133</v>
      </c>
      <c r="AB421">
        <v>181</v>
      </c>
      <c r="AE421" t="s">
        <v>133</v>
      </c>
      <c r="AF421">
        <v>0</v>
      </c>
      <c r="AI421" t="s">
        <v>133</v>
      </c>
      <c r="AJ421">
        <v>0</v>
      </c>
      <c r="AM421" t="s">
        <v>133</v>
      </c>
      <c r="AN421">
        <v>0</v>
      </c>
      <c r="AQ421" t="s">
        <v>133</v>
      </c>
      <c r="AR421">
        <v>0</v>
      </c>
      <c r="AT421" t="s">
        <v>79</v>
      </c>
      <c r="AU421">
        <v>0</v>
      </c>
    </row>
    <row r="422" spans="3:47" x14ac:dyDescent="0.35">
      <c r="C422" t="s">
        <v>230</v>
      </c>
      <c r="D422">
        <v>0</v>
      </c>
      <c r="G422" t="s">
        <v>230</v>
      </c>
      <c r="H422">
        <v>0</v>
      </c>
      <c r="K422" t="s">
        <v>230</v>
      </c>
      <c r="L422">
        <v>0</v>
      </c>
      <c r="O422" t="s">
        <v>230</v>
      </c>
      <c r="P422">
        <v>0</v>
      </c>
      <c r="S422" t="s">
        <v>230</v>
      </c>
      <c r="T422">
        <v>0</v>
      </c>
      <c r="W422" t="s">
        <v>230</v>
      </c>
      <c r="X422">
        <v>0</v>
      </c>
      <c r="AA422" t="s">
        <v>230</v>
      </c>
      <c r="AB422">
        <v>0</v>
      </c>
      <c r="AE422" t="s">
        <v>230</v>
      </c>
      <c r="AF422">
        <v>0</v>
      </c>
      <c r="AI422" t="s">
        <v>230</v>
      </c>
      <c r="AJ422">
        <v>0</v>
      </c>
      <c r="AM422" t="s">
        <v>230</v>
      </c>
      <c r="AN422">
        <v>0</v>
      </c>
      <c r="AQ422" t="s">
        <v>230</v>
      </c>
      <c r="AR422">
        <v>0</v>
      </c>
      <c r="AT422" t="s">
        <v>68</v>
      </c>
      <c r="AU422">
        <v>0</v>
      </c>
    </row>
    <row r="423" spans="3:47" x14ac:dyDescent="0.35">
      <c r="C423" t="s">
        <v>136</v>
      </c>
      <c r="D423">
        <v>0</v>
      </c>
      <c r="G423" t="s">
        <v>136</v>
      </c>
      <c r="H423">
        <v>0</v>
      </c>
      <c r="K423" t="s">
        <v>136</v>
      </c>
      <c r="L423">
        <v>0</v>
      </c>
      <c r="O423" t="s">
        <v>136</v>
      </c>
      <c r="P423">
        <v>0</v>
      </c>
      <c r="S423" t="s">
        <v>136</v>
      </c>
      <c r="T423">
        <v>8</v>
      </c>
      <c r="W423" t="s">
        <v>136</v>
      </c>
      <c r="X423">
        <v>0</v>
      </c>
      <c r="AA423" t="s">
        <v>136</v>
      </c>
      <c r="AB423">
        <v>0</v>
      </c>
      <c r="AE423" t="s">
        <v>136</v>
      </c>
      <c r="AF423">
        <v>0</v>
      </c>
      <c r="AI423" t="s">
        <v>136</v>
      </c>
      <c r="AJ423">
        <v>0</v>
      </c>
      <c r="AM423" t="s">
        <v>136</v>
      </c>
      <c r="AN423">
        <v>0</v>
      </c>
      <c r="AQ423" t="s">
        <v>136</v>
      </c>
      <c r="AR423">
        <v>0</v>
      </c>
      <c r="AT423" t="s">
        <v>69</v>
      </c>
      <c r="AU423">
        <v>0</v>
      </c>
    </row>
    <row r="424" spans="3:47" x14ac:dyDescent="0.35">
      <c r="C424" t="s">
        <v>231</v>
      </c>
      <c r="D424">
        <v>0</v>
      </c>
      <c r="G424" t="s">
        <v>231</v>
      </c>
      <c r="H424">
        <v>0</v>
      </c>
      <c r="K424" t="s">
        <v>231</v>
      </c>
      <c r="L424">
        <v>0</v>
      </c>
      <c r="O424" t="s">
        <v>231</v>
      </c>
      <c r="P424">
        <v>0</v>
      </c>
      <c r="S424" t="s">
        <v>231</v>
      </c>
      <c r="T424">
        <v>0</v>
      </c>
      <c r="W424" t="s">
        <v>231</v>
      </c>
      <c r="X424">
        <v>0</v>
      </c>
      <c r="AA424" t="s">
        <v>231</v>
      </c>
      <c r="AB424">
        <v>0</v>
      </c>
      <c r="AE424" t="s">
        <v>231</v>
      </c>
      <c r="AF424">
        <v>0</v>
      </c>
      <c r="AI424" t="s">
        <v>231</v>
      </c>
      <c r="AJ424">
        <v>0</v>
      </c>
      <c r="AM424" t="s">
        <v>231</v>
      </c>
      <c r="AN424">
        <v>0</v>
      </c>
      <c r="AQ424" t="s">
        <v>231</v>
      </c>
      <c r="AR424">
        <v>0</v>
      </c>
      <c r="AT424" t="s">
        <v>70</v>
      </c>
      <c r="AU424">
        <v>66</v>
      </c>
    </row>
    <row r="425" spans="3:47" x14ac:dyDescent="0.35">
      <c r="C425" t="s">
        <v>141</v>
      </c>
      <c r="D425">
        <v>0</v>
      </c>
      <c r="G425" t="s">
        <v>141</v>
      </c>
      <c r="H425">
        <v>0</v>
      </c>
      <c r="K425" t="s">
        <v>141</v>
      </c>
      <c r="L425">
        <v>0</v>
      </c>
      <c r="O425" t="s">
        <v>141</v>
      </c>
      <c r="P425">
        <v>0</v>
      </c>
      <c r="S425" t="s">
        <v>141</v>
      </c>
      <c r="T425">
        <v>0</v>
      </c>
      <c r="W425" t="s">
        <v>141</v>
      </c>
      <c r="X425">
        <v>0</v>
      </c>
      <c r="AA425" t="s">
        <v>141</v>
      </c>
      <c r="AB425">
        <v>0</v>
      </c>
      <c r="AE425" t="s">
        <v>141</v>
      </c>
      <c r="AF425">
        <v>0</v>
      </c>
      <c r="AI425" t="s">
        <v>141</v>
      </c>
      <c r="AJ425">
        <v>0</v>
      </c>
      <c r="AM425" t="s">
        <v>141</v>
      </c>
      <c r="AN425">
        <v>0</v>
      </c>
      <c r="AQ425" t="s">
        <v>141</v>
      </c>
      <c r="AR425">
        <v>0</v>
      </c>
      <c r="AT425" t="s">
        <v>76</v>
      </c>
      <c r="AU425">
        <v>0</v>
      </c>
    </row>
    <row r="426" spans="3:47" x14ac:dyDescent="0.35">
      <c r="C426" t="s">
        <v>232</v>
      </c>
      <c r="D426">
        <v>0</v>
      </c>
      <c r="G426" t="s">
        <v>232</v>
      </c>
      <c r="H426">
        <v>0</v>
      </c>
      <c r="K426" t="s">
        <v>232</v>
      </c>
      <c r="L426">
        <v>0</v>
      </c>
      <c r="O426" t="s">
        <v>232</v>
      </c>
      <c r="P426">
        <v>0</v>
      </c>
      <c r="S426" t="s">
        <v>232</v>
      </c>
      <c r="T426">
        <v>0</v>
      </c>
      <c r="W426" t="s">
        <v>232</v>
      </c>
      <c r="X426">
        <v>0</v>
      </c>
      <c r="AA426" t="s">
        <v>232</v>
      </c>
      <c r="AB426">
        <v>0</v>
      </c>
      <c r="AE426" t="s">
        <v>232</v>
      </c>
      <c r="AF426">
        <v>0</v>
      </c>
      <c r="AI426" t="s">
        <v>232</v>
      </c>
      <c r="AJ426">
        <v>0</v>
      </c>
      <c r="AM426" t="s">
        <v>232</v>
      </c>
      <c r="AN426">
        <v>0</v>
      </c>
      <c r="AQ426" t="s">
        <v>232</v>
      </c>
      <c r="AR426">
        <v>0</v>
      </c>
      <c r="AT426" t="s">
        <v>77</v>
      </c>
      <c r="AU426">
        <v>481</v>
      </c>
    </row>
    <row r="427" spans="3:47" x14ac:dyDescent="0.35">
      <c r="C427" t="s">
        <v>233</v>
      </c>
      <c r="D427">
        <v>0</v>
      </c>
      <c r="G427" t="s">
        <v>233</v>
      </c>
      <c r="H427">
        <v>0</v>
      </c>
      <c r="K427" t="s">
        <v>233</v>
      </c>
      <c r="L427">
        <v>0</v>
      </c>
      <c r="O427" t="s">
        <v>233</v>
      </c>
      <c r="P427">
        <v>0</v>
      </c>
      <c r="S427" t="s">
        <v>233</v>
      </c>
      <c r="T427">
        <v>0</v>
      </c>
      <c r="W427" t="s">
        <v>233</v>
      </c>
      <c r="X427">
        <v>0</v>
      </c>
      <c r="AA427" t="s">
        <v>233</v>
      </c>
      <c r="AB427">
        <v>0</v>
      </c>
      <c r="AE427" t="s">
        <v>233</v>
      </c>
      <c r="AF427">
        <v>0</v>
      </c>
      <c r="AI427" t="s">
        <v>233</v>
      </c>
      <c r="AJ427">
        <v>0</v>
      </c>
      <c r="AM427" t="s">
        <v>233</v>
      </c>
      <c r="AN427">
        <v>0</v>
      </c>
      <c r="AQ427" t="s">
        <v>233</v>
      </c>
      <c r="AR427">
        <v>0</v>
      </c>
      <c r="AT427" t="s">
        <v>78</v>
      </c>
      <c r="AU427">
        <v>0</v>
      </c>
    </row>
    <row r="428" spans="3:47" x14ac:dyDescent="0.35">
      <c r="C428" t="s">
        <v>134</v>
      </c>
      <c r="D428">
        <v>0</v>
      </c>
      <c r="G428" t="s">
        <v>134</v>
      </c>
      <c r="H428">
        <v>0</v>
      </c>
      <c r="K428" t="s">
        <v>134</v>
      </c>
      <c r="L428">
        <v>0</v>
      </c>
      <c r="O428" t="s">
        <v>134</v>
      </c>
      <c r="P428">
        <v>0</v>
      </c>
      <c r="S428" t="s">
        <v>134</v>
      </c>
      <c r="T428">
        <v>209</v>
      </c>
      <c r="W428" t="s">
        <v>134</v>
      </c>
      <c r="X428">
        <v>0</v>
      </c>
      <c r="AA428" t="s">
        <v>134</v>
      </c>
      <c r="AB428">
        <v>0</v>
      </c>
      <c r="AE428" t="s">
        <v>134</v>
      </c>
      <c r="AF428">
        <v>0</v>
      </c>
      <c r="AI428" t="s">
        <v>134</v>
      </c>
      <c r="AJ428">
        <v>0</v>
      </c>
      <c r="AM428" t="s">
        <v>134</v>
      </c>
      <c r="AN428">
        <v>0</v>
      </c>
      <c r="AQ428" t="s">
        <v>134</v>
      </c>
      <c r="AR428">
        <v>0</v>
      </c>
      <c r="AT428" t="s">
        <v>67</v>
      </c>
      <c r="AU428">
        <v>181</v>
      </c>
    </row>
    <row r="429" spans="3:47" x14ac:dyDescent="0.35">
      <c r="C429" t="s">
        <v>142</v>
      </c>
      <c r="D429">
        <v>0</v>
      </c>
      <c r="G429" t="s">
        <v>142</v>
      </c>
      <c r="H429">
        <v>0</v>
      </c>
      <c r="K429" t="s">
        <v>142</v>
      </c>
      <c r="L429">
        <v>0</v>
      </c>
      <c r="O429" t="s">
        <v>142</v>
      </c>
      <c r="P429">
        <v>0</v>
      </c>
      <c r="S429" t="s">
        <v>142</v>
      </c>
      <c r="T429">
        <v>0</v>
      </c>
      <c r="W429" t="s">
        <v>142</v>
      </c>
      <c r="X429">
        <v>0</v>
      </c>
      <c r="AA429" t="s">
        <v>142</v>
      </c>
      <c r="AB429">
        <v>0</v>
      </c>
      <c r="AE429" t="s">
        <v>142</v>
      </c>
      <c r="AF429">
        <v>0</v>
      </c>
      <c r="AI429" t="s">
        <v>142</v>
      </c>
      <c r="AJ429">
        <v>0</v>
      </c>
      <c r="AM429" t="s">
        <v>142</v>
      </c>
      <c r="AN429">
        <v>0</v>
      </c>
      <c r="AQ429" t="s">
        <v>142</v>
      </c>
      <c r="AR429">
        <v>0</v>
      </c>
      <c r="AT429" t="s">
        <v>80</v>
      </c>
      <c r="AU429">
        <v>62</v>
      </c>
    </row>
    <row r="430" spans="3:47" x14ac:dyDescent="0.35">
      <c r="C430" t="s">
        <v>83</v>
      </c>
      <c r="D430">
        <v>0</v>
      </c>
      <c r="G430" t="s">
        <v>83</v>
      </c>
      <c r="H430">
        <v>0</v>
      </c>
      <c r="K430" t="s">
        <v>83</v>
      </c>
      <c r="L430">
        <v>0</v>
      </c>
      <c r="O430" t="s">
        <v>83</v>
      </c>
      <c r="P430">
        <v>0</v>
      </c>
      <c r="S430" t="s">
        <v>83</v>
      </c>
      <c r="T430">
        <v>0</v>
      </c>
      <c r="W430" t="s">
        <v>83</v>
      </c>
      <c r="X430">
        <v>0</v>
      </c>
      <c r="AA430" t="s">
        <v>83</v>
      </c>
      <c r="AB430">
        <v>0</v>
      </c>
      <c r="AE430" t="s">
        <v>83</v>
      </c>
      <c r="AF430">
        <v>0</v>
      </c>
      <c r="AI430" t="s">
        <v>83</v>
      </c>
      <c r="AJ430">
        <v>0</v>
      </c>
      <c r="AM430" t="s">
        <v>83</v>
      </c>
      <c r="AN430">
        <v>0</v>
      </c>
      <c r="AQ430" t="s">
        <v>83</v>
      </c>
      <c r="AR430">
        <v>0</v>
      </c>
      <c r="AT430" t="s">
        <v>83</v>
      </c>
      <c r="AU430">
        <v>0</v>
      </c>
    </row>
    <row r="431" spans="3:47" x14ac:dyDescent="0.35">
      <c r="C431" t="s">
        <v>84</v>
      </c>
      <c r="D431">
        <v>0</v>
      </c>
      <c r="G431" t="s">
        <v>84</v>
      </c>
      <c r="H431">
        <v>0</v>
      </c>
      <c r="K431" t="s">
        <v>84</v>
      </c>
      <c r="L431">
        <v>0</v>
      </c>
      <c r="O431" t="s">
        <v>84</v>
      </c>
      <c r="P431">
        <v>0</v>
      </c>
      <c r="S431" t="s">
        <v>84</v>
      </c>
      <c r="T431">
        <v>0</v>
      </c>
      <c r="W431" t="s">
        <v>84</v>
      </c>
      <c r="X431">
        <v>0</v>
      </c>
      <c r="AA431" t="s">
        <v>84</v>
      </c>
      <c r="AB431">
        <v>0</v>
      </c>
      <c r="AE431" t="s">
        <v>84</v>
      </c>
      <c r="AF431">
        <v>0</v>
      </c>
      <c r="AI431" t="s">
        <v>84</v>
      </c>
      <c r="AJ431">
        <v>0</v>
      </c>
      <c r="AM431" t="s">
        <v>84</v>
      </c>
      <c r="AN431">
        <v>0</v>
      </c>
      <c r="AQ431" t="s">
        <v>84</v>
      </c>
      <c r="AR431">
        <v>0</v>
      </c>
      <c r="AT431" t="s">
        <v>84</v>
      </c>
      <c r="AU431">
        <v>0</v>
      </c>
    </row>
    <row r="432" spans="3:47" x14ac:dyDescent="0.35">
      <c r="C432" t="s">
        <v>126</v>
      </c>
      <c r="D432">
        <v>0</v>
      </c>
      <c r="G432" t="s">
        <v>126</v>
      </c>
      <c r="H432">
        <v>0</v>
      </c>
      <c r="K432" t="s">
        <v>247</v>
      </c>
      <c r="L432">
        <v>0</v>
      </c>
      <c r="O432" t="s">
        <v>126</v>
      </c>
      <c r="P432">
        <v>0</v>
      </c>
      <c r="S432" t="s">
        <v>126</v>
      </c>
      <c r="T432">
        <v>0</v>
      </c>
      <c r="W432" t="s">
        <v>126</v>
      </c>
      <c r="X432">
        <v>0</v>
      </c>
      <c r="AA432" t="s">
        <v>126</v>
      </c>
      <c r="AB432">
        <v>0</v>
      </c>
      <c r="AE432" t="s">
        <v>126</v>
      </c>
      <c r="AF432">
        <v>0</v>
      </c>
      <c r="AI432" t="s">
        <v>126</v>
      </c>
      <c r="AJ432">
        <v>0</v>
      </c>
      <c r="AM432" t="s">
        <v>126</v>
      </c>
      <c r="AN432">
        <v>0</v>
      </c>
      <c r="AQ432" t="s">
        <v>126</v>
      </c>
      <c r="AR432">
        <v>0</v>
      </c>
      <c r="AT432" t="s">
        <v>86</v>
      </c>
      <c r="AU432">
        <v>0</v>
      </c>
    </row>
    <row r="433" spans="1:47" x14ac:dyDescent="0.35">
      <c r="C433" t="s">
        <v>87</v>
      </c>
      <c r="D433">
        <v>0</v>
      </c>
      <c r="G433" t="s">
        <v>87</v>
      </c>
      <c r="H433">
        <v>0</v>
      </c>
      <c r="K433" t="s">
        <v>87</v>
      </c>
      <c r="L433">
        <v>0</v>
      </c>
      <c r="O433" t="s">
        <v>87</v>
      </c>
      <c r="P433">
        <v>0</v>
      </c>
      <c r="S433" t="s">
        <v>87</v>
      </c>
      <c r="T433">
        <v>0</v>
      </c>
      <c r="W433" t="s">
        <v>87</v>
      </c>
      <c r="X433">
        <v>0</v>
      </c>
      <c r="AA433" t="s">
        <v>87</v>
      </c>
      <c r="AB433">
        <v>0</v>
      </c>
      <c r="AE433" t="s">
        <v>87</v>
      </c>
      <c r="AF433">
        <v>0</v>
      </c>
      <c r="AI433" t="s">
        <v>87</v>
      </c>
      <c r="AJ433">
        <v>0</v>
      </c>
      <c r="AM433" t="s">
        <v>87</v>
      </c>
      <c r="AN433">
        <v>0</v>
      </c>
      <c r="AQ433" t="s">
        <v>87</v>
      </c>
      <c r="AR433">
        <v>0</v>
      </c>
      <c r="AT433" t="s">
        <v>87</v>
      </c>
      <c r="AU433">
        <v>0</v>
      </c>
    </row>
    <row r="434" spans="1:47" x14ac:dyDescent="0.35">
      <c r="A434" t="s">
        <v>172</v>
      </c>
      <c r="B434">
        <v>2061013.9999999993</v>
      </c>
      <c r="C434" t="s">
        <v>135</v>
      </c>
      <c r="D434">
        <v>0</v>
      </c>
      <c r="E434" t="s">
        <v>172</v>
      </c>
      <c r="F434">
        <v>2124869.5</v>
      </c>
      <c r="G434" t="s">
        <v>135</v>
      </c>
      <c r="H434">
        <v>0</v>
      </c>
      <c r="I434" t="s">
        <v>172</v>
      </c>
      <c r="J434">
        <v>2189019</v>
      </c>
      <c r="K434" t="s">
        <v>135</v>
      </c>
      <c r="L434">
        <v>0</v>
      </c>
      <c r="M434" t="s">
        <v>172</v>
      </c>
      <c r="N434">
        <v>2253133.5000000009</v>
      </c>
      <c r="O434" t="s">
        <v>135</v>
      </c>
      <c r="P434">
        <v>426</v>
      </c>
      <c r="Q434" t="s">
        <v>172</v>
      </c>
      <c r="R434">
        <v>2317205.5</v>
      </c>
      <c r="S434" t="s">
        <v>135</v>
      </c>
      <c r="T434">
        <v>1</v>
      </c>
      <c r="U434" t="s">
        <v>172</v>
      </c>
      <c r="V434">
        <v>2381181.5</v>
      </c>
      <c r="W434" t="s">
        <v>135</v>
      </c>
      <c r="X434">
        <v>464</v>
      </c>
      <c r="Y434" t="s">
        <v>172</v>
      </c>
      <c r="Z434">
        <v>2444915.5000000014</v>
      </c>
      <c r="AA434" t="s">
        <v>135</v>
      </c>
      <c r="AB434">
        <v>596</v>
      </c>
      <c r="AC434" t="s">
        <v>172</v>
      </c>
      <c r="AD434">
        <v>2508883.5000000009</v>
      </c>
      <c r="AE434" t="s">
        <v>135</v>
      </c>
      <c r="AF434">
        <v>457</v>
      </c>
      <c r="AG434" t="s">
        <v>172</v>
      </c>
      <c r="AH434">
        <v>2573994.9999999995</v>
      </c>
      <c r="AI434" t="s">
        <v>135</v>
      </c>
      <c r="AJ434">
        <v>466</v>
      </c>
      <c r="AK434" t="s">
        <v>172</v>
      </c>
      <c r="AL434">
        <v>2639915.5000000005</v>
      </c>
      <c r="AM434" t="s">
        <v>135</v>
      </c>
      <c r="AN434">
        <v>651</v>
      </c>
      <c r="AO434" t="s">
        <v>172</v>
      </c>
      <c r="AP434">
        <v>2705991.9999999995</v>
      </c>
      <c r="AQ434" t="s">
        <v>135</v>
      </c>
      <c r="AR434">
        <v>0</v>
      </c>
      <c r="AS434" t="s">
        <v>172</v>
      </c>
      <c r="AT434" t="s">
        <v>148</v>
      </c>
      <c r="AU434">
        <v>298</v>
      </c>
    </row>
    <row r="435" spans="1:47" x14ac:dyDescent="0.35">
      <c r="C435" t="s">
        <v>139</v>
      </c>
      <c r="D435">
        <v>4772</v>
      </c>
      <c r="G435" t="s">
        <v>139</v>
      </c>
      <c r="H435">
        <v>0</v>
      </c>
      <c r="K435" t="s">
        <v>139</v>
      </c>
      <c r="L435">
        <v>0</v>
      </c>
      <c r="O435" t="s">
        <v>139</v>
      </c>
      <c r="P435">
        <v>4744</v>
      </c>
      <c r="S435" t="s">
        <v>139</v>
      </c>
      <c r="T435">
        <v>0</v>
      </c>
      <c r="W435" t="s">
        <v>139</v>
      </c>
      <c r="X435">
        <v>2648</v>
      </c>
      <c r="AA435" t="s">
        <v>139</v>
      </c>
      <c r="AB435">
        <v>2996</v>
      </c>
      <c r="AE435" t="s">
        <v>139</v>
      </c>
      <c r="AF435">
        <v>1498</v>
      </c>
      <c r="AI435" t="s">
        <v>139</v>
      </c>
      <c r="AJ435">
        <v>2458</v>
      </c>
      <c r="AM435" t="s">
        <v>139</v>
      </c>
      <c r="AN435">
        <v>2808</v>
      </c>
      <c r="AQ435" t="s">
        <v>139</v>
      </c>
      <c r="AR435">
        <v>0</v>
      </c>
      <c r="AT435" t="s">
        <v>139</v>
      </c>
      <c r="AU435">
        <v>1178</v>
      </c>
    </row>
    <row r="436" spans="1:47" x14ac:dyDescent="0.35">
      <c r="C436" t="s">
        <v>138</v>
      </c>
      <c r="D436">
        <v>0</v>
      </c>
      <c r="G436" t="s">
        <v>138</v>
      </c>
      <c r="H436">
        <v>518</v>
      </c>
      <c r="K436" t="s">
        <v>138</v>
      </c>
      <c r="L436">
        <v>0</v>
      </c>
      <c r="O436" t="s">
        <v>138</v>
      </c>
      <c r="P436">
        <v>1700</v>
      </c>
      <c r="S436" t="s">
        <v>138</v>
      </c>
      <c r="T436">
        <v>0</v>
      </c>
      <c r="W436" t="s">
        <v>138</v>
      </c>
      <c r="X436">
        <v>844</v>
      </c>
      <c r="AA436" t="s">
        <v>138</v>
      </c>
      <c r="AB436">
        <v>0</v>
      </c>
      <c r="AE436" t="s">
        <v>138</v>
      </c>
      <c r="AF436">
        <v>682</v>
      </c>
      <c r="AI436" t="s">
        <v>138</v>
      </c>
      <c r="AJ436">
        <v>1080</v>
      </c>
      <c r="AM436" t="s">
        <v>138</v>
      </c>
      <c r="AN436">
        <v>758</v>
      </c>
      <c r="AQ436" t="s">
        <v>138</v>
      </c>
      <c r="AR436">
        <v>0</v>
      </c>
      <c r="AT436" t="s">
        <v>138</v>
      </c>
      <c r="AU436">
        <v>320</v>
      </c>
    </row>
    <row r="437" spans="1:47" x14ac:dyDescent="0.35">
      <c r="C437" t="s">
        <v>82</v>
      </c>
      <c r="D437">
        <v>886</v>
      </c>
      <c r="G437" t="s">
        <v>82</v>
      </c>
      <c r="H437">
        <v>0</v>
      </c>
      <c r="K437" t="s">
        <v>82</v>
      </c>
      <c r="L437">
        <v>124</v>
      </c>
      <c r="O437" t="s">
        <v>82</v>
      </c>
      <c r="P437">
        <v>156</v>
      </c>
      <c r="S437" t="s">
        <v>82</v>
      </c>
      <c r="T437">
        <v>0</v>
      </c>
      <c r="W437" t="s">
        <v>82</v>
      </c>
      <c r="X437">
        <v>360</v>
      </c>
      <c r="AA437" t="s">
        <v>82</v>
      </c>
      <c r="AB437">
        <v>157</v>
      </c>
      <c r="AE437" t="s">
        <v>82</v>
      </c>
      <c r="AF437">
        <v>60</v>
      </c>
      <c r="AI437" t="s">
        <v>82</v>
      </c>
      <c r="AJ437">
        <v>324</v>
      </c>
      <c r="AM437" t="s">
        <v>82</v>
      </c>
      <c r="AN437">
        <v>1859</v>
      </c>
      <c r="AQ437" t="s">
        <v>82</v>
      </c>
      <c r="AR437">
        <v>3224</v>
      </c>
      <c r="AT437" t="s">
        <v>82</v>
      </c>
      <c r="AU437">
        <v>79</v>
      </c>
    </row>
    <row r="438" spans="1:47" x14ac:dyDescent="0.35">
      <c r="C438" t="s">
        <v>60</v>
      </c>
      <c r="D438">
        <v>228</v>
      </c>
      <c r="G438" t="s">
        <v>60</v>
      </c>
      <c r="H438">
        <v>0</v>
      </c>
      <c r="K438" t="s">
        <v>60</v>
      </c>
      <c r="L438">
        <v>0</v>
      </c>
      <c r="O438" t="s">
        <v>60</v>
      </c>
      <c r="P438">
        <v>15</v>
      </c>
      <c r="S438" t="s">
        <v>60</v>
      </c>
      <c r="T438">
        <v>6433</v>
      </c>
      <c r="W438" t="s">
        <v>60</v>
      </c>
      <c r="X438">
        <v>54</v>
      </c>
      <c r="AA438" t="s">
        <v>60</v>
      </c>
      <c r="AB438">
        <v>27</v>
      </c>
      <c r="AE438" t="s">
        <v>60</v>
      </c>
      <c r="AF438">
        <v>30</v>
      </c>
      <c r="AI438" t="s">
        <v>60</v>
      </c>
      <c r="AJ438">
        <v>26</v>
      </c>
      <c r="AM438" t="s">
        <v>60</v>
      </c>
      <c r="AN438">
        <v>513</v>
      </c>
      <c r="AQ438" t="s">
        <v>60</v>
      </c>
      <c r="AR438">
        <v>612</v>
      </c>
      <c r="AT438" t="s">
        <v>60</v>
      </c>
      <c r="AU438">
        <v>3</v>
      </c>
    </row>
    <row r="439" spans="1:47" x14ac:dyDescent="0.35">
      <c r="C439" t="s">
        <v>127</v>
      </c>
      <c r="D439">
        <v>0</v>
      </c>
      <c r="G439" t="s">
        <v>127</v>
      </c>
      <c r="H439">
        <v>0</v>
      </c>
      <c r="K439" t="s">
        <v>127</v>
      </c>
      <c r="L439">
        <v>0</v>
      </c>
      <c r="O439" t="s">
        <v>127</v>
      </c>
      <c r="P439">
        <v>0</v>
      </c>
      <c r="S439" t="s">
        <v>127</v>
      </c>
      <c r="T439">
        <v>0</v>
      </c>
      <c r="W439" t="s">
        <v>127</v>
      </c>
      <c r="X439">
        <v>0</v>
      </c>
      <c r="AA439" t="s">
        <v>127</v>
      </c>
      <c r="AB439">
        <v>1553</v>
      </c>
      <c r="AE439" t="s">
        <v>127</v>
      </c>
      <c r="AF439">
        <v>0</v>
      </c>
      <c r="AI439" t="s">
        <v>127</v>
      </c>
      <c r="AJ439">
        <v>0</v>
      </c>
      <c r="AM439" t="s">
        <v>127</v>
      </c>
      <c r="AN439">
        <v>0</v>
      </c>
      <c r="AQ439" t="s">
        <v>127</v>
      </c>
      <c r="AR439">
        <v>0</v>
      </c>
      <c r="AT439" t="s">
        <v>58</v>
      </c>
      <c r="AU439">
        <v>1553</v>
      </c>
    </row>
    <row r="440" spans="1:47" x14ac:dyDescent="0.35">
      <c r="C440" t="s">
        <v>61</v>
      </c>
      <c r="D440">
        <v>0</v>
      </c>
      <c r="G440" t="s">
        <v>61</v>
      </c>
      <c r="H440">
        <v>0</v>
      </c>
      <c r="K440" t="s">
        <v>61</v>
      </c>
      <c r="L440">
        <v>0</v>
      </c>
      <c r="O440" t="s">
        <v>61</v>
      </c>
      <c r="P440">
        <v>0</v>
      </c>
      <c r="S440" t="s">
        <v>61</v>
      </c>
      <c r="T440">
        <v>3652</v>
      </c>
      <c r="W440" t="s">
        <v>61</v>
      </c>
      <c r="X440">
        <v>0</v>
      </c>
      <c r="AA440" t="s">
        <v>61</v>
      </c>
      <c r="AB440">
        <v>0</v>
      </c>
      <c r="AE440" t="s">
        <v>61</v>
      </c>
      <c r="AF440">
        <v>0</v>
      </c>
      <c r="AI440" t="s">
        <v>61</v>
      </c>
      <c r="AJ440">
        <v>0</v>
      </c>
      <c r="AM440" t="s">
        <v>61</v>
      </c>
      <c r="AN440">
        <v>1</v>
      </c>
      <c r="AQ440" t="s">
        <v>61</v>
      </c>
      <c r="AR440">
        <v>59</v>
      </c>
      <c r="AT440" t="s">
        <v>61</v>
      </c>
      <c r="AU440">
        <v>0</v>
      </c>
    </row>
    <row r="441" spans="1:47" x14ac:dyDescent="0.35">
      <c r="C441" t="s">
        <v>62</v>
      </c>
      <c r="D441">
        <v>0</v>
      </c>
      <c r="G441" t="s">
        <v>62</v>
      </c>
      <c r="H441">
        <v>0</v>
      </c>
      <c r="K441" t="s">
        <v>62</v>
      </c>
      <c r="L441">
        <v>0</v>
      </c>
      <c r="O441" t="s">
        <v>62</v>
      </c>
      <c r="P441">
        <v>0</v>
      </c>
      <c r="S441" t="s">
        <v>62</v>
      </c>
      <c r="T441">
        <v>3831</v>
      </c>
      <c r="W441" t="s">
        <v>62</v>
      </c>
      <c r="X441">
        <v>0</v>
      </c>
      <c r="AA441" t="s">
        <v>62</v>
      </c>
      <c r="AB441">
        <v>0</v>
      </c>
      <c r="AE441" t="s">
        <v>62</v>
      </c>
      <c r="AF441">
        <v>0</v>
      </c>
      <c r="AI441" t="s">
        <v>62</v>
      </c>
      <c r="AJ441">
        <v>0</v>
      </c>
      <c r="AM441" t="s">
        <v>62</v>
      </c>
      <c r="AN441">
        <v>2742</v>
      </c>
      <c r="AQ441" t="s">
        <v>62</v>
      </c>
      <c r="AR441">
        <v>2305</v>
      </c>
      <c r="AT441" t="s">
        <v>62</v>
      </c>
      <c r="AU441">
        <v>316</v>
      </c>
    </row>
    <row r="442" spans="1:47" x14ac:dyDescent="0.35">
      <c r="C442" t="s">
        <v>227</v>
      </c>
      <c r="D442">
        <v>0</v>
      </c>
      <c r="G442" t="s">
        <v>227</v>
      </c>
      <c r="H442">
        <v>0</v>
      </c>
      <c r="K442" t="s">
        <v>227</v>
      </c>
      <c r="L442">
        <v>0</v>
      </c>
      <c r="O442" t="s">
        <v>227</v>
      </c>
      <c r="P442">
        <v>0</v>
      </c>
      <c r="S442" t="s">
        <v>227</v>
      </c>
      <c r="T442">
        <v>0</v>
      </c>
      <c r="W442" t="s">
        <v>227</v>
      </c>
      <c r="X442">
        <v>0</v>
      </c>
      <c r="AA442" t="s">
        <v>227</v>
      </c>
      <c r="AB442">
        <v>0</v>
      </c>
      <c r="AE442" t="s">
        <v>227</v>
      </c>
      <c r="AF442">
        <v>0</v>
      </c>
      <c r="AI442" t="s">
        <v>227</v>
      </c>
      <c r="AJ442">
        <v>0</v>
      </c>
      <c r="AM442" t="s">
        <v>227</v>
      </c>
      <c r="AN442">
        <v>0</v>
      </c>
      <c r="AQ442" t="s">
        <v>227</v>
      </c>
      <c r="AR442">
        <v>0</v>
      </c>
      <c r="AT442" t="s">
        <v>64</v>
      </c>
      <c r="AU442">
        <v>0</v>
      </c>
    </row>
    <row r="443" spans="1:47" x14ac:dyDescent="0.35">
      <c r="C443" t="s">
        <v>228</v>
      </c>
      <c r="D443">
        <v>0</v>
      </c>
      <c r="G443" t="s">
        <v>228</v>
      </c>
      <c r="H443">
        <v>0</v>
      </c>
      <c r="K443" t="s">
        <v>228</v>
      </c>
      <c r="L443">
        <v>0</v>
      </c>
      <c r="O443" t="s">
        <v>228</v>
      </c>
      <c r="P443">
        <v>0</v>
      </c>
      <c r="S443" t="s">
        <v>228</v>
      </c>
      <c r="T443">
        <v>0</v>
      </c>
      <c r="W443" t="s">
        <v>228</v>
      </c>
      <c r="X443">
        <v>0</v>
      </c>
      <c r="AA443" t="s">
        <v>228</v>
      </c>
      <c r="AB443">
        <v>0</v>
      </c>
      <c r="AE443" t="s">
        <v>228</v>
      </c>
      <c r="AF443">
        <v>246</v>
      </c>
      <c r="AI443" t="s">
        <v>228</v>
      </c>
      <c r="AJ443">
        <v>479</v>
      </c>
      <c r="AM443" t="s">
        <v>228</v>
      </c>
      <c r="AN443">
        <v>522</v>
      </c>
      <c r="AQ443" t="s">
        <v>228</v>
      </c>
      <c r="AR443">
        <v>0</v>
      </c>
      <c r="AT443" t="s">
        <v>65</v>
      </c>
      <c r="AU443">
        <v>0</v>
      </c>
    </row>
    <row r="444" spans="1:47" x14ac:dyDescent="0.35">
      <c r="C444" t="s">
        <v>229</v>
      </c>
      <c r="D444">
        <v>0</v>
      </c>
      <c r="G444" t="s">
        <v>229</v>
      </c>
      <c r="H444">
        <v>0</v>
      </c>
      <c r="K444" t="s">
        <v>229</v>
      </c>
      <c r="L444">
        <v>0</v>
      </c>
      <c r="O444" t="s">
        <v>229</v>
      </c>
      <c r="P444">
        <v>3</v>
      </c>
      <c r="S444" t="s">
        <v>229</v>
      </c>
      <c r="T444">
        <v>0</v>
      </c>
      <c r="W444" t="s">
        <v>229</v>
      </c>
      <c r="X444">
        <v>0</v>
      </c>
      <c r="AA444" t="s">
        <v>229</v>
      </c>
      <c r="AB444">
        <v>7</v>
      </c>
      <c r="AE444" t="s">
        <v>229</v>
      </c>
      <c r="AF444">
        <v>95</v>
      </c>
      <c r="AI444" t="s">
        <v>229</v>
      </c>
      <c r="AJ444">
        <v>4</v>
      </c>
      <c r="AM444" t="s">
        <v>229</v>
      </c>
      <c r="AN444">
        <v>6</v>
      </c>
      <c r="AQ444" t="s">
        <v>229</v>
      </c>
      <c r="AR444">
        <v>0</v>
      </c>
      <c r="AT444" t="s">
        <v>66</v>
      </c>
      <c r="AU444">
        <v>0</v>
      </c>
    </row>
    <row r="445" spans="1:47" x14ac:dyDescent="0.35">
      <c r="C445" t="s">
        <v>133</v>
      </c>
      <c r="D445">
        <v>0</v>
      </c>
      <c r="G445" t="s">
        <v>133</v>
      </c>
      <c r="H445">
        <v>0</v>
      </c>
      <c r="K445" t="s">
        <v>133</v>
      </c>
      <c r="L445">
        <v>0</v>
      </c>
      <c r="O445" t="s">
        <v>133</v>
      </c>
      <c r="P445">
        <v>11</v>
      </c>
      <c r="S445" t="s">
        <v>133</v>
      </c>
      <c r="T445">
        <v>0</v>
      </c>
      <c r="W445" t="s">
        <v>133</v>
      </c>
      <c r="X445">
        <v>0</v>
      </c>
      <c r="AA445" t="s">
        <v>133</v>
      </c>
      <c r="AB445">
        <v>138</v>
      </c>
      <c r="AE445" t="s">
        <v>133</v>
      </c>
      <c r="AF445">
        <v>22</v>
      </c>
      <c r="AI445" t="s">
        <v>133</v>
      </c>
      <c r="AJ445">
        <v>13</v>
      </c>
      <c r="AM445" t="s">
        <v>133</v>
      </c>
      <c r="AN445">
        <v>18</v>
      </c>
      <c r="AQ445" t="s">
        <v>133</v>
      </c>
      <c r="AR445">
        <v>0</v>
      </c>
      <c r="AT445" t="s">
        <v>79</v>
      </c>
      <c r="AU445">
        <v>0</v>
      </c>
    </row>
    <row r="446" spans="1:47" x14ac:dyDescent="0.35">
      <c r="C446" t="s">
        <v>230</v>
      </c>
      <c r="D446">
        <v>0</v>
      </c>
      <c r="G446" t="s">
        <v>230</v>
      </c>
      <c r="H446">
        <v>0</v>
      </c>
      <c r="K446" t="s">
        <v>230</v>
      </c>
      <c r="L446">
        <v>0</v>
      </c>
      <c r="O446" t="s">
        <v>230</v>
      </c>
      <c r="P446">
        <v>0</v>
      </c>
      <c r="S446" t="s">
        <v>230</v>
      </c>
      <c r="T446">
        <v>0</v>
      </c>
      <c r="W446" t="s">
        <v>230</v>
      </c>
      <c r="X446">
        <v>0</v>
      </c>
      <c r="AA446" t="s">
        <v>230</v>
      </c>
      <c r="AB446">
        <v>0</v>
      </c>
      <c r="AE446" t="s">
        <v>230</v>
      </c>
      <c r="AF446">
        <v>0</v>
      </c>
      <c r="AI446" t="s">
        <v>230</v>
      </c>
      <c r="AJ446">
        <v>0</v>
      </c>
      <c r="AM446" t="s">
        <v>230</v>
      </c>
      <c r="AN446">
        <v>0</v>
      </c>
      <c r="AQ446" t="s">
        <v>230</v>
      </c>
      <c r="AR446">
        <v>0</v>
      </c>
      <c r="AT446" t="s">
        <v>68</v>
      </c>
      <c r="AU446">
        <v>0</v>
      </c>
    </row>
    <row r="447" spans="1:47" x14ac:dyDescent="0.35">
      <c r="C447" t="s">
        <v>136</v>
      </c>
      <c r="D447">
        <v>0</v>
      </c>
      <c r="G447" t="s">
        <v>136</v>
      </c>
      <c r="H447">
        <v>0</v>
      </c>
      <c r="K447" t="s">
        <v>136</v>
      </c>
      <c r="L447">
        <v>0</v>
      </c>
      <c r="O447" t="s">
        <v>136</v>
      </c>
      <c r="P447">
        <v>32</v>
      </c>
      <c r="S447" t="s">
        <v>136</v>
      </c>
      <c r="T447">
        <v>0</v>
      </c>
      <c r="W447" t="s">
        <v>136</v>
      </c>
      <c r="X447">
        <v>0</v>
      </c>
      <c r="AA447" t="s">
        <v>136</v>
      </c>
      <c r="AB447">
        <v>0</v>
      </c>
      <c r="AE447" t="s">
        <v>136</v>
      </c>
      <c r="AF447">
        <v>149</v>
      </c>
      <c r="AI447" t="s">
        <v>136</v>
      </c>
      <c r="AJ447">
        <v>173</v>
      </c>
      <c r="AM447" t="s">
        <v>136</v>
      </c>
      <c r="AN447">
        <v>172</v>
      </c>
      <c r="AQ447" t="s">
        <v>136</v>
      </c>
      <c r="AR447">
        <v>0</v>
      </c>
      <c r="AT447" t="s">
        <v>69</v>
      </c>
      <c r="AU447">
        <v>0</v>
      </c>
    </row>
    <row r="448" spans="1:47" x14ac:dyDescent="0.35">
      <c r="C448" t="s">
        <v>231</v>
      </c>
      <c r="D448">
        <v>0</v>
      </c>
      <c r="G448" t="s">
        <v>231</v>
      </c>
      <c r="H448">
        <v>0</v>
      </c>
      <c r="K448" t="s">
        <v>231</v>
      </c>
      <c r="L448">
        <v>0</v>
      </c>
      <c r="O448" t="s">
        <v>231</v>
      </c>
      <c r="P448">
        <v>0</v>
      </c>
      <c r="S448" t="s">
        <v>231</v>
      </c>
      <c r="T448">
        <v>0</v>
      </c>
      <c r="W448" t="s">
        <v>231</v>
      </c>
      <c r="X448">
        <v>0</v>
      </c>
      <c r="AA448" t="s">
        <v>231</v>
      </c>
      <c r="AB448">
        <v>0</v>
      </c>
      <c r="AE448" t="s">
        <v>231</v>
      </c>
      <c r="AF448">
        <v>0</v>
      </c>
      <c r="AI448" t="s">
        <v>231</v>
      </c>
      <c r="AJ448">
        <v>0</v>
      </c>
      <c r="AM448" t="s">
        <v>231</v>
      </c>
      <c r="AN448">
        <v>0</v>
      </c>
      <c r="AQ448" t="s">
        <v>231</v>
      </c>
      <c r="AR448">
        <v>0</v>
      </c>
      <c r="AT448" t="s">
        <v>70</v>
      </c>
      <c r="AU448">
        <v>0</v>
      </c>
    </row>
    <row r="449" spans="1:47" x14ac:dyDescent="0.35">
      <c r="C449" t="s">
        <v>141</v>
      </c>
      <c r="D449">
        <v>0</v>
      </c>
      <c r="G449" t="s">
        <v>141</v>
      </c>
      <c r="H449">
        <v>0</v>
      </c>
      <c r="K449" t="s">
        <v>141</v>
      </c>
      <c r="L449">
        <v>0</v>
      </c>
      <c r="O449" t="s">
        <v>141</v>
      </c>
      <c r="P449">
        <v>17</v>
      </c>
      <c r="S449" t="s">
        <v>141</v>
      </c>
      <c r="T449">
        <v>0</v>
      </c>
      <c r="W449" t="s">
        <v>141</v>
      </c>
      <c r="X449">
        <v>0</v>
      </c>
      <c r="AA449" t="s">
        <v>141</v>
      </c>
      <c r="AB449">
        <v>0</v>
      </c>
      <c r="AE449" t="s">
        <v>141</v>
      </c>
      <c r="AF449">
        <v>16</v>
      </c>
      <c r="AI449" t="s">
        <v>141</v>
      </c>
      <c r="AJ449">
        <v>20</v>
      </c>
      <c r="AM449" t="s">
        <v>141</v>
      </c>
      <c r="AN449">
        <v>18</v>
      </c>
      <c r="AQ449" t="s">
        <v>141</v>
      </c>
      <c r="AR449">
        <v>0</v>
      </c>
      <c r="AT449" t="s">
        <v>76</v>
      </c>
      <c r="AU449">
        <v>0</v>
      </c>
    </row>
    <row r="450" spans="1:47" x14ac:dyDescent="0.35">
      <c r="C450" t="s">
        <v>232</v>
      </c>
      <c r="D450">
        <v>0</v>
      </c>
      <c r="G450" t="s">
        <v>232</v>
      </c>
      <c r="H450">
        <v>0</v>
      </c>
      <c r="K450" t="s">
        <v>232</v>
      </c>
      <c r="L450">
        <v>0</v>
      </c>
      <c r="O450" t="s">
        <v>232</v>
      </c>
      <c r="P450">
        <v>0</v>
      </c>
      <c r="S450" t="s">
        <v>232</v>
      </c>
      <c r="T450">
        <v>0</v>
      </c>
      <c r="W450" t="s">
        <v>232</v>
      </c>
      <c r="X450">
        <v>0</v>
      </c>
      <c r="AA450" t="s">
        <v>232</v>
      </c>
      <c r="AB450">
        <v>0</v>
      </c>
      <c r="AE450" t="s">
        <v>232</v>
      </c>
      <c r="AF450">
        <v>0</v>
      </c>
      <c r="AI450" t="s">
        <v>232</v>
      </c>
      <c r="AJ450">
        <v>0</v>
      </c>
      <c r="AM450" t="s">
        <v>232</v>
      </c>
      <c r="AN450">
        <v>0</v>
      </c>
      <c r="AQ450" t="s">
        <v>232</v>
      </c>
      <c r="AR450">
        <v>0</v>
      </c>
      <c r="AT450" t="s">
        <v>77</v>
      </c>
      <c r="AU450">
        <v>0</v>
      </c>
    </row>
    <row r="451" spans="1:47" x14ac:dyDescent="0.35">
      <c r="C451" t="s">
        <v>233</v>
      </c>
      <c r="D451">
        <v>0</v>
      </c>
      <c r="G451" t="s">
        <v>233</v>
      </c>
      <c r="H451">
        <v>0</v>
      </c>
      <c r="K451" t="s">
        <v>233</v>
      </c>
      <c r="L451">
        <v>0</v>
      </c>
      <c r="O451" t="s">
        <v>233</v>
      </c>
      <c r="P451">
        <v>0</v>
      </c>
      <c r="S451" t="s">
        <v>233</v>
      </c>
      <c r="T451">
        <v>0</v>
      </c>
      <c r="W451" t="s">
        <v>233</v>
      </c>
      <c r="X451">
        <v>0</v>
      </c>
      <c r="AA451" t="s">
        <v>233</v>
      </c>
      <c r="AB451">
        <v>0</v>
      </c>
      <c r="AE451" t="s">
        <v>233</v>
      </c>
      <c r="AF451">
        <v>0</v>
      </c>
      <c r="AI451" t="s">
        <v>233</v>
      </c>
      <c r="AJ451">
        <v>2253</v>
      </c>
      <c r="AM451" t="s">
        <v>233</v>
      </c>
      <c r="AN451">
        <v>2193</v>
      </c>
      <c r="AQ451" t="s">
        <v>233</v>
      </c>
      <c r="AR451">
        <v>0</v>
      </c>
      <c r="AT451" t="s">
        <v>78</v>
      </c>
      <c r="AU451">
        <v>0</v>
      </c>
    </row>
    <row r="452" spans="1:47" x14ac:dyDescent="0.35">
      <c r="C452" t="s">
        <v>134</v>
      </c>
      <c r="D452">
        <v>0</v>
      </c>
      <c r="G452" t="s">
        <v>134</v>
      </c>
      <c r="H452">
        <v>0</v>
      </c>
      <c r="K452" t="s">
        <v>134</v>
      </c>
      <c r="L452">
        <v>0</v>
      </c>
      <c r="O452" t="s">
        <v>134</v>
      </c>
      <c r="P452">
        <v>141</v>
      </c>
      <c r="S452" t="s">
        <v>134</v>
      </c>
      <c r="T452">
        <v>0</v>
      </c>
      <c r="W452" t="s">
        <v>134</v>
      </c>
      <c r="X452">
        <v>0</v>
      </c>
      <c r="AA452" t="s">
        <v>134</v>
      </c>
      <c r="AB452">
        <v>0</v>
      </c>
      <c r="AE452" t="s">
        <v>134</v>
      </c>
      <c r="AF452">
        <v>0</v>
      </c>
      <c r="AI452" t="s">
        <v>134</v>
      </c>
      <c r="AJ452">
        <v>0</v>
      </c>
      <c r="AM452" t="s">
        <v>134</v>
      </c>
      <c r="AN452">
        <v>0</v>
      </c>
      <c r="AQ452" t="s">
        <v>134</v>
      </c>
      <c r="AR452">
        <v>0</v>
      </c>
      <c r="AT452" t="s">
        <v>67</v>
      </c>
      <c r="AU452">
        <v>138</v>
      </c>
    </row>
    <row r="453" spans="1:47" x14ac:dyDescent="0.35">
      <c r="C453" t="s">
        <v>142</v>
      </c>
      <c r="D453">
        <v>0</v>
      </c>
      <c r="G453" t="s">
        <v>142</v>
      </c>
      <c r="H453">
        <v>0</v>
      </c>
      <c r="K453" t="s">
        <v>142</v>
      </c>
      <c r="L453">
        <v>0</v>
      </c>
      <c r="O453" t="s">
        <v>142</v>
      </c>
      <c r="P453">
        <v>0</v>
      </c>
      <c r="S453" t="s">
        <v>142</v>
      </c>
      <c r="T453">
        <v>0</v>
      </c>
      <c r="W453" t="s">
        <v>142</v>
      </c>
      <c r="X453">
        <v>0</v>
      </c>
      <c r="AA453" t="s">
        <v>142</v>
      </c>
      <c r="AB453">
        <v>0</v>
      </c>
      <c r="AE453" t="s">
        <v>142</v>
      </c>
      <c r="AF453">
        <v>0</v>
      </c>
      <c r="AI453" t="s">
        <v>142</v>
      </c>
      <c r="AJ453">
        <v>0</v>
      </c>
      <c r="AM453" t="s">
        <v>142</v>
      </c>
      <c r="AN453">
        <v>0</v>
      </c>
      <c r="AQ453" t="s">
        <v>142</v>
      </c>
      <c r="AR453">
        <v>0</v>
      </c>
      <c r="AT453" t="s">
        <v>80</v>
      </c>
      <c r="AU453">
        <v>39</v>
      </c>
    </row>
    <row r="454" spans="1:47" x14ac:dyDescent="0.35">
      <c r="C454" t="s">
        <v>83</v>
      </c>
      <c r="D454">
        <v>0</v>
      </c>
      <c r="G454" t="s">
        <v>83</v>
      </c>
      <c r="H454">
        <v>0</v>
      </c>
      <c r="K454" t="s">
        <v>83</v>
      </c>
      <c r="L454">
        <v>0</v>
      </c>
      <c r="O454" t="s">
        <v>83</v>
      </c>
      <c r="P454">
        <v>20</v>
      </c>
      <c r="S454" t="s">
        <v>83</v>
      </c>
      <c r="T454">
        <v>0</v>
      </c>
      <c r="W454" t="s">
        <v>83</v>
      </c>
      <c r="X454">
        <v>0</v>
      </c>
      <c r="AA454" t="s">
        <v>83</v>
      </c>
      <c r="AB454">
        <v>0</v>
      </c>
      <c r="AE454" t="s">
        <v>83</v>
      </c>
      <c r="AF454">
        <v>23</v>
      </c>
      <c r="AI454" t="s">
        <v>83</v>
      </c>
      <c r="AJ454">
        <v>32</v>
      </c>
      <c r="AM454" t="s">
        <v>83</v>
      </c>
      <c r="AN454">
        <v>24</v>
      </c>
      <c r="AQ454" t="s">
        <v>83</v>
      </c>
      <c r="AR454">
        <v>0</v>
      </c>
      <c r="AT454" t="s">
        <v>83</v>
      </c>
      <c r="AU454">
        <v>0</v>
      </c>
    </row>
    <row r="455" spans="1:47" x14ac:dyDescent="0.35">
      <c r="C455" t="s">
        <v>84</v>
      </c>
      <c r="D455">
        <v>127</v>
      </c>
      <c r="G455" t="s">
        <v>84</v>
      </c>
      <c r="H455">
        <v>0</v>
      </c>
      <c r="K455" t="s">
        <v>84</v>
      </c>
      <c r="L455">
        <v>0</v>
      </c>
      <c r="O455" t="s">
        <v>84</v>
      </c>
      <c r="P455">
        <v>0</v>
      </c>
      <c r="S455" t="s">
        <v>84</v>
      </c>
      <c r="T455">
        <v>0</v>
      </c>
      <c r="W455" t="s">
        <v>84</v>
      </c>
      <c r="X455">
        <v>0</v>
      </c>
      <c r="AA455" t="s">
        <v>84</v>
      </c>
      <c r="AB455">
        <v>0</v>
      </c>
      <c r="AE455" t="s">
        <v>84</v>
      </c>
      <c r="AF455">
        <v>0</v>
      </c>
      <c r="AI455" t="s">
        <v>84</v>
      </c>
      <c r="AJ455">
        <v>0</v>
      </c>
      <c r="AM455" t="s">
        <v>84</v>
      </c>
      <c r="AN455">
        <v>0</v>
      </c>
      <c r="AQ455" t="s">
        <v>84</v>
      </c>
      <c r="AR455">
        <v>0</v>
      </c>
      <c r="AT455" t="s">
        <v>84</v>
      </c>
      <c r="AU455">
        <v>0</v>
      </c>
    </row>
    <row r="456" spans="1:47" x14ac:dyDescent="0.35">
      <c r="C456" t="s">
        <v>126</v>
      </c>
      <c r="D456">
        <v>0</v>
      </c>
      <c r="G456" t="s">
        <v>126</v>
      </c>
      <c r="H456">
        <v>0</v>
      </c>
      <c r="K456" t="s">
        <v>247</v>
      </c>
      <c r="L456">
        <v>0</v>
      </c>
      <c r="O456" t="s">
        <v>126</v>
      </c>
      <c r="P456">
        <v>0</v>
      </c>
      <c r="S456" t="s">
        <v>126</v>
      </c>
      <c r="T456">
        <v>0</v>
      </c>
      <c r="W456" t="s">
        <v>126</v>
      </c>
      <c r="X456">
        <v>0</v>
      </c>
      <c r="AA456" t="s">
        <v>126</v>
      </c>
      <c r="AB456">
        <v>0</v>
      </c>
      <c r="AE456" t="s">
        <v>126</v>
      </c>
      <c r="AF456">
        <v>0</v>
      </c>
      <c r="AI456" t="s">
        <v>126</v>
      </c>
      <c r="AJ456">
        <v>0</v>
      </c>
      <c r="AM456" t="s">
        <v>126</v>
      </c>
      <c r="AN456">
        <v>0</v>
      </c>
      <c r="AQ456" t="s">
        <v>126</v>
      </c>
      <c r="AR456">
        <v>0</v>
      </c>
      <c r="AT456" t="s">
        <v>86</v>
      </c>
      <c r="AU456">
        <v>0</v>
      </c>
    </row>
    <row r="457" spans="1:47" x14ac:dyDescent="0.35">
      <c r="C457" t="s">
        <v>87</v>
      </c>
      <c r="D457">
        <v>656</v>
      </c>
      <c r="G457" t="s">
        <v>87</v>
      </c>
      <c r="H457">
        <v>0</v>
      </c>
      <c r="K457" t="s">
        <v>87</v>
      </c>
      <c r="L457">
        <v>0</v>
      </c>
      <c r="O457" t="s">
        <v>87</v>
      </c>
      <c r="P457">
        <v>0</v>
      </c>
      <c r="S457" t="s">
        <v>87</v>
      </c>
      <c r="T457">
        <v>0</v>
      </c>
      <c r="W457" t="s">
        <v>87</v>
      </c>
      <c r="X457">
        <v>0</v>
      </c>
      <c r="AA457" t="s">
        <v>87</v>
      </c>
      <c r="AB457">
        <v>0</v>
      </c>
      <c r="AE457" t="s">
        <v>87</v>
      </c>
      <c r="AF457">
        <v>0</v>
      </c>
      <c r="AI457" t="s">
        <v>87</v>
      </c>
      <c r="AJ457">
        <v>0</v>
      </c>
      <c r="AM457" t="s">
        <v>87</v>
      </c>
      <c r="AN457">
        <v>0</v>
      </c>
      <c r="AQ457" t="s">
        <v>87</v>
      </c>
      <c r="AR457">
        <v>0</v>
      </c>
      <c r="AT457" t="s">
        <v>87</v>
      </c>
      <c r="AU457">
        <v>0</v>
      </c>
    </row>
    <row r="458" spans="1:47" x14ac:dyDescent="0.35">
      <c r="A458" t="s">
        <v>175</v>
      </c>
      <c r="B458">
        <v>1652717.4999999998</v>
      </c>
      <c r="C458" t="s">
        <v>135</v>
      </c>
      <c r="D458">
        <v>0</v>
      </c>
      <c r="E458" t="s">
        <v>175</v>
      </c>
      <c r="F458">
        <v>1697752.4999999995</v>
      </c>
      <c r="G458" t="s">
        <v>135</v>
      </c>
      <c r="H458">
        <v>0</v>
      </c>
      <c r="I458" t="s">
        <v>175</v>
      </c>
      <c r="J458">
        <v>1743309.0000000002</v>
      </c>
      <c r="K458" t="s">
        <v>135</v>
      </c>
      <c r="L458">
        <v>0</v>
      </c>
      <c r="M458" t="s">
        <v>175</v>
      </c>
      <c r="N458">
        <v>1788919.0000000005</v>
      </c>
      <c r="O458" t="s">
        <v>135</v>
      </c>
      <c r="P458">
        <v>708</v>
      </c>
      <c r="Q458" t="s">
        <v>175</v>
      </c>
      <c r="R458">
        <v>1834551.4999999995</v>
      </c>
      <c r="S458" t="s">
        <v>135</v>
      </c>
      <c r="T458">
        <v>388</v>
      </c>
      <c r="U458" t="s">
        <v>175</v>
      </c>
      <c r="V458">
        <v>1879826.5000000005</v>
      </c>
      <c r="W458" t="s">
        <v>135</v>
      </c>
      <c r="X458">
        <v>0</v>
      </c>
      <c r="Y458" t="s">
        <v>175</v>
      </c>
      <c r="Z458">
        <v>1924954.4999999988</v>
      </c>
      <c r="AA458" t="s">
        <v>135</v>
      </c>
      <c r="AB458">
        <v>1181</v>
      </c>
      <c r="AC458" t="s">
        <v>175</v>
      </c>
      <c r="AD458">
        <v>1970456.5</v>
      </c>
      <c r="AE458" t="s">
        <v>135</v>
      </c>
      <c r="AF458">
        <v>0</v>
      </c>
      <c r="AG458" t="s">
        <v>175</v>
      </c>
      <c r="AH458">
        <v>2015827.9999999998</v>
      </c>
      <c r="AI458" t="s">
        <v>135</v>
      </c>
      <c r="AJ458">
        <v>781</v>
      </c>
      <c r="AK458" t="s">
        <v>175</v>
      </c>
      <c r="AL458">
        <v>2060720.9999999991</v>
      </c>
      <c r="AM458" t="s">
        <v>135</v>
      </c>
      <c r="AN458">
        <v>916</v>
      </c>
      <c r="AO458" t="s">
        <v>175</v>
      </c>
      <c r="AP458">
        <v>2105565.4999999991</v>
      </c>
      <c r="AQ458" t="s">
        <v>135</v>
      </c>
      <c r="AR458">
        <v>885</v>
      </c>
      <c r="AS458" t="s">
        <v>175</v>
      </c>
      <c r="AT458" t="s">
        <v>148</v>
      </c>
      <c r="AU458">
        <v>318</v>
      </c>
    </row>
    <row r="459" spans="1:47" x14ac:dyDescent="0.35">
      <c r="C459" t="s">
        <v>139</v>
      </c>
      <c r="D459">
        <v>0</v>
      </c>
      <c r="G459" t="s">
        <v>139</v>
      </c>
      <c r="H459">
        <v>1468</v>
      </c>
      <c r="K459" t="s">
        <v>139</v>
      </c>
      <c r="L459">
        <v>1899</v>
      </c>
      <c r="O459" t="s">
        <v>139</v>
      </c>
      <c r="P459">
        <v>2098</v>
      </c>
      <c r="S459" t="s">
        <v>139</v>
      </c>
      <c r="T459">
        <v>2006</v>
      </c>
      <c r="W459" t="s">
        <v>139</v>
      </c>
      <c r="X459">
        <v>0</v>
      </c>
      <c r="AA459" t="s">
        <v>139</v>
      </c>
      <c r="AB459">
        <v>1488</v>
      </c>
      <c r="AE459" t="s">
        <v>139</v>
      </c>
      <c r="AF459">
        <v>0</v>
      </c>
      <c r="AI459" t="s">
        <v>139</v>
      </c>
      <c r="AJ459">
        <v>2782</v>
      </c>
      <c r="AM459" t="s">
        <v>139</v>
      </c>
      <c r="AN459">
        <v>3912</v>
      </c>
      <c r="AQ459" t="s">
        <v>139</v>
      </c>
      <c r="AR459">
        <v>3758</v>
      </c>
      <c r="AT459" t="s">
        <v>139</v>
      </c>
      <c r="AU459">
        <v>1264</v>
      </c>
    </row>
    <row r="460" spans="1:47" x14ac:dyDescent="0.35">
      <c r="C460" t="s">
        <v>138</v>
      </c>
      <c r="D460">
        <v>0</v>
      </c>
      <c r="G460" t="s">
        <v>138</v>
      </c>
      <c r="H460">
        <v>306</v>
      </c>
      <c r="K460" t="s">
        <v>138</v>
      </c>
      <c r="L460">
        <v>0</v>
      </c>
      <c r="O460" t="s">
        <v>138</v>
      </c>
      <c r="P460">
        <v>0</v>
      </c>
      <c r="S460" t="s">
        <v>138</v>
      </c>
      <c r="T460">
        <v>250</v>
      </c>
      <c r="W460" t="s">
        <v>138</v>
      </c>
      <c r="X460">
        <v>0</v>
      </c>
      <c r="AA460" t="s">
        <v>138</v>
      </c>
      <c r="AB460">
        <v>0</v>
      </c>
      <c r="AE460" t="s">
        <v>138</v>
      </c>
      <c r="AF460">
        <v>0</v>
      </c>
      <c r="AI460" t="s">
        <v>138</v>
      </c>
      <c r="AJ460">
        <v>370</v>
      </c>
      <c r="AM460" t="s">
        <v>138</v>
      </c>
      <c r="AN460">
        <v>426</v>
      </c>
      <c r="AQ460" t="s">
        <v>138</v>
      </c>
      <c r="AR460">
        <v>394</v>
      </c>
      <c r="AT460" t="s">
        <v>138</v>
      </c>
      <c r="AU460">
        <v>157</v>
      </c>
    </row>
    <row r="461" spans="1:47" x14ac:dyDescent="0.35">
      <c r="C461" t="s">
        <v>82</v>
      </c>
      <c r="D461">
        <v>0</v>
      </c>
      <c r="G461" t="s">
        <v>82</v>
      </c>
      <c r="H461">
        <v>0</v>
      </c>
      <c r="K461" t="s">
        <v>82</v>
      </c>
      <c r="L461">
        <v>74</v>
      </c>
      <c r="O461" t="s">
        <v>82</v>
      </c>
      <c r="P461">
        <v>1539</v>
      </c>
      <c r="S461" t="s">
        <v>82</v>
      </c>
      <c r="T461">
        <v>0</v>
      </c>
      <c r="W461" t="s">
        <v>82</v>
      </c>
      <c r="X461">
        <v>0</v>
      </c>
      <c r="AA461" t="s">
        <v>82</v>
      </c>
      <c r="AB461">
        <v>0</v>
      </c>
      <c r="AE461" t="s">
        <v>82</v>
      </c>
      <c r="AF461">
        <v>0</v>
      </c>
      <c r="AI461" t="s">
        <v>82</v>
      </c>
      <c r="AJ461">
        <v>0</v>
      </c>
      <c r="AM461" t="s">
        <v>82</v>
      </c>
      <c r="AN461">
        <v>0</v>
      </c>
      <c r="AQ461" t="s">
        <v>82</v>
      </c>
      <c r="AR461">
        <v>0</v>
      </c>
      <c r="AT461" t="s">
        <v>82</v>
      </c>
      <c r="AU461">
        <v>82</v>
      </c>
    </row>
    <row r="462" spans="1:47" x14ac:dyDescent="0.35">
      <c r="C462" t="s">
        <v>60</v>
      </c>
      <c r="D462">
        <v>0</v>
      </c>
      <c r="G462" t="s">
        <v>60</v>
      </c>
      <c r="H462">
        <v>0</v>
      </c>
      <c r="K462" t="s">
        <v>60</v>
      </c>
      <c r="L462">
        <v>0</v>
      </c>
      <c r="O462" t="s">
        <v>60</v>
      </c>
      <c r="P462">
        <v>46</v>
      </c>
      <c r="S462" t="s">
        <v>60</v>
      </c>
      <c r="T462">
        <v>0</v>
      </c>
      <c r="W462" t="s">
        <v>60</v>
      </c>
      <c r="X462">
        <v>0</v>
      </c>
      <c r="AA462" t="s">
        <v>60</v>
      </c>
      <c r="AB462">
        <v>0</v>
      </c>
      <c r="AE462" t="s">
        <v>60</v>
      </c>
      <c r="AF462">
        <v>0</v>
      </c>
      <c r="AI462" t="s">
        <v>60</v>
      </c>
      <c r="AJ462">
        <v>0</v>
      </c>
      <c r="AM462" t="s">
        <v>60</v>
      </c>
      <c r="AN462">
        <v>0</v>
      </c>
      <c r="AQ462" t="s">
        <v>60</v>
      </c>
      <c r="AR462">
        <v>53</v>
      </c>
      <c r="AT462" t="s">
        <v>60</v>
      </c>
      <c r="AU462">
        <v>16</v>
      </c>
    </row>
    <row r="463" spans="1:47" x14ac:dyDescent="0.35">
      <c r="C463" t="s">
        <v>127</v>
      </c>
      <c r="D463">
        <v>0</v>
      </c>
      <c r="G463" t="s">
        <v>127</v>
      </c>
      <c r="H463">
        <v>0</v>
      </c>
      <c r="K463" t="s">
        <v>127</v>
      </c>
      <c r="L463">
        <v>0</v>
      </c>
      <c r="O463" t="s">
        <v>127</v>
      </c>
      <c r="P463">
        <v>0</v>
      </c>
      <c r="S463" t="s">
        <v>127</v>
      </c>
      <c r="T463">
        <v>0</v>
      </c>
      <c r="W463" t="s">
        <v>127</v>
      </c>
      <c r="X463">
        <v>0</v>
      </c>
      <c r="AA463" t="s">
        <v>127</v>
      </c>
      <c r="AB463">
        <v>3481</v>
      </c>
      <c r="AE463" t="s">
        <v>127</v>
      </c>
      <c r="AF463">
        <v>0</v>
      </c>
      <c r="AI463" t="s">
        <v>127</v>
      </c>
      <c r="AJ463">
        <v>3711</v>
      </c>
      <c r="AM463" t="s">
        <v>127</v>
      </c>
      <c r="AN463">
        <v>0</v>
      </c>
      <c r="AQ463" t="s">
        <v>127</v>
      </c>
      <c r="AR463">
        <v>3975</v>
      </c>
      <c r="AT463" t="s">
        <v>58</v>
      </c>
      <c r="AU463">
        <v>4057</v>
      </c>
    </row>
    <row r="464" spans="1:47" x14ac:dyDescent="0.35">
      <c r="C464" t="s">
        <v>61</v>
      </c>
      <c r="D464">
        <v>0</v>
      </c>
      <c r="G464" t="s">
        <v>61</v>
      </c>
      <c r="H464">
        <v>0</v>
      </c>
      <c r="K464" t="s">
        <v>61</v>
      </c>
      <c r="L464">
        <v>0</v>
      </c>
      <c r="O464" t="s">
        <v>61</v>
      </c>
      <c r="P464">
        <v>496</v>
      </c>
      <c r="S464" t="s">
        <v>61</v>
      </c>
      <c r="T464">
        <v>0</v>
      </c>
      <c r="W464" t="s">
        <v>61</v>
      </c>
      <c r="X464">
        <v>0</v>
      </c>
      <c r="AA464" t="s">
        <v>61</v>
      </c>
      <c r="AB464">
        <v>0</v>
      </c>
      <c r="AE464" t="s">
        <v>61</v>
      </c>
      <c r="AF464">
        <v>0</v>
      </c>
      <c r="AI464" t="s">
        <v>61</v>
      </c>
      <c r="AJ464">
        <v>0</v>
      </c>
      <c r="AM464" t="s">
        <v>61</v>
      </c>
      <c r="AN464">
        <v>0</v>
      </c>
      <c r="AQ464" t="s">
        <v>61</v>
      </c>
      <c r="AR464">
        <v>0</v>
      </c>
      <c r="AT464" t="s">
        <v>61</v>
      </c>
      <c r="AU464">
        <v>0</v>
      </c>
    </row>
    <row r="465" spans="3:47" x14ac:dyDescent="0.35">
      <c r="C465" t="s">
        <v>62</v>
      </c>
      <c r="D465">
        <v>0</v>
      </c>
      <c r="G465" t="s">
        <v>62</v>
      </c>
      <c r="H465">
        <v>0</v>
      </c>
      <c r="K465" t="s">
        <v>62</v>
      </c>
      <c r="L465">
        <v>0</v>
      </c>
      <c r="O465" t="s">
        <v>62</v>
      </c>
      <c r="P465">
        <v>0</v>
      </c>
      <c r="S465" t="s">
        <v>62</v>
      </c>
      <c r="T465">
        <v>0</v>
      </c>
      <c r="W465" t="s">
        <v>62</v>
      </c>
      <c r="X465">
        <v>0</v>
      </c>
      <c r="AA465" t="s">
        <v>62</v>
      </c>
      <c r="AB465">
        <v>0</v>
      </c>
      <c r="AE465" t="s">
        <v>62</v>
      </c>
      <c r="AF465">
        <v>0</v>
      </c>
      <c r="AI465" t="s">
        <v>62</v>
      </c>
      <c r="AJ465">
        <v>0</v>
      </c>
      <c r="AM465" t="s">
        <v>62</v>
      </c>
      <c r="AN465">
        <v>0</v>
      </c>
      <c r="AQ465" t="s">
        <v>62</v>
      </c>
      <c r="AR465">
        <v>0</v>
      </c>
      <c r="AT465" t="s">
        <v>62</v>
      </c>
      <c r="AU465">
        <v>3</v>
      </c>
    </row>
    <row r="466" spans="3:47" x14ac:dyDescent="0.35">
      <c r="C466" t="s">
        <v>227</v>
      </c>
      <c r="D466">
        <v>0</v>
      </c>
      <c r="G466" t="s">
        <v>227</v>
      </c>
      <c r="H466">
        <v>0</v>
      </c>
      <c r="K466" t="s">
        <v>227</v>
      </c>
      <c r="L466">
        <v>0</v>
      </c>
      <c r="O466" t="s">
        <v>227</v>
      </c>
      <c r="P466">
        <v>0</v>
      </c>
      <c r="S466" t="s">
        <v>227</v>
      </c>
      <c r="T466">
        <v>0</v>
      </c>
      <c r="W466" t="s">
        <v>227</v>
      </c>
      <c r="X466">
        <v>0</v>
      </c>
      <c r="AA466" t="s">
        <v>227</v>
      </c>
      <c r="AB466">
        <v>0</v>
      </c>
      <c r="AE466" t="s">
        <v>227</v>
      </c>
      <c r="AF466">
        <v>0</v>
      </c>
      <c r="AI466" t="s">
        <v>227</v>
      </c>
      <c r="AJ466">
        <v>0</v>
      </c>
      <c r="AM466" t="s">
        <v>227</v>
      </c>
      <c r="AN466">
        <v>0</v>
      </c>
      <c r="AQ466" t="s">
        <v>227</v>
      </c>
      <c r="AR466">
        <v>0</v>
      </c>
      <c r="AT466" t="s">
        <v>64</v>
      </c>
      <c r="AU466">
        <v>0</v>
      </c>
    </row>
    <row r="467" spans="3:47" x14ac:dyDescent="0.35">
      <c r="C467" t="s">
        <v>228</v>
      </c>
      <c r="D467">
        <v>0</v>
      </c>
      <c r="G467" t="s">
        <v>228</v>
      </c>
      <c r="H467">
        <v>0</v>
      </c>
      <c r="K467" t="s">
        <v>228</v>
      </c>
      <c r="L467">
        <v>0</v>
      </c>
      <c r="O467" t="s">
        <v>228</v>
      </c>
      <c r="P467">
        <v>0</v>
      </c>
      <c r="S467" t="s">
        <v>228</v>
      </c>
      <c r="T467">
        <v>0</v>
      </c>
      <c r="W467" t="s">
        <v>228</v>
      </c>
      <c r="X467">
        <v>0</v>
      </c>
      <c r="AA467" t="s">
        <v>228</v>
      </c>
      <c r="AB467">
        <v>0</v>
      </c>
      <c r="AE467" t="s">
        <v>228</v>
      </c>
      <c r="AF467">
        <v>0</v>
      </c>
      <c r="AI467" t="s">
        <v>228</v>
      </c>
      <c r="AJ467">
        <v>0</v>
      </c>
      <c r="AM467" t="s">
        <v>228</v>
      </c>
      <c r="AN467">
        <v>0</v>
      </c>
      <c r="AQ467" t="s">
        <v>228</v>
      </c>
      <c r="AR467">
        <v>0</v>
      </c>
      <c r="AT467" t="s">
        <v>65</v>
      </c>
      <c r="AU467">
        <v>130</v>
      </c>
    </row>
    <row r="468" spans="3:47" x14ac:dyDescent="0.35">
      <c r="C468" t="s">
        <v>229</v>
      </c>
      <c r="D468">
        <v>0</v>
      </c>
      <c r="G468" t="s">
        <v>229</v>
      </c>
      <c r="H468">
        <v>0</v>
      </c>
      <c r="K468" t="s">
        <v>229</v>
      </c>
      <c r="L468">
        <v>0</v>
      </c>
      <c r="O468" t="s">
        <v>229</v>
      </c>
      <c r="P468">
        <v>0</v>
      </c>
      <c r="S468" t="s">
        <v>229</v>
      </c>
      <c r="T468">
        <v>4</v>
      </c>
      <c r="W468" t="s">
        <v>229</v>
      </c>
      <c r="X468">
        <v>0</v>
      </c>
      <c r="AA468" t="s">
        <v>229</v>
      </c>
      <c r="AB468">
        <v>0</v>
      </c>
      <c r="AE468" t="s">
        <v>229</v>
      </c>
      <c r="AF468">
        <v>0</v>
      </c>
      <c r="AI468" t="s">
        <v>229</v>
      </c>
      <c r="AJ468">
        <v>8</v>
      </c>
      <c r="AM468" t="s">
        <v>229</v>
      </c>
      <c r="AN468">
        <v>3</v>
      </c>
      <c r="AQ468" t="s">
        <v>229</v>
      </c>
      <c r="AR468">
        <v>2</v>
      </c>
      <c r="AT468" t="s">
        <v>66</v>
      </c>
      <c r="AU468">
        <v>5</v>
      </c>
    </row>
    <row r="469" spans="3:47" x14ac:dyDescent="0.35">
      <c r="C469" t="s">
        <v>133</v>
      </c>
      <c r="D469">
        <v>0</v>
      </c>
      <c r="G469" t="s">
        <v>133</v>
      </c>
      <c r="H469">
        <v>0</v>
      </c>
      <c r="K469" t="s">
        <v>133</v>
      </c>
      <c r="L469">
        <v>0</v>
      </c>
      <c r="O469" t="s">
        <v>133</v>
      </c>
      <c r="P469">
        <v>0</v>
      </c>
      <c r="S469" t="s">
        <v>133</v>
      </c>
      <c r="T469">
        <v>158</v>
      </c>
      <c r="W469" t="s">
        <v>133</v>
      </c>
      <c r="X469">
        <v>0</v>
      </c>
      <c r="AA469" t="s">
        <v>133</v>
      </c>
      <c r="AB469">
        <v>53</v>
      </c>
      <c r="AE469" t="s">
        <v>133</v>
      </c>
      <c r="AF469">
        <v>0</v>
      </c>
      <c r="AI469" t="s">
        <v>133</v>
      </c>
      <c r="AJ469">
        <v>285</v>
      </c>
      <c r="AM469" t="s">
        <v>133</v>
      </c>
      <c r="AN469">
        <v>200</v>
      </c>
      <c r="AQ469" t="s">
        <v>133</v>
      </c>
      <c r="AR469">
        <v>1</v>
      </c>
      <c r="AT469" t="s">
        <v>79</v>
      </c>
      <c r="AU469">
        <v>0</v>
      </c>
    </row>
    <row r="470" spans="3:47" x14ac:dyDescent="0.35">
      <c r="C470" t="s">
        <v>230</v>
      </c>
      <c r="D470">
        <v>0</v>
      </c>
      <c r="G470" t="s">
        <v>230</v>
      </c>
      <c r="H470">
        <v>0</v>
      </c>
      <c r="K470" t="s">
        <v>230</v>
      </c>
      <c r="L470">
        <v>0</v>
      </c>
      <c r="O470" t="s">
        <v>230</v>
      </c>
      <c r="P470">
        <v>0</v>
      </c>
      <c r="S470" t="s">
        <v>230</v>
      </c>
      <c r="T470">
        <v>0</v>
      </c>
      <c r="W470" t="s">
        <v>230</v>
      </c>
      <c r="X470">
        <v>0</v>
      </c>
      <c r="AA470" t="s">
        <v>230</v>
      </c>
      <c r="AB470">
        <v>0</v>
      </c>
      <c r="AE470" t="s">
        <v>230</v>
      </c>
      <c r="AF470">
        <v>0</v>
      </c>
      <c r="AI470" t="s">
        <v>230</v>
      </c>
      <c r="AJ470">
        <v>0</v>
      </c>
      <c r="AM470" t="s">
        <v>230</v>
      </c>
      <c r="AN470">
        <v>0</v>
      </c>
      <c r="AQ470" t="s">
        <v>230</v>
      </c>
      <c r="AR470">
        <v>0</v>
      </c>
      <c r="AT470" t="s">
        <v>68</v>
      </c>
      <c r="AU470">
        <v>0</v>
      </c>
    </row>
    <row r="471" spans="3:47" x14ac:dyDescent="0.35">
      <c r="C471" t="s">
        <v>136</v>
      </c>
      <c r="D471">
        <v>0</v>
      </c>
      <c r="G471" t="s">
        <v>136</v>
      </c>
      <c r="H471">
        <v>0</v>
      </c>
      <c r="K471" t="s">
        <v>136</v>
      </c>
      <c r="L471">
        <v>0</v>
      </c>
      <c r="O471" t="s">
        <v>136</v>
      </c>
      <c r="P471">
        <v>0</v>
      </c>
      <c r="S471" t="s">
        <v>136</v>
      </c>
      <c r="T471">
        <v>0</v>
      </c>
      <c r="W471" t="s">
        <v>136</v>
      </c>
      <c r="X471">
        <v>0</v>
      </c>
      <c r="AA471" t="s">
        <v>136</v>
      </c>
      <c r="AB471">
        <v>17</v>
      </c>
      <c r="AE471" t="s">
        <v>136</v>
      </c>
      <c r="AF471">
        <v>0</v>
      </c>
      <c r="AI471" t="s">
        <v>136</v>
      </c>
      <c r="AJ471">
        <v>3</v>
      </c>
      <c r="AM471" t="s">
        <v>136</v>
      </c>
      <c r="AN471">
        <v>2</v>
      </c>
      <c r="AQ471" t="s">
        <v>136</v>
      </c>
      <c r="AR471">
        <v>51</v>
      </c>
      <c r="AT471" t="s">
        <v>69</v>
      </c>
      <c r="AU471">
        <v>12</v>
      </c>
    </row>
    <row r="472" spans="3:47" x14ac:dyDescent="0.35">
      <c r="C472" t="s">
        <v>231</v>
      </c>
      <c r="D472">
        <v>0</v>
      </c>
      <c r="G472" t="s">
        <v>231</v>
      </c>
      <c r="H472">
        <v>0</v>
      </c>
      <c r="K472" t="s">
        <v>231</v>
      </c>
      <c r="L472">
        <v>0</v>
      </c>
      <c r="O472" t="s">
        <v>231</v>
      </c>
      <c r="P472">
        <v>0</v>
      </c>
      <c r="S472" t="s">
        <v>231</v>
      </c>
      <c r="T472">
        <v>0</v>
      </c>
      <c r="W472" t="s">
        <v>231</v>
      </c>
      <c r="X472">
        <v>0</v>
      </c>
      <c r="AA472" t="s">
        <v>231</v>
      </c>
      <c r="AB472">
        <v>1</v>
      </c>
      <c r="AE472" t="s">
        <v>231</v>
      </c>
      <c r="AF472">
        <v>0</v>
      </c>
      <c r="AI472" t="s">
        <v>231</v>
      </c>
      <c r="AJ472">
        <v>0</v>
      </c>
      <c r="AM472" t="s">
        <v>231</v>
      </c>
      <c r="AN472">
        <v>0</v>
      </c>
      <c r="AQ472" t="s">
        <v>231</v>
      </c>
      <c r="AR472">
        <v>0</v>
      </c>
      <c r="AT472" t="s">
        <v>70</v>
      </c>
      <c r="AU472">
        <v>24</v>
      </c>
    </row>
    <row r="473" spans="3:47" x14ac:dyDescent="0.35">
      <c r="C473" t="s">
        <v>141</v>
      </c>
      <c r="D473">
        <v>0</v>
      </c>
      <c r="G473" t="s">
        <v>141</v>
      </c>
      <c r="H473">
        <v>0</v>
      </c>
      <c r="K473" t="s">
        <v>141</v>
      </c>
      <c r="L473">
        <v>0</v>
      </c>
      <c r="O473" t="s">
        <v>141</v>
      </c>
      <c r="P473">
        <v>0</v>
      </c>
      <c r="S473" t="s">
        <v>141</v>
      </c>
      <c r="T473">
        <v>0</v>
      </c>
      <c r="W473" t="s">
        <v>141</v>
      </c>
      <c r="X473">
        <v>0</v>
      </c>
      <c r="AA473" t="s">
        <v>141</v>
      </c>
      <c r="AB473">
        <v>1</v>
      </c>
      <c r="AE473" t="s">
        <v>141</v>
      </c>
      <c r="AF473">
        <v>0</v>
      </c>
      <c r="AI473" t="s">
        <v>141</v>
      </c>
      <c r="AJ473">
        <v>9</v>
      </c>
      <c r="AM473" t="s">
        <v>141</v>
      </c>
      <c r="AN473">
        <v>10</v>
      </c>
      <c r="AQ473" t="s">
        <v>141</v>
      </c>
      <c r="AR473">
        <v>0</v>
      </c>
      <c r="AT473" t="s">
        <v>76</v>
      </c>
      <c r="AU473">
        <v>16</v>
      </c>
    </row>
    <row r="474" spans="3:47" x14ac:dyDescent="0.35">
      <c r="C474" t="s">
        <v>232</v>
      </c>
      <c r="D474">
        <v>0</v>
      </c>
      <c r="G474" t="s">
        <v>232</v>
      </c>
      <c r="H474">
        <v>0</v>
      </c>
      <c r="K474" t="s">
        <v>232</v>
      </c>
      <c r="L474">
        <v>0</v>
      </c>
      <c r="O474" t="s">
        <v>232</v>
      </c>
      <c r="P474">
        <v>0</v>
      </c>
      <c r="S474" t="s">
        <v>232</v>
      </c>
      <c r="T474">
        <v>0</v>
      </c>
      <c r="W474" t="s">
        <v>232</v>
      </c>
      <c r="X474">
        <v>0</v>
      </c>
      <c r="AA474" t="s">
        <v>232</v>
      </c>
      <c r="AB474">
        <v>0</v>
      </c>
      <c r="AE474" t="s">
        <v>232</v>
      </c>
      <c r="AF474">
        <v>0</v>
      </c>
      <c r="AI474" t="s">
        <v>232</v>
      </c>
      <c r="AJ474">
        <v>149</v>
      </c>
      <c r="AM474" t="s">
        <v>232</v>
      </c>
      <c r="AN474">
        <v>0</v>
      </c>
      <c r="AQ474" t="s">
        <v>232</v>
      </c>
      <c r="AR474">
        <v>10</v>
      </c>
      <c r="AT474" t="s">
        <v>77</v>
      </c>
      <c r="AU474">
        <v>481</v>
      </c>
    </row>
    <row r="475" spans="3:47" x14ac:dyDescent="0.35">
      <c r="C475" t="s">
        <v>233</v>
      </c>
      <c r="D475">
        <v>0</v>
      </c>
      <c r="G475" t="s">
        <v>233</v>
      </c>
      <c r="H475">
        <v>0</v>
      </c>
      <c r="K475" t="s">
        <v>233</v>
      </c>
      <c r="L475">
        <v>0</v>
      </c>
      <c r="O475" t="s">
        <v>233</v>
      </c>
      <c r="P475">
        <v>0</v>
      </c>
      <c r="S475" t="s">
        <v>233</v>
      </c>
      <c r="T475">
        <v>0</v>
      </c>
      <c r="W475" t="s">
        <v>233</v>
      </c>
      <c r="X475">
        <v>0</v>
      </c>
      <c r="AA475" t="s">
        <v>233</v>
      </c>
      <c r="AB475">
        <v>0</v>
      </c>
      <c r="AE475" t="s">
        <v>233</v>
      </c>
      <c r="AF475">
        <v>0</v>
      </c>
      <c r="AI475" t="s">
        <v>233</v>
      </c>
      <c r="AJ475">
        <v>115</v>
      </c>
      <c r="AM475" t="s">
        <v>233</v>
      </c>
      <c r="AN475">
        <v>86</v>
      </c>
      <c r="AQ475" t="s">
        <v>233</v>
      </c>
      <c r="AR475">
        <v>64</v>
      </c>
      <c r="AT475" t="s">
        <v>78</v>
      </c>
      <c r="AU475">
        <v>69</v>
      </c>
    </row>
    <row r="476" spans="3:47" x14ac:dyDescent="0.35">
      <c r="C476" t="s">
        <v>134</v>
      </c>
      <c r="D476">
        <v>0</v>
      </c>
      <c r="G476" t="s">
        <v>134</v>
      </c>
      <c r="H476">
        <v>0</v>
      </c>
      <c r="K476" t="s">
        <v>134</v>
      </c>
      <c r="L476">
        <v>0</v>
      </c>
      <c r="O476" t="s">
        <v>134</v>
      </c>
      <c r="P476">
        <v>0</v>
      </c>
      <c r="S476" t="s">
        <v>134</v>
      </c>
      <c r="T476">
        <v>16</v>
      </c>
      <c r="W476" t="s">
        <v>134</v>
      </c>
      <c r="X476">
        <v>0</v>
      </c>
      <c r="AA476" t="s">
        <v>134</v>
      </c>
      <c r="AB476">
        <v>0</v>
      </c>
      <c r="AE476" t="s">
        <v>134</v>
      </c>
      <c r="AF476">
        <v>0</v>
      </c>
      <c r="AI476" t="s">
        <v>134</v>
      </c>
      <c r="AJ476">
        <v>1</v>
      </c>
      <c r="AM476" t="s">
        <v>134</v>
      </c>
      <c r="AN476">
        <v>1</v>
      </c>
      <c r="AQ476" t="s">
        <v>134</v>
      </c>
      <c r="AR476">
        <v>197</v>
      </c>
      <c r="AT476" t="s">
        <v>67</v>
      </c>
      <c r="AU476">
        <v>172</v>
      </c>
    </row>
    <row r="477" spans="3:47" x14ac:dyDescent="0.35">
      <c r="C477" t="s">
        <v>142</v>
      </c>
      <c r="D477">
        <v>0</v>
      </c>
      <c r="G477" t="s">
        <v>142</v>
      </c>
      <c r="H477">
        <v>0</v>
      </c>
      <c r="K477" t="s">
        <v>142</v>
      </c>
      <c r="L477">
        <v>0</v>
      </c>
      <c r="O477" t="s">
        <v>142</v>
      </c>
      <c r="P477">
        <v>0</v>
      </c>
      <c r="S477" t="s">
        <v>142</v>
      </c>
      <c r="T477">
        <v>11</v>
      </c>
      <c r="W477" t="s">
        <v>142</v>
      </c>
      <c r="X477">
        <v>0</v>
      </c>
      <c r="AA477" t="s">
        <v>142</v>
      </c>
      <c r="AB477">
        <v>0</v>
      </c>
      <c r="AE477" t="s">
        <v>142</v>
      </c>
      <c r="AF477">
        <v>0</v>
      </c>
      <c r="AI477" t="s">
        <v>142</v>
      </c>
      <c r="AJ477">
        <v>2</v>
      </c>
      <c r="AM477" t="s">
        <v>142</v>
      </c>
      <c r="AN477">
        <v>0</v>
      </c>
      <c r="AQ477" t="s">
        <v>142</v>
      </c>
      <c r="AR477">
        <v>0</v>
      </c>
      <c r="AT477" t="s">
        <v>80</v>
      </c>
      <c r="AU477">
        <v>8</v>
      </c>
    </row>
    <row r="478" spans="3:47" x14ac:dyDescent="0.35">
      <c r="C478" t="s">
        <v>83</v>
      </c>
      <c r="D478">
        <v>0</v>
      </c>
      <c r="G478" t="s">
        <v>83</v>
      </c>
      <c r="H478">
        <v>0</v>
      </c>
      <c r="K478" t="s">
        <v>83</v>
      </c>
      <c r="L478">
        <v>0</v>
      </c>
      <c r="O478" t="s">
        <v>83</v>
      </c>
      <c r="P478">
        <v>0</v>
      </c>
      <c r="S478" t="s">
        <v>83</v>
      </c>
      <c r="T478">
        <v>0</v>
      </c>
      <c r="W478" t="s">
        <v>83</v>
      </c>
      <c r="X478">
        <v>0</v>
      </c>
      <c r="AA478" t="s">
        <v>83</v>
      </c>
      <c r="AB478">
        <v>15</v>
      </c>
      <c r="AE478" t="s">
        <v>83</v>
      </c>
      <c r="AF478">
        <v>0</v>
      </c>
      <c r="AI478" t="s">
        <v>83</v>
      </c>
      <c r="AJ478">
        <v>4</v>
      </c>
      <c r="AM478" t="s">
        <v>83</v>
      </c>
      <c r="AN478">
        <v>6</v>
      </c>
      <c r="AQ478" t="s">
        <v>83</v>
      </c>
      <c r="AR478">
        <v>5</v>
      </c>
      <c r="AT478" t="s">
        <v>83</v>
      </c>
      <c r="AU478">
        <v>13</v>
      </c>
    </row>
    <row r="479" spans="3:47" x14ac:dyDescent="0.35">
      <c r="C479" t="s">
        <v>84</v>
      </c>
      <c r="D479">
        <v>0</v>
      </c>
      <c r="G479" t="s">
        <v>84</v>
      </c>
      <c r="H479">
        <v>0</v>
      </c>
      <c r="K479" t="s">
        <v>84</v>
      </c>
      <c r="L479">
        <v>0</v>
      </c>
      <c r="O479" t="s">
        <v>84</v>
      </c>
      <c r="P479">
        <v>0</v>
      </c>
      <c r="S479" t="s">
        <v>84</v>
      </c>
      <c r="T479">
        <v>0</v>
      </c>
      <c r="W479" t="s">
        <v>84</v>
      </c>
      <c r="X479">
        <v>0</v>
      </c>
      <c r="AA479" t="s">
        <v>84</v>
      </c>
      <c r="AB479">
        <v>53</v>
      </c>
      <c r="AE479" t="s">
        <v>84</v>
      </c>
      <c r="AF479">
        <v>0</v>
      </c>
      <c r="AI479" t="s">
        <v>84</v>
      </c>
      <c r="AJ479">
        <v>61</v>
      </c>
      <c r="AM479" t="s">
        <v>84</v>
      </c>
      <c r="AN479">
        <v>16</v>
      </c>
      <c r="AQ479" t="s">
        <v>84</v>
      </c>
      <c r="AR479">
        <v>68</v>
      </c>
      <c r="AT479" t="s">
        <v>84</v>
      </c>
      <c r="AU479">
        <v>0</v>
      </c>
    </row>
    <row r="480" spans="3:47" x14ac:dyDescent="0.35">
      <c r="C480" t="s">
        <v>126</v>
      </c>
      <c r="D480">
        <v>0</v>
      </c>
      <c r="G480" t="s">
        <v>126</v>
      </c>
      <c r="H480">
        <v>0</v>
      </c>
      <c r="K480" t="s">
        <v>247</v>
      </c>
      <c r="L480">
        <v>0</v>
      </c>
      <c r="O480" t="s">
        <v>126</v>
      </c>
      <c r="P480">
        <v>0</v>
      </c>
      <c r="S480" t="s">
        <v>126</v>
      </c>
      <c r="T480">
        <v>0</v>
      </c>
      <c r="W480" t="s">
        <v>126</v>
      </c>
      <c r="X480">
        <v>0</v>
      </c>
      <c r="AA480" t="s">
        <v>126</v>
      </c>
      <c r="AB480">
        <v>0</v>
      </c>
      <c r="AE480" t="s">
        <v>126</v>
      </c>
      <c r="AF480">
        <v>0</v>
      </c>
      <c r="AI480" t="s">
        <v>126</v>
      </c>
      <c r="AJ480">
        <v>0</v>
      </c>
      <c r="AM480" t="s">
        <v>126</v>
      </c>
      <c r="AN480">
        <v>0</v>
      </c>
      <c r="AQ480" t="s">
        <v>126</v>
      </c>
      <c r="AR480">
        <v>0</v>
      </c>
      <c r="AT480" t="s">
        <v>86</v>
      </c>
      <c r="AU480">
        <v>0</v>
      </c>
    </row>
    <row r="481" spans="1:47" x14ac:dyDescent="0.35">
      <c r="C481" t="s">
        <v>87</v>
      </c>
      <c r="D481">
        <v>0</v>
      </c>
      <c r="G481" t="s">
        <v>87</v>
      </c>
      <c r="H481">
        <v>0</v>
      </c>
      <c r="K481" t="s">
        <v>87</v>
      </c>
      <c r="L481">
        <v>0</v>
      </c>
      <c r="O481" t="s">
        <v>87</v>
      </c>
      <c r="P481">
        <v>0</v>
      </c>
      <c r="S481" t="s">
        <v>87</v>
      </c>
      <c r="T481">
        <v>0</v>
      </c>
      <c r="W481" t="s">
        <v>87</v>
      </c>
      <c r="X481">
        <v>0</v>
      </c>
      <c r="AA481" t="s">
        <v>87</v>
      </c>
      <c r="AB481">
        <v>0</v>
      </c>
      <c r="AE481" t="s">
        <v>87</v>
      </c>
      <c r="AF481">
        <v>0</v>
      </c>
      <c r="AI481" t="s">
        <v>87</v>
      </c>
      <c r="AJ481">
        <v>0</v>
      </c>
      <c r="AM481" t="s">
        <v>87</v>
      </c>
      <c r="AN481">
        <v>0</v>
      </c>
      <c r="AQ481" t="s">
        <v>87</v>
      </c>
      <c r="AR481">
        <v>0</v>
      </c>
      <c r="AT481" t="s">
        <v>87</v>
      </c>
      <c r="AU481">
        <v>1063</v>
      </c>
    </row>
    <row r="482" spans="1:47" x14ac:dyDescent="0.35">
      <c r="A482" t="s">
        <v>171</v>
      </c>
      <c r="B482">
        <v>1193635.4999999998</v>
      </c>
      <c r="C482" t="s">
        <v>135</v>
      </c>
      <c r="D482">
        <v>0</v>
      </c>
      <c r="E482" t="s">
        <v>171</v>
      </c>
      <c r="F482">
        <v>1243941.0000000002</v>
      </c>
      <c r="G482" t="s">
        <v>135</v>
      </c>
      <c r="H482">
        <v>0</v>
      </c>
      <c r="I482" t="s">
        <v>171</v>
      </c>
      <c r="J482">
        <v>1295183.0000000005</v>
      </c>
      <c r="K482" t="s">
        <v>135</v>
      </c>
      <c r="L482">
        <v>0</v>
      </c>
      <c r="M482" t="s">
        <v>171</v>
      </c>
      <c r="N482">
        <v>1346973.0000000005</v>
      </c>
      <c r="O482" t="s">
        <v>135</v>
      </c>
      <c r="P482">
        <v>0</v>
      </c>
      <c r="Q482" t="s">
        <v>171</v>
      </c>
      <c r="R482">
        <v>1398926.5</v>
      </c>
      <c r="S482" t="s">
        <v>135</v>
      </c>
      <c r="T482">
        <v>0</v>
      </c>
      <c r="U482" t="s">
        <v>171</v>
      </c>
      <c r="V482">
        <v>1450694.0000000005</v>
      </c>
      <c r="W482" t="s">
        <v>135</v>
      </c>
      <c r="X482">
        <v>1014</v>
      </c>
      <c r="Y482" t="s">
        <v>171</v>
      </c>
      <c r="Z482">
        <v>1502091.5000000002</v>
      </c>
      <c r="AA482" t="s">
        <v>135</v>
      </c>
      <c r="AB482">
        <v>0</v>
      </c>
      <c r="AC482" t="s">
        <v>171</v>
      </c>
      <c r="AD482">
        <v>1553030.5000000002</v>
      </c>
      <c r="AE482" t="s">
        <v>135</v>
      </c>
      <c r="AF482">
        <v>0</v>
      </c>
      <c r="AG482" t="s">
        <v>171</v>
      </c>
      <c r="AH482">
        <v>1596048.5000000009</v>
      </c>
      <c r="AI482" t="s">
        <v>135</v>
      </c>
      <c r="AJ482">
        <v>0</v>
      </c>
      <c r="AK482" t="s">
        <v>171</v>
      </c>
      <c r="AL482">
        <v>1634465.5000000002</v>
      </c>
      <c r="AM482" t="s">
        <v>135</v>
      </c>
      <c r="AN482">
        <v>0</v>
      </c>
      <c r="AO482" t="s">
        <v>171</v>
      </c>
      <c r="AP482">
        <v>1674908</v>
      </c>
      <c r="AQ482" t="s">
        <v>135</v>
      </c>
      <c r="AR482">
        <v>478</v>
      </c>
      <c r="AS482" t="s">
        <v>171</v>
      </c>
      <c r="AT482" t="s">
        <v>148</v>
      </c>
      <c r="AU482">
        <v>246</v>
      </c>
    </row>
    <row r="483" spans="1:47" x14ac:dyDescent="0.35">
      <c r="C483" t="s">
        <v>139</v>
      </c>
      <c r="D483">
        <v>0</v>
      </c>
      <c r="G483" t="s">
        <v>139</v>
      </c>
      <c r="H483">
        <v>0</v>
      </c>
      <c r="K483" t="s">
        <v>139</v>
      </c>
      <c r="L483">
        <v>0</v>
      </c>
      <c r="O483" t="s">
        <v>139</v>
      </c>
      <c r="P483">
        <v>0</v>
      </c>
      <c r="S483" t="s">
        <v>139</v>
      </c>
      <c r="T483">
        <v>0</v>
      </c>
      <c r="W483" t="s">
        <v>139</v>
      </c>
      <c r="X483">
        <v>1268</v>
      </c>
      <c r="AA483" t="s">
        <v>139</v>
      </c>
      <c r="AB483">
        <v>0</v>
      </c>
      <c r="AE483" t="s">
        <v>139</v>
      </c>
      <c r="AF483">
        <v>0</v>
      </c>
      <c r="AI483" t="s">
        <v>139</v>
      </c>
      <c r="AJ483">
        <v>0</v>
      </c>
      <c r="AM483" t="s">
        <v>139</v>
      </c>
      <c r="AN483">
        <v>0</v>
      </c>
      <c r="AQ483" t="s">
        <v>139</v>
      </c>
      <c r="AR483">
        <v>2750</v>
      </c>
      <c r="AT483" t="s">
        <v>139</v>
      </c>
      <c r="AU483">
        <v>355</v>
      </c>
    </row>
    <row r="484" spans="1:47" x14ac:dyDescent="0.35">
      <c r="C484" t="s">
        <v>138</v>
      </c>
      <c r="D484">
        <v>0</v>
      </c>
      <c r="G484" t="s">
        <v>138</v>
      </c>
      <c r="H484">
        <v>0</v>
      </c>
      <c r="K484" t="s">
        <v>138</v>
      </c>
      <c r="L484">
        <v>0</v>
      </c>
      <c r="O484" t="s">
        <v>138</v>
      </c>
      <c r="P484">
        <v>0</v>
      </c>
      <c r="S484" t="s">
        <v>138</v>
      </c>
      <c r="T484">
        <v>0</v>
      </c>
      <c r="W484" t="s">
        <v>138</v>
      </c>
      <c r="X484">
        <v>0</v>
      </c>
      <c r="AA484" t="s">
        <v>138</v>
      </c>
      <c r="AB484">
        <v>0</v>
      </c>
      <c r="AE484" t="s">
        <v>138</v>
      </c>
      <c r="AF484">
        <v>0</v>
      </c>
      <c r="AI484" t="s">
        <v>138</v>
      </c>
      <c r="AJ484">
        <v>0</v>
      </c>
      <c r="AM484" t="s">
        <v>138</v>
      </c>
      <c r="AN484">
        <v>0</v>
      </c>
      <c r="AQ484" t="s">
        <v>138</v>
      </c>
      <c r="AR484">
        <v>46</v>
      </c>
      <c r="AT484" t="s">
        <v>138</v>
      </c>
      <c r="AU484">
        <v>51</v>
      </c>
    </row>
    <row r="485" spans="1:47" x14ac:dyDescent="0.35">
      <c r="C485" t="s">
        <v>82</v>
      </c>
      <c r="D485">
        <v>918</v>
      </c>
      <c r="G485" t="s">
        <v>82</v>
      </c>
      <c r="H485">
        <v>255</v>
      </c>
      <c r="K485" t="s">
        <v>82</v>
      </c>
      <c r="L485">
        <v>29</v>
      </c>
      <c r="O485" t="s">
        <v>82</v>
      </c>
      <c r="P485">
        <v>2295</v>
      </c>
      <c r="S485" t="s">
        <v>82</v>
      </c>
      <c r="T485">
        <v>93</v>
      </c>
      <c r="W485" t="s">
        <v>82</v>
      </c>
      <c r="X485">
        <v>27</v>
      </c>
      <c r="AA485" t="s">
        <v>82</v>
      </c>
      <c r="AB485">
        <v>621</v>
      </c>
      <c r="AE485" t="s">
        <v>82</v>
      </c>
      <c r="AF485">
        <v>182</v>
      </c>
      <c r="AI485" t="s">
        <v>82</v>
      </c>
      <c r="AJ485">
        <v>748</v>
      </c>
      <c r="AM485" t="s">
        <v>82</v>
      </c>
      <c r="AN485">
        <v>2192</v>
      </c>
      <c r="AQ485" t="s">
        <v>82</v>
      </c>
      <c r="AR485">
        <v>690</v>
      </c>
      <c r="AT485" t="s">
        <v>82</v>
      </c>
      <c r="AU485">
        <v>10</v>
      </c>
    </row>
    <row r="486" spans="1:47" x14ac:dyDescent="0.35">
      <c r="C486" t="s">
        <v>60</v>
      </c>
      <c r="D486">
        <v>713</v>
      </c>
      <c r="G486" t="s">
        <v>60</v>
      </c>
      <c r="H486">
        <v>73</v>
      </c>
      <c r="K486" t="s">
        <v>60</v>
      </c>
      <c r="L486">
        <v>8</v>
      </c>
      <c r="O486" t="s">
        <v>60</v>
      </c>
      <c r="P486">
        <v>841</v>
      </c>
      <c r="S486" t="s">
        <v>60</v>
      </c>
      <c r="T486">
        <v>3</v>
      </c>
      <c r="W486" t="s">
        <v>60</v>
      </c>
      <c r="X486">
        <v>225</v>
      </c>
      <c r="AA486" t="s">
        <v>60</v>
      </c>
      <c r="AB486">
        <v>112</v>
      </c>
      <c r="AE486" t="s">
        <v>60</v>
      </c>
      <c r="AF486">
        <v>83</v>
      </c>
      <c r="AI486" t="s">
        <v>60</v>
      </c>
      <c r="AJ486">
        <v>466</v>
      </c>
      <c r="AM486" t="s">
        <v>60</v>
      </c>
      <c r="AN486">
        <v>294</v>
      </c>
      <c r="AQ486" t="s">
        <v>60</v>
      </c>
      <c r="AR486">
        <v>128</v>
      </c>
      <c r="AT486" t="s">
        <v>60</v>
      </c>
      <c r="AU486">
        <v>0</v>
      </c>
    </row>
    <row r="487" spans="1:47" x14ac:dyDescent="0.35">
      <c r="C487" t="s">
        <v>127</v>
      </c>
      <c r="D487">
        <v>0</v>
      </c>
      <c r="G487" t="s">
        <v>127</v>
      </c>
      <c r="H487">
        <v>0</v>
      </c>
      <c r="K487" t="s">
        <v>127</v>
      </c>
      <c r="L487">
        <v>0</v>
      </c>
      <c r="O487" t="s">
        <v>127</v>
      </c>
      <c r="P487">
        <v>0</v>
      </c>
      <c r="S487" t="s">
        <v>127</v>
      </c>
      <c r="T487">
        <v>0</v>
      </c>
      <c r="W487" t="s">
        <v>127</v>
      </c>
      <c r="X487">
        <v>0</v>
      </c>
      <c r="AA487" t="s">
        <v>127</v>
      </c>
      <c r="AB487">
        <v>0</v>
      </c>
      <c r="AE487" t="s">
        <v>127</v>
      </c>
      <c r="AF487">
        <v>0</v>
      </c>
      <c r="AI487" t="s">
        <v>127</v>
      </c>
      <c r="AJ487">
        <v>0</v>
      </c>
      <c r="AM487" t="s">
        <v>127</v>
      </c>
      <c r="AN487">
        <v>0</v>
      </c>
      <c r="AQ487" t="s">
        <v>127</v>
      </c>
      <c r="AR487">
        <v>146</v>
      </c>
      <c r="AT487" t="s">
        <v>58</v>
      </c>
      <c r="AU487">
        <v>0</v>
      </c>
    </row>
    <row r="488" spans="1:47" x14ac:dyDescent="0.35">
      <c r="C488" t="s">
        <v>61</v>
      </c>
      <c r="D488">
        <v>0</v>
      </c>
      <c r="G488" t="s">
        <v>61</v>
      </c>
      <c r="H488">
        <v>0</v>
      </c>
      <c r="K488" t="s">
        <v>61</v>
      </c>
      <c r="L488">
        <v>5</v>
      </c>
      <c r="O488" t="s">
        <v>61</v>
      </c>
      <c r="P488">
        <v>1147</v>
      </c>
      <c r="S488" t="s">
        <v>61</v>
      </c>
      <c r="T488">
        <v>0</v>
      </c>
      <c r="W488" t="s">
        <v>61</v>
      </c>
      <c r="X488">
        <v>0</v>
      </c>
      <c r="AA488" t="s">
        <v>61</v>
      </c>
      <c r="AB488">
        <v>0</v>
      </c>
      <c r="AE488" t="s">
        <v>61</v>
      </c>
      <c r="AF488">
        <v>6</v>
      </c>
      <c r="AI488" t="s">
        <v>61</v>
      </c>
      <c r="AJ488">
        <v>0</v>
      </c>
      <c r="AM488" t="s">
        <v>61</v>
      </c>
      <c r="AN488">
        <v>620</v>
      </c>
      <c r="AQ488" t="s">
        <v>61</v>
      </c>
      <c r="AR488">
        <v>25</v>
      </c>
      <c r="AT488" t="s">
        <v>61</v>
      </c>
      <c r="AU488">
        <v>0</v>
      </c>
    </row>
    <row r="489" spans="1:47" x14ac:dyDescent="0.35">
      <c r="C489" t="s">
        <v>62</v>
      </c>
      <c r="D489">
        <v>0</v>
      </c>
      <c r="G489" t="s">
        <v>62</v>
      </c>
      <c r="H489">
        <v>0</v>
      </c>
      <c r="K489" t="s">
        <v>62</v>
      </c>
      <c r="L489">
        <v>1</v>
      </c>
      <c r="O489" t="s">
        <v>62</v>
      </c>
      <c r="P489">
        <v>5310</v>
      </c>
      <c r="S489" t="s">
        <v>62</v>
      </c>
      <c r="T489">
        <v>0</v>
      </c>
      <c r="W489" t="s">
        <v>62</v>
      </c>
      <c r="X489">
        <v>0</v>
      </c>
      <c r="AA489" t="s">
        <v>62</v>
      </c>
      <c r="AB489">
        <v>0</v>
      </c>
      <c r="AE489" t="s">
        <v>62</v>
      </c>
      <c r="AF489">
        <v>0</v>
      </c>
      <c r="AI489" t="s">
        <v>62</v>
      </c>
      <c r="AJ489">
        <v>0</v>
      </c>
      <c r="AM489" t="s">
        <v>62</v>
      </c>
      <c r="AN489">
        <v>0</v>
      </c>
      <c r="AQ489" t="s">
        <v>62</v>
      </c>
      <c r="AR489">
        <v>134</v>
      </c>
      <c r="AT489" t="s">
        <v>62</v>
      </c>
      <c r="AU489">
        <v>0</v>
      </c>
    </row>
    <row r="490" spans="1:47" x14ac:dyDescent="0.35">
      <c r="C490" t="s">
        <v>227</v>
      </c>
      <c r="D490">
        <v>0</v>
      </c>
      <c r="G490" t="s">
        <v>227</v>
      </c>
      <c r="H490">
        <v>0</v>
      </c>
      <c r="K490" t="s">
        <v>227</v>
      </c>
      <c r="L490">
        <v>0</v>
      </c>
      <c r="O490" t="s">
        <v>227</v>
      </c>
      <c r="P490">
        <v>0</v>
      </c>
      <c r="S490" t="s">
        <v>227</v>
      </c>
      <c r="T490">
        <v>0</v>
      </c>
      <c r="W490" t="s">
        <v>227</v>
      </c>
      <c r="X490">
        <v>0</v>
      </c>
      <c r="AA490" t="s">
        <v>227</v>
      </c>
      <c r="AB490">
        <v>0</v>
      </c>
      <c r="AE490" t="s">
        <v>227</v>
      </c>
      <c r="AF490">
        <v>0</v>
      </c>
      <c r="AI490" t="s">
        <v>227</v>
      </c>
      <c r="AJ490">
        <v>0</v>
      </c>
      <c r="AM490" t="s">
        <v>227</v>
      </c>
      <c r="AN490">
        <v>0</v>
      </c>
      <c r="AQ490" t="s">
        <v>227</v>
      </c>
      <c r="AR490">
        <v>0</v>
      </c>
      <c r="AT490" t="s">
        <v>64</v>
      </c>
      <c r="AU490">
        <v>1847</v>
      </c>
    </row>
    <row r="491" spans="1:47" x14ac:dyDescent="0.35">
      <c r="C491" t="s">
        <v>228</v>
      </c>
      <c r="D491">
        <v>0</v>
      </c>
      <c r="G491" t="s">
        <v>228</v>
      </c>
      <c r="H491">
        <v>0</v>
      </c>
      <c r="K491" t="s">
        <v>228</v>
      </c>
      <c r="L491">
        <v>0</v>
      </c>
      <c r="O491" t="s">
        <v>228</v>
      </c>
      <c r="P491">
        <v>0</v>
      </c>
      <c r="S491" t="s">
        <v>228</v>
      </c>
      <c r="T491">
        <v>0</v>
      </c>
      <c r="W491" t="s">
        <v>228</v>
      </c>
      <c r="X491">
        <v>0</v>
      </c>
      <c r="AA491" t="s">
        <v>228</v>
      </c>
      <c r="AB491">
        <v>0</v>
      </c>
      <c r="AE491" t="s">
        <v>228</v>
      </c>
      <c r="AF491">
        <v>0</v>
      </c>
      <c r="AI491" t="s">
        <v>228</v>
      </c>
      <c r="AJ491">
        <v>0</v>
      </c>
      <c r="AM491" t="s">
        <v>228</v>
      </c>
      <c r="AN491">
        <v>0</v>
      </c>
      <c r="AQ491" t="s">
        <v>228</v>
      </c>
      <c r="AR491">
        <v>0</v>
      </c>
      <c r="AT491" t="s">
        <v>65</v>
      </c>
      <c r="AU491">
        <v>0</v>
      </c>
    </row>
    <row r="492" spans="1:47" x14ac:dyDescent="0.35">
      <c r="C492" t="s">
        <v>229</v>
      </c>
      <c r="D492">
        <v>0</v>
      </c>
      <c r="G492" t="s">
        <v>229</v>
      </c>
      <c r="H492">
        <v>0</v>
      </c>
      <c r="K492" t="s">
        <v>229</v>
      </c>
      <c r="L492">
        <v>0</v>
      </c>
      <c r="O492" t="s">
        <v>229</v>
      </c>
      <c r="P492">
        <v>0</v>
      </c>
      <c r="S492" t="s">
        <v>229</v>
      </c>
      <c r="T492">
        <v>0</v>
      </c>
      <c r="W492" t="s">
        <v>229</v>
      </c>
      <c r="X492">
        <v>0</v>
      </c>
      <c r="AA492" t="s">
        <v>229</v>
      </c>
      <c r="AB492">
        <v>0</v>
      </c>
      <c r="AE492" t="s">
        <v>229</v>
      </c>
      <c r="AF492">
        <v>0</v>
      </c>
      <c r="AI492" t="s">
        <v>229</v>
      </c>
      <c r="AJ492">
        <v>0</v>
      </c>
      <c r="AM492" t="s">
        <v>229</v>
      </c>
      <c r="AN492">
        <v>0</v>
      </c>
      <c r="AQ492" t="s">
        <v>229</v>
      </c>
      <c r="AR492">
        <v>0</v>
      </c>
      <c r="AT492" t="s">
        <v>66</v>
      </c>
      <c r="AU492">
        <v>5</v>
      </c>
    </row>
    <row r="493" spans="1:47" x14ac:dyDescent="0.35">
      <c r="C493" t="s">
        <v>133</v>
      </c>
      <c r="D493">
        <v>0</v>
      </c>
      <c r="G493" t="s">
        <v>133</v>
      </c>
      <c r="H493">
        <v>0</v>
      </c>
      <c r="K493" t="s">
        <v>133</v>
      </c>
      <c r="L493">
        <v>0</v>
      </c>
      <c r="O493" t="s">
        <v>133</v>
      </c>
      <c r="P493">
        <v>0</v>
      </c>
      <c r="S493" t="s">
        <v>133</v>
      </c>
      <c r="T493">
        <v>0</v>
      </c>
      <c r="W493" t="s">
        <v>133</v>
      </c>
      <c r="X493">
        <v>0</v>
      </c>
      <c r="AA493" t="s">
        <v>133</v>
      </c>
      <c r="AB493">
        <v>2</v>
      </c>
      <c r="AE493" t="s">
        <v>133</v>
      </c>
      <c r="AF493">
        <v>0</v>
      </c>
      <c r="AI493" t="s">
        <v>133</v>
      </c>
      <c r="AJ493">
        <v>0</v>
      </c>
      <c r="AM493" t="s">
        <v>133</v>
      </c>
      <c r="AN493">
        <v>0</v>
      </c>
      <c r="AQ493" t="s">
        <v>133</v>
      </c>
      <c r="AR493">
        <v>0</v>
      </c>
      <c r="AT493" t="s">
        <v>79</v>
      </c>
      <c r="AU493">
        <v>134</v>
      </c>
    </row>
    <row r="494" spans="1:47" x14ac:dyDescent="0.35">
      <c r="C494" t="s">
        <v>230</v>
      </c>
      <c r="D494">
        <v>0</v>
      </c>
      <c r="G494" t="s">
        <v>230</v>
      </c>
      <c r="H494">
        <v>0</v>
      </c>
      <c r="K494" t="s">
        <v>230</v>
      </c>
      <c r="L494">
        <v>0</v>
      </c>
      <c r="O494" t="s">
        <v>230</v>
      </c>
      <c r="P494">
        <v>0</v>
      </c>
      <c r="S494" t="s">
        <v>230</v>
      </c>
      <c r="T494">
        <v>0</v>
      </c>
      <c r="W494" t="s">
        <v>230</v>
      </c>
      <c r="X494">
        <v>0</v>
      </c>
      <c r="AA494" t="s">
        <v>230</v>
      </c>
      <c r="AB494">
        <v>0</v>
      </c>
      <c r="AE494" t="s">
        <v>230</v>
      </c>
      <c r="AF494">
        <v>0</v>
      </c>
      <c r="AI494" t="s">
        <v>230</v>
      </c>
      <c r="AJ494">
        <v>0</v>
      </c>
      <c r="AM494" t="s">
        <v>230</v>
      </c>
      <c r="AN494">
        <v>0</v>
      </c>
      <c r="AQ494" t="s">
        <v>230</v>
      </c>
      <c r="AR494">
        <v>282</v>
      </c>
      <c r="AT494" t="s">
        <v>68</v>
      </c>
      <c r="AU494">
        <v>0</v>
      </c>
    </row>
    <row r="495" spans="1:47" x14ac:dyDescent="0.35">
      <c r="C495" t="s">
        <v>136</v>
      </c>
      <c r="D495">
        <v>0</v>
      </c>
      <c r="G495" t="s">
        <v>136</v>
      </c>
      <c r="H495">
        <v>0</v>
      </c>
      <c r="K495" t="s">
        <v>136</v>
      </c>
      <c r="L495">
        <v>0</v>
      </c>
      <c r="O495" t="s">
        <v>136</v>
      </c>
      <c r="P495">
        <v>0</v>
      </c>
      <c r="S495" t="s">
        <v>136</v>
      </c>
      <c r="T495">
        <v>0</v>
      </c>
      <c r="W495" t="s">
        <v>136</v>
      </c>
      <c r="X495">
        <v>0</v>
      </c>
      <c r="AA495" t="s">
        <v>136</v>
      </c>
      <c r="AB495">
        <v>0</v>
      </c>
      <c r="AE495" t="s">
        <v>136</v>
      </c>
      <c r="AF495">
        <v>0</v>
      </c>
      <c r="AI495" t="s">
        <v>136</v>
      </c>
      <c r="AJ495">
        <v>0</v>
      </c>
      <c r="AM495" t="s">
        <v>136</v>
      </c>
      <c r="AN495">
        <v>0</v>
      </c>
      <c r="AQ495" t="s">
        <v>136</v>
      </c>
      <c r="AR495">
        <v>0</v>
      </c>
      <c r="AT495" t="s">
        <v>69</v>
      </c>
      <c r="AU495">
        <v>0</v>
      </c>
    </row>
    <row r="496" spans="1:47" x14ac:dyDescent="0.35">
      <c r="C496" t="s">
        <v>231</v>
      </c>
      <c r="D496">
        <v>0</v>
      </c>
      <c r="G496" t="s">
        <v>231</v>
      </c>
      <c r="H496">
        <v>0</v>
      </c>
      <c r="K496" t="s">
        <v>231</v>
      </c>
      <c r="L496">
        <v>0</v>
      </c>
      <c r="O496" t="s">
        <v>231</v>
      </c>
      <c r="P496">
        <v>0</v>
      </c>
      <c r="S496" t="s">
        <v>231</v>
      </c>
      <c r="T496">
        <v>0</v>
      </c>
      <c r="W496" t="s">
        <v>231</v>
      </c>
      <c r="X496">
        <v>0</v>
      </c>
      <c r="AA496" t="s">
        <v>231</v>
      </c>
      <c r="AB496">
        <v>0</v>
      </c>
      <c r="AE496" t="s">
        <v>231</v>
      </c>
      <c r="AF496">
        <v>0</v>
      </c>
      <c r="AI496" t="s">
        <v>231</v>
      </c>
      <c r="AJ496">
        <v>0</v>
      </c>
      <c r="AM496" t="s">
        <v>231</v>
      </c>
      <c r="AN496">
        <v>0</v>
      </c>
      <c r="AQ496" t="s">
        <v>231</v>
      </c>
      <c r="AR496">
        <v>0</v>
      </c>
      <c r="AT496" t="s">
        <v>70</v>
      </c>
      <c r="AU496">
        <v>0</v>
      </c>
    </row>
    <row r="497" spans="1:47" x14ac:dyDescent="0.35">
      <c r="C497" t="s">
        <v>141</v>
      </c>
      <c r="D497">
        <v>0</v>
      </c>
      <c r="G497" t="s">
        <v>141</v>
      </c>
      <c r="H497">
        <v>0</v>
      </c>
      <c r="K497" t="s">
        <v>141</v>
      </c>
      <c r="L497">
        <v>0</v>
      </c>
      <c r="O497" t="s">
        <v>141</v>
      </c>
      <c r="P497">
        <v>0</v>
      </c>
      <c r="S497" t="s">
        <v>141</v>
      </c>
      <c r="T497">
        <v>0</v>
      </c>
      <c r="W497" t="s">
        <v>141</v>
      </c>
      <c r="X497">
        <v>0</v>
      </c>
      <c r="AA497" t="s">
        <v>141</v>
      </c>
      <c r="AB497">
        <v>0</v>
      </c>
      <c r="AE497" t="s">
        <v>141</v>
      </c>
      <c r="AF497">
        <v>0</v>
      </c>
      <c r="AI497" t="s">
        <v>141</v>
      </c>
      <c r="AJ497">
        <v>0</v>
      </c>
      <c r="AM497" t="s">
        <v>141</v>
      </c>
      <c r="AN497">
        <v>0</v>
      </c>
      <c r="AQ497" t="s">
        <v>141</v>
      </c>
      <c r="AR497">
        <v>0</v>
      </c>
      <c r="AT497" t="s">
        <v>76</v>
      </c>
      <c r="AU497">
        <v>0</v>
      </c>
    </row>
    <row r="498" spans="1:47" x14ac:dyDescent="0.35">
      <c r="C498" t="s">
        <v>232</v>
      </c>
      <c r="D498">
        <v>0</v>
      </c>
      <c r="G498" t="s">
        <v>232</v>
      </c>
      <c r="H498">
        <v>0</v>
      </c>
      <c r="K498" t="s">
        <v>232</v>
      </c>
      <c r="L498">
        <v>0</v>
      </c>
      <c r="O498" t="s">
        <v>232</v>
      </c>
      <c r="P498">
        <v>0</v>
      </c>
      <c r="S498" t="s">
        <v>232</v>
      </c>
      <c r="T498">
        <v>0</v>
      </c>
      <c r="W498" t="s">
        <v>232</v>
      </c>
      <c r="X498">
        <v>0</v>
      </c>
      <c r="AA498" t="s">
        <v>232</v>
      </c>
      <c r="AB498">
        <v>0</v>
      </c>
      <c r="AE498" t="s">
        <v>232</v>
      </c>
      <c r="AF498">
        <v>0</v>
      </c>
      <c r="AI498" t="s">
        <v>232</v>
      </c>
      <c r="AJ498">
        <v>0</v>
      </c>
      <c r="AM498" t="s">
        <v>232</v>
      </c>
      <c r="AN498">
        <v>0</v>
      </c>
      <c r="AQ498" t="s">
        <v>232</v>
      </c>
      <c r="AR498">
        <v>0</v>
      </c>
      <c r="AT498" t="s">
        <v>77</v>
      </c>
      <c r="AU498">
        <v>0</v>
      </c>
    </row>
    <row r="499" spans="1:47" x14ac:dyDescent="0.35">
      <c r="C499" t="s">
        <v>233</v>
      </c>
      <c r="D499">
        <v>0</v>
      </c>
      <c r="G499" t="s">
        <v>233</v>
      </c>
      <c r="H499">
        <v>0</v>
      </c>
      <c r="K499" t="s">
        <v>233</v>
      </c>
      <c r="L499">
        <v>0</v>
      </c>
      <c r="O499" t="s">
        <v>233</v>
      </c>
      <c r="P499">
        <v>0</v>
      </c>
      <c r="S499" t="s">
        <v>233</v>
      </c>
      <c r="T499">
        <v>0</v>
      </c>
      <c r="W499" t="s">
        <v>233</v>
      </c>
      <c r="X499">
        <v>0</v>
      </c>
      <c r="AA499" t="s">
        <v>233</v>
      </c>
      <c r="AB499">
        <v>0</v>
      </c>
      <c r="AE499" t="s">
        <v>233</v>
      </c>
      <c r="AF499">
        <v>0</v>
      </c>
      <c r="AI499" t="s">
        <v>233</v>
      </c>
      <c r="AJ499">
        <v>0</v>
      </c>
      <c r="AM499" t="s">
        <v>233</v>
      </c>
      <c r="AN499">
        <v>0</v>
      </c>
      <c r="AQ499" t="s">
        <v>233</v>
      </c>
      <c r="AR499">
        <v>0</v>
      </c>
      <c r="AT499" t="s">
        <v>78</v>
      </c>
      <c r="AU499">
        <v>0</v>
      </c>
    </row>
    <row r="500" spans="1:47" x14ac:dyDescent="0.35">
      <c r="C500" t="s">
        <v>134</v>
      </c>
      <c r="D500">
        <v>0</v>
      </c>
      <c r="G500" t="s">
        <v>134</v>
      </c>
      <c r="H500">
        <v>0</v>
      </c>
      <c r="K500" t="s">
        <v>134</v>
      </c>
      <c r="L500">
        <v>0</v>
      </c>
      <c r="O500" t="s">
        <v>134</v>
      </c>
      <c r="P500">
        <v>0</v>
      </c>
      <c r="S500" t="s">
        <v>134</v>
      </c>
      <c r="T500">
        <v>0</v>
      </c>
      <c r="W500" t="s">
        <v>134</v>
      </c>
      <c r="X500">
        <v>0</v>
      </c>
      <c r="AA500" t="s">
        <v>134</v>
      </c>
      <c r="AB500">
        <v>0</v>
      </c>
      <c r="AE500" t="s">
        <v>134</v>
      </c>
      <c r="AF500">
        <v>0</v>
      </c>
      <c r="AI500" t="s">
        <v>134</v>
      </c>
      <c r="AJ500">
        <v>0</v>
      </c>
      <c r="AM500" t="s">
        <v>134</v>
      </c>
      <c r="AN500">
        <v>0</v>
      </c>
      <c r="AQ500" t="s">
        <v>134</v>
      </c>
      <c r="AR500">
        <v>228</v>
      </c>
      <c r="AT500" t="s">
        <v>67</v>
      </c>
      <c r="AU500">
        <v>2</v>
      </c>
    </row>
    <row r="501" spans="1:47" x14ac:dyDescent="0.35">
      <c r="C501" t="s">
        <v>142</v>
      </c>
      <c r="D501">
        <v>0</v>
      </c>
      <c r="G501" t="s">
        <v>142</v>
      </c>
      <c r="H501">
        <v>0</v>
      </c>
      <c r="K501" t="s">
        <v>142</v>
      </c>
      <c r="L501">
        <v>0</v>
      </c>
      <c r="O501" t="s">
        <v>142</v>
      </c>
      <c r="P501">
        <v>0</v>
      </c>
      <c r="S501" t="s">
        <v>142</v>
      </c>
      <c r="T501">
        <v>0</v>
      </c>
      <c r="W501" t="s">
        <v>142</v>
      </c>
      <c r="X501">
        <v>0</v>
      </c>
      <c r="AA501" t="s">
        <v>142</v>
      </c>
      <c r="AB501">
        <v>0</v>
      </c>
      <c r="AE501" t="s">
        <v>142</v>
      </c>
      <c r="AF501">
        <v>0</v>
      </c>
      <c r="AI501" t="s">
        <v>142</v>
      </c>
      <c r="AJ501">
        <v>0</v>
      </c>
      <c r="AM501" t="s">
        <v>142</v>
      </c>
      <c r="AN501">
        <v>0</v>
      </c>
      <c r="AQ501" t="s">
        <v>142</v>
      </c>
      <c r="AR501">
        <v>101</v>
      </c>
      <c r="AT501" t="s">
        <v>80</v>
      </c>
      <c r="AU501">
        <v>0</v>
      </c>
    </row>
    <row r="502" spans="1:47" x14ac:dyDescent="0.35">
      <c r="C502" t="s">
        <v>83</v>
      </c>
      <c r="D502">
        <v>0</v>
      </c>
      <c r="G502" t="s">
        <v>83</v>
      </c>
      <c r="H502">
        <v>0</v>
      </c>
      <c r="K502" t="s">
        <v>83</v>
      </c>
      <c r="L502">
        <v>0</v>
      </c>
      <c r="O502" t="s">
        <v>83</v>
      </c>
      <c r="P502">
        <v>0</v>
      </c>
      <c r="S502" t="s">
        <v>83</v>
      </c>
      <c r="T502">
        <v>0</v>
      </c>
      <c r="W502" t="s">
        <v>83</v>
      </c>
      <c r="X502">
        <v>0</v>
      </c>
      <c r="AA502" t="s">
        <v>83</v>
      </c>
      <c r="AB502">
        <v>0</v>
      </c>
      <c r="AE502" t="s">
        <v>83</v>
      </c>
      <c r="AF502">
        <v>0</v>
      </c>
      <c r="AI502" t="s">
        <v>83</v>
      </c>
      <c r="AJ502">
        <v>0</v>
      </c>
      <c r="AM502" t="s">
        <v>83</v>
      </c>
      <c r="AN502">
        <v>0</v>
      </c>
      <c r="AQ502" t="s">
        <v>83</v>
      </c>
      <c r="AR502">
        <v>0</v>
      </c>
      <c r="AT502" t="s">
        <v>83</v>
      </c>
      <c r="AU502">
        <v>0</v>
      </c>
    </row>
    <row r="503" spans="1:47" x14ac:dyDescent="0.35">
      <c r="C503" t="s">
        <v>84</v>
      </c>
      <c r="D503">
        <v>0</v>
      </c>
      <c r="G503" t="s">
        <v>84</v>
      </c>
      <c r="H503">
        <v>0</v>
      </c>
      <c r="K503" t="s">
        <v>84</v>
      </c>
      <c r="L503">
        <v>0</v>
      </c>
      <c r="O503" t="s">
        <v>84</v>
      </c>
      <c r="P503">
        <v>0</v>
      </c>
      <c r="S503" t="s">
        <v>84</v>
      </c>
      <c r="T503">
        <v>0</v>
      </c>
      <c r="W503" t="s">
        <v>84</v>
      </c>
      <c r="X503">
        <v>0</v>
      </c>
      <c r="AA503" t="s">
        <v>84</v>
      </c>
      <c r="AB503">
        <v>0</v>
      </c>
      <c r="AE503" t="s">
        <v>84</v>
      </c>
      <c r="AF503">
        <v>0</v>
      </c>
      <c r="AI503" t="s">
        <v>84</v>
      </c>
      <c r="AJ503">
        <v>0</v>
      </c>
      <c r="AM503" t="s">
        <v>84</v>
      </c>
      <c r="AN503">
        <v>0</v>
      </c>
      <c r="AQ503" t="s">
        <v>84</v>
      </c>
      <c r="AR503">
        <v>0</v>
      </c>
      <c r="AT503" t="s">
        <v>84</v>
      </c>
      <c r="AU503">
        <v>0</v>
      </c>
    </row>
    <row r="504" spans="1:47" x14ac:dyDescent="0.35">
      <c r="C504" t="s">
        <v>126</v>
      </c>
      <c r="D504">
        <v>0</v>
      </c>
      <c r="G504" t="s">
        <v>126</v>
      </c>
      <c r="H504">
        <v>0</v>
      </c>
      <c r="K504" t="s">
        <v>247</v>
      </c>
      <c r="L504">
        <v>0</v>
      </c>
      <c r="O504" t="s">
        <v>126</v>
      </c>
      <c r="P504">
        <v>0</v>
      </c>
      <c r="S504" t="s">
        <v>126</v>
      </c>
      <c r="T504">
        <v>0</v>
      </c>
      <c r="W504" t="s">
        <v>126</v>
      </c>
      <c r="X504">
        <v>0</v>
      </c>
      <c r="AA504" t="s">
        <v>126</v>
      </c>
      <c r="AB504">
        <v>0</v>
      </c>
      <c r="AE504" t="s">
        <v>126</v>
      </c>
      <c r="AF504">
        <v>0</v>
      </c>
      <c r="AI504" t="s">
        <v>126</v>
      </c>
      <c r="AJ504">
        <v>0</v>
      </c>
      <c r="AM504" t="s">
        <v>126</v>
      </c>
      <c r="AN504">
        <v>0</v>
      </c>
      <c r="AQ504" t="s">
        <v>126</v>
      </c>
      <c r="AR504">
        <v>0</v>
      </c>
      <c r="AT504" t="s">
        <v>86</v>
      </c>
      <c r="AU504">
        <v>0</v>
      </c>
    </row>
    <row r="505" spans="1:47" x14ac:dyDescent="0.35">
      <c r="C505" t="s">
        <v>87</v>
      </c>
      <c r="D505">
        <v>0</v>
      </c>
      <c r="G505" t="s">
        <v>87</v>
      </c>
      <c r="H505">
        <v>0</v>
      </c>
      <c r="K505" t="s">
        <v>87</v>
      </c>
      <c r="L505">
        <v>0</v>
      </c>
      <c r="O505" t="s">
        <v>87</v>
      </c>
      <c r="P505">
        <v>0</v>
      </c>
      <c r="S505" t="s">
        <v>87</v>
      </c>
      <c r="T505">
        <v>0</v>
      </c>
      <c r="W505" t="s">
        <v>87</v>
      </c>
      <c r="X505">
        <v>0</v>
      </c>
      <c r="AA505" t="s">
        <v>87</v>
      </c>
      <c r="AB505">
        <v>0</v>
      </c>
      <c r="AE505" t="s">
        <v>87</v>
      </c>
      <c r="AF505">
        <v>0</v>
      </c>
      <c r="AI505" t="s">
        <v>87</v>
      </c>
      <c r="AJ505">
        <v>0</v>
      </c>
      <c r="AM505" t="s">
        <v>87</v>
      </c>
      <c r="AN505">
        <v>0</v>
      </c>
      <c r="AQ505" t="s">
        <v>87</v>
      </c>
      <c r="AR505">
        <v>0</v>
      </c>
      <c r="AT505" t="s">
        <v>87</v>
      </c>
      <c r="AU505">
        <v>0</v>
      </c>
    </row>
    <row r="506" spans="1:47" x14ac:dyDescent="0.35">
      <c r="A506" t="s">
        <v>176</v>
      </c>
      <c r="B506">
        <v>43725806.500000007</v>
      </c>
      <c r="C506" t="s">
        <v>135</v>
      </c>
      <c r="D506">
        <v>16184</v>
      </c>
      <c r="E506" t="s">
        <v>176</v>
      </c>
      <c r="F506">
        <v>44792368.000000007</v>
      </c>
      <c r="G506" t="s">
        <v>135</v>
      </c>
      <c r="H506">
        <v>17493</v>
      </c>
      <c r="I506" t="s">
        <v>176</v>
      </c>
      <c r="J506">
        <v>45831863.500000007</v>
      </c>
      <c r="K506" t="s">
        <v>135</v>
      </c>
      <c r="L506">
        <v>18971</v>
      </c>
      <c r="M506" t="s">
        <v>176</v>
      </c>
      <c r="N506">
        <v>46851488.499999993</v>
      </c>
      <c r="O506" t="s">
        <v>135</v>
      </c>
      <c r="P506">
        <v>0</v>
      </c>
      <c r="Q506" t="s">
        <v>176</v>
      </c>
      <c r="R506">
        <v>47894670</v>
      </c>
      <c r="S506" t="s">
        <v>135</v>
      </c>
      <c r="T506">
        <v>380</v>
      </c>
      <c r="U506" t="s">
        <v>176</v>
      </c>
      <c r="V506">
        <v>48948137.000000037</v>
      </c>
      <c r="W506" t="s">
        <v>135</v>
      </c>
      <c r="X506">
        <v>0</v>
      </c>
      <c r="Y506" t="s">
        <v>176</v>
      </c>
      <c r="Z506">
        <v>49953303.999999993</v>
      </c>
      <c r="AA506" t="s">
        <v>135</v>
      </c>
      <c r="AB506">
        <v>20964</v>
      </c>
      <c r="AC506" t="s">
        <v>176</v>
      </c>
      <c r="AD506">
        <v>50951450</v>
      </c>
      <c r="AE506" t="s">
        <v>135</v>
      </c>
      <c r="AF506">
        <v>0</v>
      </c>
      <c r="AG506" t="s">
        <v>176</v>
      </c>
      <c r="AH506">
        <v>51985779.999999993</v>
      </c>
      <c r="AI506" t="s">
        <v>135</v>
      </c>
      <c r="AJ506">
        <v>0</v>
      </c>
      <c r="AK506" t="s">
        <v>176</v>
      </c>
      <c r="AL506">
        <v>53005614.000000022</v>
      </c>
      <c r="AM506" t="s">
        <v>135</v>
      </c>
      <c r="AN506">
        <v>12377</v>
      </c>
      <c r="AO506" t="s">
        <v>176</v>
      </c>
      <c r="AP506">
        <v>54027486.999999985</v>
      </c>
      <c r="AQ506" t="s">
        <v>135</v>
      </c>
      <c r="AR506">
        <v>13340</v>
      </c>
      <c r="AS506" t="s">
        <v>176</v>
      </c>
      <c r="AT506" t="s">
        <v>148</v>
      </c>
      <c r="AU506">
        <v>8042</v>
      </c>
    </row>
    <row r="507" spans="1:47" x14ac:dyDescent="0.35">
      <c r="C507" t="s">
        <v>139</v>
      </c>
      <c r="D507">
        <v>123538</v>
      </c>
      <c r="G507" t="s">
        <v>139</v>
      </c>
      <c r="H507">
        <v>80584</v>
      </c>
      <c r="K507" t="s">
        <v>139</v>
      </c>
      <c r="L507">
        <v>86622</v>
      </c>
      <c r="O507" t="s">
        <v>139</v>
      </c>
      <c r="P507">
        <v>82826</v>
      </c>
      <c r="S507" t="s">
        <v>139</v>
      </c>
      <c r="T507">
        <v>97474</v>
      </c>
      <c r="W507" t="s">
        <v>139</v>
      </c>
      <c r="X507">
        <v>106336</v>
      </c>
      <c r="AA507" t="s">
        <v>139</v>
      </c>
      <c r="AB507">
        <v>119802</v>
      </c>
      <c r="AE507" t="s">
        <v>139</v>
      </c>
      <c r="AF507">
        <v>0</v>
      </c>
      <c r="AI507" t="s">
        <v>139</v>
      </c>
      <c r="AJ507">
        <v>0</v>
      </c>
      <c r="AM507" t="s">
        <v>139</v>
      </c>
      <c r="AN507">
        <v>69176</v>
      </c>
      <c r="AQ507" t="s">
        <v>139</v>
      </c>
      <c r="AR507">
        <v>69268</v>
      </c>
      <c r="AT507" t="s">
        <v>139</v>
      </c>
      <c r="AU507">
        <v>59901</v>
      </c>
    </row>
    <row r="508" spans="1:47" x14ac:dyDescent="0.35">
      <c r="C508" t="s">
        <v>138</v>
      </c>
      <c r="D508">
        <v>0</v>
      </c>
      <c r="G508" t="s">
        <v>138</v>
      </c>
      <c r="H508">
        <v>0</v>
      </c>
      <c r="K508" t="s">
        <v>138</v>
      </c>
      <c r="L508">
        <v>0</v>
      </c>
      <c r="O508" t="s">
        <v>138</v>
      </c>
      <c r="P508">
        <v>0</v>
      </c>
      <c r="S508" t="s">
        <v>138</v>
      </c>
      <c r="T508">
        <v>4184</v>
      </c>
      <c r="W508" t="s">
        <v>138</v>
      </c>
      <c r="X508">
        <v>0</v>
      </c>
      <c r="AA508" t="s">
        <v>138</v>
      </c>
      <c r="AB508">
        <v>0</v>
      </c>
      <c r="AE508" t="s">
        <v>138</v>
      </c>
      <c r="AF508">
        <v>0</v>
      </c>
      <c r="AI508" t="s">
        <v>138</v>
      </c>
      <c r="AJ508">
        <v>0</v>
      </c>
      <c r="AM508" t="s">
        <v>138</v>
      </c>
      <c r="AN508">
        <v>0</v>
      </c>
      <c r="AQ508" t="s">
        <v>138</v>
      </c>
      <c r="AR508">
        <v>274</v>
      </c>
      <c r="AT508" t="s">
        <v>138</v>
      </c>
      <c r="AU508">
        <v>0</v>
      </c>
    </row>
    <row r="509" spans="1:47" x14ac:dyDescent="0.35">
      <c r="C509" t="s">
        <v>82</v>
      </c>
      <c r="D509">
        <v>531</v>
      </c>
      <c r="G509" t="s">
        <v>82</v>
      </c>
      <c r="H509">
        <v>2310</v>
      </c>
      <c r="K509" t="s">
        <v>82</v>
      </c>
      <c r="L509">
        <v>0</v>
      </c>
      <c r="O509" t="s">
        <v>82</v>
      </c>
      <c r="P509">
        <v>1080</v>
      </c>
      <c r="S509" t="s">
        <v>82</v>
      </c>
      <c r="T509">
        <v>170</v>
      </c>
      <c r="W509" t="s">
        <v>82</v>
      </c>
      <c r="X509">
        <v>0</v>
      </c>
      <c r="AA509" t="s">
        <v>82</v>
      </c>
      <c r="AB509">
        <v>0</v>
      </c>
      <c r="AE509" t="s">
        <v>82</v>
      </c>
      <c r="AF509">
        <v>11741</v>
      </c>
      <c r="AI509" t="s">
        <v>82</v>
      </c>
      <c r="AJ509">
        <v>0</v>
      </c>
      <c r="AM509" t="s">
        <v>82</v>
      </c>
      <c r="AN509">
        <v>0</v>
      </c>
      <c r="AQ509" t="s">
        <v>82</v>
      </c>
      <c r="AR509">
        <v>0</v>
      </c>
      <c r="AT509" t="s">
        <v>82</v>
      </c>
      <c r="AU509">
        <v>2295</v>
      </c>
    </row>
    <row r="510" spans="1:47" x14ac:dyDescent="0.35">
      <c r="C510" t="s">
        <v>60</v>
      </c>
      <c r="D510">
        <v>401</v>
      </c>
      <c r="G510" t="s">
        <v>60</v>
      </c>
      <c r="H510">
        <v>536</v>
      </c>
      <c r="K510" t="s">
        <v>60</v>
      </c>
      <c r="L510">
        <v>0</v>
      </c>
      <c r="O510" t="s">
        <v>60</v>
      </c>
      <c r="P510">
        <v>236</v>
      </c>
      <c r="S510" t="s">
        <v>60</v>
      </c>
      <c r="T510">
        <v>178</v>
      </c>
      <c r="W510" t="s">
        <v>60</v>
      </c>
      <c r="X510">
        <v>0</v>
      </c>
      <c r="AA510" t="s">
        <v>60</v>
      </c>
      <c r="AB510">
        <v>0</v>
      </c>
      <c r="AE510" t="s">
        <v>60</v>
      </c>
      <c r="AF510">
        <v>13262</v>
      </c>
      <c r="AI510" t="s">
        <v>60</v>
      </c>
      <c r="AJ510">
        <v>0</v>
      </c>
      <c r="AM510" t="s">
        <v>60</v>
      </c>
      <c r="AN510">
        <v>0</v>
      </c>
      <c r="AQ510" t="s">
        <v>60</v>
      </c>
      <c r="AR510">
        <v>0</v>
      </c>
      <c r="AT510" t="s">
        <v>60</v>
      </c>
      <c r="AU510">
        <v>1764</v>
      </c>
    </row>
    <row r="511" spans="1:47" x14ac:dyDescent="0.35">
      <c r="C511" t="s">
        <v>127</v>
      </c>
      <c r="D511">
        <v>0</v>
      </c>
      <c r="G511" t="s">
        <v>127</v>
      </c>
      <c r="H511">
        <v>0</v>
      </c>
      <c r="K511" t="s">
        <v>127</v>
      </c>
      <c r="L511">
        <v>0</v>
      </c>
      <c r="O511" t="s">
        <v>127</v>
      </c>
      <c r="P511">
        <v>0</v>
      </c>
      <c r="S511" t="s">
        <v>127</v>
      </c>
      <c r="T511">
        <v>0</v>
      </c>
      <c r="W511" t="s">
        <v>127</v>
      </c>
      <c r="X511">
        <v>0</v>
      </c>
      <c r="AA511" t="s">
        <v>127</v>
      </c>
      <c r="AB511">
        <v>58079</v>
      </c>
      <c r="AE511" t="s">
        <v>127</v>
      </c>
      <c r="AF511">
        <v>0</v>
      </c>
      <c r="AI511" t="s">
        <v>127</v>
      </c>
      <c r="AJ511">
        <v>91653</v>
      </c>
      <c r="AM511" t="s">
        <v>127</v>
      </c>
      <c r="AN511">
        <v>86490</v>
      </c>
      <c r="AQ511" t="s">
        <v>127</v>
      </c>
      <c r="AR511">
        <v>86423</v>
      </c>
      <c r="AT511" t="s">
        <v>58</v>
      </c>
      <c r="AU511">
        <v>58079</v>
      </c>
    </row>
    <row r="512" spans="1:47" x14ac:dyDescent="0.35">
      <c r="C512" t="s">
        <v>61</v>
      </c>
      <c r="D512">
        <v>0</v>
      </c>
      <c r="G512" t="s">
        <v>61</v>
      </c>
      <c r="H512">
        <v>211</v>
      </c>
      <c r="K512" t="s">
        <v>61</v>
      </c>
      <c r="L512">
        <v>0</v>
      </c>
      <c r="O512" t="s">
        <v>61</v>
      </c>
      <c r="P512">
        <v>0</v>
      </c>
      <c r="S512" t="s">
        <v>61</v>
      </c>
      <c r="T512">
        <v>0</v>
      </c>
      <c r="W512" t="s">
        <v>61</v>
      </c>
      <c r="X512">
        <v>0</v>
      </c>
      <c r="AA512" t="s">
        <v>61</v>
      </c>
      <c r="AB512">
        <v>0</v>
      </c>
      <c r="AE512" t="s">
        <v>61</v>
      </c>
      <c r="AF512">
        <v>3877</v>
      </c>
      <c r="AI512" t="s">
        <v>61</v>
      </c>
      <c r="AJ512">
        <v>0</v>
      </c>
      <c r="AM512" t="s">
        <v>61</v>
      </c>
      <c r="AN512">
        <v>0</v>
      </c>
      <c r="AQ512" t="s">
        <v>61</v>
      </c>
      <c r="AR512">
        <v>0</v>
      </c>
      <c r="AT512" t="s">
        <v>61</v>
      </c>
      <c r="AU512">
        <v>1147</v>
      </c>
    </row>
    <row r="513" spans="3:47" x14ac:dyDescent="0.35">
      <c r="C513" t="s">
        <v>62</v>
      </c>
      <c r="D513">
        <v>0</v>
      </c>
      <c r="G513" t="s">
        <v>62</v>
      </c>
      <c r="H513">
        <v>0</v>
      </c>
      <c r="K513" t="s">
        <v>62</v>
      </c>
      <c r="L513">
        <v>0</v>
      </c>
      <c r="O513" t="s">
        <v>62</v>
      </c>
      <c r="P513">
        <v>201</v>
      </c>
      <c r="S513" t="s">
        <v>62</v>
      </c>
      <c r="T513">
        <v>146</v>
      </c>
      <c r="W513" t="s">
        <v>62</v>
      </c>
      <c r="X513">
        <v>0</v>
      </c>
      <c r="AA513" t="s">
        <v>62</v>
      </c>
      <c r="AB513">
        <v>0</v>
      </c>
      <c r="AE513" t="s">
        <v>62</v>
      </c>
      <c r="AF513">
        <v>3730</v>
      </c>
      <c r="AI513" t="s">
        <v>62</v>
      </c>
      <c r="AJ513">
        <v>0</v>
      </c>
      <c r="AM513" t="s">
        <v>62</v>
      </c>
      <c r="AN513">
        <v>0</v>
      </c>
      <c r="AQ513" t="s">
        <v>62</v>
      </c>
      <c r="AR513">
        <v>0</v>
      </c>
      <c r="AT513" t="s">
        <v>62</v>
      </c>
      <c r="AU513">
        <v>5310</v>
      </c>
    </row>
    <row r="514" spans="3:47" x14ac:dyDescent="0.35">
      <c r="C514" t="s">
        <v>227</v>
      </c>
      <c r="D514">
        <v>0</v>
      </c>
      <c r="G514" t="s">
        <v>227</v>
      </c>
      <c r="H514">
        <v>0</v>
      </c>
      <c r="K514" t="s">
        <v>227</v>
      </c>
      <c r="L514">
        <v>0</v>
      </c>
      <c r="O514" t="s">
        <v>227</v>
      </c>
      <c r="P514">
        <v>0</v>
      </c>
      <c r="S514" t="s">
        <v>227</v>
      </c>
      <c r="T514">
        <v>0</v>
      </c>
      <c r="W514" t="s">
        <v>227</v>
      </c>
      <c r="X514">
        <v>0</v>
      </c>
      <c r="AA514" t="s">
        <v>227</v>
      </c>
      <c r="AB514">
        <v>0</v>
      </c>
      <c r="AE514" t="s">
        <v>227</v>
      </c>
      <c r="AF514">
        <v>0</v>
      </c>
      <c r="AI514" t="s">
        <v>227</v>
      </c>
      <c r="AJ514">
        <v>0</v>
      </c>
      <c r="AM514" t="s">
        <v>227</v>
      </c>
      <c r="AN514">
        <v>0</v>
      </c>
      <c r="AQ514" t="s">
        <v>227</v>
      </c>
      <c r="AR514">
        <v>0</v>
      </c>
      <c r="AT514" t="s">
        <v>64</v>
      </c>
      <c r="AU514">
        <v>0</v>
      </c>
    </row>
    <row r="515" spans="3:47" x14ac:dyDescent="0.35">
      <c r="C515" t="s">
        <v>228</v>
      </c>
      <c r="D515">
        <v>0</v>
      </c>
      <c r="G515" t="s">
        <v>228</v>
      </c>
      <c r="H515">
        <v>0</v>
      </c>
      <c r="K515" t="s">
        <v>228</v>
      </c>
      <c r="L515">
        <v>0</v>
      </c>
      <c r="O515" t="s">
        <v>228</v>
      </c>
      <c r="P515">
        <v>0</v>
      </c>
      <c r="S515" t="s">
        <v>228</v>
      </c>
      <c r="T515">
        <v>0</v>
      </c>
      <c r="W515" t="s">
        <v>228</v>
      </c>
      <c r="X515">
        <v>0</v>
      </c>
      <c r="AA515" t="s">
        <v>228</v>
      </c>
      <c r="AB515">
        <v>0</v>
      </c>
      <c r="AE515" t="s">
        <v>228</v>
      </c>
      <c r="AF515">
        <v>0</v>
      </c>
      <c r="AI515" t="s">
        <v>228</v>
      </c>
      <c r="AJ515">
        <v>0</v>
      </c>
      <c r="AM515" t="s">
        <v>228</v>
      </c>
      <c r="AN515">
        <v>0</v>
      </c>
      <c r="AQ515" t="s">
        <v>228</v>
      </c>
      <c r="AR515">
        <v>0</v>
      </c>
      <c r="AT515" t="s">
        <v>65</v>
      </c>
      <c r="AU515">
        <v>0</v>
      </c>
    </row>
    <row r="516" spans="3:47" x14ac:dyDescent="0.35">
      <c r="C516" t="s">
        <v>229</v>
      </c>
      <c r="D516">
        <v>0</v>
      </c>
      <c r="G516" t="s">
        <v>229</v>
      </c>
      <c r="H516">
        <v>0</v>
      </c>
      <c r="K516" t="s">
        <v>229</v>
      </c>
      <c r="L516">
        <v>0</v>
      </c>
      <c r="O516" t="s">
        <v>229</v>
      </c>
      <c r="P516">
        <v>0</v>
      </c>
      <c r="S516" t="s">
        <v>229</v>
      </c>
      <c r="T516">
        <v>0</v>
      </c>
      <c r="W516" t="s">
        <v>229</v>
      </c>
      <c r="X516">
        <v>0</v>
      </c>
      <c r="AA516" t="s">
        <v>229</v>
      </c>
      <c r="AB516">
        <v>0</v>
      </c>
      <c r="AE516" t="s">
        <v>229</v>
      </c>
      <c r="AF516">
        <v>468</v>
      </c>
      <c r="AI516" t="s">
        <v>229</v>
      </c>
      <c r="AJ516">
        <v>0</v>
      </c>
      <c r="AM516" t="s">
        <v>229</v>
      </c>
      <c r="AN516">
        <v>261</v>
      </c>
      <c r="AQ516" t="s">
        <v>229</v>
      </c>
      <c r="AR516">
        <v>181</v>
      </c>
      <c r="AT516" t="s">
        <v>66</v>
      </c>
      <c r="AU516">
        <v>468</v>
      </c>
    </row>
    <row r="517" spans="3:47" x14ac:dyDescent="0.35">
      <c r="C517" t="s">
        <v>133</v>
      </c>
      <c r="D517">
        <v>0</v>
      </c>
      <c r="G517" t="s">
        <v>133</v>
      </c>
      <c r="H517">
        <v>0</v>
      </c>
      <c r="K517" t="s">
        <v>133</v>
      </c>
      <c r="L517">
        <v>0</v>
      </c>
      <c r="O517" t="s">
        <v>133</v>
      </c>
      <c r="P517">
        <v>0</v>
      </c>
      <c r="S517" t="s">
        <v>133</v>
      </c>
      <c r="T517">
        <v>0</v>
      </c>
      <c r="W517" t="s">
        <v>133</v>
      </c>
      <c r="X517">
        <v>0</v>
      </c>
      <c r="AA517" t="s">
        <v>133</v>
      </c>
      <c r="AB517">
        <v>0</v>
      </c>
      <c r="AE517" t="s">
        <v>133</v>
      </c>
      <c r="AF517">
        <v>0</v>
      </c>
      <c r="AI517" t="s">
        <v>133</v>
      </c>
      <c r="AJ517">
        <v>0</v>
      </c>
      <c r="AM517" t="s">
        <v>133</v>
      </c>
      <c r="AN517">
        <v>5019</v>
      </c>
      <c r="AQ517" t="s">
        <v>133</v>
      </c>
      <c r="AR517">
        <v>4663</v>
      </c>
      <c r="AT517" t="s">
        <v>79</v>
      </c>
      <c r="AU517">
        <v>0</v>
      </c>
    </row>
    <row r="518" spans="3:47" x14ac:dyDescent="0.35">
      <c r="C518" t="s">
        <v>230</v>
      </c>
      <c r="D518">
        <v>0</v>
      </c>
      <c r="G518" t="s">
        <v>230</v>
      </c>
      <c r="H518">
        <v>0</v>
      </c>
      <c r="K518" t="s">
        <v>230</v>
      </c>
      <c r="L518">
        <v>0</v>
      </c>
      <c r="O518" t="s">
        <v>230</v>
      </c>
      <c r="P518">
        <v>0</v>
      </c>
      <c r="S518" t="s">
        <v>230</v>
      </c>
      <c r="T518">
        <v>0</v>
      </c>
      <c r="W518" t="s">
        <v>230</v>
      </c>
      <c r="X518">
        <v>0</v>
      </c>
      <c r="AA518" t="s">
        <v>230</v>
      </c>
      <c r="AB518">
        <v>0</v>
      </c>
      <c r="AE518" t="s">
        <v>230</v>
      </c>
      <c r="AF518">
        <v>0</v>
      </c>
      <c r="AI518" t="s">
        <v>230</v>
      </c>
      <c r="AJ518">
        <v>0</v>
      </c>
      <c r="AM518" t="s">
        <v>230</v>
      </c>
      <c r="AN518">
        <v>0</v>
      </c>
      <c r="AQ518" t="s">
        <v>230</v>
      </c>
      <c r="AR518">
        <v>0</v>
      </c>
      <c r="AT518" t="s">
        <v>68</v>
      </c>
      <c r="AU518">
        <v>0</v>
      </c>
    </row>
    <row r="519" spans="3:47" x14ac:dyDescent="0.35">
      <c r="C519" t="s">
        <v>136</v>
      </c>
      <c r="D519">
        <v>0</v>
      </c>
      <c r="G519" t="s">
        <v>136</v>
      </c>
      <c r="H519">
        <v>0</v>
      </c>
      <c r="K519" t="s">
        <v>136</v>
      </c>
      <c r="L519">
        <v>0</v>
      </c>
      <c r="O519" t="s">
        <v>136</v>
      </c>
      <c r="P519">
        <v>0</v>
      </c>
      <c r="S519" t="s">
        <v>136</v>
      </c>
      <c r="T519">
        <v>0</v>
      </c>
      <c r="W519" t="s">
        <v>136</v>
      </c>
      <c r="X519">
        <v>0</v>
      </c>
      <c r="AA519" t="s">
        <v>136</v>
      </c>
      <c r="AB519">
        <v>430</v>
      </c>
      <c r="AE519" t="s">
        <v>136</v>
      </c>
      <c r="AF519">
        <v>0</v>
      </c>
      <c r="AI519" t="s">
        <v>136</v>
      </c>
      <c r="AJ519">
        <v>0</v>
      </c>
      <c r="AM519" t="s">
        <v>136</v>
      </c>
      <c r="AN519">
        <v>717</v>
      </c>
      <c r="AQ519" t="s">
        <v>136</v>
      </c>
      <c r="AR519">
        <v>0</v>
      </c>
      <c r="AT519" t="s">
        <v>69</v>
      </c>
      <c r="AU519">
        <v>430</v>
      </c>
    </row>
    <row r="520" spans="3:47" x14ac:dyDescent="0.35">
      <c r="C520" t="s">
        <v>231</v>
      </c>
      <c r="D520">
        <v>0</v>
      </c>
      <c r="G520" t="s">
        <v>231</v>
      </c>
      <c r="H520">
        <v>0</v>
      </c>
      <c r="K520" t="s">
        <v>231</v>
      </c>
      <c r="L520">
        <v>0</v>
      </c>
      <c r="O520" t="s">
        <v>231</v>
      </c>
      <c r="P520">
        <v>0</v>
      </c>
      <c r="S520" t="s">
        <v>231</v>
      </c>
      <c r="T520">
        <v>0</v>
      </c>
      <c r="W520" t="s">
        <v>231</v>
      </c>
      <c r="X520">
        <v>0</v>
      </c>
      <c r="AA520" t="s">
        <v>231</v>
      </c>
      <c r="AB520">
        <v>714</v>
      </c>
      <c r="AE520" t="s">
        <v>231</v>
      </c>
      <c r="AF520">
        <v>0</v>
      </c>
      <c r="AI520" t="s">
        <v>231</v>
      </c>
      <c r="AJ520">
        <v>0</v>
      </c>
      <c r="AM520" t="s">
        <v>231</v>
      </c>
      <c r="AN520">
        <v>0</v>
      </c>
      <c r="AQ520" t="s">
        <v>231</v>
      </c>
      <c r="AR520">
        <v>0</v>
      </c>
      <c r="AT520" t="s">
        <v>70</v>
      </c>
      <c r="AU520">
        <v>2419</v>
      </c>
    </row>
    <row r="521" spans="3:47" x14ac:dyDescent="0.35">
      <c r="C521" t="s">
        <v>141</v>
      </c>
      <c r="D521">
        <v>0</v>
      </c>
      <c r="G521" t="s">
        <v>141</v>
      </c>
      <c r="H521">
        <v>0</v>
      </c>
      <c r="K521" t="s">
        <v>141</v>
      </c>
      <c r="L521">
        <v>0</v>
      </c>
      <c r="O521" t="s">
        <v>141</v>
      </c>
      <c r="P521">
        <v>0</v>
      </c>
      <c r="S521" t="s">
        <v>141</v>
      </c>
      <c r="T521">
        <v>0</v>
      </c>
      <c r="W521" t="s">
        <v>141</v>
      </c>
      <c r="X521">
        <v>0</v>
      </c>
      <c r="AA521" t="s">
        <v>141</v>
      </c>
      <c r="AB521">
        <v>0</v>
      </c>
      <c r="AE521" t="s">
        <v>141</v>
      </c>
      <c r="AF521">
        <v>0</v>
      </c>
      <c r="AI521" t="s">
        <v>141</v>
      </c>
      <c r="AJ521">
        <v>0</v>
      </c>
      <c r="AM521" t="s">
        <v>141</v>
      </c>
      <c r="AN521">
        <v>0</v>
      </c>
      <c r="AQ521" t="s">
        <v>141</v>
      </c>
      <c r="AR521">
        <v>0</v>
      </c>
      <c r="AT521" t="s">
        <v>76</v>
      </c>
      <c r="AU521">
        <v>0</v>
      </c>
    </row>
    <row r="522" spans="3:47" x14ac:dyDescent="0.35">
      <c r="C522" t="s">
        <v>232</v>
      </c>
      <c r="D522">
        <v>0</v>
      </c>
      <c r="G522" t="s">
        <v>232</v>
      </c>
      <c r="H522">
        <v>0</v>
      </c>
      <c r="K522" t="s">
        <v>232</v>
      </c>
      <c r="L522">
        <v>0</v>
      </c>
      <c r="O522" t="s">
        <v>232</v>
      </c>
      <c r="P522">
        <v>0</v>
      </c>
      <c r="S522" t="s">
        <v>232</v>
      </c>
      <c r="T522">
        <v>0</v>
      </c>
      <c r="W522" t="s">
        <v>232</v>
      </c>
      <c r="X522">
        <v>0</v>
      </c>
      <c r="AA522" t="s">
        <v>232</v>
      </c>
      <c r="AB522">
        <v>0</v>
      </c>
      <c r="AE522" t="s">
        <v>232</v>
      </c>
      <c r="AF522">
        <v>0</v>
      </c>
      <c r="AI522" t="s">
        <v>232</v>
      </c>
      <c r="AJ522">
        <v>0</v>
      </c>
      <c r="AM522" t="s">
        <v>232</v>
      </c>
      <c r="AN522">
        <v>3295</v>
      </c>
      <c r="AQ522" t="s">
        <v>232</v>
      </c>
      <c r="AR522">
        <v>0</v>
      </c>
      <c r="AT522" t="s">
        <v>77</v>
      </c>
      <c r="AU522">
        <v>2759</v>
      </c>
    </row>
    <row r="523" spans="3:47" x14ac:dyDescent="0.35">
      <c r="C523" t="s">
        <v>233</v>
      </c>
      <c r="D523">
        <v>0</v>
      </c>
      <c r="G523" t="s">
        <v>233</v>
      </c>
      <c r="H523">
        <v>0</v>
      </c>
      <c r="K523" t="s">
        <v>233</v>
      </c>
      <c r="L523">
        <v>0</v>
      </c>
      <c r="O523" t="s">
        <v>233</v>
      </c>
      <c r="P523">
        <v>0</v>
      </c>
      <c r="S523" t="s">
        <v>233</v>
      </c>
      <c r="T523">
        <v>0</v>
      </c>
      <c r="W523" t="s">
        <v>233</v>
      </c>
      <c r="X523">
        <v>0</v>
      </c>
      <c r="AA523" t="s">
        <v>233</v>
      </c>
      <c r="AB523">
        <v>0</v>
      </c>
      <c r="AE523" t="s">
        <v>233</v>
      </c>
      <c r="AF523">
        <v>0</v>
      </c>
      <c r="AI523" t="s">
        <v>233</v>
      </c>
      <c r="AJ523">
        <v>0</v>
      </c>
      <c r="AM523" t="s">
        <v>233</v>
      </c>
      <c r="AN523">
        <v>11129</v>
      </c>
      <c r="AQ523" t="s">
        <v>233</v>
      </c>
      <c r="AR523">
        <v>0</v>
      </c>
      <c r="AT523" t="s">
        <v>78</v>
      </c>
      <c r="AU523">
        <v>0</v>
      </c>
    </row>
    <row r="524" spans="3:47" x14ac:dyDescent="0.35">
      <c r="C524" t="s">
        <v>134</v>
      </c>
      <c r="D524">
        <v>0</v>
      </c>
      <c r="G524" t="s">
        <v>134</v>
      </c>
      <c r="H524">
        <v>0</v>
      </c>
      <c r="K524" t="s">
        <v>134</v>
      </c>
      <c r="L524">
        <v>0</v>
      </c>
      <c r="O524" t="s">
        <v>134</v>
      </c>
      <c r="P524">
        <v>0</v>
      </c>
      <c r="S524" t="s">
        <v>134</v>
      </c>
      <c r="T524">
        <v>0</v>
      </c>
      <c r="W524" t="s">
        <v>134</v>
      </c>
      <c r="X524">
        <v>0</v>
      </c>
      <c r="AA524" t="s">
        <v>134</v>
      </c>
      <c r="AB524">
        <v>0</v>
      </c>
      <c r="AE524" t="s">
        <v>134</v>
      </c>
      <c r="AF524">
        <v>0</v>
      </c>
      <c r="AI524" t="s">
        <v>134</v>
      </c>
      <c r="AJ524">
        <v>0</v>
      </c>
      <c r="AM524" t="s">
        <v>134</v>
      </c>
      <c r="AN524">
        <v>0</v>
      </c>
      <c r="AQ524" t="s">
        <v>134</v>
      </c>
      <c r="AR524">
        <v>636</v>
      </c>
      <c r="AT524" t="s">
        <v>67</v>
      </c>
      <c r="AU524">
        <v>0</v>
      </c>
    </row>
    <row r="525" spans="3:47" x14ac:dyDescent="0.35">
      <c r="C525" t="s">
        <v>142</v>
      </c>
      <c r="D525">
        <v>0</v>
      </c>
      <c r="G525" t="s">
        <v>142</v>
      </c>
      <c r="H525">
        <v>0</v>
      </c>
      <c r="K525" t="s">
        <v>142</v>
      </c>
      <c r="L525">
        <v>0</v>
      </c>
      <c r="O525" t="s">
        <v>142</v>
      </c>
      <c r="P525">
        <v>0</v>
      </c>
      <c r="S525" t="s">
        <v>142</v>
      </c>
      <c r="T525">
        <v>0</v>
      </c>
      <c r="W525" t="s">
        <v>142</v>
      </c>
      <c r="X525">
        <v>0</v>
      </c>
      <c r="AA525" t="s">
        <v>142</v>
      </c>
      <c r="AB525">
        <v>21942</v>
      </c>
      <c r="AE525" t="s">
        <v>142</v>
      </c>
      <c r="AF525">
        <v>0</v>
      </c>
      <c r="AI525" t="s">
        <v>142</v>
      </c>
      <c r="AJ525">
        <v>0</v>
      </c>
      <c r="AM525" t="s">
        <v>142</v>
      </c>
      <c r="AN525">
        <v>8087</v>
      </c>
      <c r="AQ525" t="s">
        <v>142</v>
      </c>
      <c r="AR525">
        <v>8639</v>
      </c>
      <c r="AT525" t="s">
        <v>80</v>
      </c>
      <c r="AU525">
        <v>21942</v>
      </c>
    </row>
    <row r="526" spans="3:47" x14ac:dyDescent="0.35">
      <c r="C526" t="s">
        <v>83</v>
      </c>
      <c r="D526">
        <v>0</v>
      </c>
      <c r="G526" t="s">
        <v>83</v>
      </c>
      <c r="H526">
        <v>0</v>
      </c>
      <c r="K526" t="s">
        <v>83</v>
      </c>
      <c r="L526">
        <v>0</v>
      </c>
      <c r="O526" t="s">
        <v>83</v>
      </c>
      <c r="P526">
        <v>0</v>
      </c>
      <c r="S526" t="s">
        <v>83</v>
      </c>
      <c r="T526">
        <v>0</v>
      </c>
      <c r="W526" t="s">
        <v>83</v>
      </c>
      <c r="X526">
        <v>0</v>
      </c>
      <c r="AA526" t="s">
        <v>83</v>
      </c>
      <c r="AB526">
        <v>0</v>
      </c>
      <c r="AE526" t="s">
        <v>83</v>
      </c>
      <c r="AF526">
        <v>0</v>
      </c>
      <c r="AI526" t="s">
        <v>83</v>
      </c>
      <c r="AJ526">
        <v>0</v>
      </c>
      <c r="AM526" t="s">
        <v>83</v>
      </c>
      <c r="AN526">
        <v>718</v>
      </c>
      <c r="AQ526" t="s">
        <v>83</v>
      </c>
      <c r="AR526">
        <v>631</v>
      </c>
      <c r="AT526" t="s">
        <v>83</v>
      </c>
      <c r="AU526">
        <v>0</v>
      </c>
    </row>
    <row r="527" spans="3:47" x14ac:dyDescent="0.35">
      <c r="C527" t="s">
        <v>84</v>
      </c>
      <c r="D527">
        <v>0</v>
      </c>
      <c r="G527" t="s">
        <v>84</v>
      </c>
      <c r="H527">
        <v>0</v>
      </c>
      <c r="K527" t="s">
        <v>84</v>
      </c>
      <c r="L527">
        <v>0</v>
      </c>
      <c r="O527" t="s">
        <v>84</v>
      </c>
      <c r="P527">
        <v>0</v>
      </c>
      <c r="S527" t="s">
        <v>84</v>
      </c>
      <c r="T527">
        <v>0</v>
      </c>
      <c r="W527" t="s">
        <v>84</v>
      </c>
      <c r="X527">
        <v>0</v>
      </c>
      <c r="AA527" t="s">
        <v>84</v>
      </c>
      <c r="AB527">
        <v>0</v>
      </c>
      <c r="AE527" t="s">
        <v>84</v>
      </c>
      <c r="AF527">
        <v>0</v>
      </c>
      <c r="AI527" t="s">
        <v>84</v>
      </c>
      <c r="AJ527">
        <v>0</v>
      </c>
      <c r="AM527" t="s">
        <v>84</v>
      </c>
      <c r="AN527">
        <v>749</v>
      </c>
      <c r="AQ527" t="s">
        <v>84</v>
      </c>
      <c r="AR527">
        <v>642</v>
      </c>
      <c r="AT527" t="s">
        <v>84</v>
      </c>
      <c r="AU527">
        <v>0</v>
      </c>
    </row>
    <row r="528" spans="3:47" x14ac:dyDescent="0.35">
      <c r="C528" t="s">
        <v>126</v>
      </c>
      <c r="D528">
        <v>0</v>
      </c>
      <c r="G528" t="s">
        <v>126</v>
      </c>
      <c r="H528">
        <v>0</v>
      </c>
      <c r="K528" t="s">
        <v>247</v>
      </c>
      <c r="L528">
        <v>0</v>
      </c>
      <c r="O528" t="s">
        <v>126</v>
      </c>
      <c r="P528">
        <v>0</v>
      </c>
      <c r="S528" t="s">
        <v>126</v>
      </c>
      <c r="T528">
        <v>0</v>
      </c>
      <c r="W528" t="s">
        <v>126</v>
      </c>
      <c r="X528">
        <v>0</v>
      </c>
      <c r="AA528" t="s">
        <v>126</v>
      </c>
      <c r="AB528">
        <v>0</v>
      </c>
      <c r="AE528" t="s">
        <v>126</v>
      </c>
      <c r="AF528">
        <v>0</v>
      </c>
      <c r="AI528" t="s">
        <v>126</v>
      </c>
      <c r="AJ528">
        <v>0</v>
      </c>
      <c r="AM528" t="s">
        <v>126</v>
      </c>
      <c r="AN528">
        <v>0</v>
      </c>
      <c r="AQ528" t="s">
        <v>126</v>
      </c>
      <c r="AR528">
        <v>0</v>
      </c>
      <c r="AT528" t="s">
        <v>86</v>
      </c>
      <c r="AU528">
        <v>0</v>
      </c>
    </row>
    <row r="529" spans="1:47" x14ac:dyDescent="0.35">
      <c r="C529" t="s">
        <v>87</v>
      </c>
      <c r="D529">
        <v>0</v>
      </c>
      <c r="G529" t="s">
        <v>87</v>
      </c>
      <c r="H529">
        <v>0</v>
      </c>
      <c r="K529" t="s">
        <v>87</v>
      </c>
      <c r="L529">
        <v>0</v>
      </c>
      <c r="O529" t="s">
        <v>87</v>
      </c>
      <c r="P529">
        <v>0</v>
      </c>
      <c r="S529" t="s">
        <v>87</v>
      </c>
      <c r="T529">
        <v>0</v>
      </c>
      <c r="W529" t="s">
        <v>87</v>
      </c>
      <c r="X529">
        <v>0</v>
      </c>
      <c r="AA529" t="s">
        <v>87</v>
      </c>
      <c r="AB529">
        <v>0</v>
      </c>
      <c r="AE529" t="s">
        <v>87</v>
      </c>
      <c r="AF529">
        <v>0</v>
      </c>
      <c r="AI529" t="s">
        <v>87</v>
      </c>
      <c r="AJ529">
        <v>0</v>
      </c>
      <c r="AM529" t="s">
        <v>87</v>
      </c>
      <c r="AN529">
        <v>0</v>
      </c>
      <c r="AQ529" t="s">
        <v>87</v>
      </c>
      <c r="AR529">
        <v>0</v>
      </c>
      <c r="AT529" t="s">
        <v>87</v>
      </c>
      <c r="AU529">
        <v>0</v>
      </c>
    </row>
    <row r="530" spans="1:47" x14ac:dyDescent="0.35">
      <c r="A530" t="s">
        <v>177</v>
      </c>
      <c r="B530">
        <v>4331740.4999999991</v>
      </c>
      <c r="C530" t="s">
        <v>135</v>
      </c>
      <c r="D530">
        <v>0</v>
      </c>
      <c r="E530" t="s">
        <v>177</v>
      </c>
      <c r="F530">
        <v>4427312.4999999991</v>
      </c>
      <c r="G530" t="s">
        <v>135</v>
      </c>
      <c r="H530">
        <v>0</v>
      </c>
      <c r="I530" t="s">
        <v>177</v>
      </c>
      <c r="J530">
        <v>4519397.9999999981</v>
      </c>
      <c r="K530" t="s">
        <v>135</v>
      </c>
      <c r="L530">
        <v>0</v>
      </c>
      <c r="M530" t="s">
        <v>177</v>
      </c>
      <c r="N530">
        <v>4612328.9999999972</v>
      </c>
      <c r="O530" t="s">
        <v>135</v>
      </c>
      <c r="P530">
        <v>336</v>
      </c>
      <c r="Q530" t="s">
        <v>177</v>
      </c>
      <c r="R530">
        <v>4706097.5000000009</v>
      </c>
      <c r="S530" t="s">
        <v>135</v>
      </c>
      <c r="T530">
        <v>468</v>
      </c>
      <c r="U530" t="s">
        <v>177</v>
      </c>
      <c r="V530">
        <v>4796630.9999999963</v>
      </c>
      <c r="W530" t="s">
        <v>135</v>
      </c>
      <c r="X530">
        <v>496</v>
      </c>
      <c r="Y530" t="s">
        <v>177</v>
      </c>
      <c r="Z530">
        <v>4889391</v>
      </c>
      <c r="AA530" t="s">
        <v>135</v>
      </c>
      <c r="AB530">
        <v>1407</v>
      </c>
      <c r="AC530" t="s">
        <v>177</v>
      </c>
      <c r="AD530">
        <v>4985289.0000000075</v>
      </c>
      <c r="AE530" t="s">
        <v>135</v>
      </c>
      <c r="AF530">
        <v>1508</v>
      </c>
      <c r="AG530" t="s">
        <v>177</v>
      </c>
      <c r="AH530">
        <v>5087584.5000000019</v>
      </c>
      <c r="AI530" t="s">
        <v>135</v>
      </c>
      <c r="AJ530">
        <v>1611</v>
      </c>
      <c r="AK530" t="s">
        <v>177</v>
      </c>
      <c r="AL530">
        <v>5193415.5000000019</v>
      </c>
      <c r="AM530" t="s">
        <v>135</v>
      </c>
      <c r="AN530">
        <v>1861</v>
      </c>
      <c r="AO530" t="s">
        <v>177</v>
      </c>
      <c r="AP530">
        <v>5302681.0000000028</v>
      </c>
      <c r="AQ530" t="s">
        <v>135</v>
      </c>
      <c r="AR530">
        <v>2025</v>
      </c>
      <c r="AS530" t="s">
        <v>177</v>
      </c>
      <c r="AT530" t="s">
        <v>148</v>
      </c>
      <c r="AU530">
        <v>246</v>
      </c>
    </row>
    <row r="531" spans="1:47" x14ac:dyDescent="0.35">
      <c r="C531" t="s">
        <v>139</v>
      </c>
      <c r="D531">
        <v>0</v>
      </c>
      <c r="G531" t="s">
        <v>139</v>
      </c>
      <c r="H531">
        <v>0</v>
      </c>
      <c r="K531" t="s">
        <v>139</v>
      </c>
      <c r="L531">
        <v>0</v>
      </c>
      <c r="O531" t="s">
        <v>139</v>
      </c>
      <c r="P531">
        <v>0</v>
      </c>
      <c r="S531" t="s">
        <v>139</v>
      </c>
      <c r="T531">
        <v>0</v>
      </c>
      <c r="W531" t="s">
        <v>139</v>
      </c>
      <c r="X531">
        <v>0</v>
      </c>
      <c r="AA531" t="s">
        <v>139</v>
      </c>
      <c r="AB531">
        <v>4526</v>
      </c>
      <c r="AE531" t="s">
        <v>139</v>
      </c>
      <c r="AF531">
        <v>3956</v>
      </c>
      <c r="AI531" t="s">
        <v>139</v>
      </c>
      <c r="AJ531">
        <v>4832</v>
      </c>
      <c r="AM531" t="s">
        <v>139</v>
      </c>
      <c r="AN531">
        <v>3522</v>
      </c>
      <c r="AQ531" t="s">
        <v>139</v>
      </c>
      <c r="AR531">
        <v>6880</v>
      </c>
      <c r="AT531" t="s">
        <v>139</v>
      </c>
      <c r="AU531">
        <v>8488</v>
      </c>
    </row>
    <row r="532" spans="1:47" x14ac:dyDescent="0.35">
      <c r="C532" t="s">
        <v>138</v>
      </c>
      <c r="D532">
        <v>0</v>
      </c>
      <c r="G532" t="s">
        <v>138</v>
      </c>
      <c r="H532">
        <v>1612</v>
      </c>
      <c r="K532" t="s">
        <v>138</v>
      </c>
      <c r="L532">
        <v>0</v>
      </c>
      <c r="O532" t="s">
        <v>138</v>
      </c>
      <c r="P532">
        <v>0</v>
      </c>
      <c r="S532" t="s">
        <v>138</v>
      </c>
      <c r="T532">
        <v>0</v>
      </c>
      <c r="W532" t="s">
        <v>138</v>
      </c>
      <c r="X532">
        <v>0</v>
      </c>
      <c r="AA532" t="s">
        <v>138</v>
      </c>
      <c r="AB532">
        <v>1784</v>
      </c>
      <c r="AE532" t="s">
        <v>138</v>
      </c>
      <c r="AF532">
        <v>1534</v>
      </c>
      <c r="AI532" t="s">
        <v>138</v>
      </c>
      <c r="AJ532">
        <v>1744</v>
      </c>
      <c r="AM532" t="s">
        <v>138</v>
      </c>
      <c r="AN532">
        <v>1590</v>
      </c>
      <c r="AQ532" t="s">
        <v>138</v>
      </c>
      <c r="AR532">
        <v>1538</v>
      </c>
      <c r="AT532" t="s">
        <v>138</v>
      </c>
      <c r="AU532">
        <v>927</v>
      </c>
    </row>
    <row r="533" spans="1:47" x14ac:dyDescent="0.35">
      <c r="C533" t="s">
        <v>82</v>
      </c>
      <c r="D533">
        <v>0</v>
      </c>
      <c r="G533" t="s">
        <v>82</v>
      </c>
      <c r="H533">
        <v>0</v>
      </c>
      <c r="K533" t="s">
        <v>82</v>
      </c>
      <c r="L533">
        <v>998</v>
      </c>
      <c r="O533" t="s">
        <v>82</v>
      </c>
      <c r="P533">
        <v>0</v>
      </c>
      <c r="S533" t="s">
        <v>82</v>
      </c>
      <c r="T533">
        <v>221</v>
      </c>
      <c r="W533" t="s">
        <v>82</v>
      </c>
      <c r="X533">
        <v>0</v>
      </c>
      <c r="AA533" t="s">
        <v>82</v>
      </c>
      <c r="AB533">
        <v>0</v>
      </c>
      <c r="AE533" t="s">
        <v>82</v>
      </c>
      <c r="AF533">
        <v>235</v>
      </c>
      <c r="AI533" t="s">
        <v>82</v>
      </c>
      <c r="AJ533">
        <v>0</v>
      </c>
      <c r="AM533" t="s">
        <v>82</v>
      </c>
      <c r="AN533">
        <v>0</v>
      </c>
      <c r="AQ533" t="s">
        <v>82</v>
      </c>
      <c r="AR533">
        <v>404</v>
      </c>
      <c r="AT533" t="s">
        <v>82</v>
      </c>
      <c r="AU533">
        <v>1071</v>
      </c>
    </row>
    <row r="534" spans="1:47" x14ac:dyDescent="0.35">
      <c r="C534" t="s">
        <v>60</v>
      </c>
      <c r="D534">
        <v>0</v>
      </c>
      <c r="G534" t="s">
        <v>60</v>
      </c>
      <c r="H534">
        <v>0</v>
      </c>
      <c r="K534" t="s">
        <v>60</v>
      </c>
      <c r="L534">
        <v>385</v>
      </c>
      <c r="O534" t="s">
        <v>60</v>
      </c>
      <c r="P534">
        <v>0</v>
      </c>
      <c r="S534" t="s">
        <v>60</v>
      </c>
      <c r="T534">
        <v>57</v>
      </c>
      <c r="W534" t="s">
        <v>60</v>
      </c>
      <c r="X534">
        <v>0</v>
      </c>
      <c r="AA534" t="s">
        <v>60</v>
      </c>
      <c r="AB534">
        <v>0</v>
      </c>
      <c r="AE534" t="s">
        <v>60</v>
      </c>
      <c r="AF534">
        <v>0</v>
      </c>
      <c r="AI534" t="s">
        <v>60</v>
      </c>
      <c r="AJ534">
        <v>0</v>
      </c>
      <c r="AM534" t="s">
        <v>60</v>
      </c>
      <c r="AN534">
        <v>0</v>
      </c>
      <c r="AQ534" t="s">
        <v>60</v>
      </c>
      <c r="AR534">
        <v>147</v>
      </c>
      <c r="AT534" t="s">
        <v>60</v>
      </c>
      <c r="AU534">
        <v>24</v>
      </c>
    </row>
    <row r="535" spans="1:47" x14ac:dyDescent="0.35">
      <c r="C535" t="s">
        <v>127</v>
      </c>
      <c r="D535">
        <v>0</v>
      </c>
      <c r="G535" t="s">
        <v>127</v>
      </c>
      <c r="H535">
        <v>0</v>
      </c>
      <c r="K535" t="s">
        <v>127</v>
      </c>
      <c r="L535">
        <v>0</v>
      </c>
      <c r="O535" t="s">
        <v>127</v>
      </c>
      <c r="P535">
        <v>0</v>
      </c>
      <c r="S535" t="s">
        <v>127</v>
      </c>
      <c r="T535">
        <v>0</v>
      </c>
      <c r="W535" t="s">
        <v>127</v>
      </c>
      <c r="X535">
        <v>0</v>
      </c>
      <c r="AA535" t="s">
        <v>127</v>
      </c>
      <c r="AB535">
        <v>3391</v>
      </c>
      <c r="AE535" t="s">
        <v>127</v>
      </c>
      <c r="AF535">
        <v>0</v>
      </c>
      <c r="AI535" t="s">
        <v>127</v>
      </c>
      <c r="AJ535">
        <v>12625</v>
      </c>
      <c r="AM535" t="s">
        <v>127</v>
      </c>
      <c r="AN535">
        <v>0</v>
      </c>
      <c r="AQ535" t="s">
        <v>127</v>
      </c>
      <c r="AR535">
        <v>0</v>
      </c>
      <c r="AT535" t="s">
        <v>58</v>
      </c>
      <c r="AU535">
        <v>3391</v>
      </c>
    </row>
    <row r="536" spans="1:47" x14ac:dyDescent="0.35">
      <c r="C536" t="s">
        <v>61</v>
      </c>
      <c r="D536">
        <v>0</v>
      </c>
      <c r="G536" t="s">
        <v>61</v>
      </c>
      <c r="H536">
        <v>0</v>
      </c>
      <c r="K536" t="s">
        <v>61</v>
      </c>
      <c r="L536">
        <v>0</v>
      </c>
      <c r="O536" t="s">
        <v>61</v>
      </c>
      <c r="P536">
        <v>0</v>
      </c>
      <c r="S536" t="s">
        <v>61</v>
      </c>
      <c r="T536">
        <v>8</v>
      </c>
      <c r="W536" t="s">
        <v>61</v>
      </c>
      <c r="X536">
        <v>0</v>
      </c>
      <c r="AA536" t="s">
        <v>61</v>
      </c>
      <c r="AB536">
        <v>0</v>
      </c>
      <c r="AE536" t="s">
        <v>61</v>
      </c>
      <c r="AF536">
        <v>0</v>
      </c>
      <c r="AI536" t="s">
        <v>61</v>
      </c>
      <c r="AJ536">
        <v>0</v>
      </c>
      <c r="AM536" t="s">
        <v>61</v>
      </c>
      <c r="AN536">
        <v>0</v>
      </c>
      <c r="AQ536" t="s">
        <v>61</v>
      </c>
      <c r="AR536">
        <v>0</v>
      </c>
      <c r="AT536" t="s">
        <v>61</v>
      </c>
      <c r="AU536">
        <v>0</v>
      </c>
    </row>
    <row r="537" spans="1:47" x14ac:dyDescent="0.35">
      <c r="C537" t="s">
        <v>62</v>
      </c>
      <c r="D537">
        <v>0</v>
      </c>
      <c r="G537" t="s">
        <v>62</v>
      </c>
      <c r="H537">
        <v>0</v>
      </c>
      <c r="K537" t="s">
        <v>62</v>
      </c>
      <c r="L537">
        <v>2036</v>
      </c>
      <c r="O537" t="s">
        <v>62</v>
      </c>
      <c r="P537">
        <v>0</v>
      </c>
      <c r="S537" t="s">
        <v>62</v>
      </c>
      <c r="T537">
        <v>344</v>
      </c>
      <c r="W537" t="s">
        <v>62</v>
      </c>
      <c r="X537">
        <v>0</v>
      </c>
      <c r="AA537" t="s">
        <v>62</v>
      </c>
      <c r="AB537">
        <v>0</v>
      </c>
      <c r="AE537" t="s">
        <v>62</v>
      </c>
      <c r="AF537">
        <v>0</v>
      </c>
      <c r="AI537" t="s">
        <v>62</v>
      </c>
      <c r="AJ537">
        <v>0</v>
      </c>
      <c r="AM537" t="s">
        <v>62</v>
      </c>
      <c r="AN537">
        <v>0</v>
      </c>
      <c r="AQ537" t="s">
        <v>62</v>
      </c>
      <c r="AR537">
        <v>0</v>
      </c>
      <c r="AT537" t="s">
        <v>62</v>
      </c>
      <c r="AU537">
        <v>285</v>
      </c>
    </row>
    <row r="538" spans="1:47" x14ac:dyDescent="0.35">
      <c r="C538" t="s">
        <v>227</v>
      </c>
      <c r="D538">
        <v>0</v>
      </c>
      <c r="G538" t="s">
        <v>227</v>
      </c>
      <c r="H538">
        <v>0</v>
      </c>
      <c r="K538" t="s">
        <v>227</v>
      </c>
      <c r="L538">
        <v>0</v>
      </c>
      <c r="O538" t="s">
        <v>227</v>
      </c>
      <c r="P538">
        <v>0</v>
      </c>
      <c r="S538" t="s">
        <v>227</v>
      </c>
      <c r="T538">
        <v>0</v>
      </c>
      <c r="W538" t="s">
        <v>227</v>
      </c>
      <c r="X538">
        <v>0</v>
      </c>
      <c r="AA538" t="s">
        <v>227</v>
      </c>
      <c r="AB538">
        <v>0</v>
      </c>
      <c r="AE538" t="s">
        <v>227</v>
      </c>
      <c r="AF538">
        <v>0</v>
      </c>
      <c r="AI538" t="s">
        <v>227</v>
      </c>
      <c r="AJ538">
        <v>0</v>
      </c>
      <c r="AM538" t="s">
        <v>227</v>
      </c>
      <c r="AN538">
        <v>0</v>
      </c>
      <c r="AQ538" t="s">
        <v>227</v>
      </c>
      <c r="AR538">
        <v>0</v>
      </c>
      <c r="AT538" t="s">
        <v>64</v>
      </c>
      <c r="AU538">
        <v>148</v>
      </c>
    </row>
    <row r="539" spans="1:47" x14ac:dyDescent="0.35">
      <c r="C539" t="s">
        <v>228</v>
      </c>
      <c r="D539">
        <v>0</v>
      </c>
      <c r="G539" t="s">
        <v>228</v>
      </c>
      <c r="H539">
        <v>0</v>
      </c>
      <c r="K539" t="s">
        <v>228</v>
      </c>
      <c r="L539">
        <v>0</v>
      </c>
      <c r="O539" t="s">
        <v>228</v>
      </c>
      <c r="P539">
        <v>0</v>
      </c>
      <c r="S539" t="s">
        <v>228</v>
      </c>
      <c r="T539">
        <v>0</v>
      </c>
      <c r="W539" t="s">
        <v>228</v>
      </c>
      <c r="X539">
        <v>0</v>
      </c>
      <c r="AA539" t="s">
        <v>228</v>
      </c>
      <c r="AB539">
        <v>0</v>
      </c>
      <c r="AE539" t="s">
        <v>228</v>
      </c>
      <c r="AF539">
        <v>0</v>
      </c>
      <c r="AI539" t="s">
        <v>228</v>
      </c>
      <c r="AJ539">
        <v>0</v>
      </c>
      <c r="AM539" t="s">
        <v>228</v>
      </c>
      <c r="AN539">
        <v>0</v>
      </c>
      <c r="AQ539" t="s">
        <v>228</v>
      </c>
      <c r="AR539">
        <v>0</v>
      </c>
      <c r="AT539" t="s">
        <v>65</v>
      </c>
      <c r="AU539">
        <v>1404</v>
      </c>
    </row>
    <row r="540" spans="1:47" x14ac:dyDescent="0.35">
      <c r="C540" t="s">
        <v>229</v>
      </c>
      <c r="D540">
        <v>0</v>
      </c>
      <c r="G540" t="s">
        <v>229</v>
      </c>
      <c r="H540">
        <v>0</v>
      </c>
      <c r="K540" t="s">
        <v>229</v>
      </c>
      <c r="L540">
        <v>0</v>
      </c>
      <c r="O540" t="s">
        <v>229</v>
      </c>
      <c r="P540">
        <v>0</v>
      </c>
      <c r="S540" t="s">
        <v>229</v>
      </c>
      <c r="T540">
        <v>0</v>
      </c>
      <c r="W540" t="s">
        <v>229</v>
      </c>
      <c r="X540">
        <v>0</v>
      </c>
      <c r="AA540" t="s">
        <v>229</v>
      </c>
      <c r="AB540">
        <v>0</v>
      </c>
      <c r="AE540" t="s">
        <v>229</v>
      </c>
      <c r="AF540">
        <v>0</v>
      </c>
      <c r="AI540" t="s">
        <v>229</v>
      </c>
      <c r="AJ540">
        <v>0</v>
      </c>
      <c r="AM540" t="s">
        <v>229</v>
      </c>
      <c r="AN540">
        <v>0</v>
      </c>
      <c r="AQ540" t="s">
        <v>229</v>
      </c>
      <c r="AR540">
        <v>0</v>
      </c>
      <c r="AT540" t="s">
        <v>66</v>
      </c>
      <c r="AU540">
        <v>0</v>
      </c>
    </row>
    <row r="541" spans="1:47" x14ac:dyDescent="0.35">
      <c r="C541" t="s">
        <v>133</v>
      </c>
      <c r="D541">
        <v>0</v>
      </c>
      <c r="G541" t="s">
        <v>133</v>
      </c>
      <c r="H541">
        <v>0</v>
      </c>
      <c r="K541" t="s">
        <v>133</v>
      </c>
      <c r="L541">
        <v>0</v>
      </c>
      <c r="O541" t="s">
        <v>133</v>
      </c>
      <c r="P541">
        <v>0</v>
      </c>
      <c r="S541" t="s">
        <v>133</v>
      </c>
      <c r="T541">
        <v>0</v>
      </c>
      <c r="W541" t="s">
        <v>133</v>
      </c>
      <c r="X541">
        <v>0</v>
      </c>
      <c r="AA541" t="s">
        <v>133</v>
      </c>
      <c r="AB541">
        <v>0</v>
      </c>
      <c r="AE541" t="s">
        <v>133</v>
      </c>
      <c r="AF541">
        <v>0</v>
      </c>
      <c r="AI541" t="s">
        <v>133</v>
      </c>
      <c r="AJ541">
        <v>0</v>
      </c>
      <c r="AM541" t="s">
        <v>133</v>
      </c>
      <c r="AN541">
        <v>0</v>
      </c>
      <c r="AQ541" t="s">
        <v>133</v>
      </c>
      <c r="AR541">
        <v>0</v>
      </c>
      <c r="AT541" t="s">
        <v>79</v>
      </c>
      <c r="AU541">
        <v>115</v>
      </c>
    </row>
    <row r="542" spans="1:47" x14ac:dyDescent="0.35">
      <c r="C542" t="s">
        <v>230</v>
      </c>
      <c r="D542">
        <v>0</v>
      </c>
      <c r="G542" t="s">
        <v>230</v>
      </c>
      <c r="H542">
        <v>0</v>
      </c>
      <c r="K542" t="s">
        <v>230</v>
      </c>
      <c r="L542">
        <v>0</v>
      </c>
      <c r="O542" t="s">
        <v>230</v>
      </c>
      <c r="P542">
        <v>0</v>
      </c>
      <c r="S542" t="s">
        <v>230</v>
      </c>
      <c r="T542">
        <v>0</v>
      </c>
      <c r="W542" t="s">
        <v>230</v>
      </c>
      <c r="X542">
        <v>0</v>
      </c>
      <c r="AA542" t="s">
        <v>230</v>
      </c>
      <c r="AB542">
        <v>0</v>
      </c>
      <c r="AE542" t="s">
        <v>230</v>
      </c>
      <c r="AF542">
        <v>0</v>
      </c>
      <c r="AI542" t="s">
        <v>230</v>
      </c>
      <c r="AJ542">
        <v>0</v>
      </c>
      <c r="AM542" t="s">
        <v>230</v>
      </c>
      <c r="AN542">
        <v>0</v>
      </c>
      <c r="AQ542" t="s">
        <v>230</v>
      </c>
      <c r="AR542">
        <v>0</v>
      </c>
      <c r="AT542" t="s">
        <v>68</v>
      </c>
      <c r="AU542">
        <v>527</v>
      </c>
    </row>
    <row r="543" spans="1:47" x14ac:dyDescent="0.35">
      <c r="C543" t="s">
        <v>136</v>
      </c>
      <c r="D543">
        <v>0</v>
      </c>
      <c r="G543" t="s">
        <v>136</v>
      </c>
      <c r="H543">
        <v>0</v>
      </c>
      <c r="K543" t="s">
        <v>136</v>
      </c>
      <c r="L543">
        <v>0</v>
      </c>
      <c r="O543" t="s">
        <v>136</v>
      </c>
      <c r="P543">
        <v>0</v>
      </c>
      <c r="S543" t="s">
        <v>136</v>
      </c>
      <c r="T543">
        <v>0</v>
      </c>
      <c r="W543" t="s">
        <v>136</v>
      </c>
      <c r="X543">
        <v>0</v>
      </c>
      <c r="AA543" t="s">
        <v>136</v>
      </c>
      <c r="AB543">
        <v>0</v>
      </c>
      <c r="AE543" t="s">
        <v>136</v>
      </c>
      <c r="AF543">
        <v>0</v>
      </c>
      <c r="AI543" t="s">
        <v>136</v>
      </c>
      <c r="AJ543">
        <v>0</v>
      </c>
      <c r="AM543" t="s">
        <v>136</v>
      </c>
      <c r="AN543">
        <v>0</v>
      </c>
      <c r="AQ543" t="s">
        <v>136</v>
      </c>
      <c r="AR543">
        <v>0</v>
      </c>
      <c r="AT543" t="s">
        <v>69</v>
      </c>
      <c r="AU543">
        <v>9</v>
      </c>
    </row>
    <row r="544" spans="1:47" x14ac:dyDescent="0.35">
      <c r="C544" t="s">
        <v>231</v>
      </c>
      <c r="D544">
        <v>0</v>
      </c>
      <c r="G544" t="s">
        <v>231</v>
      </c>
      <c r="H544">
        <v>0</v>
      </c>
      <c r="K544" t="s">
        <v>231</v>
      </c>
      <c r="L544">
        <v>0</v>
      </c>
      <c r="O544" t="s">
        <v>231</v>
      </c>
      <c r="P544">
        <v>0</v>
      </c>
      <c r="S544" t="s">
        <v>231</v>
      </c>
      <c r="T544">
        <v>0</v>
      </c>
      <c r="W544" t="s">
        <v>231</v>
      </c>
      <c r="X544">
        <v>0</v>
      </c>
      <c r="AA544" t="s">
        <v>231</v>
      </c>
      <c r="AB544">
        <v>0</v>
      </c>
      <c r="AE544" t="s">
        <v>231</v>
      </c>
      <c r="AF544">
        <v>0</v>
      </c>
      <c r="AI544" t="s">
        <v>231</v>
      </c>
      <c r="AJ544">
        <v>0</v>
      </c>
      <c r="AM544" t="s">
        <v>231</v>
      </c>
      <c r="AN544">
        <v>0</v>
      </c>
      <c r="AQ544" t="s">
        <v>231</v>
      </c>
      <c r="AR544">
        <v>0</v>
      </c>
      <c r="AT544" t="s">
        <v>70</v>
      </c>
      <c r="AU544">
        <v>65</v>
      </c>
    </row>
    <row r="545" spans="1:47" x14ac:dyDescent="0.35">
      <c r="C545" t="s">
        <v>141</v>
      </c>
      <c r="D545">
        <v>0</v>
      </c>
      <c r="G545" t="s">
        <v>141</v>
      </c>
      <c r="H545">
        <v>0</v>
      </c>
      <c r="K545" t="s">
        <v>141</v>
      </c>
      <c r="L545">
        <v>0</v>
      </c>
      <c r="O545" t="s">
        <v>141</v>
      </c>
      <c r="P545">
        <v>0</v>
      </c>
      <c r="S545" t="s">
        <v>141</v>
      </c>
      <c r="T545">
        <v>0</v>
      </c>
      <c r="W545" t="s">
        <v>141</v>
      </c>
      <c r="X545">
        <v>0</v>
      </c>
      <c r="AA545" t="s">
        <v>141</v>
      </c>
      <c r="AB545">
        <v>0</v>
      </c>
      <c r="AE545" t="s">
        <v>141</v>
      </c>
      <c r="AF545">
        <v>0</v>
      </c>
      <c r="AI545" t="s">
        <v>141</v>
      </c>
      <c r="AJ545">
        <v>0</v>
      </c>
      <c r="AM545" t="s">
        <v>141</v>
      </c>
      <c r="AN545">
        <v>0</v>
      </c>
      <c r="AQ545" t="s">
        <v>141</v>
      </c>
      <c r="AR545">
        <v>0</v>
      </c>
      <c r="AT545" t="s">
        <v>76</v>
      </c>
      <c r="AU545">
        <v>5</v>
      </c>
    </row>
    <row r="546" spans="1:47" x14ac:dyDescent="0.35">
      <c r="C546" t="s">
        <v>232</v>
      </c>
      <c r="D546">
        <v>0</v>
      </c>
      <c r="G546" t="s">
        <v>232</v>
      </c>
      <c r="H546">
        <v>0</v>
      </c>
      <c r="K546" t="s">
        <v>232</v>
      </c>
      <c r="L546">
        <v>0</v>
      </c>
      <c r="O546" t="s">
        <v>232</v>
      </c>
      <c r="P546">
        <v>0</v>
      </c>
      <c r="S546" t="s">
        <v>232</v>
      </c>
      <c r="T546">
        <v>0</v>
      </c>
      <c r="W546" t="s">
        <v>232</v>
      </c>
      <c r="X546">
        <v>0</v>
      </c>
      <c r="AA546" t="s">
        <v>232</v>
      </c>
      <c r="AB546">
        <v>0</v>
      </c>
      <c r="AE546" t="s">
        <v>232</v>
      </c>
      <c r="AF546">
        <v>0</v>
      </c>
      <c r="AI546" t="s">
        <v>232</v>
      </c>
      <c r="AJ546">
        <v>0</v>
      </c>
      <c r="AM546" t="s">
        <v>232</v>
      </c>
      <c r="AN546">
        <v>0</v>
      </c>
      <c r="AQ546" t="s">
        <v>232</v>
      </c>
      <c r="AR546">
        <v>0</v>
      </c>
      <c r="AT546" t="s">
        <v>77</v>
      </c>
      <c r="AU546">
        <v>4311</v>
      </c>
    </row>
    <row r="547" spans="1:47" x14ac:dyDescent="0.35">
      <c r="C547" t="s">
        <v>233</v>
      </c>
      <c r="D547">
        <v>0</v>
      </c>
      <c r="G547" t="s">
        <v>233</v>
      </c>
      <c r="H547">
        <v>0</v>
      </c>
      <c r="K547" t="s">
        <v>233</v>
      </c>
      <c r="L547">
        <v>0</v>
      </c>
      <c r="O547" t="s">
        <v>233</v>
      </c>
      <c r="P547">
        <v>0</v>
      </c>
      <c r="S547" t="s">
        <v>233</v>
      </c>
      <c r="T547">
        <v>0</v>
      </c>
      <c r="W547" t="s">
        <v>233</v>
      </c>
      <c r="X547">
        <v>0</v>
      </c>
      <c r="AA547" t="s">
        <v>233</v>
      </c>
      <c r="AB547">
        <v>0</v>
      </c>
      <c r="AE547" t="s">
        <v>233</v>
      </c>
      <c r="AF547">
        <v>0</v>
      </c>
      <c r="AI547" t="s">
        <v>233</v>
      </c>
      <c r="AJ547">
        <v>0</v>
      </c>
      <c r="AM547" t="s">
        <v>233</v>
      </c>
      <c r="AN547">
        <v>0</v>
      </c>
      <c r="AQ547" t="s">
        <v>233</v>
      </c>
      <c r="AR547">
        <v>0</v>
      </c>
      <c r="AT547" t="s">
        <v>78</v>
      </c>
      <c r="AU547">
        <v>3601</v>
      </c>
    </row>
    <row r="548" spans="1:47" x14ac:dyDescent="0.35">
      <c r="C548" t="s">
        <v>134</v>
      </c>
      <c r="D548">
        <v>0</v>
      </c>
      <c r="G548" t="s">
        <v>134</v>
      </c>
      <c r="H548">
        <v>0</v>
      </c>
      <c r="K548" t="s">
        <v>134</v>
      </c>
      <c r="L548">
        <v>0</v>
      </c>
      <c r="O548" t="s">
        <v>134</v>
      </c>
      <c r="P548">
        <v>0</v>
      </c>
      <c r="S548" t="s">
        <v>134</v>
      </c>
      <c r="T548">
        <v>0</v>
      </c>
      <c r="W548" t="s">
        <v>134</v>
      </c>
      <c r="X548">
        <v>0</v>
      </c>
      <c r="AA548" t="s">
        <v>134</v>
      </c>
      <c r="AB548">
        <v>0</v>
      </c>
      <c r="AE548" t="s">
        <v>134</v>
      </c>
      <c r="AF548">
        <v>0</v>
      </c>
      <c r="AI548" t="s">
        <v>134</v>
      </c>
      <c r="AJ548">
        <v>0</v>
      </c>
      <c r="AM548" t="s">
        <v>134</v>
      </c>
      <c r="AN548">
        <v>0</v>
      </c>
      <c r="AQ548" t="s">
        <v>134</v>
      </c>
      <c r="AR548">
        <v>0</v>
      </c>
      <c r="AT548" t="s">
        <v>67</v>
      </c>
      <c r="AU548">
        <v>0</v>
      </c>
    </row>
    <row r="549" spans="1:47" x14ac:dyDescent="0.35">
      <c r="C549" t="s">
        <v>142</v>
      </c>
      <c r="D549">
        <v>0</v>
      </c>
      <c r="G549" t="s">
        <v>142</v>
      </c>
      <c r="H549">
        <v>0</v>
      </c>
      <c r="K549" t="s">
        <v>142</v>
      </c>
      <c r="L549">
        <v>0</v>
      </c>
      <c r="O549" t="s">
        <v>142</v>
      </c>
      <c r="P549">
        <v>0</v>
      </c>
      <c r="S549" t="s">
        <v>142</v>
      </c>
      <c r="T549">
        <v>0</v>
      </c>
      <c r="W549" t="s">
        <v>142</v>
      </c>
      <c r="X549">
        <v>0</v>
      </c>
      <c r="AA549" t="s">
        <v>142</v>
      </c>
      <c r="AB549">
        <v>0</v>
      </c>
      <c r="AE549" t="s">
        <v>142</v>
      </c>
      <c r="AF549">
        <v>0</v>
      </c>
      <c r="AI549" t="s">
        <v>142</v>
      </c>
      <c r="AJ549">
        <v>0</v>
      </c>
      <c r="AM549" t="s">
        <v>142</v>
      </c>
      <c r="AN549">
        <v>0</v>
      </c>
      <c r="AQ549" t="s">
        <v>142</v>
      </c>
      <c r="AR549">
        <v>0</v>
      </c>
      <c r="AT549" t="s">
        <v>80</v>
      </c>
      <c r="AU549">
        <v>0</v>
      </c>
    </row>
    <row r="550" spans="1:47" x14ac:dyDescent="0.35">
      <c r="C550" t="s">
        <v>83</v>
      </c>
      <c r="D550">
        <v>0</v>
      </c>
      <c r="G550" t="s">
        <v>83</v>
      </c>
      <c r="H550">
        <v>0</v>
      </c>
      <c r="K550" t="s">
        <v>83</v>
      </c>
      <c r="L550">
        <v>0</v>
      </c>
      <c r="O550" t="s">
        <v>83</v>
      </c>
      <c r="P550">
        <v>0</v>
      </c>
      <c r="S550" t="s">
        <v>83</v>
      </c>
      <c r="T550">
        <v>0</v>
      </c>
      <c r="W550" t="s">
        <v>83</v>
      </c>
      <c r="X550">
        <v>0</v>
      </c>
      <c r="AA550" t="s">
        <v>83</v>
      </c>
      <c r="AB550">
        <v>0</v>
      </c>
      <c r="AE550" t="s">
        <v>83</v>
      </c>
      <c r="AF550">
        <v>0</v>
      </c>
      <c r="AI550" t="s">
        <v>83</v>
      </c>
      <c r="AJ550">
        <v>0</v>
      </c>
      <c r="AM550" t="s">
        <v>83</v>
      </c>
      <c r="AN550">
        <v>0</v>
      </c>
      <c r="AQ550" t="s">
        <v>83</v>
      </c>
      <c r="AR550">
        <v>0</v>
      </c>
      <c r="AT550" t="s">
        <v>83</v>
      </c>
      <c r="AU550">
        <v>3</v>
      </c>
    </row>
    <row r="551" spans="1:47" x14ac:dyDescent="0.35">
      <c r="C551" t="s">
        <v>84</v>
      </c>
      <c r="D551">
        <v>0</v>
      </c>
      <c r="G551" t="s">
        <v>84</v>
      </c>
      <c r="H551">
        <v>0</v>
      </c>
      <c r="K551" t="s">
        <v>84</v>
      </c>
      <c r="L551">
        <v>0</v>
      </c>
      <c r="O551" t="s">
        <v>84</v>
      </c>
      <c r="P551">
        <v>0</v>
      </c>
      <c r="S551" t="s">
        <v>84</v>
      </c>
      <c r="T551">
        <v>0</v>
      </c>
      <c r="W551" t="s">
        <v>84</v>
      </c>
      <c r="X551">
        <v>0</v>
      </c>
      <c r="AA551" t="s">
        <v>84</v>
      </c>
      <c r="AB551">
        <v>0</v>
      </c>
      <c r="AE551" t="s">
        <v>84</v>
      </c>
      <c r="AF551">
        <v>0</v>
      </c>
      <c r="AI551" t="s">
        <v>84</v>
      </c>
      <c r="AJ551">
        <v>0</v>
      </c>
      <c r="AM551" t="s">
        <v>84</v>
      </c>
      <c r="AN551">
        <v>0</v>
      </c>
      <c r="AQ551" t="s">
        <v>84</v>
      </c>
      <c r="AR551">
        <v>0</v>
      </c>
      <c r="AT551" t="s">
        <v>84</v>
      </c>
      <c r="AU551">
        <v>0</v>
      </c>
    </row>
    <row r="552" spans="1:47" x14ac:dyDescent="0.35">
      <c r="C552" t="s">
        <v>126</v>
      </c>
      <c r="D552">
        <v>0</v>
      </c>
      <c r="G552" t="s">
        <v>126</v>
      </c>
      <c r="H552">
        <v>0</v>
      </c>
      <c r="K552" t="s">
        <v>247</v>
      </c>
      <c r="L552">
        <v>0</v>
      </c>
      <c r="O552" t="s">
        <v>126</v>
      </c>
      <c r="P552">
        <v>0</v>
      </c>
      <c r="S552" t="s">
        <v>126</v>
      </c>
      <c r="T552">
        <v>0</v>
      </c>
      <c r="W552" t="s">
        <v>126</v>
      </c>
      <c r="X552">
        <v>0</v>
      </c>
      <c r="AA552" t="s">
        <v>126</v>
      </c>
      <c r="AB552">
        <v>0</v>
      </c>
      <c r="AE552" t="s">
        <v>126</v>
      </c>
      <c r="AF552">
        <v>0</v>
      </c>
      <c r="AI552" t="s">
        <v>126</v>
      </c>
      <c r="AJ552">
        <v>0</v>
      </c>
      <c r="AM552" t="s">
        <v>126</v>
      </c>
      <c r="AN552">
        <v>0</v>
      </c>
      <c r="AQ552" t="s">
        <v>126</v>
      </c>
      <c r="AR552">
        <v>0</v>
      </c>
      <c r="AT552" t="s">
        <v>86</v>
      </c>
      <c r="AU552">
        <v>0</v>
      </c>
    </row>
    <row r="553" spans="1:47" x14ac:dyDescent="0.35">
      <c r="C553" t="s">
        <v>87</v>
      </c>
      <c r="D553">
        <v>0</v>
      </c>
      <c r="G553" t="s">
        <v>87</v>
      </c>
      <c r="H553">
        <v>0</v>
      </c>
      <c r="K553" t="s">
        <v>87</v>
      </c>
      <c r="L553">
        <v>0</v>
      </c>
      <c r="O553" t="s">
        <v>87</v>
      </c>
      <c r="P553">
        <v>0</v>
      </c>
      <c r="S553" t="s">
        <v>87</v>
      </c>
      <c r="T553">
        <v>0</v>
      </c>
      <c r="W553" t="s">
        <v>87</v>
      </c>
      <c r="X553">
        <v>0</v>
      </c>
      <c r="AA553" t="s">
        <v>87</v>
      </c>
      <c r="AB553">
        <v>0</v>
      </c>
      <c r="AE553" t="s">
        <v>87</v>
      </c>
      <c r="AF553">
        <v>0</v>
      </c>
      <c r="AI553" t="s">
        <v>87</v>
      </c>
      <c r="AJ553">
        <v>0</v>
      </c>
      <c r="AM553" t="s">
        <v>87</v>
      </c>
      <c r="AN553">
        <v>0</v>
      </c>
      <c r="AQ553" t="s">
        <v>87</v>
      </c>
      <c r="AR553">
        <v>0</v>
      </c>
      <c r="AT553" t="s">
        <v>87</v>
      </c>
      <c r="AU553">
        <v>0</v>
      </c>
    </row>
    <row r="554" spans="1:47" x14ac:dyDescent="0.35">
      <c r="A554" t="s">
        <v>161</v>
      </c>
      <c r="B554">
        <v>2054717.9999999998</v>
      </c>
      <c r="C554" t="s">
        <v>135</v>
      </c>
      <c r="D554">
        <v>0</v>
      </c>
      <c r="E554" t="s">
        <v>161</v>
      </c>
      <c r="F554">
        <v>2073938.4999999998</v>
      </c>
      <c r="G554" t="s">
        <v>135</v>
      </c>
      <c r="H554">
        <v>0</v>
      </c>
      <c r="I554" t="s">
        <v>161</v>
      </c>
      <c r="J554">
        <v>2095242.4999999993</v>
      </c>
      <c r="K554" t="s">
        <v>135</v>
      </c>
      <c r="L554">
        <v>0</v>
      </c>
      <c r="M554" t="s">
        <v>161</v>
      </c>
      <c r="N554">
        <v>2118520.5000000019</v>
      </c>
      <c r="O554" t="s">
        <v>135</v>
      </c>
      <c r="P554">
        <v>0</v>
      </c>
      <c r="Q554" t="s">
        <v>161</v>
      </c>
      <c r="R554">
        <v>2143872.0000000023</v>
      </c>
      <c r="S554" t="s">
        <v>135</v>
      </c>
      <c r="T554">
        <v>0</v>
      </c>
      <c r="U554" t="s">
        <v>161</v>
      </c>
      <c r="V554">
        <v>2170616.9999999995</v>
      </c>
      <c r="W554" t="s">
        <v>135</v>
      </c>
      <c r="X554">
        <v>0</v>
      </c>
      <c r="Y554" t="s">
        <v>161</v>
      </c>
      <c r="Z554">
        <v>2198017</v>
      </c>
      <c r="AA554" t="s">
        <v>135</v>
      </c>
      <c r="AB554">
        <v>1996</v>
      </c>
      <c r="AC554" t="s">
        <v>161</v>
      </c>
      <c r="AD554">
        <v>2225701.4999999995</v>
      </c>
      <c r="AE554" t="s">
        <v>135</v>
      </c>
      <c r="AF554">
        <v>0</v>
      </c>
      <c r="AG554" t="s">
        <v>161</v>
      </c>
      <c r="AH554">
        <v>2254100.0000000005</v>
      </c>
      <c r="AI554" t="s">
        <v>135</v>
      </c>
      <c r="AJ554">
        <v>0</v>
      </c>
      <c r="AK554" t="s">
        <v>161</v>
      </c>
      <c r="AL554">
        <v>2281454.5000000014</v>
      </c>
      <c r="AM554" t="s">
        <v>135</v>
      </c>
      <c r="AN554">
        <v>0</v>
      </c>
      <c r="AO554" t="s">
        <v>161</v>
      </c>
      <c r="AP554">
        <v>2305825.5000000019</v>
      </c>
      <c r="AQ554" t="s">
        <v>135</v>
      </c>
      <c r="AR554">
        <v>748</v>
      </c>
      <c r="AS554" t="s">
        <v>161</v>
      </c>
      <c r="AT554" t="s">
        <v>148</v>
      </c>
      <c r="AU554">
        <v>998</v>
      </c>
    </row>
    <row r="555" spans="1:47" x14ac:dyDescent="0.35">
      <c r="C555" t="s">
        <v>139</v>
      </c>
      <c r="D555">
        <v>0</v>
      </c>
      <c r="G555" t="s">
        <v>139</v>
      </c>
      <c r="H555">
        <v>0</v>
      </c>
      <c r="K555" t="s">
        <v>139</v>
      </c>
      <c r="L555">
        <v>0</v>
      </c>
      <c r="O555" t="s">
        <v>139</v>
      </c>
      <c r="P555">
        <v>0</v>
      </c>
      <c r="S555" t="s">
        <v>139</v>
      </c>
      <c r="T555">
        <v>0</v>
      </c>
      <c r="W555" t="s">
        <v>139</v>
      </c>
      <c r="X555">
        <v>0</v>
      </c>
      <c r="AA555" t="s">
        <v>139</v>
      </c>
      <c r="AB555">
        <v>13732</v>
      </c>
      <c r="AE555" t="s">
        <v>139</v>
      </c>
      <c r="AF555">
        <v>0</v>
      </c>
      <c r="AI555" t="s">
        <v>139</v>
      </c>
      <c r="AJ555">
        <v>0</v>
      </c>
      <c r="AM555" t="s">
        <v>139</v>
      </c>
      <c r="AN555">
        <v>0</v>
      </c>
      <c r="AQ555" t="s">
        <v>139</v>
      </c>
      <c r="AR555">
        <v>0</v>
      </c>
      <c r="AT555" t="s">
        <v>139</v>
      </c>
      <c r="AU555">
        <v>967</v>
      </c>
    </row>
    <row r="556" spans="1:47" x14ac:dyDescent="0.35">
      <c r="C556" t="s">
        <v>138</v>
      </c>
      <c r="D556">
        <v>0</v>
      </c>
      <c r="G556" t="s">
        <v>138</v>
      </c>
      <c r="H556">
        <v>0</v>
      </c>
      <c r="K556" t="s">
        <v>138</v>
      </c>
      <c r="L556">
        <v>0</v>
      </c>
      <c r="O556" t="s">
        <v>138</v>
      </c>
      <c r="P556">
        <v>0</v>
      </c>
      <c r="S556" t="s">
        <v>138</v>
      </c>
      <c r="T556">
        <v>0</v>
      </c>
      <c r="W556" t="s">
        <v>138</v>
      </c>
      <c r="X556">
        <v>0</v>
      </c>
      <c r="AA556" t="s">
        <v>138</v>
      </c>
      <c r="AB556">
        <v>0</v>
      </c>
      <c r="AE556" t="s">
        <v>138</v>
      </c>
      <c r="AF556">
        <v>0</v>
      </c>
      <c r="AI556" t="s">
        <v>138</v>
      </c>
      <c r="AJ556">
        <v>0</v>
      </c>
      <c r="AM556" t="s">
        <v>138</v>
      </c>
      <c r="AN556">
        <v>0</v>
      </c>
      <c r="AQ556" t="s">
        <v>138</v>
      </c>
      <c r="AR556">
        <v>0</v>
      </c>
      <c r="AT556" t="s">
        <v>138</v>
      </c>
      <c r="AU556">
        <v>2779</v>
      </c>
    </row>
    <row r="557" spans="1:47" x14ac:dyDescent="0.35">
      <c r="C557" t="s">
        <v>82</v>
      </c>
      <c r="D557">
        <v>0</v>
      </c>
      <c r="G557" t="s">
        <v>82</v>
      </c>
      <c r="H557">
        <v>318</v>
      </c>
      <c r="K557" t="s">
        <v>82</v>
      </c>
      <c r="L557">
        <v>76</v>
      </c>
      <c r="O557" t="s">
        <v>82</v>
      </c>
      <c r="P557">
        <v>128</v>
      </c>
      <c r="S557" t="s">
        <v>82</v>
      </c>
      <c r="T557">
        <v>0</v>
      </c>
      <c r="W557" t="s">
        <v>82</v>
      </c>
      <c r="X557">
        <v>0</v>
      </c>
      <c r="AA557" t="s">
        <v>82</v>
      </c>
      <c r="AB557">
        <v>0</v>
      </c>
      <c r="AE557" t="s">
        <v>82</v>
      </c>
      <c r="AF557">
        <v>0</v>
      </c>
      <c r="AI557" t="s">
        <v>82</v>
      </c>
      <c r="AJ557">
        <v>580</v>
      </c>
      <c r="AM557" t="s">
        <v>82</v>
      </c>
      <c r="AN557">
        <v>0</v>
      </c>
      <c r="AQ557" t="s">
        <v>82</v>
      </c>
      <c r="AR557">
        <v>0</v>
      </c>
      <c r="AT557" t="s">
        <v>82</v>
      </c>
      <c r="AU557">
        <v>398</v>
      </c>
    </row>
    <row r="558" spans="1:47" x14ac:dyDescent="0.35">
      <c r="C558" t="s">
        <v>60</v>
      </c>
      <c r="D558">
        <v>0</v>
      </c>
      <c r="G558" t="s">
        <v>60</v>
      </c>
      <c r="H558">
        <v>66</v>
      </c>
      <c r="K558" t="s">
        <v>60</v>
      </c>
      <c r="L558">
        <v>117</v>
      </c>
      <c r="O558" t="s">
        <v>60</v>
      </c>
      <c r="P558">
        <v>50</v>
      </c>
      <c r="S558" t="s">
        <v>60</v>
      </c>
      <c r="T558">
        <v>0</v>
      </c>
      <c r="W558" t="s">
        <v>60</v>
      </c>
      <c r="X558">
        <v>0</v>
      </c>
      <c r="AA558" t="s">
        <v>60</v>
      </c>
      <c r="AB558">
        <v>0</v>
      </c>
      <c r="AE558" t="s">
        <v>60</v>
      </c>
      <c r="AF558">
        <v>0</v>
      </c>
      <c r="AI558" t="s">
        <v>60</v>
      </c>
      <c r="AJ558">
        <v>117</v>
      </c>
      <c r="AM558" t="s">
        <v>60</v>
      </c>
      <c r="AN558">
        <v>0</v>
      </c>
      <c r="AQ558" t="s">
        <v>60</v>
      </c>
      <c r="AR558">
        <v>0</v>
      </c>
      <c r="AT558" t="s">
        <v>60</v>
      </c>
      <c r="AU558">
        <v>159</v>
      </c>
    </row>
    <row r="559" spans="1:47" x14ac:dyDescent="0.35">
      <c r="C559" t="s">
        <v>127</v>
      </c>
      <c r="D559">
        <v>0</v>
      </c>
      <c r="G559" t="s">
        <v>127</v>
      </c>
      <c r="H559">
        <v>0</v>
      </c>
      <c r="K559" t="s">
        <v>127</v>
      </c>
      <c r="L559">
        <v>0</v>
      </c>
      <c r="O559" t="s">
        <v>127</v>
      </c>
      <c r="P559">
        <v>0</v>
      </c>
      <c r="S559" t="s">
        <v>127</v>
      </c>
      <c r="T559">
        <v>0</v>
      </c>
      <c r="W559" t="s">
        <v>127</v>
      </c>
      <c r="X559">
        <v>0</v>
      </c>
      <c r="AA559" t="s">
        <v>127</v>
      </c>
      <c r="AB559">
        <v>14508</v>
      </c>
      <c r="AE559" t="s">
        <v>127</v>
      </c>
      <c r="AF559">
        <v>0</v>
      </c>
      <c r="AI559" t="s">
        <v>127</v>
      </c>
      <c r="AJ559">
        <v>0</v>
      </c>
      <c r="AM559" t="s">
        <v>127</v>
      </c>
      <c r="AN559">
        <v>0</v>
      </c>
      <c r="AQ559" t="s">
        <v>127</v>
      </c>
      <c r="AR559">
        <v>9196</v>
      </c>
      <c r="AT559" t="s">
        <v>58</v>
      </c>
      <c r="AU559">
        <v>14508</v>
      </c>
    </row>
    <row r="560" spans="1:47" x14ac:dyDescent="0.35">
      <c r="C560" t="s">
        <v>61</v>
      </c>
      <c r="D560">
        <v>0</v>
      </c>
      <c r="G560" t="s">
        <v>61</v>
      </c>
      <c r="H560">
        <v>11</v>
      </c>
      <c r="K560" t="s">
        <v>61</v>
      </c>
      <c r="L560">
        <v>0</v>
      </c>
      <c r="O560" t="s">
        <v>61</v>
      </c>
      <c r="P560">
        <v>16</v>
      </c>
      <c r="S560" t="s">
        <v>61</v>
      </c>
      <c r="T560">
        <v>0</v>
      </c>
      <c r="W560" t="s">
        <v>61</v>
      </c>
      <c r="X560">
        <v>0</v>
      </c>
      <c r="AA560" t="s">
        <v>61</v>
      </c>
      <c r="AB560">
        <v>0</v>
      </c>
      <c r="AE560" t="s">
        <v>61</v>
      </c>
      <c r="AF560">
        <v>0</v>
      </c>
      <c r="AI560" t="s">
        <v>61</v>
      </c>
      <c r="AJ560">
        <v>43</v>
      </c>
      <c r="AM560" t="s">
        <v>61</v>
      </c>
      <c r="AN560">
        <v>0</v>
      </c>
      <c r="AQ560" t="s">
        <v>61</v>
      </c>
      <c r="AR560">
        <v>0</v>
      </c>
      <c r="AT560" t="s">
        <v>61</v>
      </c>
      <c r="AU560">
        <v>29</v>
      </c>
    </row>
    <row r="561" spans="3:47" x14ac:dyDescent="0.35">
      <c r="C561" t="s">
        <v>62</v>
      </c>
      <c r="D561">
        <v>0</v>
      </c>
      <c r="G561" t="s">
        <v>62</v>
      </c>
      <c r="H561">
        <v>205</v>
      </c>
      <c r="K561" t="s">
        <v>62</v>
      </c>
      <c r="L561">
        <v>0</v>
      </c>
      <c r="O561" t="s">
        <v>62</v>
      </c>
      <c r="P561">
        <v>142</v>
      </c>
      <c r="S561" t="s">
        <v>62</v>
      </c>
      <c r="T561">
        <v>0</v>
      </c>
      <c r="W561" t="s">
        <v>62</v>
      </c>
      <c r="X561">
        <v>0</v>
      </c>
      <c r="AA561" t="s">
        <v>62</v>
      </c>
      <c r="AB561">
        <v>0</v>
      </c>
      <c r="AE561" t="s">
        <v>62</v>
      </c>
      <c r="AF561">
        <v>0</v>
      </c>
      <c r="AI561" t="s">
        <v>62</v>
      </c>
      <c r="AJ561">
        <v>0</v>
      </c>
      <c r="AM561" t="s">
        <v>62</v>
      </c>
      <c r="AN561">
        <v>0</v>
      </c>
      <c r="AQ561" t="s">
        <v>62</v>
      </c>
      <c r="AR561">
        <v>0</v>
      </c>
      <c r="AT561" t="s">
        <v>62</v>
      </c>
      <c r="AU561">
        <v>144</v>
      </c>
    </row>
    <row r="562" spans="3:47" x14ac:dyDescent="0.35">
      <c r="C562" t="s">
        <v>227</v>
      </c>
      <c r="D562">
        <v>0</v>
      </c>
      <c r="G562" t="s">
        <v>227</v>
      </c>
      <c r="H562">
        <v>0</v>
      </c>
      <c r="K562" t="s">
        <v>227</v>
      </c>
      <c r="L562">
        <v>0</v>
      </c>
      <c r="O562" t="s">
        <v>227</v>
      </c>
      <c r="P562">
        <v>0</v>
      </c>
      <c r="S562" t="s">
        <v>227</v>
      </c>
      <c r="T562">
        <v>0</v>
      </c>
      <c r="W562" t="s">
        <v>227</v>
      </c>
      <c r="X562">
        <v>0</v>
      </c>
      <c r="AA562" t="s">
        <v>227</v>
      </c>
      <c r="AB562">
        <v>0</v>
      </c>
      <c r="AE562" t="s">
        <v>227</v>
      </c>
      <c r="AF562">
        <v>0</v>
      </c>
      <c r="AI562" t="s">
        <v>227</v>
      </c>
      <c r="AJ562">
        <v>0</v>
      </c>
      <c r="AM562" t="s">
        <v>227</v>
      </c>
      <c r="AN562">
        <v>0</v>
      </c>
      <c r="AQ562" t="s">
        <v>227</v>
      </c>
      <c r="AR562">
        <v>0</v>
      </c>
      <c r="AT562" t="s">
        <v>64</v>
      </c>
      <c r="AU562">
        <v>849</v>
      </c>
    </row>
    <row r="563" spans="3:47" x14ac:dyDescent="0.35">
      <c r="C563" t="s">
        <v>228</v>
      </c>
      <c r="D563">
        <v>0</v>
      </c>
      <c r="G563" t="s">
        <v>228</v>
      </c>
      <c r="H563">
        <v>0</v>
      </c>
      <c r="K563" t="s">
        <v>228</v>
      </c>
      <c r="L563">
        <v>0</v>
      </c>
      <c r="O563" t="s">
        <v>228</v>
      </c>
      <c r="P563">
        <v>0</v>
      </c>
      <c r="S563" t="s">
        <v>228</v>
      </c>
      <c r="T563">
        <v>0</v>
      </c>
      <c r="W563" t="s">
        <v>228</v>
      </c>
      <c r="X563">
        <v>0</v>
      </c>
      <c r="AA563" t="s">
        <v>228</v>
      </c>
      <c r="AB563">
        <v>0</v>
      </c>
      <c r="AE563" t="s">
        <v>228</v>
      </c>
      <c r="AF563">
        <v>0</v>
      </c>
      <c r="AI563" t="s">
        <v>228</v>
      </c>
      <c r="AJ563">
        <v>0</v>
      </c>
      <c r="AM563" t="s">
        <v>228</v>
      </c>
      <c r="AN563">
        <v>0</v>
      </c>
      <c r="AQ563" t="s">
        <v>228</v>
      </c>
      <c r="AR563">
        <v>33</v>
      </c>
      <c r="AT563" t="s">
        <v>65</v>
      </c>
      <c r="AU563">
        <v>110</v>
      </c>
    </row>
    <row r="564" spans="3:47" x14ac:dyDescent="0.35">
      <c r="C564" t="s">
        <v>229</v>
      </c>
      <c r="D564">
        <v>0</v>
      </c>
      <c r="G564" t="s">
        <v>229</v>
      </c>
      <c r="H564">
        <v>0</v>
      </c>
      <c r="K564" t="s">
        <v>229</v>
      </c>
      <c r="L564">
        <v>0</v>
      </c>
      <c r="O564" t="s">
        <v>229</v>
      </c>
      <c r="P564">
        <v>0</v>
      </c>
      <c r="S564" t="s">
        <v>229</v>
      </c>
      <c r="T564">
        <v>0</v>
      </c>
      <c r="W564" t="s">
        <v>229</v>
      </c>
      <c r="X564">
        <v>0</v>
      </c>
      <c r="AA564" t="s">
        <v>229</v>
      </c>
      <c r="AB564">
        <v>0</v>
      </c>
      <c r="AE564" t="s">
        <v>229</v>
      </c>
      <c r="AF564">
        <v>6</v>
      </c>
      <c r="AI564" t="s">
        <v>229</v>
      </c>
      <c r="AJ564">
        <v>0</v>
      </c>
      <c r="AM564" t="s">
        <v>229</v>
      </c>
      <c r="AN564">
        <v>0</v>
      </c>
      <c r="AQ564" t="s">
        <v>229</v>
      </c>
      <c r="AR564">
        <v>5</v>
      </c>
      <c r="AT564" t="s">
        <v>66</v>
      </c>
      <c r="AU564">
        <v>10</v>
      </c>
    </row>
    <row r="565" spans="3:47" x14ac:dyDescent="0.35">
      <c r="C565" t="s">
        <v>133</v>
      </c>
      <c r="D565">
        <v>0</v>
      </c>
      <c r="G565" t="s">
        <v>133</v>
      </c>
      <c r="H565">
        <v>0</v>
      </c>
      <c r="K565" t="s">
        <v>133</v>
      </c>
      <c r="L565">
        <v>0</v>
      </c>
      <c r="O565" t="s">
        <v>133</v>
      </c>
      <c r="P565">
        <v>0</v>
      </c>
      <c r="S565" t="s">
        <v>133</v>
      </c>
      <c r="T565">
        <v>0</v>
      </c>
      <c r="W565" t="s">
        <v>133</v>
      </c>
      <c r="X565">
        <v>0</v>
      </c>
      <c r="AA565" t="s">
        <v>133</v>
      </c>
      <c r="AB565">
        <v>205</v>
      </c>
      <c r="AE565" t="s">
        <v>133</v>
      </c>
      <c r="AF565">
        <v>0</v>
      </c>
      <c r="AI565" t="s">
        <v>133</v>
      </c>
      <c r="AJ565">
        <v>0</v>
      </c>
      <c r="AM565" t="s">
        <v>133</v>
      </c>
      <c r="AN565">
        <v>0</v>
      </c>
      <c r="AQ565" t="s">
        <v>133</v>
      </c>
      <c r="AR565">
        <v>0</v>
      </c>
      <c r="AT565" t="s">
        <v>79</v>
      </c>
      <c r="AU565">
        <v>416</v>
      </c>
    </row>
    <row r="566" spans="3:47" x14ac:dyDescent="0.35">
      <c r="C566" t="s">
        <v>230</v>
      </c>
      <c r="D566">
        <v>0</v>
      </c>
      <c r="G566" t="s">
        <v>230</v>
      </c>
      <c r="H566">
        <v>0</v>
      </c>
      <c r="K566" t="s">
        <v>230</v>
      </c>
      <c r="L566">
        <v>0</v>
      </c>
      <c r="O566" t="s">
        <v>230</v>
      </c>
      <c r="P566">
        <v>0</v>
      </c>
      <c r="S566" t="s">
        <v>230</v>
      </c>
      <c r="T566">
        <v>0</v>
      </c>
      <c r="W566" t="s">
        <v>230</v>
      </c>
      <c r="X566">
        <v>0</v>
      </c>
      <c r="AA566" t="s">
        <v>230</v>
      </c>
      <c r="AB566">
        <v>0</v>
      </c>
      <c r="AE566" t="s">
        <v>230</v>
      </c>
      <c r="AF566">
        <v>0</v>
      </c>
      <c r="AI566" t="s">
        <v>230</v>
      </c>
      <c r="AJ566">
        <v>0</v>
      </c>
      <c r="AM566" t="s">
        <v>230</v>
      </c>
      <c r="AN566">
        <v>0</v>
      </c>
      <c r="AQ566" t="s">
        <v>230</v>
      </c>
      <c r="AR566">
        <v>5</v>
      </c>
      <c r="AT566" t="s">
        <v>68</v>
      </c>
      <c r="AU566">
        <v>71</v>
      </c>
    </row>
    <row r="567" spans="3:47" x14ac:dyDescent="0.35">
      <c r="C567" t="s">
        <v>136</v>
      </c>
      <c r="D567">
        <v>0</v>
      </c>
      <c r="G567" t="s">
        <v>136</v>
      </c>
      <c r="H567">
        <v>0</v>
      </c>
      <c r="K567" t="s">
        <v>136</v>
      </c>
      <c r="L567">
        <v>0</v>
      </c>
      <c r="O567" t="s">
        <v>136</v>
      </c>
      <c r="P567">
        <v>0</v>
      </c>
      <c r="S567" t="s">
        <v>136</v>
      </c>
      <c r="T567">
        <v>0</v>
      </c>
      <c r="W567" t="s">
        <v>136</v>
      </c>
      <c r="X567">
        <v>0</v>
      </c>
      <c r="AA567" t="s">
        <v>136</v>
      </c>
      <c r="AB567">
        <v>0</v>
      </c>
      <c r="AE567" t="s">
        <v>136</v>
      </c>
      <c r="AF567">
        <v>0</v>
      </c>
      <c r="AI567" t="s">
        <v>136</v>
      </c>
      <c r="AJ567">
        <v>0</v>
      </c>
      <c r="AM567" t="s">
        <v>136</v>
      </c>
      <c r="AN567">
        <v>0</v>
      </c>
      <c r="AQ567" t="s">
        <v>136</v>
      </c>
      <c r="AR567">
        <v>76</v>
      </c>
      <c r="AT567" t="s">
        <v>69</v>
      </c>
      <c r="AU567">
        <v>41</v>
      </c>
    </row>
    <row r="568" spans="3:47" x14ac:dyDescent="0.35">
      <c r="C568" t="s">
        <v>231</v>
      </c>
      <c r="D568">
        <v>0</v>
      </c>
      <c r="G568" t="s">
        <v>231</v>
      </c>
      <c r="H568">
        <v>0</v>
      </c>
      <c r="K568" t="s">
        <v>231</v>
      </c>
      <c r="L568">
        <v>0</v>
      </c>
      <c r="O568" t="s">
        <v>231</v>
      </c>
      <c r="P568">
        <v>0</v>
      </c>
      <c r="S568" t="s">
        <v>231</v>
      </c>
      <c r="T568">
        <v>0</v>
      </c>
      <c r="W568" t="s">
        <v>231</v>
      </c>
      <c r="X568">
        <v>0</v>
      </c>
      <c r="AA568" t="s">
        <v>231</v>
      </c>
      <c r="AB568">
        <v>0</v>
      </c>
      <c r="AE568" t="s">
        <v>231</v>
      </c>
      <c r="AF568">
        <v>0</v>
      </c>
      <c r="AI568" t="s">
        <v>231</v>
      </c>
      <c r="AJ568">
        <v>0</v>
      </c>
      <c r="AM568" t="s">
        <v>231</v>
      </c>
      <c r="AN568">
        <v>0</v>
      </c>
      <c r="AQ568" t="s">
        <v>231</v>
      </c>
      <c r="AR568">
        <v>0</v>
      </c>
      <c r="AT568" t="s">
        <v>70</v>
      </c>
      <c r="AU568">
        <v>349</v>
      </c>
    </row>
    <row r="569" spans="3:47" x14ac:dyDescent="0.35">
      <c r="C569" t="s">
        <v>141</v>
      </c>
      <c r="D569">
        <v>0</v>
      </c>
      <c r="G569" t="s">
        <v>141</v>
      </c>
      <c r="H569">
        <v>0</v>
      </c>
      <c r="K569" t="s">
        <v>141</v>
      </c>
      <c r="L569">
        <v>0</v>
      </c>
      <c r="O569" t="s">
        <v>141</v>
      </c>
      <c r="P569">
        <v>0</v>
      </c>
      <c r="S569" t="s">
        <v>141</v>
      </c>
      <c r="T569">
        <v>0</v>
      </c>
      <c r="W569" t="s">
        <v>141</v>
      </c>
      <c r="X569">
        <v>0</v>
      </c>
      <c r="AA569" t="s">
        <v>141</v>
      </c>
      <c r="AB569">
        <v>0</v>
      </c>
      <c r="AE569" t="s">
        <v>141</v>
      </c>
      <c r="AF569">
        <v>0</v>
      </c>
      <c r="AI569" t="s">
        <v>141</v>
      </c>
      <c r="AJ569">
        <v>0</v>
      </c>
      <c r="AM569" t="s">
        <v>141</v>
      </c>
      <c r="AN569">
        <v>0</v>
      </c>
      <c r="AQ569" t="s">
        <v>141</v>
      </c>
      <c r="AR569">
        <v>3</v>
      </c>
      <c r="AT569" t="s">
        <v>76</v>
      </c>
      <c r="AU569">
        <v>8</v>
      </c>
    </row>
    <row r="570" spans="3:47" x14ac:dyDescent="0.35">
      <c r="C570" t="s">
        <v>232</v>
      </c>
      <c r="D570">
        <v>0</v>
      </c>
      <c r="G570" t="s">
        <v>232</v>
      </c>
      <c r="H570">
        <v>0</v>
      </c>
      <c r="K570" t="s">
        <v>232</v>
      </c>
      <c r="L570">
        <v>0</v>
      </c>
      <c r="O570" t="s">
        <v>232</v>
      </c>
      <c r="P570">
        <v>0</v>
      </c>
      <c r="S570" t="s">
        <v>232</v>
      </c>
      <c r="T570">
        <v>0</v>
      </c>
      <c r="W570" t="s">
        <v>232</v>
      </c>
      <c r="X570">
        <v>0</v>
      </c>
      <c r="AA570" t="s">
        <v>232</v>
      </c>
      <c r="AB570">
        <v>0</v>
      </c>
      <c r="AE570" t="s">
        <v>232</v>
      </c>
      <c r="AF570">
        <v>0</v>
      </c>
      <c r="AI570" t="s">
        <v>232</v>
      </c>
      <c r="AJ570">
        <v>0</v>
      </c>
      <c r="AM570" t="s">
        <v>232</v>
      </c>
      <c r="AN570">
        <v>0</v>
      </c>
      <c r="AQ570" t="s">
        <v>232</v>
      </c>
      <c r="AR570">
        <v>620</v>
      </c>
      <c r="AT570" t="s">
        <v>77</v>
      </c>
      <c r="AU570">
        <v>2130</v>
      </c>
    </row>
    <row r="571" spans="3:47" x14ac:dyDescent="0.35">
      <c r="C571" t="s">
        <v>233</v>
      </c>
      <c r="D571">
        <v>0</v>
      </c>
      <c r="G571" t="s">
        <v>233</v>
      </c>
      <c r="H571">
        <v>0</v>
      </c>
      <c r="K571" t="s">
        <v>233</v>
      </c>
      <c r="L571">
        <v>0</v>
      </c>
      <c r="O571" t="s">
        <v>233</v>
      </c>
      <c r="P571">
        <v>0</v>
      </c>
      <c r="S571" t="s">
        <v>233</v>
      </c>
      <c r="T571">
        <v>0</v>
      </c>
      <c r="W571" t="s">
        <v>233</v>
      </c>
      <c r="X571">
        <v>0</v>
      </c>
      <c r="AA571" t="s">
        <v>233</v>
      </c>
      <c r="AB571">
        <v>0</v>
      </c>
      <c r="AE571" t="s">
        <v>233</v>
      </c>
      <c r="AF571">
        <v>0</v>
      </c>
      <c r="AI571" t="s">
        <v>233</v>
      </c>
      <c r="AJ571">
        <v>0</v>
      </c>
      <c r="AM571" t="s">
        <v>233</v>
      </c>
      <c r="AN571">
        <v>0</v>
      </c>
      <c r="AQ571" t="s">
        <v>233</v>
      </c>
      <c r="AR571">
        <v>0</v>
      </c>
      <c r="AT571" t="s">
        <v>78</v>
      </c>
      <c r="AU571">
        <v>58</v>
      </c>
    </row>
    <row r="572" spans="3:47" x14ac:dyDescent="0.35">
      <c r="C572" t="s">
        <v>134</v>
      </c>
      <c r="D572">
        <v>0</v>
      </c>
      <c r="G572" t="s">
        <v>134</v>
      </c>
      <c r="H572">
        <v>0</v>
      </c>
      <c r="K572" t="s">
        <v>134</v>
      </c>
      <c r="L572">
        <v>0</v>
      </c>
      <c r="O572" t="s">
        <v>134</v>
      </c>
      <c r="P572">
        <v>0</v>
      </c>
      <c r="S572" t="s">
        <v>134</v>
      </c>
      <c r="T572">
        <v>0</v>
      </c>
      <c r="W572" t="s">
        <v>134</v>
      </c>
      <c r="X572">
        <v>0</v>
      </c>
      <c r="AA572" t="s">
        <v>134</v>
      </c>
      <c r="AB572">
        <v>0</v>
      </c>
      <c r="AE572" t="s">
        <v>134</v>
      </c>
      <c r="AF572">
        <v>0</v>
      </c>
      <c r="AI572" t="s">
        <v>134</v>
      </c>
      <c r="AJ572">
        <v>0</v>
      </c>
      <c r="AM572" t="s">
        <v>134</v>
      </c>
      <c r="AN572">
        <v>0</v>
      </c>
      <c r="AQ572" t="s">
        <v>134</v>
      </c>
      <c r="AR572">
        <v>28</v>
      </c>
      <c r="AT572" t="s">
        <v>67</v>
      </c>
      <c r="AU572">
        <v>205</v>
      </c>
    </row>
    <row r="573" spans="3:47" x14ac:dyDescent="0.35">
      <c r="C573" t="s">
        <v>142</v>
      </c>
      <c r="D573">
        <v>0</v>
      </c>
      <c r="G573" t="s">
        <v>142</v>
      </c>
      <c r="H573">
        <v>0</v>
      </c>
      <c r="K573" t="s">
        <v>142</v>
      </c>
      <c r="L573">
        <v>0</v>
      </c>
      <c r="O573" t="s">
        <v>142</v>
      </c>
      <c r="P573">
        <v>0</v>
      </c>
      <c r="S573" t="s">
        <v>142</v>
      </c>
      <c r="T573">
        <v>0</v>
      </c>
      <c r="W573" t="s">
        <v>142</v>
      </c>
      <c r="X573">
        <v>0</v>
      </c>
      <c r="AA573" t="s">
        <v>142</v>
      </c>
      <c r="AB573">
        <v>0</v>
      </c>
      <c r="AE573" t="s">
        <v>142</v>
      </c>
      <c r="AF573">
        <v>0</v>
      </c>
      <c r="AI573" t="s">
        <v>142</v>
      </c>
      <c r="AJ573">
        <v>0</v>
      </c>
      <c r="AM573" t="s">
        <v>142</v>
      </c>
      <c r="AN573">
        <v>0</v>
      </c>
      <c r="AQ573" t="s">
        <v>142</v>
      </c>
      <c r="AR573">
        <v>2</v>
      </c>
      <c r="AT573" t="s">
        <v>80</v>
      </c>
      <c r="AU573">
        <v>4</v>
      </c>
    </row>
    <row r="574" spans="3:47" x14ac:dyDescent="0.35">
      <c r="C574" t="s">
        <v>83</v>
      </c>
      <c r="D574">
        <v>0</v>
      </c>
      <c r="G574" t="s">
        <v>83</v>
      </c>
      <c r="H574">
        <v>0</v>
      </c>
      <c r="K574" t="s">
        <v>83</v>
      </c>
      <c r="L574">
        <v>0</v>
      </c>
      <c r="O574" t="s">
        <v>83</v>
      </c>
      <c r="P574">
        <v>0</v>
      </c>
      <c r="S574" t="s">
        <v>83</v>
      </c>
      <c r="T574">
        <v>0</v>
      </c>
      <c r="W574" t="s">
        <v>83</v>
      </c>
      <c r="X574">
        <v>0</v>
      </c>
      <c r="AA574" t="s">
        <v>83</v>
      </c>
      <c r="AB574">
        <v>0</v>
      </c>
      <c r="AE574" t="s">
        <v>83</v>
      </c>
      <c r="AF574">
        <v>0</v>
      </c>
      <c r="AI574" t="s">
        <v>83</v>
      </c>
      <c r="AJ574">
        <v>0</v>
      </c>
      <c r="AM574" t="s">
        <v>83</v>
      </c>
      <c r="AN574">
        <v>0</v>
      </c>
      <c r="AQ574" t="s">
        <v>83</v>
      </c>
      <c r="AR574">
        <v>7</v>
      </c>
      <c r="AT574" t="s">
        <v>83</v>
      </c>
      <c r="AU574">
        <v>22</v>
      </c>
    </row>
    <row r="575" spans="3:47" x14ac:dyDescent="0.35">
      <c r="C575" t="s">
        <v>84</v>
      </c>
      <c r="D575">
        <v>0</v>
      </c>
      <c r="G575" t="s">
        <v>84</v>
      </c>
      <c r="H575">
        <v>0</v>
      </c>
      <c r="K575" t="s">
        <v>84</v>
      </c>
      <c r="L575">
        <v>0</v>
      </c>
      <c r="O575" t="s">
        <v>84</v>
      </c>
      <c r="P575">
        <v>0</v>
      </c>
      <c r="S575" t="s">
        <v>84</v>
      </c>
      <c r="T575">
        <v>0</v>
      </c>
      <c r="W575" t="s">
        <v>84</v>
      </c>
      <c r="X575">
        <v>0</v>
      </c>
      <c r="AA575" t="s">
        <v>84</v>
      </c>
      <c r="AB575">
        <v>0</v>
      </c>
      <c r="AE575" t="s">
        <v>84</v>
      </c>
      <c r="AF575">
        <v>0</v>
      </c>
      <c r="AI575" t="s">
        <v>84</v>
      </c>
      <c r="AJ575">
        <v>0</v>
      </c>
      <c r="AM575" t="s">
        <v>84</v>
      </c>
      <c r="AN575">
        <v>0</v>
      </c>
      <c r="AQ575" t="s">
        <v>84</v>
      </c>
      <c r="AR575">
        <v>0</v>
      </c>
      <c r="AT575" t="s">
        <v>84</v>
      </c>
      <c r="AU575">
        <v>0</v>
      </c>
    </row>
    <row r="576" spans="3:47" x14ac:dyDescent="0.35">
      <c r="C576" t="s">
        <v>126</v>
      </c>
      <c r="D576">
        <v>0</v>
      </c>
      <c r="G576" t="s">
        <v>126</v>
      </c>
      <c r="H576">
        <v>0</v>
      </c>
      <c r="K576" t="s">
        <v>247</v>
      </c>
      <c r="L576">
        <v>0</v>
      </c>
      <c r="O576" t="s">
        <v>126</v>
      </c>
      <c r="P576">
        <v>0</v>
      </c>
      <c r="S576" t="s">
        <v>126</v>
      </c>
      <c r="T576">
        <v>0</v>
      </c>
      <c r="W576" t="s">
        <v>126</v>
      </c>
      <c r="X576">
        <v>0</v>
      </c>
      <c r="AA576" t="s">
        <v>126</v>
      </c>
      <c r="AB576">
        <v>0</v>
      </c>
      <c r="AE576" t="s">
        <v>126</v>
      </c>
      <c r="AF576">
        <v>0</v>
      </c>
      <c r="AI576" t="s">
        <v>126</v>
      </c>
      <c r="AJ576">
        <v>0</v>
      </c>
      <c r="AM576" t="s">
        <v>126</v>
      </c>
      <c r="AN576">
        <v>0</v>
      </c>
      <c r="AQ576" t="s">
        <v>126</v>
      </c>
      <c r="AR576">
        <v>0</v>
      </c>
      <c r="AT576" t="s">
        <v>86</v>
      </c>
      <c r="AU576">
        <v>0</v>
      </c>
    </row>
    <row r="577" spans="1:47" x14ac:dyDescent="0.35">
      <c r="C577" t="s">
        <v>87</v>
      </c>
      <c r="D577">
        <v>0</v>
      </c>
      <c r="G577" t="s">
        <v>87</v>
      </c>
      <c r="H577">
        <v>0</v>
      </c>
      <c r="K577" t="s">
        <v>87</v>
      </c>
      <c r="L577">
        <v>0</v>
      </c>
      <c r="O577" t="s">
        <v>87</v>
      </c>
      <c r="P577">
        <v>0</v>
      </c>
      <c r="S577" t="s">
        <v>87</v>
      </c>
      <c r="T577">
        <v>0</v>
      </c>
      <c r="W577" t="s">
        <v>87</v>
      </c>
      <c r="X577">
        <v>0</v>
      </c>
      <c r="AA577" t="s">
        <v>87</v>
      </c>
      <c r="AB577">
        <v>0</v>
      </c>
      <c r="AE577" t="s">
        <v>87</v>
      </c>
      <c r="AF577">
        <v>0</v>
      </c>
      <c r="AI577" t="s">
        <v>87</v>
      </c>
      <c r="AJ577">
        <v>0</v>
      </c>
      <c r="AM577" t="s">
        <v>87</v>
      </c>
      <c r="AN577">
        <v>0</v>
      </c>
      <c r="AQ577" t="s">
        <v>87</v>
      </c>
      <c r="AR577">
        <v>0</v>
      </c>
      <c r="AT577" t="s">
        <v>87</v>
      </c>
      <c r="AU577">
        <v>6097</v>
      </c>
    </row>
    <row r="578" spans="1:47" x14ac:dyDescent="0.35">
      <c r="A578" t="s">
        <v>178</v>
      </c>
      <c r="B578">
        <v>22966240</v>
      </c>
      <c r="C578" t="s">
        <v>135</v>
      </c>
      <c r="D578">
        <v>6376</v>
      </c>
      <c r="E578" t="s">
        <v>178</v>
      </c>
      <c r="F578">
        <v>23588073.5</v>
      </c>
      <c r="G578" t="s">
        <v>135</v>
      </c>
      <c r="H578">
        <v>7046</v>
      </c>
      <c r="I578" t="s">
        <v>178</v>
      </c>
      <c r="J578">
        <v>24215975.500000019</v>
      </c>
      <c r="K578" t="s">
        <v>135</v>
      </c>
      <c r="L578">
        <v>8550</v>
      </c>
      <c r="M578" t="s">
        <v>178</v>
      </c>
      <c r="N578">
        <v>24850912.500000015</v>
      </c>
      <c r="O578" t="s">
        <v>135</v>
      </c>
      <c r="P578">
        <v>0</v>
      </c>
      <c r="Q578" t="s">
        <v>178</v>
      </c>
      <c r="R578">
        <v>25501940.499999996</v>
      </c>
      <c r="S578" t="s">
        <v>135</v>
      </c>
      <c r="T578">
        <v>35</v>
      </c>
      <c r="U578" t="s">
        <v>178</v>
      </c>
      <c r="V578">
        <v>26169542.000000015</v>
      </c>
      <c r="W578" t="s">
        <v>135</v>
      </c>
      <c r="X578">
        <v>0</v>
      </c>
      <c r="Y578" t="s">
        <v>178</v>
      </c>
      <c r="Z578">
        <v>26846541</v>
      </c>
      <c r="AA578" t="s">
        <v>135</v>
      </c>
      <c r="AB578">
        <v>0</v>
      </c>
      <c r="AC578" t="s">
        <v>178</v>
      </c>
      <c r="AD578">
        <v>27533134.000000015</v>
      </c>
      <c r="AE578" t="s">
        <v>135</v>
      </c>
      <c r="AF578">
        <v>0</v>
      </c>
      <c r="AG578" t="s">
        <v>178</v>
      </c>
      <c r="AH578">
        <v>28225176.500000007</v>
      </c>
      <c r="AI578" t="s">
        <v>135</v>
      </c>
      <c r="AJ578">
        <v>0</v>
      </c>
      <c r="AK578" t="s">
        <v>178</v>
      </c>
      <c r="AL578">
        <v>28915652.500000004</v>
      </c>
      <c r="AM578" t="s">
        <v>135</v>
      </c>
      <c r="AN578">
        <v>0</v>
      </c>
      <c r="AO578" t="s">
        <v>178</v>
      </c>
      <c r="AP578">
        <v>29611714.000000004</v>
      </c>
      <c r="AQ578" t="s">
        <v>135</v>
      </c>
      <c r="AR578">
        <v>0</v>
      </c>
      <c r="AS578" t="s">
        <v>178</v>
      </c>
      <c r="AT578" t="s">
        <v>148</v>
      </c>
      <c r="AU578">
        <v>5230</v>
      </c>
    </row>
    <row r="579" spans="1:47" x14ac:dyDescent="0.35">
      <c r="C579" t="s">
        <v>139</v>
      </c>
      <c r="D579">
        <v>6766</v>
      </c>
      <c r="G579" t="s">
        <v>139</v>
      </c>
      <c r="H579">
        <v>6876</v>
      </c>
      <c r="K579" t="s">
        <v>139</v>
      </c>
      <c r="L579">
        <v>0</v>
      </c>
      <c r="O579" t="s">
        <v>139</v>
      </c>
      <c r="P579">
        <v>0</v>
      </c>
      <c r="S579" t="s">
        <v>139</v>
      </c>
      <c r="T579">
        <v>0</v>
      </c>
      <c r="W579" t="s">
        <v>139</v>
      </c>
      <c r="X579">
        <v>0</v>
      </c>
      <c r="AA579" t="s">
        <v>139</v>
      </c>
      <c r="AB579">
        <v>7666</v>
      </c>
      <c r="AE579" t="s">
        <v>139</v>
      </c>
      <c r="AF579">
        <v>0</v>
      </c>
      <c r="AI579" t="s">
        <v>139</v>
      </c>
      <c r="AJ579">
        <v>0</v>
      </c>
      <c r="AM579" t="s">
        <v>139</v>
      </c>
      <c r="AN579">
        <v>0</v>
      </c>
      <c r="AQ579" t="s">
        <v>139</v>
      </c>
      <c r="AR579">
        <v>0</v>
      </c>
      <c r="AT579" t="s">
        <v>139</v>
      </c>
      <c r="AU579">
        <v>4560</v>
      </c>
    </row>
    <row r="580" spans="1:47" x14ac:dyDescent="0.35">
      <c r="C580" t="s">
        <v>138</v>
      </c>
      <c r="D580">
        <v>2950</v>
      </c>
      <c r="G580" t="s">
        <v>138</v>
      </c>
      <c r="H580">
        <v>6800</v>
      </c>
      <c r="K580" t="s">
        <v>138</v>
      </c>
      <c r="L580">
        <v>0</v>
      </c>
      <c r="O580" t="s">
        <v>138</v>
      </c>
      <c r="P580">
        <v>0</v>
      </c>
      <c r="S580" t="s">
        <v>138</v>
      </c>
      <c r="T580">
        <v>3166</v>
      </c>
      <c r="W580" t="s">
        <v>138</v>
      </c>
      <c r="X580">
        <v>5862</v>
      </c>
      <c r="AA580" t="s">
        <v>138</v>
      </c>
      <c r="AB580">
        <v>7988</v>
      </c>
      <c r="AE580" t="s">
        <v>138</v>
      </c>
      <c r="AF580">
        <v>0</v>
      </c>
      <c r="AI580" t="s">
        <v>138</v>
      </c>
      <c r="AJ580">
        <v>0</v>
      </c>
      <c r="AM580" t="s">
        <v>138</v>
      </c>
      <c r="AN580">
        <v>0</v>
      </c>
      <c r="AQ580" t="s">
        <v>138</v>
      </c>
      <c r="AR580">
        <v>0</v>
      </c>
      <c r="AT580" t="s">
        <v>138</v>
      </c>
      <c r="AU580">
        <v>3164</v>
      </c>
    </row>
    <row r="581" spans="1:47" x14ac:dyDescent="0.35">
      <c r="C581" t="s">
        <v>82</v>
      </c>
      <c r="D581">
        <v>0</v>
      </c>
      <c r="G581" t="s">
        <v>82</v>
      </c>
      <c r="H581">
        <v>0</v>
      </c>
      <c r="K581" t="s">
        <v>82</v>
      </c>
      <c r="L581">
        <v>118</v>
      </c>
      <c r="O581" t="s">
        <v>82</v>
      </c>
      <c r="P581">
        <v>0</v>
      </c>
      <c r="S581" t="s">
        <v>82</v>
      </c>
      <c r="T581">
        <v>0</v>
      </c>
      <c r="W581" t="s">
        <v>82</v>
      </c>
      <c r="X581">
        <v>0</v>
      </c>
      <c r="AA581" t="s">
        <v>82</v>
      </c>
      <c r="AB581">
        <v>0</v>
      </c>
      <c r="AE581" t="s">
        <v>82</v>
      </c>
      <c r="AF581">
        <v>0</v>
      </c>
      <c r="AI581" t="s">
        <v>82</v>
      </c>
      <c r="AJ581">
        <v>13</v>
      </c>
      <c r="AM581" t="s">
        <v>82</v>
      </c>
      <c r="AN581">
        <v>0</v>
      </c>
      <c r="AQ581" t="s">
        <v>82</v>
      </c>
      <c r="AR581">
        <v>0</v>
      </c>
      <c r="AT581" t="s">
        <v>82</v>
      </c>
      <c r="AU581">
        <v>329</v>
      </c>
    </row>
    <row r="582" spans="1:47" x14ac:dyDescent="0.35">
      <c r="C582" t="s">
        <v>60</v>
      </c>
      <c r="D582">
        <v>0</v>
      </c>
      <c r="G582" t="s">
        <v>60</v>
      </c>
      <c r="H582">
        <v>4081</v>
      </c>
      <c r="K582" t="s">
        <v>60</v>
      </c>
      <c r="L582">
        <v>0</v>
      </c>
      <c r="O582" t="s">
        <v>60</v>
      </c>
      <c r="P582">
        <v>0</v>
      </c>
      <c r="S582" t="s">
        <v>60</v>
      </c>
      <c r="T582">
        <v>0</v>
      </c>
      <c r="W582" t="s">
        <v>60</v>
      </c>
      <c r="X582">
        <v>0</v>
      </c>
      <c r="AA582" t="s">
        <v>60</v>
      </c>
      <c r="AB582">
        <v>0</v>
      </c>
      <c r="AE582" t="s">
        <v>60</v>
      </c>
      <c r="AF582">
        <v>0</v>
      </c>
      <c r="AI582" t="s">
        <v>60</v>
      </c>
      <c r="AJ582">
        <v>9</v>
      </c>
      <c r="AM582" t="s">
        <v>60</v>
      </c>
      <c r="AN582">
        <v>91</v>
      </c>
      <c r="AQ582" t="s">
        <v>60</v>
      </c>
      <c r="AR582">
        <v>0</v>
      </c>
      <c r="AT582" t="s">
        <v>60</v>
      </c>
      <c r="AU582">
        <v>556</v>
      </c>
    </row>
    <row r="583" spans="1:47" x14ac:dyDescent="0.35">
      <c r="C583" t="s">
        <v>127</v>
      </c>
      <c r="D583">
        <v>0</v>
      </c>
      <c r="G583" t="s">
        <v>127</v>
      </c>
      <c r="H583">
        <v>0</v>
      </c>
      <c r="K583" t="s">
        <v>127</v>
      </c>
      <c r="L583">
        <v>0</v>
      </c>
      <c r="O583" t="s">
        <v>127</v>
      </c>
      <c r="P583">
        <v>0</v>
      </c>
      <c r="S583" t="s">
        <v>127</v>
      </c>
      <c r="T583">
        <v>0</v>
      </c>
      <c r="W583" t="s">
        <v>127</v>
      </c>
      <c r="X583">
        <v>0</v>
      </c>
      <c r="AA583" t="s">
        <v>127</v>
      </c>
      <c r="AB583">
        <v>35000</v>
      </c>
      <c r="AE583" t="s">
        <v>127</v>
      </c>
      <c r="AF583">
        <v>38338</v>
      </c>
      <c r="AI583" t="s">
        <v>127</v>
      </c>
      <c r="AJ583">
        <v>41616</v>
      </c>
      <c r="AM583" t="s">
        <v>127</v>
      </c>
      <c r="AN583">
        <v>41616</v>
      </c>
      <c r="AQ583" t="s">
        <v>127</v>
      </c>
      <c r="AR583">
        <v>0</v>
      </c>
      <c r="AT583" t="s">
        <v>58</v>
      </c>
      <c r="AU583">
        <v>35000</v>
      </c>
    </row>
    <row r="584" spans="1:47" x14ac:dyDescent="0.35">
      <c r="C584" t="s">
        <v>61</v>
      </c>
      <c r="D584">
        <v>0</v>
      </c>
      <c r="G584" t="s">
        <v>61</v>
      </c>
      <c r="H584">
        <v>0</v>
      </c>
      <c r="K584" t="s">
        <v>61</v>
      </c>
      <c r="L584">
        <v>0</v>
      </c>
      <c r="O584" t="s">
        <v>61</v>
      </c>
      <c r="P584">
        <v>0</v>
      </c>
      <c r="S584" t="s">
        <v>61</v>
      </c>
      <c r="T584">
        <v>0</v>
      </c>
      <c r="W584" t="s">
        <v>61</v>
      </c>
      <c r="X584">
        <v>0</v>
      </c>
      <c r="AA584" t="s">
        <v>61</v>
      </c>
      <c r="AB584">
        <v>0</v>
      </c>
      <c r="AE584" t="s">
        <v>61</v>
      </c>
      <c r="AF584">
        <v>0</v>
      </c>
      <c r="AI584" t="s">
        <v>61</v>
      </c>
      <c r="AJ584">
        <v>0</v>
      </c>
      <c r="AM584" t="s">
        <v>61</v>
      </c>
      <c r="AN584">
        <v>0</v>
      </c>
      <c r="AQ584" t="s">
        <v>61</v>
      </c>
      <c r="AR584">
        <v>0</v>
      </c>
      <c r="AT584" t="s">
        <v>61</v>
      </c>
      <c r="AU584">
        <v>414</v>
      </c>
    </row>
    <row r="585" spans="1:47" x14ac:dyDescent="0.35">
      <c r="C585" t="s">
        <v>62</v>
      </c>
      <c r="D585">
        <v>0</v>
      </c>
      <c r="G585" t="s">
        <v>62</v>
      </c>
      <c r="H585">
        <v>0</v>
      </c>
      <c r="K585" t="s">
        <v>62</v>
      </c>
      <c r="L585">
        <v>174</v>
      </c>
      <c r="O585" t="s">
        <v>62</v>
      </c>
      <c r="P585">
        <v>0</v>
      </c>
      <c r="S585" t="s">
        <v>62</v>
      </c>
      <c r="T585">
        <v>0</v>
      </c>
      <c r="W585" t="s">
        <v>62</v>
      </c>
      <c r="X585">
        <v>0</v>
      </c>
      <c r="AA585" t="s">
        <v>62</v>
      </c>
      <c r="AB585">
        <v>0</v>
      </c>
      <c r="AE585" t="s">
        <v>62</v>
      </c>
      <c r="AF585">
        <v>0</v>
      </c>
      <c r="AI585" t="s">
        <v>62</v>
      </c>
      <c r="AJ585">
        <v>254</v>
      </c>
      <c r="AM585" t="s">
        <v>62</v>
      </c>
      <c r="AN585">
        <v>0</v>
      </c>
      <c r="AQ585" t="s">
        <v>62</v>
      </c>
      <c r="AR585">
        <v>0</v>
      </c>
      <c r="AT585" t="s">
        <v>62</v>
      </c>
      <c r="AU585">
        <v>15</v>
      </c>
    </row>
    <row r="586" spans="1:47" x14ac:dyDescent="0.35">
      <c r="C586" t="s">
        <v>227</v>
      </c>
      <c r="D586">
        <v>0</v>
      </c>
      <c r="G586" t="s">
        <v>227</v>
      </c>
      <c r="H586">
        <v>0</v>
      </c>
      <c r="K586" t="s">
        <v>227</v>
      </c>
      <c r="L586">
        <v>0</v>
      </c>
      <c r="O586" t="s">
        <v>227</v>
      </c>
      <c r="P586">
        <v>0</v>
      </c>
      <c r="S586" t="s">
        <v>227</v>
      </c>
      <c r="T586">
        <v>0</v>
      </c>
      <c r="W586" t="s">
        <v>227</v>
      </c>
      <c r="X586">
        <v>0</v>
      </c>
      <c r="AA586" t="s">
        <v>227</v>
      </c>
      <c r="AB586">
        <v>0</v>
      </c>
      <c r="AE586" t="s">
        <v>227</v>
      </c>
      <c r="AF586">
        <v>0</v>
      </c>
      <c r="AI586" t="s">
        <v>227</v>
      </c>
      <c r="AJ586">
        <v>0</v>
      </c>
      <c r="AM586" t="s">
        <v>227</v>
      </c>
      <c r="AN586">
        <v>0</v>
      </c>
      <c r="AQ586" t="s">
        <v>227</v>
      </c>
      <c r="AR586">
        <v>0</v>
      </c>
      <c r="AT586" t="s">
        <v>64</v>
      </c>
      <c r="AU586">
        <v>311</v>
      </c>
    </row>
    <row r="587" spans="1:47" x14ac:dyDescent="0.35">
      <c r="C587" t="s">
        <v>228</v>
      </c>
      <c r="D587">
        <v>0</v>
      </c>
      <c r="G587" t="s">
        <v>228</v>
      </c>
      <c r="H587">
        <v>0</v>
      </c>
      <c r="K587" t="s">
        <v>228</v>
      </c>
      <c r="L587">
        <v>0</v>
      </c>
      <c r="O587" t="s">
        <v>228</v>
      </c>
      <c r="P587">
        <v>0</v>
      </c>
      <c r="S587" t="s">
        <v>228</v>
      </c>
      <c r="T587">
        <v>0</v>
      </c>
      <c r="W587" t="s">
        <v>228</v>
      </c>
      <c r="X587">
        <v>0</v>
      </c>
      <c r="AA587" t="s">
        <v>228</v>
      </c>
      <c r="AB587">
        <v>0</v>
      </c>
      <c r="AE587" t="s">
        <v>228</v>
      </c>
      <c r="AF587">
        <v>0</v>
      </c>
      <c r="AI587" t="s">
        <v>228</v>
      </c>
      <c r="AJ587">
        <v>0</v>
      </c>
      <c r="AM587" t="s">
        <v>228</v>
      </c>
      <c r="AN587">
        <v>0</v>
      </c>
      <c r="AQ587" t="s">
        <v>228</v>
      </c>
      <c r="AR587">
        <v>0</v>
      </c>
      <c r="AT587" t="s">
        <v>65</v>
      </c>
      <c r="AU587">
        <v>411</v>
      </c>
    </row>
    <row r="588" spans="1:47" x14ac:dyDescent="0.35">
      <c r="C588" t="s">
        <v>229</v>
      </c>
      <c r="D588">
        <v>0</v>
      </c>
      <c r="G588" t="s">
        <v>229</v>
      </c>
      <c r="H588">
        <v>0</v>
      </c>
      <c r="K588" t="s">
        <v>229</v>
      </c>
      <c r="L588">
        <v>0</v>
      </c>
      <c r="O588" t="s">
        <v>229</v>
      </c>
      <c r="P588">
        <v>0</v>
      </c>
      <c r="S588" t="s">
        <v>229</v>
      </c>
      <c r="T588">
        <v>0</v>
      </c>
      <c r="W588" t="s">
        <v>229</v>
      </c>
      <c r="X588">
        <v>0</v>
      </c>
      <c r="AA588" t="s">
        <v>229</v>
      </c>
      <c r="AB588">
        <v>0</v>
      </c>
      <c r="AE588" t="s">
        <v>229</v>
      </c>
      <c r="AF588">
        <v>12</v>
      </c>
      <c r="AI588" t="s">
        <v>229</v>
      </c>
      <c r="AJ588">
        <v>0</v>
      </c>
      <c r="AM588" t="s">
        <v>229</v>
      </c>
      <c r="AN588">
        <v>0</v>
      </c>
      <c r="AQ588" t="s">
        <v>229</v>
      </c>
      <c r="AR588">
        <v>0</v>
      </c>
      <c r="AT588" t="s">
        <v>66</v>
      </c>
      <c r="AU588">
        <v>52</v>
      </c>
    </row>
    <row r="589" spans="1:47" x14ac:dyDescent="0.35">
      <c r="C589" t="s">
        <v>133</v>
      </c>
      <c r="D589">
        <v>0</v>
      </c>
      <c r="G589" t="s">
        <v>133</v>
      </c>
      <c r="H589">
        <v>0</v>
      </c>
      <c r="K589" t="s">
        <v>133</v>
      </c>
      <c r="L589">
        <v>0</v>
      </c>
      <c r="O589" t="s">
        <v>133</v>
      </c>
      <c r="P589">
        <v>0</v>
      </c>
      <c r="S589" t="s">
        <v>133</v>
      </c>
      <c r="T589">
        <v>0</v>
      </c>
      <c r="W589" t="s">
        <v>133</v>
      </c>
      <c r="X589">
        <v>0</v>
      </c>
      <c r="AA589" t="s">
        <v>133</v>
      </c>
      <c r="AB589">
        <v>306</v>
      </c>
      <c r="AE589" t="s">
        <v>133</v>
      </c>
      <c r="AF589">
        <v>0</v>
      </c>
      <c r="AI589" t="s">
        <v>133</v>
      </c>
      <c r="AJ589">
        <v>0</v>
      </c>
      <c r="AM589" t="s">
        <v>133</v>
      </c>
      <c r="AN589">
        <v>0</v>
      </c>
      <c r="AQ589" t="s">
        <v>133</v>
      </c>
      <c r="AR589">
        <v>0</v>
      </c>
      <c r="AT589" t="s">
        <v>79</v>
      </c>
      <c r="AU589">
        <v>0</v>
      </c>
    </row>
    <row r="590" spans="1:47" x14ac:dyDescent="0.35">
      <c r="C590" t="s">
        <v>230</v>
      </c>
      <c r="D590">
        <v>0</v>
      </c>
      <c r="G590" t="s">
        <v>230</v>
      </c>
      <c r="H590">
        <v>0</v>
      </c>
      <c r="K590" t="s">
        <v>230</v>
      </c>
      <c r="L590">
        <v>0</v>
      </c>
      <c r="O590" t="s">
        <v>230</v>
      </c>
      <c r="P590">
        <v>0</v>
      </c>
      <c r="S590" t="s">
        <v>230</v>
      </c>
      <c r="T590">
        <v>0</v>
      </c>
      <c r="W590" t="s">
        <v>230</v>
      </c>
      <c r="X590">
        <v>0</v>
      </c>
      <c r="AA590" t="s">
        <v>230</v>
      </c>
      <c r="AB590">
        <v>0</v>
      </c>
      <c r="AE590" t="s">
        <v>230</v>
      </c>
      <c r="AF590">
        <v>0</v>
      </c>
      <c r="AI590" t="s">
        <v>230</v>
      </c>
      <c r="AJ590">
        <v>0</v>
      </c>
      <c r="AM590" t="s">
        <v>230</v>
      </c>
      <c r="AN590">
        <v>0</v>
      </c>
      <c r="AQ590" t="s">
        <v>230</v>
      </c>
      <c r="AR590">
        <v>0</v>
      </c>
      <c r="AT590" t="s">
        <v>68</v>
      </c>
      <c r="AU590">
        <v>0</v>
      </c>
    </row>
    <row r="591" spans="1:47" x14ac:dyDescent="0.35">
      <c r="C591" t="s">
        <v>136</v>
      </c>
      <c r="D591">
        <v>0</v>
      </c>
      <c r="G591" t="s">
        <v>136</v>
      </c>
      <c r="H591">
        <v>0</v>
      </c>
      <c r="K591" t="s">
        <v>136</v>
      </c>
      <c r="L591">
        <v>0</v>
      </c>
      <c r="O591" t="s">
        <v>136</v>
      </c>
      <c r="P591">
        <v>0</v>
      </c>
      <c r="S591" t="s">
        <v>136</v>
      </c>
      <c r="T591">
        <v>0</v>
      </c>
      <c r="W591" t="s">
        <v>136</v>
      </c>
      <c r="X591">
        <v>0</v>
      </c>
      <c r="AA591" t="s">
        <v>136</v>
      </c>
      <c r="AB591">
        <v>0</v>
      </c>
      <c r="AE591" t="s">
        <v>136</v>
      </c>
      <c r="AF591">
        <v>0</v>
      </c>
      <c r="AI591" t="s">
        <v>136</v>
      </c>
      <c r="AJ591">
        <v>0</v>
      </c>
      <c r="AM591" t="s">
        <v>136</v>
      </c>
      <c r="AN591">
        <v>0</v>
      </c>
      <c r="AQ591" t="s">
        <v>136</v>
      </c>
      <c r="AR591">
        <v>0</v>
      </c>
      <c r="AT591" t="s">
        <v>69</v>
      </c>
      <c r="AU591">
        <v>214</v>
      </c>
    </row>
    <row r="592" spans="1:47" x14ac:dyDescent="0.35">
      <c r="C592" t="s">
        <v>231</v>
      </c>
      <c r="D592">
        <v>0</v>
      </c>
      <c r="G592" t="s">
        <v>231</v>
      </c>
      <c r="H592">
        <v>0</v>
      </c>
      <c r="K592" t="s">
        <v>231</v>
      </c>
      <c r="L592">
        <v>0</v>
      </c>
      <c r="O592" t="s">
        <v>231</v>
      </c>
      <c r="P592">
        <v>0</v>
      </c>
      <c r="S592" t="s">
        <v>231</v>
      </c>
      <c r="T592">
        <v>0</v>
      </c>
      <c r="W592" t="s">
        <v>231</v>
      </c>
      <c r="X592">
        <v>0</v>
      </c>
      <c r="AA592" t="s">
        <v>231</v>
      </c>
      <c r="AB592">
        <v>0</v>
      </c>
      <c r="AE592" t="s">
        <v>231</v>
      </c>
      <c r="AF592">
        <v>0</v>
      </c>
      <c r="AI592" t="s">
        <v>231</v>
      </c>
      <c r="AJ592">
        <v>0</v>
      </c>
      <c r="AM592" t="s">
        <v>231</v>
      </c>
      <c r="AN592">
        <v>0</v>
      </c>
      <c r="AQ592" t="s">
        <v>231</v>
      </c>
      <c r="AR592">
        <v>0</v>
      </c>
      <c r="AT592" t="s">
        <v>70</v>
      </c>
      <c r="AU592">
        <v>11</v>
      </c>
    </row>
    <row r="593" spans="1:47" x14ac:dyDescent="0.35">
      <c r="C593" t="s">
        <v>141</v>
      </c>
      <c r="D593">
        <v>0</v>
      </c>
      <c r="G593" t="s">
        <v>141</v>
      </c>
      <c r="H593">
        <v>0</v>
      </c>
      <c r="K593" t="s">
        <v>141</v>
      </c>
      <c r="L593">
        <v>0</v>
      </c>
      <c r="O593" t="s">
        <v>141</v>
      </c>
      <c r="P593">
        <v>0</v>
      </c>
      <c r="S593" t="s">
        <v>141</v>
      </c>
      <c r="T593">
        <v>0</v>
      </c>
      <c r="W593" t="s">
        <v>141</v>
      </c>
      <c r="X593">
        <v>0</v>
      </c>
      <c r="AA593" t="s">
        <v>141</v>
      </c>
      <c r="AB593">
        <v>0</v>
      </c>
      <c r="AE593" t="s">
        <v>141</v>
      </c>
      <c r="AF593">
        <v>0</v>
      </c>
      <c r="AI593" t="s">
        <v>141</v>
      </c>
      <c r="AJ593">
        <v>0</v>
      </c>
      <c r="AM593" t="s">
        <v>141</v>
      </c>
      <c r="AN593">
        <v>0</v>
      </c>
      <c r="AQ593" t="s">
        <v>141</v>
      </c>
      <c r="AR593">
        <v>0</v>
      </c>
      <c r="AT593" t="s">
        <v>76</v>
      </c>
      <c r="AU593">
        <v>56</v>
      </c>
    </row>
    <row r="594" spans="1:47" x14ac:dyDescent="0.35">
      <c r="C594" t="s">
        <v>232</v>
      </c>
      <c r="D594">
        <v>0</v>
      </c>
      <c r="G594" t="s">
        <v>232</v>
      </c>
      <c r="H594">
        <v>0</v>
      </c>
      <c r="K594" t="s">
        <v>232</v>
      </c>
      <c r="L594">
        <v>0</v>
      </c>
      <c r="O594" t="s">
        <v>232</v>
      </c>
      <c r="P594">
        <v>0</v>
      </c>
      <c r="S594" t="s">
        <v>232</v>
      </c>
      <c r="T594">
        <v>0</v>
      </c>
      <c r="W594" t="s">
        <v>232</v>
      </c>
      <c r="X594">
        <v>0</v>
      </c>
      <c r="AA594" t="s">
        <v>232</v>
      </c>
      <c r="AB594">
        <v>0</v>
      </c>
      <c r="AE594" t="s">
        <v>232</v>
      </c>
      <c r="AF594">
        <v>0</v>
      </c>
      <c r="AI594" t="s">
        <v>232</v>
      </c>
      <c r="AJ594">
        <v>0</v>
      </c>
      <c r="AM594" t="s">
        <v>232</v>
      </c>
      <c r="AN594">
        <v>0</v>
      </c>
      <c r="AQ594" t="s">
        <v>232</v>
      </c>
      <c r="AR594">
        <v>0</v>
      </c>
      <c r="AT594" t="s">
        <v>77</v>
      </c>
      <c r="AU594">
        <v>6355</v>
      </c>
    </row>
    <row r="595" spans="1:47" x14ac:dyDescent="0.35">
      <c r="C595" t="s">
        <v>233</v>
      </c>
      <c r="D595">
        <v>0</v>
      </c>
      <c r="G595" t="s">
        <v>233</v>
      </c>
      <c r="H595">
        <v>0</v>
      </c>
      <c r="K595" t="s">
        <v>233</v>
      </c>
      <c r="L595">
        <v>0</v>
      </c>
      <c r="O595" t="s">
        <v>233</v>
      </c>
      <c r="P595">
        <v>0</v>
      </c>
      <c r="S595" t="s">
        <v>233</v>
      </c>
      <c r="T595">
        <v>0</v>
      </c>
      <c r="W595" t="s">
        <v>233</v>
      </c>
      <c r="X595">
        <v>0</v>
      </c>
      <c r="AA595" t="s">
        <v>233</v>
      </c>
      <c r="AB595">
        <v>0</v>
      </c>
      <c r="AE595" t="s">
        <v>233</v>
      </c>
      <c r="AF595">
        <v>0</v>
      </c>
      <c r="AI595" t="s">
        <v>233</v>
      </c>
      <c r="AJ595">
        <v>0</v>
      </c>
      <c r="AM595" t="s">
        <v>233</v>
      </c>
      <c r="AN595">
        <v>0</v>
      </c>
      <c r="AQ595" t="s">
        <v>233</v>
      </c>
      <c r="AR595">
        <v>0</v>
      </c>
      <c r="AT595" t="s">
        <v>78</v>
      </c>
      <c r="AU595">
        <v>0</v>
      </c>
    </row>
    <row r="596" spans="1:47" x14ac:dyDescent="0.35">
      <c r="C596" t="s">
        <v>134</v>
      </c>
      <c r="D596">
        <v>0</v>
      </c>
      <c r="G596" t="s">
        <v>134</v>
      </c>
      <c r="H596">
        <v>0</v>
      </c>
      <c r="K596" t="s">
        <v>134</v>
      </c>
      <c r="L596">
        <v>0</v>
      </c>
      <c r="O596" t="s">
        <v>134</v>
      </c>
      <c r="P596">
        <v>0</v>
      </c>
      <c r="S596" t="s">
        <v>134</v>
      </c>
      <c r="T596">
        <v>0</v>
      </c>
      <c r="W596" t="s">
        <v>134</v>
      </c>
      <c r="X596">
        <v>0</v>
      </c>
      <c r="AA596" t="s">
        <v>134</v>
      </c>
      <c r="AB596">
        <v>0</v>
      </c>
      <c r="AE596" t="s">
        <v>134</v>
      </c>
      <c r="AF596">
        <v>0</v>
      </c>
      <c r="AI596" t="s">
        <v>134</v>
      </c>
      <c r="AJ596">
        <v>0</v>
      </c>
      <c r="AM596" t="s">
        <v>134</v>
      </c>
      <c r="AN596">
        <v>0</v>
      </c>
      <c r="AQ596" t="s">
        <v>134</v>
      </c>
      <c r="AR596">
        <v>0</v>
      </c>
      <c r="AT596" t="s">
        <v>67</v>
      </c>
      <c r="AU596">
        <v>306</v>
      </c>
    </row>
    <row r="597" spans="1:47" x14ac:dyDescent="0.35">
      <c r="C597" t="s">
        <v>142</v>
      </c>
      <c r="D597">
        <v>0</v>
      </c>
      <c r="G597" t="s">
        <v>142</v>
      </c>
      <c r="H597">
        <v>0</v>
      </c>
      <c r="K597" t="s">
        <v>142</v>
      </c>
      <c r="L597">
        <v>0</v>
      </c>
      <c r="O597" t="s">
        <v>142</v>
      </c>
      <c r="P597">
        <v>0</v>
      </c>
      <c r="S597" t="s">
        <v>142</v>
      </c>
      <c r="T597">
        <v>0</v>
      </c>
      <c r="W597" t="s">
        <v>142</v>
      </c>
      <c r="X597">
        <v>0</v>
      </c>
      <c r="AA597" t="s">
        <v>142</v>
      </c>
      <c r="AB597">
        <v>0</v>
      </c>
      <c r="AE597" t="s">
        <v>142</v>
      </c>
      <c r="AF597">
        <v>0</v>
      </c>
      <c r="AI597" t="s">
        <v>142</v>
      </c>
      <c r="AJ597">
        <v>0</v>
      </c>
      <c r="AM597" t="s">
        <v>142</v>
      </c>
      <c r="AN597">
        <v>0</v>
      </c>
      <c r="AQ597" t="s">
        <v>142</v>
      </c>
      <c r="AR597">
        <v>0</v>
      </c>
      <c r="AT597" t="s">
        <v>80</v>
      </c>
      <c r="AU597">
        <v>0</v>
      </c>
    </row>
    <row r="598" spans="1:47" x14ac:dyDescent="0.35">
      <c r="C598" t="s">
        <v>83</v>
      </c>
      <c r="D598">
        <v>0</v>
      </c>
      <c r="G598" t="s">
        <v>83</v>
      </c>
      <c r="H598">
        <v>0</v>
      </c>
      <c r="K598" t="s">
        <v>83</v>
      </c>
      <c r="L598">
        <v>0</v>
      </c>
      <c r="O598" t="s">
        <v>83</v>
      </c>
      <c r="P598">
        <v>0</v>
      </c>
      <c r="S598" t="s">
        <v>83</v>
      </c>
      <c r="T598">
        <v>0</v>
      </c>
      <c r="W598" t="s">
        <v>83</v>
      </c>
      <c r="X598">
        <v>0</v>
      </c>
      <c r="AA598" t="s">
        <v>83</v>
      </c>
      <c r="AB598">
        <v>0</v>
      </c>
      <c r="AE598" t="s">
        <v>83</v>
      </c>
      <c r="AF598">
        <v>0</v>
      </c>
      <c r="AI598" t="s">
        <v>83</v>
      </c>
      <c r="AJ598">
        <v>0</v>
      </c>
      <c r="AM598" t="s">
        <v>83</v>
      </c>
      <c r="AN598">
        <v>0</v>
      </c>
      <c r="AQ598" t="s">
        <v>83</v>
      </c>
      <c r="AR598">
        <v>0</v>
      </c>
      <c r="AT598" t="s">
        <v>83</v>
      </c>
      <c r="AU598">
        <v>99</v>
      </c>
    </row>
    <row r="599" spans="1:47" x14ac:dyDescent="0.35">
      <c r="C599" t="s">
        <v>84</v>
      </c>
      <c r="D599">
        <v>0</v>
      </c>
      <c r="G599" t="s">
        <v>84</v>
      </c>
      <c r="H599">
        <v>0</v>
      </c>
      <c r="K599" t="s">
        <v>84</v>
      </c>
      <c r="L599">
        <v>0</v>
      </c>
      <c r="O599" t="s">
        <v>84</v>
      </c>
      <c r="P599">
        <v>0</v>
      </c>
      <c r="S599" t="s">
        <v>84</v>
      </c>
      <c r="T599">
        <v>0</v>
      </c>
      <c r="W599" t="s">
        <v>84</v>
      </c>
      <c r="X599">
        <v>0</v>
      </c>
      <c r="AA599" t="s">
        <v>84</v>
      </c>
      <c r="AB599">
        <v>0</v>
      </c>
      <c r="AE599" t="s">
        <v>84</v>
      </c>
      <c r="AF599">
        <v>0</v>
      </c>
      <c r="AI599" t="s">
        <v>84</v>
      </c>
      <c r="AJ599">
        <v>0</v>
      </c>
      <c r="AM599" t="s">
        <v>84</v>
      </c>
      <c r="AN599">
        <v>0</v>
      </c>
      <c r="AQ599" t="s">
        <v>84</v>
      </c>
      <c r="AR599">
        <v>0</v>
      </c>
      <c r="AT599" t="s">
        <v>84</v>
      </c>
      <c r="AU599">
        <v>0</v>
      </c>
    </row>
    <row r="600" spans="1:47" x14ac:dyDescent="0.35">
      <c r="C600" t="s">
        <v>126</v>
      </c>
      <c r="D600">
        <v>0</v>
      </c>
      <c r="G600" t="s">
        <v>126</v>
      </c>
      <c r="H600">
        <v>0</v>
      </c>
      <c r="K600" t="s">
        <v>247</v>
      </c>
      <c r="L600">
        <v>0</v>
      </c>
      <c r="O600" t="s">
        <v>126</v>
      </c>
      <c r="P600">
        <v>0</v>
      </c>
      <c r="S600" t="s">
        <v>126</v>
      </c>
      <c r="T600">
        <v>0</v>
      </c>
      <c r="W600" t="s">
        <v>126</v>
      </c>
      <c r="X600">
        <v>0</v>
      </c>
      <c r="AA600" t="s">
        <v>126</v>
      </c>
      <c r="AB600">
        <v>0</v>
      </c>
      <c r="AE600" t="s">
        <v>126</v>
      </c>
      <c r="AF600">
        <v>0</v>
      </c>
      <c r="AI600" t="s">
        <v>126</v>
      </c>
      <c r="AJ600">
        <v>0</v>
      </c>
      <c r="AM600" t="s">
        <v>126</v>
      </c>
      <c r="AN600">
        <v>0</v>
      </c>
      <c r="AQ600" t="s">
        <v>126</v>
      </c>
      <c r="AR600">
        <v>0</v>
      </c>
      <c r="AT600" t="s">
        <v>86</v>
      </c>
      <c r="AU600">
        <v>0</v>
      </c>
    </row>
    <row r="601" spans="1:47" x14ac:dyDescent="0.35">
      <c r="C601" t="s">
        <v>87</v>
      </c>
      <c r="D601">
        <v>0</v>
      </c>
      <c r="G601" t="s">
        <v>87</v>
      </c>
      <c r="H601">
        <v>0</v>
      </c>
      <c r="K601" t="s">
        <v>87</v>
      </c>
      <c r="L601">
        <v>0</v>
      </c>
      <c r="O601" t="s">
        <v>87</v>
      </c>
      <c r="P601">
        <v>0</v>
      </c>
      <c r="S601" t="s">
        <v>87</v>
      </c>
      <c r="T601">
        <v>0</v>
      </c>
      <c r="W601" t="s">
        <v>87</v>
      </c>
      <c r="X601">
        <v>0</v>
      </c>
      <c r="AA601" t="s">
        <v>87</v>
      </c>
      <c r="AB601">
        <v>0</v>
      </c>
      <c r="AE601" t="s">
        <v>87</v>
      </c>
      <c r="AF601">
        <v>0</v>
      </c>
      <c r="AI601" t="s">
        <v>87</v>
      </c>
      <c r="AJ601">
        <v>0</v>
      </c>
      <c r="AM601" t="s">
        <v>87</v>
      </c>
      <c r="AN601">
        <v>0</v>
      </c>
      <c r="AQ601" t="s">
        <v>87</v>
      </c>
      <c r="AR601">
        <v>0</v>
      </c>
      <c r="AT601" t="s">
        <v>87</v>
      </c>
      <c r="AU601">
        <v>602</v>
      </c>
    </row>
    <row r="602" spans="1:47" x14ac:dyDescent="0.35">
      <c r="A602" t="s">
        <v>180</v>
      </c>
      <c r="B602">
        <v>16514686.999999991</v>
      </c>
      <c r="C602" t="s">
        <v>135</v>
      </c>
      <c r="D602">
        <v>3525</v>
      </c>
      <c r="E602" t="s">
        <v>180</v>
      </c>
      <c r="F602">
        <v>17004032.499999996</v>
      </c>
      <c r="G602" t="s">
        <v>135</v>
      </c>
      <c r="H602">
        <v>4063</v>
      </c>
      <c r="I602" t="s">
        <v>180</v>
      </c>
      <c r="J602">
        <v>17551814.000000004</v>
      </c>
      <c r="K602" t="s">
        <v>135</v>
      </c>
      <c r="L602">
        <v>3576</v>
      </c>
      <c r="M602" t="s">
        <v>180</v>
      </c>
      <c r="N602">
        <v>18112906.500000004</v>
      </c>
      <c r="O602" t="s">
        <v>135</v>
      </c>
      <c r="P602">
        <v>3583</v>
      </c>
      <c r="Q602" t="s">
        <v>180</v>
      </c>
      <c r="R602">
        <v>18700106</v>
      </c>
      <c r="S602" t="s">
        <v>135</v>
      </c>
      <c r="T602">
        <v>4570</v>
      </c>
      <c r="U602" t="s">
        <v>180</v>
      </c>
      <c r="V602">
        <v>19311354.499999996</v>
      </c>
      <c r="W602" t="s">
        <v>135</v>
      </c>
      <c r="X602">
        <v>4576</v>
      </c>
      <c r="Y602" t="s">
        <v>180</v>
      </c>
      <c r="Z602">
        <v>19934298.000000004</v>
      </c>
      <c r="AA602" t="s">
        <v>135</v>
      </c>
      <c r="AB602">
        <v>5155</v>
      </c>
      <c r="AC602" t="s">
        <v>180</v>
      </c>
      <c r="AD602">
        <v>20567423.999999989</v>
      </c>
      <c r="AE602" t="s">
        <v>135</v>
      </c>
      <c r="AF602">
        <v>0</v>
      </c>
      <c r="AG602" t="s">
        <v>180</v>
      </c>
      <c r="AH602">
        <v>21224040.000000004</v>
      </c>
      <c r="AI602" t="s">
        <v>135</v>
      </c>
      <c r="AJ602">
        <v>0</v>
      </c>
      <c r="AK602" t="s">
        <v>180</v>
      </c>
      <c r="AL602">
        <v>21904982.999999996</v>
      </c>
      <c r="AM602" t="s">
        <v>135</v>
      </c>
      <c r="AN602">
        <v>0</v>
      </c>
      <c r="AO602" t="s">
        <v>180</v>
      </c>
      <c r="AP602">
        <v>22593590.500000022</v>
      </c>
      <c r="AQ602" t="s">
        <v>135</v>
      </c>
      <c r="AR602">
        <v>8998</v>
      </c>
      <c r="AS602" t="s">
        <v>180</v>
      </c>
      <c r="AT602" t="s">
        <v>148</v>
      </c>
      <c r="AU602">
        <v>2866</v>
      </c>
    </row>
    <row r="603" spans="1:47" x14ac:dyDescent="0.35">
      <c r="C603" t="s">
        <v>139</v>
      </c>
      <c r="D603">
        <v>8514</v>
      </c>
      <c r="G603" t="s">
        <v>139</v>
      </c>
      <c r="H603">
        <v>0</v>
      </c>
      <c r="K603" t="s">
        <v>139</v>
      </c>
      <c r="L603">
        <v>0</v>
      </c>
      <c r="O603" t="s">
        <v>139</v>
      </c>
      <c r="P603">
        <v>0</v>
      </c>
      <c r="S603" t="s">
        <v>139</v>
      </c>
      <c r="T603">
        <v>9530</v>
      </c>
      <c r="W603" t="s">
        <v>139</v>
      </c>
      <c r="X603">
        <v>0</v>
      </c>
      <c r="AA603" t="s">
        <v>139</v>
      </c>
      <c r="AB603">
        <v>11986</v>
      </c>
      <c r="AE603" t="s">
        <v>139</v>
      </c>
      <c r="AF603">
        <v>0</v>
      </c>
      <c r="AI603" t="s">
        <v>139</v>
      </c>
      <c r="AJ603">
        <v>0</v>
      </c>
      <c r="AM603" t="s">
        <v>139</v>
      </c>
      <c r="AN603">
        <v>0</v>
      </c>
      <c r="AQ603" t="s">
        <v>139</v>
      </c>
      <c r="AR603">
        <v>12654</v>
      </c>
      <c r="AT603" t="s">
        <v>139</v>
      </c>
      <c r="AU603">
        <v>5225</v>
      </c>
    </row>
    <row r="604" spans="1:47" x14ac:dyDescent="0.35">
      <c r="C604" t="s">
        <v>138</v>
      </c>
      <c r="D604">
        <v>3540</v>
      </c>
      <c r="G604" t="s">
        <v>138</v>
      </c>
      <c r="H604">
        <v>3922</v>
      </c>
      <c r="K604" t="s">
        <v>138</v>
      </c>
      <c r="L604">
        <v>0</v>
      </c>
      <c r="O604" t="s">
        <v>138</v>
      </c>
      <c r="P604">
        <v>0</v>
      </c>
      <c r="S604" t="s">
        <v>138</v>
      </c>
      <c r="T604">
        <v>5314</v>
      </c>
      <c r="W604" t="s">
        <v>138</v>
      </c>
      <c r="X604">
        <v>0</v>
      </c>
      <c r="AA604" t="s">
        <v>138</v>
      </c>
      <c r="AB604">
        <v>6470</v>
      </c>
      <c r="AE604" t="s">
        <v>138</v>
      </c>
      <c r="AF604">
        <v>0</v>
      </c>
      <c r="AI604" t="s">
        <v>138</v>
      </c>
      <c r="AJ604">
        <v>0</v>
      </c>
      <c r="AM604" t="s">
        <v>138</v>
      </c>
      <c r="AN604">
        <v>0</v>
      </c>
      <c r="AQ604" t="s">
        <v>138</v>
      </c>
      <c r="AR604">
        <v>3258</v>
      </c>
      <c r="AT604" t="s">
        <v>138</v>
      </c>
      <c r="AU604">
        <v>3169</v>
      </c>
    </row>
    <row r="605" spans="1:47" x14ac:dyDescent="0.35">
      <c r="C605" t="s">
        <v>82</v>
      </c>
      <c r="D605">
        <v>4</v>
      </c>
      <c r="G605" t="s">
        <v>82</v>
      </c>
      <c r="H605">
        <v>218</v>
      </c>
      <c r="K605" t="s">
        <v>82</v>
      </c>
      <c r="L605">
        <v>194</v>
      </c>
      <c r="O605" t="s">
        <v>82</v>
      </c>
      <c r="P605">
        <v>514</v>
      </c>
      <c r="S605" t="s">
        <v>82</v>
      </c>
      <c r="T605">
        <v>0</v>
      </c>
      <c r="W605" t="s">
        <v>82</v>
      </c>
      <c r="X605">
        <v>0</v>
      </c>
      <c r="AA605" t="s">
        <v>82</v>
      </c>
      <c r="AB605">
        <v>0</v>
      </c>
      <c r="AE605" t="s">
        <v>82</v>
      </c>
      <c r="AF605">
        <v>170</v>
      </c>
      <c r="AI605" t="s">
        <v>82</v>
      </c>
      <c r="AJ605">
        <v>109</v>
      </c>
      <c r="AM605" t="s">
        <v>82</v>
      </c>
      <c r="AN605">
        <v>82</v>
      </c>
      <c r="AQ605" t="s">
        <v>82</v>
      </c>
      <c r="AR605">
        <v>36980</v>
      </c>
      <c r="AT605" t="s">
        <v>82</v>
      </c>
      <c r="AU605">
        <v>1424</v>
      </c>
    </row>
    <row r="606" spans="1:47" x14ac:dyDescent="0.35">
      <c r="C606" t="s">
        <v>60</v>
      </c>
      <c r="D606">
        <v>0</v>
      </c>
      <c r="G606" t="s">
        <v>60</v>
      </c>
      <c r="H606">
        <v>0</v>
      </c>
      <c r="K606" t="s">
        <v>60</v>
      </c>
      <c r="L606">
        <v>107</v>
      </c>
      <c r="O606" t="s">
        <v>60</v>
      </c>
      <c r="P606">
        <v>385</v>
      </c>
      <c r="S606" t="s">
        <v>60</v>
      </c>
      <c r="T606">
        <v>0</v>
      </c>
      <c r="W606" t="s">
        <v>60</v>
      </c>
      <c r="X606">
        <v>0</v>
      </c>
      <c r="AA606" t="s">
        <v>60</v>
      </c>
      <c r="AB606">
        <v>0</v>
      </c>
      <c r="AE606" t="s">
        <v>60</v>
      </c>
      <c r="AF606">
        <v>121</v>
      </c>
      <c r="AI606" t="s">
        <v>60</v>
      </c>
      <c r="AJ606">
        <v>34</v>
      </c>
      <c r="AM606" t="s">
        <v>60</v>
      </c>
      <c r="AN606">
        <v>53</v>
      </c>
      <c r="AQ606" t="s">
        <v>60</v>
      </c>
      <c r="AR606">
        <v>11642</v>
      </c>
      <c r="AT606" t="s">
        <v>60</v>
      </c>
      <c r="AU606">
        <v>30</v>
      </c>
    </row>
    <row r="607" spans="1:47" x14ac:dyDescent="0.35">
      <c r="C607" t="s">
        <v>127</v>
      </c>
      <c r="D607">
        <v>0</v>
      </c>
      <c r="G607" t="s">
        <v>127</v>
      </c>
      <c r="H607">
        <v>0</v>
      </c>
      <c r="K607" t="s">
        <v>127</v>
      </c>
      <c r="L607">
        <v>0</v>
      </c>
      <c r="O607" t="s">
        <v>127</v>
      </c>
      <c r="P607">
        <v>0</v>
      </c>
      <c r="S607" t="s">
        <v>127</v>
      </c>
      <c r="T607">
        <v>0</v>
      </c>
      <c r="W607" t="s">
        <v>127</v>
      </c>
      <c r="X607">
        <v>0</v>
      </c>
      <c r="AA607" t="s">
        <v>127</v>
      </c>
      <c r="AB607">
        <v>1152</v>
      </c>
      <c r="AE607" t="s">
        <v>127</v>
      </c>
      <c r="AF607">
        <v>0</v>
      </c>
      <c r="AI607" t="s">
        <v>127</v>
      </c>
      <c r="AJ607">
        <v>3303</v>
      </c>
      <c r="AM607" t="s">
        <v>127</v>
      </c>
      <c r="AN607">
        <v>0</v>
      </c>
      <c r="AQ607" t="s">
        <v>127</v>
      </c>
      <c r="AR607">
        <v>0</v>
      </c>
      <c r="AT607" t="s">
        <v>58</v>
      </c>
      <c r="AU607">
        <v>1152</v>
      </c>
    </row>
    <row r="608" spans="1:47" x14ac:dyDescent="0.35">
      <c r="C608" t="s">
        <v>61</v>
      </c>
      <c r="D608">
        <v>0</v>
      </c>
      <c r="G608" t="s">
        <v>61</v>
      </c>
      <c r="H608">
        <v>0</v>
      </c>
      <c r="K608" t="s">
        <v>61</v>
      </c>
      <c r="L608">
        <v>0</v>
      </c>
      <c r="O608" t="s">
        <v>61</v>
      </c>
      <c r="P608">
        <v>0</v>
      </c>
      <c r="S608" t="s">
        <v>61</v>
      </c>
      <c r="T608">
        <v>0</v>
      </c>
      <c r="W608" t="s">
        <v>61</v>
      </c>
      <c r="X608">
        <v>0</v>
      </c>
      <c r="AA608" t="s">
        <v>61</v>
      </c>
      <c r="AB608">
        <v>0</v>
      </c>
      <c r="AE608" t="s">
        <v>61</v>
      </c>
      <c r="AF608">
        <v>0</v>
      </c>
      <c r="AI608" t="s">
        <v>61</v>
      </c>
      <c r="AJ608">
        <v>0</v>
      </c>
      <c r="AM608" t="s">
        <v>61</v>
      </c>
      <c r="AN608">
        <v>0</v>
      </c>
      <c r="AQ608" t="s">
        <v>61</v>
      </c>
      <c r="AR608">
        <v>3342</v>
      </c>
      <c r="AT608" t="s">
        <v>61</v>
      </c>
      <c r="AU608">
        <v>7</v>
      </c>
    </row>
    <row r="609" spans="3:47" x14ac:dyDescent="0.35">
      <c r="C609" t="s">
        <v>62</v>
      </c>
      <c r="D609">
        <v>0</v>
      </c>
      <c r="G609" t="s">
        <v>62</v>
      </c>
      <c r="H609">
        <v>0</v>
      </c>
      <c r="K609" t="s">
        <v>62</v>
      </c>
      <c r="L609">
        <v>0</v>
      </c>
      <c r="O609" t="s">
        <v>62</v>
      </c>
      <c r="P609">
        <v>0</v>
      </c>
      <c r="S609" t="s">
        <v>62</v>
      </c>
      <c r="T609">
        <v>0</v>
      </c>
      <c r="W609" t="s">
        <v>62</v>
      </c>
      <c r="X609">
        <v>0</v>
      </c>
      <c r="AA609" t="s">
        <v>62</v>
      </c>
      <c r="AB609">
        <v>0</v>
      </c>
      <c r="AE609" t="s">
        <v>62</v>
      </c>
      <c r="AF609">
        <v>146</v>
      </c>
      <c r="AI609" t="s">
        <v>62</v>
      </c>
      <c r="AJ609">
        <v>0</v>
      </c>
      <c r="AM609" t="s">
        <v>62</v>
      </c>
      <c r="AN609">
        <v>0</v>
      </c>
      <c r="AQ609" t="s">
        <v>62</v>
      </c>
      <c r="AR609">
        <v>3642</v>
      </c>
      <c r="AT609" t="s">
        <v>62</v>
      </c>
      <c r="AU609">
        <v>78</v>
      </c>
    </row>
    <row r="610" spans="3:47" x14ac:dyDescent="0.35">
      <c r="C610" t="s">
        <v>227</v>
      </c>
      <c r="D610">
        <v>0</v>
      </c>
      <c r="G610" t="s">
        <v>227</v>
      </c>
      <c r="H610">
        <v>0</v>
      </c>
      <c r="K610" t="s">
        <v>227</v>
      </c>
      <c r="L610">
        <v>0</v>
      </c>
      <c r="O610" t="s">
        <v>227</v>
      </c>
      <c r="P610">
        <v>0</v>
      </c>
      <c r="S610" t="s">
        <v>227</v>
      </c>
      <c r="T610">
        <v>0</v>
      </c>
      <c r="W610" t="s">
        <v>227</v>
      </c>
      <c r="X610">
        <v>0</v>
      </c>
      <c r="AA610" t="s">
        <v>227</v>
      </c>
      <c r="AB610">
        <v>0</v>
      </c>
      <c r="AE610" t="s">
        <v>227</v>
      </c>
      <c r="AF610">
        <v>0</v>
      </c>
      <c r="AI610" t="s">
        <v>227</v>
      </c>
      <c r="AJ610">
        <v>0</v>
      </c>
      <c r="AM610" t="s">
        <v>227</v>
      </c>
      <c r="AN610">
        <v>0</v>
      </c>
      <c r="AQ610" t="s">
        <v>227</v>
      </c>
      <c r="AR610">
        <v>0</v>
      </c>
      <c r="AT610" t="s">
        <v>64</v>
      </c>
      <c r="AU610">
        <v>2153</v>
      </c>
    </row>
    <row r="611" spans="3:47" x14ac:dyDescent="0.35">
      <c r="C611" t="s">
        <v>228</v>
      </c>
      <c r="D611">
        <v>0</v>
      </c>
      <c r="G611" t="s">
        <v>228</v>
      </c>
      <c r="H611">
        <v>0</v>
      </c>
      <c r="K611" t="s">
        <v>228</v>
      </c>
      <c r="L611">
        <v>0</v>
      </c>
      <c r="O611" t="s">
        <v>228</v>
      </c>
      <c r="P611">
        <v>0</v>
      </c>
      <c r="S611" t="s">
        <v>228</v>
      </c>
      <c r="T611">
        <v>0</v>
      </c>
      <c r="W611" t="s">
        <v>228</v>
      </c>
      <c r="X611">
        <v>0</v>
      </c>
      <c r="AA611" t="s">
        <v>228</v>
      </c>
      <c r="AB611">
        <v>13</v>
      </c>
      <c r="AE611" t="s">
        <v>228</v>
      </c>
      <c r="AF611">
        <v>0</v>
      </c>
      <c r="AI611" t="s">
        <v>228</v>
      </c>
      <c r="AJ611">
        <v>0</v>
      </c>
      <c r="AM611" t="s">
        <v>228</v>
      </c>
      <c r="AN611">
        <v>0</v>
      </c>
      <c r="AQ611" t="s">
        <v>228</v>
      </c>
      <c r="AR611">
        <v>0</v>
      </c>
      <c r="AT611" t="s">
        <v>65</v>
      </c>
      <c r="AU611">
        <v>25</v>
      </c>
    </row>
    <row r="612" spans="3:47" x14ac:dyDescent="0.35">
      <c r="C612" t="s">
        <v>229</v>
      </c>
      <c r="D612">
        <v>0</v>
      </c>
      <c r="G612" t="s">
        <v>229</v>
      </c>
      <c r="H612">
        <v>0</v>
      </c>
      <c r="K612" t="s">
        <v>229</v>
      </c>
      <c r="L612">
        <v>0</v>
      </c>
      <c r="O612" t="s">
        <v>229</v>
      </c>
      <c r="P612">
        <v>0</v>
      </c>
      <c r="S612" t="s">
        <v>229</v>
      </c>
      <c r="T612">
        <v>0</v>
      </c>
      <c r="W612" t="s">
        <v>229</v>
      </c>
      <c r="X612">
        <v>0</v>
      </c>
      <c r="AA612" t="s">
        <v>229</v>
      </c>
      <c r="AB612">
        <v>15</v>
      </c>
      <c r="AE612" t="s">
        <v>229</v>
      </c>
      <c r="AF612">
        <v>0</v>
      </c>
      <c r="AI612" t="s">
        <v>229</v>
      </c>
      <c r="AJ612">
        <v>0</v>
      </c>
      <c r="AM612" t="s">
        <v>229</v>
      </c>
      <c r="AN612">
        <v>0</v>
      </c>
      <c r="AQ612" t="s">
        <v>229</v>
      </c>
      <c r="AR612">
        <v>0</v>
      </c>
      <c r="AT612" t="s">
        <v>66</v>
      </c>
      <c r="AU612">
        <v>0</v>
      </c>
    </row>
    <row r="613" spans="3:47" x14ac:dyDescent="0.35">
      <c r="C613" t="s">
        <v>133</v>
      </c>
      <c r="D613">
        <v>0</v>
      </c>
      <c r="G613" t="s">
        <v>133</v>
      </c>
      <c r="H613">
        <v>0</v>
      </c>
      <c r="K613" t="s">
        <v>133</v>
      </c>
      <c r="L613">
        <v>0</v>
      </c>
      <c r="O613" t="s">
        <v>133</v>
      </c>
      <c r="P613">
        <v>0</v>
      </c>
      <c r="S613" t="s">
        <v>133</v>
      </c>
      <c r="T613">
        <v>0</v>
      </c>
      <c r="W613" t="s">
        <v>133</v>
      </c>
      <c r="X613">
        <v>0</v>
      </c>
      <c r="AA613" t="s">
        <v>133</v>
      </c>
      <c r="AB613">
        <v>0</v>
      </c>
      <c r="AE613" t="s">
        <v>133</v>
      </c>
      <c r="AF613">
        <v>0</v>
      </c>
      <c r="AI613" t="s">
        <v>133</v>
      </c>
      <c r="AJ613">
        <v>0</v>
      </c>
      <c r="AM613" t="s">
        <v>133</v>
      </c>
      <c r="AN613">
        <v>0</v>
      </c>
      <c r="AQ613" t="s">
        <v>133</v>
      </c>
      <c r="AR613">
        <v>0</v>
      </c>
      <c r="AT613" t="s">
        <v>79</v>
      </c>
      <c r="AU613">
        <v>1496</v>
      </c>
    </row>
    <row r="614" spans="3:47" x14ac:dyDescent="0.35">
      <c r="C614" t="s">
        <v>230</v>
      </c>
      <c r="D614">
        <v>0</v>
      </c>
      <c r="G614" t="s">
        <v>230</v>
      </c>
      <c r="H614">
        <v>0</v>
      </c>
      <c r="K614" t="s">
        <v>230</v>
      </c>
      <c r="L614">
        <v>0</v>
      </c>
      <c r="O614" t="s">
        <v>230</v>
      </c>
      <c r="P614">
        <v>0</v>
      </c>
      <c r="S614" t="s">
        <v>230</v>
      </c>
      <c r="T614">
        <v>0</v>
      </c>
      <c r="W614" t="s">
        <v>230</v>
      </c>
      <c r="X614">
        <v>0</v>
      </c>
      <c r="AA614" t="s">
        <v>230</v>
      </c>
      <c r="AB614">
        <v>1022</v>
      </c>
      <c r="AE614" t="s">
        <v>230</v>
      </c>
      <c r="AF614">
        <v>0</v>
      </c>
      <c r="AI614" t="s">
        <v>230</v>
      </c>
      <c r="AJ614">
        <v>0</v>
      </c>
      <c r="AM614" t="s">
        <v>230</v>
      </c>
      <c r="AN614">
        <v>0</v>
      </c>
      <c r="AQ614" t="s">
        <v>230</v>
      </c>
      <c r="AR614">
        <v>1481</v>
      </c>
      <c r="AT614" t="s">
        <v>68</v>
      </c>
      <c r="AU614">
        <v>1041</v>
      </c>
    </row>
    <row r="615" spans="3:47" x14ac:dyDescent="0.35">
      <c r="C615" t="s">
        <v>136</v>
      </c>
      <c r="D615">
        <v>0</v>
      </c>
      <c r="G615" t="s">
        <v>136</v>
      </c>
      <c r="H615">
        <v>0</v>
      </c>
      <c r="K615" t="s">
        <v>136</v>
      </c>
      <c r="L615">
        <v>0</v>
      </c>
      <c r="O615" t="s">
        <v>136</v>
      </c>
      <c r="P615">
        <v>0</v>
      </c>
      <c r="S615" t="s">
        <v>136</v>
      </c>
      <c r="T615">
        <v>0</v>
      </c>
      <c r="W615" t="s">
        <v>136</v>
      </c>
      <c r="X615">
        <v>0</v>
      </c>
      <c r="AA615" t="s">
        <v>136</v>
      </c>
      <c r="AB615">
        <v>0</v>
      </c>
      <c r="AE615" t="s">
        <v>136</v>
      </c>
      <c r="AF615">
        <v>0</v>
      </c>
      <c r="AI615" t="s">
        <v>136</v>
      </c>
      <c r="AJ615">
        <v>0</v>
      </c>
      <c r="AM615" t="s">
        <v>136</v>
      </c>
      <c r="AN615">
        <v>0</v>
      </c>
      <c r="AQ615" t="s">
        <v>136</v>
      </c>
      <c r="AR615">
        <v>0</v>
      </c>
      <c r="AT615" t="s">
        <v>69</v>
      </c>
      <c r="AU615">
        <v>0</v>
      </c>
    </row>
    <row r="616" spans="3:47" x14ac:dyDescent="0.35">
      <c r="C616" t="s">
        <v>231</v>
      </c>
      <c r="D616">
        <v>0</v>
      </c>
      <c r="G616" t="s">
        <v>231</v>
      </c>
      <c r="H616">
        <v>0</v>
      </c>
      <c r="K616" t="s">
        <v>231</v>
      </c>
      <c r="L616">
        <v>0</v>
      </c>
      <c r="O616" t="s">
        <v>231</v>
      </c>
      <c r="P616">
        <v>0</v>
      </c>
      <c r="S616" t="s">
        <v>231</v>
      </c>
      <c r="T616">
        <v>0</v>
      </c>
      <c r="W616" t="s">
        <v>231</v>
      </c>
      <c r="X616">
        <v>0</v>
      </c>
      <c r="AA616" t="s">
        <v>231</v>
      </c>
      <c r="AB616">
        <v>0</v>
      </c>
      <c r="AE616" t="s">
        <v>231</v>
      </c>
      <c r="AF616">
        <v>0</v>
      </c>
      <c r="AI616" t="s">
        <v>231</v>
      </c>
      <c r="AJ616">
        <v>0</v>
      </c>
      <c r="AM616" t="s">
        <v>231</v>
      </c>
      <c r="AN616">
        <v>0</v>
      </c>
      <c r="AQ616" t="s">
        <v>231</v>
      </c>
      <c r="AR616">
        <v>0</v>
      </c>
      <c r="AT616" t="s">
        <v>70</v>
      </c>
      <c r="AU616">
        <v>0</v>
      </c>
    </row>
    <row r="617" spans="3:47" x14ac:dyDescent="0.35">
      <c r="C617" t="s">
        <v>141</v>
      </c>
      <c r="D617">
        <v>0</v>
      </c>
      <c r="G617" t="s">
        <v>141</v>
      </c>
      <c r="H617">
        <v>0</v>
      </c>
      <c r="K617" t="s">
        <v>141</v>
      </c>
      <c r="L617">
        <v>0</v>
      </c>
      <c r="O617" t="s">
        <v>141</v>
      </c>
      <c r="P617">
        <v>0</v>
      </c>
      <c r="S617" t="s">
        <v>141</v>
      </c>
      <c r="T617">
        <v>0</v>
      </c>
      <c r="W617" t="s">
        <v>141</v>
      </c>
      <c r="X617">
        <v>0</v>
      </c>
      <c r="AA617" t="s">
        <v>141</v>
      </c>
      <c r="AB617">
        <v>0</v>
      </c>
      <c r="AE617" t="s">
        <v>141</v>
      </c>
      <c r="AF617">
        <v>0</v>
      </c>
      <c r="AI617" t="s">
        <v>141</v>
      </c>
      <c r="AJ617">
        <v>0</v>
      </c>
      <c r="AM617" t="s">
        <v>141</v>
      </c>
      <c r="AN617">
        <v>0</v>
      </c>
      <c r="AQ617" t="s">
        <v>141</v>
      </c>
      <c r="AR617">
        <v>0</v>
      </c>
      <c r="AT617" t="s">
        <v>76</v>
      </c>
      <c r="AU617">
        <v>0</v>
      </c>
    </row>
    <row r="618" spans="3:47" x14ac:dyDescent="0.35">
      <c r="C618" t="s">
        <v>232</v>
      </c>
      <c r="D618">
        <v>0</v>
      </c>
      <c r="G618" t="s">
        <v>232</v>
      </c>
      <c r="H618">
        <v>0</v>
      </c>
      <c r="K618" t="s">
        <v>232</v>
      </c>
      <c r="L618">
        <v>0</v>
      </c>
      <c r="O618" t="s">
        <v>232</v>
      </c>
      <c r="P618">
        <v>0</v>
      </c>
      <c r="S618" t="s">
        <v>232</v>
      </c>
      <c r="T618">
        <v>0</v>
      </c>
      <c r="W618" t="s">
        <v>232</v>
      </c>
      <c r="X618">
        <v>0</v>
      </c>
      <c r="AA618" t="s">
        <v>232</v>
      </c>
      <c r="AB618">
        <v>0</v>
      </c>
      <c r="AE618" t="s">
        <v>232</v>
      </c>
      <c r="AF618">
        <v>0</v>
      </c>
      <c r="AI618" t="s">
        <v>232</v>
      </c>
      <c r="AJ618">
        <v>0</v>
      </c>
      <c r="AM618" t="s">
        <v>232</v>
      </c>
      <c r="AN618">
        <v>0</v>
      </c>
      <c r="AQ618" t="s">
        <v>232</v>
      </c>
      <c r="AR618">
        <v>0</v>
      </c>
      <c r="AT618" t="s">
        <v>77</v>
      </c>
      <c r="AU618">
        <v>8306</v>
      </c>
    </row>
    <row r="619" spans="3:47" x14ac:dyDescent="0.35">
      <c r="C619" t="s">
        <v>233</v>
      </c>
      <c r="D619">
        <v>0</v>
      </c>
      <c r="G619" t="s">
        <v>233</v>
      </c>
      <c r="H619">
        <v>0</v>
      </c>
      <c r="K619" t="s">
        <v>233</v>
      </c>
      <c r="L619">
        <v>0</v>
      </c>
      <c r="O619" t="s">
        <v>233</v>
      </c>
      <c r="P619">
        <v>0</v>
      </c>
      <c r="S619" t="s">
        <v>233</v>
      </c>
      <c r="T619">
        <v>0</v>
      </c>
      <c r="W619" t="s">
        <v>233</v>
      </c>
      <c r="X619">
        <v>0</v>
      </c>
      <c r="AA619" t="s">
        <v>233</v>
      </c>
      <c r="AB619">
        <v>0</v>
      </c>
      <c r="AE619" t="s">
        <v>233</v>
      </c>
      <c r="AF619">
        <v>0</v>
      </c>
      <c r="AI619" t="s">
        <v>233</v>
      </c>
      <c r="AJ619">
        <v>0</v>
      </c>
      <c r="AM619" t="s">
        <v>233</v>
      </c>
      <c r="AN619">
        <v>0</v>
      </c>
      <c r="AQ619" t="s">
        <v>233</v>
      </c>
      <c r="AR619">
        <v>0</v>
      </c>
      <c r="AT619" t="s">
        <v>78</v>
      </c>
      <c r="AU619">
        <v>0</v>
      </c>
    </row>
    <row r="620" spans="3:47" x14ac:dyDescent="0.35">
      <c r="C620" t="s">
        <v>134</v>
      </c>
      <c r="D620">
        <v>0</v>
      </c>
      <c r="G620" t="s">
        <v>134</v>
      </c>
      <c r="H620">
        <v>0</v>
      </c>
      <c r="K620" t="s">
        <v>134</v>
      </c>
      <c r="L620">
        <v>0</v>
      </c>
      <c r="O620" t="s">
        <v>134</v>
      </c>
      <c r="P620">
        <v>0</v>
      </c>
      <c r="S620" t="s">
        <v>134</v>
      </c>
      <c r="T620">
        <v>0</v>
      </c>
      <c r="W620" t="s">
        <v>134</v>
      </c>
      <c r="X620">
        <v>0</v>
      </c>
      <c r="AA620" t="s">
        <v>134</v>
      </c>
      <c r="AB620">
        <v>0</v>
      </c>
      <c r="AE620" t="s">
        <v>134</v>
      </c>
      <c r="AF620">
        <v>0</v>
      </c>
      <c r="AI620" t="s">
        <v>134</v>
      </c>
      <c r="AJ620">
        <v>0</v>
      </c>
      <c r="AM620" t="s">
        <v>134</v>
      </c>
      <c r="AN620">
        <v>0</v>
      </c>
      <c r="AQ620" t="s">
        <v>134</v>
      </c>
      <c r="AR620">
        <v>0</v>
      </c>
      <c r="AT620" t="s">
        <v>67</v>
      </c>
      <c r="AU620">
        <v>0</v>
      </c>
    </row>
    <row r="621" spans="3:47" x14ac:dyDescent="0.35">
      <c r="C621" t="s">
        <v>142</v>
      </c>
      <c r="D621">
        <v>0</v>
      </c>
      <c r="G621" t="s">
        <v>142</v>
      </c>
      <c r="H621">
        <v>0</v>
      </c>
      <c r="K621" t="s">
        <v>142</v>
      </c>
      <c r="L621">
        <v>0</v>
      </c>
      <c r="O621" t="s">
        <v>142</v>
      </c>
      <c r="P621">
        <v>0</v>
      </c>
      <c r="S621" t="s">
        <v>142</v>
      </c>
      <c r="T621">
        <v>0</v>
      </c>
      <c r="W621" t="s">
        <v>142</v>
      </c>
      <c r="X621">
        <v>0</v>
      </c>
      <c r="AA621" t="s">
        <v>142</v>
      </c>
      <c r="AB621">
        <v>0</v>
      </c>
      <c r="AE621" t="s">
        <v>142</v>
      </c>
      <c r="AF621">
        <v>0</v>
      </c>
      <c r="AI621" t="s">
        <v>142</v>
      </c>
      <c r="AJ621">
        <v>0</v>
      </c>
      <c r="AM621" t="s">
        <v>142</v>
      </c>
      <c r="AN621">
        <v>0</v>
      </c>
      <c r="AQ621" t="s">
        <v>142</v>
      </c>
      <c r="AR621">
        <v>0</v>
      </c>
      <c r="AT621" t="s">
        <v>80</v>
      </c>
      <c r="AU621">
        <v>0</v>
      </c>
    </row>
    <row r="622" spans="3:47" x14ac:dyDescent="0.35">
      <c r="C622" t="s">
        <v>83</v>
      </c>
      <c r="D622">
        <v>0</v>
      </c>
      <c r="G622" t="s">
        <v>83</v>
      </c>
      <c r="H622">
        <v>0</v>
      </c>
      <c r="K622" t="s">
        <v>83</v>
      </c>
      <c r="L622">
        <v>0</v>
      </c>
      <c r="O622" t="s">
        <v>83</v>
      </c>
      <c r="P622">
        <v>0</v>
      </c>
      <c r="S622" t="s">
        <v>83</v>
      </c>
      <c r="T622">
        <v>0</v>
      </c>
      <c r="W622" t="s">
        <v>83</v>
      </c>
      <c r="X622">
        <v>0</v>
      </c>
      <c r="AA622" t="s">
        <v>83</v>
      </c>
      <c r="AB622">
        <v>0</v>
      </c>
      <c r="AE622" t="s">
        <v>83</v>
      </c>
      <c r="AF622">
        <v>0</v>
      </c>
      <c r="AI622" t="s">
        <v>83</v>
      </c>
      <c r="AJ622">
        <v>0</v>
      </c>
      <c r="AM622" t="s">
        <v>83</v>
      </c>
      <c r="AN622">
        <v>0</v>
      </c>
      <c r="AQ622" t="s">
        <v>83</v>
      </c>
      <c r="AR622">
        <v>0</v>
      </c>
      <c r="AT622" t="s">
        <v>83</v>
      </c>
      <c r="AU622">
        <v>0</v>
      </c>
    </row>
    <row r="623" spans="3:47" x14ac:dyDescent="0.35">
      <c r="C623" t="s">
        <v>84</v>
      </c>
      <c r="D623">
        <v>0</v>
      </c>
      <c r="G623" t="s">
        <v>84</v>
      </c>
      <c r="H623">
        <v>0</v>
      </c>
      <c r="K623" t="s">
        <v>84</v>
      </c>
      <c r="L623">
        <v>0</v>
      </c>
      <c r="O623" t="s">
        <v>84</v>
      </c>
      <c r="P623">
        <v>0</v>
      </c>
      <c r="S623" t="s">
        <v>84</v>
      </c>
      <c r="T623">
        <v>0</v>
      </c>
      <c r="W623" t="s">
        <v>84</v>
      </c>
      <c r="X623">
        <v>0</v>
      </c>
      <c r="AA623" t="s">
        <v>84</v>
      </c>
      <c r="AB623">
        <v>0</v>
      </c>
      <c r="AE623" t="s">
        <v>84</v>
      </c>
      <c r="AF623">
        <v>0</v>
      </c>
      <c r="AI623" t="s">
        <v>84</v>
      </c>
      <c r="AJ623">
        <v>0</v>
      </c>
      <c r="AM623" t="s">
        <v>84</v>
      </c>
      <c r="AN623">
        <v>0</v>
      </c>
      <c r="AQ623" t="s">
        <v>84</v>
      </c>
      <c r="AR623">
        <v>0</v>
      </c>
      <c r="AT623" t="s">
        <v>84</v>
      </c>
      <c r="AU623">
        <v>0</v>
      </c>
    </row>
    <row r="624" spans="3:47" x14ac:dyDescent="0.35">
      <c r="C624" t="s">
        <v>126</v>
      </c>
      <c r="D624">
        <v>0</v>
      </c>
      <c r="G624" t="s">
        <v>126</v>
      </c>
      <c r="H624">
        <v>0</v>
      </c>
      <c r="K624" t="s">
        <v>247</v>
      </c>
      <c r="L624">
        <v>0</v>
      </c>
      <c r="O624" t="s">
        <v>126</v>
      </c>
      <c r="P624">
        <v>0</v>
      </c>
      <c r="S624" t="s">
        <v>126</v>
      </c>
      <c r="T624">
        <v>0</v>
      </c>
      <c r="W624" t="s">
        <v>126</v>
      </c>
      <c r="X624">
        <v>0</v>
      </c>
      <c r="AA624" t="s">
        <v>126</v>
      </c>
      <c r="AB624">
        <v>0</v>
      </c>
      <c r="AE624" t="s">
        <v>126</v>
      </c>
      <c r="AF624">
        <v>0</v>
      </c>
      <c r="AI624" t="s">
        <v>126</v>
      </c>
      <c r="AJ624">
        <v>0</v>
      </c>
      <c r="AM624" t="s">
        <v>126</v>
      </c>
      <c r="AN624">
        <v>0</v>
      </c>
      <c r="AQ624" t="s">
        <v>126</v>
      </c>
      <c r="AR624">
        <v>0</v>
      </c>
      <c r="AT624" t="s">
        <v>86</v>
      </c>
      <c r="AU624">
        <v>0</v>
      </c>
    </row>
    <row r="625" spans="1:47" x14ac:dyDescent="0.35">
      <c r="C625" t="s">
        <v>87</v>
      </c>
      <c r="D625">
        <v>0</v>
      </c>
      <c r="G625" t="s">
        <v>87</v>
      </c>
      <c r="H625">
        <v>0</v>
      </c>
      <c r="K625" t="s">
        <v>87</v>
      </c>
      <c r="L625">
        <v>0</v>
      </c>
      <c r="O625" t="s">
        <v>87</v>
      </c>
      <c r="P625">
        <v>0</v>
      </c>
      <c r="S625" t="s">
        <v>87</v>
      </c>
      <c r="T625">
        <v>0</v>
      </c>
      <c r="W625" t="s">
        <v>87</v>
      </c>
      <c r="X625">
        <v>0</v>
      </c>
      <c r="AA625" t="s">
        <v>87</v>
      </c>
      <c r="AB625">
        <v>0</v>
      </c>
      <c r="AE625" t="s">
        <v>87</v>
      </c>
      <c r="AF625">
        <v>0</v>
      </c>
      <c r="AI625" t="s">
        <v>87</v>
      </c>
      <c r="AJ625">
        <v>0</v>
      </c>
      <c r="AM625" t="s">
        <v>87</v>
      </c>
      <c r="AN625">
        <v>0</v>
      </c>
      <c r="AQ625" t="s">
        <v>87</v>
      </c>
      <c r="AR625">
        <v>0</v>
      </c>
      <c r="AT625" t="s">
        <v>87</v>
      </c>
      <c r="AU625">
        <v>4</v>
      </c>
    </row>
    <row r="626" spans="1:47" x14ac:dyDescent="0.35">
      <c r="A626" t="s">
        <v>182</v>
      </c>
      <c r="B626">
        <v>24487610.999999996</v>
      </c>
      <c r="C626" t="s">
        <v>135</v>
      </c>
      <c r="D626">
        <v>2716</v>
      </c>
      <c r="E626" t="s">
        <v>182</v>
      </c>
      <c r="F626">
        <v>25251730.999999993</v>
      </c>
      <c r="G626" t="s">
        <v>135</v>
      </c>
      <c r="H626">
        <v>2904</v>
      </c>
      <c r="I626" t="s">
        <v>182</v>
      </c>
      <c r="J626">
        <v>26038704.499999993</v>
      </c>
      <c r="K626" t="s">
        <v>135</v>
      </c>
      <c r="L626">
        <v>0</v>
      </c>
      <c r="M626" t="s">
        <v>182</v>
      </c>
      <c r="N626">
        <v>26843245.5</v>
      </c>
      <c r="O626" t="s">
        <v>135</v>
      </c>
      <c r="P626">
        <v>38</v>
      </c>
      <c r="Q626" t="s">
        <v>182</v>
      </c>
      <c r="R626">
        <v>27696492.499999989</v>
      </c>
      <c r="S626" t="s">
        <v>135</v>
      </c>
      <c r="T626">
        <v>57</v>
      </c>
      <c r="U626" t="s">
        <v>182</v>
      </c>
      <c r="V626">
        <v>28569441.000000015</v>
      </c>
      <c r="W626" t="s">
        <v>135</v>
      </c>
      <c r="X626">
        <v>4985</v>
      </c>
      <c r="Y626" t="s">
        <v>182</v>
      </c>
      <c r="Z626">
        <v>29423878.499999993</v>
      </c>
      <c r="AA626" t="s">
        <v>135</v>
      </c>
      <c r="AB626">
        <v>5147</v>
      </c>
      <c r="AC626" t="s">
        <v>182</v>
      </c>
      <c r="AD626">
        <v>30285595.000000004</v>
      </c>
      <c r="AE626" t="s">
        <v>135</v>
      </c>
      <c r="AF626">
        <v>5993</v>
      </c>
      <c r="AG626" t="s">
        <v>182</v>
      </c>
      <c r="AH626">
        <v>31178238.999999996</v>
      </c>
      <c r="AI626" t="s">
        <v>135</v>
      </c>
      <c r="AJ626">
        <v>6064</v>
      </c>
      <c r="AK626" t="s">
        <v>182</v>
      </c>
      <c r="AL626">
        <v>32077072.000000011</v>
      </c>
      <c r="AM626" t="s">
        <v>135</v>
      </c>
      <c r="AN626">
        <v>6016</v>
      </c>
      <c r="AO626" t="s">
        <v>182</v>
      </c>
      <c r="AP626">
        <v>32969518.500000007</v>
      </c>
      <c r="AQ626" t="s">
        <v>135</v>
      </c>
      <c r="AR626">
        <v>6140</v>
      </c>
      <c r="AS626" t="s">
        <v>182</v>
      </c>
      <c r="AT626" t="s">
        <v>148</v>
      </c>
      <c r="AU626">
        <v>2180</v>
      </c>
    </row>
    <row r="627" spans="1:47" x14ac:dyDescent="0.35">
      <c r="C627" t="s">
        <v>139</v>
      </c>
      <c r="D627">
        <v>11652</v>
      </c>
      <c r="G627" t="s">
        <v>139</v>
      </c>
      <c r="H627">
        <v>12864</v>
      </c>
      <c r="K627" t="s">
        <v>139</v>
      </c>
      <c r="L627">
        <v>12696</v>
      </c>
      <c r="O627" t="s">
        <v>139</v>
      </c>
      <c r="P627">
        <v>13854</v>
      </c>
      <c r="S627" t="s">
        <v>139</v>
      </c>
      <c r="T627">
        <v>15320</v>
      </c>
      <c r="W627" t="s">
        <v>139</v>
      </c>
      <c r="X627">
        <v>15922</v>
      </c>
      <c r="AA627" t="s">
        <v>139</v>
      </c>
      <c r="AB627">
        <v>16306</v>
      </c>
      <c r="AE627" t="s">
        <v>139</v>
      </c>
      <c r="AF627">
        <v>16358</v>
      </c>
      <c r="AI627" t="s">
        <v>139</v>
      </c>
      <c r="AJ627">
        <v>17662</v>
      </c>
      <c r="AM627" t="s">
        <v>139</v>
      </c>
      <c r="AN627">
        <v>21856</v>
      </c>
      <c r="AQ627" t="s">
        <v>139</v>
      </c>
      <c r="AR627">
        <v>19550</v>
      </c>
      <c r="AT627" t="s">
        <v>139</v>
      </c>
      <c r="AU627">
        <v>7961</v>
      </c>
    </row>
    <row r="628" spans="1:47" x14ac:dyDescent="0.35">
      <c r="C628" t="s">
        <v>138</v>
      </c>
      <c r="D628">
        <v>8522</v>
      </c>
      <c r="G628" t="s">
        <v>138</v>
      </c>
      <c r="H628">
        <v>8530</v>
      </c>
      <c r="K628" t="s">
        <v>138</v>
      </c>
      <c r="L628">
        <v>9298</v>
      </c>
      <c r="O628" t="s">
        <v>138</v>
      </c>
      <c r="P628">
        <v>10316</v>
      </c>
      <c r="S628" t="s">
        <v>138</v>
      </c>
      <c r="T628">
        <v>11410</v>
      </c>
      <c r="W628" t="s">
        <v>138</v>
      </c>
      <c r="X628">
        <v>11640</v>
      </c>
      <c r="AA628" t="s">
        <v>138</v>
      </c>
      <c r="AB628">
        <v>12042</v>
      </c>
      <c r="AE628" t="s">
        <v>138</v>
      </c>
      <c r="AF628">
        <v>12350</v>
      </c>
      <c r="AI628" t="s">
        <v>138</v>
      </c>
      <c r="AJ628">
        <v>12648</v>
      </c>
      <c r="AM628" t="s">
        <v>138</v>
      </c>
      <c r="AN628">
        <v>14556</v>
      </c>
      <c r="AQ628" t="s">
        <v>138</v>
      </c>
      <c r="AR628">
        <v>14240</v>
      </c>
      <c r="AT628" t="s">
        <v>138</v>
      </c>
      <c r="AU628">
        <v>5820</v>
      </c>
    </row>
    <row r="629" spans="1:47" x14ac:dyDescent="0.35">
      <c r="C629" t="s">
        <v>82</v>
      </c>
      <c r="D629">
        <v>20</v>
      </c>
      <c r="G629" t="s">
        <v>82</v>
      </c>
      <c r="H629">
        <v>0</v>
      </c>
      <c r="K629" t="s">
        <v>82</v>
      </c>
      <c r="L629">
        <v>0</v>
      </c>
      <c r="O629" t="s">
        <v>82</v>
      </c>
      <c r="P629">
        <v>0</v>
      </c>
      <c r="S629" t="s">
        <v>82</v>
      </c>
      <c r="T629">
        <v>20035</v>
      </c>
      <c r="W629" t="s">
        <v>82</v>
      </c>
      <c r="X629">
        <v>0</v>
      </c>
      <c r="AA629" t="s">
        <v>82</v>
      </c>
      <c r="AB629">
        <v>0</v>
      </c>
      <c r="AE629" t="s">
        <v>82</v>
      </c>
      <c r="AF629">
        <v>0</v>
      </c>
      <c r="AI629" t="s">
        <v>82</v>
      </c>
      <c r="AJ629">
        <v>0</v>
      </c>
      <c r="AM629" t="s">
        <v>82</v>
      </c>
      <c r="AN629">
        <v>0</v>
      </c>
      <c r="AQ629" t="s">
        <v>82</v>
      </c>
      <c r="AR629">
        <v>0</v>
      </c>
      <c r="AT629" t="s">
        <v>82</v>
      </c>
      <c r="AU629">
        <v>2310</v>
      </c>
    </row>
    <row r="630" spans="1:47" x14ac:dyDescent="0.35">
      <c r="C630" t="s">
        <v>60</v>
      </c>
      <c r="D630">
        <v>0</v>
      </c>
      <c r="G630" t="s">
        <v>60</v>
      </c>
      <c r="H630">
        <v>0</v>
      </c>
      <c r="K630" t="s">
        <v>60</v>
      </c>
      <c r="L630">
        <v>0</v>
      </c>
      <c r="O630" t="s">
        <v>60</v>
      </c>
      <c r="P630">
        <v>0</v>
      </c>
      <c r="S630" t="s">
        <v>60</v>
      </c>
      <c r="T630">
        <v>0</v>
      </c>
      <c r="W630" t="s">
        <v>60</v>
      </c>
      <c r="X630">
        <v>0</v>
      </c>
      <c r="AA630" t="s">
        <v>60</v>
      </c>
      <c r="AB630">
        <v>0</v>
      </c>
      <c r="AE630" t="s">
        <v>60</v>
      </c>
      <c r="AF630">
        <v>0</v>
      </c>
      <c r="AI630" t="s">
        <v>60</v>
      </c>
      <c r="AJ630">
        <v>0</v>
      </c>
      <c r="AM630" t="s">
        <v>60</v>
      </c>
      <c r="AN630">
        <v>0</v>
      </c>
      <c r="AQ630" t="s">
        <v>60</v>
      </c>
      <c r="AR630">
        <v>0</v>
      </c>
      <c r="AT630" t="s">
        <v>60</v>
      </c>
      <c r="AU630">
        <v>545</v>
      </c>
    </row>
    <row r="631" spans="1:47" x14ac:dyDescent="0.35">
      <c r="C631" t="s">
        <v>127</v>
      </c>
      <c r="D631">
        <v>1213</v>
      </c>
      <c r="G631" t="s">
        <v>127</v>
      </c>
      <c r="H631">
        <v>1204</v>
      </c>
      <c r="K631" t="s">
        <v>127</v>
      </c>
      <c r="L631">
        <v>0</v>
      </c>
      <c r="O631" t="s">
        <v>127</v>
      </c>
      <c r="P631">
        <v>0</v>
      </c>
      <c r="S631" t="s">
        <v>127</v>
      </c>
      <c r="T631">
        <v>0</v>
      </c>
      <c r="W631" t="s">
        <v>127</v>
      </c>
      <c r="X631">
        <v>1991</v>
      </c>
      <c r="AA631" t="s">
        <v>127</v>
      </c>
      <c r="AB631">
        <v>4787</v>
      </c>
      <c r="AE631" t="s">
        <v>127</v>
      </c>
      <c r="AF631">
        <v>6632</v>
      </c>
      <c r="AI631" t="s">
        <v>127</v>
      </c>
      <c r="AJ631">
        <v>6696</v>
      </c>
      <c r="AM631" t="s">
        <v>127</v>
      </c>
      <c r="AN631">
        <v>7329</v>
      </c>
      <c r="AQ631" t="s">
        <v>127</v>
      </c>
      <c r="AR631">
        <v>6992</v>
      </c>
      <c r="AT631" t="s">
        <v>58</v>
      </c>
      <c r="AU631">
        <v>2205</v>
      </c>
    </row>
    <row r="632" spans="1:47" x14ac:dyDescent="0.35">
      <c r="C632" t="s">
        <v>61</v>
      </c>
      <c r="D632">
        <v>0</v>
      </c>
      <c r="G632" t="s">
        <v>61</v>
      </c>
      <c r="H632">
        <v>0</v>
      </c>
      <c r="K632" t="s">
        <v>61</v>
      </c>
      <c r="L632">
        <v>0</v>
      </c>
      <c r="O632" t="s">
        <v>61</v>
      </c>
      <c r="P632">
        <v>0</v>
      </c>
      <c r="S632" t="s">
        <v>61</v>
      </c>
      <c r="T632">
        <v>0</v>
      </c>
      <c r="W632" t="s">
        <v>61</v>
      </c>
      <c r="X632">
        <v>0</v>
      </c>
      <c r="AA632" t="s">
        <v>61</v>
      </c>
      <c r="AB632">
        <v>0</v>
      </c>
      <c r="AE632" t="s">
        <v>61</v>
      </c>
      <c r="AF632">
        <v>0</v>
      </c>
      <c r="AI632" t="s">
        <v>61</v>
      </c>
      <c r="AJ632">
        <v>0</v>
      </c>
      <c r="AM632" t="s">
        <v>61</v>
      </c>
      <c r="AN632">
        <v>0</v>
      </c>
      <c r="AQ632" t="s">
        <v>61</v>
      </c>
      <c r="AR632">
        <v>0</v>
      </c>
      <c r="AT632" t="s">
        <v>61</v>
      </c>
      <c r="AU632">
        <v>0</v>
      </c>
    </row>
    <row r="633" spans="1:47" x14ac:dyDescent="0.35">
      <c r="C633" t="s">
        <v>62</v>
      </c>
      <c r="D633">
        <v>85</v>
      </c>
      <c r="G633" t="s">
        <v>62</v>
      </c>
      <c r="H633">
        <v>0</v>
      </c>
      <c r="K633" t="s">
        <v>62</v>
      </c>
      <c r="L633">
        <v>0</v>
      </c>
      <c r="O633" t="s">
        <v>62</v>
      </c>
      <c r="P633">
        <v>0</v>
      </c>
      <c r="S633" t="s">
        <v>62</v>
      </c>
      <c r="T633">
        <v>0</v>
      </c>
      <c r="W633" t="s">
        <v>62</v>
      </c>
      <c r="X633">
        <v>0</v>
      </c>
      <c r="AA633" t="s">
        <v>62</v>
      </c>
      <c r="AB633">
        <v>0</v>
      </c>
      <c r="AE633" t="s">
        <v>62</v>
      </c>
      <c r="AF633">
        <v>0</v>
      </c>
      <c r="AI633" t="s">
        <v>62</v>
      </c>
      <c r="AJ633">
        <v>0</v>
      </c>
      <c r="AM633" t="s">
        <v>62</v>
      </c>
      <c r="AN633">
        <v>0</v>
      </c>
      <c r="AQ633" t="s">
        <v>62</v>
      </c>
      <c r="AR633">
        <v>0</v>
      </c>
      <c r="AT633" t="s">
        <v>62</v>
      </c>
      <c r="AU633">
        <v>0</v>
      </c>
    </row>
    <row r="634" spans="1:47" x14ac:dyDescent="0.35">
      <c r="C634" t="s">
        <v>227</v>
      </c>
      <c r="D634">
        <v>0</v>
      </c>
      <c r="G634" t="s">
        <v>227</v>
      </c>
      <c r="H634">
        <v>0</v>
      </c>
      <c r="K634" t="s">
        <v>227</v>
      </c>
      <c r="L634">
        <v>0</v>
      </c>
      <c r="O634" t="s">
        <v>227</v>
      </c>
      <c r="P634">
        <v>0</v>
      </c>
      <c r="S634" t="s">
        <v>227</v>
      </c>
      <c r="T634">
        <v>0</v>
      </c>
      <c r="W634" t="s">
        <v>227</v>
      </c>
      <c r="X634">
        <v>0</v>
      </c>
      <c r="AA634" t="s">
        <v>227</v>
      </c>
      <c r="AB634">
        <v>0</v>
      </c>
      <c r="AE634" t="s">
        <v>227</v>
      </c>
      <c r="AF634">
        <v>0</v>
      </c>
      <c r="AI634" t="s">
        <v>227</v>
      </c>
      <c r="AJ634">
        <v>0</v>
      </c>
      <c r="AM634" t="s">
        <v>227</v>
      </c>
      <c r="AN634">
        <v>0</v>
      </c>
      <c r="AQ634" t="s">
        <v>227</v>
      </c>
      <c r="AR634">
        <v>0</v>
      </c>
      <c r="AT634" t="s">
        <v>64</v>
      </c>
      <c r="AU634">
        <v>0</v>
      </c>
    </row>
    <row r="635" spans="1:47" x14ac:dyDescent="0.35">
      <c r="C635" t="s">
        <v>228</v>
      </c>
      <c r="D635">
        <v>0</v>
      </c>
      <c r="G635" t="s">
        <v>228</v>
      </c>
      <c r="H635">
        <v>0</v>
      </c>
      <c r="K635" t="s">
        <v>228</v>
      </c>
      <c r="L635">
        <v>0</v>
      </c>
      <c r="O635" t="s">
        <v>228</v>
      </c>
      <c r="P635">
        <v>0</v>
      </c>
      <c r="S635" t="s">
        <v>228</v>
      </c>
      <c r="T635">
        <v>0</v>
      </c>
      <c r="W635" t="s">
        <v>228</v>
      </c>
      <c r="X635">
        <v>2466</v>
      </c>
      <c r="AA635" t="s">
        <v>228</v>
      </c>
      <c r="AB635">
        <v>0</v>
      </c>
      <c r="AE635" t="s">
        <v>228</v>
      </c>
      <c r="AF635">
        <v>2789</v>
      </c>
      <c r="AI635" t="s">
        <v>228</v>
      </c>
      <c r="AJ635">
        <v>2954</v>
      </c>
      <c r="AM635" t="s">
        <v>228</v>
      </c>
      <c r="AN635">
        <v>3318</v>
      </c>
      <c r="AQ635" t="s">
        <v>228</v>
      </c>
      <c r="AR635">
        <v>3337</v>
      </c>
      <c r="AT635" t="s">
        <v>65</v>
      </c>
      <c r="AU635">
        <v>2466</v>
      </c>
    </row>
    <row r="636" spans="1:47" x14ac:dyDescent="0.35">
      <c r="C636" t="s">
        <v>229</v>
      </c>
      <c r="D636">
        <v>33</v>
      </c>
      <c r="G636" t="s">
        <v>229</v>
      </c>
      <c r="H636">
        <v>44</v>
      </c>
      <c r="K636" t="s">
        <v>229</v>
      </c>
      <c r="L636">
        <v>0</v>
      </c>
      <c r="O636" t="s">
        <v>229</v>
      </c>
      <c r="P636">
        <v>212</v>
      </c>
      <c r="S636" t="s">
        <v>229</v>
      </c>
      <c r="T636">
        <v>0</v>
      </c>
      <c r="W636" t="s">
        <v>229</v>
      </c>
      <c r="X636">
        <v>29</v>
      </c>
      <c r="AA636" t="s">
        <v>229</v>
      </c>
      <c r="AB636">
        <v>304</v>
      </c>
      <c r="AE636" t="s">
        <v>229</v>
      </c>
      <c r="AF636">
        <v>54</v>
      </c>
      <c r="AI636" t="s">
        <v>229</v>
      </c>
      <c r="AJ636">
        <v>0</v>
      </c>
      <c r="AM636" t="s">
        <v>229</v>
      </c>
      <c r="AN636">
        <v>0</v>
      </c>
      <c r="AQ636" t="s">
        <v>229</v>
      </c>
      <c r="AR636">
        <v>72</v>
      </c>
      <c r="AT636" t="s">
        <v>66</v>
      </c>
      <c r="AU636">
        <v>29</v>
      </c>
    </row>
    <row r="637" spans="1:47" x14ac:dyDescent="0.35">
      <c r="C637" t="s">
        <v>133</v>
      </c>
      <c r="D637">
        <v>0</v>
      </c>
      <c r="G637" t="s">
        <v>133</v>
      </c>
      <c r="H637">
        <v>0</v>
      </c>
      <c r="K637" t="s">
        <v>133</v>
      </c>
      <c r="L637">
        <v>0</v>
      </c>
      <c r="O637" t="s">
        <v>133</v>
      </c>
      <c r="P637">
        <v>0</v>
      </c>
      <c r="S637" t="s">
        <v>133</v>
      </c>
      <c r="T637">
        <v>0</v>
      </c>
      <c r="W637" t="s">
        <v>133</v>
      </c>
      <c r="X637">
        <v>0</v>
      </c>
      <c r="AA637" t="s">
        <v>133</v>
      </c>
      <c r="AB637">
        <v>0</v>
      </c>
      <c r="AE637" t="s">
        <v>133</v>
      </c>
      <c r="AF637">
        <v>2055</v>
      </c>
      <c r="AI637" t="s">
        <v>133</v>
      </c>
      <c r="AJ637">
        <v>2041</v>
      </c>
      <c r="AM637" t="s">
        <v>133</v>
      </c>
      <c r="AN637">
        <v>1912</v>
      </c>
      <c r="AQ637" t="s">
        <v>133</v>
      </c>
      <c r="AR637">
        <v>335</v>
      </c>
      <c r="AT637" t="s">
        <v>79</v>
      </c>
      <c r="AU637">
        <v>5726</v>
      </c>
    </row>
    <row r="638" spans="1:47" x14ac:dyDescent="0.35">
      <c r="C638" t="s">
        <v>230</v>
      </c>
      <c r="D638">
        <v>0</v>
      </c>
      <c r="G638" t="s">
        <v>230</v>
      </c>
      <c r="H638">
        <v>0</v>
      </c>
      <c r="K638" t="s">
        <v>230</v>
      </c>
      <c r="L638">
        <v>0</v>
      </c>
      <c r="O638" t="s">
        <v>230</v>
      </c>
      <c r="P638">
        <v>0</v>
      </c>
      <c r="S638" t="s">
        <v>230</v>
      </c>
      <c r="T638">
        <v>0</v>
      </c>
      <c r="W638" t="s">
        <v>230</v>
      </c>
      <c r="X638">
        <v>0</v>
      </c>
      <c r="AA638" t="s">
        <v>230</v>
      </c>
      <c r="AB638">
        <v>0</v>
      </c>
      <c r="AE638" t="s">
        <v>230</v>
      </c>
      <c r="AF638">
        <v>0</v>
      </c>
      <c r="AI638" t="s">
        <v>230</v>
      </c>
      <c r="AJ638">
        <v>0</v>
      </c>
      <c r="AM638" t="s">
        <v>230</v>
      </c>
      <c r="AN638">
        <v>0</v>
      </c>
      <c r="AQ638" t="s">
        <v>230</v>
      </c>
      <c r="AR638">
        <v>0</v>
      </c>
      <c r="AT638" t="s">
        <v>68</v>
      </c>
      <c r="AU638">
        <v>0</v>
      </c>
    </row>
    <row r="639" spans="1:47" x14ac:dyDescent="0.35">
      <c r="C639" t="s">
        <v>136</v>
      </c>
      <c r="D639">
        <v>267</v>
      </c>
      <c r="G639" t="s">
        <v>136</v>
      </c>
      <c r="H639">
        <v>238</v>
      </c>
      <c r="K639" t="s">
        <v>136</v>
      </c>
      <c r="L639">
        <v>0</v>
      </c>
      <c r="O639" t="s">
        <v>136</v>
      </c>
      <c r="P639">
        <v>0</v>
      </c>
      <c r="S639" t="s">
        <v>136</v>
      </c>
      <c r="T639">
        <v>0</v>
      </c>
      <c r="W639" t="s">
        <v>136</v>
      </c>
      <c r="X639">
        <v>290</v>
      </c>
      <c r="AA639" t="s">
        <v>136</v>
      </c>
      <c r="AB639">
        <v>0</v>
      </c>
      <c r="AE639" t="s">
        <v>136</v>
      </c>
      <c r="AF639">
        <v>315</v>
      </c>
      <c r="AI639" t="s">
        <v>136</v>
      </c>
      <c r="AJ639">
        <v>301</v>
      </c>
      <c r="AM639" t="s">
        <v>136</v>
      </c>
      <c r="AN639">
        <v>264</v>
      </c>
      <c r="AQ639" t="s">
        <v>136</v>
      </c>
      <c r="AR639">
        <v>276</v>
      </c>
      <c r="AT639" t="s">
        <v>69</v>
      </c>
      <c r="AU639">
        <v>206</v>
      </c>
    </row>
    <row r="640" spans="1:47" x14ac:dyDescent="0.35">
      <c r="C640" t="s">
        <v>231</v>
      </c>
      <c r="D640">
        <v>0</v>
      </c>
      <c r="G640" t="s">
        <v>231</v>
      </c>
      <c r="H640">
        <v>0</v>
      </c>
      <c r="K640" t="s">
        <v>231</v>
      </c>
      <c r="L640">
        <v>0</v>
      </c>
      <c r="O640" t="s">
        <v>231</v>
      </c>
      <c r="P640">
        <v>0</v>
      </c>
      <c r="S640" t="s">
        <v>231</v>
      </c>
      <c r="T640">
        <v>0</v>
      </c>
      <c r="W640" t="s">
        <v>231</v>
      </c>
      <c r="X640">
        <v>0</v>
      </c>
      <c r="AA640" t="s">
        <v>231</v>
      </c>
      <c r="AB640">
        <v>0</v>
      </c>
      <c r="AE640" t="s">
        <v>231</v>
      </c>
      <c r="AF640">
        <v>0</v>
      </c>
      <c r="AI640" t="s">
        <v>231</v>
      </c>
      <c r="AJ640">
        <v>0</v>
      </c>
      <c r="AM640" t="s">
        <v>231</v>
      </c>
      <c r="AN640">
        <v>0</v>
      </c>
      <c r="AQ640" t="s">
        <v>231</v>
      </c>
      <c r="AR640">
        <v>172</v>
      </c>
      <c r="AT640" t="s">
        <v>70</v>
      </c>
      <c r="AU640">
        <v>59</v>
      </c>
    </row>
    <row r="641" spans="1:47" x14ac:dyDescent="0.35">
      <c r="C641" t="s">
        <v>141</v>
      </c>
      <c r="D641">
        <v>76</v>
      </c>
      <c r="G641" t="s">
        <v>141</v>
      </c>
      <c r="H641">
        <v>115</v>
      </c>
      <c r="K641" t="s">
        <v>141</v>
      </c>
      <c r="L641">
        <v>0</v>
      </c>
      <c r="O641" t="s">
        <v>141</v>
      </c>
      <c r="P641">
        <v>0</v>
      </c>
      <c r="S641" t="s">
        <v>141</v>
      </c>
      <c r="T641">
        <v>0</v>
      </c>
      <c r="W641" t="s">
        <v>141</v>
      </c>
      <c r="X641">
        <v>147</v>
      </c>
      <c r="AA641" t="s">
        <v>141</v>
      </c>
      <c r="AB641">
        <v>150</v>
      </c>
      <c r="AE641" t="s">
        <v>141</v>
      </c>
      <c r="AF641">
        <v>165</v>
      </c>
      <c r="AI641" t="s">
        <v>141</v>
      </c>
      <c r="AJ641">
        <v>156</v>
      </c>
      <c r="AM641" t="s">
        <v>141</v>
      </c>
      <c r="AN641">
        <v>151</v>
      </c>
      <c r="AQ641" t="s">
        <v>141</v>
      </c>
      <c r="AR641">
        <v>154</v>
      </c>
      <c r="AT641" t="s">
        <v>76</v>
      </c>
      <c r="AU641">
        <v>147</v>
      </c>
    </row>
    <row r="642" spans="1:47" x14ac:dyDescent="0.35">
      <c r="C642" t="s">
        <v>232</v>
      </c>
      <c r="D642">
        <v>0</v>
      </c>
      <c r="G642" t="s">
        <v>232</v>
      </c>
      <c r="H642">
        <v>0</v>
      </c>
      <c r="K642" t="s">
        <v>232</v>
      </c>
      <c r="L642">
        <v>0</v>
      </c>
      <c r="O642" t="s">
        <v>232</v>
      </c>
      <c r="P642">
        <v>0</v>
      </c>
      <c r="S642" t="s">
        <v>232</v>
      </c>
      <c r="T642">
        <v>0</v>
      </c>
      <c r="W642" t="s">
        <v>232</v>
      </c>
      <c r="X642">
        <v>34992</v>
      </c>
      <c r="AA642" t="s">
        <v>232</v>
      </c>
      <c r="AB642">
        <v>0</v>
      </c>
      <c r="AE642" t="s">
        <v>232</v>
      </c>
      <c r="AF642">
        <v>399</v>
      </c>
      <c r="AI642" t="s">
        <v>232</v>
      </c>
      <c r="AJ642">
        <v>8308</v>
      </c>
      <c r="AM642" t="s">
        <v>232</v>
      </c>
      <c r="AN642">
        <v>3530</v>
      </c>
      <c r="AQ642" t="s">
        <v>232</v>
      </c>
      <c r="AR642">
        <v>696</v>
      </c>
      <c r="AT642" t="s">
        <v>77</v>
      </c>
      <c r="AU642">
        <v>26735</v>
      </c>
    </row>
    <row r="643" spans="1:47" x14ac:dyDescent="0.35">
      <c r="C643" t="s">
        <v>233</v>
      </c>
      <c r="D643">
        <v>0</v>
      </c>
      <c r="G643" t="s">
        <v>233</v>
      </c>
      <c r="H643">
        <v>0</v>
      </c>
      <c r="K643" t="s">
        <v>233</v>
      </c>
      <c r="L643">
        <v>0</v>
      </c>
      <c r="O643" t="s">
        <v>233</v>
      </c>
      <c r="P643">
        <v>0</v>
      </c>
      <c r="S643" t="s">
        <v>233</v>
      </c>
      <c r="T643">
        <v>0</v>
      </c>
      <c r="W643" t="s">
        <v>233</v>
      </c>
      <c r="X643">
        <v>26735</v>
      </c>
      <c r="AA643" t="s">
        <v>233</v>
      </c>
      <c r="AB643">
        <v>0</v>
      </c>
      <c r="AE643" t="s">
        <v>233</v>
      </c>
      <c r="AF643">
        <v>16937</v>
      </c>
      <c r="AI643" t="s">
        <v>233</v>
      </c>
      <c r="AJ643">
        <v>14416</v>
      </c>
      <c r="AM643" t="s">
        <v>233</v>
      </c>
      <c r="AN643">
        <v>10717</v>
      </c>
      <c r="AQ643" t="s">
        <v>233</v>
      </c>
      <c r="AR643">
        <v>12261</v>
      </c>
      <c r="AT643" t="s">
        <v>78</v>
      </c>
      <c r="AU643">
        <v>0</v>
      </c>
    </row>
    <row r="644" spans="1:47" x14ac:dyDescent="0.35">
      <c r="C644" t="s">
        <v>134</v>
      </c>
      <c r="D644">
        <v>1425</v>
      </c>
      <c r="G644" t="s">
        <v>134</v>
      </c>
      <c r="H644">
        <v>1465</v>
      </c>
      <c r="K644" t="s">
        <v>134</v>
      </c>
      <c r="L644">
        <v>0</v>
      </c>
      <c r="O644" t="s">
        <v>134</v>
      </c>
      <c r="P644">
        <v>0</v>
      </c>
      <c r="S644" t="s">
        <v>134</v>
      </c>
      <c r="T644">
        <v>0</v>
      </c>
      <c r="W644" t="s">
        <v>134</v>
      </c>
      <c r="X644">
        <v>1958</v>
      </c>
      <c r="AA644" t="s">
        <v>134</v>
      </c>
      <c r="AB644">
        <v>0</v>
      </c>
      <c r="AE644" t="s">
        <v>134</v>
      </c>
      <c r="AF644">
        <v>0</v>
      </c>
      <c r="AI644" t="s">
        <v>134</v>
      </c>
      <c r="AJ644">
        <v>0</v>
      </c>
      <c r="AM644" t="s">
        <v>134</v>
      </c>
      <c r="AN644">
        <v>301</v>
      </c>
      <c r="AQ644" t="s">
        <v>134</v>
      </c>
      <c r="AR644">
        <v>2040</v>
      </c>
      <c r="AT644" t="s">
        <v>67</v>
      </c>
      <c r="AU644">
        <v>1951</v>
      </c>
    </row>
    <row r="645" spans="1:47" x14ac:dyDescent="0.35">
      <c r="C645" t="s">
        <v>142</v>
      </c>
      <c r="D645">
        <v>0</v>
      </c>
      <c r="G645" t="s">
        <v>142</v>
      </c>
      <c r="H645">
        <v>0</v>
      </c>
      <c r="K645" t="s">
        <v>142</v>
      </c>
      <c r="L645">
        <v>0</v>
      </c>
      <c r="O645" t="s">
        <v>142</v>
      </c>
      <c r="P645">
        <v>0</v>
      </c>
      <c r="S645" t="s">
        <v>142</v>
      </c>
      <c r="T645">
        <v>0</v>
      </c>
      <c r="W645" t="s">
        <v>142</v>
      </c>
      <c r="X645">
        <v>6281</v>
      </c>
      <c r="AA645" t="s">
        <v>142</v>
      </c>
      <c r="AB645">
        <v>0</v>
      </c>
      <c r="AE645" t="s">
        <v>142</v>
      </c>
      <c r="AF645">
        <v>6665</v>
      </c>
      <c r="AI645" t="s">
        <v>142</v>
      </c>
      <c r="AJ645">
        <v>0</v>
      </c>
      <c r="AM645" t="s">
        <v>142</v>
      </c>
      <c r="AN645">
        <v>0</v>
      </c>
      <c r="AQ645" t="s">
        <v>142</v>
      </c>
      <c r="AR645">
        <v>6873</v>
      </c>
      <c r="AT645" t="s">
        <v>80</v>
      </c>
      <c r="AU645">
        <v>0</v>
      </c>
    </row>
    <row r="646" spans="1:47" x14ac:dyDescent="0.35">
      <c r="C646" t="s">
        <v>83</v>
      </c>
      <c r="D646">
        <v>281</v>
      </c>
      <c r="G646" t="s">
        <v>83</v>
      </c>
      <c r="H646">
        <v>287</v>
      </c>
      <c r="K646" t="s">
        <v>83</v>
      </c>
      <c r="L646">
        <v>0</v>
      </c>
      <c r="O646" t="s">
        <v>83</v>
      </c>
      <c r="P646">
        <v>0</v>
      </c>
      <c r="S646" t="s">
        <v>83</v>
      </c>
      <c r="T646">
        <v>0</v>
      </c>
      <c r="W646" t="s">
        <v>83</v>
      </c>
      <c r="X646">
        <v>377</v>
      </c>
      <c r="AA646" t="s">
        <v>83</v>
      </c>
      <c r="AB646">
        <v>362</v>
      </c>
      <c r="AE646" t="s">
        <v>83</v>
      </c>
      <c r="AF646">
        <v>395</v>
      </c>
      <c r="AI646" t="s">
        <v>83</v>
      </c>
      <c r="AJ646">
        <v>444</v>
      </c>
      <c r="AM646" t="s">
        <v>83</v>
      </c>
      <c r="AN646">
        <v>535</v>
      </c>
      <c r="AQ646" t="s">
        <v>83</v>
      </c>
      <c r="AR646">
        <v>497</v>
      </c>
      <c r="AT646" t="s">
        <v>83</v>
      </c>
      <c r="AU646">
        <v>377</v>
      </c>
    </row>
    <row r="647" spans="1:47" x14ac:dyDescent="0.35">
      <c r="C647" t="s">
        <v>84</v>
      </c>
      <c r="D647">
        <v>0</v>
      </c>
      <c r="G647" t="s">
        <v>84</v>
      </c>
      <c r="H647">
        <v>0</v>
      </c>
      <c r="K647" t="s">
        <v>84</v>
      </c>
      <c r="L647">
        <v>0</v>
      </c>
      <c r="O647" t="s">
        <v>84</v>
      </c>
      <c r="P647">
        <v>0</v>
      </c>
      <c r="S647" t="s">
        <v>84</v>
      </c>
      <c r="T647">
        <v>0</v>
      </c>
      <c r="W647" t="s">
        <v>84</v>
      </c>
      <c r="X647">
        <v>287</v>
      </c>
      <c r="AA647" t="s">
        <v>84</v>
      </c>
      <c r="AB647">
        <v>338</v>
      </c>
      <c r="AE647" t="s">
        <v>84</v>
      </c>
      <c r="AF647">
        <v>422</v>
      </c>
      <c r="AI647" t="s">
        <v>84</v>
      </c>
      <c r="AJ647">
        <v>554</v>
      </c>
      <c r="AM647" t="s">
        <v>84</v>
      </c>
      <c r="AN647">
        <v>552</v>
      </c>
      <c r="AQ647" t="s">
        <v>84</v>
      </c>
      <c r="AR647">
        <v>342</v>
      </c>
      <c r="AT647" t="s">
        <v>84</v>
      </c>
      <c r="AU647">
        <v>0</v>
      </c>
    </row>
    <row r="648" spans="1:47" x14ac:dyDescent="0.35">
      <c r="C648" t="s">
        <v>126</v>
      </c>
      <c r="D648">
        <v>0</v>
      </c>
      <c r="G648" t="s">
        <v>126</v>
      </c>
      <c r="H648">
        <v>0</v>
      </c>
      <c r="K648" t="s">
        <v>247</v>
      </c>
      <c r="L648">
        <v>0</v>
      </c>
      <c r="O648" t="s">
        <v>126</v>
      </c>
      <c r="P648">
        <v>0</v>
      </c>
      <c r="S648" t="s">
        <v>126</v>
      </c>
      <c r="T648">
        <v>0</v>
      </c>
      <c r="W648" t="s">
        <v>126</v>
      </c>
      <c r="X648">
        <v>2</v>
      </c>
      <c r="AA648" t="s">
        <v>126</v>
      </c>
      <c r="AB648">
        <v>3</v>
      </c>
      <c r="AE648" t="s">
        <v>126</v>
      </c>
      <c r="AF648">
        <v>2</v>
      </c>
      <c r="AI648" t="s">
        <v>126</v>
      </c>
      <c r="AJ648">
        <v>0</v>
      </c>
      <c r="AM648" t="s">
        <v>126</v>
      </c>
      <c r="AN648">
        <v>0</v>
      </c>
      <c r="AQ648" t="s">
        <v>126</v>
      </c>
      <c r="AR648">
        <v>0</v>
      </c>
      <c r="AT648" t="s">
        <v>86</v>
      </c>
      <c r="AU648">
        <v>0</v>
      </c>
    </row>
    <row r="649" spans="1:47" x14ac:dyDescent="0.35">
      <c r="C649" t="s">
        <v>87</v>
      </c>
      <c r="D649">
        <v>0</v>
      </c>
      <c r="G649" t="s">
        <v>87</v>
      </c>
      <c r="H649">
        <v>0</v>
      </c>
      <c r="K649" t="s">
        <v>87</v>
      </c>
      <c r="L649">
        <v>0</v>
      </c>
      <c r="O649" t="s">
        <v>87</v>
      </c>
      <c r="P649">
        <v>0</v>
      </c>
      <c r="S649" t="s">
        <v>87</v>
      </c>
      <c r="T649">
        <v>0</v>
      </c>
      <c r="W649" t="s">
        <v>87</v>
      </c>
      <c r="X649">
        <v>0</v>
      </c>
      <c r="AA649" t="s">
        <v>87</v>
      </c>
      <c r="AB649">
        <v>0</v>
      </c>
      <c r="AE649" t="s">
        <v>87</v>
      </c>
      <c r="AF649">
        <v>0</v>
      </c>
      <c r="AI649" t="s">
        <v>87</v>
      </c>
      <c r="AJ649">
        <v>0</v>
      </c>
      <c r="AM649" t="s">
        <v>87</v>
      </c>
      <c r="AN649">
        <v>0</v>
      </c>
      <c r="AQ649" t="s">
        <v>87</v>
      </c>
      <c r="AR649">
        <v>99942</v>
      </c>
      <c r="AT649" t="s">
        <v>87</v>
      </c>
      <c r="AU649">
        <v>0</v>
      </c>
    </row>
    <row r="650" spans="1:47" x14ac:dyDescent="0.35">
      <c r="A650" t="s">
        <v>159</v>
      </c>
      <c r="B650">
        <v>3636113.5000000009</v>
      </c>
      <c r="C650" t="s">
        <v>135</v>
      </c>
      <c r="D650">
        <v>0</v>
      </c>
      <c r="E650" t="s">
        <v>159</v>
      </c>
      <c r="F650">
        <v>3742958.9999999981</v>
      </c>
      <c r="G650" t="s">
        <v>135</v>
      </c>
      <c r="H650">
        <v>0</v>
      </c>
      <c r="I650" t="s">
        <v>159</v>
      </c>
      <c r="J650">
        <v>3843173.9999999991</v>
      </c>
      <c r="K650" t="s">
        <v>135</v>
      </c>
      <c r="L650">
        <v>1244</v>
      </c>
      <c r="M650" t="s">
        <v>159</v>
      </c>
      <c r="N650">
        <v>3946219.4999999991</v>
      </c>
      <c r="O650" t="s">
        <v>135</v>
      </c>
      <c r="P650">
        <v>1384</v>
      </c>
      <c r="Q650" t="s">
        <v>159</v>
      </c>
      <c r="R650">
        <v>4051890.5000000014</v>
      </c>
      <c r="S650" t="s">
        <v>135</v>
      </c>
      <c r="T650">
        <v>0</v>
      </c>
      <c r="U650" t="s">
        <v>159</v>
      </c>
      <c r="V650">
        <v>4160014.4999999995</v>
      </c>
      <c r="W650" t="s">
        <v>135</v>
      </c>
      <c r="X650">
        <v>1582</v>
      </c>
      <c r="Y650" t="s">
        <v>159</v>
      </c>
      <c r="Z650">
        <v>4270711.4999999972</v>
      </c>
      <c r="AA650" t="s">
        <v>135</v>
      </c>
      <c r="AB650">
        <v>1700</v>
      </c>
      <c r="AC650" t="s">
        <v>159</v>
      </c>
      <c r="AD650">
        <v>4383848.5000000009</v>
      </c>
      <c r="AE650" t="s">
        <v>135</v>
      </c>
      <c r="AF650">
        <v>1794</v>
      </c>
      <c r="AG650" t="s">
        <v>159</v>
      </c>
      <c r="AH650">
        <v>4498603.4999999953</v>
      </c>
      <c r="AI650" t="s">
        <v>135</v>
      </c>
      <c r="AJ650">
        <v>1868</v>
      </c>
      <c r="AK650" t="s">
        <v>159</v>
      </c>
      <c r="AL650">
        <v>4614974</v>
      </c>
      <c r="AM650" t="s">
        <v>135</v>
      </c>
      <c r="AN650">
        <v>2070</v>
      </c>
      <c r="AO650" t="s">
        <v>159</v>
      </c>
      <c r="AP650">
        <v>4736138.9999999991</v>
      </c>
      <c r="AQ650" t="s">
        <v>135</v>
      </c>
      <c r="AR650">
        <v>2236</v>
      </c>
      <c r="AS650" t="s">
        <v>159</v>
      </c>
      <c r="AT650" t="s">
        <v>148</v>
      </c>
      <c r="AU650">
        <v>1626</v>
      </c>
    </row>
    <row r="651" spans="1:47" x14ac:dyDescent="0.35">
      <c r="C651" t="s">
        <v>139</v>
      </c>
      <c r="D651">
        <v>0</v>
      </c>
      <c r="G651" t="s">
        <v>139</v>
      </c>
      <c r="H651">
        <v>0</v>
      </c>
      <c r="K651" t="s">
        <v>139</v>
      </c>
      <c r="L651">
        <v>7692</v>
      </c>
      <c r="O651" t="s">
        <v>139</v>
      </c>
      <c r="P651">
        <v>8274</v>
      </c>
      <c r="S651" t="s">
        <v>139</v>
      </c>
      <c r="T651">
        <v>0</v>
      </c>
      <c r="W651" t="s">
        <v>139</v>
      </c>
      <c r="X651">
        <v>9142</v>
      </c>
      <c r="AA651" t="s">
        <v>139</v>
      </c>
      <c r="AB651">
        <v>8223</v>
      </c>
      <c r="AE651" t="s">
        <v>139</v>
      </c>
      <c r="AF651">
        <v>8738</v>
      </c>
      <c r="AI651" t="s">
        <v>139</v>
      </c>
      <c r="AJ651">
        <v>8580</v>
      </c>
      <c r="AM651" t="s">
        <v>139</v>
      </c>
      <c r="AN651">
        <v>12312</v>
      </c>
      <c r="AQ651" t="s">
        <v>139</v>
      </c>
      <c r="AR651">
        <v>13006</v>
      </c>
      <c r="AT651" t="s">
        <v>139</v>
      </c>
      <c r="AU651">
        <v>4017</v>
      </c>
    </row>
    <row r="652" spans="1:47" x14ac:dyDescent="0.35">
      <c r="C652" t="s">
        <v>138</v>
      </c>
      <c r="D652">
        <v>0</v>
      </c>
      <c r="G652" t="s">
        <v>138</v>
      </c>
      <c r="H652">
        <v>736</v>
      </c>
      <c r="K652" t="s">
        <v>138</v>
      </c>
      <c r="L652">
        <v>0</v>
      </c>
      <c r="O652" t="s">
        <v>138</v>
      </c>
      <c r="P652">
        <v>0</v>
      </c>
      <c r="S652" t="s">
        <v>138</v>
      </c>
      <c r="T652">
        <v>0</v>
      </c>
      <c r="W652" t="s">
        <v>138</v>
      </c>
      <c r="X652">
        <v>0</v>
      </c>
      <c r="AA652" t="s">
        <v>138</v>
      </c>
      <c r="AB652">
        <v>1342</v>
      </c>
      <c r="AE652" t="s">
        <v>138</v>
      </c>
      <c r="AF652">
        <v>1864</v>
      </c>
      <c r="AI652" t="s">
        <v>138</v>
      </c>
      <c r="AJ652">
        <v>2054</v>
      </c>
      <c r="AM652" t="s">
        <v>138</v>
      </c>
      <c r="AN652">
        <v>2504</v>
      </c>
      <c r="AQ652" t="s">
        <v>138</v>
      </c>
      <c r="AR652">
        <v>2680</v>
      </c>
      <c r="AT652" t="s">
        <v>138</v>
      </c>
      <c r="AU652">
        <v>855</v>
      </c>
    </row>
    <row r="653" spans="1:47" x14ac:dyDescent="0.35">
      <c r="C653" t="s">
        <v>82</v>
      </c>
      <c r="D653">
        <v>3445</v>
      </c>
      <c r="G653" t="s">
        <v>82</v>
      </c>
      <c r="H653">
        <v>975</v>
      </c>
      <c r="K653" t="s">
        <v>82</v>
      </c>
      <c r="L653">
        <v>0</v>
      </c>
      <c r="O653" t="s">
        <v>82</v>
      </c>
      <c r="P653">
        <v>333</v>
      </c>
      <c r="S653" t="s">
        <v>82</v>
      </c>
      <c r="T653">
        <v>0</v>
      </c>
      <c r="W653" t="s">
        <v>82</v>
      </c>
      <c r="X653">
        <v>0</v>
      </c>
      <c r="AA653" t="s">
        <v>82</v>
      </c>
      <c r="AB653">
        <v>0</v>
      </c>
      <c r="AE653" t="s">
        <v>82</v>
      </c>
      <c r="AF653">
        <v>0</v>
      </c>
      <c r="AI653" t="s">
        <v>82</v>
      </c>
      <c r="AJ653">
        <v>0</v>
      </c>
      <c r="AM653" t="s">
        <v>82</v>
      </c>
      <c r="AN653">
        <v>0</v>
      </c>
      <c r="AQ653" t="s">
        <v>82</v>
      </c>
      <c r="AR653">
        <v>0</v>
      </c>
      <c r="AT653" t="s">
        <v>82</v>
      </c>
      <c r="AU653">
        <v>100</v>
      </c>
    </row>
    <row r="654" spans="1:47" x14ac:dyDescent="0.35">
      <c r="C654" t="s">
        <v>60</v>
      </c>
      <c r="D654">
        <v>695</v>
      </c>
      <c r="G654" t="s">
        <v>60</v>
      </c>
      <c r="H654">
        <v>209</v>
      </c>
      <c r="K654" t="s">
        <v>60</v>
      </c>
      <c r="L654">
        <v>0</v>
      </c>
      <c r="O654" t="s">
        <v>60</v>
      </c>
      <c r="P654">
        <v>204</v>
      </c>
      <c r="S654" t="s">
        <v>60</v>
      </c>
      <c r="T654">
        <v>0</v>
      </c>
      <c r="W654" t="s">
        <v>60</v>
      </c>
      <c r="X654">
        <v>0</v>
      </c>
      <c r="AA654" t="s">
        <v>60</v>
      </c>
      <c r="AB654">
        <v>12751</v>
      </c>
      <c r="AE654" t="s">
        <v>60</v>
      </c>
      <c r="AF654">
        <v>0</v>
      </c>
      <c r="AI654" t="s">
        <v>60</v>
      </c>
      <c r="AJ654">
        <v>0</v>
      </c>
      <c r="AM654" t="s">
        <v>60</v>
      </c>
      <c r="AN654">
        <v>0</v>
      </c>
      <c r="AQ654" t="s">
        <v>60</v>
      </c>
      <c r="AR654">
        <v>0</v>
      </c>
      <c r="AT654" t="s">
        <v>60</v>
      </c>
      <c r="AU654">
        <v>151</v>
      </c>
    </row>
    <row r="655" spans="1:47" x14ac:dyDescent="0.35">
      <c r="C655" t="s">
        <v>127</v>
      </c>
      <c r="D655">
        <v>0</v>
      </c>
      <c r="G655" t="s">
        <v>127</v>
      </c>
      <c r="H655">
        <v>0</v>
      </c>
      <c r="K655" t="s">
        <v>127</v>
      </c>
      <c r="L655">
        <v>0</v>
      </c>
      <c r="O655" t="s">
        <v>127</v>
      </c>
      <c r="P655">
        <v>0</v>
      </c>
      <c r="S655" t="s">
        <v>127</v>
      </c>
      <c r="T655">
        <v>0</v>
      </c>
      <c r="W655" t="s">
        <v>127</v>
      </c>
      <c r="X655">
        <v>0</v>
      </c>
      <c r="AA655" t="s">
        <v>127</v>
      </c>
      <c r="AB655">
        <v>0</v>
      </c>
      <c r="AE655" t="s">
        <v>127</v>
      </c>
      <c r="AF655">
        <v>0</v>
      </c>
      <c r="AI655" t="s">
        <v>127</v>
      </c>
      <c r="AJ655">
        <v>0</v>
      </c>
      <c r="AM655" t="s">
        <v>127</v>
      </c>
      <c r="AN655">
        <v>0</v>
      </c>
      <c r="AQ655" t="s">
        <v>127</v>
      </c>
      <c r="AR655">
        <v>0</v>
      </c>
      <c r="AT655" t="s">
        <v>58</v>
      </c>
      <c r="AU655">
        <v>500</v>
      </c>
    </row>
    <row r="656" spans="1:47" x14ac:dyDescent="0.35">
      <c r="C656" t="s">
        <v>61</v>
      </c>
      <c r="D656">
        <v>1172</v>
      </c>
      <c r="G656" t="s">
        <v>61</v>
      </c>
      <c r="H656">
        <v>35</v>
      </c>
      <c r="K656" t="s">
        <v>61</v>
      </c>
      <c r="L656">
        <v>0</v>
      </c>
      <c r="O656" t="s">
        <v>61</v>
      </c>
      <c r="P656">
        <v>12</v>
      </c>
      <c r="S656" t="s">
        <v>61</v>
      </c>
      <c r="T656">
        <v>4</v>
      </c>
      <c r="W656" t="s">
        <v>61</v>
      </c>
      <c r="X656">
        <v>0</v>
      </c>
      <c r="AA656" t="s">
        <v>61</v>
      </c>
      <c r="AB656">
        <v>4038</v>
      </c>
      <c r="AE656" t="s">
        <v>61</v>
      </c>
      <c r="AF656">
        <v>0</v>
      </c>
      <c r="AI656" t="s">
        <v>61</v>
      </c>
      <c r="AJ656">
        <v>0</v>
      </c>
      <c r="AM656" t="s">
        <v>61</v>
      </c>
      <c r="AN656">
        <v>0</v>
      </c>
      <c r="AQ656" t="s">
        <v>61</v>
      </c>
      <c r="AR656">
        <v>0</v>
      </c>
      <c r="AT656" t="s">
        <v>61</v>
      </c>
      <c r="AU656">
        <v>20</v>
      </c>
    </row>
    <row r="657" spans="3:47" x14ac:dyDescent="0.35">
      <c r="C657" t="s">
        <v>62</v>
      </c>
      <c r="D657">
        <v>0</v>
      </c>
      <c r="G657" t="s">
        <v>62</v>
      </c>
      <c r="H657">
        <v>209</v>
      </c>
      <c r="K657" t="s">
        <v>62</v>
      </c>
      <c r="L657">
        <v>0</v>
      </c>
      <c r="O657" t="s">
        <v>62</v>
      </c>
      <c r="P657">
        <v>53</v>
      </c>
      <c r="S657" t="s">
        <v>62</v>
      </c>
      <c r="T657">
        <v>0</v>
      </c>
      <c r="W657" t="s">
        <v>62</v>
      </c>
      <c r="X657">
        <v>0</v>
      </c>
      <c r="AA657" t="s">
        <v>62</v>
      </c>
      <c r="AB657">
        <v>4745</v>
      </c>
      <c r="AE657" t="s">
        <v>62</v>
      </c>
      <c r="AF657">
        <v>0</v>
      </c>
      <c r="AI657" t="s">
        <v>62</v>
      </c>
      <c r="AJ657">
        <v>0</v>
      </c>
      <c r="AM657" t="s">
        <v>62</v>
      </c>
      <c r="AN657">
        <v>0</v>
      </c>
      <c r="AQ657" t="s">
        <v>62</v>
      </c>
      <c r="AR657">
        <v>0</v>
      </c>
      <c r="AT657" t="s">
        <v>62</v>
      </c>
      <c r="AU657">
        <v>5</v>
      </c>
    </row>
    <row r="658" spans="3:47" x14ac:dyDescent="0.35">
      <c r="C658" t="s">
        <v>227</v>
      </c>
      <c r="D658">
        <v>0</v>
      </c>
      <c r="G658" t="s">
        <v>227</v>
      </c>
      <c r="H658">
        <v>0</v>
      </c>
      <c r="K658" t="s">
        <v>227</v>
      </c>
      <c r="L658">
        <v>0</v>
      </c>
      <c r="O658" t="s">
        <v>227</v>
      </c>
      <c r="P658">
        <v>0</v>
      </c>
      <c r="S658" t="s">
        <v>227</v>
      </c>
      <c r="T658">
        <v>0</v>
      </c>
      <c r="W658" t="s">
        <v>227</v>
      </c>
      <c r="X658">
        <v>0</v>
      </c>
      <c r="AA658" t="s">
        <v>227</v>
      </c>
      <c r="AB658">
        <v>0</v>
      </c>
      <c r="AE658" t="s">
        <v>227</v>
      </c>
      <c r="AF658">
        <v>0</v>
      </c>
      <c r="AI658" t="s">
        <v>227</v>
      </c>
      <c r="AJ658">
        <v>0</v>
      </c>
      <c r="AM658" t="s">
        <v>227</v>
      </c>
      <c r="AN658">
        <v>0</v>
      </c>
      <c r="AQ658" t="s">
        <v>227</v>
      </c>
      <c r="AR658">
        <v>0</v>
      </c>
      <c r="AT658" t="s">
        <v>64</v>
      </c>
      <c r="AU658">
        <v>38</v>
      </c>
    </row>
    <row r="659" spans="3:47" x14ac:dyDescent="0.35">
      <c r="C659" t="s">
        <v>228</v>
      </c>
      <c r="D659">
        <v>0</v>
      </c>
      <c r="G659" t="s">
        <v>228</v>
      </c>
      <c r="H659">
        <v>0</v>
      </c>
      <c r="K659" t="s">
        <v>228</v>
      </c>
      <c r="L659">
        <v>0</v>
      </c>
      <c r="O659" t="s">
        <v>228</v>
      </c>
      <c r="P659">
        <v>0</v>
      </c>
      <c r="S659" t="s">
        <v>228</v>
      </c>
      <c r="T659">
        <v>0</v>
      </c>
      <c r="W659" t="s">
        <v>228</v>
      </c>
      <c r="X659">
        <v>0</v>
      </c>
      <c r="AA659" t="s">
        <v>228</v>
      </c>
      <c r="AB659">
        <v>0</v>
      </c>
      <c r="AE659" t="s">
        <v>228</v>
      </c>
      <c r="AF659">
        <v>0</v>
      </c>
      <c r="AI659" t="s">
        <v>228</v>
      </c>
      <c r="AJ659">
        <v>0</v>
      </c>
      <c r="AM659" t="s">
        <v>228</v>
      </c>
      <c r="AN659">
        <v>0</v>
      </c>
      <c r="AQ659" t="s">
        <v>228</v>
      </c>
      <c r="AR659">
        <v>0</v>
      </c>
      <c r="AT659" t="s">
        <v>65</v>
      </c>
      <c r="AU659">
        <v>20</v>
      </c>
    </row>
    <row r="660" spans="3:47" x14ac:dyDescent="0.35">
      <c r="C660" t="s">
        <v>229</v>
      </c>
      <c r="D660">
        <v>0</v>
      </c>
      <c r="G660" t="s">
        <v>229</v>
      </c>
      <c r="H660">
        <v>0</v>
      </c>
      <c r="K660" t="s">
        <v>229</v>
      </c>
      <c r="L660">
        <v>0</v>
      </c>
      <c r="O660" t="s">
        <v>229</v>
      </c>
      <c r="P660">
        <v>0</v>
      </c>
      <c r="S660" t="s">
        <v>229</v>
      </c>
      <c r="T660">
        <v>0</v>
      </c>
      <c r="W660" t="s">
        <v>229</v>
      </c>
      <c r="X660">
        <v>0</v>
      </c>
      <c r="AA660" t="s">
        <v>229</v>
      </c>
      <c r="AB660">
        <v>0</v>
      </c>
      <c r="AE660" t="s">
        <v>229</v>
      </c>
      <c r="AF660">
        <v>0</v>
      </c>
      <c r="AI660" t="s">
        <v>229</v>
      </c>
      <c r="AJ660">
        <v>0</v>
      </c>
      <c r="AM660" t="s">
        <v>229</v>
      </c>
      <c r="AN660">
        <v>0</v>
      </c>
      <c r="AQ660" t="s">
        <v>229</v>
      </c>
      <c r="AR660">
        <v>0</v>
      </c>
      <c r="AT660" t="s">
        <v>66</v>
      </c>
      <c r="AU660">
        <v>9</v>
      </c>
    </row>
    <row r="661" spans="3:47" x14ac:dyDescent="0.35">
      <c r="C661" t="s">
        <v>133</v>
      </c>
      <c r="D661">
        <v>0</v>
      </c>
      <c r="G661" t="s">
        <v>133</v>
      </c>
      <c r="H661">
        <v>0</v>
      </c>
      <c r="K661" t="s">
        <v>133</v>
      </c>
      <c r="L661">
        <v>0</v>
      </c>
      <c r="O661" t="s">
        <v>133</v>
      </c>
      <c r="P661">
        <v>0</v>
      </c>
      <c r="S661" t="s">
        <v>133</v>
      </c>
      <c r="T661">
        <v>0</v>
      </c>
      <c r="W661" t="s">
        <v>133</v>
      </c>
      <c r="X661">
        <v>0</v>
      </c>
      <c r="AA661" t="s">
        <v>133</v>
      </c>
      <c r="AB661">
        <v>0</v>
      </c>
      <c r="AE661" t="s">
        <v>133</v>
      </c>
      <c r="AF661">
        <v>0</v>
      </c>
      <c r="AI661" t="s">
        <v>133</v>
      </c>
      <c r="AJ661">
        <v>0</v>
      </c>
      <c r="AM661" t="s">
        <v>133</v>
      </c>
      <c r="AN661">
        <v>0</v>
      </c>
      <c r="AQ661" t="s">
        <v>133</v>
      </c>
      <c r="AR661">
        <v>0</v>
      </c>
      <c r="AT661" t="s">
        <v>79</v>
      </c>
      <c r="AU661">
        <v>326</v>
      </c>
    </row>
    <row r="662" spans="3:47" x14ac:dyDescent="0.35">
      <c r="C662" t="s">
        <v>230</v>
      </c>
      <c r="D662">
        <v>0</v>
      </c>
      <c r="G662" t="s">
        <v>230</v>
      </c>
      <c r="H662">
        <v>0</v>
      </c>
      <c r="K662" t="s">
        <v>230</v>
      </c>
      <c r="L662">
        <v>0</v>
      </c>
      <c r="O662" t="s">
        <v>230</v>
      </c>
      <c r="P662">
        <v>0</v>
      </c>
      <c r="S662" t="s">
        <v>230</v>
      </c>
      <c r="T662">
        <v>0</v>
      </c>
      <c r="W662" t="s">
        <v>230</v>
      </c>
      <c r="X662">
        <v>0</v>
      </c>
      <c r="AA662" t="s">
        <v>230</v>
      </c>
      <c r="AB662">
        <v>0</v>
      </c>
      <c r="AE662" t="s">
        <v>230</v>
      </c>
      <c r="AF662">
        <v>0</v>
      </c>
      <c r="AI662" t="s">
        <v>230</v>
      </c>
      <c r="AJ662">
        <v>0</v>
      </c>
      <c r="AM662" t="s">
        <v>230</v>
      </c>
      <c r="AN662">
        <v>0</v>
      </c>
      <c r="AQ662" t="s">
        <v>230</v>
      </c>
      <c r="AR662">
        <v>0</v>
      </c>
      <c r="AT662" t="s">
        <v>68</v>
      </c>
      <c r="AU662">
        <v>0</v>
      </c>
    </row>
    <row r="663" spans="3:47" x14ac:dyDescent="0.35">
      <c r="C663" t="s">
        <v>136</v>
      </c>
      <c r="D663">
        <v>0</v>
      </c>
      <c r="G663" t="s">
        <v>136</v>
      </c>
      <c r="H663">
        <v>0</v>
      </c>
      <c r="K663" t="s">
        <v>136</v>
      </c>
      <c r="L663">
        <v>0</v>
      </c>
      <c r="O663" t="s">
        <v>136</v>
      </c>
      <c r="P663">
        <v>0</v>
      </c>
      <c r="S663" t="s">
        <v>136</v>
      </c>
      <c r="T663">
        <v>0</v>
      </c>
      <c r="W663" t="s">
        <v>136</v>
      </c>
      <c r="X663">
        <v>0</v>
      </c>
      <c r="AA663" t="s">
        <v>136</v>
      </c>
      <c r="AB663">
        <v>0</v>
      </c>
      <c r="AE663" t="s">
        <v>136</v>
      </c>
      <c r="AF663">
        <v>0</v>
      </c>
      <c r="AI663" t="s">
        <v>136</v>
      </c>
      <c r="AJ663">
        <v>0</v>
      </c>
      <c r="AM663" t="s">
        <v>136</v>
      </c>
      <c r="AN663">
        <v>0</v>
      </c>
      <c r="AQ663" t="s">
        <v>136</v>
      </c>
      <c r="AR663">
        <v>0</v>
      </c>
      <c r="AT663" t="s">
        <v>69</v>
      </c>
      <c r="AU663">
        <v>0</v>
      </c>
    </row>
    <row r="664" spans="3:47" x14ac:dyDescent="0.35">
      <c r="C664" t="s">
        <v>231</v>
      </c>
      <c r="D664">
        <v>0</v>
      </c>
      <c r="G664" t="s">
        <v>231</v>
      </c>
      <c r="H664">
        <v>0</v>
      </c>
      <c r="K664" t="s">
        <v>231</v>
      </c>
      <c r="L664">
        <v>0</v>
      </c>
      <c r="O664" t="s">
        <v>231</v>
      </c>
      <c r="P664">
        <v>0</v>
      </c>
      <c r="S664" t="s">
        <v>231</v>
      </c>
      <c r="T664">
        <v>0</v>
      </c>
      <c r="W664" t="s">
        <v>231</v>
      </c>
      <c r="X664">
        <v>0</v>
      </c>
      <c r="AA664" t="s">
        <v>231</v>
      </c>
      <c r="AB664">
        <v>0</v>
      </c>
      <c r="AE664" t="s">
        <v>231</v>
      </c>
      <c r="AF664">
        <v>0</v>
      </c>
      <c r="AI664" t="s">
        <v>231</v>
      </c>
      <c r="AJ664">
        <v>0</v>
      </c>
      <c r="AM664" t="s">
        <v>231</v>
      </c>
      <c r="AN664">
        <v>0</v>
      </c>
      <c r="AQ664" t="s">
        <v>231</v>
      </c>
      <c r="AR664">
        <v>0</v>
      </c>
      <c r="AT664" t="s">
        <v>70</v>
      </c>
      <c r="AU664">
        <v>15</v>
      </c>
    </row>
    <row r="665" spans="3:47" x14ac:dyDescent="0.35">
      <c r="C665" t="s">
        <v>141</v>
      </c>
      <c r="D665">
        <v>0</v>
      </c>
      <c r="G665" t="s">
        <v>141</v>
      </c>
      <c r="H665">
        <v>0</v>
      </c>
      <c r="K665" t="s">
        <v>141</v>
      </c>
      <c r="L665">
        <v>0</v>
      </c>
      <c r="O665" t="s">
        <v>141</v>
      </c>
      <c r="P665">
        <v>0</v>
      </c>
      <c r="S665" t="s">
        <v>141</v>
      </c>
      <c r="T665">
        <v>0</v>
      </c>
      <c r="W665" t="s">
        <v>141</v>
      </c>
      <c r="X665">
        <v>0</v>
      </c>
      <c r="AA665" t="s">
        <v>141</v>
      </c>
      <c r="AB665">
        <v>0</v>
      </c>
      <c r="AE665" t="s">
        <v>141</v>
      </c>
      <c r="AF665">
        <v>0</v>
      </c>
      <c r="AI665" t="s">
        <v>141</v>
      </c>
      <c r="AJ665">
        <v>0</v>
      </c>
      <c r="AM665" t="s">
        <v>141</v>
      </c>
      <c r="AN665">
        <v>0</v>
      </c>
      <c r="AQ665" t="s">
        <v>141</v>
      </c>
      <c r="AR665">
        <v>0</v>
      </c>
      <c r="AT665" t="s">
        <v>76</v>
      </c>
      <c r="AU665">
        <v>0</v>
      </c>
    </row>
    <row r="666" spans="3:47" x14ac:dyDescent="0.35">
      <c r="C666" t="s">
        <v>232</v>
      </c>
      <c r="D666">
        <v>0</v>
      </c>
      <c r="G666" t="s">
        <v>232</v>
      </c>
      <c r="H666">
        <v>0</v>
      </c>
      <c r="K666" t="s">
        <v>232</v>
      </c>
      <c r="L666">
        <v>0</v>
      </c>
      <c r="O666" t="s">
        <v>232</v>
      </c>
      <c r="P666">
        <v>0</v>
      </c>
      <c r="S666" t="s">
        <v>232</v>
      </c>
      <c r="T666">
        <v>0</v>
      </c>
      <c r="W666" t="s">
        <v>232</v>
      </c>
      <c r="X666">
        <v>0</v>
      </c>
      <c r="AA666" t="s">
        <v>232</v>
      </c>
      <c r="AB666">
        <v>0</v>
      </c>
      <c r="AE666" t="s">
        <v>232</v>
      </c>
      <c r="AF666">
        <v>0</v>
      </c>
      <c r="AI666" t="s">
        <v>232</v>
      </c>
      <c r="AJ666">
        <v>0</v>
      </c>
      <c r="AM666" t="s">
        <v>232</v>
      </c>
      <c r="AN666">
        <v>0</v>
      </c>
      <c r="AQ666" t="s">
        <v>232</v>
      </c>
      <c r="AR666">
        <v>0</v>
      </c>
      <c r="AT666" t="s">
        <v>77</v>
      </c>
      <c r="AU666">
        <v>1532</v>
      </c>
    </row>
    <row r="667" spans="3:47" x14ac:dyDescent="0.35">
      <c r="C667" t="s">
        <v>233</v>
      </c>
      <c r="D667">
        <v>0</v>
      </c>
      <c r="G667" t="s">
        <v>233</v>
      </c>
      <c r="H667">
        <v>0</v>
      </c>
      <c r="K667" t="s">
        <v>233</v>
      </c>
      <c r="L667">
        <v>0</v>
      </c>
      <c r="O667" t="s">
        <v>233</v>
      </c>
      <c r="P667">
        <v>0</v>
      </c>
      <c r="S667" t="s">
        <v>233</v>
      </c>
      <c r="T667">
        <v>0</v>
      </c>
      <c r="W667" t="s">
        <v>233</v>
      </c>
      <c r="X667">
        <v>0</v>
      </c>
      <c r="AA667" t="s">
        <v>233</v>
      </c>
      <c r="AB667">
        <v>0</v>
      </c>
      <c r="AE667" t="s">
        <v>233</v>
      </c>
      <c r="AF667">
        <v>0</v>
      </c>
      <c r="AI667" t="s">
        <v>233</v>
      </c>
      <c r="AJ667">
        <v>0</v>
      </c>
      <c r="AM667" t="s">
        <v>233</v>
      </c>
      <c r="AN667">
        <v>0</v>
      </c>
      <c r="AQ667" t="s">
        <v>233</v>
      </c>
      <c r="AR667">
        <v>0</v>
      </c>
      <c r="AT667" t="s">
        <v>78</v>
      </c>
      <c r="AU667">
        <v>4</v>
      </c>
    </row>
    <row r="668" spans="3:47" x14ac:dyDescent="0.35">
      <c r="C668" t="s">
        <v>134</v>
      </c>
      <c r="D668">
        <v>0</v>
      </c>
      <c r="G668" t="s">
        <v>134</v>
      </c>
      <c r="H668">
        <v>0</v>
      </c>
      <c r="K668" t="s">
        <v>134</v>
      </c>
      <c r="L668">
        <v>0</v>
      </c>
      <c r="O668" t="s">
        <v>134</v>
      </c>
      <c r="P668">
        <v>0</v>
      </c>
      <c r="S668" t="s">
        <v>134</v>
      </c>
      <c r="T668">
        <v>0</v>
      </c>
      <c r="W668" t="s">
        <v>134</v>
      </c>
      <c r="X668">
        <v>0</v>
      </c>
      <c r="AA668" t="s">
        <v>134</v>
      </c>
      <c r="AB668">
        <v>0</v>
      </c>
      <c r="AE668" t="s">
        <v>134</v>
      </c>
      <c r="AF668">
        <v>0</v>
      </c>
      <c r="AI668" t="s">
        <v>134</v>
      </c>
      <c r="AJ668">
        <v>0</v>
      </c>
      <c r="AM668" t="s">
        <v>134</v>
      </c>
      <c r="AN668">
        <v>0</v>
      </c>
      <c r="AQ668" t="s">
        <v>134</v>
      </c>
      <c r="AR668">
        <v>0</v>
      </c>
      <c r="AT668" t="s">
        <v>67</v>
      </c>
      <c r="AU668">
        <v>122</v>
      </c>
    </row>
    <row r="669" spans="3:47" x14ac:dyDescent="0.35">
      <c r="C669" t="s">
        <v>142</v>
      </c>
      <c r="D669">
        <v>0</v>
      </c>
      <c r="G669" t="s">
        <v>142</v>
      </c>
      <c r="H669">
        <v>0</v>
      </c>
      <c r="K669" t="s">
        <v>142</v>
      </c>
      <c r="L669">
        <v>0</v>
      </c>
      <c r="O669" t="s">
        <v>142</v>
      </c>
      <c r="P669">
        <v>0</v>
      </c>
      <c r="S669" t="s">
        <v>142</v>
      </c>
      <c r="T669">
        <v>0</v>
      </c>
      <c r="W669" t="s">
        <v>142</v>
      </c>
      <c r="X669">
        <v>0</v>
      </c>
      <c r="AA669" t="s">
        <v>142</v>
      </c>
      <c r="AB669">
        <v>0</v>
      </c>
      <c r="AE669" t="s">
        <v>142</v>
      </c>
      <c r="AF669">
        <v>0</v>
      </c>
      <c r="AI669" t="s">
        <v>142</v>
      </c>
      <c r="AJ669">
        <v>0</v>
      </c>
      <c r="AM669" t="s">
        <v>142</v>
      </c>
      <c r="AN669">
        <v>0</v>
      </c>
      <c r="AQ669" t="s">
        <v>142</v>
      </c>
      <c r="AR669">
        <v>0</v>
      </c>
      <c r="AT669" t="s">
        <v>80</v>
      </c>
      <c r="AU669">
        <v>65</v>
      </c>
    </row>
    <row r="670" spans="3:47" x14ac:dyDescent="0.35">
      <c r="C670" t="s">
        <v>83</v>
      </c>
      <c r="D670">
        <v>0</v>
      </c>
      <c r="G670" t="s">
        <v>83</v>
      </c>
      <c r="H670">
        <v>0</v>
      </c>
      <c r="K670" t="s">
        <v>83</v>
      </c>
      <c r="L670">
        <v>0</v>
      </c>
      <c r="O670" t="s">
        <v>83</v>
      </c>
      <c r="P670">
        <v>0</v>
      </c>
      <c r="S670" t="s">
        <v>83</v>
      </c>
      <c r="T670">
        <v>0</v>
      </c>
      <c r="W670" t="s">
        <v>83</v>
      </c>
      <c r="X670">
        <v>0</v>
      </c>
      <c r="AA670" t="s">
        <v>83</v>
      </c>
      <c r="AB670">
        <v>0</v>
      </c>
      <c r="AE670" t="s">
        <v>83</v>
      </c>
      <c r="AF670">
        <v>0</v>
      </c>
      <c r="AI670" t="s">
        <v>83</v>
      </c>
      <c r="AJ670">
        <v>0</v>
      </c>
      <c r="AM670" t="s">
        <v>83</v>
      </c>
      <c r="AN670">
        <v>0</v>
      </c>
      <c r="AQ670" t="s">
        <v>83</v>
      </c>
      <c r="AR670">
        <v>0</v>
      </c>
      <c r="AT670" t="s">
        <v>83</v>
      </c>
      <c r="AU670">
        <v>7</v>
      </c>
    </row>
    <row r="671" spans="3:47" x14ac:dyDescent="0.35">
      <c r="C671" t="s">
        <v>84</v>
      </c>
      <c r="D671">
        <v>0</v>
      </c>
      <c r="G671" t="s">
        <v>84</v>
      </c>
      <c r="H671">
        <v>0</v>
      </c>
      <c r="K671" t="s">
        <v>84</v>
      </c>
      <c r="L671">
        <v>0</v>
      </c>
      <c r="O671" t="s">
        <v>84</v>
      </c>
      <c r="P671">
        <v>0</v>
      </c>
      <c r="S671" t="s">
        <v>84</v>
      </c>
      <c r="T671">
        <v>0</v>
      </c>
      <c r="W671" t="s">
        <v>84</v>
      </c>
      <c r="X671">
        <v>0</v>
      </c>
      <c r="AA671" t="s">
        <v>84</v>
      </c>
      <c r="AB671">
        <v>0</v>
      </c>
      <c r="AE671" t="s">
        <v>84</v>
      </c>
      <c r="AF671">
        <v>0</v>
      </c>
      <c r="AI671" t="s">
        <v>84</v>
      </c>
      <c r="AJ671">
        <v>0</v>
      </c>
      <c r="AM671" t="s">
        <v>84</v>
      </c>
      <c r="AN671">
        <v>0</v>
      </c>
      <c r="AQ671" t="s">
        <v>84</v>
      </c>
      <c r="AR671">
        <v>0</v>
      </c>
      <c r="AT671" t="s">
        <v>84</v>
      </c>
      <c r="AU671">
        <v>0</v>
      </c>
    </row>
    <row r="672" spans="3:47" x14ac:dyDescent="0.35">
      <c r="C672" t="s">
        <v>126</v>
      </c>
      <c r="D672">
        <v>0</v>
      </c>
      <c r="G672" t="s">
        <v>126</v>
      </c>
      <c r="H672">
        <v>0</v>
      </c>
      <c r="K672" t="s">
        <v>247</v>
      </c>
      <c r="L672">
        <v>0</v>
      </c>
      <c r="O672" t="s">
        <v>126</v>
      </c>
      <c r="P672">
        <v>0</v>
      </c>
      <c r="S672" t="s">
        <v>126</v>
      </c>
      <c r="T672">
        <v>0</v>
      </c>
      <c r="W672" t="s">
        <v>126</v>
      </c>
      <c r="X672">
        <v>0</v>
      </c>
      <c r="AA672" t="s">
        <v>126</v>
      </c>
      <c r="AB672">
        <v>0</v>
      </c>
      <c r="AE672" t="s">
        <v>126</v>
      </c>
      <c r="AF672">
        <v>0</v>
      </c>
      <c r="AI672" t="s">
        <v>126</v>
      </c>
      <c r="AJ672">
        <v>0</v>
      </c>
      <c r="AM672" t="s">
        <v>126</v>
      </c>
      <c r="AN672">
        <v>0</v>
      </c>
      <c r="AQ672" t="s">
        <v>126</v>
      </c>
      <c r="AR672">
        <v>0</v>
      </c>
      <c r="AT672" t="s">
        <v>86</v>
      </c>
      <c r="AU672">
        <v>0</v>
      </c>
    </row>
    <row r="673" spans="1:47" x14ac:dyDescent="0.35">
      <c r="C673" t="s">
        <v>87</v>
      </c>
      <c r="D673">
        <v>0</v>
      </c>
      <c r="G673" t="s">
        <v>87</v>
      </c>
      <c r="H673">
        <v>0</v>
      </c>
      <c r="K673" t="s">
        <v>87</v>
      </c>
      <c r="L673">
        <v>0</v>
      </c>
      <c r="O673" t="s">
        <v>87</v>
      </c>
      <c r="P673">
        <v>0</v>
      </c>
      <c r="S673" t="s">
        <v>87</v>
      </c>
      <c r="T673">
        <v>0</v>
      </c>
      <c r="W673" t="s">
        <v>87</v>
      </c>
      <c r="X673">
        <v>0</v>
      </c>
      <c r="AA673" t="s">
        <v>87</v>
      </c>
      <c r="AB673">
        <v>0</v>
      </c>
      <c r="AE673" t="s">
        <v>87</v>
      </c>
      <c r="AF673">
        <v>0</v>
      </c>
      <c r="AI673" t="s">
        <v>87</v>
      </c>
      <c r="AJ673">
        <v>0</v>
      </c>
      <c r="AM673" t="s">
        <v>87</v>
      </c>
      <c r="AN673">
        <v>0</v>
      </c>
      <c r="AQ673" t="s">
        <v>87</v>
      </c>
      <c r="AR673">
        <v>0</v>
      </c>
      <c r="AT673" t="s">
        <v>87</v>
      </c>
      <c r="AU673">
        <v>42</v>
      </c>
    </row>
    <row r="674" spans="1:47" x14ac:dyDescent="0.35">
      <c r="A674" t="s">
        <v>181</v>
      </c>
      <c r="B674">
        <v>1288744.5000000005</v>
      </c>
      <c r="C674" t="s">
        <v>135</v>
      </c>
      <c r="D674">
        <v>3444</v>
      </c>
      <c r="E674" t="s">
        <v>181</v>
      </c>
      <c r="F674">
        <v>1290691.4999999998</v>
      </c>
      <c r="G674" t="s">
        <v>135</v>
      </c>
      <c r="H674">
        <v>4092</v>
      </c>
      <c r="I674" t="s">
        <v>181</v>
      </c>
      <c r="J674">
        <v>1292113.5000000002</v>
      </c>
      <c r="K674" t="s">
        <v>135</v>
      </c>
      <c r="L674">
        <v>4858</v>
      </c>
      <c r="M674" t="s">
        <v>181</v>
      </c>
      <c r="N674">
        <v>1293153</v>
      </c>
      <c r="O674" t="s">
        <v>135</v>
      </c>
      <c r="P674">
        <v>5100</v>
      </c>
      <c r="Q674" t="s">
        <v>181</v>
      </c>
      <c r="R674">
        <v>1293911.0000000005</v>
      </c>
      <c r="S674" t="s">
        <v>135</v>
      </c>
      <c r="T674">
        <v>5538</v>
      </c>
      <c r="U674" t="s">
        <v>181</v>
      </c>
      <c r="V674">
        <v>1294740.5000000002</v>
      </c>
      <c r="W674" t="s">
        <v>135</v>
      </c>
      <c r="X674">
        <v>5854</v>
      </c>
      <c r="Y674" t="s">
        <v>181</v>
      </c>
      <c r="Z674">
        <v>1295381.5000000005</v>
      </c>
      <c r="AA674" t="s">
        <v>135</v>
      </c>
      <c r="AB674">
        <v>4790</v>
      </c>
      <c r="AC674" t="s">
        <v>181</v>
      </c>
      <c r="AD674">
        <v>1296279.0000000002</v>
      </c>
      <c r="AE674" t="s">
        <v>135</v>
      </c>
      <c r="AF674">
        <v>6580</v>
      </c>
      <c r="AG674" t="s">
        <v>181</v>
      </c>
      <c r="AH674">
        <v>1297827.5</v>
      </c>
      <c r="AI674" t="s">
        <v>135</v>
      </c>
      <c r="AJ674">
        <v>7101</v>
      </c>
      <c r="AK674" t="s">
        <v>181</v>
      </c>
      <c r="AL674">
        <v>1298914.4999999995</v>
      </c>
      <c r="AM674" t="s">
        <v>135</v>
      </c>
      <c r="AN674">
        <v>0</v>
      </c>
      <c r="AO674" t="s">
        <v>181</v>
      </c>
      <c r="AP674">
        <v>1299468.9999999986</v>
      </c>
      <c r="AQ674" t="s">
        <v>135</v>
      </c>
      <c r="AR674">
        <v>3224</v>
      </c>
      <c r="AS674" t="s">
        <v>181</v>
      </c>
      <c r="AT674" t="s">
        <v>148</v>
      </c>
      <c r="AU674">
        <v>2395</v>
      </c>
    </row>
    <row r="675" spans="1:47" x14ac:dyDescent="0.35">
      <c r="C675" t="s">
        <v>139</v>
      </c>
      <c r="D675">
        <v>7474</v>
      </c>
      <c r="G675" t="s">
        <v>139</v>
      </c>
      <c r="H675">
        <v>7926</v>
      </c>
      <c r="K675" t="s">
        <v>139</v>
      </c>
      <c r="L675">
        <v>8250</v>
      </c>
      <c r="O675" t="s">
        <v>139</v>
      </c>
      <c r="P675">
        <v>8522</v>
      </c>
      <c r="S675" t="s">
        <v>139</v>
      </c>
      <c r="T675">
        <v>8268</v>
      </c>
      <c r="W675" t="s">
        <v>139</v>
      </c>
      <c r="X675">
        <v>8890</v>
      </c>
      <c r="AA675" t="s">
        <v>139</v>
      </c>
      <c r="AB675">
        <v>9972</v>
      </c>
      <c r="AE675" t="s">
        <v>139</v>
      </c>
      <c r="AF675">
        <v>0</v>
      </c>
      <c r="AI675" t="s">
        <v>139</v>
      </c>
      <c r="AJ675">
        <v>0</v>
      </c>
      <c r="AM675" t="s">
        <v>139</v>
      </c>
      <c r="AN675">
        <v>0</v>
      </c>
      <c r="AQ675" t="s">
        <v>139</v>
      </c>
      <c r="AR675">
        <v>7800</v>
      </c>
      <c r="AT675" t="s">
        <v>139</v>
      </c>
      <c r="AU675">
        <v>4419</v>
      </c>
    </row>
    <row r="676" spans="1:47" x14ac:dyDescent="0.35">
      <c r="C676" t="s">
        <v>138</v>
      </c>
      <c r="D676">
        <v>0</v>
      </c>
      <c r="G676" t="s">
        <v>138</v>
      </c>
      <c r="H676">
        <v>0</v>
      </c>
      <c r="K676" t="s">
        <v>138</v>
      </c>
      <c r="L676">
        <v>0</v>
      </c>
      <c r="O676" t="s">
        <v>138</v>
      </c>
      <c r="P676">
        <v>0</v>
      </c>
      <c r="S676" t="s">
        <v>138</v>
      </c>
      <c r="T676">
        <v>0</v>
      </c>
      <c r="W676" t="s">
        <v>138</v>
      </c>
      <c r="X676">
        <v>0</v>
      </c>
      <c r="AA676" t="s">
        <v>138</v>
      </c>
      <c r="AB676">
        <v>0</v>
      </c>
      <c r="AE676" t="s">
        <v>138</v>
      </c>
      <c r="AF676">
        <v>0</v>
      </c>
      <c r="AI676" t="s">
        <v>138</v>
      </c>
      <c r="AJ676">
        <v>0</v>
      </c>
      <c r="AM676" t="s">
        <v>138</v>
      </c>
      <c r="AN676">
        <v>0</v>
      </c>
      <c r="AQ676" t="s">
        <v>138</v>
      </c>
      <c r="AR676">
        <v>0</v>
      </c>
      <c r="AT676" t="s">
        <v>138</v>
      </c>
      <c r="AU676">
        <v>567</v>
      </c>
    </row>
    <row r="677" spans="1:47" x14ac:dyDescent="0.35">
      <c r="C677" t="s">
        <v>82</v>
      </c>
      <c r="D677">
        <v>0</v>
      </c>
      <c r="G677" t="s">
        <v>82</v>
      </c>
      <c r="H677">
        <v>73</v>
      </c>
      <c r="K677" t="s">
        <v>82</v>
      </c>
      <c r="L677">
        <v>24</v>
      </c>
      <c r="O677" t="s">
        <v>82</v>
      </c>
      <c r="P677">
        <v>0</v>
      </c>
      <c r="S677" t="s">
        <v>82</v>
      </c>
      <c r="T677">
        <v>1159</v>
      </c>
      <c r="W677" t="s">
        <v>82</v>
      </c>
      <c r="X677">
        <v>759</v>
      </c>
      <c r="AA677" t="s">
        <v>82</v>
      </c>
      <c r="AB677">
        <v>0</v>
      </c>
      <c r="AE677" t="s">
        <v>82</v>
      </c>
      <c r="AF677">
        <v>14</v>
      </c>
      <c r="AI677" t="s">
        <v>82</v>
      </c>
      <c r="AJ677">
        <v>0</v>
      </c>
      <c r="AM677" t="s">
        <v>82</v>
      </c>
      <c r="AN677">
        <v>0</v>
      </c>
      <c r="AQ677" t="s">
        <v>82</v>
      </c>
      <c r="AR677">
        <v>258</v>
      </c>
      <c r="AT677" t="s">
        <v>82</v>
      </c>
      <c r="AU677">
        <v>748</v>
      </c>
    </row>
    <row r="678" spans="1:47" x14ac:dyDescent="0.35">
      <c r="C678" t="s">
        <v>60</v>
      </c>
      <c r="D678">
        <v>0</v>
      </c>
      <c r="G678" t="s">
        <v>60</v>
      </c>
      <c r="H678">
        <v>27</v>
      </c>
      <c r="K678" t="s">
        <v>60</v>
      </c>
      <c r="L678">
        <v>18</v>
      </c>
      <c r="O678" t="s">
        <v>60</v>
      </c>
      <c r="P678">
        <v>0</v>
      </c>
      <c r="S678" t="s">
        <v>60</v>
      </c>
      <c r="T678">
        <v>312</v>
      </c>
      <c r="W678" t="s">
        <v>60</v>
      </c>
      <c r="X678">
        <v>293</v>
      </c>
      <c r="AA678" t="s">
        <v>60</v>
      </c>
      <c r="AB678">
        <v>0</v>
      </c>
      <c r="AE678" t="s">
        <v>60</v>
      </c>
      <c r="AF678">
        <v>0</v>
      </c>
      <c r="AI678" t="s">
        <v>60</v>
      </c>
      <c r="AJ678">
        <v>0</v>
      </c>
      <c r="AM678" t="s">
        <v>60</v>
      </c>
      <c r="AN678">
        <v>0</v>
      </c>
      <c r="AQ678" t="s">
        <v>60</v>
      </c>
      <c r="AR678">
        <v>0</v>
      </c>
      <c r="AT678" t="s">
        <v>60</v>
      </c>
      <c r="AU678">
        <v>466</v>
      </c>
    </row>
    <row r="679" spans="1:47" x14ac:dyDescent="0.35">
      <c r="C679" t="s">
        <v>127</v>
      </c>
      <c r="D679">
        <v>0</v>
      </c>
      <c r="G679" t="s">
        <v>127</v>
      </c>
      <c r="H679">
        <v>0</v>
      </c>
      <c r="K679" t="s">
        <v>127</v>
      </c>
      <c r="L679">
        <v>0</v>
      </c>
      <c r="O679" t="s">
        <v>127</v>
      </c>
      <c r="P679">
        <v>0</v>
      </c>
      <c r="S679" t="s">
        <v>127</v>
      </c>
      <c r="T679">
        <v>0</v>
      </c>
      <c r="W679" t="s">
        <v>127</v>
      </c>
      <c r="X679">
        <v>0</v>
      </c>
      <c r="AA679" t="s">
        <v>127</v>
      </c>
      <c r="AB679">
        <v>180</v>
      </c>
      <c r="AE679" t="s">
        <v>127</v>
      </c>
      <c r="AF679">
        <v>0</v>
      </c>
      <c r="AI679" t="s">
        <v>127</v>
      </c>
      <c r="AJ679">
        <v>163</v>
      </c>
      <c r="AM679" t="s">
        <v>127</v>
      </c>
      <c r="AN679">
        <v>0</v>
      </c>
      <c r="AQ679" t="s">
        <v>127</v>
      </c>
      <c r="AR679">
        <v>916</v>
      </c>
      <c r="AT679" t="s">
        <v>58</v>
      </c>
      <c r="AU679">
        <v>180</v>
      </c>
    </row>
    <row r="680" spans="1:47" x14ac:dyDescent="0.35">
      <c r="C680" t="s">
        <v>61</v>
      </c>
      <c r="D680">
        <v>0</v>
      </c>
      <c r="G680" t="s">
        <v>61</v>
      </c>
      <c r="H680">
        <v>0</v>
      </c>
      <c r="K680" t="s">
        <v>61</v>
      </c>
      <c r="L680">
        <v>0</v>
      </c>
      <c r="O680" t="s">
        <v>61</v>
      </c>
      <c r="P680">
        <v>0</v>
      </c>
      <c r="S680" t="s">
        <v>61</v>
      </c>
      <c r="T680">
        <v>202</v>
      </c>
      <c r="W680" t="s">
        <v>61</v>
      </c>
      <c r="X680">
        <v>61</v>
      </c>
      <c r="AA680" t="s">
        <v>61</v>
      </c>
      <c r="AB680">
        <v>0</v>
      </c>
      <c r="AE680" t="s">
        <v>61</v>
      </c>
      <c r="AF680">
        <v>1</v>
      </c>
      <c r="AI680" t="s">
        <v>61</v>
      </c>
      <c r="AJ680">
        <v>0</v>
      </c>
      <c r="AM680" t="s">
        <v>61</v>
      </c>
      <c r="AN680">
        <v>0</v>
      </c>
      <c r="AQ680" t="s">
        <v>61</v>
      </c>
      <c r="AR680">
        <v>0</v>
      </c>
      <c r="AT680" t="s">
        <v>61</v>
      </c>
      <c r="AU680">
        <v>0</v>
      </c>
    </row>
    <row r="681" spans="1:47" x14ac:dyDescent="0.35">
      <c r="C681" t="s">
        <v>62</v>
      </c>
      <c r="D681">
        <v>0</v>
      </c>
      <c r="G681" t="s">
        <v>62</v>
      </c>
      <c r="H681">
        <v>0</v>
      </c>
      <c r="K681" t="s">
        <v>62</v>
      </c>
      <c r="L681">
        <v>0</v>
      </c>
      <c r="O681" t="s">
        <v>62</v>
      </c>
      <c r="P681">
        <v>0</v>
      </c>
      <c r="S681" t="s">
        <v>62</v>
      </c>
      <c r="T681">
        <v>1796</v>
      </c>
      <c r="W681" t="s">
        <v>62</v>
      </c>
      <c r="X681">
        <v>1843</v>
      </c>
      <c r="AA681" t="s">
        <v>62</v>
      </c>
      <c r="AB681">
        <v>0</v>
      </c>
      <c r="AE681" t="s">
        <v>62</v>
      </c>
      <c r="AF681">
        <v>311</v>
      </c>
      <c r="AI681" t="s">
        <v>62</v>
      </c>
      <c r="AJ681">
        <v>0</v>
      </c>
      <c r="AM681" t="s">
        <v>62</v>
      </c>
      <c r="AN681">
        <v>0</v>
      </c>
      <c r="AQ681" t="s">
        <v>62</v>
      </c>
      <c r="AR681">
        <v>0</v>
      </c>
      <c r="AT681" t="s">
        <v>62</v>
      </c>
      <c r="AU681">
        <v>48</v>
      </c>
    </row>
    <row r="682" spans="1:47" x14ac:dyDescent="0.35">
      <c r="C682" t="s">
        <v>227</v>
      </c>
      <c r="D682">
        <v>0</v>
      </c>
      <c r="G682" t="s">
        <v>227</v>
      </c>
      <c r="H682">
        <v>0</v>
      </c>
      <c r="K682" t="s">
        <v>227</v>
      </c>
      <c r="L682">
        <v>0</v>
      </c>
      <c r="O682" t="s">
        <v>227</v>
      </c>
      <c r="P682">
        <v>0</v>
      </c>
      <c r="S682" t="s">
        <v>227</v>
      </c>
      <c r="T682">
        <v>0</v>
      </c>
      <c r="W682" t="s">
        <v>227</v>
      </c>
      <c r="X682">
        <v>0</v>
      </c>
      <c r="AA682" t="s">
        <v>227</v>
      </c>
      <c r="AB682">
        <v>0</v>
      </c>
      <c r="AE682" t="s">
        <v>227</v>
      </c>
      <c r="AF682">
        <v>0</v>
      </c>
      <c r="AI682" t="s">
        <v>227</v>
      </c>
      <c r="AJ682">
        <v>0</v>
      </c>
      <c r="AM682" t="s">
        <v>227</v>
      </c>
      <c r="AN682">
        <v>0</v>
      </c>
      <c r="AQ682" t="s">
        <v>227</v>
      </c>
      <c r="AR682">
        <v>0</v>
      </c>
      <c r="AT682" t="s">
        <v>64</v>
      </c>
      <c r="AU682">
        <v>1153</v>
      </c>
    </row>
    <row r="683" spans="1:47" x14ac:dyDescent="0.35">
      <c r="C683" t="s">
        <v>228</v>
      </c>
      <c r="D683">
        <v>0</v>
      </c>
      <c r="G683" t="s">
        <v>228</v>
      </c>
      <c r="H683">
        <v>0</v>
      </c>
      <c r="K683" t="s">
        <v>228</v>
      </c>
      <c r="L683">
        <v>0</v>
      </c>
      <c r="O683" t="s">
        <v>228</v>
      </c>
      <c r="P683">
        <v>0</v>
      </c>
      <c r="S683" t="s">
        <v>228</v>
      </c>
      <c r="T683">
        <v>0</v>
      </c>
      <c r="W683" t="s">
        <v>228</v>
      </c>
      <c r="X683">
        <v>0</v>
      </c>
      <c r="AA683" t="s">
        <v>228</v>
      </c>
      <c r="AB683">
        <v>0</v>
      </c>
      <c r="AE683" t="s">
        <v>228</v>
      </c>
      <c r="AF683">
        <v>0</v>
      </c>
      <c r="AI683" t="s">
        <v>228</v>
      </c>
      <c r="AJ683">
        <v>0</v>
      </c>
      <c r="AM683" t="s">
        <v>228</v>
      </c>
      <c r="AN683">
        <v>0</v>
      </c>
      <c r="AQ683" t="s">
        <v>228</v>
      </c>
      <c r="AR683">
        <v>0</v>
      </c>
      <c r="AT683" t="s">
        <v>65</v>
      </c>
      <c r="AU683">
        <v>315</v>
      </c>
    </row>
    <row r="684" spans="1:47" x14ac:dyDescent="0.35">
      <c r="C684" t="s">
        <v>229</v>
      </c>
      <c r="D684">
        <v>0</v>
      </c>
      <c r="G684" t="s">
        <v>229</v>
      </c>
      <c r="H684">
        <v>0</v>
      </c>
      <c r="K684" t="s">
        <v>229</v>
      </c>
      <c r="L684">
        <v>0</v>
      </c>
      <c r="O684" t="s">
        <v>229</v>
      </c>
      <c r="P684">
        <v>0</v>
      </c>
      <c r="S684" t="s">
        <v>229</v>
      </c>
      <c r="T684">
        <v>0</v>
      </c>
      <c r="W684" t="s">
        <v>229</v>
      </c>
      <c r="X684">
        <v>0</v>
      </c>
      <c r="AA684" t="s">
        <v>229</v>
      </c>
      <c r="AB684">
        <v>0</v>
      </c>
      <c r="AE684" t="s">
        <v>229</v>
      </c>
      <c r="AF684">
        <v>15</v>
      </c>
      <c r="AI684" t="s">
        <v>229</v>
      </c>
      <c r="AJ684">
        <v>0</v>
      </c>
      <c r="AM684" t="s">
        <v>229</v>
      </c>
      <c r="AN684">
        <v>0</v>
      </c>
      <c r="AQ684" t="s">
        <v>229</v>
      </c>
      <c r="AR684">
        <v>0</v>
      </c>
      <c r="AT684" t="s">
        <v>66</v>
      </c>
      <c r="AU684">
        <v>12</v>
      </c>
    </row>
    <row r="685" spans="1:47" x14ac:dyDescent="0.35">
      <c r="C685" t="s">
        <v>133</v>
      </c>
      <c r="D685">
        <v>0</v>
      </c>
      <c r="G685" t="s">
        <v>133</v>
      </c>
      <c r="H685">
        <v>0</v>
      </c>
      <c r="K685" t="s">
        <v>133</v>
      </c>
      <c r="L685">
        <v>0</v>
      </c>
      <c r="O685" t="s">
        <v>133</v>
      </c>
      <c r="P685">
        <v>0</v>
      </c>
      <c r="S685" t="s">
        <v>133</v>
      </c>
      <c r="T685">
        <v>0</v>
      </c>
      <c r="W685" t="s">
        <v>133</v>
      </c>
      <c r="X685">
        <v>0</v>
      </c>
      <c r="AA685" t="s">
        <v>133</v>
      </c>
      <c r="AB685">
        <v>291</v>
      </c>
      <c r="AE685" t="s">
        <v>133</v>
      </c>
      <c r="AF685">
        <v>0</v>
      </c>
      <c r="AI685" t="s">
        <v>133</v>
      </c>
      <c r="AJ685">
        <v>0</v>
      </c>
      <c r="AM685" t="s">
        <v>133</v>
      </c>
      <c r="AN685">
        <v>0</v>
      </c>
      <c r="AQ685" t="s">
        <v>133</v>
      </c>
      <c r="AR685">
        <v>270</v>
      </c>
      <c r="AT685" t="s">
        <v>79</v>
      </c>
      <c r="AU685">
        <v>274</v>
      </c>
    </row>
    <row r="686" spans="1:47" x14ac:dyDescent="0.35">
      <c r="C686" t="s">
        <v>230</v>
      </c>
      <c r="D686">
        <v>0</v>
      </c>
      <c r="G686" t="s">
        <v>230</v>
      </c>
      <c r="H686">
        <v>0</v>
      </c>
      <c r="K686" t="s">
        <v>230</v>
      </c>
      <c r="L686">
        <v>0</v>
      </c>
      <c r="O686" t="s">
        <v>230</v>
      </c>
      <c r="P686">
        <v>0</v>
      </c>
      <c r="S686" t="s">
        <v>230</v>
      </c>
      <c r="T686">
        <v>0</v>
      </c>
      <c r="W686" t="s">
        <v>230</v>
      </c>
      <c r="X686">
        <v>0</v>
      </c>
      <c r="AA686" t="s">
        <v>230</v>
      </c>
      <c r="AB686">
        <v>0</v>
      </c>
      <c r="AE686" t="s">
        <v>230</v>
      </c>
      <c r="AF686">
        <v>0</v>
      </c>
      <c r="AI686" t="s">
        <v>230</v>
      </c>
      <c r="AJ686">
        <v>0</v>
      </c>
      <c r="AM686" t="s">
        <v>230</v>
      </c>
      <c r="AN686">
        <v>0</v>
      </c>
      <c r="AQ686" t="s">
        <v>230</v>
      </c>
      <c r="AR686">
        <v>0</v>
      </c>
      <c r="AT686" t="s">
        <v>68</v>
      </c>
      <c r="AU686">
        <v>9</v>
      </c>
    </row>
    <row r="687" spans="1:47" x14ac:dyDescent="0.35">
      <c r="C687" t="s">
        <v>136</v>
      </c>
      <c r="D687">
        <v>0</v>
      </c>
      <c r="G687" t="s">
        <v>136</v>
      </c>
      <c r="H687">
        <v>0</v>
      </c>
      <c r="K687" t="s">
        <v>136</v>
      </c>
      <c r="L687">
        <v>0</v>
      </c>
      <c r="O687" t="s">
        <v>136</v>
      </c>
      <c r="P687">
        <v>0</v>
      </c>
      <c r="S687" t="s">
        <v>136</v>
      </c>
      <c r="T687">
        <v>0</v>
      </c>
      <c r="W687" t="s">
        <v>136</v>
      </c>
      <c r="X687">
        <v>0</v>
      </c>
      <c r="AA687" t="s">
        <v>136</v>
      </c>
      <c r="AB687">
        <v>0</v>
      </c>
      <c r="AE687" t="s">
        <v>136</v>
      </c>
      <c r="AF687">
        <v>0</v>
      </c>
      <c r="AI687" t="s">
        <v>136</v>
      </c>
      <c r="AJ687">
        <v>0</v>
      </c>
      <c r="AM687" t="s">
        <v>136</v>
      </c>
      <c r="AN687">
        <v>0</v>
      </c>
      <c r="AQ687" t="s">
        <v>136</v>
      </c>
      <c r="AR687">
        <v>0</v>
      </c>
      <c r="AT687" t="s">
        <v>69</v>
      </c>
      <c r="AU687">
        <v>213</v>
      </c>
    </row>
    <row r="688" spans="1:47" x14ac:dyDescent="0.35">
      <c r="C688" t="s">
        <v>231</v>
      </c>
      <c r="D688">
        <v>0</v>
      </c>
      <c r="G688" t="s">
        <v>231</v>
      </c>
      <c r="H688">
        <v>0</v>
      </c>
      <c r="K688" t="s">
        <v>231</v>
      </c>
      <c r="L688">
        <v>0</v>
      </c>
      <c r="O688" t="s">
        <v>231</v>
      </c>
      <c r="P688">
        <v>0</v>
      </c>
      <c r="S688" t="s">
        <v>231</v>
      </c>
      <c r="T688">
        <v>0</v>
      </c>
      <c r="W688" t="s">
        <v>231</v>
      </c>
      <c r="X688">
        <v>0</v>
      </c>
      <c r="AA688" t="s">
        <v>231</v>
      </c>
      <c r="AB688">
        <v>0</v>
      </c>
      <c r="AE688" t="s">
        <v>231</v>
      </c>
      <c r="AF688">
        <v>0</v>
      </c>
      <c r="AI688" t="s">
        <v>231</v>
      </c>
      <c r="AJ688">
        <v>0</v>
      </c>
      <c r="AM688" t="s">
        <v>231</v>
      </c>
      <c r="AN688">
        <v>0</v>
      </c>
      <c r="AQ688" t="s">
        <v>231</v>
      </c>
      <c r="AR688">
        <v>378</v>
      </c>
      <c r="AT688" t="s">
        <v>70</v>
      </c>
      <c r="AU688">
        <v>416</v>
      </c>
    </row>
    <row r="689" spans="1:47" x14ac:dyDescent="0.35">
      <c r="C689" t="s">
        <v>141</v>
      </c>
      <c r="D689">
        <v>0</v>
      </c>
      <c r="G689" t="s">
        <v>141</v>
      </c>
      <c r="H689">
        <v>0</v>
      </c>
      <c r="K689" t="s">
        <v>141</v>
      </c>
      <c r="L689">
        <v>0</v>
      </c>
      <c r="O689" t="s">
        <v>141</v>
      </c>
      <c r="P689">
        <v>0</v>
      </c>
      <c r="S689" t="s">
        <v>141</v>
      </c>
      <c r="T689">
        <v>0</v>
      </c>
      <c r="W689" t="s">
        <v>141</v>
      </c>
      <c r="X689">
        <v>0</v>
      </c>
      <c r="AA689" t="s">
        <v>141</v>
      </c>
      <c r="AB689">
        <v>0</v>
      </c>
      <c r="AE689" t="s">
        <v>141</v>
      </c>
      <c r="AF689">
        <v>0</v>
      </c>
      <c r="AI689" t="s">
        <v>141</v>
      </c>
      <c r="AJ689">
        <v>0</v>
      </c>
      <c r="AM689" t="s">
        <v>141</v>
      </c>
      <c r="AN689">
        <v>0</v>
      </c>
      <c r="AQ689" t="s">
        <v>141</v>
      </c>
      <c r="AR689">
        <v>6</v>
      </c>
      <c r="AT689" t="s">
        <v>76</v>
      </c>
      <c r="AU689">
        <v>0</v>
      </c>
    </row>
    <row r="690" spans="1:47" x14ac:dyDescent="0.35">
      <c r="C690" t="s">
        <v>232</v>
      </c>
      <c r="D690">
        <v>0</v>
      </c>
      <c r="G690" t="s">
        <v>232</v>
      </c>
      <c r="H690">
        <v>0</v>
      </c>
      <c r="K690" t="s">
        <v>232</v>
      </c>
      <c r="L690">
        <v>0</v>
      </c>
      <c r="O690" t="s">
        <v>232</v>
      </c>
      <c r="P690">
        <v>0</v>
      </c>
      <c r="S690" t="s">
        <v>232</v>
      </c>
      <c r="T690">
        <v>0</v>
      </c>
      <c r="W690" t="s">
        <v>232</v>
      </c>
      <c r="X690">
        <v>0</v>
      </c>
      <c r="AA690" t="s">
        <v>232</v>
      </c>
      <c r="AB690">
        <v>0</v>
      </c>
      <c r="AE690" t="s">
        <v>232</v>
      </c>
      <c r="AF690">
        <v>0</v>
      </c>
      <c r="AI690" t="s">
        <v>232</v>
      </c>
      <c r="AJ690">
        <v>0</v>
      </c>
      <c r="AM690" t="s">
        <v>232</v>
      </c>
      <c r="AN690">
        <v>0</v>
      </c>
      <c r="AQ690" t="s">
        <v>232</v>
      </c>
      <c r="AR690">
        <v>0</v>
      </c>
      <c r="AT690" t="s">
        <v>77</v>
      </c>
      <c r="AU690">
        <v>3295</v>
      </c>
    </row>
    <row r="691" spans="1:47" x14ac:dyDescent="0.35">
      <c r="C691" t="s">
        <v>233</v>
      </c>
      <c r="D691">
        <v>0</v>
      </c>
      <c r="G691" t="s">
        <v>233</v>
      </c>
      <c r="H691">
        <v>0</v>
      </c>
      <c r="K691" t="s">
        <v>233</v>
      </c>
      <c r="L691">
        <v>0</v>
      </c>
      <c r="O691" t="s">
        <v>233</v>
      </c>
      <c r="P691">
        <v>0</v>
      </c>
      <c r="S691" t="s">
        <v>233</v>
      </c>
      <c r="T691">
        <v>0</v>
      </c>
      <c r="W691" t="s">
        <v>233</v>
      </c>
      <c r="X691">
        <v>0</v>
      </c>
      <c r="AA691" t="s">
        <v>233</v>
      </c>
      <c r="AB691">
        <v>0</v>
      </c>
      <c r="AE691" t="s">
        <v>233</v>
      </c>
      <c r="AF691">
        <v>0</v>
      </c>
      <c r="AI691" t="s">
        <v>233</v>
      </c>
      <c r="AJ691">
        <v>0</v>
      </c>
      <c r="AM691" t="s">
        <v>233</v>
      </c>
      <c r="AN691">
        <v>0</v>
      </c>
      <c r="AQ691" t="s">
        <v>233</v>
      </c>
      <c r="AR691">
        <v>0</v>
      </c>
      <c r="AT691" t="s">
        <v>78</v>
      </c>
      <c r="AU691">
        <v>0</v>
      </c>
    </row>
    <row r="692" spans="1:47" x14ac:dyDescent="0.35">
      <c r="C692" t="s">
        <v>134</v>
      </c>
      <c r="D692">
        <v>0</v>
      </c>
      <c r="G692" t="s">
        <v>134</v>
      </c>
      <c r="H692">
        <v>0</v>
      </c>
      <c r="K692" t="s">
        <v>134</v>
      </c>
      <c r="L692">
        <v>0</v>
      </c>
      <c r="O692" t="s">
        <v>134</v>
      </c>
      <c r="P692">
        <v>0</v>
      </c>
      <c r="S692" t="s">
        <v>134</v>
      </c>
      <c r="T692">
        <v>0</v>
      </c>
      <c r="W692" t="s">
        <v>134</v>
      </c>
      <c r="X692">
        <v>0</v>
      </c>
      <c r="AA692" t="s">
        <v>134</v>
      </c>
      <c r="AB692">
        <v>0</v>
      </c>
      <c r="AE692" t="s">
        <v>134</v>
      </c>
      <c r="AF692">
        <v>0</v>
      </c>
      <c r="AI692" t="s">
        <v>134</v>
      </c>
      <c r="AJ692">
        <v>0</v>
      </c>
      <c r="AM692" t="s">
        <v>134</v>
      </c>
      <c r="AN692">
        <v>0</v>
      </c>
      <c r="AQ692" t="s">
        <v>134</v>
      </c>
      <c r="AR692">
        <v>224</v>
      </c>
      <c r="AT692" t="s">
        <v>67</v>
      </c>
      <c r="AU692">
        <v>291</v>
      </c>
    </row>
    <row r="693" spans="1:47" x14ac:dyDescent="0.35">
      <c r="C693" t="s">
        <v>142</v>
      </c>
      <c r="D693">
        <v>0</v>
      </c>
      <c r="G693" t="s">
        <v>142</v>
      </c>
      <c r="H693">
        <v>0</v>
      </c>
      <c r="K693" t="s">
        <v>142</v>
      </c>
      <c r="L693">
        <v>0</v>
      </c>
      <c r="O693" t="s">
        <v>142</v>
      </c>
      <c r="P693">
        <v>0</v>
      </c>
      <c r="S693" t="s">
        <v>142</v>
      </c>
      <c r="T693">
        <v>0</v>
      </c>
      <c r="W693" t="s">
        <v>142</v>
      </c>
      <c r="X693">
        <v>0</v>
      </c>
      <c r="AA693" t="s">
        <v>142</v>
      </c>
      <c r="AB693">
        <v>0</v>
      </c>
      <c r="AE693" t="s">
        <v>142</v>
      </c>
      <c r="AF693">
        <v>0</v>
      </c>
      <c r="AI693" t="s">
        <v>142</v>
      </c>
      <c r="AJ693">
        <v>0</v>
      </c>
      <c r="AM693" t="s">
        <v>142</v>
      </c>
      <c r="AN693">
        <v>0</v>
      </c>
      <c r="AQ693" t="s">
        <v>142</v>
      </c>
      <c r="AR693">
        <v>0</v>
      </c>
      <c r="AT693" t="s">
        <v>80</v>
      </c>
      <c r="AU693">
        <v>24</v>
      </c>
    </row>
    <row r="694" spans="1:47" x14ac:dyDescent="0.35">
      <c r="C694" t="s">
        <v>83</v>
      </c>
      <c r="D694">
        <v>0</v>
      </c>
      <c r="G694" t="s">
        <v>83</v>
      </c>
      <c r="H694">
        <v>0</v>
      </c>
      <c r="K694" t="s">
        <v>83</v>
      </c>
      <c r="L694">
        <v>0</v>
      </c>
      <c r="O694" t="s">
        <v>83</v>
      </c>
      <c r="P694">
        <v>0</v>
      </c>
      <c r="S694" t="s">
        <v>83</v>
      </c>
      <c r="T694">
        <v>0</v>
      </c>
      <c r="W694" t="s">
        <v>83</v>
      </c>
      <c r="X694">
        <v>0</v>
      </c>
      <c r="AA694" t="s">
        <v>83</v>
      </c>
      <c r="AB694">
        <v>0</v>
      </c>
      <c r="AE694" t="s">
        <v>83</v>
      </c>
      <c r="AF694">
        <v>0</v>
      </c>
      <c r="AI694" t="s">
        <v>83</v>
      </c>
      <c r="AJ694">
        <v>0</v>
      </c>
      <c r="AM694" t="s">
        <v>83</v>
      </c>
      <c r="AN694">
        <v>0</v>
      </c>
      <c r="AQ694" t="s">
        <v>83</v>
      </c>
      <c r="AR694">
        <v>0</v>
      </c>
      <c r="AT694" t="s">
        <v>83</v>
      </c>
      <c r="AU694">
        <v>64</v>
      </c>
    </row>
    <row r="695" spans="1:47" x14ac:dyDescent="0.35">
      <c r="C695" t="s">
        <v>84</v>
      </c>
      <c r="D695">
        <v>0</v>
      </c>
      <c r="G695" t="s">
        <v>84</v>
      </c>
      <c r="H695">
        <v>0</v>
      </c>
      <c r="K695" t="s">
        <v>84</v>
      </c>
      <c r="L695">
        <v>0</v>
      </c>
      <c r="O695" t="s">
        <v>84</v>
      </c>
      <c r="P695">
        <v>0</v>
      </c>
      <c r="S695" t="s">
        <v>84</v>
      </c>
      <c r="T695">
        <v>0</v>
      </c>
      <c r="W695" t="s">
        <v>84</v>
      </c>
      <c r="X695">
        <v>0</v>
      </c>
      <c r="AA695" t="s">
        <v>84</v>
      </c>
      <c r="AB695">
        <v>0</v>
      </c>
      <c r="AE695" t="s">
        <v>84</v>
      </c>
      <c r="AF695">
        <v>0</v>
      </c>
      <c r="AI695" t="s">
        <v>84</v>
      </c>
      <c r="AJ695">
        <v>0</v>
      </c>
      <c r="AM695" t="s">
        <v>84</v>
      </c>
      <c r="AN695">
        <v>0</v>
      </c>
      <c r="AQ695" t="s">
        <v>84</v>
      </c>
      <c r="AR695">
        <v>0</v>
      </c>
      <c r="AT695" t="s">
        <v>84</v>
      </c>
      <c r="AU695">
        <v>0</v>
      </c>
    </row>
    <row r="696" spans="1:47" x14ac:dyDescent="0.35">
      <c r="C696" t="s">
        <v>126</v>
      </c>
      <c r="D696">
        <v>0</v>
      </c>
      <c r="G696" t="s">
        <v>126</v>
      </c>
      <c r="H696">
        <v>0</v>
      </c>
      <c r="K696" t="s">
        <v>247</v>
      </c>
      <c r="L696">
        <v>0</v>
      </c>
      <c r="O696" t="s">
        <v>126</v>
      </c>
      <c r="P696">
        <v>0</v>
      </c>
      <c r="S696" t="s">
        <v>126</v>
      </c>
      <c r="T696">
        <v>0</v>
      </c>
      <c r="W696" t="s">
        <v>126</v>
      </c>
      <c r="X696">
        <v>0</v>
      </c>
      <c r="AA696" t="s">
        <v>126</v>
      </c>
      <c r="AB696">
        <v>0</v>
      </c>
      <c r="AE696" t="s">
        <v>126</v>
      </c>
      <c r="AF696">
        <v>0</v>
      </c>
      <c r="AI696" t="s">
        <v>126</v>
      </c>
      <c r="AJ696">
        <v>0</v>
      </c>
      <c r="AM696" t="s">
        <v>126</v>
      </c>
      <c r="AN696">
        <v>0</v>
      </c>
      <c r="AQ696" t="s">
        <v>126</v>
      </c>
      <c r="AR696">
        <v>27</v>
      </c>
      <c r="AT696" t="s">
        <v>86</v>
      </c>
      <c r="AU696">
        <v>0</v>
      </c>
    </row>
    <row r="697" spans="1:47" x14ac:dyDescent="0.35">
      <c r="C697" t="s">
        <v>87</v>
      </c>
      <c r="D697">
        <v>0</v>
      </c>
      <c r="G697" t="s">
        <v>87</v>
      </c>
      <c r="H697">
        <v>0</v>
      </c>
      <c r="K697" t="s">
        <v>87</v>
      </c>
      <c r="L697">
        <v>0</v>
      </c>
      <c r="O697" t="s">
        <v>87</v>
      </c>
      <c r="P697">
        <v>0</v>
      </c>
      <c r="S697" t="s">
        <v>87</v>
      </c>
      <c r="T697">
        <v>0</v>
      </c>
      <c r="W697" t="s">
        <v>87</v>
      </c>
      <c r="X697">
        <v>0</v>
      </c>
      <c r="AA697" t="s">
        <v>87</v>
      </c>
      <c r="AB697">
        <v>0</v>
      </c>
      <c r="AE697" t="s">
        <v>87</v>
      </c>
      <c r="AF697">
        <v>0</v>
      </c>
      <c r="AI697" t="s">
        <v>87</v>
      </c>
      <c r="AJ697">
        <v>0</v>
      </c>
      <c r="AM697" t="s">
        <v>87</v>
      </c>
      <c r="AN697">
        <v>0</v>
      </c>
      <c r="AQ697" t="s">
        <v>87</v>
      </c>
      <c r="AR697">
        <v>0</v>
      </c>
      <c r="AT697" t="s">
        <v>87</v>
      </c>
      <c r="AU697">
        <v>5</v>
      </c>
    </row>
    <row r="698" spans="1:47" x14ac:dyDescent="0.35">
      <c r="A698" t="s">
        <v>179</v>
      </c>
      <c r="B698">
        <v>15581250.5</v>
      </c>
      <c r="C698" t="s">
        <v>135</v>
      </c>
      <c r="D698">
        <v>0</v>
      </c>
      <c r="E698" t="s">
        <v>179</v>
      </c>
      <c r="F698">
        <v>16024775.499999996</v>
      </c>
      <c r="G698" t="s">
        <v>135</v>
      </c>
      <c r="H698">
        <v>400</v>
      </c>
      <c r="I698" t="s">
        <v>179</v>
      </c>
      <c r="J698">
        <v>16477966.500000002</v>
      </c>
      <c r="K698" t="s">
        <v>135</v>
      </c>
      <c r="L698">
        <v>68</v>
      </c>
      <c r="M698" t="s">
        <v>179</v>
      </c>
      <c r="N698">
        <v>16938941.500000004</v>
      </c>
      <c r="O698" t="s">
        <v>135</v>
      </c>
      <c r="P698">
        <v>0</v>
      </c>
      <c r="Q698" t="s">
        <v>179</v>
      </c>
      <c r="R698">
        <v>17405623.5</v>
      </c>
      <c r="S698" t="s">
        <v>135</v>
      </c>
      <c r="T698">
        <v>1093</v>
      </c>
      <c r="U698" t="s">
        <v>179</v>
      </c>
      <c r="V698">
        <v>17881167.000000004</v>
      </c>
      <c r="W698" t="s">
        <v>135</v>
      </c>
      <c r="X698">
        <v>11</v>
      </c>
      <c r="Y698" t="s">
        <v>179</v>
      </c>
      <c r="Z698">
        <v>18367882.999999985</v>
      </c>
      <c r="AA698" t="s">
        <v>135</v>
      </c>
      <c r="AB698">
        <v>5520</v>
      </c>
      <c r="AC698" t="s">
        <v>179</v>
      </c>
      <c r="AD698">
        <v>18867336.499999993</v>
      </c>
      <c r="AE698" t="s">
        <v>135</v>
      </c>
      <c r="AF698">
        <v>0</v>
      </c>
      <c r="AG698" t="s">
        <v>179</v>
      </c>
      <c r="AH698">
        <v>19377061.499999985</v>
      </c>
      <c r="AI698" t="s">
        <v>135</v>
      </c>
      <c r="AJ698">
        <v>2265</v>
      </c>
      <c r="AK698" t="s">
        <v>179</v>
      </c>
      <c r="AL698">
        <v>19889742.000000011</v>
      </c>
      <c r="AM698" t="s">
        <v>135</v>
      </c>
      <c r="AN698">
        <v>0</v>
      </c>
      <c r="AO698" t="s">
        <v>179</v>
      </c>
      <c r="AP698">
        <v>20405316.500000019</v>
      </c>
      <c r="AQ698" t="s">
        <v>135</v>
      </c>
      <c r="AR698">
        <v>2121</v>
      </c>
      <c r="AS698" t="s">
        <v>179</v>
      </c>
      <c r="AT698" t="s">
        <v>148</v>
      </c>
      <c r="AU698">
        <v>2760</v>
      </c>
    </row>
    <row r="699" spans="1:47" x14ac:dyDescent="0.35">
      <c r="C699" t="s">
        <v>139</v>
      </c>
      <c r="D699">
        <v>0</v>
      </c>
      <c r="G699" t="s">
        <v>139</v>
      </c>
      <c r="H699">
        <v>7090</v>
      </c>
      <c r="K699" t="s">
        <v>139</v>
      </c>
      <c r="L699">
        <v>0</v>
      </c>
      <c r="O699" t="s">
        <v>139</v>
      </c>
      <c r="P699">
        <v>0</v>
      </c>
      <c r="S699" t="s">
        <v>139</v>
      </c>
      <c r="T699">
        <v>9146</v>
      </c>
      <c r="W699" t="s">
        <v>139</v>
      </c>
      <c r="X699">
        <v>0</v>
      </c>
      <c r="AA699" t="s">
        <v>139</v>
      </c>
      <c r="AB699">
        <v>15914</v>
      </c>
      <c r="AE699" t="s">
        <v>139</v>
      </c>
      <c r="AF699">
        <v>0</v>
      </c>
      <c r="AI699" t="s">
        <v>139</v>
      </c>
      <c r="AJ699">
        <v>32965</v>
      </c>
      <c r="AM699" t="s">
        <v>139</v>
      </c>
      <c r="AN699">
        <v>0</v>
      </c>
      <c r="AQ699" t="s">
        <v>139</v>
      </c>
      <c r="AR699">
        <v>19184</v>
      </c>
      <c r="AT699" t="s">
        <v>139</v>
      </c>
      <c r="AU699">
        <v>6025</v>
      </c>
    </row>
    <row r="700" spans="1:47" x14ac:dyDescent="0.35">
      <c r="C700" t="s">
        <v>138</v>
      </c>
      <c r="D700">
        <v>0</v>
      </c>
      <c r="G700" t="s">
        <v>138</v>
      </c>
      <c r="H700">
        <v>96</v>
      </c>
      <c r="K700" t="s">
        <v>138</v>
      </c>
      <c r="L700">
        <v>0</v>
      </c>
      <c r="O700" t="s">
        <v>138</v>
      </c>
      <c r="P700">
        <v>0</v>
      </c>
      <c r="S700" t="s">
        <v>138</v>
      </c>
      <c r="T700">
        <v>1136</v>
      </c>
      <c r="W700" t="s">
        <v>138</v>
      </c>
      <c r="X700">
        <v>0</v>
      </c>
      <c r="AA700" t="s">
        <v>138</v>
      </c>
      <c r="AB700">
        <v>0</v>
      </c>
      <c r="AE700" t="s">
        <v>138</v>
      </c>
      <c r="AF700">
        <v>0</v>
      </c>
      <c r="AI700" t="s">
        <v>138</v>
      </c>
      <c r="AJ700">
        <v>0</v>
      </c>
      <c r="AM700" t="s">
        <v>138</v>
      </c>
      <c r="AN700">
        <v>0</v>
      </c>
      <c r="AQ700" t="s">
        <v>138</v>
      </c>
      <c r="AR700">
        <v>1232</v>
      </c>
      <c r="AT700" t="s">
        <v>138</v>
      </c>
      <c r="AU700">
        <v>0</v>
      </c>
    </row>
    <row r="701" spans="1:47" x14ac:dyDescent="0.35">
      <c r="C701" t="s">
        <v>82</v>
      </c>
      <c r="D701">
        <v>4</v>
      </c>
      <c r="G701" t="s">
        <v>82</v>
      </c>
      <c r="H701">
        <v>199</v>
      </c>
      <c r="K701" t="s">
        <v>82</v>
      </c>
      <c r="L701">
        <v>0</v>
      </c>
      <c r="O701" t="s">
        <v>82</v>
      </c>
      <c r="P701">
        <v>0</v>
      </c>
      <c r="S701" t="s">
        <v>82</v>
      </c>
      <c r="T701">
        <v>0</v>
      </c>
      <c r="W701" t="s">
        <v>82</v>
      </c>
      <c r="X701">
        <v>0</v>
      </c>
      <c r="AA701" t="s">
        <v>82</v>
      </c>
      <c r="AB701">
        <v>570</v>
      </c>
      <c r="AE701" t="s">
        <v>82</v>
      </c>
      <c r="AF701">
        <v>107</v>
      </c>
      <c r="AI701" t="s">
        <v>82</v>
      </c>
      <c r="AJ701">
        <v>40</v>
      </c>
      <c r="AM701" t="s">
        <v>82</v>
      </c>
      <c r="AN701">
        <v>0</v>
      </c>
      <c r="AQ701" t="s">
        <v>82</v>
      </c>
      <c r="AR701">
        <v>0</v>
      </c>
      <c r="AT701" t="s">
        <v>82</v>
      </c>
      <c r="AU701">
        <v>387</v>
      </c>
    </row>
    <row r="702" spans="1:47" x14ac:dyDescent="0.35">
      <c r="C702" t="s">
        <v>60</v>
      </c>
      <c r="D702">
        <v>4</v>
      </c>
      <c r="G702" t="s">
        <v>60</v>
      </c>
      <c r="H702">
        <v>88</v>
      </c>
      <c r="K702" t="s">
        <v>60</v>
      </c>
      <c r="L702">
        <v>0</v>
      </c>
      <c r="O702" t="s">
        <v>60</v>
      </c>
      <c r="P702">
        <v>0</v>
      </c>
      <c r="S702" t="s">
        <v>60</v>
      </c>
      <c r="T702">
        <v>0</v>
      </c>
      <c r="W702" t="s">
        <v>60</v>
      </c>
      <c r="X702">
        <v>0</v>
      </c>
      <c r="AA702" t="s">
        <v>60</v>
      </c>
      <c r="AB702">
        <v>916</v>
      </c>
      <c r="AE702" t="s">
        <v>60</v>
      </c>
      <c r="AF702">
        <v>50</v>
      </c>
      <c r="AI702" t="s">
        <v>60</v>
      </c>
      <c r="AJ702">
        <v>15</v>
      </c>
      <c r="AM702" t="s">
        <v>60</v>
      </c>
      <c r="AN702">
        <v>0</v>
      </c>
      <c r="AQ702" t="s">
        <v>60</v>
      </c>
      <c r="AR702">
        <v>0</v>
      </c>
      <c r="AT702" t="s">
        <v>60</v>
      </c>
      <c r="AU702">
        <v>112</v>
      </c>
    </row>
    <row r="703" spans="1:47" x14ac:dyDescent="0.35">
      <c r="C703" t="s">
        <v>127</v>
      </c>
      <c r="D703">
        <v>0</v>
      </c>
      <c r="G703" t="s">
        <v>127</v>
      </c>
      <c r="H703">
        <v>0</v>
      </c>
      <c r="K703" t="s">
        <v>127</v>
      </c>
      <c r="L703">
        <v>0</v>
      </c>
      <c r="O703" t="s">
        <v>127</v>
      </c>
      <c r="P703">
        <v>0</v>
      </c>
      <c r="S703" t="s">
        <v>127</v>
      </c>
      <c r="T703">
        <v>0</v>
      </c>
      <c r="W703" t="s">
        <v>127</v>
      </c>
      <c r="X703">
        <v>0</v>
      </c>
      <c r="AA703" t="s">
        <v>127</v>
      </c>
      <c r="AB703">
        <v>10016</v>
      </c>
      <c r="AE703" t="s">
        <v>127</v>
      </c>
      <c r="AF703">
        <v>0</v>
      </c>
      <c r="AI703" t="s">
        <v>127</v>
      </c>
      <c r="AJ703">
        <v>0</v>
      </c>
      <c r="AM703" t="s">
        <v>127</v>
      </c>
      <c r="AN703">
        <v>0</v>
      </c>
      <c r="AQ703" t="s">
        <v>127</v>
      </c>
      <c r="AR703">
        <v>10747</v>
      </c>
      <c r="AT703" t="s">
        <v>58</v>
      </c>
      <c r="AU703">
        <v>10016</v>
      </c>
    </row>
    <row r="704" spans="1:47" x14ac:dyDescent="0.35">
      <c r="C704" t="s">
        <v>61</v>
      </c>
      <c r="D704">
        <v>0</v>
      </c>
      <c r="G704" t="s">
        <v>61</v>
      </c>
      <c r="H704">
        <v>0</v>
      </c>
      <c r="K704" t="s">
        <v>61</v>
      </c>
      <c r="L704">
        <v>0</v>
      </c>
      <c r="O704" t="s">
        <v>61</v>
      </c>
      <c r="P704">
        <v>0</v>
      </c>
      <c r="S704" t="s">
        <v>61</v>
      </c>
      <c r="T704">
        <v>0</v>
      </c>
      <c r="W704" t="s">
        <v>61</v>
      </c>
      <c r="X704">
        <v>0</v>
      </c>
      <c r="AA704" t="s">
        <v>61</v>
      </c>
      <c r="AB704">
        <v>0</v>
      </c>
      <c r="AE704" t="s">
        <v>61</v>
      </c>
      <c r="AF704">
        <v>0</v>
      </c>
      <c r="AI704" t="s">
        <v>61</v>
      </c>
      <c r="AJ704">
        <v>9</v>
      </c>
      <c r="AM704" t="s">
        <v>61</v>
      </c>
      <c r="AN704">
        <v>0</v>
      </c>
      <c r="AQ704" t="s">
        <v>61</v>
      </c>
      <c r="AR704">
        <v>0</v>
      </c>
      <c r="AT704" t="s">
        <v>61</v>
      </c>
      <c r="AU704">
        <v>25</v>
      </c>
    </row>
    <row r="705" spans="3:47" x14ac:dyDescent="0.35">
      <c r="C705" t="s">
        <v>62</v>
      </c>
      <c r="D705">
        <v>0</v>
      </c>
      <c r="G705" t="s">
        <v>62</v>
      </c>
      <c r="H705">
        <v>0</v>
      </c>
      <c r="K705" t="s">
        <v>62</v>
      </c>
      <c r="L705">
        <v>0</v>
      </c>
      <c r="O705" t="s">
        <v>62</v>
      </c>
      <c r="P705">
        <v>0</v>
      </c>
      <c r="S705" t="s">
        <v>62</v>
      </c>
      <c r="T705">
        <v>0</v>
      </c>
      <c r="W705" t="s">
        <v>62</v>
      </c>
      <c r="X705">
        <v>0</v>
      </c>
      <c r="AA705" t="s">
        <v>62</v>
      </c>
      <c r="AB705">
        <v>0</v>
      </c>
      <c r="AE705" t="s">
        <v>62</v>
      </c>
      <c r="AF705">
        <v>0</v>
      </c>
      <c r="AI705" t="s">
        <v>62</v>
      </c>
      <c r="AJ705">
        <v>0</v>
      </c>
      <c r="AM705" t="s">
        <v>62</v>
      </c>
      <c r="AN705">
        <v>0</v>
      </c>
      <c r="AQ705" t="s">
        <v>62</v>
      </c>
      <c r="AR705">
        <v>0</v>
      </c>
      <c r="AT705" t="s">
        <v>62</v>
      </c>
      <c r="AU705">
        <v>35</v>
      </c>
    </row>
    <row r="706" spans="3:47" x14ac:dyDescent="0.35">
      <c r="C706" t="s">
        <v>227</v>
      </c>
      <c r="D706">
        <v>0</v>
      </c>
      <c r="G706" t="s">
        <v>227</v>
      </c>
      <c r="H706">
        <v>0</v>
      </c>
      <c r="K706" t="s">
        <v>227</v>
      </c>
      <c r="L706">
        <v>0</v>
      </c>
      <c r="O706" t="s">
        <v>227</v>
      </c>
      <c r="P706">
        <v>0</v>
      </c>
      <c r="S706" t="s">
        <v>227</v>
      </c>
      <c r="T706">
        <v>0</v>
      </c>
      <c r="W706" t="s">
        <v>227</v>
      </c>
      <c r="X706">
        <v>0</v>
      </c>
      <c r="AA706" t="s">
        <v>227</v>
      </c>
      <c r="AB706">
        <v>0</v>
      </c>
      <c r="AE706" t="s">
        <v>227</v>
      </c>
      <c r="AF706">
        <v>0</v>
      </c>
      <c r="AI706" t="s">
        <v>227</v>
      </c>
      <c r="AJ706">
        <v>0</v>
      </c>
      <c r="AM706" t="s">
        <v>227</v>
      </c>
      <c r="AN706">
        <v>0</v>
      </c>
      <c r="AQ706" t="s">
        <v>227</v>
      </c>
      <c r="AR706">
        <v>0</v>
      </c>
      <c r="AT706" t="s">
        <v>64</v>
      </c>
      <c r="AU706">
        <v>178</v>
      </c>
    </row>
    <row r="707" spans="3:47" x14ac:dyDescent="0.35">
      <c r="C707" t="s">
        <v>228</v>
      </c>
      <c r="D707">
        <v>0</v>
      </c>
      <c r="G707" t="s">
        <v>228</v>
      </c>
      <c r="H707">
        <v>0</v>
      </c>
      <c r="K707" t="s">
        <v>228</v>
      </c>
      <c r="L707">
        <v>0</v>
      </c>
      <c r="O707" t="s">
        <v>228</v>
      </c>
      <c r="P707">
        <v>0</v>
      </c>
      <c r="S707" t="s">
        <v>228</v>
      </c>
      <c r="T707">
        <v>0</v>
      </c>
      <c r="W707" t="s">
        <v>228</v>
      </c>
      <c r="X707">
        <v>0</v>
      </c>
      <c r="AA707" t="s">
        <v>228</v>
      </c>
      <c r="AB707">
        <v>0</v>
      </c>
      <c r="AE707" t="s">
        <v>228</v>
      </c>
      <c r="AF707">
        <v>0</v>
      </c>
      <c r="AI707" t="s">
        <v>228</v>
      </c>
      <c r="AJ707">
        <v>2630</v>
      </c>
      <c r="AM707" t="s">
        <v>228</v>
      </c>
      <c r="AN707">
        <v>0</v>
      </c>
      <c r="AQ707" t="s">
        <v>228</v>
      </c>
      <c r="AR707">
        <v>561</v>
      </c>
      <c r="AT707" t="s">
        <v>65</v>
      </c>
      <c r="AU707">
        <v>178</v>
      </c>
    </row>
    <row r="708" spans="3:47" x14ac:dyDescent="0.35">
      <c r="C708" t="s">
        <v>229</v>
      </c>
      <c r="D708">
        <v>0</v>
      </c>
      <c r="G708" t="s">
        <v>229</v>
      </c>
      <c r="H708">
        <v>0</v>
      </c>
      <c r="K708" t="s">
        <v>229</v>
      </c>
      <c r="L708">
        <v>0</v>
      </c>
      <c r="O708" t="s">
        <v>229</v>
      </c>
      <c r="P708">
        <v>0</v>
      </c>
      <c r="S708" t="s">
        <v>229</v>
      </c>
      <c r="T708">
        <v>0</v>
      </c>
      <c r="W708" t="s">
        <v>229</v>
      </c>
      <c r="X708">
        <v>0</v>
      </c>
      <c r="AA708" t="s">
        <v>229</v>
      </c>
      <c r="AB708">
        <v>0</v>
      </c>
      <c r="AE708" t="s">
        <v>229</v>
      </c>
      <c r="AF708">
        <v>0</v>
      </c>
      <c r="AI708" t="s">
        <v>229</v>
      </c>
      <c r="AJ708">
        <v>0</v>
      </c>
      <c r="AM708" t="s">
        <v>229</v>
      </c>
      <c r="AN708">
        <v>0</v>
      </c>
      <c r="AQ708" t="s">
        <v>229</v>
      </c>
      <c r="AR708">
        <v>12</v>
      </c>
      <c r="AT708" t="s">
        <v>66</v>
      </c>
      <c r="AU708">
        <v>0</v>
      </c>
    </row>
    <row r="709" spans="3:47" x14ac:dyDescent="0.35">
      <c r="C709" t="s">
        <v>133</v>
      </c>
      <c r="D709">
        <v>0</v>
      </c>
      <c r="G709" t="s">
        <v>133</v>
      </c>
      <c r="H709">
        <v>0</v>
      </c>
      <c r="K709" t="s">
        <v>133</v>
      </c>
      <c r="L709">
        <v>0</v>
      </c>
      <c r="O709" t="s">
        <v>133</v>
      </c>
      <c r="P709">
        <v>0</v>
      </c>
      <c r="S709" t="s">
        <v>133</v>
      </c>
      <c r="T709">
        <v>0</v>
      </c>
      <c r="W709" t="s">
        <v>133</v>
      </c>
      <c r="X709">
        <v>0</v>
      </c>
      <c r="AA709" t="s">
        <v>133</v>
      </c>
      <c r="AB709">
        <v>542</v>
      </c>
      <c r="AE709" t="s">
        <v>133</v>
      </c>
      <c r="AF709">
        <v>0</v>
      </c>
      <c r="AI709" t="s">
        <v>133</v>
      </c>
      <c r="AJ709">
        <v>743</v>
      </c>
      <c r="AM709" t="s">
        <v>133</v>
      </c>
      <c r="AN709">
        <v>0</v>
      </c>
      <c r="AQ709" t="s">
        <v>133</v>
      </c>
      <c r="AR709">
        <v>81</v>
      </c>
      <c r="AT709" t="s">
        <v>79</v>
      </c>
      <c r="AU709">
        <v>0</v>
      </c>
    </row>
    <row r="710" spans="3:47" x14ac:dyDescent="0.35">
      <c r="C710" t="s">
        <v>230</v>
      </c>
      <c r="D710">
        <v>0</v>
      </c>
      <c r="G710" t="s">
        <v>230</v>
      </c>
      <c r="H710">
        <v>0</v>
      </c>
      <c r="K710" t="s">
        <v>230</v>
      </c>
      <c r="L710">
        <v>0</v>
      </c>
      <c r="O710" t="s">
        <v>230</v>
      </c>
      <c r="P710">
        <v>0</v>
      </c>
      <c r="S710" t="s">
        <v>230</v>
      </c>
      <c r="T710">
        <v>0</v>
      </c>
      <c r="W710" t="s">
        <v>230</v>
      </c>
      <c r="X710">
        <v>0</v>
      </c>
      <c r="AA710" t="s">
        <v>230</v>
      </c>
      <c r="AB710">
        <v>0</v>
      </c>
      <c r="AE710" t="s">
        <v>230</v>
      </c>
      <c r="AF710">
        <v>0</v>
      </c>
      <c r="AI710" t="s">
        <v>230</v>
      </c>
      <c r="AJ710">
        <v>1809</v>
      </c>
      <c r="AM710" t="s">
        <v>230</v>
      </c>
      <c r="AN710">
        <v>0</v>
      </c>
      <c r="AQ710" t="s">
        <v>230</v>
      </c>
      <c r="AR710">
        <v>1661</v>
      </c>
      <c r="AT710" t="s">
        <v>68</v>
      </c>
      <c r="AU710">
        <v>2804</v>
      </c>
    </row>
    <row r="711" spans="3:47" x14ac:dyDescent="0.35">
      <c r="C711" t="s">
        <v>136</v>
      </c>
      <c r="D711">
        <v>0</v>
      </c>
      <c r="G711" t="s">
        <v>136</v>
      </c>
      <c r="H711">
        <v>0</v>
      </c>
      <c r="K711" t="s">
        <v>136</v>
      </c>
      <c r="L711">
        <v>0</v>
      </c>
      <c r="O711" t="s">
        <v>136</v>
      </c>
      <c r="P711">
        <v>0</v>
      </c>
      <c r="S711" t="s">
        <v>136</v>
      </c>
      <c r="T711">
        <v>0</v>
      </c>
      <c r="W711" t="s">
        <v>136</v>
      </c>
      <c r="X711">
        <v>0</v>
      </c>
      <c r="AA711" t="s">
        <v>136</v>
      </c>
      <c r="AB711">
        <v>0</v>
      </c>
      <c r="AE711" t="s">
        <v>136</v>
      </c>
      <c r="AF711">
        <v>0</v>
      </c>
      <c r="AI711" t="s">
        <v>136</v>
      </c>
      <c r="AJ711">
        <v>0</v>
      </c>
      <c r="AM711" t="s">
        <v>136</v>
      </c>
      <c r="AN711">
        <v>0</v>
      </c>
      <c r="AQ711" t="s">
        <v>136</v>
      </c>
      <c r="AR711">
        <v>610</v>
      </c>
      <c r="AT711" t="s">
        <v>69</v>
      </c>
      <c r="AU711">
        <v>44</v>
      </c>
    </row>
    <row r="712" spans="3:47" x14ac:dyDescent="0.35">
      <c r="C712" t="s">
        <v>231</v>
      </c>
      <c r="D712">
        <v>0</v>
      </c>
      <c r="G712" t="s">
        <v>231</v>
      </c>
      <c r="H712">
        <v>0</v>
      </c>
      <c r="K712" t="s">
        <v>231</v>
      </c>
      <c r="L712">
        <v>0</v>
      </c>
      <c r="O712" t="s">
        <v>231</v>
      </c>
      <c r="P712">
        <v>0</v>
      </c>
      <c r="S712" t="s">
        <v>231</v>
      </c>
      <c r="T712">
        <v>0</v>
      </c>
      <c r="W712" t="s">
        <v>231</v>
      </c>
      <c r="X712">
        <v>0</v>
      </c>
      <c r="AA712" t="s">
        <v>231</v>
      </c>
      <c r="AB712">
        <v>0</v>
      </c>
      <c r="AE712" t="s">
        <v>231</v>
      </c>
      <c r="AF712">
        <v>0</v>
      </c>
      <c r="AI712" t="s">
        <v>231</v>
      </c>
      <c r="AJ712">
        <v>0</v>
      </c>
      <c r="AM712" t="s">
        <v>231</v>
      </c>
      <c r="AN712">
        <v>0</v>
      </c>
      <c r="AQ712" t="s">
        <v>231</v>
      </c>
      <c r="AR712">
        <v>0</v>
      </c>
      <c r="AT712" t="s">
        <v>70</v>
      </c>
      <c r="AU712">
        <v>306</v>
      </c>
    </row>
    <row r="713" spans="3:47" x14ac:dyDescent="0.35">
      <c r="C713" t="s">
        <v>141</v>
      </c>
      <c r="D713">
        <v>0</v>
      </c>
      <c r="G713" t="s">
        <v>141</v>
      </c>
      <c r="H713">
        <v>0</v>
      </c>
      <c r="K713" t="s">
        <v>141</v>
      </c>
      <c r="L713">
        <v>0</v>
      </c>
      <c r="O713" t="s">
        <v>141</v>
      </c>
      <c r="P713">
        <v>0</v>
      </c>
      <c r="S713" t="s">
        <v>141</v>
      </c>
      <c r="T713">
        <v>0</v>
      </c>
      <c r="W713" t="s">
        <v>141</v>
      </c>
      <c r="X713">
        <v>0</v>
      </c>
      <c r="AA713" t="s">
        <v>141</v>
      </c>
      <c r="AB713">
        <v>0</v>
      </c>
      <c r="AE713" t="s">
        <v>141</v>
      </c>
      <c r="AF713">
        <v>0</v>
      </c>
      <c r="AI713" t="s">
        <v>141</v>
      </c>
      <c r="AJ713">
        <v>91</v>
      </c>
      <c r="AM713" t="s">
        <v>141</v>
      </c>
      <c r="AN713">
        <v>0</v>
      </c>
      <c r="AQ713" t="s">
        <v>141</v>
      </c>
      <c r="AR713">
        <v>73</v>
      </c>
      <c r="AT713" t="s">
        <v>76</v>
      </c>
      <c r="AU713">
        <v>13</v>
      </c>
    </row>
    <row r="714" spans="3:47" x14ac:dyDescent="0.35">
      <c r="C714" t="s">
        <v>232</v>
      </c>
      <c r="D714">
        <v>0</v>
      </c>
      <c r="G714" t="s">
        <v>232</v>
      </c>
      <c r="H714">
        <v>0</v>
      </c>
      <c r="K714" t="s">
        <v>232</v>
      </c>
      <c r="L714">
        <v>0</v>
      </c>
      <c r="O714" t="s">
        <v>232</v>
      </c>
      <c r="P714">
        <v>0</v>
      </c>
      <c r="S714" t="s">
        <v>232</v>
      </c>
      <c r="T714">
        <v>0</v>
      </c>
      <c r="W714" t="s">
        <v>232</v>
      </c>
      <c r="X714">
        <v>0</v>
      </c>
      <c r="AA714" t="s">
        <v>232</v>
      </c>
      <c r="AB714">
        <v>0</v>
      </c>
      <c r="AE714" t="s">
        <v>232</v>
      </c>
      <c r="AF714">
        <v>0</v>
      </c>
      <c r="AI714" t="s">
        <v>232</v>
      </c>
      <c r="AJ714">
        <v>0</v>
      </c>
      <c r="AM714" t="s">
        <v>232</v>
      </c>
      <c r="AN714">
        <v>0</v>
      </c>
      <c r="AQ714" t="s">
        <v>232</v>
      </c>
      <c r="AR714">
        <v>0</v>
      </c>
      <c r="AT714" t="s">
        <v>77</v>
      </c>
      <c r="AU714">
        <v>0</v>
      </c>
    </row>
    <row r="715" spans="3:47" x14ac:dyDescent="0.35">
      <c r="C715" t="s">
        <v>233</v>
      </c>
      <c r="D715">
        <v>0</v>
      </c>
      <c r="G715" t="s">
        <v>233</v>
      </c>
      <c r="H715">
        <v>0</v>
      </c>
      <c r="K715" t="s">
        <v>233</v>
      </c>
      <c r="L715">
        <v>0</v>
      </c>
      <c r="O715" t="s">
        <v>233</v>
      </c>
      <c r="P715">
        <v>0</v>
      </c>
      <c r="S715" t="s">
        <v>233</v>
      </c>
      <c r="T715">
        <v>0</v>
      </c>
      <c r="W715" t="s">
        <v>233</v>
      </c>
      <c r="X715">
        <v>0</v>
      </c>
      <c r="AA715" t="s">
        <v>233</v>
      </c>
      <c r="AB715">
        <v>0</v>
      </c>
      <c r="AE715" t="s">
        <v>233</v>
      </c>
      <c r="AF715">
        <v>0</v>
      </c>
      <c r="AI715" t="s">
        <v>233</v>
      </c>
      <c r="AJ715">
        <v>0</v>
      </c>
      <c r="AM715" t="s">
        <v>233</v>
      </c>
      <c r="AN715">
        <v>0</v>
      </c>
      <c r="AQ715" t="s">
        <v>233</v>
      </c>
      <c r="AR715">
        <v>11178</v>
      </c>
      <c r="AT715" t="s">
        <v>78</v>
      </c>
      <c r="AU715">
        <v>0</v>
      </c>
    </row>
    <row r="716" spans="3:47" x14ac:dyDescent="0.35">
      <c r="C716" t="s">
        <v>134</v>
      </c>
      <c r="D716">
        <v>0</v>
      </c>
      <c r="G716" t="s">
        <v>134</v>
      </c>
      <c r="H716">
        <v>0</v>
      </c>
      <c r="K716" t="s">
        <v>134</v>
      </c>
      <c r="L716">
        <v>0</v>
      </c>
      <c r="O716" t="s">
        <v>134</v>
      </c>
      <c r="P716">
        <v>0</v>
      </c>
      <c r="S716" t="s">
        <v>134</v>
      </c>
      <c r="T716">
        <v>397</v>
      </c>
      <c r="W716" t="s">
        <v>134</v>
      </c>
      <c r="X716">
        <v>0</v>
      </c>
      <c r="AA716" t="s">
        <v>134</v>
      </c>
      <c r="AB716">
        <v>0</v>
      </c>
      <c r="AE716" t="s">
        <v>134</v>
      </c>
      <c r="AF716">
        <v>0</v>
      </c>
      <c r="AI716" t="s">
        <v>134</v>
      </c>
      <c r="AJ716">
        <v>282</v>
      </c>
      <c r="AM716" t="s">
        <v>134</v>
      </c>
      <c r="AN716">
        <v>0</v>
      </c>
      <c r="AQ716" t="s">
        <v>134</v>
      </c>
      <c r="AR716">
        <v>189</v>
      </c>
      <c r="AT716" t="s">
        <v>67</v>
      </c>
      <c r="AU716">
        <v>542</v>
      </c>
    </row>
    <row r="717" spans="3:47" x14ac:dyDescent="0.35">
      <c r="C717" t="s">
        <v>142</v>
      </c>
      <c r="D717">
        <v>0</v>
      </c>
      <c r="G717" t="s">
        <v>142</v>
      </c>
      <c r="H717">
        <v>0</v>
      </c>
      <c r="K717" t="s">
        <v>142</v>
      </c>
      <c r="L717">
        <v>0</v>
      </c>
      <c r="O717" t="s">
        <v>142</v>
      </c>
      <c r="P717">
        <v>0</v>
      </c>
      <c r="S717" t="s">
        <v>142</v>
      </c>
      <c r="T717">
        <v>1159</v>
      </c>
      <c r="W717" t="s">
        <v>142</v>
      </c>
      <c r="X717">
        <v>0</v>
      </c>
      <c r="AA717" t="s">
        <v>142</v>
      </c>
      <c r="AB717">
        <v>0</v>
      </c>
      <c r="AE717" t="s">
        <v>142</v>
      </c>
      <c r="AF717">
        <v>0</v>
      </c>
      <c r="AI717" t="s">
        <v>142</v>
      </c>
      <c r="AJ717">
        <v>0</v>
      </c>
      <c r="AM717" t="s">
        <v>142</v>
      </c>
      <c r="AN717">
        <v>0</v>
      </c>
      <c r="AQ717" t="s">
        <v>142</v>
      </c>
      <c r="AR717">
        <v>37</v>
      </c>
      <c r="AT717" t="s">
        <v>80</v>
      </c>
      <c r="AU717">
        <v>98</v>
      </c>
    </row>
    <row r="718" spans="3:47" x14ac:dyDescent="0.35">
      <c r="C718" t="s">
        <v>83</v>
      </c>
      <c r="D718">
        <v>0</v>
      </c>
      <c r="G718" t="s">
        <v>83</v>
      </c>
      <c r="H718">
        <v>0</v>
      </c>
      <c r="K718" t="s">
        <v>83</v>
      </c>
      <c r="L718">
        <v>0</v>
      </c>
      <c r="O718" t="s">
        <v>83</v>
      </c>
      <c r="P718">
        <v>0</v>
      </c>
      <c r="S718" t="s">
        <v>83</v>
      </c>
      <c r="T718">
        <v>0</v>
      </c>
      <c r="W718" t="s">
        <v>83</v>
      </c>
      <c r="X718">
        <v>0</v>
      </c>
      <c r="AA718" t="s">
        <v>83</v>
      </c>
      <c r="AB718">
        <v>0</v>
      </c>
      <c r="AE718" t="s">
        <v>83</v>
      </c>
      <c r="AF718">
        <v>0</v>
      </c>
      <c r="AI718" t="s">
        <v>83</v>
      </c>
      <c r="AJ718">
        <v>152</v>
      </c>
      <c r="AM718" t="s">
        <v>83</v>
      </c>
      <c r="AN718">
        <v>0</v>
      </c>
      <c r="AQ718" t="s">
        <v>83</v>
      </c>
      <c r="AR718">
        <v>248</v>
      </c>
      <c r="AT718" t="s">
        <v>83</v>
      </c>
      <c r="AU718">
        <v>52</v>
      </c>
    </row>
    <row r="719" spans="3:47" x14ac:dyDescent="0.35">
      <c r="C719" t="s">
        <v>84</v>
      </c>
      <c r="D719">
        <v>0</v>
      </c>
      <c r="G719" t="s">
        <v>84</v>
      </c>
      <c r="H719">
        <v>0</v>
      </c>
      <c r="K719" t="s">
        <v>84</v>
      </c>
      <c r="L719">
        <v>0</v>
      </c>
      <c r="O719" t="s">
        <v>84</v>
      </c>
      <c r="P719">
        <v>0</v>
      </c>
      <c r="S719" t="s">
        <v>84</v>
      </c>
      <c r="T719">
        <v>0</v>
      </c>
      <c r="W719" t="s">
        <v>84</v>
      </c>
      <c r="X719">
        <v>0</v>
      </c>
      <c r="AA719" t="s">
        <v>84</v>
      </c>
      <c r="AB719">
        <v>0</v>
      </c>
      <c r="AE719" t="s">
        <v>84</v>
      </c>
      <c r="AF719">
        <v>0</v>
      </c>
      <c r="AI719" t="s">
        <v>84</v>
      </c>
      <c r="AJ719">
        <v>0</v>
      </c>
      <c r="AM719" t="s">
        <v>84</v>
      </c>
      <c r="AN719">
        <v>0</v>
      </c>
      <c r="AQ719" t="s">
        <v>84</v>
      </c>
      <c r="AR719">
        <v>72</v>
      </c>
      <c r="AT719" t="s">
        <v>84</v>
      </c>
      <c r="AU719">
        <v>0</v>
      </c>
    </row>
    <row r="720" spans="3:47" x14ac:dyDescent="0.35">
      <c r="C720" t="s">
        <v>126</v>
      </c>
      <c r="D720">
        <v>0</v>
      </c>
      <c r="G720" t="s">
        <v>126</v>
      </c>
      <c r="H720">
        <v>0</v>
      </c>
      <c r="K720" t="s">
        <v>247</v>
      </c>
      <c r="L720">
        <v>0</v>
      </c>
      <c r="O720" t="s">
        <v>126</v>
      </c>
      <c r="P720">
        <v>0</v>
      </c>
      <c r="S720" t="s">
        <v>126</v>
      </c>
      <c r="T720">
        <v>0</v>
      </c>
      <c r="W720" t="s">
        <v>126</v>
      </c>
      <c r="X720">
        <v>0</v>
      </c>
      <c r="AA720" t="s">
        <v>126</v>
      </c>
      <c r="AB720">
        <v>0</v>
      </c>
      <c r="AE720" t="s">
        <v>126</v>
      </c>
      <c r="AF720">
        <v>0</v>
      </c>
      <c r="AI720" t="s">
        <v>126</v>
      </c>
      <c r="AJ720">
        <v>0</v>
      </c>
      <c r="AM720" t="s">
        <v>126</v>
      </c>
      <c r="AN720">
        <v>0</v>
      </c>
      <c r="AQ720" t="s">
        <v>126</v>
      </c>
      <c r="AR720">
        <v>0</v>
      </c>
      <c r="AT720" t="s">
        <v>86</v>
      </c>
      <c r="AU720">
        <v>0</v>
      </c>
    </row>
    <row r="721" spans="1:47" x14ac:dyDescent="0.35">
      <c r="C721" t="s">
        <v>87</v>
      </c>
      <c r="D721">
        <v>0</v>
      </c>
      <c r="G721" t="s">
        <v>87</v>
      </c>
      <c r="H721">
        <v>0</v>
      </c>
      <c r="K721" t="s">
        <v>87</v>
      </c>
      <c r="L721">
        <v>0</v>
      </c>
      <c r="O721" t="s">
        <v>87</v>
      </c>
      <c r="P721">
        <v>0</v>
      </c>
      <c r="S721" t="s">
        <v>87</v>
      </c>
      <c r="T721">
        <v>0</v>
      </c>
      <c r="W721" t="s">
        <v>87</v>
      </c>
      <c r="X721">
        <v>0</v>
      </c>
      <c r="AA721" t="s">
        <v>87</v>
      </c>
      <c r="AB721">
        <v>0</v>
      </c>
      <c r="AE721" t="s">
        <v>87</v>
      </c>
      <c r="AF721">
        <v>0</v>
      </c>
      <c r="AI721" t="s">
        <v>87</v>
      </c>
      <c r="AJ721">
        <v>0</v>
      </c>
      <c r="AM721" t="s">
        <v>87</v>
      </c>
      <c r="AN721">
        <v>0</v>
      </c>
      <c r="AQ721" t="s">
        <v>87</v>
      </c>
      <c r="AR721">
        <v>2</v>
      </c>
      <c r="AT721" t="s">
        <v>87</v>
      </c>
      <c r="AU721">
        <v>0</v>
      </c>
    </row>
    <row r="722" spans="1:47" x14ac:dyDescent="0.35">
      <c r="A722" t="s">
        <v>183</v>
      </c>
      <c r="B722">
        <v>2167470.0000000023</v>
      </c>
      <c r="C722" t="s">
        <v>135</v>
      </c>
      <c r="D722">
        <v>0</v>
      </c>
      <c r="E722" t="s">
        <v>183</v>
      </c>
      <c r="F722">
        <v>2204510.0000000005</v>
      </c>
      <c r="G722" t="s">
        <v>135</v>
      </c>
      <c r="H722">
        <v>113</v>
      </c>
      <c r="I722" t="s">
        <v>183</v>
      </c>
      <c r="J722">
        <v>2243000.9999999991</v>
      </c>
      <c r="K722" t="s">
        <v>135</v>
      </c>
      <c r="L722">
        <v>24</v>
      </c>
      <c r="M722" t="s">
        <v>183</v>
      </c>
      <c r="N722">
        <v>2282703.9999999995</v>
      </c>
      <c r="O722" t="s">
        <v>135</v>
      </c>
      <c r="P722">
        <v>0</v>
      </c>
      <c r="Q722" t="s">
        <v>183</v>
      </c>
      <c r="R722">
        <v>2323352</v>
      </c>
      <c r="S722" t="s">
        <v>135</v>
      </c>
      <c r="T722">
        <v>0</v>
      </c>
      <c r="U722" t="s">
        <v>183</v>
      </c>
      <c r="V722">
        <v>2364533.5000000009</v>
      </c>
      <c r="W722" t="s">
        <v>135</v>
      </c>
      <c r="X722">
        <v>2842</v>
      </c>
      <c r="Y722" t="s">
        <v>183</v>
      </c>
      <c r="Z722">
        <v>2405680.5000000005</v>
      </c>
      <c r="AA722" t="s">
        <v>135</v>
      </c>
      <c r="AB722">
        <v>1726</v>
      </c>
      <c r="AC722" t="s">
        <v>183</v>
      </c>
      <c r="AD722">
        <v>2446644.4999999977</v>
      </c>
      <c r="AE722" t="s">
        <v>135</v>
      </c>
      <c r="AF722">
        <v>1931</v>
      </c>
      <c r="AG722" t="s">
        <v>183</v>
      </c>
      <c r="AH722">
        <v>2489097.9999999991</v>
      </c>
      <c r="AI722" t="s">
        <v>135</v>
      </c>
      <c r="AJ722">
        <v>2230</v>
      </c>
      <c r="AK722" t="s">
        <v>183</v>
      </c>
      <c r="AL722">
        <v>2530150.5000000014</v>
      </c>
      <c r="AM722" t="s">
        <v>135</v>
      </c>
      <c r="AN722">
        <v>2549</v>
      </c>
      <c r="AO722" t="s">
        <v>183</v>
      </c>
      <c r="AP722">
        <v>2567012.4999999995</v>
      </c>
      <c r="AQ722" t="s">
        <v>135</v>
      </c>
      <c r="AR722">
        <v>3012</v>
      </c>
      <c r="AS722" t="s">
        <v>183</v>
      </c>
      <c r="AT722" t="s">
        <v>148</v>
      </c>
      <c r="AU722">
        <v>1445</v>
      </c>
    </row>
    <row r="723" spans="1:47" x14ac:dyDescent="0.35">
      <c r="C723" t="s">
        <v>139</v>
      </c>
      <c r="D723">
        <v>0</v>
      </c>
      <c r="G723" t="s">
        <v>139</v>
      </c>
      <c r="H723">
        <v>8220</v>
      </c>
      <c r="K723" t="s">
        <v>139</v>
      </c>
      <c r="L723">
        <v>8424</v>
      </c>
      <c r="O723" t="s">
        <v>139</v>
      </c>
      <c r="P723">
        <v>8730</v>
      </c>
      <c r="S723" t="s">
        <v>139</v>
      </c>
      <c r="T723">
        <v>9632</v>
      </c>
      <c r="W723" t="s">
        <v>139</v>
      </c>
      <c r="X723">
        <v>9706</v>
      </c>
      <c r="AA723" t="s">
        <v>139</v>
      </c>
      <c r="AB723">
        <v>10614</v>
      </c>
      <c r="AE723" t="s">
        <v>139</v>
      </c>
      <c r="AF723">
        <v>11806</v>
      </c>
      <c r="AI723" t="s">
        <v>139</v>
      </c>
      <c r="AJ723">
        <v>12880</v>
      </c>
      <c r="AM723" t="s">
        <v>139</v>
      </c>
      <c r="AN723">
        <v>14332</v>
      </c>
      <c r="AQ723" t="s">
        <v>139</v>
      </c>
      <c r="AR723">
        <v>17210</v>
      </c>
      <c r="AT723" t="s">
        <v>139</v>
      </c>
      <c r="AU723">
        <v>12956</v>
      </c>
    </row>
    <row r="724" spans="1:47" x14ac:dyDescent="0.35">
      <c r="C724" t="s">
        <v>138</v>
      </c>
      <c r="D724">
        <v>0</v>
      </c>
      <c r="G724" t="s">
        <v>138</v>
      </c>
      <c r="H724">
        <v>0</v>
      </c>
      <c r="K724" t="s">
        <v>138</v>
      </c>
      <c r="L724">
        <v>0</v>
      </c>
      <c r="O724" t="s">
        <v>138</v>
      </c>
      <c r="P724">
        <v>0</v>
      </c>
      <c r="S724" t="s">
        <v>138</v>
      </c>
      <c r="T724">
        <v>0</v>
      </c>
      <c r="W724" t="s">
        <v>138</v>
      </c>
      <c r="X724">
        <v>0</v>
      </c>
      <c r="AA724" t="s">
        <v>138</v>
      </c>
      <c r="AB724">
        <v>10</v>
      </c>
      <c r="AE724" t="s">
        <v>138</v>
      </c>
      <c r="AF724">
        <v>10</v>
      </c>
      <c r="AI724" t="s">
        <v>138</v>
      </c>
      <c r="AJ724">
        <v>10</v>
      </c>
      <c r="AM724" t="s">
        <v>138</v>
      </c>
      <c r="AN724">
        <v>12</v>
      </c>
      <c r="AQ724" t="s">
        <v>138</v>
      </c>
      <c r="AR724">
        <v>14</v>
      </c>
      <c r="AT724" t="s">
        <v>138</v>
      </c>
      <c r="AU724">
        <v>0</v>
      </c>
    </row>
    <row r="725" spans="1:47" x14ac:dyDescent="0.35">
      <c r="C725" t="s">
        <v>82</v>
      </c>
      <c r="D725">
        <v>0</v>
      </c>
      <c r="G725" t="s">
        <v>82</v>
      </c>
      <c r="H725">
        <v>0</v>
      </c>
      <c r="K725" t="s">
        <v>82</v>
      </c>
      <c r="L725">
        <v>0</v>
      </c>
      <c r="O725" t="s">
        <v>82</v>
      </c>
      <c r="P725">
        <v>0</v>
      </c>
      <c r="S725" t="s">
        <v>82</v>
      </c>
      <c r="T725">
        <v>0</v>
      </c>
      <c r="W725" t="s">
        <v>82</v>
      </c>
      <c r="X725">
        <v>79</v>
      </c>
      <c r="AA725" t="s">
        <v>82</v>
      </c>
      <c r="AB725">
        <v>0</v>
      </c>
      <c r="AE725" t="s">
        <v>82</v>
      </c>
      <c r="AF725">
        <v>0</v>
      </c>
      <c r="AI725" t="s">
        <v>82</v>
      </c>
      <c r="AJ725">
        <v>104</v>
      </c>
      <c r="AM725" t="s">
        <v>82</v>
      </c>
      <c r="AN725">
        <v>0</v>
      </c>
      <c r="AQ725" t="s">
        <v>82</v>
      </c>
      <c r="AR725">
        <v>142</v>
      </c>
      <c r="AT725" t="s">
        <v>82</v>
      </c>
      <c r="AU725">
        <v>907</v>
      </c>
    </row>
    <row r="726" spans="1:47" x14ac:dyDescent="0.35">
      <c r="C726" t="s">
        <v>60</v>
      </c>
      <c r="D726">
        <v>0</v>
      </c>
      <c r="G726" t="s">
        <v>60</v>
      </c>
      <c r="H726">
        <v>0</v>
      </c>
      <c r="K726" t="s">
        <v>60</v>
      </c>
      <c r="L726">
        <v>0</v>
      </c>
      <c r="O726" t="s">
        <v>60</v>
      </c>
      <c r="P726">
        <v>0</v>
      </c>
      <c r="S726" t="s">
        <v>60</v>
      </c>
      <c r="T726">
        <v>0</v>
      </c>
      <c r="W726" t="s">
        <v>60</v>
      </c>
      <c r="X726">
        <v>0</v>
      </c>
      <c r="AA726" t="s">
        <v>60</v>
      </c>
      <c r="AB726">
        <v>0</v>
      </c>
      <c r="AE726" t="s">
        <v>60</v>
      </c>
      <c r="AF726">
        <v>0</v>
      </c>
      <c r="AI726" t="s">
        <v>60</v>
      </c>
      <c r="AJ726">
        <v>17</v>
      </c>
      <c r="AM726" t="s">
        <v>60</v>
      </c>
      <c r="AN726">
        <v>0</v>
      </c>
      <c r="AQ726" t="s">
        <v>60</v>
      </c>
      <c r="AR726">
        <v>0</v>
      </c>
      <c r="AT726" t="s">
        <v>60</v>
      </c>
      <c r="AU726">
        <v>289</v>
      </c>
    </row>
    <row r="727" spans="1:47" x14ac:dyDescent="0.35">
      <c r="C727" t="s">
        <v>127</v>
      </c>
      <c r="D727">
        <v>0</v>
      </c>
      <c r="G727" t="s">
        <v>127</v>
      </c>
      <c r="H727">
        <v>0</v>
      </c>
      <c r="K727" t="s">
        <v>127</v>
      </c>
      <c r="L727">
        <v>0</v>
      </c>
      <c r="O727" t="s">
        <v>127</v>
      </c>
      <c r="P727">
        <v>0</v>
      </c>
      <c r="S727" t="s">
        <v>127</v>
      </c>
      <c r="T727">
        <v>0</v>
      </c>
      <c r="W727" t="s">
        <v>127</v>
      </c>
      <c r="X727">
        <v>0</v>
      </c>
      <c r="AA727" t="s">
        <v>127</v>
      </c>
      <c r="AB727">
        <v>2292</v>
      </c>
      <c r="AE727" t="s">
        <v>127</v>
      </c>
      <c r="AF727">
        <v>0</v>
      </c>
      <c r="AI727" t="s">
        <v>127</v>
      </c>
      <c r="AJ727">
        <v>0</v>
      </c>
      <c r="AM727" t="s">
        <v>127</v>
      </c>
      <c r="AN727">
        <v>0</v>
      </c>
      <c r="AQ727" t="s">
        <v>127</v>
      </c>
      <c r="AR727">
        <v>0</v>
      </c>
      <c r="AT727" t="s">
        <v>58</v>
      </c>
      <c r="AU727">
        <v>2292</v>
      </c>
    </row>
    <row r="728" spans="1:47" x14ac:dyDescent="0.35">
      <c r="C728" t="s">
        <v>61</v>
      </c>
      <c r="D728">
        <v>0</v>
      </c>
      <c r="G728" t="s">
        <v>61</v>
      </c>
      <c r="H728">
        <v>0</v>
      </c>
      <c r="K728" t="s">
        <v>61</v>
      </c>
      <c r="L728">
        <v>0</v>
      </c>
      <c r="O728" t="s">
        <v>61</v>
      </c>
      <c r="P728">
        <v>0</v>
      </c>
      <c r="S728" t="s">
        <v>61</v>
      </c>
      <c r="T728">
        <v>0</v>
      </c>
      <c r="W728" t="s">
        <v>61</v>
      </c>
      <c r="X728">
        <v>0</v>
      </c>
      <c r="AA728" t="s">
        <v>61</v>
      </c>
      <c r="AB728">
        <v>0</v>
      </c>
      <c r="AE728" t="s">
        <v>61</v>
      </c>
      <c r="AF728">
        <v>0</v>
      </c>
      <c r="AI728" t="s">
        <v>61</v>
      </c>
      <c r="AJ728">
        <v>0</v>
      </c>
      <c r="AM728" t="s">
        <v>61</v>
      </c>
      <c r="AN728">
        <v>0</v>
      </c>
      <c r="AQ728" t="s">
        <v>61</v>
      </c>
      <c r="AR728">
        <v>0</v>
      </c>
      <c r="AT728" t="s">
        <v>61</v>
      </c>
      <c r="AU728">
        <v>33</v>
      </c>
    </row>
    <row r="729" spans="1:47" x14ac:dyDescent="0.35">
      <c r="C729" t="s">
        <v>62</v>
      </c>
      <c r="D729">
        <v>0</v>
      </c>
      <c r="G729" t="s">
        <v>62</v>
      </c>
      <c r="H729">
        <v>0</v>
      </c>
      <c r="K729" t="s">
        <v>62</v>
      </c>
      <c r="L729">
        <v>0</v>
      </c>
      <c r="O729" t="s">
        <v>62</v>
      </c>
      <c r="P729">
        <v>0</v>
      </c>
      <c r="S729" t="s">
        <v>62</v>
      </c>
      <c r="T729">
        <v>0</v>
      </c>
      <c r="W729" t="s">
        <v>62</v>
      </c>
      <c r="X729">
        <v>0</v>
      </c>
      <c r="AA729" t="s">
        <v>62</v>
      </c>
      <c r="AB729">
        <v>0</v>
      </c>
      <c r="AE729" t="s">
        <v>62</v>
      </c>
      <c r="AF729">
        <v>0</v>
      </c>
      <c r="AI729" t="s">
        <v>62</v>
      </c>
      <c r="AJ729">
        <v>172</v>
      </c>
      <c r="AM729" t="s">
        <v>62</v>
      </c>
      <c r="AN729">
        <v>0</v>
      </c>
      <c r="AQ729" t="s">
        <v>62</v>
      </c>
      <c r="AR729">
        <v>0</v>
      </c>
      <c r="AT729" t="s">
        <v>62</v>
      </c>
      <c r="AU729">
        <v>218</v>
      </c>
    </row>
    <row r="730" spans="1:47" x14ac:dyDescent="0.35">
      <c r="C730" t="s">
        <v>227</v>
      </c>
      <c r="D730">
        <v>0</v>
      </c>
      <c r="G730" t="s">
        <v>227</v>
      </c>
      <c r="H730">
        <v>0</v>
      </c>
      <c r="K730" t="s">
        <v>227</v>
      </c>
      <c r="L730">
        <v>0</v>
      </c>
      <c r="O730" t="s">
        <v>227</v>
      </c>
      <c r="P730">
        <v>0</v>
      </c>
      <c r="S730" t="s">
        <v>227</v>
      </c>
      <c r="T730">
        <v>0</v>
      </c>
      <c r="W730" t="s">
        <v>227</v>
      </c>
      <c r="X730">
        <v>0</v>
      </c>
      <c r="AA730" t="s">
        <v>227</v>
      </c>
      <c r="AB730">
        <v>0</v>
      </c>
      <c r="AE730" t="s">
        <v>227</v>
      </c>
      <c r="AF730">
        <v>0</v>
      </c>
      <c r="AI730" t="s">
        <v>227</v>
      </c>
      <c r="AJ730">
        <v>0</v>
      </c>
      <c r="AM730" t="s">
        <v>227</v>
      </c>
      <c r="AN730">
        <v>0</v>
      </c>
      <c r="AQ730" t="s">
        <v>227</v>
      </c>
      <c r="AR730">
        <v>889</v>
      </c>
      <c r="AT730" t="s">
        <v>64</v>
      </c>
      <c r="AU730">
        <v>0</v>
      </c>
    </row>
    <row r="731" spans="1:47" x14ac:dyDescent="0.35">
      <c r="C731" t="s">
        <v>228</v>
      </c>
      <c r="D731">
        <v>0</v>
      </c>
      <c r="G731" t="s">
        <v>228</v>
      </c>
      <c r="H731">
        <v>0</v>
      </c>
      <c r="K731" t="s">
        <v>228</v>
      </c>
      <c r="L731">
        <v>0</v>
      </c>
      <c r="O731" t="s">
        <v>228</v>
      </c>
      <c r="P731">
        <v>0</v>
      </c>
      <c r="S731" t="s">
        <v>228</v>
      </c>
      <c r="T731">
        <v>0</v>
      </c>
      <c r="W731" t="s">
        <v>228</v>
      </c>
      <c r="X731">
        <v>0</v>
      </c>
      <c r="AA731" t="s">
        <v>228</v>
      </c>
      <c r="AB731">
        <v>0</v>
      </c>
      <c r="AE731" t="s">
        <v>228</v>
      </c>
      <c r="AF731">
        <v>0</v>
      </c>
      <c r="AI731" t="s">
        <v>228</v>
      </c>
      <c r="AJ731">
        <v>0</v>
      </c>
      <c r="AM731" t="s">
        <v>228</v>
      </c>
      <c r="AN731">
        <v>0</v>
      </c>
      <c r="AQ731" t="s">
        <v>228</v>
      </c>
      <c r="AR731">
        <v>51</v>
      </c>
      <c r="AT731" t="s">
        <v>65</v>
      </c>
      <c r="AU731">
        <v>313</v>
      </c>
    </row>
    <row r="732" spans="1:47" x14ac:dyDescent="0.35">
      <c r="C732" t="s">
        <v>229</v>
      </c>
      <c r="D732">
        <v>0</v>
      </c>
      <c r="G732" t="s">
        <v>229</v>
      </c>
      <c r="H732">
        <v>0</v>
      </c>
      <c r="K732" t="s">
        <v>229</v>
      </c>
      <c r="L732">
        <v>0</v>
      </c>
      <c r="O732" t="s">
        <v>229</v>
      </c>
      <c r="P732">
        <v>0</v>
      </c>
      <c r="S732" t="s">
        <v>229</v>
      </c>
      <c r="T732">
        <v>0</v>
      </c>
      <c r="W732" t="s">
        <v>229</v>
      </c>
      <c r="X732">
        <v>0</v>
      </c>
      <c r="AA732" t="s">
        <v>229</v>
      </c>
      <c r="AB732">
        <v>0</v>
      </c>
      <c r="AE732" t="s">
        <v>229</v>
      </c>
      <c r="AF732">
        <v>137</v>
      </c>
      <c r="AI732" t="s">
        <v>229</v>
      </c>
      <c r="AJ732">
        <v>0</v>
      </c>
      <c r="AM732" t="s">
        <v>229</v>
      </c>
      <c r="AN732">
        <v>0</v>
      </c>
      <c r="AQ732" t="s">
        <v>229</v>
      </c>
      <c r="AR732">
        <v>0</v>
      </c>
      <c r="AT732" t="s">
        <v>66</v>
      </c>
      <c r="AU732">
        <v>470</v>
      </c>
    </row>
    <row r="733" spans="1:47" x14ac:dyDescent="0.35">
      <c r="C733" t="s">
        <v>133</v>
      </c>
      <c r="D733">
        <v>0</v>
      </c>
      <c r="G733" t="s">
        <v>133</v>
      </c>
      <c r="H733">
        <v>0</v>
      </c>
      <c r="K733" t="s">
        <v>133</v>
      </c>
      <c r="L733">
        <v>0</v>
      </c>
      <c r="O733" t="s">
        <v>133</v>
      </c>
      <c r="P733">
        <v>0</v>
      </c>
      <c r="S733" t="s">
        <v>133</v>
      </c>
      <c r="T733">
        <v>0</v>
      </c>
      <c r="W733" t="s">
        <v>133</v>
      </c>
      <c r="X733">
        <v>0</v>
      </c>
      <c r="AA733" t="s">
        <v>133</v>
      </c>
      <c r="AB733">
        <v>0</v>
      </c>
      <c r="AE733" t="s">
        <v>133</v>
      </c>
      <c r="AF733">
        <v>503</v>
      </c>
      <c r="AI733" t="s">
        <v>133</v>
      </c>
      <c r="AJ733">
        <v>99</v>
      </c>
      <c r="AM733" t="s">
        <v>133</v>
      </c>
      <c r="AN733">
        <v>0</v>
      </c>
      <c r="AQ733" t="s">
        <v>133</v>
      </c>
      <c r="AR733">
        <v>0</v>
      </c>
      <c r="AT733" t="s">
        <v>79</v>
      </c>
      <c r="AU733">
        <v>1739</v>
      </c>
    </row>
    <row r="734" spans="1:47" x14ac:dyDescent="0.35">
      <c r="C734" t="s">
        <v>230</v>
      </c>
      <c r="D734">
        <v>0</v>
      </c>
      <c r="G734" t="s">
        <v>230</v>
      </c>
      <c r="H734">
        <v>0</v>
      </c>
      <c r="K734" t="s">
        <v>230</v>
      </c>
      <c r="L734">
        <v>0</v>
      </c>
      <c r="O734" t="s">
        <v>230</v>
      </c>
      <c r="P734">
        <v>0</v>
      </c>
      <c r="S734" t="s">
        <v>230</v>
      </c>
      <c r="T734">
        <v>0</v>
      </c>
      <c r="W734" t="s">
        <v>230</v>
      </c>
      <c r="X734">
        <v>0</v>
      </c>
      <c r="AA734" t="s">
        <v>230</v>
      </c>
      <c r="AB734">
        <v>3</v>
      </c>
      <c r="AE734" t="s">
        <v>230</v>
      </c>
      <c r="AF734">
        <v>3</v>
      </c>
      <c r="AI734" t="s">
        <v>230</v>
      </c>
      <c r="AJ734">
        <v>3</v>
      </c>
      <c r="AM734" t="s">
        <v>230</v>
      </c>
      <c r="AN734">
        <v>3</v>
      </c>
      <c r="AQ734" t="s">
        <v>230</v>
      </c>
      <c r="AR734">
        <v>5</v>
      </c>
      <c r="AT734" t="s">
        <v>68</v>
      </c>
      <c r="AU734">
        <v>21</v>
      </c>
    </row>
    <row r="735" spans="1:47" x14ac:dyDescent="0.35">
      <c r="C735" t="s">
        <v>136</v>
      </c>
      <c r="D735">
        <v>0</v>
      </c>
      <c r="G735" t="s">
        <v>136</v>
      </c>
      <c r="H735">
        <v>0</v>
      </c>
      <c r="K735" t="s">
        <v>136</v>
      </c>
      <c r="L735">
        <v>0</v>
      </c>
      <c r="O735" t="s">
        <v>136</v>
      </c>
      <c r="P735">
        <v>0</v>
      </c>
      <c r="S735" t="s">
        <v>136</v>
      </c>
      <c r="T735">
        <v>0</v>
      </c>
      <c r="W735" t="s">
        <v>136</v>
      </c>
      <c r="X735">
        <v>0</v>
      </c>
      <c r="AA735" t="s">
        <v>136</v>
      </c>
      <c r="AB735">
        <v>0</v>
      </c>
      <c r="AE735" t="s">
        <v>136</v>
      </c>
      <c r="AF735">
        <v>291</v>
      </c>
      <c r="AI735" t="s">
        <v>136</v>
      </c>
      <c r="AJ735">
        <v>0</v>
      </c>
      <c r="AM735" t="s">
        <v>136</v>
      </c>
      <c r="AN735">
        <v>0</v>
      </c>
      <c r="AQ735" t="s">
        <v>136</v>
      </c>
      <c r="AR735">
        <v>289</v>
      </c>
      <c r="AT735" t="s">
        <v>69</v>
      </c>
      <c r="AU735">
        <v>303</v>
      </c>
    </row>
    <row r="736" spans="1:47" x14ac:dyDescent="0.35">
      <c r="C736" t="s">
        <v>231</v>
      </c>
      <c r="D736">
        <v>0</v>
      </c>
      <c r="G736" t="s">
        <v>231</v>
      </c>
      <c r="H736">
        <v>0</v>
      </c>
      <c r="K736" t="s">
        <v>231</v>
      </c>
      <c r="L736">
        <v>0</v>
      </c>
      <c r="O736" t="s">
        <v>231</v>
      </c>
      <c r="P736">
        <v>0</v>
      </c>
      <c r="S736" t="s">
        <v>231</v>
      </c>
      <c r="T736">
        <v>0</v>
      </c>
      <c r="W736" t="s">
        <v>231</v>
      </c>
      <c r="X736">
        <v>0</v>
      </c>
      <c r="AA736" t="s">
        <v>231</v>
      </c>
      <c r="AB736">
        <v>0</v>
      </c>
      <c r="AE736" t="s">
        <v>231</v>
      </c>
      <c r="AF736">
        <v>0</v>
      </c>
      <c r="AI736" t="s">
        <v>231</v>
      </c>
      <c r="AJ736">
        <v>0</v>
      </c>
      <c r="AM736" t="s">
        <v>231</v>
      </c>
      <c r="AN736">
        <v>0</v>
      </c>
      <c r="AQ736" t="s">
        <v>231</v>
      </c>
      <c r="AR736">
        <v>0</v>
      </c>
      <c r="AT736" t="s">
        <v>70</v>
      </c>
      <c r="AU736">
        <v>37</v>
      </c>
    </row>
    <row r="737" spans="1:47" x14ac:dyDescent="0.35">
      <c r="C737" t="s">
        <v>141</v>
      </c>
      <c r="D737">
        <v>0</v>
      </c>
      <c r="G737" t="s">
        <v>141</v>
      </c>
      <c r="H737">
        <v>0</v>
      </c>
      <c r="K737" t="s">
        <v>141</v>
      </c>
      <c r="L737">
        <v>0</v>
      </c>
      <c r="O737" t="s">
        <v>141</v>
      </c>
      <c r="P737">
        <v>0</v>
      </c>
      <c r="S737" t="s">
        <v>141</v>
      </c>
      <c r="T737">
        <v>0</v>
      </c>
      <c r="W737" t="s">
        <v>141</v>
      </c>
      <c r="X737">
        <v>0</v>
      </c>
      <c r="AA737" t="s">
        <v>141</v>
      </c>
      <c r="AB737">
        <v>84</v>
      </c>
      <c r="AE737" t="s">
        <v>141</v>
      </c>
      <c r="AF737">
        <v>99</v>
      </c>
      <c r="AI737" t="s">
        <v>141</v>
      </c>
      <c r="AJ737">
        <v>95</v>
      </c>
      <c r="AM737" t="s">
        <v>141</v>
      </c>
      <c r="AN737">
        <v>99</v>
      </c>
      <c r="AQ737" t="s">
        <v>141</v>
      </c>
      <c r="AR737">
        <v>107</v>
      </c>
      <c r="AT737" t="s">
        <v>76</v>
      </c>
      <c r="AU737">
        <v>147</v>
      </c>
    </row>
    <row r="738" spans="1:47" x14ac:dyDescent="0.35">
      <c r="C738" t="s">
        <v>232</v>
      </c>
      <c r="D738">
        <v>0</v>
      </c>
      <c r="G738" t="s">
        <v>232</v>
      </c>
      <c r="H738">
        <v>0</v>
      </c>
      <c r="K738" t="s">
        <v>232</v>
      </c>
      <c r="L738">
        <v>0</v>
      </c>
      <c r="O738" t="s">
        <v>232</v>
      </c>
      <c r="P738">
        <v>0</v>
      </c>
      <c r="S738" t="s">
        <v>232</v>
      </c>
      <c r="T738">
        <v>0</v>
      </c>
      <c r="W738" t="s">
        <v>232</v>
      </c>
      <c r="X738">
        <v>0</v>
      </c>
      <c r="AA738" t="s">
        <v>232</v>
      </c>
      <c r="AB738">
        <v>0</v>
      </c>
      <c r="AE738" t="s">
        <v>232</v>
      </c>
      <c r="AF738">
        <v>0</v>
      </c>
      <c r="AI738" t="s">
        <v>232</v>
      </c>
      <c r="AJ738">
        <v>0</v>
      </c>
      <c r="AM738" t="s">
        <v>232</v>
      </c>
      <c r="AN738">
        <v>0</v>
      </c>
      <c r="AQ738" t="s">
        <v>232</v>
      </c>
      <c r="AR738">
        <v>0</v>
      </c>
      <c r="AT738" t="s">
        <v>77</v>
      </c>
      <c r="AU738">
        <v>2157</v>
      </c>
    </row>
    <row r="739" spans="1:47" x14ac:dyDescent="0.35">
      <c r="C739" t="s">
        <v>233</v>
      </c>
      <c r="D739">
        <v>0</v>
      </c>
      <c r="G739" t="s">
        <v>233</v>
      </c>
      <c r="H739">
        <v>0</v>
      </c>
      <c r="K739" t="s">
        <v>233</v>
      </c>
      <c r="L739">
        <v>0</v>
      </c>
      <c r="O739" t="s">
        <v>233</v>
      </c>
      <c r="P739">
        <v>0</v>
      </c>
      <c r="S739" t="s">
        <v>233</v>
      </c>
      <c r="T739">
        <v>0</v>
      </c>
      <c r="W739" t="s">
        <v>233</v>
      </c>
      <c r="X739">
        <v>0</v>
      </c>
      <c r="AA739" t="s">
        <v>233</v>
      </c>
      <c r="AB739">
        <v>0</v>
      </c>
      <c r="AE739" t="s">
        <v>233</v>
      </c>
      <c r="AF739">
        <v>0</v>
      </c>
      <c r="AI739" t="s">
        <v>233</v>
      </c>
      <c r="AJ739">
        <v>0</v>
      </c>
      <c r="AM739" t="s">
        <v>233</v>
      </c>
      <c r="AN739">
        <v>0</v>
      </c>
      <c r="AQ739" t="s">
        <v>233</v>
      </c>
      <c r="AR739">
        <v>0</v>
      </c>
      <c r="AT739" t="s">
        <v>78</v>
      </c>
      <c r="AU739">
        <v>0</v>
      </c>
    </row>
    <row r="740" spans="1:47" x14ac:dyDescent="0.35">
      <c r="C740" t="s">
        <v>134</v>
      </c>
      <c r="D740">
        <v>0</v>
      </c>
      <c r="G740" t="s">
        <v>134</v>
      </c>
      <c r="H740">
        <v>0</v>
      </c>
      <c r="K740" t="s">
        <v>134</v>
      </c>
      <c r="L740">
        <v>0</v>
      </c>
      <c r="O740" t="s">
        <v>134</v>
      </c>
      <c r="P740">
        <v>0</v>
      </c>
      <c r="S740" t="s">
        <v>134</v>
      </c>
      <c r="T740">
        <v>0</v>
      </c>
      <c r="W740" t="s">
        <v>134</v>
      </c>
      <c r="X740">
        <v>0</v>
      </c>
      <c r="AA740" t="s">
        <v>134</v>
      </c>
      <c r="AB740">
        <v>140</v>
      </c>
      <c r="AE740" t="s">
        <v>134</v>
      </c>
      <c r="AF740">
        <v>0</v>
      </c>
      <c r="AI740" t="s">
        <v>134</v>
      </c>
      <c r="AJ740">
        <v>99</v>
      </c>
      <c r="AM740" t="s">
        <v>134</v>
      </c>
      <c r="AN740">
        <v>99</v>
      </c>
      <c r="AQ740" t="s">
        <v>134</v>
      </c>
      <c r="AR740">
        <v>1065</v>
      </c>
      <c r="AT740" t="s">
        <v>67</v>
      </c>
      <c r="AU740">
        <v>510</v>
      </c>
    </row>
    <row r="741" spans="1:47" x14ac:dyDescent="0.35">
      <c r="C741" t="s">
        <v>142</v>
      </c>
      <c r="D741">
        <v>0</v>
      </c>
      <c r="G741" t="s">
        <v>142</v>
      </c>
      <c r="H741">
        <v>0</v>
      </c>
      <c r="K741" t="s">
        <v>142</v>
      </c>
      <c r="L741">
        <v>0</v>
      </c>
      <c r="O741" t="s">
        <v>142</v>
      </c>
      <c r="P741">
        <v>0</v>
      </c>
      <c r="S741" t="s">
        <v>142</v>
      </c>
      <c r="T741">
        <v>0</v>
      </c>
      <c r="W741" t="s">
        <v>142</v>
      </c>
      <c r="X741">
        <v>0</v>
      </c>
      <c r="AA741" t="s">
        <v>142</v>
      </c>
      <c r="AB741">
        <v>52</v>
      </c>
      <c r="AE741" t="s">
        <v>142</v>
      </c>
      <c r="AF741">
        <v>53</v>
      </c>
      <c r="AI741" t="s">
        <v>142</v>
      </c>
      <c r="AJ741">
        <v>54</v>
      </c>
      <c r="AM741" t="s">
        <v>142</v>
      </c>
      <c r="AN741">
        <v>63</v>
      </c>
      <c r="AQ741" t="s">
        <v>142</v>
      </c>
      <c r="AR741">
        <v>82</v>
      </c>
      <c r="AT741" t="s">
        <v>80</v>
      </c>
      <c r="AU741">
        <v>1053</v>
      </c>
    </row>
    <row r="742" spans="1:47" x14ac:dyDescent="0.35">
      <c r="C742" t="s">
        <v>83</v>
      </c>
      <c r="D742">
        <v>0</v>
      </c>
      <c r="G742" t="s">
        <v>83</v>
      </c>
      <c r="H742">
        <v>0</v>
      </c>
      <c r="K742" t="s">
        <v>83</v>
      </c>
      <c r="L742">
        <v>0</v>
      </c>
      <c r="O742" t="s">
        <v>83</v>
      </c>
      <c r="P742">
        <v>0</v>
      </c>
      <c r="S742" t="s">
        <v>83</v>
      </c>
      <c r="T742">
        <v>0</v>
      </c>
      <c r="W742" t="s">
        <v>83</v>
      </c>
      <c r="X742">
        <v>0</v>
      </c>
      <c r="AA742" t="s">
        <v>83</v>
      </c>
      <c r="AB742">
        <v>118</v>
      </c>
      <c r="AE742" t="s">
        <v>83</v>
      </c>
      <c r="AF742">
        <v>123</v>
      </c>
      <c r="AI742" t="s">
        <v>83</v>
      </c>
      <c r="AJ742">
        <v>134</v>
      </c>
      <c r="AM742" t="s">
        <v>83</v>
      </c>
      <c r="AN742">
        <v>140</v>
      </c>
      <c r="AQ742" t="s">
        <v>83</v>
      </c>
      <c r="AR742">
        <v>144</v>
      </c>
      <c r="AT742" t="s">
        <v>83</v>
      </c>
      <c r="AU742">
        <v>233</v>
      </c>
    </row>
    <row r="743" spans="1:47" x14ac:dyDescent="0.35">
      <c r="C743" t="s">
        <v>84</v>
      </c>
      <c r="D743">
        <v>0</v>
      </c>
      <c r="G743" t="s">
        <v>84</v>
      </c>
      <c r="H743">
        <v>0</v>
      </c>
      <c r="K743" t="s">
        <v>84</v>
      </c>
      <c r="L743">
        <v>0</v>
      </c>
      <c r="O743" t="s">
        <v>84</v>
      </c>
      <c r="P743">
        <v>0</v>
      </c>
      <c r="S743" t="s">
        <v>84</v>
      </c>
      <c r="T743">
        <v>0</v>
      </c>
      <c r="W743" t="s">
        <v>84</v>
      </c>
      <c r="X743">
        <v>0</v>
      </c>
      <c r="AA743" t="s">
        <v>84</v>
      </c>
      <c r="AB743">
        <v>0</v>
      </c>
      <c r="AE743" t="s">
        <v>84</v>
      </c>
      <c r="AF743">
        <v>0</v>
      </c>
      <c r="AI743" t="s">
        <v>84</v>
      </c>
      <c r="AJ743">
        <v>0</v>
      </c>
      <c r="AM743" t="s">
        <v>84</v>
      </c>
      <c r="AN743">
        <v>0</v>
      </c>
      <c r="AQ743" t="s">
        <v>84</v>
      </c>
      <c r="AR743">
        <v>0</v>
      </c>
      <c r="AT743" t="s">
        <v>84</v>
      </c>
      <c r="AU743">
        <v>509</v>
      </c>
    </row>
    <row r="744" spans="1:47" x14ac:dyDescent="0.35">
      <c r="C744" t="s">
        <v>126</v>
      </c>
      <c r="D744">
        <v>0</v>
      </c>
      <c r="G744" t="s">
        <v>126</v>
      </c>
      <c r="H744">
        <v>0</v>
      </c>
      <c r="K744" t="s">
        <v>247</v>
      </c>
      <c r="L744">
        <v>0</v>
      </c>
      <c r="O744" t="s">
        <v>126</v>
      </c>
      <c r="P744">
        <v>0</v>
      </c>
      <c r="S744" t="s">
        <v>126</v>
      </c>
      <c r="T744">
        <v>0</v>
      </c>
      <c r="W744" t="s">
        <v>126</v>
      </c>
      <c r="X744">
        <v>0</v>
      </c>
      <c r="AA744" t="s">
        <v>126</v>
      </c>
      <c r="AB744">
        <v>0</v>
      </c>
      <c r="AE744" t="s">
        <v>126</v>
      </c>
      <c r="AF744">
        <v>0</v>
      </c>
      <c r="AI744" t="s">
        <v>126</v>
      </c>
      <c r="AJ744">
        <v>0</v>
      </c>
      <c r="AM744" t="s">
        <v>126</v>
      </c>
      <c r="AN744">
        <v>0</v>
      </c>
      <c r="AQ744" t="s">
        <v>126</v>
      </c>
      <c r="AR744">
        <v>0</v>
      </c>
      <c r="AT744" t="s">
        <v>86</v>
      </c>
      <c r="AU744">
        <v>0</v>
      </c>
    </row>
    <row r="745" spans="1:47" x14ac:dyDescent="0.35">
      <c r="C745" t="s">
        <v>87</v>
      </c>
      <c r="D745">
        <v>0</v>
      </c>
      <c r="G745" t="s">
        <v>87</v>
      </c>
      <c r="H745">
        <v>0</v>
      </c>
      <c r="K745" t="s">
        <v>87</v>
      </c>
      <c r="L745">
        <v>0</v>
      </c>
      <c r="O745" t="s">
        <v>87</v>
      </c>
      <c r="P745">
        <v>0</v>
      </c>
      <c r="S745" t="s">
        <v>87</v>
      </c>
      <c r="T745">
        <v>0</v>
      </c>
      <c r="W745" t="s">
        <v>87</v>
      </c>
      <c r="X745">
        <v>0</v>
      </c>
      <c r="AA745" t="s">
        <v>87</v>
      </c>
      <c r="AB745">
        <v>0</v>
      </c>
      <c r="AE745" t="s">
        <v>87</v>
      </c>
      <c r="AF745">
        <v>0</v>
      </c>
      <c r="AI745" t="s">
        <v>87</v>
      </c>
      <c r="AJ745">
        <v>0</v>
      </c>
      <c r="AM745" t="s">
        <v>87</v>
      </c>
      <c r="AN745">
        <v>0</v>
      </c>
      <c r="AQ745" t="s">
        <v>87</v>
      </c>
      <c r="AR745">
        <v>0</v>
      </c>
      <c r="AT745" t="s">
        <v>87</v>
      </c>
      <c r="AU745">
        <v>8</v>
      </c>
    </row>
    <row r="746" spans="1:47" x14ac:dyDescent="0.35">
      <c r="A746" t="s">
        <v>191</v>
      </c>
      <c r="B746">
        <v>17954407.000000004</v>
      </c>
      <c r="C746" t="s">
        <v>135</v>
      </c>
      <c r="D746">
        <v>1904</v>
      </c>
      <c r="E746" t="s">
        <v>191</v>
      </c>
      <c r="F746">
        <v>18653199</v>
      </c>
      <c r="G746" t="s">
        <v>135</v>
      </c>
      <c r="H746">
        <v>1892</v>
      </c>
      <c r="I746" t="s">
        <v>191</v>
      </c>
      <c r="J746">
        <v>19372013.999999993</v>
      </c>
      <c r="K746" t="s">
        <v>135</v>
      </c>
      <c r="L746">
        <v>1119</v>
      </c>
      <c r="M746" t="s">
        <v>191</v>
      </c>
      <c r="N746">
        <v>20128123.999999989</v>
      </c>
      <c r="O746" t="s">
        <v>135</v>
      </c>
      <c r="P746">
        <v>1268</v>
      </c>
      <c r="Q746" t="s">
        <v>191</v>
      </c>
      <c r="R746">
        <v>20921743.000000011</v>
      </c>
      <c r="S746" t="s">
        <v>135</v>
      </c>
      <c r="T746">
        <v>1362</v>
      </c>
      <c r="U746" t="s">
        <v>191</v>
      </c>
      <c r="V746">
        <v>21737922.000000011</v>
      </c>
      <c r="W746" t="s">
        <v>135</v>
      </c>
      <c r="X746">
        <v>950</v>
      </c>
      <c r="Y746" t="s">
        <v>191</v>
      </c>
      <c r="Z746">
        <v>22577057.999999996</v>
      </c>
      <c r="AA746" t="s">
        <v>135</v>
      </c>
      <c r="AB746">
        <v>1745</v>
      </c>
      <c r="AC746" t="s">
        <v>191</v>
      </c>
      <c r="AD746">
        <v>23443392.999999978</v>
      </c>
      <c r="AE746" t="s">
        <v>135</v>
      </c>
      <c r="AF746">
        <v>1776</v>
      </c>
      <c r="AG746" t="s">
        <v>191</v>
      </c>
      <c r="AH746">
        <v>24333638.499999985</v>
      </c>
      <c r="AI746" t="s">
        <v>135</v>
      </c>
      <c r="AJ746">
        <v>1670</v>
      </c>
      <c r="AK746" t="s">
        <v>191</v>
      </c>
      <c r="AL746">
        <v>25252721.999999989</v>
      </c>
      <c r="AM746" t="s">
        <v>135</v>
      </c>
      <c r="AN746">
        <v>0</v>
      </c>
      <c r="AO746" t="s">
        <v>191</v>
      </c>
      <c r="AP746">
        <v>26207976.5</v>
      </c>
      <c r="AQ746" t="s">
        <v>135</v>
      </c>
      <c r="AR746">
        <v>1415</v>
      </c>
      <c r="AS746" t="s">
        <v>191</v>
      </c>
      <c r="AT746" t="s">
        <v>148</v>
      </c>
      <c r="AU746">
        <v>1065</v>
      </c>
    </row>
    <row r="747" spans="1:47" x14ac:dyDescent="0.35">
      <c r="C747" t="s">
        <v>139</v>
      </c>
      <c r="D747">
        <v>0</v>
      </c>
      <c r="G747" t="s">
        <v>139</v>
      </c>
      <c r="H747">
        <v>6578</v>
      </c>
      <c r="K747" t="s">
        <v>139</v>
      </c>
      <c r="L747">
        <v>9880</v>
      </c>
      <c r="O747" t="s">
        <v>139</v>
      </c>
      <c r="P747">
        <v>6506</v>
      </c>
      <c r="S747" t="s">
        <v>139</v>
      </c>
      <c r="T747">
        <v>9492</v>
      </c>
      <c r="W747" t="s">
        <v>139</v>
      </c>
      <c r="X747">
        <v>0</v>
      </c>
      <c r="AA747" t="s">
        <v>139</v>
      </c>
      <c r="AB747">
        <v>8251</v>
      </c>
      <c r="AE747" t="s">
        <v>139</v>
      </c>
      <c r="AF747">
        <v>0</v>
      </c>
      <c r="AI747" t="s">
        <v>139</v>
      </c>
      <c r="AJ747">
        <v>0</v>
      </c>
      <c r="AM747" t="s">
        <v>139</v>
      </c>
      <c r="AN747">
        <v>0</v>
      </c>
      <c r="AQ747" t="s">
        <v>139</v>
      </c>
      <c r="AR747">
        <v>9130</v>
      </c>
      <c r="AT747" t="s">
        <v>139</v>
      </c>
      <c r="AU747">
        <v>3581</v>
      </c>
    </row>
    <row r="748" spans="1:47" x14ac:dyDescent="0.35">
      <c r="C748" t="s">
        <v>138</v>
      </c>
      <c r="D748">
        <v>1788</v>
      </c>
      <c r="G748" t="s">
        <v>138</v>
      </c>
      <c r="H748">
        <v>1672</v>
      </c>
      <c r="K748" t="s">
        <v>138</v>
      </c>
      <c r="L748">
        <v>1918</v>
      </c>
      <c r="O748" t="s">
        <v>138</v>
      </c>
      <c r="P748">
        <v>1648</v>
      </c>
      <c r="S748" t="s">
        <v>138</v>
      </c>
      <c r="T748">
        <v>1712</v>
      </c>
      <c r="W748" t="s">
        <v>138</v>
      </c>
      <c r="X748">
        <v>0</v>
      </c>
      <c r="AA748" t="s">
        <v>138</v>
      </c>
      <c r="AB748">
        <v>1812</v>
      </c>
      <c r="AE748" t="s">
        <v>138</v>
      </c>
      <c r="AF748">
        <v>0</v>
      </c>
      <c r="AI748" t="s">
        <v>138</v>
      </c>
      <c r="AJ748">
        <v>0</v>
      </c>
      <c r="AM748" t="s">
        <v>138</v>
      </c>
      <c r="AN748">
        <v>0</v>
      </c>
      <c r="AQ748" t="s">
        <v>138</v>
      </c>
      <c r="AR748">
        <v>1436</v>
      </c>
      <c r="AT748" t="s">
        <v>138</v>
      </c>
      <c r="AU748">
        <v>902</v>
      </c>
    </row>
    <row r="749" spans="1:47" x14ac:dyDescent="0.35">
      <c r="C749" t="s">
        <v>82</v>
      </c>
      <c r="D749">
        <v>0</v>
      </c>
      <c r="G749" t="s">
        <v>82</v>
      </c>
      <c r="H749">
        <v>0</v>
      </c>
      <c r="K749" t="s">
        <v>82</v>
      </c>
      <c r="L749">
        <v>0</v>
      </c>
      <c r="O749" t="s">
        <v>82</v>
      </c>
      <c r="P749">
        <v>0</v>
      </c>
      <c r="S749" t="s">
        <v>82</v>
      </c>
      <c r="T749">
        <v>0</v>
      </c>
      <c r="W749" t="s">
        <v>82</v>
      </c>
      <c r="X749">
        <v>0</v>
      </c>
      <c r="AA749" t="s">
        <v>82</v>
      </c>
      <c r="AB749">
        <v>2100</v>
      </c>
      <c r="AE749" t="s">
        <v>82</v>
      </c>
      <c r="AF749">
        <v>0</v>
      </c>
      <c r="AI749" t="s">
        <v>82</v>
      </c>
      <c r="AJ749">
        <v>0</v>
      </c>
      <c r="AM749" t="s">
        <v>82</v>
      </c>
      <c r="AN749">
        <v>0</v>
      </c>
      <c r="AQ749" t="s">
        <v>82</v>
      </c>
      <c r="AR749">
        <v>0</v>
      </c>
      <c r="AT749" t="s">
        <v>82</v>
      </c>
      <c r="AU749">
        <v>60</v>
      </c>
    </row>
    <row r="750" spans="1:47" x14ac:dyDescent="0.35">
      <c r="C750" t="s">
        <v>60</v>
      </c>
      <c r="D750">
        <v>0</v>
      </c>
      <c r="G750" t="s">
        <v>60</v>
      </c>
      <c r="H750">
        <v>0</v>
      </c>
      <c r="K750" t="s">
        <v>60</v>
      </c>
      <c r="L750">
        <v>0</v>
      </c>
      <c r="O750" t="s">
        <v>60</v>
      </c>
      <c r="P750">
        <v>0</v>
      </c>
      <c r="S750" t="s">
        <v>60</v>
      </c>
      <c r="T750">
        <v>0</v>
      </c>
      <c r="W750" t="s">
        <v>60</v>
      </c>
      <c r="X750">
        <v>0</v>
      </c>
      <c r="AA750" t="s">
        <v>60</v>
      </c>
      <c r="AB750">
        <v>0</v>
      </c>
      <c r="AE750" t="s">
        <v>60</v>
      </c>
      <c r="AF750">
        <v>0</v>
      </c>
      <c r="AI750" t="s">
        <v>60</v>
      </c>
      <c r="AJ750">
        <v>4</v>
      </c>
      <c r="AM750" t="s">
        <v>60</v>
      </c>
      <c r="AN750">
        <v>0</v>
      </c>
      <c r="AQ750" t="s">
        <v>60</v>
      </c>
      <c r="AR750">
        <v>0</v>
      </c>
      <c r="AT750" t="s">
        <v>60</v>
      </c>
      <c r="AU750">
        <v>30</v>
      </c>
    </row>
    <row r="751" spans="1:47" x14ac:dyDescent="0.35">
      <c r="C751" t="s">
        <v>127</v>
      </c>
      <c r="D751">
        <v>0</v>
      </c>
      <c r="G751" t="s">
        <v>127</v>
      </c>
      <c r="H751">
        <v>6560</v>
      </c>
      <c r="K751" t="s">
        <v>127</v>
      </c>
      <c r="L751">
        <v>0</v>
      </c>
      <c r="O751" t="s">
        <v>127</v>
      </c>
      <c r="P751">
        <v>0</v>
      </c>
      <c r="S751" t="s">
        <v>127</v>
      </c>
      <c r="T751">
        <v>0</v>
      </c>
      <c r="W751" t="s">
        <v>127</v>
      </c>
      <c r="X751">
        <v>0</v>
      </c>
      <c r="AA751" t="s">
        <v>127</v>
      </c>
      <c r="AB751">
        <v>0</v>
      </c>
      <c r="AE751" t="s">
        <v>127</v>
      </c>
      <c r="AF751">
        <v>0</v>
      </c>
      <c r="AI751" t="s">
        <v>127</v>
      </c>
      <c r="AJ751">
        <v>21429</v>
      </c>
      <c r="AM751" t="s">
        <v>127</v>
      </c>
      <c r="AN751">
        <v>0</v>
      </c>
      <c r="AQ751" t="s">
        <v>127</v>
      </c>
      <c r="AR751">
        <v>2239</v>
      </c>
      <c r="AT751" t="s">
        <v>58</v>
      </c>
      <c r="AU751">
        <v>55</v>
      </c>
    </row>
    <row r="752" spans="1:47" x14ac:dyDescent="0.35">
      <c r="C752" t="s">
        <v>61</v>
      </c>
      <c r="D752">
        <v>0</v>
      </c>
      <c r="G752" t="s">
        <v>61</v>
      </c>
      <c r="H752">
        <v>0</v>
      </c>
      <c r="K752" t="s">
        <v>61</v>
      </c>
      <c r="L752">
        <v>0</v>
      </c>
      <c r="O752" t="s">
        <v>61</v>
      </c>
      <c r="P752">
        <v>0</v>
      </c>
      <c r="S752" t="s">
        <v>61</v>
      </c>
      <c r="T752">
        <v>0</v>
      </c>
      <c r="W752" t="s">
        <v>61</v>
      </c>
      <c r="X752">
        <v>0</v>
      </c>
      <c r="AA752" t="s">
        <v>61</v>
      </c>
      <c r="AB752">
        <v>0</v>
      </c>
      <c r="AE752" t="s">
        <v>61</v>
      </c>
      <c r="AF752">
        <v>0</v>
      </c>
      <c r="AI752" t="s">
        <v>61</v>
      </c>
      <c r="AJ752">
        <v>0</v>
      </c>
      <c r="AM752" t="s">
        <v>61</v>
      </c>
      <c r="AN752">
        <v>0</v>
      </c>
      <c r="AQ752" t="s">
        <v>61</v>
      </c>
      <c r="AR752">
        <v>0</v>
      </c>
      <c r="AT752" t="s">
        <v>61</v>
      </c>
      <c r="AU752">
        <v>42</v>
      </c>
    </row>
    <row r="753" spans="3:47" x14ac:dyDescent="0.35">
      <c r="C753" t="s">
        <v>62</v>
      </c>
      <c r="D753">
        <v>0</v>
      </c>
      <c r="G753" t="s">
        <v>62</v>
      </c>
      <c r="H753">
        <v>0</v>
      </c>
      <c r="K753" t="s">
        <v>62</v>
      </c>
      <c r="L753">
        <v>0</v>
      </c>
      <c r="O753" t="s">
        <v>62</v>
      </c>
      <c r="P753">
        <v>0</v>
      </c>
      <c r="S753" t="s">
        <v>62</v>
      </c>
      <c r="T753">
        <v>0</v>
      </c>
      <c r="W753" t="s">
        <v>62</v>
      </c>
      <c r="X753">
        <v>0</v>
      </c>
      <c r="AA753" t="s">
        <v>62</v>
      </c>
      <c r="AB753">
        <v>0</v>
      </c>
      <c r="AE753" t="s">
        <v>62</v>
      </c>
      <c r="AF753">
        <v>0</v>
      </c>
      <c r="AI753" t="s">
        <v>62</v>
      </c>
      <c r="AJ753">
        <v>0</v>
      </c>
      <c r="AM753" t="s">
        <v>62</v>
      </c>
      <c r="AN753">
        <v>0</v>
      </c>
      <c r="AQ753" t="s">
        <v>62</v>
      </c>
      <c r="AR753">
        <v>0</v>
      </c>
      <c r="AT753" t="s">
        <v>62</v>
      </c>
      <c r="AU753">
        <v>101</v>
      </c>
    </row>
    <row r="754" spans="3:47" x14ac:dyDescent="0.35">
      <c r="C754" t="s">
        <v>227</v>
      </c>
      <c r="D754">
        <v>0</v>
      </c>
      <c r="G754" t="s">
        <v>227</v>
      </c>
      <c r="H754">
        <v>0</v>
      </c>
      <c r="K754" t="s">
        <v>227</v>
      </c>
      <c r="L754">
        <v>0</v>
      </c>
      <c r="O754" t="s">
        <v>227</v>
      </c>
      <c r="P754">
        <v>0</v>
      </c>
      <c r="S754" t="s">
        <v>227</v>
      </c>
      <c r="T754">
        <v>0</v>
      </c>
      <c r="W754" t="s">
        <v>227</v>
      </c>
      <c r="X754">
        <v>0</v>
      </c>
      <c r="AA754" t="s">
        <v>227</v>
      </c>
      <c r="AB754">
        <v>95</v>
      </c>
      <c r="AE754" t="s">
        <v>227</v>
      </c>
      <c r="AF754">
        <v>0</v>
      </c>
      <c r="AI754" t="s">
        <v>227</v>
      </c>
      <c r="AJ754">
        <v>0</v>
      </c>
      <c r="AM754" t="s">
        <v>227</v>
      </c>
      <c r="AN754">
        <v>0</v>
      </c>
      <c r="AQ754" t="s">
        <v>227</v>
      </c>
      <c r="AR754">
        <v>0</v>
      </c>
      <c r="AT754" t="s">
        <v>64</v>
      </c>
      <c r="AU754">
        <v>152</v>
      </c>
    </row>
    <row r="755" spans="3:47" x14ac:dyDescent="0.35">
      <c r="C755" t="s">
        <v>228</v>
      </c>
      <c r="D755">
        <v>0</v>
      </c>
      <c r="G755" t="s">
        <v>228</v>
      </c>
      <c r="H755">
        <v>0</v>
      </c>
      <c r="K755" t="s">
        <v>228</v>
      </c>
      <c r="L755">
        <v>0</v>
      </c>
      <c r="O755" t="s">
        <v>228</v>
      </c>
      <c r="P755">
        <v>0</v>
      </c>
      <c r="S755" t="s">
        <v>228</v>
      </c>
      <c r="T755">
        <v>0</v>
      </c>
      <c r="W755" t="s">
        <v>228</v>
      </c>
      <c r="X755">
        <v>0</v>
      </c>
      <c r="AA755" t="s">
        <v>228</v>
      </c>
      <c r="AB755">
        <v>0</v>
      </c>
      <c r="AE755" t="s">
        <v>228</v>
      </c>
      <c r="AF755">
        <v>0</v>
      </c>
      <c r="AI755" t="s">
        <v>228</v>
      </c>
      <c r="AJ755">
        <v>0</v>
      </c>
      <c r="AM755" t="s">
        <v>228</v>
      </c>
      <c r="AN755">
        <v>0</v>
      </c>
      <c r="AQ755" t="s">
        <v>228</v>
      </c>
      <c r="AR755">
        <v>0</v>
      </c>
      <c r="AT755" t="s">
        <v>65</v>
      </c>
      <c r="AU755">
        <v>226</v>
      </c>
    </row>
    <row r="756" spans="3:47" x14ac:dyDescent="0.35">
      <c r="C756" t="s">
        <v>229</v>
      </c>
      <c r="D756">
        <v>0</v>
      </c>
      <c r="G756" t="s">
        <v>229</v>
      </c>
      <c r="H756">
        <v>0</v>
      </c>
      <c r="K756" t="s">
        <v>229</v>
      </c>
      <c r="L756">
        <v>0</v>
      </c>
      <c r="O756" t="s">
        <v>229</v>
      </c>
      <c r="P756">
        <v>0</v>
      </c>
      <c r="S756" t="s">
        <v>229</v>
      </c>
      <c r="T756">
        <v>0</v>
      </c>
      <c r="W756" t="s">
        <v>229</v>
      </c>
      <c r="X756">
        <v>0</v>
      </c>
      <c r="AA756" t="s">
        <v>229</v>
      </c>
      <c r="AB756">
        <v>0</v>
      </c>
      <c r="AE756" t="s">
        <v>229</v>
      </c>
      <c r="AF756">
        <v>0</v>
      </c>
      <c r="AI756" t="s">
        <v>229</v>
      </c>
      <c r="AJ756">
        <v>0</v>
      </c>
      <c r="AM756" t="s">
        <v>229</v>
      </c>
      <c r="AN756">
        <v>0</v>
      </c>
      <c r="AQ756" t="s">
        <v>229</v>
      </c>
      <c r="AR756">
        <v>6</v>
      </c>
      <c r="AT756" t="s">
        <v>66</v>
      </c>
      <c r="AU756">
        <v>11</v>
      </c>
    </row>
    <row r="757" spans="3:47" x14ac:dyDescent="0.35">
      <c r="C757" t="s">
        <v>133</v>
      </c>
      <c r="D757">
        <v>0</v>
      </c>
      <c r="G757" t="s">
        <v>133</v>
      </c>
      <c r="H757">
        <v>0</v>
      </c>
      <c r="K757" t="s">
        <v>133</v>
      </c>
      <c r="L757">
        <v>0</v>
      </c>
      <c r="O757" t="s">
        <v>133</v>
      </c>
      <c r="P757">
        <v>0</v>
      </c>
      <c r="S757" t="s">
        <v>133</v>
      </c>
      <c r="T757">
        <v>0</v>
      </c>
      <c r="W757" t="s">
        <v>133</v>
      </c>
      <c r="X757">
        <v>0</v>
      </c>
      <c r="AA757" t="s">
        <v>133</v>
      </c>
      <c r="AB757">
        <v>432</v>
      </c>
      <c r="AE757" t="s">
        <v>133</v>
      </c>
      <c r="AF757">
        <v>0</v>
      </c>
      <c r="AI757" t="s">
        <v>133</v>
      </c>
      <c r="AJ757">
        <v>0</v>
      </c>
      <c r="AM757" t="s">
        <v>133</v>
      </c>
      <c r="AN757">
        <v>0</v>
      </c>
      <c r="AQ757" t="s">
        <v>133</v>
      </c>
      <c r="AR757">
        <v>0</v>
      </c>
      <c r="AT757" t="s">
        <v>79</v>
      </c>
      <c r="AU757">
        <v>191</v>
      </c>
    </row>
    <row r="758" spans="3:47" x14ac:dyDescent="0.35">
      <c r="C758" t="s">
        <v>230</v>
      </c>
      <c r="D758">
        <v>0</v>
      </c>
      <c r="G758" t="s">
        <v>230</v>
      </c>
      <c r="H758">
        <v>0</v>
      </c>
      <c r="K758" t="s">
        <v>230</v>
      </c>
      <c r="L758">
        <v>0</v>
      </c>
      <c r="O758" t="s">
        <v>230</v>
      </c>
      <c r="P758">
        <v>0</v>
      </c>
      <c r="S758" t="s">
        <v>230</v>
      </c>
      <c r="T758">
        <v>0</v>
      </c>
      <c r="W758" t="s">
        <v>230</v>
      </c>
      <c r="X758">
        <v>0</v>
      </c>
      <c r="AA758" t="s">
        <v>230</v>
      </c>
      <c r="AB758">
        <v>439</v>
      </c>
      <c r="AE758" t="s">
        <v>230</v>
      </c>
      <c r="AF758">
        <v>0</v>
      </c>
      <c r="AI758" t="s">
        <v>230</v>
      </c>
      <c r="AJ758">
        <v>0</v>
      </c>
      <c r="AM758" t="s">
        <v>230</v>
      </c>
      <c r="AN758">
        <v>0</v>
      </c>
      <c r="AQ758" t="s">
        <v>230</v>
      </c>
      <c r="AR758">
        <v>0</v>
      </c>
      <c r="AT758" t="s">
        <v>68</v>
      </c>
      <c r="AU758">
        <v>0</v>
      </c>
    </row>
    <row r="759" spans="3:47" x14ac:dyDescent="0.35">
      <c r="C759" t="s">
        <v>136</v>
      </c>
      <c r="D759">
        <v>0</v>
      </c>
      <c r="G759" t="s">
        <v>136</v>
      </c>
      <c r="H759">
        <v>0</v>
      </c>
      <c r="K759" t="s">
        <v>136</v>
      </c>
      <c r="L759">
        <v>0</v>
      </c>
      <c r="O759" t="s">
        <v>136</v>
      </c>
      <c r="P759">
        <v>0</v>
      </c>
      <c r="S759" t="s">
        <v>136</v>
      </c>
      <c r="T759">
        <v>0</v>
      </c>
      <c r="W759" t="s">
        <v>136</v>
      </c>
      <c r="X759">
        <v>0</v>
      </c>
      <c r="AA759" t="s">
        <v>136</v>
      </c>
      <c r="AB759">
        <v>0</v>
      </c>
      <c r="AE759" t="s">
        <v>136</v>
      </c>
      <c r="AF759">
        <v>0</v>
      </c>
      <c r="AI759" t="s">
        <v>136</v>
      </c>
      <c r="AJ759">
        <v>0</v>
      </c>
      <c r="AM759" t="s">
        <v>136</v>
      </c>
      <c r="AN759">
        <v>0</v>
      </c>
      <c r="AQ759" t="s">
        <v>136</v>
      </c>
      <c r="AR759">
        <v>0</v>
      </c>
      <c r="AT759" t="s">
        <v>69</v>
      </c>
      <c r="AU759">
        <v>82</v>
      </c>
    </row>
    <row r="760" spans="3:47" x14ac:dyDescent="0.35">
      <c r="C760" t="s">
        <v>231</v>
      </c>
      <c r="D760">
        <v>0</v>
      </c>
      <c r="G760" t="s">
        <v>231</v>
      </c>
      <c r="H760">
        <v>0</v>
      </c>
      <c r="K760" t="s">
        <v>231</v>
      </c>
      <c r="L760">
        <v>0</v>
      </c>
      <c r="O760" t="s">
        <v>231</v>
      </c>
      <c r="P760">
        <v>0</v>
      </c>
      <c r="S760" t="s">
        <v>231</v>
      </c>
      <c r="T760">
        <v>0</v>
      </c>
      <c r="W760" t="s">
        <v>231</v>
      </c>
      <c r="X760">
        <v>0</v>
      </c>
      <c r="AA760" t="s">
        <v>231</v>
      </c>
      <c r="AB760">
        <v>0</v>
      </c>
      <c r="AE760" t="s">
        <v>231</v>
      </c>
      <c r="AF760">
        <v>0</v>
      </c>
      <c r="AI760" t="s">
        <v>231</v>
      </c>
      <c r="AJ760">
        <v>0</v>
      </c>
      <c r="AM760" t="s">
        <v>231</v>
      </c>
      <c r="AN760">
        <v>0</v>
      </c>
      <c r="AQ760" t="s">
        <v>231</v>
      </c>
      <c r="AR760">
        <v>0</v>
      </c>
      <c r="AT760" t="s">
        <v>70</v>
      </c>
      <c r="AU760">
        <v>22</v>
      </c>
    </row>
    <row r="761" spans="3:47" x14ac:dyDescent="0.35">
      <c r="C761" t="s">
        <v>141</v>
      </c>
      <c r="D761">
        <v>0</v>
      </c>
      <c r="G761" t="s">
        <v>141</v>
      </c>
      <c r="H761">
        <v>0</v>
      </c>
      <c r="K761" t="s">
        <v>141</v>
      </c>
      <c r="L761">
        <v>0</v>
      </c>
      <c r="O761" t="s">
        <v>141</v>
      </c>
      <c r="P761">
        <v>0</v>
      </c>
      <c r="S761" t="s">
        <v>141</v>
      </c>
      <c r="T761">
        <v>0</v>
      </c>
      <c r="W761" t="s">
        <v>141</v>
      </c>
      <c r="X761">
        <v>0</v>
      </c>
      <c r="AA761" t="s">
        <v>141</v>
      </c>
      <c r="AB761">
        <v>0</v>
      </c>
      <c r="AE761" t="s">
        <v>141</v>
      </c>
      <c r="AF761">
        <v>0</v>
      </c>
      <c r="AI761" t="s">
        <v>141</v>
      </c>
      <c r="AJ761">
        <v>0</v>
      </c>
      <c r="AM761" t="s">
        <v>141</v>
      </c>
      <c r="AN761">
        <v>0</v>
      </c>
      <c r="AQ761" t="s">
        <v>141</v>
      </c>
      <c r="AR761">
        <v>0</v>
      </c>
      <c r="AT761" t="s">
        <v>76</v>
      </c>
      <c r="AU761">
        <v>0</v>
      </c>
    </row>
    <row r="762" spans="3:47" x14ac:dyDescent="0.35">
      <c r="C762" t="s">
        <v>232</v>
      </c>
      <c r="D762">
        <v>0</v>
      </c>
      <c r="G762" t="s">
        <v>232</v>
      </c>
      <c r="H762">
        <v>0</v>
      </c>
      <c r="K762" t="s">
        <v>232</v>
      </c>
      <c r="L762">
        <v>0</v>
      </c>
      <c r="O762" t="s">
        <v>232</v>
      </c>
      <c r="P762">
        <v>0</v>
      </c>
      <c r="S762" t="s">
        <v>232</v>
      </c>
      <c r="T762">
        <v>0</v>
      </c>
      <c r="W762" t="s">
        <v>232</v>
      </c>
      <c r="X762">
        <v>0</v>
      </c>
      <c r="AA762" t="s">
        <v>232</v>
      </c>
      <c r="AB762">
        <v>0</v>
      </c>
      <c r="AE762" t="s">
        <v>232</v>
      </c>
      <c r="AF762">
        <v>0</v>
      </c>
      <c r="AI762" t="s">
        <v>232</v>
      </c>
      <c r="AJ762">
        <v>0</v>
      </c>
      <c r="AM762" t="s">
        <v>232</v>
      </c>
      <c r="AN762">
        <v>0</v>
      </c>
      <c r="AQ762" t="s">
        <v>232</v>
      </c>
      <c r="AR762">
        <v>0</v>
      </c>
      <c r="AT762" t="s">
        <v>77</v>
      </c>
      <c r="AU762">
        <v>542</v>
      </c>
    </row>
    <row r="763" spans="3:47" x14ac:dyDescent="0.35">
      <c r="C763" t="s">
        <v>233</v>
      </c>
      <c r="D763">
        <v>0</v>
      </c>
      <c r="G763" t="s">
        <v>233</v>
      </c>
      <c r="H763">
        <v>0</v>
      </c>
      <c r="K763" t="s">
        <v>233</v>
      </c>
      <c r="L763">
        <v>0</v>
      </c>
      <c r="O763" t="s">
        <v>233</v>
      </c>
      <c r="P763">
        <v>0</v>
      </c>
      <c r="S763" t="s">
        <v>233</v>
      </c>
      <c r="T763">
        <v>0</v>
      </c>
      <c r="W763" t="s">
        <v>233</v>
      </c>
      <c r="X763">
        <v>0</v>
      </c>
      <c r="AA763" t="s">
        <v>233</v>
      </c>
      <c r="AB763">
        <v>249</v>
      </c>
      <c r="AE763" t="s">
        <v>233</v>
      </c>
      <c r="AF763">
        <v>0</v>
      </c>
      <c r="AI763" t="s">
        <v>233</v>
      </c>
      <c r="AJ763">
        <v>0</v>
      </c>
      <c r="AM763" t="s">
        <v>233</v>
      </c>
      <c r="AN763">
        <v>0</v>
      </c>
      <c r="AQ763" t="s">
        <v>233</v>
      </c>
      <c r="AR763">
        <v>0</v>
      </c>
      <c r="AT763" t="s">
        <v>78</v>
      </c>
      <c r="AU763">
        <v>462</v>
      </c>
    </row>
    <row r="764" spans="3:47" x14ac:dyDescent="0.35">
      <c r="C764" t="s">
        <v>134</v>
      </c>
      <c r="D764">
        <v>0</v>
      </c>
      <c r="G764" t="s">
        <v>134</v>
      </c>
      <c r="H764">
        <v>0</v>
      </c>
      <c r="K764" t="s">
        <v>134</v>
      </c>
      <c r="L764">
        <v>0</v>
      </c>
      <c r="O764" t="s">
        <v>134</v>
      </c>
      <c r="P764">
        <v>0</v>
      </c>
      <c r="S764" t="s">
        <v>134</v>
      </c>
      <c r="T764">
        <v>0</v>
      </c>
      <c r="W764" t="s">
        <v>134</v>
      </c>
      <c r="X764">
        <v>0</v>
      </c>
      <c r="AA764" t="s">
        <v>134</v>
      </c>
      <c r="AB764">
        <v>0</v>
      </c>
      <c r="AE764" t="s">
        <v>134</v>
      </c>
      <c r="AF764">
        <v>0</v>
      </c>
      <c r="AI764" t="s">
        <v>134</v>
      </c>
      <c r="AJ764">
        <v>0</v>
      </c>
      <c r="AM764" t="s">
        <v>134</v>
      </c>
      <c r="AN764">
        <v>0</v>
      </c>
      <c r="AQ764" t="s">
        <v>134</v>
      </c>
      <c r="AR764">
        <v>418</v>
      </c>
      <c r="AT764" t="s">
        <v>67</v>
      </c>
      <c r="AU764">
        <v>432</v>
      </c>
    </row>
    <row r="765" spans="3:47" x14ac:dyDescent="0.35">
      <c r="C765" t="s">
        <v>142</v>
      </c>
      <c r="D765">
        <v>0</v>
      </c>
      <c r="G765" t="s">
        <v>142</v>
      </c>
      <c r="H765">
        <v>0</v>
      </c>
      <c r="K765" t="s">
        <v>142</v>
      </c>
      <c r="L765">
        <v>0</v>
      </c>
      <c r="O765" t="s">
        <v>142</v>
      </c>
      <c r="P765">
        <v>0</v>
      </c>
      <c r="S765" t="s">
        <v>142</v>
      </c>
      <c r="T765">
        <v>0</v>
      </c>
      <c r="W765" t="s">
        <v>142</v>
      </c>
      <c r="X765">
        <v>0</v>
      </c>
      <c r="AA765" t="s">
        <v>142</v>
      </c>
      <c r="AB765">
        <v>0</v>
      </c>
      <c r="AE765" t="s">
        <v>142</v>
      </c>
      <c r="AF765">
        <v>0</v>
      </c>
      <c r="AI765" t="s">
        <v>142</v>
      </c>
      <c r="AJ765">
        <v>0</v>
      </c>
      <c r="AM765" t="s">
        <v>142</v>
      </c>
      <c r="AN765">
        <v>0</v>
      </c>
      <c r="AQ765" t="s">
        <v>142</v>
      </c>
      <c r="AR765">
        <v>1592</v>
      </c>
      <c r="AT765" t="s">
        <v>80</v>
      </c>
      <c r="AU765">
        <v>598</v>
      </c>
    </row>
    <row r="766" spans="3:47" x14ac:dyDescent="0.35">
      <c r="C766" t="s">
        <v>83</v>
      </c>
      <c r="D766">
        <v>0</v>
      </c>
      <c r="G766" t="s">
        <v>83</v>
      </c>
      <c r="H766">
        <v>0</v>
      </c>
      <c r="K766" t="s">
        <v>83</v>
      </c>
      <c r="L766">
        <v>0</v>
      </c>
      <c r="O766" t="s">
        <v>83</v>
      </c>
      <c r="P766">
        <v>0</v>
      </c>
      <c r="S766" t="s">
        <v>83</v>
      </c>
      <c r="T766">
        <v>0</v>
      </c>
      <c r="W766" t="s">
        <v>83</v>
      </c>
      <c r="X766">
        <v>0</v>
      </c>
      <c r="AA766" t="s">
        <v>83</v>
      </c>
      <c r="AB766">
        <v>0</v>
      </c>
      <c r="AE766" t="s">
        <v>83</v>
      </c>
      <c r="AF766">
        <v>0</v>
      </c>
      <c r="AI766" t="s">
        <v>83</v>
      </c>
      <c r="AJ766">
        <v>0</v>
      </c>
      <c r="AM766" t="s">
        <v>83</v>
      </c>
      <c r="AN766">
        <v>0</v>
      </c>
      <c r="AQ766" t="s">
        <v>83</v>
      </c>
      <c r="AR766">
        <v>0</v>
      </c>
      <c r="AT766" t="s">
        <v>83</v>
      </c>
      <c r="AU766">
        <v>0</v>
      </c>
    </row>
    <row r="767" spans="3:47" x14ac:dyDescent="0.35">
      <c r="C767" t="s">
        <v>84</v>
      </c>
      <c r="D767">
        <v>0</v>
      </c>
      <c r="G767" t="s">
        <v>84</v>
      </c>
      <c r="H767">
        <v>0</v>
      </c>
      <c r="K767" t="s">
        <v>84</v>
      </c>
      <c r="L767">
        <v>0</v>
      </c>
      <c r="O767" t="s">
        <v>84</v>
      </c>
      <c r="P767">
        <v>0</v>
      </c>
      <c r="S767" t="s">
        <v>84</v>
      </c>
      <c r="T767">
        <v>0</v>
      </c>
      <c r="W767" t="s">
        <v>84</v>
      </c>
      <c r="X767">
        <v>0</v>
      </c>
      <c r="AA767" t="s">
        <v>84</v>
      </c>
      <c r="AB767">
        <v>0</v>
      </c>
      <c r="AE767" t="s">
        <v>84</v>
      </c>
      <c r="AF767">
        <v>0</v>
      </c>
      <c r="AI767" t="s">
        <v>84</v>
      </c>
      <c r="AJ767">
        <v>0</v>
      </c>
      <c r="AM767" t="s">
        <v>84</v>
      </c>
      <c r="AN767">
        <v>0</v>
      </c>
      <c r="AQ767" t="s">
        <v>84</v>
      </c>
      <c r="AR767">
        <v>0</v>
      </c>
      <c r="AT767" t="s">
        <v>84</v>
      </c>
      <c r="AU767">
        <v>0</v>
      </c>
    </row>
    <row r="768" spans="3:47" x14ac:dyDescent="0.35">
      <c r="C768" t="s">
        <v>126</v>
      </c>
      <c r="D768">
        <v>0</v>
      </c>
      <c r="G768" t="s">
        <v>126</v>
      </c>
      <c r="H768">
        <v>0</v>
      </c>
      <c r="K768" t="s">
        <v>247</v>
      </c>
      <c r="L768">
        <v>0</v>
      </c>
      <c r="O768" t="s">
        <v>126</v>
      </c>
      <c r="P768">
        <v>0</v>
      </c>
      <c r="S768" t="s">
        <v>126</v>
      </c>
      <c r="T768">
        <v>0</v>
      </c>
      <c r="W768" t="s">
        <v>126</v>
      </c>
      <c r="X768">
        <v>0</v>
      </c>
      <c r="AA768" t="s">
        <v>126</v>
      </c>
      <c r="AB768">
        <v>0</v>
      </c>
      <c r="AE768" t="s">
        <v>126</v>
      </c>
      <c r="AF768">
        <v>0</v>
      </c>
      <c r="AI768" t="s">
        <v>126</v>
      </c>
      <c r="AJ768">
        <v>0</v>
      </c>
      <c r="AM768" t="s">
        <v>126</v>
      </c>
      <c r="AN768">
        <v>0</v>
      </c>
      <c r="AQ768" t="s">
        <v>126</v>
      </c>
      <c r="AR768">
        <v>0</v>
      </c>
      <c r="AT768" t="s">
        <v>86</v>
      </c>
      <c r="AU768">
        <v>0</v>
      </c>
    </row>
    <row r="769" spans="1:47" x14ac:dyDescent="0.35">
      <c r="C769" t="s">
        <v>87</v>
      </c>
      <c r="D769">
        <v>0</v>
      </c>
      <c r="G769" t="s">
        <v>87</v>
      </c>
      <c r="H769">
        <v>0</v>
      </c>
      <c r="K769" t="s">
        <v>87</v>
      </c>
      <c r="L769">
        <v>0</v>
      </c>
      <c r="O769" t="s">
        <v>87</v>
      </c>
      <c r="P769">
        <v>0</v>
      </c>
      <c r="S769" t="s">
        <v>87</v>
      </c>
      <c r="T769">
        <v>0</v>
      </c>
      <c r="W769" t="s">
        <v>87</v>
      </c>
      <c r="X769">
        <v>0</v>
      </c>
      <c r="AA769" t="s">
        <v>87</v>
      </c>
      <c r="AB769">
        <v>0</v>
      </c>
      <c r="AE769" t="s">
        <v>87</v>
      </c>
      <c r="AF769">
        <v>0</v>
      </c>
      <c r="AI769" t="s">
        <v>87</v>
      </c>
      <c r="AJ769">
        <v>0</v>
      </c>
      <c r="AM769" t="s">
        <v>87</v>
      </c>
      <c r="AN769">
        <v>0</v>
      </c>
      <c r="AQ769" t="s">
        <v>87</v>
      </c>
      <c r="AR769">
        <v>0</v>
      </c>
      <c r="AT769" t="s">
        <v>87</v>
      </c>
      <c r="AU769">
        <v>0</v>
      </c>
    </row>
    <row r="770" spans="1:47" x14ac:dyDescent="0.35">
      <c r="A770" t="s">
        <v>157</v>
      </c>
      <c r="B770">
        <v>170075931.5</v>
      </c>
      <c r="C770" t="s">
        <v>135</v>
      </c>
      <c r="D770">
        <v>144</v>
      </c>
      <c r="E770" t="s">
        <v>157</v>
      </c>
      <c r="F770">
        <v>174726123.50000006</v>
      </c>
      <c r="G770" t="s">
        <v>135</v>
      </c>
      <c r="H770">
        <v>131518</v>
      </c>
      <c r="I770" t="s">
        <v>157</v>
      </c>
      <c r="J770">
        <v>179379016.5</v>
      </c>
      <c r="K770" t="s">
        <v>135</v>
      </c>
      <c r="L770">
        <v>2281</v>
      </c>
      <c r="M770" t="s">
        <v>157</v>
      </c>
      <c r="N770">
        <v>183995784.49999991</v>
      </c>
      <c r="O770" t="s">
        <v>135</v>
      </c>
      <c r="P770">
        <v>0</v>
      </c>
      <c r="Q770" t="s">
        <v>157</v>
      </c>
      <c r="R770">
        <v>188666930.99999988</v>
      </c>
      <c r="S770" t="s">
        <v>135</v>
      </c>
      <c r="T770">
        <v>167130</v>
      </c>
      <c r="U770" t="s">
        <v>157</v>
      </c>
      <c r="V770">
        <v>193495906.50000003</v>
      </c>
      <c r="W770" t="s">
        <v>135</v>
      </c>
      <c r="X770">
        <v>0</v>
      </c>
      <c r="Y770" t="s">
        <v>157</v>
      </c>
      <c r="Z770">
        <v>198387623.50000006</v>
      </c>
      <c r="AA770" t="s">
        <v>135</v>
      </c>
      <c r="AB770">
        <v>149976</v>
      </c>
      <c r="AC770" t="s">
        <v>157</v>
      </c>
      <c r="AD770">
        <v>203304491.50000006</v>
      </c>
      <c r="AE770" t="s">
        <v>135</v>
      </c>
      <c r="AF770">
        <v>159688</v>
      </c>
      <c r="AG770" t="s">
        <v>157</v>
      </c>
      <c r="AH770">
        <v>208327404.49999994</v>
      </c>
      <c r="AI770" t="s">
        <v>135</v>
      </c>
      <c r="AJ770">
        <v>0</v>
      </c>
      <c r="AK770" t="s">
        <v>157</v>
      </c>
      <c r="AL770">
        <v>213401322.49999997</v>
      </c>
      <c r="AM770" t="s">
        <v>135</v>
      </c>
      <c r="AN770">
        <v>168695</v>
      </c>
      <c r="AO770" t="s">
        <v>157</v>
      </c>
      <c r="AP770">
        <v>218541211.50000003</v>
      </c>
      <c r="AQ770" t="s">
        <v>135</v>
      </c>
      <c r="AR770">
        <v>172576</v>
      </c>
      <c r="AS770" t="s">
        <v>157</v>
      </c>
      <c r="AT770" t="s">
        <v>148</v>
      </c>
      <c r="AU770">
        <v>83907</v>
      </c>
    </row>
    <row r="771" spans="1:47" x14ac:dyDescent="0.35">
      <c r="C771" t="s">
        <v>139</v>
      </c>
      <c r="D771">
        <v>0</v>
      </c>
      <c r="G771" t="s">
        <v>139</v>
      </c>
      <c r="H771">
        <v>149840</v>
      </c>
      <c r="K771" t="s">
        <v>139</v>
      </c>
      <c r="L771">
        <v>0</v>
      </c>
      <c r="O771" t="s">
        <v>139</v>
      </c>
      <c r="P771">
        <v>0</v>
      </c>
      <c r="S771" t="s">
        <v>139</v>
      </c>
      <c r="T771">
        <v>370202</v>
      </c>
      <c r="W771" t="s">
        <v>139</v>
      </c>
      <c r="X771">
        <v>0</v>
      </c>
      <c r="AA771" t="s">
        <v>139</v>
      </c>
      <c r="AB771">
        <v>220210</v>
      </c>
      <c r="AE771" t="s">
        <v>139</v>
      </c>
      <c r="AF771">
        <v>361418</v>
      </c>
      <c r="AI771" t="s">
        <v>139</v>
      </c>
      <c r="AJ771">
        <v>0</v>
      </c>
      <c r="AM771" t="s">
        <v>139</v>
      </c>
      <c r="AN771">
        <v>535392</v>
      </c>
      <c r="AQ771" t="s">
        <v>139</v>
      </c>
      <c r="AR771">
        <v>441362</v>
      </c>
      <c r="AT771" t="s">
        <v>139</v>
      </c>
      <c r="AU771">
        <v>180709</v>
      </c>
    </row>
    <row r="772" spans="1:47" x14ac:dyDescent="0.35">
      <c r="C772" t="s">
        <v>138</v>
      </c>
      <c r="D772">
        <v>0</v>
      </c>
      <c r="G772" t="s">
        <v>138</v>
      </c>
      <c r="H772">
        <v>202550</v>
      </c>
      <c r="K772" t="s">
        <v>138</v>
      </c>
      <c r="L772">
        <v>0</v>
      </c>
      <c r="O772" t="s">
        <v>138</v>
      </c>
      <c r="P772">
        <v>0</v>
      </c>
      <c r="S772" t="s">
        <v>138</v>
      </c>
      <c r="T772">
        <v>282550</v>
      </c>
      <c r="W772" t="s">
        <v>138</v>
      </c>
      <c r="X772">
        <v>0</v>
      </c>
      <c r="AA772" t="s">
        <v>138</v>
      </c>
      <c r="AB772">
        <v>142474</v>
      </c>
      <c r="AE772" t="s">
        <v>138</v>
      </c>
      <c r="AF772">
        <v>241740</v>
      </c>
      <c r="AI772" t="s">
        <v>138</v>
      </c>
      <c r="AJ772">
        <v>0</v>
      </c>
      <c r="AM772" t="s">
        <v>138</v>
      </c>
      <c r="AN772">
        <v>263844</v>
      </c>
      <c r="AQ772" t="s">
        <v>138</v>
      </c>
      <c r="AR772">
        <v>293574</v>
      </c>
      <c r="AT772" t="s">
        <v>138</v>
      </c>
      <c r="AU772">
        <v>120870</v>
      </c>
    </row>
    <row r="773" spans="1:47" x14ac:dyDescent="0.35">
      <c r="C773" t="s">
        <v>82</v>
      </c>
      <c r="D773">
        <v>0</v>
      </c>
      <c r="G773" t="s">
        <v>82</v>
      </c>
      <c r="H773">
        <v>0</v>
      </c>
      <c r="K773" t="s">
        <v>82</v>
      </c>
      <c r="L773">
        <v>0</v>
      </c>
      <c r="O773" t="s">
        <v>82</v>
      </c>
      <c r="P773">
        <v>0</v>
      </c>
      <c r="S773" t="s">
        <v>82</v>
      </c>
      <c r="T773">
        <v>459</v>
      </c>
      <c r="W773" t="s">
        <v>82</v>
      </c>
      <c r="X773">
        <v>571</v>
      </c>
      <c r="AA773" t="s">
        <v>82</v>
      </c>
      <c r="AB773">
        <v>105</v>
      </c>
      <c r="AE773" t="s">
        <v>82</v>
      </c>
      <c r="AF773">
        <v>0</v>
      </c>
      <c r="AI773" t="s">
        <v>82</v>
      </c>
      <c r="AJ773">
        <v>588</v>
      </c>
      <c r="AM773" t="s">
        <v>82</v>
      </c>
      <c r="AN773">
        <v>419</v>
      </c>
      <c r="AQ773" t="s">
        <v>82</v>
      </c>
      <c r="AR773">
        <v>1332</v>
      </c>
      <c r="AT773" t="s">
        <v>82</v>
      </c>
      <c r="AU773">
        <v>24668</v>
      </c>
    </row>
    <row r="774" spans="1:47" x14ac:dyDescent="0.35">
      <c r="C774" t="s">
        <v>60</v>
      </c>
      <c r="D774">
        <v>0</v>
      </c>
      <c r="G774" t="s">
        <v>60</v>
      </c>
      <c r="H774">
        <v>0</v>
      </c>
      <c r="K774" t="s">
        <v>60</v>
      </c>
      <c r="L774">
        <v>0</v>
      </c>
      <c r="O774" t="s">
        <v>60</v>
      </c>
      <c r="P774">
        <v>0</v>
      </c>
      <c r="S774" t="s">
        <v>60</v>
      </c>
      <c r="T774">
        <v>56</v>
      </c>
      <c r="W774" t="s">
        <v>60</v>
      </c>
      <c r="X774">
        <v>115</v>
      </c>
      <c r="AA774" t="s">
        <v>60</v>
      </c>
      <c r="AB774">
        <v>0</v>
      </c>
      <c r="AE774" t="s">
        <v>60</v>
      </c>
      <c r="AF774">
        <v>0</v>
      </c>
      <c r="AI774" t="s">
        <v>60</v>
      </c>
      <c r="AJ774">
        <v>230</v>
      </c>
      <c r="AM774" t="s">
        <v>60</v>
      </c>
      <c r="AN774">
        <v>30</v>
      </c>
      <c r="AQ774" t="s">
        <v>60</v>
      </c>
      <c r="AR774">
        <v>416</v>
      </c>
      <c r="AT774" t="s">
        <v>60</v>
      </c>
      <c r="AU774">
        <v>25487</v>
      </c>
    </row>
    <row r="775" spans="1:47" x14ac:dyDescent="0.35">
      <c r="C775" t="s">
        <v>127</v>
      </c>
      <c r="D775">
        <v>0</v>
      </c>
      <c r="G775" t="s">
        <v>127</v>
      </c>
      <c r="H775">
        <v>0</v>
      </c>
      <c r="K775" t="s">
        <v>127</v>
      </c>
      <c r="L775">
        <v>0</v>
      </c>
      <c r="O775" t="s">
        <v>127</v>
      </c>
      <c r="P775">
        <v>0</v>
      </c>
      <c r="S775" t="s">
        <v>127</v>
      </c>
      <c r="T775">
        <v>0</v>
      </c>
      <c r="W775" t="s">
        <v>127</v>
      </c>
      <c r="X775">
        <v>0</v>
      </c>
      <c r="AA775" t="s">
        <v>127</v>
      </c>
      <c r="AB775">
        <v>116454</v>
      </c>
      <c r="AE775" t="s">
        <v>127</v>
      </c>
      <c r="AF775">
        <v>116454</v>
      </c>
      <c r="AI775" t="s">
        <v>127</v>
      </c>
      <c r="AJ775">
        <v>0</v>
      </c>
      <c r="AM775" t="s">
        <v>127</v>
      </c>
      <c r="AN775">
        <v>7912</v>
      </c>
      <c r="AQ775" t="s">
        <v>127</v>
      </c>
      <c r="AR775">
        <v>154477</v>
      </c>
      <c r="AT775" t="s">
        <v>58</v>
      </c>
      <c r="AU775">
        <v>116454</v>
      </c>
    </row>
    <row r="776" spans="1:47" x14ac:dyDescent="0.35">
      <c r="C776" t="s">
        <v>61</v>
      </c>
      <c r="D776">
        <v>0</v>
      </c>
      <c r="G776" t="s">
        <v>61</v>
      </c>
      <c r="H776">
        <v>0</v>
      </c>
      <c r="K776" t="s">
        <v>61</v>
      </c>
      <c r="L776">
        <v>0</v>
      </c>
      <c r="O776" t="s">
        <v>61</v>
      </c>
      <c r="P776">
        <v>0</v>
      </c>
      <c r="S776" t="s">
        <v>61</v>
      </c>
      <c r="T776">
        <v>44</v>
      </c>
      <c r="W776" t="s">
        <v>61</v>
      </c>
      <c r="X776">
        <v>48</v>
      </c>
      <c r="AA776" t="s">
        <v>61</v>
      </c>
      <c r="AB776">
        <v>7</v>
      </c>
      <c r="AE776" t="s">
        <v>61</v>
      </c>
      <c r="AF776">
        <v>0</v>
      </c>
      <c r="AI776" t="s">
        <v>61</v>
      </c>
      <c r="AJ776">
        <v>71</v>
      </c>
      <c r="AM776" t="s">
        <v>61</v>
      </c>
      <c r="AN776">
        <v>77</v>
      </c>
      <c r="AQ776" t="s">
        <v>61</v>
      </c>
      <c r="AR776">
        <v>0</v>
      </c>
      <c r="AT776" t="s">
        <v>61</v>
      </c>
      <c r="AU776">
        <v>0</v>
      </c>
    </row>
    <row r="777" spans="1:47" x14ac:dyDescent="0.35">
      <c r="C777" t="s">
        <v>62</v>
      </c>
      <c r="D777">
        <v>0</v>
      </c>
      <c r="G777" t="s">
        <v>62</v>
      </c>
      <c r="H777">
        <v>0</v>
      </c>
      <c r="K777" t="s">
        <v>62</v>
      </c>
      <c r="L777">
        <v>0</v>
      </c>
      <c r="O777" t="s">
        <v>62</v>
      </c>
      <c r="P777">
        <v>0</v>
      </c>
      <c r="S777" t="s">
        <v>62</v>
      </c>
      <c r="T777">
        <v>311</v>
      </c>
      <c r="W777" t="s">
        <v>62</v>
      </c>
      <c r="X777">
        <v>0</v>
      </c>
      <c r="AA777" t="s">
        <v>62</v>
      </c>
      <c r="AB777">
        <v>0</v>
      </c>
      <c r="AE777" t="s">
        <v>62</v>
      </c>
      <c r="AF777">
        <v>0</v>
      </c>
      <c r="AI777" t="s">
        <v>62</v>
      </c>
      <c r="AJ777">
        <v>0</v>
      </c>
      <c r="AM777" t="s">
        <v>62</v>
      </c>
      <c r="AN777">
        <v>0</v>
      </c>
      <c r="AQ777" t="s">
        <v>62</v>
      </c>
      <c r="AR777">
        <v>0</v>
      </c>
      <c r="AT777" t="s">
        <v>62</v>
      </c>
      <c r="AU777">
        <v>14645</v>
      </c>
    </row>
    <row r="778" spans="1:47" x14ac:dyDescent="0.35">
      <c r="C778" t="s">
        <v>227</v>
      </c>
      <c r="D778">
        <v>0</v>
      </c>
      <c r="G778" t="s">
        <v>227</v>
      </c>
      <c r="H778">
        <v>0</v>
      </c>
      <c r="K778" t="s">
        <v>227</v>
      </c>
      <c r="L778">
        <v>0</v>
      </c>
      <c r="O778" t="s">
        <v>227</v>
      </c>
      <c r="P778">
        <v>0</v>
      </c>
      <c r="S778" t="s">
        <v>227</v>
      </c>
      <c r="T778">
        <v>0</v>
      </c>
      <c r="W778" t="s">
        <v>227</v>
      </c>
      <c r="X778">
        <v>0</v>
      </c>
      <c r="AA778" t="s">
        <v>227</v>
      </c>
      <c r="AB778">
        <v>0</v>
      </c>
      <c r="AE778" t="s">
        <v>227</v>
      </c>
      <c r="AF778">
        <v>0</v>
      </c>
      <c r="AI778" t="s">
        <v>227</v>
      </c>
      <c r="AJ778">
        <v>0</v>
      </c>
      <c r="AM778" t="s">
        <v>227</v>
      </c>
      <c r="AN778">
        <v>0</v>
      </c>
      <c r="AQ778" t="s">
        <v>227</v>
      </c>
      <c r="AR778">
        <v>0</v>
      </c>
      <c r="AT778" t="s">
        <v>64</v>
      </c>
      <c r="AU778">
        <v>0</v>
      </c>
    </row>
    <row r="779" spans="1:47" x14ac:dyDescent="0.35">
      <c r="C779" t="s">
        <v>228</v>
      </c>
      <c r="D779">
        <v>0</v>
      </c>
      <c r="G779" t="s">
        <v>228</v>
      </c>
      <c r="H779">
        <v>0</v>
      </c>
      <c r="K779" t="s">
        <v>228</v>
      </c>
      <c r="L779">
        <v>0</v>
      </c>
      <c r="O779" t="s">
        <v>228</v>
      </c>
      <c r="P779">
        <v>0</v>
      </c>
      <c r="S779" t="s">
        <v>228</v>
      </c>
      <c r="T779">
        <v>0</v>
      </c>
      <c r="W779" t="s">
        <v>228</v>
      </c>
      <c r="X779">
        <v>0</v>
      </c>
      <c r="AA779" t="s">
        <v>228</v>
      </c>
      <c r="AB779">
        <v>0</v>
      </c>
      <c r="AE779" t="s">
        <v>228</v>
      </c>
      <c r="AF779">
        <v>0</v>
      </c>
      <c r="AI779" t="s">
        <v>228</v>
      </c>
      <c r="AJ779">
        <v>0</v>
      </c>
      <c r="AM779" t="s">
        <v>228</v>
      </c>
      <c r="AN779">
        <v>0</v>
      </c>
      <c r="AQ779" t="s">
        <v>228</v>
      </c>
      <c r="AR779">
        <v>0</v>
      </c>
      <c r="AT779" t="s">
        <v>65</v>
      </c>
      <c r="AU779">
        <v>0</v>
      </c>
    </row>
    <row r="780" spans="1:47" x14ac:dyDescent="0.35">
      <c r="C780" t="s">
        <v>229</v>
      </c>
      <c r="D780">
        <v>0</v>
      </c>
      <c r="G780" t="s">
        <v>229</v>
      </c>
      <c r="H780">
        <v>0</v>
      </c>
      <c r="K780" t="s">
        <v>229</v>
      </c>
      <c r="L780">
        <v>0</v>
      </c>
      <c r="O780" t="s">
        <v>229</v>
      </c>
      <c r="P780">
        <v>0</v>
      </c>
      <c r="S780" t="s">
        <v>229</v>
      </c>
      <c r="T780">
        <v>0</v>
      </c>
      <c r="W780" t="s">
        <v>229</v>
      </c>
      <c r="X780">
        <v>0</v>
      </c>
      <c r="AA780" t="s">
        <v>229</v>
      </c>
      <c r="AB780">
        <v>6165</v>
      </c>
      <c r="AE780" t="s">
        <v>229</v>
      </c>
      <c r="AF780">
        <v>7</v>
      </c>
      <c r="AI780" t="s">
        <v>229</v>
      </c>
      <c r="AJ780">
        <v>0</v>
      </c>
      <c r="AM780" t="s">
        <v>229</v>
      </c>
      <c r="AN780">
        <v>48589</v>
      </c>
      <c r="AQ780" t="s">
        <v>229</v>
      </c>
      <c r="AR780">
        <v>280</v>
      </c>
      <c r="AT780" t="s">
        <v>66</v>
      </c>
      <c r="AU780">
        <v>0</v>
      </c>
    </row>
    <row r="781" spans="1:47" x14ac:dyDescent="0.35">
      <c r="C781" t="s">
        <v>133</v>
      </c>
      <c r="D781">
        <v>0</v>
      </c>
      <c r="G781" t="s">
        <v>133</v>
      </c>
      <c r="H781">
        <v>0</v>
      </c>
      <c r="K781" t="s">
        <v>133</v>
      </c>
      <c r="L781">
        <v>0</v>
      </c>
      <c r="O781" t="s">
        <v>133</v>
      </c>
      <c r="P781">
        <v>0</v>
      </c>
      <c r="S781" t="s">
        <v>133</v>
      </c>
      <c r="T781">
        <v>0</v>
      </c>
      <c r="W781" t="s">
        <v>133</v>
      </c>
      <c r="X781">
        <v>0</v>
      </c>
      <c r="AA781" t="s">
        <v>133</v>
      </c>
      <c r="AB781">
        <v>26677</v>
      </c>
      <c r="AE781" t="s">
        <v>133</v>
      </c>
      <c r="AF781">
        <v>26677</v>
      </c>
      <c r="AI781" t="s">
        <v>133</v>
      </c>
      <c r="AJ781">
        <v>0</v>
      </c>
      <c r="AM781" t="s">
        <v>133</v>
      </c>
      <c r="AN781">
        <v>37181</v>
      </c>
      <c r="AQ781" t="s">
        <v>133</v>
      </c>
      <c r="AR781">
        <v>36833</v>
      </c>
      <c r="AT781" t="s">
        <v>79</v>
      </c>
      <c r="AU781">
        <v>0</v>
      </c>
    </row>
    <row r="782" spans="1:47" x14ac:dyDescent="0.35">
      <c r="C782" t="s">
        <v>230</v>
      </c>
      <c r="D782">
        <v>0</v>
      </c>
      <c r="G782" t="s">
        <v>230</v>
      </c>
      <c r="H782">
        <v>0</v>
      </c>
      <c r="K782" t="s">
        <v>230</v>
      </c>
      <c r="L782">
        <v>0</v>
      </c>
      <c r="O782" t="s">
        <v>230</v>
      </c>
      <c r="P782">
        <v>0</v>
      </c>
      <c r="S782" t="s">
        <v>230</v>
      </c>
      <c r="T782">
        <v>0</v>
      </c>
      <c r="W782" t="s">
        <v>230</v>
      </c>
      <c r="X782">
        <v>0</v>
      </c>
      <c r="AA782" t="s">
        <v>230</v>
      </c>
      <c r="AB782">
        <v>0</v>
      </c>
      <c r="AE782" t="s">
        <v>230</v>
      </c>
      <c r="AF782">
        <v>0</v>
      </c>
      <c r="AI782" t="s">
        <v>230</v>
      </c>
      <c r="AJ782">
        <v>0</v>
      </c>
      <c r="AM782" t="s">
        <v>230</v>
      </c>
      <c r="AN782">
        <v>0</v>
      </c>
      <c r="AQ782" t="s">
        <v>230</v>
      </c>
      <c r="AR782">
        <v>0</v>
      </c>
      <c r="AT782" t="s">
        <v>68</v>
      </c>
      <c r="AU782">
        <v>0</v>
      </c>
    </row>
    <row r="783" spans="1:47" x14ac:dyDescent="0.35">
      <c r="C783" t="s">
        <v>136</v>
      </c>
      <c r="D783">
        <v>0</v>
      </c>
      <c r="G783" t="s">
        <v>136</v>
      </c>
      <c r="H783">
        <v>0</v>
      </c>
      <c r="K783" t="s">
        <v>136</v>
      </c>
      <c r="L783">
        <v>0</v>
      </c>
      <c r="O783" t="s">
        <v>136</v>
      </c>
      <c r="P783">
        <v>0</v>
      </c>
      <c r="S783" t="s">
        <v>136</v>
      </c>
      <c r="T783">
        <v>0</v>
      </c>
      <c r="W783" t="s">
        <v>136</v>
      </c>
      <c r="X783">
        <v>0</v>
      </c>
      <c r="AA783" t="s">
        <v>136</v>
      </c>
      <c r="AB783">
        <v>2578</v>
      </c>
      <c r="AE783" t="s">
        <v>136</v>
      </c>
      <c r="AF783">
        <v>369</v>
      </c>
      <c r="AI783" t="s">
        <v>136</v>
      </c>
      <c r="AJ783">
        <v>0</v>
      </c>
      <c r="AM783" t="s">
        <v>136</v>
      </c>
      <c r="AN783">
        <v>0</v>
      </c>
      <c r="AQ783" t="s">
        <v>136</v>
      </c>
      <c r="AR783">
        <v>4262</v>
      </c>
      <c r="AT783" t="s">
        <v>69</v>
      </c>
      <c r="AU783">
        <v>2648</v>
      </c>
    </row>
    <row r="784" spans="1:47" x14ac:dyDescent="0.35">
      <c r="C784" t="s">
        <v>231</v>
      </c>
      <c r="D784">
        <v>0</v>
      </c>
      <c r="G784" t="s">
        <v>231</v>
      </c>
      <c r="H784">
        <v>0</v>
      </c>
      <c r="K784" t="s">
        <v>231</v>
      </c>
      <c r="L784">
        <v>0</v>
      </c>
      <c r="O784" t="s">
        <v>231</v>
      </c>
      <c r="P784">
        <v>0</v>
      </c>
      <c r="S784" t="s">
        <v>231</v>
      </c>
      <c r="T784">
        <v>0</v>
      </c>
      <c r="W784" t="s">
        <v>231</v>
      </c>
      <c r="X784">
        <v>0</v>
      </c>
      <c r="AA784" t="s">
        <v>231</v>
      </c>
      <c r="AB784">
        <v>0</v>
      </c>
      <c r="AE784" t="s">
        <v>231</v>
      </c>
      <c r="AF784">
        <v>27247</v>
      </c>
      <c r="AI784" t="s">
        <v>231</v>
      </c>
      <c r="AJ784">
        <v>0</v>
      </c>
      <c r="AM784" t="s">
        <v>231</v>
      </c>
      <c r="AN784">
        <v>0</v>
      </c>
      <c r="AQ784" t="s">
        <v>231</v>
      </c>
      <c r="AR784">
        <v>0</v>
      </c>
      <c r="AT784" t="s">
        <v>70</v>
      </c>
      <c r="AU784">
        <v>34393</v>
      </c>
    </row>
    <row r="785" spans="1:47" x14ac:dyDescent="0.35">
      <c r="C785" t="s">
        <v>141</v>
      </c>
      <c r="D785">
        <v>0</v>
      </c>
      <c r="G785" t="s">
        <v>141</v>
      </c>
      <c r="H785">
        <v>0</v>
      </c>
      <c r="K785" t="s">
        <v>141</v>
      </c>
      <c r="L785">
        <v>0</v>
      </c>
      <c r="O785" t="s">
        <v>141</v>
      </c>
      <c r="P785">
        <v>0</v>
      </c>
      <c r="S785" t="s">
        <v>141</v>
      </c>
      <c r="T785">
        <v>0</v>
      </c>
      <c r="W785" t="s">
        <v>141</v>
      </c>
      <c r="X785">
        <v>0</v>
      </c>
      <c r="AA785" t="s">
        <v>141</v>
      </c>
      <c r="AB785">
        <v>4626</v>
      </c>
      <c r="AE785" t="s">
        <v>141</v>
      </c>
      <c r="AF785">
        <v>4429</v>
      </c>
      <c r="AI785" t="s">
        <v>141</v>
      </c>
      <c r="AJ785">
        <v>0</v>
      </c>
      <c r="AM785" t="s">
        <v>141</v>
      </c>
      <c r="AN785">
        <v>5485</v>
      </c>
      <c r="AQ785" t="s">
        <v>141</v>
      </c>
      <c r="AR785">
        <v>5632</v>
      </c>
      <c r="AT785" t="s">
        <v>76</v>
      </c>
      <c r="AU785">
        <v>5371</v>
      </c>
    </row>
    <row r="786" spans="1:47" x14ac:dyDescent="0.35">
      <c r="C786" t="s">
        <v>232</v>
      </c>
      <c r="D786">
        <v>0</v>
      </c>
      <c r="G786" t="s">
        <v>232</v>
      </c>
      <c r="H786">
        <v>0</v>
      </c>
      <c r="K786" t="s">
        <v>232</v>
      </c>
      <c r="L786">
        <v>0</v>
      </c>
      <c r="O786" t="s">
        <v>232</v>
      </c>
      <c r="P786">
        <v>0</v>
      </c>
      <c r="S786" t="s">
        <v>232</v>
      </c>
      <c r="T786">
        <v>0</v>
      </c>
      <c r="W786" t="s">
        <v>232</v>
      </c>
      <c r="X786">
        <v>0</v>
      </c>
      <c r="AA786" t="s">
        <v>232</v>
      </c>
      <c r="AB786">
        <v>0</v>
      </c>
      <c r="AE786" t="s">
        <v>232</v>
      </c>
      <c r="AF786">
        <v>0</v>
      </c>
      <c r="AI786" t="s">
        <v>232</v>
      </c>
      <c r="AJ786">
        <v>0</v>
      </c>
      <c r="AM786" t="s">
        <v>232</v>
      </c>
      <c r="AN786">
        <v>0</v>
      </c>
      <c r="AQ786" t="s">
        <v>232</v>
      </c>
      <c r="AR786">
        <v>0</v>
      </c>
      <c r="AT786" t="s">
        <v>77</v>
      </c>
      <c r="AU786">
        <v>0</v>
      </c>
    </row>
    <row r="787" spans="1:47" x14ac:dyDescent="0.35">
      <c r="C787" t="s">
        <v>233</v>
      </c>
      <c r="D787">
        <v>0</v>
      </c>
      <c r="G787" t="s">
        <v>233</v>
      </c>
      <c r="H787">
        <v>0</v>
      </c>
      <c r="K787" t="s">
        <v>233</v>
      </c>
      <c r="L787">
        <v>0</v>
      </c>
      <c r="O787" t="s">
        <v>233</v>
      </c>
      <c r="P787">
        <v>0</v>
      </c>
      <c r="S787" t="s">
        <v>233</v>
      </c>
      <c r="T787">
        <v>0</v>
      </c>
      <c r="W787" t="s">
        <v>233</v>
      </c>
      <c r="X787">
        <v>0</v>
      </c>
      <c r="AA787" t="s">
        <v>233</v>
      </c>
      <c r="AB787">
        <v>0</v>
      </c>
      <c r="AE787" t="s">
        <v>233</v>
      </c>
      <c r="AF787">
        <v>0</v>
      </c>
      <c r="AI787" t="s">
        <v>233</v>
      </c>
      <c r="AJ787">
        <v>0</v>
      </c>
      <c r="AM787" t="s">
        <v>233</v>
      </c>
      <c r="AN787">
        <v>0</v>
      </c>
      <c r="AQ787" t="s">
        <v>233</v>
      </c>
      <c r="AR787">
        <v>0</v>
      </c>
      <c r="AT787" t="s">
        <v>78</v>
      </c>
      <c r="AU787">
        <v>3919</v>
      </c>
    </row>
    <row r="788" spans="1:47" x14ac:dyDescent="0.35">
      <c r="C788" t="s">
        <v>134</v>
      </c>
      <c r="D788">
        <v>0</v>
      </c>
      <c r="G788" t="s">
        <v>134</v>
      </c>
      <c r="H788">
        <v>0</v>
      </c>
      <c r="K788" t="s">
        <v>134</v>
      </c>
      <c r="L788">
        <v>0</v>
      </c>
      <c r="O788" t="s">
        <v>134</v>
      </c>
      <c r="P788">
        <v>0</v>
      </c>
      <c r="S788" t="s">
        <v>134</v>
      </c>
      <c r="T788">
        <v>0</v>
      </c>
      <c r="W788" t="s">
        <v>134</v>
      </c>
      <c r="X788">
        <v>0</v>
      </c>
      <c r="AA788" t="s">
        <v>134</v>
      </c>
      <c r="AB788">
        <v>29246</v>
      </c>
      <c r="AE788" t="s">
        <v>134</v>
      </c>
      <c r="AF788">
        <v>29803</v>
      </c>
      <c r="AI788" t="s">
        <v>134</v>
      </c>
      <c r="AJ788">
        <v>0</v>
      </c>
      <c r="AM788" t="s">
        <v>134</v>
      </c>
      <c r="AN788">
        <v>34554</v>
      </c>
      <c r="AQ788" t="s">
        <v>134</v>
      </c>
      <c r="AR788">
        <v>38712</v>
      </c>
      <c r="AT788" t="s">
        <v>67</v>
      </c>
      <c r="AU788">
        <v>311269</v>
      </c>
    </row>
    <row r="789" spans="1:47" x14ac:dyDescent="0.35">
      <c r="C789" t="s">
        <v>142</v>
      </c>
      <c r="D789">
        <v>0</v>
      </c>
      <c r="G789" t="s">
        <v>142</v>
      </c>
      <c r="H789">
        <v>0</v>
      </c>
      <c r="K789" t="s">
        <v>142</v>
      </c>
      <c r="L789">
        <v>0</v>
      </c>
      <c r="O789" t="s">
        <v>142</v>
      </c>
      <c r="P789">
        <v>0</v>
      </c>
      <c r="S789" t="s">
        <v>142</v>
      </c>
      <c r="T789">
        <v>0</v>
      </c>
      <c r="W789" t="s">
        <v>142</v>
      </c>
      <c r="X789">
        <v>0</v>
      </c>
      <c r="AA789" t="s">
        <v>142</v>
      </c>
      <c r="AB789">
        <v>0</v>
      </c>
      <c r="AE789" t="s">
        <v>142</v>
      </c>
      <c r="AF789">
        <v>0</v>
      </c>
      <c r="AI789" t="s">
        <v>142</v>
      </c>
      <c r="AJ789">
        <v>0</v>
      </c>
      <c r="AM789" t="s">
        <v>142</v>
      </c>
      <c r="AN789">
        <v>0</v>
      </c>
      <c r="AQ789" t="s">
        <v>142</v>
      </c>
      <c r="AR789">
        <v>0</v>
      </c>
      <c r="AT789" t="s">
        <v>80</v>
      </c>
      <c r="AU789">
        <v>30</v>
      </c>
    </row>
    <row r="790" spans="1:47" x14ac:dyDescent="0.35">
      <c r="C790" t="s">
        <v>83</v>
      </c>
      <c r="D790">
        <v>0</v>
      </c>
      <c r="G790" t="s">
        <v>83</v>
      </c>
      <c r="H790">
        <v>0</v>
      </c>
      <c r="K790" t="s">
        <v>83</v>
      </c>
      <c r="L790">
        <v>0</v>
      </c>
      <c r="O790" t="s">
        <v>83</v>
      </c>
      <c r="P790">
        <v>0</v>
      </c>
      <c r="S790" t="s">
        <v>83</v>
      </c>
      <c r="T790">
        <v>0</v>
      </c>
      <c r="W790" t="s">
        <v>83</v>
      </c>
      <c r="X790">
        <v>0</v>
      </c>
      <c r="AA790" t="s">
        <v>83</v>
      </c>
      <c r="AB790">
        <v>5153</v>
      </c>
      <c r="AE790" t="s">
        <v>83</v>
      </c>
      <c r="AF790">
        <v>5089</v>
      </c>
      <c r="AI790" t="s">
        <v>83</v>
      </c>
      <c r="AJ790">
        <v>0</v>
      </c>
      <c r="AM790" t="s">
        <v>83</v>
      </c>
      <c r="AN790">
        <v>0</v>
      </c>
      <c r="AQ790" t="s">
        <v>83</v>
      </c>
      <c r="AR790">
        <v>6479</v>
      </c>
      <c r="AT790" t="s">
        <v>83</v>
      </c>
      <c r="AU790">
        <v>15823</v>
      </c>
    </row>
    <row r="791" spans="1:47" x14ac:dyDescent="0.35">
      <c r="C791" t="s">
        <v>84</v>
      </c>
      <c r="D791">
        <v>0</v>
      </c>
      <c r="G791" t="s">
        <v>84</v>
      </c>
      <c r="H791">
        <v>68565</v>
      </c>
      <c r="K791" t="s">
        <v>84</v>
      </c>
      <c r="L791">
        <v>0</v>
      </c>
      <c r="O791" t="s">
        <v>84</v>
      </c>
      <c r="P791">
        <v>0</v>
      </c>
      <c r="S791" t="s">
        <v>84</v>
      </c>
      <c r="T791">
        <v>0</v>
      </c>
      <c r="W791" t="s">
        <v>84</v>
      </c>
      <c r="X791">
        <v>0</v>
      </c>
      <c r="AA791" t="s">
        <v>84</v>
      </c>
      <c r="AB791">
        <v>0</v>
      </c>
      <c r="AE791" t="s">
        <v>84</v>
      </c>
      <c r="AF791">
        <v>0</v>
      </c>
      <c r="AI791" t="s">
        <v>84</v>
      </c>
      <c r="AJ791">
        <v>0</v>
      </c>
      <c r="AM791" t="s">
        <v>84</v>
      </c>
      <c r="AN791">
        <v>0</v>
      </c>
      <c r="AQ791" t="s">
        <v>84</v>
      </c>
      <c r="AR791">
        <v>0</v>
      </c>
      <c r="AT791" t="s">
        <v>84</v>
      </c>
      <c r="AU791">
        <v>0</v>
      </c>
    </row>
    <row r="792" spans="1:47" x14ac:dyDescent="0.35">
      <c r="C792" t="s">
        <v>126</v>
      </c>
      <c r="D792">
        <v>0</v>
      </c>
      <c r="G792" t="s">
        <v>126</v>
      </c>
      <c r="H792">
        <v>0</v>
      </c>
      <c r="K792" t="s">
        <v>247</v>
      </c>
      <c r="L792">
        <v>0</v>
      </c>
      <c r="O792" t="s">
        <v>126</v>
      </c>
      <c r="P792">
        <v>0</v>
      </c>
      <c r="S792" t="s">
        <v>126</v>
      </c>
      <c r="T792">
        <v>0</v>
      </c>
      <c r="W792" t="s">
        <v>126</v>
      </c>
      <c r="X792">
        <v>0</v>
      </c>
      <c r="AA792" t="s">
        <v>126</v>
      </c>
      <c r="AB792">
        <v>56</v>
      </c>
      <c r="AE792" t="s">
        <v>126</v>
      </c>
      <c r="AF792">
        <v>79</v>
      </c>
      <c r="AI792" t="s">
        <v>126</v>
      </c>
      <c r="AJ792">
        <v>0</v>
      </c>
      <c r="AM792" t="s">
        <v>126</v>
      </c>
      <c r="AN792">
        <v>0</v>
      </c>
      <c r="AQ792" t="s">
        <v>126</v>
      </c>
      <c r="AR792">
        <v>168</v>
      </c>
      <c r="AT792" t="s">
        <v>86</v>
      </c>
      <c r="AU792">
        <v>0</v>
      </c>
    </row>
    <row r="793" spans="1:47" x14ac:dyDescent="0.35">
      <c r="C793" t="s">
        <v>87</v>
      </c>
      <c r="D793">
        <v>0</v>
      </c>
      <c r="G793" t="s">
        <v>87</v>
      </c>
      <c r="H793">
        <v>262512</v>
      </c>
      <c r="K793" t="s">
        <v>87</v>
      </c>
      <c r="L793">
        <v>0</v>
      </c>
      <c r="O793" t="s">
        <v>87</v>
      </c>
      <c r="P793">
        <v>0</v>
      </c>
      <c r="S793" t="s">
        <v>87</v>
      </c>
      <c r="T793">
        <v>0</v>
      </c>
      <c r="W793" t="s">
        <v>87</v>
      </c>
      <c r="X793">
        <v>0</v>
      </c>
      <c r="AA793" t="s">
        <v>87</v>
      </c>
      <c r="AB793">
        <v>0</v>
      </c>
      <c r="AE793" t="s">
        <v>87</v>
      </c>
      <c r="AF793">
        <v>32</v>
      </c>
      <c r="AI793" t="s">
        <v>87</v>
      </c>
      <c r="AJ793">
        <v>0</v>
      </c>
      <c r="AM793" t="s">
        <v>87</v>
      </c>
      <c r="AN793">
        <v>0</v>
      </c>
      <c r="AQ793" t="s">
        <v>87</v>
      </c>
      <c r="AR793">
        <v>0</v>
      </c>
      <c r="AT793" t="s">
        <v>87</v>
      </c>
      <c r="AU793">
        <v>0</v>
      </c>
    </row>
    <row r="794" spans="1:47" x14ac:dyDescent="0.35">
      <c r="A794" t="s">
        <v>184</v>
      </c>
      <c r="B794">
        <v>10840333.999999994</v>
      </c>
      <c r="C794" t="s">
        <v>135</v>
      </c>
      <c r="D794">
        <v>0</v>
      </c>
      <c r="E794" t="s">
        <v>184</v>
      </c>
      <c r="F794">
        <v>11101349.499999996</v>
      </c>
      <c r="G794" t="s">
        <v>135</v>
      </c>
      <c r="H794">
        <v>2208</v>
      </c>
      <c r="I794" t="s">
        <v>184</v>
      </c>
      <c r="J794">
        <v>11368451.500000004</v>
      </c>
      <c r="K794" t="s">
        <v>135</v>
      </c>
      <c r="L794">
        <v>2098</v>
      </c>
      <c r="M794" t="s">
        <v>184</v>
      </c>
      <c r="N794">
        <v>11642959</v>
      </c>
      <c r="O794" t="s">
        <v>135</v>
      </c>
      <c r="P794">
        <v>2568</v>
      </c>
      <c r="Q794" t="s">
        <v>184</v>
      </c>
      <c r="R794">
        <v>11930899.500000007</v>
      </c>
      <c r="S794" t="s">
        <v>135</v>
      </c>
      <c r="T794">
        <v>2918</v>
      </c>
      <c r="U794" t="s">
        <v>184</v>
      </c>
      <c r="V794">
        <v>12230339</v>
      </c>
      <c r="W794" t="s">
        <v>135</v>
      </c>
      <c r="X794">
        <v>3830</v>
      </c>
      <c r="Y794" t="s">
        <v>184</v>
      </c>
      <c r="Z794">
        <v>12531807.499999998</v>
      </c>
      <c r="AA794" t="s">
        <v>135</v>
      </c>
      <c r="AB794">
        <v>3296</v>
      </c>
      <c r="AC794" t="s">
        <v>184</v>
      </c>
      <c r="AD794">
        <v>12835028</v>
      </c>
      <c r="AE794" t="s">
        <v>135</v>
      </c>
      <c r="AF794">
        <v>2984</v>
      </c>
      <c r="AG794" t="s">
        <v>184</v>
      </c>
      <c r="AH794">
        <v>13146361.500000002</v>
      </c>
      <c r="AI794" t="s">
        <v>135</v>
      </c>
      <c r="AJ794">
        <v>0</v>
      </c>
      <c r="AK794" t="s">
        <v>184</v>
      </c>
      <c r="AL794">
        <v>13461887.499999998</v>
      </c>
      <c r="AM794" t="s">
        <v>135</v>
      </c>
      <c r="AN794">
        <v>0</v>
      </c>
      <c r="AO794" t="s">
        <v>184</v>
      </c>
      <c r="AP794">
        <v>13776697.499999994</v>
      </c>
      <c r="AQ794" t="s">
        <v>135</v>
      </c>
      <c r="AR794">
        <v>0</v>
      </c>
      <c r="AS794" t="s">
        <v>184</v>
      </c>
      <c r="AT794" t="s">
        <v>148</v>
      </c>
      <c r="AU794">
        <v>1350</v>
      </c>
    </row>
    <row r="795" spans="1:47" x14ac:dyDescent="0.35">
      <c r="C795" t="s">
        <v>139</v>
      </c>
      <c r="D795">
        <v>0</v>
      </c>
      <c r="G795" t="s">
        <v>139</v>
      </c>
      <c r="H795">
        <v>0</v>
      </c>
      <c r="K795" t="s">
        <v>139</v>
      </c>
      <c r="L795">
        <v>19250</v>
      </c>
      <c r="O795" t="s">
        <v>139</v>
      </c>
      <c r="P795">
        <v>20734</v>
      </c>
      <c r="S795" t="s">
        <v>139</v>
      </c>
      <c r="T795">
        <v>22562</v>
      </c>
      <c r="W795" t="s">
        <v>139</v>
      </c>
      <c r="X795">
        <v>1290</v>
      </c>
      <c r="AA795" t="s">
        <v>139</v>
      </c>
      <c r="AB795">
        <v>26690</v>
      </c>
      <c r="AE795" t="s">
        <v>139</v>
      </c>
      <c r="AF795">
        <v>20818</v>
      </c>
      <c r="AI795" t="s">
        <v>139</v>
      </c>
      <c r="AJ795">
        <v>0</v>
      </c>
      <c r="AM795" t="s">
        <v>139</v>
      </c>
      <c r="AN795">
        <v>0</v>
      </c>
      <c r="AQ795" t="s">
        <v>139</v>
      </c>
      <c r="AR795">
        <v>0</v>
      </c>
      <c r="AT795" t="s">
        <v>139</v>
      </c>
      <c r="AU795">
        <v>9551</v>
      </c>
    </row>
    <row r="796" spans="1:47" x14ac:dyDescent="0.35">
      <c r="C796" t="s">
        <v>138</v>
      </c>
      <c r="D796">
        <v>0</v>
      </c>
      <c r="G796" t="s">
        <v>138</v>
      </c>
      <c r="H796">
        <v>1244</v>
      </c>
      <c r="K796" t="s">
        <v>138</v>
      </c>
      <c r="L796">
        <v>1384</v>
      </c>
      <c r="O796" t="s">
        <v>138</v>
      </c>
      <c r="P796">
        <v>1736</v>
      </c>
      <c r="S796" t="s">
        <v>138</v>
      </c>
      <c r="T796">
        <v>2140</v>
      </c>
      <c r="W796" t="s">
        <v>138</v>
      </c>
      <c r="X796">
        <v>4288</v>
      </c>
      <c r="AA796" t="s">
        <v>138</v>
      </c>
      <c r="AB796">
        <v>2942</v>
      </c>
      <c r="AE796" t="s">
        <v>138</v>
      </c>
      <c r="AF796">
        <v>3122</v>
      </c>
      <c r="AI796" t="s">
        <v>138</v>
      </c>
      <c r="AJ796">
        <v>0</v>
      </c>
      <c r="AM796" t="s">
        <v>138</v>
      </c>
      <c r="AN796">
        <v>0</v>
      </c>
      <c r="AQ796" t="s">
        <v>138</v>
      </c>
      <c r="AR796">
        <v>0</v>
      </c>
      <c r="AT796" t="s">
        <v>138</v>
      </c>
      <c r="AU796">
        <v>1207</v>
      </c>
    </row>
    <row r="797" spans="1:47" x14ac:dyDescent="0.35">
      <c r="C797" t="s">
        <v>82</v>
      </c>
      <c r="D797">
        <v>0</v>
      </c>
      <c r="G797" t="s">
        <v>82</v>
      </c>
      <c r="H797">
        <v>0</v>
      </c>
      <c r="K797" t="s">
        <v>82</v>
      </c>
      <c r="L797">
        <v>0</v>
      </c>
      <c r="O797" t="s">
        <v>82</v>
      </c>
      <c r="P797">
        <v>0</v>
      </c>
      <c r="S797" t="s">
        <v>82</v>
      </c>
      <c r="T797">
        <v>0</v>
      </c>
      <c r="W797" t="s">
        <v>82</v>
      </c>
      <c r="X797">
        <v>0</v>
      </c>
      <c r="AA797" t="s">
        <v>82</v>
      </c>
      <c r="AB797">
        <v>497</v>
      </c>
      <c r="AE797" t="s">
        <v>82</v>
      </c>
      <c r="AF797">
        <v>194</v>
      </c>
      <c r="AI797" t="s">
        <v>82</v>
      </c>
      <c r="AJ797">
        <v>0</v>
      </c>
      <c r="AM797" t="s">
        <v>82</v>
      </c>
      <c r="AN797">
        <v>114</v>
      </c>
      <c r="AQ797" t="s">
        <v>82</v>
      </c>
      <c r="AR797">
        <v>143</v>
      </c>
      <c r="AT797" t="s">
        <v>82</v>
      </c>
      <c r="AU797">
        <v>167</v>
      </c>
    </row>
    <row r="798" spans="1:47" x14ac:dyDescent="0.35">
      <c r="C798" t="s">
        <v>60</v>
      </c>
      <c r="D798">
        <v>0</v>
      </c>
      <c r="G798" t="s">
        <v>60</v>
      </c>
      <c r="H798">
        <v>0</v>
      </c>
      <c r="K798" t="s">
        <v>60</v>
      </c>
      <c r="L798">
        <v>0</v>
      </c>
      <c r="O798" t="s">
        <v>60</v>
      </c>
      <c r="P798">
        <v>0</v>
      </c>
      <c r="S798" t="s">
        <v>60</v>
      </c>
      <c r="T798">
        <v>0</v>
      </c>
      <c r="W798" t="s">
        <v>60</v>
      </c>
      <c r="X798">
        <v>0</v>
      </c>
      <c r="AA798" t="s">
        <v>60</v>
      </c>
      <c r="AB798">
        <v>380</v>
      </c>
      <c r="AE798" t="s">
        <v>60</v>
      </c>
      <c r="AF798">
        <v>234</v>
      </c>
      <c r="AI798" t="s">
        <v>60</v>
      </c>
      <c r="AJ798">
        <v>0</v>
      </c>
      <c r="AM798" t="s">
        <v>60</v>
      </c>
      <c r="AN798">
        <v>127</v>
      </c>
      <c r="AQ798" t="s">
        <v>60</v>
      </c>
      <c r="AR798">
        <v>0</v>
      </c>
      <c r="AT798" t="s">
        <v>60</v>
      </c>
      <c r="AU798">
        <v>228</v>
      </c>
    </row>
    <row r="799" spans="1:47" x14ac:dyDescent="0.35">
      <c r="C799" t="s">
        <v>127</v>
      </c>
      <c r="D799">
        <v>0</v>
      </c>
      <c r="G799" t="s">
        <v>127</v>
      </c>
      <c r="H799">
        <v>0</v>
      </c>
      <c r="K799" t="s">
        <v>127</v>
      </c>
      <c r="L799">
        <v>0</v>
      </c>
      <c r="O799" t="s">
        <v>127</v>
      </c>
      <c r="P799">
        <v>0</v>
      </c>
      <c r="S799" t="s">
        <v>127</v>
      </c>
      <c r="T799">
        <v>0</v>
      </c>
      <c r="W799" t="s">
        <v>127</v>
      </c>
      <c r="X799">
        <v>0</v>
      </c>
      <c r="AA799" t="s">
        <v>127</v>
      </c>
      <c r="AB799">
        <v>45000</v>
      </c>
      <c r="AE799" t="s">
        <v>127</v>
      </c>
      <c r="AF799">
        <v>0</v>
      </c>
      <c r="AI799" t="s">
        <v>127</v>
      </c>
      <c r="AJ799">
        <v>58567</v>
      </c>
      <c r="AM799" t="s">
        <v>127</v>
      </c>
      <c r="AN799">
        <v>0</v>
      </c>
      <c r="AQ799" t="s">
        <v>127</v>
      </c>
      <c r="AR799">
        <v>0</v>
      </c>
      <c r="AT799" t="s">
        <v>58</v>
      </c>
      <c r="AU799">
        <v>45000</v>
      </c>
    </row>
    <row r="800" spans="1:47" x14ac:dyDescent="0.35">
      <c r="C800" t="s">
        <v>61</v>
      </c>
      <c r="D800">
        <v>0</v>
      </c>
      <c r="G800" t="s">
        <v>61</v>
      </c>
      <c r="H800">
        <v>0</v>
      </c>
      <c r="K800" t="s">
        <v>61</v>
      </c>
      <c r="L800">
        <v>0</v>
      </c>
      <c r="O800" t="s">
        <v>61</v>
      </c>
      <c r="P800">
        <v>0</v>
      </c>
      <c r="S800" t="s">
        <v>61</v>
      </c>
      <c r="T800">
        <v>0</v>
      </c>
      <c r="W800" t="s">
        <v>61</v>
      </c>
      <c r="X800">
        <v>0</v>
      </c>
      <c r="AA800" t="s">
        <v>61</v>
      </c>
      <c r="AB800">
        <v>0</v>
      </c>
      <c r="AE800" t="s">
        <v>61</v>
      </c>
      <c r="AF800">
        <v>0</v>
      </c>
      <c r="AI800" t="s">
        <v>61</v>
      </c>
      <c r="AJ800">
        <v>0</v>
      </c>
      <c r="AM800" t="s">
        <v>61</v>
      </c>
      <c r="AN800">
        <v>207</v>
      </c>
      <c r="AQ800" t="s">
        <v>61</v>
      </c>
      <c r="AR800">
        <v>0</v>
      </c>
      <c r="AT800" t="s">
        <v>61</v>
      </c>
      <c r="AU800">
        <v>0</v>
      </c>
    </row>
    <row r="801" spans="3:47" x14ac:dyDescent="0.35">
      <c r="C801" t="s">
        <v>62</v>
      </c>
      <c r="D801">
        <v>0</v>
      </c>
      <c r="G801" t="s">
        <v>62</v>
      </c>
      <c r="H801">
        <v>0</v>
      </c>
      <c r="K801" t="s">
        <v>62</v>
      </c>
      <c r="L801">
        <v>0</v>
      </c>
      <c r="O801" t="s">
        <v>62</v>
      </c>
      <c r="P801">
        <v>0</v>
      </c>
      <c r="S801" t="s">
        <v>62</v>
      </c>
      <c r="T801">
        <v>0</v>
      </c>
      <c r="W801" t="s">
        <v>62</v>
      </c>
      <c r="X801">
        <v>0</v>
      </c>
      <c r="AA801" t="s">
        <v>62</v>
      </c>
      <c r="AB801">
        <v>0</v>
      </c>
      <c r="AE801" t="s">
        <v>62</v>
      </c>
      <c r="AF801">
        <v>0</v>
      </c>
      <c r="AI801" t="s">
        <v>62</v>
      </c>
      <c r="AJ801">
        <v>0</v>
      </c>
      <c r="AM801" t="s">
        <v>62</v>
      </c>
      <c r="AN801">
        <v>226</v>
      </c>
      <c r="AQ801" t="s">
        <v>62</v>
      </c>
      <c r="AR801">
        <v>0</v>
      </c>
      <c r="AT801" t="s">
        <v>62</v>
      </c>
      <c r="AU801">
        <v>0</v>
      </c>
    </row>
    <row r="802" spans="3:47" x14ac:dyDescent="0.35">
      <c r="C802" t="s">
        <v>227</v>
      </c>
      <c r="D802">
        <v>0</v>
      </c>
      <c r="G802" t="s">
        <v>227</v>
      </c>
      <c r="H802">
        <v>0</v>
      </c>
      <c r="K802" t="s">
        <v>227</v>
      </c>
      <c r="L802">
        <v>0</v>
      </c>
      <c r="O802" t="s">
        <v>227</v>
      </c>
      <c r="P802">
        <v>0</v>
      </c>
      <c r="S802" t="s">
        <v>227</v>
      </c>
      <c r="T802">
        <v>0</v>
      </c>
      <c r="W802" t="s">
        <v>227</v>
      </c>
      <c r="X802">
        <v>0</v>
      </c>
      <c r="AA802" t="s">
        <v>227</v>
      </c>
      <c r="AB802">
        <v>0</v>
      </c>
      <c r="AE802" t="s">
        <v>227</v>
      </c>
      <c r="AF802">
        <v>0</v>
      </c>
      <c r="AI802" t="s">
        <v>227</v>
      </c>
      <c r="AJ802">
        <v>0</v>
      </c>
      <c r="AM802" t="s">
        <v>227</v>
      </c>
      <c r="AN802">
        <v>0</v>
      </c>
      <c r="AQ802" t="s">
        <v>227</v>
      </c>
      <c r="AR802">
        <v>0</v>
      </c>
      <c r="AT802" t="s">
        <v>64</v>
      </c>
      <c r="AU802">
        <v>0</v>
      </c>
    </row>
    <row r="803" spans="3:47" x14ac:dyDescent="0.35">
      <c r="C803" t="s">
        <v>228</v>
      </c>
      <c r="D803">
        <v>0</v>
      </c>
      <c r="G803" t="s">
        <v>228</v>
      </c>
      <c r="H803">
        <v>0</v>
      </c>
      <c r="K803" t="s">
        <v>228</v>
      </c>
      <c r="L803">
        <v>0</v>
      </c>
      <c r="O803" t="s">
        <v>228</v>
      </c>
      <c r="P803">
        <v>0</v>
      </c>
      <c r="S803" t="s">
        <v>228</v>
      </c>
      <c r="T803">
        <v>0</v>
      </c>
      <c r="W803" t="s">
        <v>228</v>
      </c>
      <c r="X803">
        <v>0</v>
      </c>
      <c r="AA803" t="s">
        <v>228</v>
      </c>
      <c r="AB803">
        <v>0</v>
      </c>
      <c r="AE803" t="s">
        <v>228</v>
      </c>
      <c r="AF803">
        <v>0</v>
      </c>
      <c r="AI803" t="s">
        <v>228</v>
      </c>
      <c r="AJ803">
        <v>0</v>
      </c>
      <c r="AM803" t="s">
        <v>228</v>
      </c>
      <c r="AN803">
        <v>0</v>
      </c>
      <c r="AQ803" t="s">
        <v>228</v>
      </c>
      <c r="AR803">
        <v>0</v>
      </c>
      <c r="AT803" t="s">
        <v>65</v>
      </c>
      <c r="AU803">
        <v>0</v>
      </c>
    </row>
    <row r="804" spans="3:47" x14ac:dyDescent="0.35">
      <c r="C804" t="s">
        <v>229</v>
      </c>
      <c r="D804">
        <v>0</v>
      </c>
      <c r="G804" t="s">
        <v>229</v>
      </c>
      <c r="H804">
        <v>0</v>
      </c>
      <c r="K804" t="s">
        <v>229</v>
      </c>
      <c r="L804">
        <v>0</v>
      </c>
      <c r="O804" t="s">
        <v>229</v>
      </c>
      <c r="P804">
        <v>23</v>
      </c>
      <c r="S804" t="s">
        <v>229</v>
      </c>
      <c r="T804">
        <v>0</v>
      </c>
      <c r="W804" t="s">
        <v>229</v>
      </c>
      <c r="X804">
        <v>0</v>
      </c>
      <c r="AA804" t="s">
        <v>229</v>
      </c>
      <c r="AB804">
        <v>0</v>
      </c>
      <c r="AE804" t="s">
        <v>229</v>
      </c>
      <c r="AF804">
        <v>0</v>
      </c>
      <c r="AI804" t="s">
        <v>229</v>
      </c>
      <c r="AJ804">
        <v>0</v>
      </c>
      <c r="AM804" t="s">
        <v>229</v>
      </c>
      <c r="AN804">
        <v>0</v>
      </c>
      <c r="AQ804" t="s">
        <v>229</v>
      </c>
      <c r="AR804">
        <v>0</v>
      </c>
      <c r="AT804" t="s">
        <v>66</v>
      </c>
      <c r="AU804">
        <v>0</v>
      </c>
    </row>
    <row r="805" spans="3:47" x14ac:dyDescent="0.35">
      <c r="C805" t="s">
        <v>133</v>
      </c>
      <c r="D805">
        <v>0</v>
      </c>
      <c r="G805" t="s">
        <v>133</v>
      </c>
      <c r="H805">
        <v>0</v>
      </c>
      <c r="K805" t="s">
        <v>133</v>
      </c>
      <c r="L805">
        <v>0</v>
      </c>
      <c r="O805" t="s">
        <v>133</v>
      </c>
      <c r="P805">
        <v>0</v>
      </c>
      <c r="S805" t="s">
        <v>133</v>
      </c>
      <c r="T805">
        <v>0</v>
      </c>
      <c r="W805" t="s">
        <v>133</v>
      </c>
      <c r="X805">
        <v>0</v>
      </c>
      <c r="AA805" t="s">
        <v>133</v>
      </c>
      <c r="AB805">
        <v>1990</v>
      </c>
      <c r="AE805" t="s">
        <v>133</v>
      </c>
      <c r="AF805">
        <v>0</v>
      </c>
      <c r="AI805" t="s">
        <v>133</v>
      </c>
      <c r="AJ805">
        <v>0</v>
      </c>
      <c r="AM805" t="s">
        <v>133</v>
      </c>
      <c r="AN805">
        <v>0</v>
      </c>
      <c r="AQ805" t="s">
        <v>133</v>
      </c>
      <c r="AR805">
        <v>0</v>
      </c>
      <c r="AT805" t="s">
        <v>79</v>
      </c>
      <c r="AU805">
        <v>321</v>
      </c>
    </row>
    <row r="806" spans="3:47" x14ac:dyDescent="0.35">
      <c r="C806" t="s">
        <v>230</v>
      </c>
      <c r="D806">
        <v>0</v>
      </c>
      <c r="G806" t="s">
        <v>230</v>
      </c>
      <c r="H806">
        <v>0</v>
      </c>
      <c r="K806" t="s">
        <v>230</v>
      </c>
      <c r="L806">
        <v>0</v>
      </c>
      <c r="O806" t="s">
        <v>230</v>
      </c>
      <c r="P806">
        <v>0</v>
      </c>
      <c r="S806" t="s">
        <v>230</v>
      </c>
      <c r="T806">
        <v>0</v>
      </c>
      <c r="W806" t="s">
        <v>230</v>
      </c>
      <c r="X806">
        <v>0</v>
      </c>
      <c r="AA806" t="s">
        <v>230</v>
      </c>
      <c r="AB806">
        <v>0</v>
      </c>
      <c r="AE806" t="s">
        <v>230</v>
      </c>
      <c r="AF806">
        <v>0</v>
      </c>
      <c r="AI806" t="s">
        <v>230</v>
      </c>
      <c r="AJ806">
        <v>0</v>
      </c>
      <c r="AM806" t="s">
        <v>230</v>
      </c>
      <c r="AN806">
        <v>0</v>
      </c>
      <c r="AQ806" t="s">
        <v>230</v>
      </c>
      <c r="AR806">
        <v>0</v>
      </c>
      <c r="AT806" t="s">
        <v>68</v>
      </c>
      <c r="AU806">
        <v>0</v>
      </c>
    </row>
    <row r="807" spans="3:47" x14ac:dyDescent="0.35">
      <c r="C807" t="s">
        <v>136</v>
      </c>
      <c r="D807">
        <v>0</v>
      </c>
      <c r="G807" t="s">
        <v>136</v>
      </c>
      <c r="H807">
        <v>0</v>
      </c>
      <c r="K807" t="s">
        <v>136</v>
      </c>
      <c r="L807">
        <v>0</v>
      </c>
      <c r="O807" t="s">
        <v>136</v>
      </c>
      <c r="P807">
        <v>116</v>
      </c>
      <c r="S807" t="s">
        <v>136</v>
      </c>
      <c r="T807">
        <v>0</v>
      </c>
      <c r="W807" t="s">
        <v>136</v>
      </c>
      <c r="X807">
        <v>0</v>
      </c>
      <c r="AA807" t="s">
        <v>136</v>
      </c>
      <c r="AB807">
        <v>152</v>
      </c>
      <c r="AE807" t="s">
        <v>136</v>
      </c>
      <c r="AF807">
        <v>0</v>
      </c>
      <c r="AI807" t="s">
        <v>136</v>
      </c>
      <c r="AJ807">
        <v>0</v>
      </c>
      <c r="AM807" t="s">
        <v>136</v>
      </c>
      <c r="AN807">
        <v>0</v>
      </c>
      <c r="AQ807" t="s">
        <v>136</v>
      </c>
      <c r="AR807">
        <v>0</v>
      </c>
      <c r="AT807" t="s">
        <v>69</v>
      </c>
      <c r="AU807">
        <v>0</v>
      </c>
    </row>
    <row r="808" spans="3:47" x14ac:dyDescent="0.35">
      <c r="C808" t="s">
        <v>231</v>
      </c>
      <c r="D808">
        <v>0</v>
      </c>
      <c r="G808" t="s">
        <v>231</v>
      </c>
      <c r="H808">
        <v>0</v>
      </c>
      <c r="K808" t="s">
        <v>231</v>
      </c>
      <c r="L808">
        <v>0</v>
      </c>
      <c r="O808" t="s">
        <v>231</v>
      </c>
      <c r="P808">
        <v>0</v>
      </c>
      <c r="S808" t="s">
        <v>231</v>
      </c>
      <c r="T808">
        <v>0</v>
      </c>
      <c r="W808" t="s">
        <v>231</v>
      </c>
      <c r="X808">
        <v>0</v>
      </c>
      <c r="AA808" t="s">
        <v>231</v>
      </c>
      <c r="AB808">
        <v>0</v>
      </c>
      <c r="AE808" t="s">
        <v>231</v>
      </c>
      <c r="AF808">
        <v>0</v>
      </c>
      <c r="AI808" t="s">
        <v>231</v>
      </c>
      <c r="AJ808">
        <v>0</v>
      </c>
      <c r="AM808" t="s">
        <v>231</v>
      </c>
      <c r="AN808">
        <v>0</v>
      </c>
      <c r="AQ808" t="s">
        <v>231</v>
      </c>
      <c r="AR808">
        <v>0</v>
      </c>
      <c r="AT808" t="s">
        <v>70</v>
      </c>
      <c r="AU808">
        <v>0</v>
      </c>
    </row>
    <row r="809" spans="3:47" x14ac:dyDescent="0.35">
      <c r="C809" t="s">
        <v>141</v>
      </c>
      <c r="D809">
        <v>0</v>
      </c>
      <c r="G809" t="s">
        <v>141</v>
      </c>
      <c r="H809">
        <v>0</v>
      </c>
      <c r="K809" t="s">
        <v>141</v>
      </c>
      <c r="L809">
        <v>0</v>
      </c>
      <c r="O809" t="s">
        <v>141</v>
      </c>
      <c r="P809">
        <v>0</v>
      </c>
      <c r="S809" t="s">
        <v>141</v>
      </c>
      <c r="T809">
        <v>0</v>
      </c>
      <c r="W809" t="s">
        <v>141</v>
      </c>
      <c r="X809">
        <v>0</v>
      </c>
      <c r="AA809" t="s">
        <v>141</v>
      </c>
      <c r="AB809">
        <v>13</v>
      </c>
      <c r="AE809" t="s">
        <v>141</v>
      </c>
      <c r="AF809">
        <v>0</v>
      </c>
      <c r="AI809" t="s">
        <v>141</v>
      </c>
      <c r="AJ809">
        <v>0</v>
      </c>
      <c r="AM809" t="s">
        <v>141</v>
      </c>
      <c r="AN809">
        <v>0</v>
      </c>
      <c r="AQ809" t="s">
        <v>141</v>
      </c>
      <c r="AR809">
        <v>0</v>
      </c>
      <c r="AT809" t="s">
        <v>76</v>
      </c>
      <c r="AU809">
        <v>0</v>
      </c>
    </row>
    <row r="810" spans="3:47" x14ac:dyDescent="0.35">
      <c r="C810" t="s">
        <v>232</v>
      </c>
      <c r="D810">
        <v>0</v>
      </c>
      <c r="G810" t="s">
        <v>232</v>
      </c>
      <c r="H810">
        <v>0</v>
      </c>
      <c r="K810" t="s">
        <v>232</v>
      </c>
      <c r="L810">
        <v>0</v>
      </c>
      <c r="O810" t="s">
        <v>232</v>
      </c>
      <c r="P810">
        <v>0</v>
      </c>
      <c r="S810" t="s">
        <v>232</v>
      </c>
      <c r="T810">
        <v>0</v>
      </c>
      <c r="W810" t="s">
        <v>232</v>
      </c>
      <c r="X810">
        <v>0</v>
      </c>
      <c r="AA810" t="s">
        <v>232</v>
      </c>
      <c r="AB810">
        <v>0</v>
      </c>
      <c r="AE810" t="s">
        <v>232</v>
      </c>
      <c r="AF810">
        <v>0</v>
      </c>
      <c r="AI810" t="s">
        <v>232</v>
      </c>
      <c r="AJ810">
        <v>0</v>
      </c>
      <c r="AM810" t="s">
        <v>232</v>
      </c>
      <c r="AN810">
        <v>0</v>
      </c>
      <c r="AQ810" t="s">
        <v>232</v>
      </c>
      <c r="AR810">
        <v>0</v>
      </c>
      <c r="AT810" t="s">
        <v>77</v>
      </c>
      <c r="AU810">
        <v>0</v>
      </c>
    </row>
    <row r="811" spans="3:47" x14ac:dyDescent="0.35">
      <c r="C811" t="s">
        <v>233</v>
      </c>
      <c r="D811">
        <v>0</v>
      </c>
      <c r="G811" t="s">
        <v>233</v>
      </c>
      <c r="H811">
        <v>0</v>
      </c>
      <c r="K811" t="s">
        <v>233</v>
      </c>
      <c r="L811">
        <v>0</v>
      </c>
      <c r="O811" t="s">
        <v>233</v>
      </c>
      <c r="P811">
        <v>0</v>
      </c>
      <c r="S811" t="s">
        <v>233</v>
      </c>
      <c r="T811">
        <v>0</v>
      </c>
      <c r="W811" t="s">
        <v>233</v>
      </c>
      <c r="X811">
        <v>0</v>
      </c>
      <c r="AA811" t="s">
        <v>233</v>
      </c>
      <c r="AB811">
        <v>0</v>
      </c>
      <c r="AE811" t="s">
        <v>233</v>
      </c>
      <c r="AF811">
        <v>0</v>
      </c>
      <c r="AI811" t="s">
        <v>233</v>
      </c>
      <c r="AJ811">
        <v>0</v>
      </c>
      <c r="AM811" t="s">
        <v>233</v>
      </c>
      <c r="AN811">
        <v>0</v>
      </c>
      <c r="AQ811" t="s">
        <v>233</v>
      </c>
      <c r="AR811">
        <v>0</v>
      </c>
      <c r="AT811" t="s">
        <v>78</v>
      </c>
      <c r="AU811">
        <v>0</v>
      </c>
    </row>
    <row r="812" spans="3:47" x14ac:dyDescent="0.35">
      <c r="C812" t="s">
        <v>134</v>
      </c>
      <c r="D812">
        <v>0</v>
      </c>
      <c r="G812" t="s">
        <v>134</v>
      </c>
      <c r="H812">
        <v>0</v>
      </c>
      <c r="K812" t="s">
        <v>134</v>
      </c>
      <c r="L812">
        <v>0</v>
      </c>
      <c r="O812" t="s">
        <v>134</v>
      </c>
      <c r="P812">
        <v>1545</v>
      </c>
      <c r="S812" t="s">
        <v>134</v>
      </c>
      <c r="T812">
        <v>0</v>
      </c>
      <c r="W812" t="s">
        <v>134</v>
      </c>
      <c r="X812">
        <v>1990</v>
      </c>
      <c r="AA812" t="s">
        <v>134</v>
      </c>
      <c r="AB812">
        <v>0</v>
      </c>
      <c r="AE812" t="s">
        <v>134</v>
      </c>
      <c r="AF812">
        <v>0</v>
      </c>
      <c r="AI812" t="s">
        <v>134</v>
      </c>
      <c r="AJ812">
        <v>0</v>
      </c>
      <c r="AM812" t="s">
        <v>134</v>
      </c>
      <c r="AN812">
        <v>0</v>
      </c>
      <c r="AQ812" t="s">
        <v>134</v>
      </c>
      <c r="AR812">
        <v>0</v>
      </c>
      <c r="AT812" t="s">
        <v>67</v>
      </c>
      <c r="AU812">
        <v>1990</v>
      </c>
    </row>
    <row r="813" spans="3:47" x14ac:dyDescent="0.35">
      <c r="C813" t="s">
        <v>142</v>
      </c>
      <c r="D813">
        <v>0</v>
      </c>
      <c r="G813" t="s">
        <v>142</v>
      </c>
      <c r="H813">
        <v>0</v>
      </c>
      <c r="K813" t="s">
        <v>142</v>
      </c>
      <c r="L813">
        <v>0</v>
      </c>
      <c r="O813" t="s">
        <v>142</v>
      </c>
      <c r="P813">
        <v>0</v>
      </c>
      <c r="S813" t="s">
        <v>142</v>
      </c>
      <c r="T813">
        <v>0</v>
      </c>
      <c r="W813" t="s">
        <v>142</v>
      </c>
      <c r="X813">
        <v>0</v>
      </c>
      <c r="AA813" t="s">
        <v>142</v>
      </c>
      <c r="AB813">
        <v>0</v>
      </c>
      <c r="AE813" t="s">
        <v>142</v>
      </c>
      <c r="AF813">
        <v>0</v>
      </c>
      <c r="AI813" t="s">
        <v>142</v>
      </c>
      <c r="AJ813">
        <v>0</v>
      </c>
      <c r="AM813" t="s">
        <v>142</v>
      </c>
      <c r="AN813">
        <v>0</v>
      </c>
      <c r="AQ813" t="s">
        <v>142</v>
      </c>
      <c r="AR813">
        <v>0</v>
      </c>
      <c r="AT813" t="s">
        <v>80</v>
      </c>
      <c r="AU813">
        <v>0</v>
      </c>
    </row>
    <row r="814" spans="3:47" x14ac:dyDescent="0.35">
      <c r="C814" t="s">
        <v>83</v>
      </c>
      <c r="D814">
        <v>0</v>
      </c>
      <c r="G814" t="s">
        <v>83</v>
      </c>
      <c r="H814">
        <v>0</v>
      </c>
      <c r="K814" t="s">
        <v>83</v>
      </c>
      <c r="L814">
        <v>0</v>
      </c>
      <c r="O814" t="s">
        <v>83</v>
      </c>
      <c r="P814">
        <v>125</v>
      </c>
      <c r="S814" t="s">
        <v>83</v>
      </c>
      <c r="T814">
        <v>0</v>
      </c>
      <c r="W814" t="s">
        <v>83</v>
      </c>
      <c r="X814">
        <v>182</v>
      </c>
      <c r="AA814" t="s">
        <v>83</v>
      </c>
      <c r="AB814">
        <v>225</v>
      </c>
      <c r="AE814" t="s">
        <v>83</v>
      </c>
      <c r="AF814">
        <v>0</v>
      </c>
      <c r="AI814" t="s">
        <v>83</v>
      </c>
      <c r="AJ814">
        <v>0</v>
      </c>
      <c r="AM814" t="s">
        <v>83</v>
      </c>
      <c r="AN814">
        <v>0</v>
      </c>
      <c r="AQ814" t="s">
        <v>83</v>
      </c>
      <c r="AR814">
        <v>0</v>
      </c>
      <c r="AT814" t="s">
        <v>83</v>
      </c>
      <c r="AU814">
        <v>182</v>
      </c>
    </row>
    <row r="815" spans="3:47" x14ac:dyDescent="0.35">
      <c r="C815" t="s">
        <v>84</v>
      </c>
      <c r="D815">
        <v>0</v>
      </c>
      <c r="G815" t="s">
        <v>84</v>
      </c>
      <c r="H815">
        <v>0</v>
      </c>
      <c r="K815" t="s">
        <v>84</v>
      </c>
      <c r="L815">
        <v>0</v>
      </c>
      <c r="O815" t="s">
        <v>84</v>
      </c>
      <c r="P815">
        <v>886</v>
      </c>
      <c r="S815" t="s">
        <v>84</v>
      </c>
      <c r="T815">
        <v>0</v>
      </c>
      <c r="W815" t="s">
        <v>84</v>
      </c>
      <c r="X815">
        <v>0</v>
      </c>
      <c r="AA815" t="s">
        <v>84</v>
      </c>
      <c r="AB815">
        <v>0</v>
      </c>
      <c r="AE815" t="s">
        <v>84</v>
      </c>
      <c r="AF815">
        <v>0</v>
      </c>
      <c r="AI815" t="s">
        <v>84</v>
      </c>
      <c r="AJ815">
        <v>0</v>
      </c>
      <c r="AM815" t="s">
        <v>84</v>
      </c>
      <c r="AN815">
        <v>0</v>
      </c>
      <c r="AQ815" t="s">
        <v>84</v>
      </c>
      <c r="AR815">
        <v>0</v>
      </c>
      <c r="AT815" t="s">
        <v>84</v>
      </c>
      <c r="AU815">
        <v>0</v>
      </c>
    </row>
    <row r="816" spans="3:47" x14ac:dyDescent="0.35">
      <c r="C816" t="s">
        <v>126</v>
      </c>
      <c r="D816">
        <v>0</v>
      </c>
      <c r="G816" t="s">
        <v>126</v>
      </c>
      <c r="H816">
        <v>0</v>
      </c>
      <c r="K816" t="s">
        <v>247</v>
      </c>
      <c r="L816">
        <v>0</v>
      </c>
      <c r="O816" t="s">
        <v>126</v>
      </c>
      <c r="P816">
        <v>0</v>
      </c>
      <c r="S816" t="s">
        <v>126</v>
      </c>
      <c r="T816">
        <v>0</v>
      </c>
      <c r="W816" t="s">
        <v>126</v>
      </c>
      <c r="X816">
        <v>0</v>
      </c>
      <c r="AA816" t="s">
        <v>126</v>
      </c>
      <c r="AB816">
        <v>0</v>
      </c>
      <c r="AE816" t="s">
        <v>126</v>
      </c>
      <c r="AF816">
        <v>0</v>
      </c>
      <c r="AI816" t="s">
        <v>126</v>
      </c>
      <c r="AJ816">
        <v>0</v>
      </c>
      <c r="AM816" t="s">
        <v>126</v>
      </c>
      <c r="AN816">
        <v>0</v>
      </c>
      <c r="AQ816" t="s">
        <v>126</v>
      </c>
      <c r="AR816">
        <v>0</v>
      </c>
      <c r="AT816" t="s">
        <v>86</v>
      </c>
      <c r="AU816">
        <v>0</v>
      </c>
    </row>
    <row r="817" spans="1:47" x14ac:dyDescent="0.35">
      <c r="C817" t="s">
        <v>87</v>
      </c>
      <c r="D817">
        <v>0</v>
      </c>
      <c r="G817" t="s">
        <v>87</v>
      </c>
      <c r="H817">
        <v>0</v>
      </c>
      <c r="K817" t="s">
        <v>87</v>
      </c>
      <c r="L817">
        <v>0</v>
      </c>
      <c r="O817" t="s">
        <v>87</v>
      </c>
      <c r="P817">
        <v>0</v>
      </c>
      <c r="S817" t="s">
        <v>87</v>
      </c>
      <c r="T817">
        <v>0</v>
      </c>
      <c r="W817" t="s">
        <v>87</v>
      </c>
      <c r="X817">
        <v>0</v>
      </c>
      <c r="AA817" t="s">
        <v>87</v>
      </c>
      <c r="AB817">
        <v>0</v>
      </c>
      <c r="AE817" t="s">
        <v>87</v>
      </c>
      <c r="AF817">
        <v>0</v>
      </c>
      <c r="AI817" t="s">
        <v>87</v>
      </c>
      <c r="AJ817">
        <v>0</v>
      </c>
      <c r="AM817" t="s">
        <v>87</v>
      </c>
      <c r="AN817">
        <v>0</v>
      </c>
      <c r="AQ817" t="s">
        <v>87</v>
      </c>
      <c r="AR817">
        <v>0</v>
      </c>
      <c r="AT817" t="s">
        <v>87</v>
      </c>
      <c r="AU817">
        <v>0</v>
      </c>
    </row>
    <row r="818" spans="1:47" x14ac:dyDescent="0.35">
      <c r="A818" t="s">
        <v>185</v>
      </c>
      <c r="B818">
        <v>13231833.000000002</v>
      </c>
      <c r="C818" t="s">
        <v>135</v>
      </c>
      <c r="D818">
        <v>0</v>
      </c>
      <c r="E818" t="s">
        <v>185</v>
      </c>
      <c r="F818">
        <v>13595565.499999993</v>
      </c>
      <c r="G818" t="s">
        <v>135</v>
      </c>
      <c r="H818">
        <v>42</v>
      </c>
      <c r="I818" t="s">
        <v>185</v>
      </c>
      <c r="J818">
        <v>13970307.499999993</v>
      </c>
      <c r="K818" t="s">
        <v>135</v>
      </c>
      <c r="L818">
        <v>0</v>
      </c>
      <c r="M818" t="s">
        <v>185</v>
      </c>
      <c r="N818">
        <v>14356180.500000004</v>
      </c>
      <c r="O818" t="s">
        <v>135</v>
      </c>
      <c r="P818">
        <v>72</v>
      </c>
      <c r="Q818" t="s">
        <v>185</v>
      </c>
      <c r="R818">
        <v>14751356.499999994</v>
      </c>
      <c r="S818" t="s">
        <v>135</v>
      </c>
      <c r="T818">
        <v>3195</v>
      </c>
      <c r="U818" t="s">
        <v>185</v>
      </c>
      <c r="V818">
        <v>15157793.000000006</v>
      </c>
      <c r="W818" t="s">
        <v>135</v>
      </c>
      <c r="X818">
        <v>2132</v>
      </c>
      <c r="Y818" t="s">
        <v>185</v>
      </c>
      <c r="Z818">
        <v>15574908.999999998</v>
      </c>
      <c r="AA818" t="s">
        <v>135</v>
      </c>
      <c r="AB818">
        <v>0</v>
      </c>
      <c r="AC818" t="s">
        <v>185</v>
      </c>
      <c r="AD818">
        <v>16000781.500000006</v>
      </c>
      <c r="AE818" t="s">
        <v>135</v>
      </c>
      <c r="AF818">
        <v>5952</v>
      </c>
      <c r="AG818" t="s">
        <v>185</v>
      </c>
      <c r="AH818">
        <v>16436119.999999993</v>
      </c>
      <c r="AI818" t="s">
        <v>135</v>
      </c>
      <c r="AJ818">
        <v>3606</v>
      </c>
      <c r="AK818" t="s">
        <v>185</v>
      </c>
      <c r="AL818">
        <v>16876719.999999996</v>
      </c>
      <c r="AM818" t="s">
        <v>135</v>
      </c>
      <c r="AN818">
        <v>4634</v>
      </c>
      <c r="AO818" t="s">
        <v>185</v>
      </c>
      <c r="AP818">
        <v>17316449</v>
      </c>
      <c r="AQ818" t="s">
        <v>135</v>
      </c>
      <c r="AR818">
        <v>4876</v>
      </c>
      <c r="AS818" t="s">
        <v>185</v>
      </c>
      <c r="AT818" t="s">
        <v>148</v>
      </c>
      <c r="AU818">
        <v>2883</v>
      </c>
    </row>
    <row r="819" spans="1:47" x14ac:dyDescent="0.35">
      <c r="C819" t="s">
        <v>139</v>
      </c>
      <c r="D819">
        <v>0</v>
      </c>
      <c r="G819" t="s">
        <v>139</v>
      </c>
      <c r="H819">
        <v>0</v>
      </c>
      <c r="K819" t="s">
        <v>139</v>
      </c>
      <c r="L819">
        <v>0</v>
      </c>
      <c r="O819" t="s">
        <v>139</v>
      </c>
      <c r="P819">
        <v>3364</v>
      </c>
      <c r="S819" t="s">
        <v>139</v>
      </c>
      <c r="T819">
        <v>4980</v>
      </c>
      <c r="W819" t="s">
        <v>139</v>
      </c>
      <c r="X819">
        <v>5640</v>
      </c>
      <c r="AA819" t="s">
        <v>139</v>
      </c>
      <c r="AB819">
        <v>0</v>
      </c>
      <c r="AE819" t="s">
        <v>139</v>
      </c>
      <c r="AF819">
        <v>14883</v>
      </c>
      <c r="AI819" t="s">
        <v>139</v>
      </c>
      <c r="AJ819">
        <v>7600</v>
      </c>
      <c r="AM819" t="s">
        <v>139</v>
      </c>
      <c r="AN819">
        <v>12954</v>
      </c>
      <c r="AQ819" t="s">
        <v>139</v>
      </c>
      <c r="AR819">
        <v>9474</v>
      </c>
      <c r="AT819" t="s">
        <v>139</v>
      </c>
      <c r="AU819">
        <v>4577</v>
      </c>
    </row>
    <row r="820" spans="1:47" x14ac:dyDescent="0.35">
      <c r="C820" t="s">
        <v>138</v>
      </c>
      <c r="D820">
        <v>0</v>
      </c>
      <c r="G820" t="s">
        <v>138</v>
      </c>
      <c r="H820">
        <v>7892</v>
      </c>
      <c r="K820" t="s">
        <v>138</v>
      </c>
      <c r="L820">
        <v>0</v>
      </c>
      <c r="O820" t="s">
        <v>138</v>
      </c>
      <c r="P820">
        <v>2232</v>
      </c>
      <c r="S820" t="s">
        <v>138</v>
      </c>
      <c r="T820">
        <v>4004</v>
      </c>
      <c r="W820" t="s">
        <v>138</v>
      </c>
      <c r="X820">
        <v>4004</v>
      </c>
      <c r="AA820" t="s">
        <v>138</v>
      </c>
      <c r="AB820">
        <v>0</v>
      </c>
      <c r="AE820" t="s">
        <v>138</v>
      </c>
      <c r="AF820">
        <v>5312</v>
      </c>
      <c r="AI820" t="s">
        <v>138</v>
      </c>
      <c r="AJ820">
        <v>4122</v>
      </c>
      <c r="AM820" t="s">
        <v>138</v>
      </c>
      <c r="AN820">
        <v>5478</v>
      </c>
      <c r="AQ820" t="s">
        <v>138</v>
      </c>
      <c r="AR820">
        <v>5606</v>
      </c>
      <c r="AT820" t="s">
        <v>138</v>
      </c>
      <c r="AU820">
        <v>3015</v>
      </c>
    </row>
    <row r="821" spans="1:47" x14ac:dyDescent="0.35">
      <c r="C821" t="s">
        <v>82</v>
      </c>
      <c r="D821">
        <v>0</v>
      </c>
      <c r="G821" t="s">
        <v>82</v>
      </c>
      <c r="H821">
        <v>0</v>
      </c>
      <c r="K821" t="s">
        <v>82</v>
      </c>
      <c r="L821">
        <v>34261</v>
      </c>
      <c r="O821" t="s">
        <v>82</v>
      </c>
      <c r="P821">
        <v>0</v>
      </c>
      <c r="S821" t="s">
        <v>82</v>
      </c>
      <c r="T821">
        <v>0</v>
      </c>
      <c r="W821" t="s">
        <v>82</v>
      </c>
      <c r="X821">
        <v>50</v>
      </c>
      <c r="AA821" t="s">
        <v>82</v>
      </c>
      <c r="AB821">
        <v>45</v>
      </c>
      <c r="AE821" t="s">
        <v>82</v>
      </c>
      <c r="AF821">
        <v>0</v>
      </c>
      <c r="AI821" t="s">
        <v>82</v>
      </c>
      <c r="AJ821">
        <v>584</v>
      </c>
      <c r="AM821" t="s">
        <v>82</v>
      </c>
      <c r="AN821">
        <v>0</v>
      </c>
      <c r="AQ821" t="s">
        <v>82</v>
      </c>
      <c r="AR821">
        <v>17</v>
      </c>
      <c r="AT821" t="s">
        <v>82</v>
      </c>
      <c r="AU821">
        <v>215</v>
      </c>
    </row>
    <row r="822" spans="1:47" x14ac:dyDescent="0.35">
      <c r="C822" t="s">
        <v>60</v>
      </c>
      <c r="D822">
        <v>0</v>
      </c>
      <c r="G822" t="s">
        <v>60</v>
      </c>
      <c r="H822">
        <v>0</v>
      </c>
      <c r="K822" t="s">
        <v>60</v>
      </c>
      <c r="L822">
        <v>10770</v>
      </c>
      <c r="O822" t="s">
        <v>60</v>
      </c>
      <c r="P822">
        <v>0</v>
      </c>
      <c r="S822" t="s">
        <v>60</v>
      </c>
      <c r="T822">
        <v>0</v>
      </c>
      <c r="W822" t="s">
        <v>60</v>
      </c>
      <c r="X822">
        <v>30</v>
      </c>
      <c r="AA822" t="s">
        <v>60</v>
      </c>
      <c r="AB822">
        <v>276</v>
      </c>
      <c r="AE822" t="s">
        <v>60</v>
      </c>
      <c r="AF822">
        <v>0</v>
      </c>
      <c r="AI822" t="s">
        <v>60</v>
      </c>
      <c r="AJ822">
        <v>327</v>
      </c>
      <c r="AM822" t="s">
        <v>60</v>
      </c>
      <c r="AN822">
        <v>0</v>
      </c>
      <c r="AQ822" t="s">
        <v>60</v>
      </c>
      <c r="AR822">
        <v>18</v>
      </c>
      <c r="AT822" t="s">
        <v>60</v>
      </c>
      <c r="AU822">
        <v>236</v>
      </c>
    </row>
    <row r="823" spans="1:47" x14ac:dyDescent="0.35">
      <c r="C823" t="s">
        <v>127</v>
      </c>
      <c r="D823">
        <v>0</v>
      </c>
      <c r="G823" t="s">
        <v>127</v>
      </c>
      <c r="H823">
        <v>0</v>
      </c>
      <c r="K823" t="s">
        <v>127</v>
      </c>
      <c r="L823">
        <v>0</v>
      </c>
      <c r="O823" t="s">
        <v>127</v>
      </c>
      <c r="P823">
        <v>770</v>
      </c>
      <c r="S823" t="s">
        <v>127</v>
      </c>
      <c r="T823">
        <v>5</v>
      </c>
      <c r="W823" t="s">
        <v>127</v>
      </c>
      <c r="X823">
        <v>5</v>
      </c>
      <c r="AA823" t="s">
        <v>127</v>
      </c>
      <c r="AB823">
        <v>17417</v>
      </c>
      <c r="AE823" t="s">
        <v>127</v>
      </c>
      <c r="AF823">
        <v>1116</v>
      </c>
      <c r="AI823" t="s">
        <v>127</v>
      </c>
      <c r="AJ823">
        <v>0</v>
      </c>
      <c r="AM823" t="s">
        <v>127</v>
      </c>
      <c r="AN823">
        <v>16443</v>
      </c>
      <c r="AQ823" t="s">
        <v>127</v>
      </c>
      <c r="AR823">
        <v>18757</v>
      </c>
      <c r="AT823" t="s">
        <v>58</v>
      </c>
      <c r="AU823">
        <v>17417</v>
      </c>
    </row>
    <row r="824" spans="1:47" x14ac:dyDescent="0.35">
      <c r="C824" t="s">
        <v>61</v>
      </c>
      <c r="D824">
        <v>0</v>
      </c>
      <c r="G824" t="s">
        <v>61</v>
      </c>
      <c r="H824">
        <v>0</v>
      </c>
      <c r="K824" t="s">
        <v>61</v>
      </c>
      <c r="L824">
        <v>0</v>
      </c>
      <c r="O824" t="s">
        <v>61</v>
      </c>
      <c r="P824">
        <v>0</v>
      </c>
      <c r="S824" t="s">
        <v>61</v>
      </c>
      <c r="T824">
        <v>0</v>
      </c>
      <c r="W824" t="s">
        <v>61</v>
      </c>
      <c r="X824">
        <v>0</v>
      </c>
      <c r="AA824" t="s">
        <v>61</v>
      </c>
      <c r="AB824">
        <v>0</v>
      </c>
      <c r="AE824" t="s">
        <v>61</v>
      </c>
      <c r="AF824">
        <v>0</v>
      </c>
      <c r="AI824" t="s">
        <v>61</v>
      </c>
      <c r="AJ824">
        <v>0</v>
      </c>
      <c r="AM824" t="s">
        <v>61</v>
      </c>
      <c r="AN824">
        <v>0</v>
      </c>
      <c r="AQ824" t="s">
        <v>61</v>
      </c>
      <c r="AR824">
        <v>0</v>
      </c>
      <c r="AT824" t="s">
        <v>61</v>
      </c>
      <c r="AU824">
        <v>4</v>
      </c>
    </row>
    <row r="825" spans="1:47" x14ac:dyDescent="0.35">
      <c r="C825" t="s">
        <v>62</v>
      </c>
      <c r="D825">
        <v>0</v>
      </c>
      <c r="G825" t="s">
        <v>62</v>
      </c>
      <c r="H825">
        <v>0</v>
      </c>
      <c r="K825" t="s">
        <v>62</v>
      </c>
      <c r="L825">
        <v>3518</v>
      </c>
      <c r="O825" t="s">
        <v>62</v>
      </c>
      <c r="P825">
        <v>0</v>
      </c>
      <c r="S825" t="s">
        <v>62</v>
      </c>
      <c r="T825">
        <v>0</v>
      </c>
      <c r="W825" t="s">
        <v>62</v>
      </c>
      <c r="X825">
        <v>0</v>
      </c>
      <c r="AA825" t="s">
        <v>62</v>
      </c>
      <c r="AB825">
        <v>1925</v>
      </c>
      <c r="AE825" t="s">
        <v>62</v>
      </c>
      <c r="AF825">
        <v>0</v>
      </c>
      <c r="AI825" t="s">
        <v>62</v>
      </c>
      <c r="AJ825">
        <v>2494</v>
      </c>
      <c r="AM825" t="s">
        <v>62</v>
      </c>
      <c r="AN825">
        <v>0</v>
      </c>
      <c r="AQ825" t="s">
        <v>62</v>
      </c>
      <c r="AR825">
        <v>0</v>
      </c>
      <c r="AT825" t="s">
        <v>62</v>
      </c>
      <c r="AU825">
        <v>573</v>
      </c>
    </row>
    <row r="826" spans="1:47" x14ac:dyDescent="0.35">
      <c r="C826" t="s">
        <v>227</v>
      </c>
      <c r="D826">
        <v>0</v>
      </c>
      <c r="G826" t="s">
        <v>227</v>
      </c>
      <c r="H826">
        <v>0</v>
      </c>
      <c r="K826" t="s">
        <v>227</v>
      </c>
      <c r="L826">
        <v>0</v>
      </c>
      <c r="O826" t="s">
        <v>227</v>
      </c>
      <c r="P826">
        <v>0</v>
      </c>
      <c r="S826" t="s">
        <v>227</v>
      </c>
      <c r="T826">
        <v>0</v>
      </c>
      <c r="W826" t="s">
        <v>227</v>
      </c>
      <c r="X826">
        <v>0</v>
      </c>
      <c r="AA826" t="s">
        <v>227</v>
      </c>
      <c r="AB826">
        <v>0</v>
      </c>
      <c r="AE826" t="s">
        <v>227</v>
      </c>
      <c r="AF826">
        <v>15422</v>
      </c>
      <c r="AI826" t="s">
        <v>227</v>
      </c>
      <c r="AJ826">
        <v>0</v>
      </c>
      <c r="AM826" t="s">
        <v>227</v>
      </c>
      <c r="AN826">
        <v>949</v>
      </c>
      <c r="AQ826" t="s">
        <v>227</v>
      </c>
      <c r="AR826">
        <v>3378</v>
      </c>
      <c r="AT826" t="s">
        <v>64</v>
      </c>
      <c r="AU826">
        <v>1670</v>
      </c>
    </row>
    <row r="827" spans="1:47" x14ac:dyDescent="0.35">
      <c r="C827" t="s">
        <v>228</v>
      </c>
      <c r="D827">
        <v>0</v>
      </c>
      <c r="G827" t="s">
        <v>228</v>
      </c>
      <c r="H827">
        <v>0</v>
      </c>
      <c r="K827" t="s">
        <v>228</v>
      </c>
      <c r="L827">
        <v>0</v>
      </c>
      <c r="O827" t="s">
        <v>228</v>
      </c>
      <c r="P827">
        <v>0</v>
      </c>
      <c r="S827" t="s">
        <v>228</v>
      </c>
      <c r="T827">
        <v>0</v>
      </c>
      <c r="W827" t="s">
        <v>228</v>
      </c>
      <c r="X827">
        <v>0</v>
      </c>
      <c r="AA827" t="s">
        <v>228</v>
      </c>
      <c r="AB827">
        <v>0</v>
      </c>
      <c r="AE827" t="s">
        <v>228</v>
      </c>
      <c r="AF827">
        <v>686</v>
      </c>
      <c r="AI827" t="s">
        <v>228</v>
      </c>
      <c r="AJ827">
        <v>27</v>
      </c>
      <c r="AM827" t="s">
        <v>228</v>
      </c>
      <c r="AN827">
        <v>188</v>
      </c>
      <c r="AQ827" t="s">
        <v>228</v>
      </c>
      <c r="AR827">
        <v>0</v>
      </c>
      <c r="AT827" t="s">
        <v>65</v>
      </c>
      <c r="AU827">
        <v>135</v>
      </c>
    </row>
    <row r="828" spans="1:47" x14ac:dyDescent="0.35">
      <c r="C828" t="s">
        <v>229</v>
      </c>
      <c r="D828">
        <v>0</v>
      </c>
      <c r="G828" t="s">
        <v>229</v>
      </c>
      <c r="H828">
        <v>0</v>
      </c>
      <c r="K828" t="s">
        <v>229</v>
      </c>
      <c r="L828">
        <v>0</v>
      </c>
      <c r="O828" t="s">
        <v>229</v>
      </c>
      <c r="P828">
        <v>0</v>
      </c>
      <c r="S828" t="s">
        <v>229</v>
      </c>
      <c r="T828">
        <v>57</v>
      </c>
      <c r="W828" t="s">
        <v>229</v>
      </c>
      <c r="X828">
        <v>0</v>
      </c>
      <c r="AA828" t="s">
        <v>229</v>
      </c>
      <c r="AB828">
        <v>0</v>
      </c>
      <c r="AE828" t="s">
        <v>229</v>
      </c>
      <c r="AF828">
        <v>22</v>
      </c>
      <c r="AI828" t="s">
        <v>229</v>
      </c>
      <c r="AJ828">
        <v>13</v>
      </c>
      <c r="AM828" t="s">
        <v>229</v>
      </c>
      <c r="AN828">
        <v>98</v>
      </c>
      <c r="AQ828" t="s">
        <v>229</v>
      </c>
      <c r="AR828">
        <v>15</v>
      </c>
      <c r="AT828" t="s">
        <v>66</v>
      </c>
      <c r="AU828">
        <v>100</v>
      </c>
    </row>
    <row r="829" spans="1:47" x14ac:dyDescent="0.35">
      <c r="C829" t="s">
        <v>133</v>
      </c>
      <c r="D829">
        <v>0</v>
      </c>
      <c r="G829" t="s">
        <v>133</v>
      </c>
      <c r="H829">
        <v>0</v>
      </c>
      <c r="K829" t="s">
        <v>133</v>
      </c>
      <c r="L829">
        <v>0</v>
      </c>
      <c r="O829" t="s">
        <v>133</v>
      </c>
      <c r="P829">
        <v>0</v>
      </c>
      <c r="S829" t="s">
        <v>133</v>
      </c>
      <c r="T829">
        <v>0</v>
      </c>
      <c r="W829" t="s">
        <v>133</v>
      </c>
      <c r="X829">
        <v>37</v>
      </c>
      <c r="AA829" t="s">
        <v>133</v>
      </c>
      <c r="AB829">
        <v>328</v>
      </c>
      <c r="AE829" t="s">
        <v>133</v>
      </c>
      <c r="AF829">
        <v>715</v>
      </c>
      <c r="AI829" t="s">
        <v>133</v>
      </c>
      <c r="AJ829">
        <v>101</v>
      </c>
      <c r="AM829" t="s">
        <v>133</v>
      </c>
      <c r="AN829">
        <v>434</v>
      </c>
      <c r="AQ829" t="s">
        <v>133</v>
      </c>
      <c r="AR829">
        <v>0</v>
      </c>
      <c r="AT829" t="s">
        <v>79</v>
      </c>
      <c r="AU829">
        <v>1045</v>
      </c>
    </row>
    <row r="830" spans="1:47" x14ac:dyDescent="0.35">
      <c r="C830" t="s">
        <v>230</v>
      </c>
      <c r="D830">
        <v>0</v>
      </c>
      <c r="G830" t="s">
        <v>230</v>
      </c>
      <c r="H830">
        <v>0</v>
      </c>
      <c r="K830" t="s">
        <v>230</v>
      </c>
      <c r="L830">
        <v>0</v>
      </c>
      <c r="O830" t="s">
        <v>230</v>
      </c>
      <c r="P830">
        <v>0</v>
      </c>
      <c r="S830" t="s">
        <v>230</v>
      </c>
      <c r="T830">
        <v>0</v>
      </c>
      <c r="W830" t="s">
        <v>230</v>
      </c>
      <c r="X830">
        <v>0</v>
      </c>
      <c r="AA830" t="s">
        <v>230</v>
      </c>
      <c r="AB830">
        <v>0</v>
      </c>
      <c r="AE830" t="s">
        <v>230</v>
      </c>
      <c r="AF830">
        <v>2112</v>
      </c>
      <c r="AI830" t="s">
        <v>230</v>
      </c>
      <c r="AJ830">
        <v>1482</v>
      </c>
      <c r="AM830" t="s">
        <v>230</v>
      </c>
      <c r="AN830">
        <v>0</v>
      </c>
      <c r="AQ830" t="s">
        <v>230</v>
      </c>
      <c r="AR830">
        <v>0</v>
      </c>
      <c r="AT830" t="s">
        <v>68</v>
      </c>
      <c r="AU830">
        <v>2543</v>
      </c>
    </row>
    <row r="831" spans="1:47" x14ac:dyDescent="0.35">
      <c r="C831" t="s">
        <v>136</v>
      </c>
      <c r="D831">
        <v>0</v>
      </c>
      <c r="G831" t="s">
        <v>136</v>
      </c>
      <c r="H831">
        <v>22</v>
      </c>
      <c r="K831" t="s">
        <v>136</v>
      </c>
      <c r="L831">
        <v>0</v>
      </c>
      <c r="O831" t="s">
        <v>136</v>
      </c>
      <c r="P831">
        <v>0</v>
      </c>
      <c r="S831" t="s">
        <v>136</v>
      </c>
      <c r="T831">
        <v>78</v>
      </c>
      <c r="W831" t="s">
        <v>136</v>
      </c>
      <c r="X831">
        <v>0</v>
      </c>
      <c r="AA831" t="s">
        <v>136</v>
      </c>
      <c r="AB831">
        <v>0</v>
      </c>
      <c r="AE831" t="s">
        <v>136</v>
      </c>
      <c r="AF831">
        <v>124</v>
      </c>
      <c r="AI831" t="s">
        <v>136</v>
      </c>
      <c r="AJ831">
        <v>121</v>
      </c>
      <c r="AM831" t="s">
        <v>136</v>
      </c>
      <c r="AN831">
        <v>123</v>
      </c>
      <c r="AQ831" t="s">
        <v>136</v>
      </c>
      <c r="AR831">
        <v>237</v>
      </c>
      <c r="AT831" t="s">
        <v>69</v>
      </c>
      <c r="AU831">
        <v>542</v>
      </c>
    </row>
    <row r="832" spans="1:47" x14ac:dyDescent="0.35">
      <c r="C832" t="s">
        <v>231</v>
      </c>
      <c r="D832">
        <v>0</v>
      </c>
      <c r="G832" t="s">
        <v>231</v>
      </c>
      <c r="H832">
        <v>0</v>
      </c>
      <c r="K832" t="s">
        <v>231</v>
      </c>
      <c r="L832">
        <v>0</v>
      </c>
      <c r="O832" t="s">
        <v>231</v>
      </c>
      <c r="P832">
        <v>0</v>
      </c>
      <c r="S832" t="s">
        <v>231</v>
      </c>
      <c r="T832">
        <v>0</v>
      </c>
      <c r="W832" t="s">
        <v>231</v>
      </c>
      <c r="X832">
        <v>0</v>
      </c>
      <c r="AA832" t="s">
        <v>231</v>
      </c>
      <c r="AB832">
        <v>0</v>
      </c>
      <c r="AE832" t="s">
        <v>231</v>
      </c>
      <c r="AF832">
        <v>123</v>
      </c>
      <c r="AI832" t="s">
        <v>231</v>
      </c>
      <c r="AJ832">
        <v>0</v>
      </c>
      <c r="AM832" t="s">
        <v>231</v>
      </c>
      <c r="AN832">
        <v>2</v>
      </c>
      <c r="AQ832" t="s">
        <v>231</v>
      </c>
      <c r="AR832">
        <v>0</v>
      </c>
      <c r="AT832" t="s">
        <v>70</v>
      </c>
      <c r="AU832">
        <v>17</v>
      </c>
    </row>
    <row r="833" spans="1:47" x14ac:dyDescent="0.35">
      <c r="C833" t="s">
        <v>141</v>
      </c>
      <c r="D833">
        <v>0</v>
      </c>
      <c r="G833" t="s">
        <v>141</v>
      </c>
      <c r="H833">
        <v>0</v>
      </c>
      <c r="K833" t="s">
        <v>141</v>
      </c>
      <c r="L833">
        <v>0</v>
      </c>
      <c r="O833" t="s">
        <v>141</v>
      </c>
      <c r="P833">
        <v>0</v>
      </c>
      <c r="S833" t="s">
        <v>141</v>
      </c>
      <c r="T833">
        <v>0</v>
      </c>
      <c r="W833" t="s">
        <v>141</v>
      </c>
      <c r="X833">
        <v>0</v>
      </c>
      <c r="AA833" t="s">
        <v>141</v>
      </c>
      <c r="AB833">
        <v>0</v>
      </c>
      <c r="AE833" t="s">
        <v>141</v>
      </c>
      <c r="AF833">
        <v>1</v>
      </c>
      <c r="AI833" t="s">
        <v>141</v>
      </c>
      <c r="AJ833">
        <v>0</v>
      </c>
      <c r="AM833" t="s">
        <v>141</v>
      </c>
      <c r="AN833">
        <v>107</v>
      </c>
      <c r="AQ833" t="s">
        <v>141</v>
      </c>
      <c r="AR833">
        <v>0</v>
      </c>
      <c r="AT833" t="s">
        <v>76</v>
      </c>
      <c r="AU833">
        <v>108</v>
      </c>
    </row>
    <row r="834" spans="1:47" x14ac:dyDescent="0.35">
      <c r="C834" t="s">
        <v>232</v>
      </c>
      <c r="D834">
        <v>0</v>
      </c>
      <c r="G834" t="s">
        <v>232</v>
      </c>
      <c r="H834">
        <v>0</v>
      </c>
      <c r="K834" t="s">
        <v>232</v>
      </c>
      <c r="L834">
        <v>0</v>
      </c>
      <c r="O834" t="s">
        <v>232</v>
      </c>
      <c r="P834">
        <v>0</v>
      </c>
      <c r="S834" t="s">
        <v>232</v>
      </c>
      <c r="T834">
        <v>0</v>
      </c>
      <c r="W834" t="s">
        <v>232</v>
      </c>
      <c r="X834">
        <v>0</v>
      </c>
      <c r="AA834" t="s">
        <v>232</v>
      </c>
      <c r="AB834">
        <v>0</v>
      </c>
      <c r="AE834" t="s">
        <v>232</v>
      </c>
      <c r="AF834">
        <v>3647</v>
      </c>
      <c r="AI834" t="s">
        <v>232</v>
      </c>
      <c r="AJ834">
        <v>0</v>
      </c>
      <c r="AM834" t="s">
        <v>232</v>
      </c>
      <c r="AN834">
        <v>16</v>
      </c>
      <c r="AQ834" t="s">
        <v>232</v>
      </c>
      <c r="AR834">
        <v>0</v>
      </c>
      <c r="AT834" t="s">
        <v>77</v>
      </c>
      <c r="AU834">
        <v>5868</v>
      </c>
    </row>
    <row r="835" spans="1:47" x14ac:dyDescent="0.35">
      <c r="C835" t="s">
        <v>233</v>
      </c>
      <c r="D835">
        <v>0</v>
      </c>
      <c r="G835" t="s">
        <v>233</v>
      </c>
      <c r="H835">
        <v>0</v>
      </c>
      <c r="K835" t="s">
        <v>233</v>
      </c>
      <c r="L835">
        <v>0</v>
      </c>
      <c r="O835" t="s">
        <v>233</v>
      </c>
      <c r="P835">
        <v>0</v>
      </c>
      <c r="S835" t="s">
        <v>233</v>
      </c>
      <c r="T835">
        <v>0</v>
      </c>
      <c r="W835" t="s">
        <v>233</v>
      </c>
      <c r="X835">
        <v>0</v>
      </c>
      <c r="AA835" t="s">
        <v>233</v>
      </c>
      <c r="AB835">
        <v>0</v>
      </c>
      <c r="AE835" t="s">
        <v>233</v>
      </c>
      <c r="AF835">
        <v>1722</v>
      </c>
      <c r="AI835" t="s">
        <v>233</v>
      </c>
      <c r="AJ835">
        <v>0</v>
      </c>
      <c r="AM835" t="s">
        <v>233</v>
      </c>
      <c r="AN835">
        <v>344</v>
      </c>
      <c r="AQ835" t="s">
        <v>233</v>
      </c>
      <c r="AR835">
        <v>0</v>
      </c>
      <c r="AT835" t="s">
        <v>78</v>
      </c>
      <c r="AU835">
        <v>0</v>
      </c>
    </row>
    <row r="836" spans="1:47" x14ac:dyDescent="0.35">
      <c r="C836" t="s">
        <v>134</v>
      </c>
      <c r="D836">
        <v>0</v>
      </c>
      <c r="G836" t="s">
        <v>134</v>
      </c>
      <c r="H836">
        <v>546</v>
      </c>
      <c r="K836" t="s">
        <v>134</v>
      </c>
      <c r="L836">
        <v>0</v>
      </c>
      <c r="O836" t="s">
        <v>134</v>
      </c>
      <c r="P836">
        <v>0</v>
      </c>
      <c r="S836" t="s">
        <v>134</v>
      </c>
      <c r="T836">
        <v>37</v>
      </c>
      <c r="W836" t="s">
        <v>134</v>
      </c>
      <c r="X836">
        <v>0</v>
      </c>
      <c r="AA836" t="s">
        <v>134</v>
      </c>
      <c r="AB836">
        <v>0</v>
      </c>
      <c r="AE836" t="s">
        <v>134</v>
      </c>
      <c r="AF836">
        <v>0</v>
      </c>
      <c r="AI836" t="s">
        <v>134</v>
      </c>
      <c r="AJ836">
        <v>323</v>
      </c>
      <c r="AM836" t="s">
        <v>134</v>
      </c>
      <c r="AN836">
        <v>14</v>
      </c>
      <c r="AQ836" t="s">
        <v>134</v>
      </c>
      <c r="AR836">
        <v>252</v>
      </c>
      <c r="AT836" t="s">
        <v>67</v>
      </c>
      <c r="AU836">
        <v>328</v>
      </c>
    </row>
    <row r="837" spans="1:47" x14ac:dyDescent="0.35">
      <c r="C837" t="s">
        <v>142</v>
      </c>
      <c r="D837">
        <v>0</v>
      </c>
      <c r="G837" t="s">
        <v>142</v>
      </c>
      <c r="H837">
        <v>11</v>
      </c>
      <c r="K837" t="s">
        <v>142</v>
      </c>
      <c r="L837">
        <v>0</v>
      </c>
      <c r="O837" t="s">
        <v>142</v>
      </c>
      <c r="P837">
        <v>0</v>
      </c>
      <c r="S837" t="s">
        <v>142</v>
      </c>
      <c r="T837">
        <v>0</v>
      </c>
      <c r="W837" t="s">
        <v>142</v>
      </c>
      <c r="X837">
        <v>0</v>
      </c>
      <c r="AA837" t="s">
        <v>142</v>
      </c>
      <c r="AB837">
        <v>0</v>
      </c>
      <c r="AE837" t="s">
        <v>142</v>
      </c>
      <c r="AF837">
        <v>2352</v>
      </c>
      <c r="AI837" t="s">
        <v>142</v>
      </c>
      <c r="AJ837">
        <v>662</v>
      </c>
      <c r="AM837" t="s">
        <v>142</v>
      </c>
      <c r="AN837">
        <v>917</v>
      </c>
      <c r="AQ837" t="s">
        <v>142</v>
      </c>
      <c r="AR837">
        <v>1083</v>
      </c>
      <c r="AT837" t="s">
        <v>80</v>
      </c>
      <c r="AU837">
        <v>505</v>
      </c>
    </row>
    <row r="838" spans="1:47" x14ac:dyDescent="0.35">
      <c r="C838" t="s">
        <v>83</v>
      </c>
      <c r="D838">
        <v>0</v>
      </c>
      <c r="G838" t="s">
        <v>83</v>
      </c>
      <c r="H838">
        <v>11</v>
      </c>
      <c r="K838" t="s">
        <v>83</v>
      </c>
      <c r="L838">
        <v>0</v>
      </c>
      <c r="O838" t="s">
        <v>83</v>
      </c>
      <c r="P838">
        <v>0</v>
      </c>
      <c r="S838" t="s">
        <v>83</v>
      </c>
      <c r="T838">
        <v>0</v>
      </c>
      <c r="W838" t="s">
        <v>83</v>
      </c>
      <c r="X838">
        <v>0</v>
      </c>
      <c r="AA838" t="s">
        <v>83</v>
      </c>
      <c r="AB838">
        <v>0</v>
      </c>
      <c r="AE838" t="s">
        <v>83</v>
      </c>
      <c r="AF838">
        <v>0</v>
      </c>
      <c r="AI838" t="s">
        <v>83</v>
      </c>
      <c r="AJ838">
        <v>98</v>
      </c>
      <c r="AM838" t="s">
        <v>83</v>
      </c>
      <c r="AN838">
        <v>0</v>
      </c>
      <c r="AQ838" t="s">
        <v>83</v>
      </c>
      <c r="AR838">
        <v>94</v>
      </c>
      <c r="AT838" t="s">
        <v>83</v>
      </c>
      <c r="AU838">
        <v>0</v>
      </c>
    </row>
    <row r="839" spans="1:47" x14ac:dyDescent="0.35">
      <c r="C839" t="s">
        <v>84</v>
      </c>
      <c r="D839">
        <v>0</v>
      </c>
      <c r="G839" t="s">
        <v>84</v>
      </c>
      <c r="H839">
        <v>0</v>
      </c>
      <c r="K839" t="s">
        <v>84</v>
      </c>
      <c r="L839">
        <v>0</v>
      </c>
      <c r="O839" t="s">
        <v>84</v>
      </c>
      <c r="P839">
        <v>0</v>
      </c>
      <c r="S839" t="s">
        <v>84</v>
      </c>
      <c r="T839">
        <v>0</v>
      </c>
      <c r="W839" t="s">
        <v>84</v>
      </c>
      <c r="X839">
        <v>0</v>
      </c>
      <c r="AA839" t="s">
        <v>84</v>
      </c>
      <c r="AB839">
        <v>0</v>
      </c>
      <c r="AE839" t="s">
        <v>84</v>
      </c>
      <c r="AF839">
        <v>402</v>
      </c>
      <c r="AI839" t="s">
        <v>84</v>
      </c>
      <c r="AJ839">
        <v>491</v>
      </c>
      <c r="AM839" t="s">
        <v>84</v>
      </c>
      <c r="AN839">
        <v>173</v>
      </c>
      <c r="AQ839" t="s">
        <v>84</v>
      </c>
      <c r="AR839">
        <v>543</v>
      </c>
      <c r="AT839" t="s">
        <v>84</v>
      </c>
      <c r="AU839">
        <v>0</v>
      </c>
    </row>
    <row r="840" spans="1:47" x14ac:dyDescent="0.35">
      <c r="C840" t="s">
        <v>126</v>
      </c>
      <c r="D840">
        <v>0</v>
      </c>
      <c r="G840" t="s">
        <v>126</v>
      </c>
      <c r="H840">
        <v>0</v>
      </c>
      <c r="K840" t="s">
        <v>247</v>
      </c>
      <c r="L840">
        <v>0</v>
      </c>
      <c r="O840" t="s">
        <v>126</v>
      </c>
      <c r="P840">
        <v>0</v>
      </c>
      <c r="S840" t="s">
        <v>126</v>
      </c>
      <c r="T840">
        <v>0</v>
      </c>
      <c r="W840" t="s">
        <v>126</v>
      </c>
      <c r="X840">
        <v>0</v>
      </c>
      <c r="AA840" t="s">
        <v>126</v>
      </c>
      <c r="AB840">
        <v>0</v>
      </c>
      <c r="AE840" t="s">
        <v>126</v>
      </c>
      <c r="AF840">
        <v>2</v>
      </c>
      <c r="AI840" t="s">
        <v>126</v>
      </c>
      <c r="AJ840">
        <v>1</v>
      </c>
      <c r="AM840" t="s">
        <v>126</v>
      </c>
      <c r="AN840">
        <v>0</v>
      </c>
      <c r="AQ840" t="s">
        <v>126</v>
      </c>
      <c r="AR840">
        <v>0</v>
      </c>
      <c r="AT840" t="s">
        <v>86</v>
      </c>
      <c r="AU840">
        <v>0</v>
      </c>
    </row>
    <row r="841" spans="1:47" x14ac:dyDescent="0.35">
      <c r="C841" t="s">
        <v>87</v>
      </c>
      <c r="D841">
        <v>0</v>
      </c>
      <c r="G841" t="s">
        <v>87</v>
      </c>
      <c r="H841">
        <v>54</v>
      </c>
      <c r="K841" t="s">
        <v>87</v>
      </c>
      <c r="L841">
        <v>0</v>
      </c>
      <c r="O841" t="s">
        <v>87</v>
      </c>
      <c r="P841">
        <v>0</v>
      </c>
      <c r="S841" t="s">
        <v>87</v>
      </c>
      <c r="T841">
        <v>0</v>
      </c>
      <c r="W841" t="s">
        <v>87</v>
      </c>
      <c r="X841">
        <v>0</v>
      </c>
      <c r="AA841" t="s">
        <v>87</v>
      </c>
      <c r="AB841">
        <v>0</v>
      </c>
      <c r="AE841" t="s">
        <v>87</v>
      </c>
      <c r="AF841">
        <v>0</v>
      </c>
      <c r="AI841" t="s">
        <v>87</v>
      </c>
      <c r="AJ841">
        <v>0</v>
      </c>
      <c r="AM841" t="s">
        <v>87</v>
      </c>
      <c r="AN841">
        <v>0</v>
      </c>
      <c r="AQ841" t="s">
        <v>87</v>
      </c>
      <c r="AR841">
        <v>0</v>
      </c>
      <c r="AT841" t="s">
        <v>87</v>
      </c>
      <c r="AU841">
        <v>0</v>
      </c>
    </row>
    <row r="842" spans="1:47" x14ac:dyDescent="0.35">
      <c r="A842" t="s">
        <v>187</v>
      </c>
      <c r="B842">
        <v>6788587.5000000037</v>
      </c>
      <c r="C842" t="s">
        <v>135</v>
      </c>
      <c r="D842">
        <v>8</v>
      </c>
      <c r="E842" t="s">
        <v>187</v>
      </c>
      <c r="F842">
        <v>6964858.4999999972</v>
      </c>
      <c r="G842" t="s">
        <v>135</v>
      </c>
      <c r="H842">
        <v>0</v>
      </c>
      <c r="I842" t="s">
        <v>187</v>
      </c>
      <c r="J842">
        <v>7140688.0000000028</v>
      </c>
      <c r="K842" t="s">
        <v>135</v>
      </c>
      <c r="L842">
        <v>1</v>
      </c>
      <c r="M842" t="s">
        <v>187</v>
      </c>
      <c r="N842">
        <v>7314773</v>
      </c>
      <c r="O842" t="s">
        <v>135</v>
      </c>
      <c r="P842">
        <v>0</v>
      </c>
      <c r="Q842" t="s">
        <v>187</v>
      </c>
      <c r="R842">
        <v>7493912.9999999981</v>
      </c>
      <c r="S842" t="s">
        <v>135</v>
      </c>
      <c r="T842">
        <v>0</v>
      </c>
      <c r="U842" t="s">
        <v>187</v>
      </c>
      <c r="V842">
        <v>7677565.5000000019</v>
      </c>
      <c r="W842" t="s">
        <v>135</v>
      </c>
      <c r="X842">
        <v>0</v>
      </c>
      <c r="Y842" t="s">
        <v>187</v>
      </c>
      <c r="Z842">
        <v>7861281</v>
      </c>
      <c r="AA842" t="s">
        <v>135</v>
      </c>
      <c r="AB842">
        <v>1132</v>
      </c>
      <c r="AC842" t="s">
        <v>187</v>
      </c>
      <c r="AD842">
        <v>8046828.5</v>
      </c>
      <c r="AE842" t="s">
        <v>135</v>
      </c>
      <c r="AF842">
        <v>538</v>
      </c>
      <c r="AG842" t="s">
        <v>187</v>
      </c>
      <c r="AH842">
        <v>8233970.4999999991</v>
      </c>
      <c r="AI842" t="s">
        <v>135</v>
      </c>
      <c r="AJ842">
        <v>1152</v>
      </c>
      <c r="AK842" t="s">
        <v>187</v>
      </c>
      <c r="AL842">
        <v>8420641.0000000037</v>
      </c>
      <c r="AM842" t="s">
        <v>135</v>
      </c>
      <c r="AN842">
        <v>0</v>
      </c>
      <c r="AO842" t="s">
        <v>187</v>
      </c>
      <c r="AP842">
        <v>8605718.0000000056</v>
      </c>
      <c r="AQ842" t="s">
        <v>135</v>
      </c>
      <c r="AR842">
        <v>753</v>
      </c>
      <c r="AS842" t="s">
        <v>187</v>
      </c>
      <c r="AT842" t="s">
        <v>148</v>
      </c>
      <c r="AU842">
        <v>281</v>
      </c>
    </row>
    <row r="843" spans="1:47" x14ac:dyDescent="0.35">
      <c r="C843" t="s">
        <v>139</v>
      </c>
      <c r="D843">
        <v>0</v>
      </c>
      <c r="G843" t="s">
        <v>139</v>
      </c>
      <c r="H843">
        <v>12212</v>
      </c>
      <c r="K843" t="s">
        <v>139</v>
      </c>
      <c r="L843">
        <v>12216</v>
      </c>
      <c r="O843" t="s">
        <v>139</v>
      </c>
      <c r="P843">
        <v>11746</v>
      </c>
      <c r="S843" t="s">
        <v>139</v>
      </c>
      <c r="T843">
        <v>10320</v>
      </c>
      <c r="W843" t="s">
        <v>139</v>
      </c>
      <c r="X843">
        <v>11960</v>
      </c>
      <c r="AA843" t="s">
        <v>139</v>
      </c>
      <c r="AB843">
        <v>11514</v>
      </c>
      <c r="AE843" t="s">
        <v>139</v>
      </c>
      <c r="AF843">
        <v>8622</v>
      </c>
      <c r="AI843" t="s">
        <v>139</v>
      </c>
      <c r="AJ843">
        <v>2080</v>
      </c>
      <c r="AM843" t="s">
        <v>139</v>
      </c>
      <c r="AN843">
        <v>0</v>
      </c>
      <c r="AQ843" t="s">
        <v>139</v>
      </c>
      <c r="AR843">
        <v>14712</v>
      </c>
      <c r="AT843" t="s">
        <v>139</v>
      </c>
      <c r="AU843">
        <v>5302</v>
      </c>
    </row>
    <row r="844" spans="1:47" x14ac:dyDescent="0.35">
      <c r="C844" t="s">
        <v>138</v>
      </c>
      <c r="D844">
        <v>0</v>
      </c>
      <c r="G844" t="s">
        <v>138</v>
      </c>
      <c r="H844">
        <v>4374</v>
      </c>
      <c r="K844" t="s">
        <v>138</v>
      </c>
      <c r="L844">
        <v>1170</v>
      </c>
      <c r="O844" t="s">
        <v>138</v>
      </c>
      <c r="P844">
        <v>0</v>
      </c>
      <c r="S844" t="s">
        <v>138</v>
      </c>
      <c r="T844">
        <v>626</v>
      </c>
      <c r="W844" t="s">
        <v>138</v>
      </c>
      <c r="X844">
        <v>0</v>
      </c>
      <c r="AA844" t="s">
        <v>138</v>
      </c>
      <c r="AB844">
        <v>0</v>
      </c>
      <c r="AE844" t="s">
        <v>138</v>
      </c>
      <c r="AF844">
        <v>4746</v>
      </c>
      <c r="AI844" t="s">
        <v>138</v>
      </c>
      <c r="AJ844">
        <v>1278</v>
      </c>
      <c r="AM844" t="s">
        <v>138</v>
      </c>
      <c r="AN844">
        <v>0</v>
      </c>
      <c r="AQ844" t="s">
        <v>138</v>
      </c>
      <c r="AR844">
        <v>4542</v>
      </c>
      <c r="AT844" t="s">
        <v>138</v>
      </c>
      <c r="AU844">
        <v>391</v>
      </c>
    </row>
    <row r="845" spans="1:47" x14ac:dyDescent="0.35">
      <c r="C845" t="s">
        <v>82</v>
      </c>
      <c r="D845">
        <v>0</v>
      </c>
      <c r="G845" t="s">
        <v>82</v>
      </c>
      <c r="H845">
        <v>0</v>
      </c>
      <c r="K845" t="s">
        <v>82</v>
      </c>
      <c r="L845">
        <v>0</v>
      </c>
      <c r="O845" t="s">
        <v>82</v>
      </c>
      <c r="P845">
        <v>0</v>
      </c>
      <c r="S845" t="s">
        <v>82</v>
      </c>
      <c r="T845">
        <v>0</v>
      </c>
      <c r="W845" t="s">
        <v>82</v>
      </c>
      <c r="X845">
        <v>0</v>
      </c>
      <c r="AA845" t="s">
        <v>82</v>
      </c>
      <c r="AB845">
        <v>0</v>
      </c>
      <c r="AE845" t="s">
        <v>82</v>
      </c>
      <c r="AF845">
        <v>0</v>
      </c>
      <c r="AI845" t="s">
        <v>82</v>
      </c>
      <c r="AJ845">
        <v>78</v>
      </c>
      <c r="AM845" t="s">
        <v>82</v>
      </c>
      <c r="AN845">
        <v>4740</v>
      </c>
      <c r="AQ845" t="s">
        <v>82</v>
      </c>
      <c r="AR845">
        <v>0</v>
      </c>
      <c r="AT845" t="s">
        <v>82</v>
      </c>
      <c r="AU845">
        <v>156</v>
      </c>
    </row>
    <row r="846" spans="1:47" x14ac:dyDescent="0.35">
      <c r="C846" t="s">
        <v>60</v>
      </c>
      <c r="D846">
        <v>0</v>
      </c>
      <c r="G846" t="s">
        <v>60</v>
      </c>
      <c r="H846">
        <v>0</v>
      </c>
      <c r="K846" t="s">
        <v>60</v>
      </c>
      <c r="L846">
        <v>0</v>
      </c>
      <c r="O846" t="s">
        <v>60</v>
      </c>
      <c r="P846">
        <v>0</v>
      </c>
      <c r="S846" t="s">
        <v>60</v>
      </c>
      <c r="T846">
        <v>0</v>
      </c>
      <c r="W846" t="s">
        <v>60</v>
      </c>
      <c r="X846">
        <v>0</v>
      </c>
      <c r="AA846" t="s">
        <v>60</v>
      </c>
      <c r="AB846">
        <v>0</v>
      </c>
      <c r="AE846" t="s">
        <v>60</v>
      </c>
      <c r="AF846">
        <v>0</v>
      </c>
      <c r="AI846" t="s">
        <v>60</v>
      </c>
      <c r="AJ846">
        <v>0</v>
      </c>
      <c r="AM846" t="s">
        <v>60</v>
      </c>
      <c r="AN846">
        <v>610</v>
      </c>
      <c r="AQ846" t="s">
        <v>60</v>
      </c>
      <c r="AR846">
        <v>0</v>
      </c>
      <c r="AT846" t="s">
        <v>60</v>
      </c>
      <c r="AU846">
        <v>423</v>
      </c>
    </row>
    <row r="847" spans="1:47" x14ac:dyDescent="0.35">
      <c r="C847" t="s">
        <v>127</v>
      </c>
      <c r="D847">
        <v>0</v>
      </c>
      <c r="G847" t="s">
        <v>127</v>
      </c>
      <c r="H847">
        <v>0</v>
      </c>
      <c r="K847" t="s">
        <v>127</v>
      </c>
      <c r="L847">
        <v>0</v>
      </c>
      <c r="O847" t="s">
        <v>127</v>
      </c>
      <c r="P847">
        <v>0</v>
      </c>
      <c r="S847" t="s">
        <v>127</v>
      </c>
      <c r="T847">
        <v>14622</v>
      </c>
      <c r="W847" t="s">
        <v>127</v>
      </c>
      <c r="X847">
        <v>0</v>
      </c>
      <c r="AA847" t="s">
        <v>127</v>
      </c>
      <c r="AB847">
        <v>0</v>
      </c>
      <c r="AE847" t="s">
        <v>127</v>
      </c>
      <c r="AF847">
        <v>15000</v>
      </c>
      <c r="AI847" t="s">
        <v>127</v>
      </c>
      <c r="AJ847">
        <v>13966</v>
      </c>
      <c r="AM847" t="s">
        <v>127</v>
      </c>
      <c r="AN847">
        <v>0</v>
      </c>
      <c r="AQ847" t="s">
        <v>127</v>
      </c>
      <c r="AR847">
        <v>0</v>
      </c>
      <c r="AT847" t="s">
        <v>58</v>
      </c>
      <c r="AU847">
        <v>505</v>
      </c>
    </row>
    <row r="848" spans="1:47" x14ac:dyDescent="0.35">
      <c r="C848" t="s">
        <v>61</v>
      </c>
      <c r="D848">
        <v>0</v>
      </c>
      <c r="G848" t="s">
        <v>61</v>
      </c>
      <c r="H848">
        <v>0</v>
      </c>
      <c r="K848" t="s">
        <v>61</v>
      </c>
      <c r="L848">
        <v>0</v>
      </c>
      <c r="O848" t="s">
        <v>61</v>
      </c>
      <c r="P848">
        <v>0</v>
      </c>
      <c r="S848" t="s">
        <v>61</v>
      </c>
      <c r="T848">
        <v>0</v>
      </c>
      <c r="W848" t="s">
        <v>61</v>
      </c>
      <c r="X848">
        <v>0</v>
      </c>
      <c r="AA848" t="s">
        <v>61</v>
      </c>
      <c r="AB848">
        <v>0</v>
      </c>
      <c r="AE848" t="s">
        <v>61</v>
      </c>
      <c r="AF848">
        <v>0</v>
      </c>
      <c r="AI848" t="s">
        <v>61</v>
      </c>
      <c r="AJ848">
        <v>0</v>
      </c>
      <c r="AM848" t="s">
        <v>61</v>
      </c>
      <c r="AN848">
        <v>120</v>
      </c>
      <c r="AQ848" t="s">
        <v>61</v>
      </c>
      <c r="AR848">
        <v>0</v>
      </c>
      <c r="AT848" t="s">
        <v>61</v>
      </c>
      <c r="AU848">
        <v>103</v>
      </c>
    </row>
    <row r="849" spans="3:47" x14ac:dyDescent="0.35">
      <c r="C849" t="s">
        <v>62</v>
      </c>
      <c r="D849">
        <v>0</v>
      </c>
      <c r="G849" t="s">
        <v>62</v>
      </c>
      <c r="H849">
        <v>0</v>
      </c>
      <c r="K849" t="s">
        <v>62</v>
      </c>
      <c r="L849">
        <v>0</v>
      </c>
      <c r="O849" t="s">
        <v>62</v>
      </c>
      <c r="P849">
        <v>0</v>
      </c>
      <c r="S849" t="s">
        <v>62</v>
      </c>
      <c r="T849">
        <v>0</v>
      </c>
      <c r="W849" t="s">
        <v>62</v>
      </c>
      <c r="X849">
        <v>0</v>
      </c>
      <c r="AA849" t="s">
        <v>62</v>
      </c>
      <c r="AB849">
        <v>0</v>
      </c>
      <c r="AE849" t="s">
        <v>62</v>
      </c>
      <c r="AF849">
        <v>0</v>
      </c>
      <c r="AI849" t="s">
        <v>62</v>
      </c>
      <c r="AJ849">
        <v>0</v>
      </c>
      <c r="AM849" t="s">
        <v>62</v>
      </c>
      <c r="AN849">
        <v>790</v>
      </c>
      <c r="AQ849" t="s">
        <v>62</v>
      </c>
      <c r="AR849">
        <v>0</v>
      </c>
      <c r="AT849" t="s">
        <v>62</v>
      </c>
      <c r="AU849">
        <v>406</v>
      </c>
    </row>
    <row r="850" spans="3:47" x14ac:dyDescent="0.35">
      <c r="C850" t="s">
        <v>227</v>
      </c>
      <c r="D850">
        <v>0</v>
      </c>
      <c r="G850" t="s">
        <v>227</v>
      </c>
      <c r="H850">
        <v>0</v>
      </c>
      <c r="K850" t="s">
        <v>227</v>
      </c>
      <c r="L850">
        <v>0</v>
      </c>
      <c r="O850" t="s">
        <v>227</v>
      </c>
      <c r="P850">
        <v>0</v>
      </c>
      <c r="S850" t="s">
        <v>227</v>
      </c>
      <c r="T850">
        <v>0</v>
      </c>
      <c r="W850" t="s">
        <v>227</v>
      </c>
      <c r="X850">
        <v>0</v>
      </c>
      <c r="AA850" t="s">
        <v>227</v>
      </c>
      <c r="AB850">
        <v>0</v>
      </c>
      <c r="AE850" t="s">
        <v>227</v>
      </c>
      <c r="AF850">
        <v>0</v>
      </c>
      <c r="AI850" t="s">
        <v>227</v>
      </c>
      <c r="AJ850">
        <v>2251</v>
      </c>
      <c r="AM850" t="s">
        <v>227</v>
      </c>
      <c r="AN850">
        <v>0</v>
      </c>
      <c r="AQ850" t="s">
        <v>227</v>
      </c>
      <c r="AR850">
        <v>0</v>
      </c>
      <c r="AT850" t="s">
        <v>64</v>
      </c>
      <c r="AU850">
        <v>0</v>
      </c>
    </row>
    <row r="851" spans="3:47" x14ac:dyDescent="0.35">
      <c r="C851" t="s">
        <v>228</v>
      </c>
      <c r="D851">
        <v>0</v>
      </c>
      <c r="G851" t="s">
        <v>228</v>
      </c>
      <c r="H851">
        <v>0</v>
      </c>
      <c r="K851" t="s">
        <v>228</v>
      </c>
      <c r="L851">
        <v>0</v>
      </c>
      <c r="O851" t="s">
        <v>228</v>
      </c>
      <c r="P851">
        <v>0</v>
      </c>
      <c r="S851" t="s">
        <v>228</v>
      </c>
      <c r="T851">
        <v>0</v>
      </c>
      <c r="W851" t="s">
        <v>228</v>
      </c>
      <c r="X851">
        <v>0</v>
      </c>
      <c r="AA851" t="s">
        <v>228</v>
      </c>
      <c r="AB851">
        <v>0</v>
      </c>
      <c r="AE851" t="s">
        <v>228</v>
      </c>
      <c r="AF851">
        <v>93</v>
      </c>
      <c r="AI851" t="s">
        <v>228</v>
      </c>
      <c r="AJ851">
        <v>487</v>
      </c>
      <c r="AM851" t="s">
        <v>228</v>
      </c>
      <c r="AN851">
        <v>0</v>
      </c>
      <c r="AQ851" t="s">
        <v>228</v>
      </c>
      <c r="AR851">
        <v>0</v>
      </c>
      <c r="AT851" t="s">
        <v>65</v>
      </c>
      <c r="AU851">
        <v>0</v>
      </c>
    </row>
    <row r="852" spans="3:47" x14ac:dyDescent="0.35">
      <c r="C852" t="s">
        <v>229</v>
      </c>
      <c r="D852">
        <v>0</v>
      </c>
      <c r="G852" t="s">
        <v>229</v>
      </c>
      <c r="H852">
        <v>0</v>
      </c>
      <c r="K852" t="s">
        <v>229</v>
      </c>
      <c r="L852">
        <v>0</v>
      </c>
      <c r="O852" t="s">
        <v>229</v>
      </c>
      <c r="P852">
        <v>0</v>
      </c>
      <c r="S852" t="s">
        <v>229</v>
      </c>
      <c r="T852">
        <v>0</v>
      </c>
      <c r="W852" t="s">
        <v>229</v>
      </c>
      <c r="X852">
        <v>0</v>
      </c>
      <c r="AA852" t="s">
        <v>229</v>
      </c>
      <c r="AB852">
        <v>0</v>
      </c>
      <c r="AE852" t="s">
        <v>229</v>
      </c>
      <c r="AF852">
        <v>25</v>
      </c>
      <c r="AI852" t="s">
        <v>229</v>
      </c>
      <c r="AJ852">
        <v>530</v>
      </c>
      <c r="AM852" t="s">
        <v>229</v>
      </c>
      <c r="AN852">
        <v>0</v>
      </c>
      <c r="AQ852" t="s">
        <v>229</v>
      </c>
      <c r="AR852">
        <v>13</v>
      </c>
      <c r="AT852" t="s">
        <v>66</v>
      </c>
      <c r="AU852">
        <v>128</v>
      </c>
    </row>
    <row r="853" spans="3:47" x14ac:dyDescent="0.35">
      <c r="C853" t="s">
        <v>133</v>
      </c>
      <c r="D853">
        <v>0</v>
      </c>
      <c r="G853" t="s">
        <v>133</v>
      </c>
      <c r="H853">
        <v>0</v>
      </c>
      <c r="K853" t="s">
        <v>133</v>
      </c>
      <c r="L853">
        <v>0</v>
      </c>
      <c r="O853" t="s">
        <v>133</v>
      </c>
      <c r="P853">
        <v>0</v>
      </c>
      <c r="S853" t="s">
        <v>133</v>
      </c>
      <c r="T853">
        <v>0</v>
      </c>
      <c r="W853" t="s">
        <v>133</v>
      </c>
      <c r="X853">
        <v>0</v>
      </c>
      <c r="AA853" t="s">
        <v>133</v>
      </c>
      <c r="AB853">
        <v>311</v>
      </c>
      <c r="AE853" t="s">
        <v>133</v>
      </c>
      <c r="AF853">
        <v>0</v>
      </c>
      <c r="AI853" t="s">
        <v>133</v>
      </c>
      <c r="AJ853">
        <v>114</v>
      </c>
      <c r="AM853" t="s">
        <v>133</v>
      </c>
      <c r="AN853">
        <v>0</v>
      </c>
      <c r="AQ853" t="s">
        <v>133</v>
      </c>
      <c r="AR853">
        <v>0</v>
      </c>
      <c r="AT853" t="s">
        <v>79</v>
      </c>
      <c r="AU853">
        <v>0</v>
      </c>
    </row>
    <row r="854" spans="3:47" x14ac:dyDescent="0.35">
      <c r="C854" t="s">
        <v>230</v>
      </c>
      <c r="D854">
        <v>0</v>
      </c>
      <c r="G854" t="s">
        <v>230</v>
      </c>
      <c r="H854">
        <v>0</v>
      </c>
      <c r="K854" t="s">
        <v>230</v>
      </c>
      <c r="L854">
        <v>0</v>
      </c>
      <c r="O854" t="s">
        <v>230</v>
      </c>
      <c r="P854">
        <v>0</v>
      </c>
      <c r="S854" t="s">
        <v>230</v>
      </c>
      <c r="T854">
        <v>0</v>
      </c>
      <c r="W854" t="s">
        <v>230</v>
      </c>
      <c r="X854">
        <v>0</v>
      </c>
      <c r="AA854" t="s">
        <v>230</v>
      </c>
      <c r="AB854">
        <v>0</v>
      </c>
      <c r="AE854" t="s">
        <v>230</v>
      </c>
      <c r="AF854">
        <v>0</v>
      </c>
      <c r="AI854" t="s">
        <v>230</v>
      </c>
      <c r="AJ854">
        <v>0</v>
      </c>
      <c r="AM854" t="s">
        <v>230</v>
      </c>
      <c r="AN854">
        <v>0</v>
      </c>
      <c r="AQ854" t="s">
        <v>230</v>
      </c>
      <c r="AR854">
        <v>0</v>
      </c>
      <c r="AT854" t="s">
        <v>68</v>
      </c>
      <c r="AU854">
        <v>0</v>
      </c>
    </row>
    <row r="855" spans="3:47" x14ac:dyDescent="0.35">
      <c r="C855" t="s">
        <v>136</v>
      </c>
      <c r="D855">
        <v>0</v>
      </c>
      <c r="G855" t="s">
        <v>136</v>
      </c>
      <c r="H855">
        <v>0</v>
      </c>
      <c r="K855" t="s">
        <v>136</v>
      </c>
      <c r="L855">
        <v>0</v>
      </c>
      <c r="O855" t="s">
        <v>136</v>
      </c>
      <c r="P855">
        <v>0</v>
      </c>
      <c r="S855" t="s">
        <v>136</v>
      </c>
      <c r="T855">
        <v>0</v>
      </c>
      <c r="W855" t="s">
        <v>136</v>
      </c>
      <c r="X855">
        <v>0</v>
      </c>
      <c r="AA855" t="s">
        <v>136</v>
      </c>
      <c r="AB855">
        <v>0</v>
      </c>
      <c r="AE855" t="s">
        <v>136</v>
      </c>
      <c r="AF855">
        <v>36</v>
      </c>
      <c r="AI855" t="s">
        <v>136</v>
      </c>
      <c r="AJ855">
        <v>0</v>
      </c>
      <c r="AM855" t="s">
        <v>136</v>
      </c>
      <c r="AN855">
        <v>0</v>
      </c>
      <c r="AQ855" t="s">
        <v>136</v>
      </c>
      <c r="AR855">
        <v>38</v>
      </c>
      <c r="AT855" t="s">
        <v>69</v>
      </c>
      <c r="AU855">
        <v>22</v>
      </c>
    </row>
    <row r="856" spans="3:47" x14ac:dyDescent="0.35">
      <c r="C856" t="s">
        <v>231</v>
      </c>
      <c r="D856">
        <v>0</v>
      </c>
      <c r="G856" t="s">
        <v>231</v>
      </c>
      <c r="H856">
        <v>0</v>
      </c>
      <c r="K856" t="s">
        <v>231</v>
      </c>
      <c r="L856">
        <v>0</v>
      </c>
      <c r="O856" t="s">
        <v>231</v>
      </c>
      <c r="P856">
        <v>0</v>
      </c>
      <c r="S856" t="s">
        <v>231</v>
      </c>
      <c r="T856">
        <v>0</v>
      </c>
      <c r="W856" t="s">
        <v>231</v>
      </c>
      <c r="X856">
        <v>0</v>
      </c>
      <c r="AA856" t="s">
        <v>231</v>
      </c>
      <c r="AB856">
        <v>0</v>
      </c>
      <c r="AE856" t="s">
        <v>231</v>
      </c>
      <c r="AF856">
        <v>64</v>
      </c>
      <c r="AI856" t="s">
        <v>231</v>
      </c>
      <c r="AJ856">
        <v>0</v>
      </c>
      <c r="AM856" t="s">
        <v>231</v>
      </c>
      <c r="AN856">
        <v>0</v>
      </c>
      <c r="AQ856" t="s">
        <v>231</v>
      </c>
      <c r="AR856">
        <v>195</v>
      </c>
      <c r="AT856" t="s">
        <v>70</v>
      </c>
      <c r="AU856">
        <v>0</v>
      </c>
    </row>
    <row r="857" spans="3:47" x14ac:dyDescent="0.35">
      <c r="C857" t="s">
        <v>141</v>
      </c>
      <c r="D857">
        <v>0</v>
      </c>
      <c r="G857" t="s">
        <v>141</v>
      </c>
      <c r="H857">
        <v>0</v>
      </c>
      <c r="K857" t="s">
        <v>141</v>
      </c>
      <c r="L857">
        <v>0</v>
      </c>
      <c r="O857" t="s">
        <v>141</v>
      </c>
      <c r="P857">
        <v>0</v>
      </c>
      <c r="S857" t="s">
        <v>141</v>
      </c>
      <c r="T857">
        <v>0</v>
      </c>
      <c r="W857" t="s">
        <v>141</v>
      </c>
      <c r="X857">
        <v>0</v>
      </c>
      <c r="AA857" t="s">
        <v>141</v>
      </c>
      <c r="AB857">
        <v>0</v>
      </c>
      <c r="AE857" t="s">
        <v>141</v>
      </c>
      <c r="AF857">
        <v>15</v>
      </c>
      <c r="AI857" t="s">
        <v>141</v>
      </c>
      <c r="AJ857">
        <v>1</v>
      </c>
      <c r="AM857" t="s">
        <v>141</v>
      </c>
      <c r="AN857">
        <v>0</v>
      </c>
      <c r="AQ857" t="s">
        <v>141</v>
      </c>
      <c r="AR857">
        <v>2</v>
      </c>
      <c r="AT857" t="s">
        <v>76</v>
      </c>
      <c r="AU857">
        <v>13</v>
      </c>
    </row>
    <row r="858" spans="3:47" x14ac:dyDescent="0.35">
      <c r="C858" t="s">
        <v>232</v>
      </c>
      <c r="D858">
        <v>0</v>
      </c>
      <c r="G858" t="s">
        <v>232</v>
      </c>
      <c r="H858">
        <v>0</v>
      </c>
      <c r="K858" t="s">
        <v>232</v>
      </c>
      <c r="L858">
        <v>0</v>
      </c>
      <c r="O858" t="s">
        <v>232</v>
      </c>
      <c r="P858">
        <v>0</v>
      </c>
      <c r="S858" t="s">
        <v>232</v>
      </c>
      <c r="T858">
        <v>0</v>
      </c>
      <c r="W858" t="s">
        <v>232</v>
      </c>
      <c r="X858">
        <v>0</v>
      </c>
      <c r="AA858" t="s">
        <v>232</v>
      </c>
      <c r="AB858">
        <v>0</v>
      </c>
      <c r="AE858" t="s">
        <v>232</v>
      </c>
      <c r="AF858">
        <v>0</v>
      </c>
      <c r="AI858" t="s">
        <v>232</v>
      </c>
      <c r="AJ858">
        <v>0</v>
      </c>
      <c r="AM858" t="s">
        <v>232</v>
      </c>
      <c r="AN858">
        <v>0</v>
      </c>
      <c r="AQ858" t="s">
        <v>232</v>
      </c>
      <c r="AR858">
        <v>0</v>
      </c>
      <c r="AT858" t="s">
        <v>77</v>
      </c>
      <c r="AU858">
        <v>0</v>
      </c>
    </row>
    <row r="859" spans="3:47" x14ac:dyDescent="0.35">
      <c r="C859" t="s">
        <v>233</v>
      </c>
      <c r="D859">
        <v>0</v>
      </c>
      <c r="G859" t="s">
        <v>233</v>
      </c>
      <c r="H859">
        <v>0</v>
      </c>
      <c r="K859" t="s">
        <v>233</v>
      </c>
      <c r="L859">
        <v>0</v>
      </c>
      <c r="O859" t="s">
        <v>233</v>
      </c>
      <c r="P859">
        <v>0</v>
      </c>
      <c r="S859" t="s">
        <v>233</v>
      </c>
      <c r="T859">
        <v>0</v>
      </c>
      <c r="W859" t="s">
        <v>233</v>
      </c>
      <c r="X859">
        <v>0</v>
      </c>
      <c r="AA859" t="s">
        <v>233</v>
      </c>
      <c r="AB859">
        <v>0</v>
      </c>
      <c r="AE859" t="s">
        <v>233</v>
      </c>
      <c r="AF859">
        <v>0</v>
      </c>
      <c r="AI859" t="s">
        <v>233</v>
      </c>
      <c r="AJ859">
        <v>0</v>
      </c>
      <c r="AM859" t="s">
        <v>233</v>
      </c>
      <c r="AN859">
        <v>0</v>
      </c>
      <c r="AQ859" t="s">
        <v>233</v>
      </c>
      <c r="AR859">
        <v>0</v>
      </c>
      <c r="AT859" t="s">
        <v>78</v>
      </c>
      <c r="AU859">
        <v>0</v>
      </c>
    </row>
    <row r="860" spans="3:47" x14ac:dyDescent="0.35">
      <c r="C860" t="s">
        <v>134</v>
      </c>
      <c r="D860">
        <v>0</v>
      </c>
      <c r="G860" t="s">
        <v>134</v>
      </c>
      <c r="H860">
        <v>0</v>
      </c>
      <c r="K860" t="s">
        <v>134</v>
      </c>
      <c r="L860">
        <v>0</v>
      </c>
      <c r="O860" t="s">
        <v>134</v>
      </c>
      <c r="P860">
        <v>0</v>
      </c>
      <c r="S860" t="s">
        <v>134</v>
      </c>
      <c r="T860">
        <v>0</v>
      </c>
      <c r="W860" t="s">
        <v>134</v>
      </c>
      <c r="X860">
        <v>0</v>
      </c>
      <c r="AA860" t="s">
        <v>134</v>
      </c>
      <c r="AB860">
        <v>0</v>
      </c>
      <c r="AE860" t="s">
        <v>134</v>
      </c>
      <c r="AF860">
        <v>342</v>
      </c>
      <c r="AI860" t="s">
        <v>134</v>
      </c>
      <c r="AJ860">
        <v>0</v>
      </c>
      <c r="AM860" t="s">
        <v>134</v>
      </c>
      <c r="AN860">
        <v>0</v>
      </c>
      <c r="AQ860" t="s">
        <v>134</v>
      </c>
      <c r="AR860">
        <v>298</v>
      </c>
      <c r="AT860" t="s">
        <v>67</v>
      </c>
      <c r="AU860">
        <v>311</v>
      </c>
    </row>
    <row r="861" spans="3:47" x14ac:dyDescent="0.35">
      <c r="C861" t="s">
        <v>142</v>
      </c>
      <c r="D861">
        <v>0</v>
      </c>
      <c r="G861" t="s">
        <v>142</v>
      </c>
      <c r="H861">
        <v>0</v>
      </c>
      <c r="K861" t="s">
        <v>142</v>
      </c>
      <c r="L861">
        <v>0</v>
      </c>
      <c r="O861" t="s">
        <v>142</v>
      </c>
      <c r="P861">
        <v>0</v>
      </c>
      <c r="S861" t="s">
        <v>142</v>
      </c>
      <c r="T861">
        <v>0</v>
      </c>
      <c r="W861" t="s">
        <v>142</v>
      </c>
      <c r="X861">
        <v>0</v>
      </c>
      <c r="AA861" t="s">
        <v>142</v>
      </c>
      <c r="AB861">
        <v>0</v>
      </c>
      <c r="AE861" t="s">
        <v>142</v>
      </c>
      <c r="AF861">
        <v>319</v>
      </c>
      <c r="AI861" t="s">
        <v>142</v>
      </c>
      <c r="AJ861">
        <v>650</v>
      </c>
      <c r="AM861" t="s">
        <v>142</v>
      </c>
      <c r="AN861">
        <v>0</v>
      </c>
      <c r="AQ861" t="s">
        <v>142</v>
      </c>
      <c r="AR861">
        <v>0</v>
      </c>
      <c r="AT861" t="s">
        <v>80</v>
      </c>
      <c r="AU861">
        <v>0</v>
      </c>
    </row>
    <row r="862" spans="3:47" x14ac:dyDescent="0.35">
      <c r="C862" t="s">
        <v>83</v>
      </c>
      <c r="D862">
        <v>0</v>
      </c>
      <c r="G862" t="s">
        <v>83</v>
      </c>
      <c r="H862">
        <v>0</v>
      </c>
      <c r="K862" t="s">
        <v>83</v>
      </c>
      <c r="L862">
        <v>0</v>
      </c>
      <c r="O862" t="s">
        <v>83</v>
      </c>
      <c r="P862">
        <v>0</v>
      </c>
      <c r="S862" t="s">
        <v>83</v>
      </c>
      <c r="T862">
        <v>0</v>
      </c>
      <c r="W862" t="s">
        <v>83</v>
      </c>
      <c r="X862">
        <v>0</v>
      </c>
      <c r="AA862" t="s">
        <v>83</v>
      </c>
      <c r="AB862">
        <v>0</v>
      </c>
      <c r="AE862" t="s">
        <v>83</v>
      </c>
      <c r="AF862">
        <v>8</v>
      </c>
      <c r="AI862" t="s">
        <v>83</v>
      </c>
      <c r="AJ862">
        <v>6</v>
      </c>
      <c r="AM862" t="s">
        <v>83</v>
      </c>
      <c r="AN862">
        <v>0</v>
      </c>
      <c r="AQ862" t="s">
        <v>83</v>
      </c>
      <c r="AR862">
        <v>0</v>
      </c>
      <c r="AT862" t="s">
        <v>83</v>
      </c>
      <c r="AU862">
        <v>13</v>
      </c>
    </row>
    <row r="863" spans="3:47" x14ac:dyDescent="0.35">
      <c r="C863" t="s">
        <v>84</v>
      </c>
      <c r="D863">
        <v>0</v>
      </c>
      <c r="G863" t="s">
        <v>84</v>
      </c>
      <c r="H863">
        <v>0</v>
      </c>
      <c r="K863" t="s">
        <v>84</v>
      </c>
      <c r="L863">
        <v>1511</v>
      </c>
      <c r="O863" t="s">
        <v>84</v>
      </c>
      <c r="P863">
        <v>0</v>
      </c>
      <c r="S863" t="s">
        <v>84</v>
      </c>
      <c r="T863">
        <v>0</v>
      </c>
      <c r="W863" t="s">
        <v>84</v>
      </c>
      <c r="X863">
        <v>0</v>
      </c>
      <c r="AA863" t="s">
        <v>84</v>
      </c>
      <c r="AB863">
        <v>0</v>
      </c>
      <c r="AE863" t="s">
        <v>84</v>
      </c>
      <c r="AF863">
        <v>0</v>
      </c>
      <c r="AI863" t="s">
        <v>84</v>
      </c>
      <c r="AJ863">
        <v>0</v>
      </c>
      <c r="AM863" t="s">
        <v>84</v>
      </c>
      <c r="AN863">
        <v>0</v>
      </c>
      <c r="AQ863" t="s">
        <v>84</v>
      </c>
      <c r="AR863">
        <v>0</v>
      </c>
      <c r="AT863" t="s">
        <v>84</v>
      </c>
      <c r="AU863">
        <v>0</v>
      </c>
    </row>
    <row r="864" spans="3:47" x14ac:dyDescent="0.35">
      <c r="C864" t="s">
        <v>126</v>
      </c>
      <c r="D864">
        <v>0</v>
      </c>
      <c r="G864" t="s">
        <v>126</v>
      </c>
      <c r="H864">
        <v>0</v>
      </c>
      <c r="K864" t="s">
        <v>247</v>
      </c>
      <c r="L864">
        <v>0</v>
      </c>
      <c r="O864" t="s">
        <v>126</v>
      </c>
      <c r="P864">
        <v>0</v>
      </c>
      <c r="S864" t="s">
        <v>126</v>
      </c>
      <c r="T864">
        <v>0</v>
      </c>
      <c r="W864" t="s">
        <v>126</v>
      </c>
      <c r="X864">
        <v>0</v>
      </c>
      <c r="AA864" t="s">
        <v>126</v>
      </c>
      <c r="AB864">
        <v>0</v>
      </c>
      <c r="AE864" t="s">
        <v>126</v>
      </c>
      <c r="AF864">
        <v>0</v>
      </c>
      <c r="AI864" t="s">
        <v>126</v>
      </c>
      <c r="AJ864">
        <v>0</v>
      </c>
      <c r="AM864" t="s">
        <v>126</v>
      </c>
      <c r="AN864">
        <v>0</v>
      </c>
      <c r="AQ864" t="s">
        <v>126</v>
      </c>
      <c r="AR864">
        <v>0</v>
      </c>
      <c r="AT864" t="s">
        <v>86</v>
      </c>
      <c r="AU864">
        <v>0</v>
      </c>
    </row>
    <row r="865" spans="1:47" x14ac:dyDescent="0.35">
      <c r="C865" t="s">
        <v>87</v>
      </c>
      <c r="D865">
        <v>0</v>
      </c>
      <c r="G865" t="s">
        <v>87</v>
      </c>
      <c r="H865">
        <v>0</v>
      </c>
      <c r="K865" t="s">
        <v>87</v>
      </c>
      <c r="L865">
        <v>3046</v>
      </c>
      <c r="O865" t="s">
        <v>87</v>
      </c>
      <c r="P865">
        <v>0</v>
      </c>
      <c r="S865" t="s">
        <v>87</v>
      </c>
      <c r="T865">
        <v>0</v>
      </c>
      <c r="W865" t="s">
        <v>87</v>
      </c>
      <c r="X865">
        <v>0</v>
      </c>
      <c r="AA865" t="s">
        <v>87</v>
      </c>
      <c r="AB865">
        <v>0</v>
      </c>
      <c r="AE865" t="s">
        <v>87</v>
      </c>
      <c r="AF865">
        <v>0</v>
      </c>
      <c r="AI865" t="s">
        <v>87</v>
      </c>
      <c r="AJ865">
        <v>0</v>
      </c>
      <c r="AM865" t="s">
        <v>87</v>
      </c>
      <c r="AN865">
        <v>0</v>
      </c>
      <c r="AQ865" t="s">
        <v>87</v>
      </c>
      <c r="AR865">
        <v>0</v>
      </c>
      <c r="AT865" t="s">
        <v>87</v>
      </c>
      <c r="AU865">
        <v>0</v>
      </c>
    </row>
    <row r="866" spans="1:47" x14ac:dyDescent="0.35">
      <c r="A866" t="s">
        <v>189</v>
      </c>
      <c r="B866">
        <v>10701604.500000004</v>
      </c>
      <c r="C866" t="s">
        <v>135</v>
      </c>
      <c r="D866">
        <v>0</v>
      </c>
      <c r="E866" t="s">
        <v>189</v>
      </c>
      <c r="F866">
        <v>11106031.000000004</v>
      </c>
      <c r="G866" t="s">
        <v>135</v>
      </c>
      <c r="H866">
        <v>32</v>
      </c>
      <c r="I866" t="s">
        <v>189</v>
      </c>
      <c r="J866">
        <v>11213284.499999998</v>
      </c>
      <c r="K866" t="s">
        <v>135</v>
      </c>
      <c r="L866">
        <v>0</v>
      </c>
      <c r="M866" t="s">
        <v>189</v>
      </c>
      <c r="N866">
        <v>11194299.499999998</v>
      </c>
      <c r="O866" t="s">
        <v>135</v>
      </c>
      <c r="P866">
        <v>0</v>
      </c>
      <c r="Q866" t="s">
        <v>189</v>
      </c>
      <c r="R866">
        <v>11066105</v>
      </c>
      <c r="S866" t="s">
        <v>135</v>
      </c>
      <c r="T866">
        <v>0</v>
      </c>
      <c r="U866" t="s">
        <v>189</v>
      </c>
      <c r="V866">
        <v>10658225.499999994</v>
      </c>
      <c r="W866" t="s">
        <v>135</v>
      </c>
      <c r="X866">
        <v>1</v>
      </c>
      <c r="Y866" t="s">
        <v>189</v>
      </c>
      <c r="Z866">
        <v>10395329.5</v>
      </c>
      <c r="AA866" t="s">
        <v>135</v>
      </c>
      <c r="AB866">
        <v>822</v>
      </c>
      <c r="AC866" t="s">
        <v>189</v>
      </c>
      <c r="AD866">
        <v>10447665.999999998</v>
      </c>
      <c r="AE866" t="s">
        <v>135</v>
      </c>
      <c r="AF866">
        <v>747</v>
      </c>
      <c r="AG866" t="s">
        <v>189</v>
      </c>
      <c r="AH866">
        <v>10606227.000000002</v>
      </c>
      <c r="AI866" t="s">
        <v>135</v>
      </c>
      <c r="AJ866">
        <v>995</v>
      </c>
      <c r="AK866" t="s">
        <v>189</v>
      </c>
      <c r="AL866">
        <v>10748272.499999998</v>
      </c>
      <c r="AM866" t="s">
        <v>135</v>
      </c>
      <c r="AN866">
        <v>0</v>
      </c>
      <c r="AO866" t="s">
        <v>189</v>
      </c>
      <c r="AP866">
        <v>10913163.5</v>
      </c>
      <c r="AQ866" t="s">
        <v>135</v>
      </c>
      <c r="AR866">
        <v>0</v>
      </c>
      <c r="AS866" t="s">
        <v>189</v>
      </c>
      <c r="AT866" t="s">
        <v>148</v>
      </c>
      <c r="AU866">
        <v>411</v>
      </c>
    </row>
    <row r="867" spans="1:47" x14ac:dyDescent="0.35">
      <c r="C867" t="s">
        <v>139</v>
      </c>
      <c r="D867">
        <v>0</v>
      </c>
      <c r="G867" t="s">
        <v>139</v>
      </c>
      <c r="H867">
        <v>0</v>
      </c>
      <c r="K867" t="s">
        <v>139</v>
      </c>
      <c r="L867">
        <v>0</v>
      </c>
      <c r="O867" t="s">
        <v>139</v>
      </c>
      <c r="P867">
        <v>0</v>
      </c>
      <c r="S867" t="s">
        <v>139</v>
      </c>
      <c r="T867">
        <v>0</v>
      </c>
      <c r="W867" t="s">
        <v>139</v>
      </c>
      <c r="X867">
        <v>0</v>
      </c>
      <c r="AA867" t="s">
        <v>139</v>
      </c>
      <c r="AB867">
        <v>7452</v>
      </c>
      <c r="AE867" t="s">
        <v>139</v>
      </c>
      <c r="AF867">
        <v>7428</v>
      </c>
      <c r="AI867" t="s">
        <v>139</v>
      </c>
      <c r="AJ867">
        <v>9060</v>
      </c>
      <c r="AM867" t="s">
        <v>139</v>
      </c>
      <c r="AN867">
        <v>0</v>
      </c>
      <c r="AQ867" t="s">
        <v>139</v>
      </c>
      <c r="AR867">
        <v>0</v>
      </c>
      <c r="AT867" t="s">
        <v>139</v>
      </c>
      <c r="AU867">
        <v>2014</v>
      </c>
    </row>
    <row r="868" spans="1:47" x14ac:dyDescent="0.35">
      <c r="C868" t="s">
        <v>138</v>
      </c>
      <c r="D868">
        <v>0</v>
      </c>
      <c r="G868" t="s">
        <v>138</v>
      </c>
      <c r="H868">
        <v>0</v>
      </c>
      <c r="K868" t="s">
        <v>138</v>
      </c>
      <c r="L868">
        <v>0</v>
      </c>
      <c r="O868" t="s">
        <v>138</v>
      </c>
      <c r="P868">
        <v>0</v>
      </c>
      <c r="S868" t="s">
        <v>138</v>
      </c>
      <c r="T868">
        <v>0</v>
      </c>
      <c r="W868" t="s">
        <v>138</v>
      </c>
      <c r="X868">
        <v>0</v>
      </c>
      <c r="AA868" t="s">
        <v>138</v>
      </c>
      <c r="AB868">
        <v>0</v>
      </c>
      <c r="AE868" t="s">
        <v>138</v>
      </c>
      <c r="AF868">
        <v>4760</v>
      </c>
      <c r="AI868" t="s">
        <v>138</v>
      </c>
      <c r="AJ868">
        <v>6040</v>
      </c>
      <c r="AM868" t="s">
        <v>138</v>
      </c>
      <c r="AN868">
        <v>0</v>
      </c>
      <c r="AQ868" t="s">
        <v>138</v>
      </c>
      <c r="AR868">
        <v>0</v>
      </c>
      <c r="AT868" t="s">
        <v>138</v>
      </c>
      <c r="AU868">
        <v>1712</v>
      </c>
    </row>
    <row r="869" spans="1:47" x14ac:dyDescent="0.35">
      <c r="C869" t="s">
        <v>82</v>
      </c>
      <c r="D869">
        <v>0</v>
      </c>
      <c r="G869" t="s">
        <v>82</v>
      </c>
      <c r="H869">
        <v>0</v>
      </c>
      <c r="K869" t="s">
        <v>82</v>
      </c>
      <c r="L869">
        <v>0</v>
      </c>
      <c r="O869" t="s">
        <v>82</v>
      </c>
      <c r="P869">
        <v>0</v>
      </c>
      <c r="S869" t="s">
        <v>82</v>
      </c>
      <c r="T869">
        <v>0</v>
      </c>
      <c r="W869" t="s">
        <v>82</v>
      </c>
      <c r="X869">
        <v>32485</v>
      </c>
      <c r="AA869" t="s">
        <v>82</v>
      </c>
      <c r="AB869">
        <v>0</v>
      </c>
      <c r="AE869" t="s">
        <v>82</v>
      </c>
      <c r="AF869">
        <v>0</v>
      </c>
      <c r="AI869" t="s">
        <v>82</v>
      </c>
      <c r="AJ869">
        <v>0</v>
      </c>
      <c r="AM869" t="s">
        <v>82</v>
      </c>
      <c r="AN869">
        <v>0</v>
      </c>
      <c r="AQ869" t="s">
        <v>82</v>
      </c>
      <c r="AR869">
        <v>0</v>
      </c>
      <c r="AT869" t="s">
        <v>82</v>
      </c>
      <c r="AU869">
        <v>360</v>
      </c>
    </row>
    <row r="870" spans="1:47" x14ac:dyDescent="0.35">
      <c r="C870" t="s">
        <v>60</v>
      </c>
      <c r="D870">
        <v>68</v>
      </c>
      <c r="G870" t="s">
        <v>60</v>
      </c>
      <c r="H870">
        <v>0</v>
      </c>
      <c r="K870" t="s">
        <v>60</v>
      </c>
      <c r="L870">
        <v>0</v>
      </c>
      <c r="O870" t="s">
        <v>60</v>
      </c>
      <c r="P870">
        <v>0</v>
      </c>
      <c r="S870" t="s">
        <v>60</v>
      </c>
      <c r="T870">
        <v>0</v>
      </c>
      <c r="W870" t="s">
        <v>60</v>
      </c>
      <c r="X870">
        <v>10504</v>
      </c>
      <c r="AA870" t="s">
        <v>60</v>
      </c>
      <c r="AB870">
        <v>0</v>
      </c>
      <c r="AE870" t="s">
        <v>60</v>
      </c>
      <c r="AF870">
        <v>0</v>
      </c>
      <c r="AI870" t="s">
        <v>60</v>
      </c>
      <c r="AJ870">
        <v>21</v>
      </c>
      <c r="AM870" t="s">
        <v>60</v>
      </c>
      <c r="AN870">
        <v>0</v>
      </c>
      <c r="AQ870" t="s">
        <v>60</v>
      </c>
      <c r="AR870">
        <v>0</v>
      </c>
      <c r="AT870" t="s">
        <v>60</v>
      </c>
      <c r="AU870">
        <v>32</v>
      </c>
    </row>
    <row r="871" spans="1:47" x14ac:dyDescent="0.35">
      <c r="C871" t="s">
        <v>127</v>
      </c>
      <c r="D871">
        <v>0</v>
      </c>
      <c r="G871" t="s">
        <v>127</v>
      </c>
      <c r="H871">
        <v>0</v>
      </c>
      <c r="K871" t="s">
        <v>127</v>
      </c>
      <c r="L871">
        <v>0</v>
      </c>
      <c r="O871" t="s">
        <v>127</v>
      </c>
      <c r="P871">
        <v>0</v>
      </c>
      <c r="S871" t="s">
        <v>127</v>
      </c>
      <c r="T871">
        <v>0</v>
      </c>
      <c r="W871" t="s">
        <v>127</v>
      </c>
      <c r="X871">
        <v>0</v>
      </c>
      <c r="AA871" t="s">
        <v>127</v>
      </c>
      <c r="AB871">
        <v>1455</v>
      </c>
      <c r="AE871" t="s">
        <v>127</v>
      </c>
      <c r="AF871">
        <v>850</v>
      </c>
      <c r="AI871" t="s">
        <v>127</v>
      </c>
      <c r="AJ871">
        <v>2826</v>
      </c>
      <c r="AM871" t="s">
        <v>127</v>
      </c>
      <c r="AN871">
        <v>0</v>
      </c>
      <c r="AQ871" t="s">
        <v>127</v>
      </c>
      <c r="AR871">
        <v>0</v>
      </c>
      <c r="AT871" t="s">
        <v>58</v>
      </c>
      <c r="AU871">
        <v>1455</v>
      </c>
    </row>
    <row r="872" spans="1:47" x14ac:dyDescent="0.35">
      <c r="C872" t="s">
        <v>61</v>
      </c>
      <c r="D872">
        <v>0</v>
      </c>
      <c r="G872" t="s">
        <v>61</v>
      </c>
      <c r="H872">
        <v>0</v>
      </c>
      <c r="K872" t="s">
        <v>61</v>
      </c>
      <c r="L872">
        <v>0</v>
      </c>
      <c r="O872" t="s">
        <v>61</v>
      </c>
      <c r="P872">
        <v>0</v>
      </c>
      <c r="S872" t="s">
        <v>61</v>
      </c>
      <c r="T872">
        <v>0</v>
      </c>
      <c r="W872" t="s">
        <v>61</v>
      </c>
      <c r="X872">
        <v>0</v>
      </c>
      <c r="AA872" t="s">
        <v>61</v>
      </c>
      <c r="AB872">
        <v>0</v>
      </c>
      <c r="AE872" t="s">
        <v>61</v>
      </c>
      <c r="AF872">
        <v>0</v>
      </c>
      <c r="AI872" t="s">
        <v>61</v>
      </c>
      <c r="AJ872">
        <v>0</v>
      </c>
      <c r="AM872" t="s">
        <v>61</v>
      </c>
      <c r="AN872">
        <v>0</v>
      </c>
      <c r="AQ872" t="s">
        <v>61</v>
      </c>
      <c r="AR872">
        <v>0</v>
      </c>
      <c r="AT872" t="s">
        <v>61</v>
      </c>
      <c r="AU872">
        <v>22</v>
      </c>
    </row>
    <row r="873" spans="1:47" x14ac:dyDescent="0.35">
      <c r="C873" t="s">
        <v>62</v>
      </c>
      <c r="D873">
        <v>0</v>
      </c>
      <c r="G873" t="s">
        <v>62</v>
      </c>
      <c r="H873">
        <v>0</v>
      </c>
      <c r="K873" t="s">
        <v>62</v>
      </c>
      <c r="L873">
        <v>0</v>
      </c>
      <c r="O873" t="s">
        <v>62</v>
      </c>
      <c r="P873">
        <v>0</v>
      </c>
      <c r="S873" t="s">
        <v>62</v>
      </c>
      <c r="T873">
        <v>0</v>
      </c>
      <c r="W873" t="s">
        <v>62</v>
      </c>
      <c r="X873">
        <v>3435</v>
      </c>
      <c r="AA873" t="s">
        <v>62</v>
      </c>
      <c r="AB873">
        <v>0</v>
      </c>
      <c r="AE873" t="s">
        <v>62</v>
      </c>
      <c r="AF873">
        <v>0</v>
      </c>
      <c r="AI873" t="s">
        <v>62</v>
      </c>
      <c r="AJ873">
        <v>0</v>
      </c>
      <c r="AM873" t="s">
        <v>62</v>
      </c>
      <c r="AN873">
        <v>0</v>
      </c>
      <c r="AQ873" t="s">
        <v>62</v>
      </c>
      <c r="AR873">
        <v>0</v>
      </c>
      <c r="AT873" t="s">
        <v>62</v>
      </c>
      <c r="AU873">
        <v>250</v>
      </c>
    </row>
    <row r="874" spans="1:47" x14ac:dyDescent="0.35">
      <c r="C874" t="s">
        <v>227</v>
      </c>
      <c r="D874">
        <v>0</v>
      </c>
      <c r="G874" t="s">
        <v>227</v>
      </c>
      <c r="H874">
        <v>0</v>
      </c>
      <c r="K874" t="s">
        <v>227</v>
      </c>
      <c r="L874">
        <v>0</v>
      </c>
      <c r="O874" t="s">
        <v>227</v>
      </c>
      <c r="P874">
        <v>0</v>
      </c>
      <c r="S874" t="s">
        <v>227</v>
      </c>
      <c r="T874">
        <v>0</v>
      </c>
      <c r="W874" t="s">
        <v>227</v>
      </c>
      <c r="X874">
        <v>0</v>
      </c>
      <c r="AA874" t="s">
        <v>227</v>
      </c>
      <c r="AB874">
        <v>0</v>
      </c>
      <c r="AE874" t="s">
        <v>227</v>
      </c>
      <c r="AF874">
        <v>5870</v>
      </c>
      <c r="AI874" t="s">
        <v>227</v>
      </c>
      <c r="AJ874">
        <v>0</v>
      </c>
      <c r="AM874" t="s">
        <v>227</v>
      </c>
      <c r="AN874">
        <v>0</v>
      </c>
      <c r="AQ874" t="s">
        <v>227</v>
      </c>
      <c r="AR874">
        <v>0</v>
      </c>
      <c r="AT874" t="s">
        <v>64</v>
      </c>
      <c r="AU874">
        <v>0</v>
      </c>
    </row>
    <row r="875" spans="1:47" x14ac:dyDescent="0.35">
      <c r="C875" t="s">
        <v>228</v>
      </c>
      <c r="D875">
        <v>0</v>
      </c>
      <c r="G875" t="s">
        <v>228</v>
      </c>
      <c r="H875">
        <v>0</v>
      </c>
      <c r="K875" t="s">
        <v>228</v>
      </c>
      <c r="L875">
        <v>0</v>
      </c>
      <c r="O875" t="s">
        <v>228</v>
      </c>
      <c r="P875">
        <v>0</v>
      </c>
      <c r="S875" t="s">
        <v>228</v>
      </c>
      <c r="T875">
        <v>0</v>
      </c>
      <c r="W875" t="s">
        <v>228</v>
      </c>
      <c r="X875">
        <v>0</v>
      </c>
      <c r="AA875" t="s">
        <v>228</v>
      </c>
      <c r="AB875">
        <v>0</v>
      </c>
      <c r="AE875" t="s">
        <v>228</v>
      </c>
      <c r="AF875">
        <v>0</v>
      </c>
      <c r="AI875" t="s">
        <v>228</v>
      </c>
      <c r="AJ875">
        <v>0</v>
      </c>
      <c r="AM875" t="s">
        <v>228</v>
      </c>
      <c r="AN875">
        <v>0</v>
      </c>
      <c r="AQ875" t="s">
        <v>228</v>
      </c>
      <c r="AR875">
        <v>0</v>
      </c>
      <c r="AT875" t="s">
        <v>65</v>
      </c>
      <c r="AU875">
        <v>20</v>
      </c>
    </row>
    <row r="876" spans="1:47" x14ac:dyDescent="0.35">
      <c r="C876" t="s">
        <v>229</v>
      </c>
      <c r="D876">
        <v>0</v>
      </c>
      <c r="G876" t="s">
        <v>229</v>
      </c>
      <c r="H876">
        <v>0</v>
      </c>
      <c r="K876" t="s">
        <v>229</v>
      </c>
      <c r="L876">
        <v>0</v>
      </c>
      <c r="O876" t="s">
        <v>229</v>
      </c>
      <c r="P876">
        <v>0</v>
      </c>
      <c r="S876" t="s">
        <v>229</v>
      </c>
      <c r="T876">
        <v>0</v>
      </c>
      <c r="W876" t="s">
        <v>229</v>
      </c>
      <c r="X876">
        <v>0</v>
      </c>
      <c r="AA876" t="s">
        <v>229</v>
      </c>
      <c r="AB876">
        <v>2</v>
      </c>
      <c r="AE876" t="s">
        <v>229</v>
      </c>
      <c r="AF876">
        <v>0</v>
      </c>
      <c r="AI876" t="s">
        <v>229</v>
      </c>
      <c r="AJ876">
        <v>0</v>
      </c>
      <c r="AM876" t="s">
        <v>229</v>
      </c>
      <c r="AN876">
        <v>0</v>
      </c>
      <c r="AQ876" t="s">
        <v>229</v>
      </c>
      <c r="AR876">
        <v>0</v>
      </c>
      <c r="AT876" t="s">
        <v>66</v>
      </c>
      <c r="AU876">
        <v>21</v>
      </c>
    </row>
    <row r="877" spans="1:47" x14ac:dyDescent="0.35">
      <c r="C877" t="s">
        <v>133</v>
      </c>
      <c r="D877">
        <v>0</v>
      </c>
      <c r="G877" t="s">
        <v>133</v>
      </c>
      <c r="H877">
        <v>0</v>
      </c>
      <c r="K877" t="s">
        <v>133</v>
      </c>
      <c r="L877">
        <v>0</v>
      </c>
      <c r="O877" t="s">
        <v>133</v>
      </c>
      <c r="P877">
        <v>0</v>
      </c>
      <c r="S877" t="s">
        <v>133</v>
      </c>
      <c r="T877">
        <v>0</v>
      </c>
      <c r="W877" t="s">
        <v>133</v>
      </c>
      <c r="X877">
        <v>0</v>
      </c>
      <c r="AA877" t="s">
        <v>133</v>
      </c>
      <c r="AB877">
        <v>272</v>
      </c>
      <c r="AE877" t="s">
        <v>133</v>
      </c>
      <c r="AF877">
        <v>485</v>
      </c>
      <c r="AI877" t="s">
        <v>133</v>
      </c>
      <c r="AJ877">
        <v>635</v>
      </c>
      <c r="AM877" t="s">
        <v>133</v>
      </c>
      <c r="AN877">
        <v>0</v>
      </c>
      <c r="AQ877" t="s">
        <v>133</v>
      </c>
      <c r="AR877">
        <v>0</v>
      </c>
      <c r="AT877" t="s">
        <v>79</v>
      </c>
      <c r="AU877">
        <v>16</v>
      </c>
    </row>
    <row r="878" spans="1:47" x14ac:dyDescent="0.35">
      <c r="C878" t="s">
        <v>230</v>
      </c>
      <c r="D878">
        <v>0</v>
      </c>
      <c r="G878" t="s">
        <v>230</v>
      </c>
      <c r="H878">
        <v>0</v>
      </c>
      <c r="K878" t="s">
        <v>230</v>
      </c>
      <c r="L878">
        <v>0</v>
      </c>
      <c r="O878" t="s">
        <v>230</v>
      </c>
      <c r="P878">
        <v>0</v>
      </c>
      <c r="S878" t="s">
        <v>230</v>
      </c>
      <c r="T878">
        <v>0</v>
      </c>
      <c r="W878" t="s">
        <v>230</v>
      </c>
      <c r="X878">
        <v>0</v>
      </c>
      <c r="AA878" t="s">
        <v>230</v>
      </c>
      <c r="AB878">
        <v>0</v>
      </c>
      <c r="AE878" t="s">
        <v>230</v>
      </c>
      <c r="AF878">
        <v>0</v>
      </c>
      <c r="AI878" t="s">
        <v>230</v>
      </c>
      <c r="AJ878">
        <v>0</v>
      </c>
      <c r="AM878" t="s">
        <v>230</v>
      </c>
      <c r="AN878">
        <v>0</v>
      </c>
      <c r="AQ878" t="s">
        <v>230</v>
      </c>
      <c r="AR878">
        <v>0</v>
      </c>
      <c r="AT878" t="s">
        <v>68</v>
      </c>
      <c r="AU878">
        <v>1306</v>
      </c>
    </row>
    <row r="879" spans="1:47" x14ac:dyDescent="0.35">
      <c r="C879" t="s">
        <v>136</v>
      </c>
      <c r="D879">
        <v>0</v>
      </c>
      <c r="G879" t="s">
        <v>136</v>
      </c>
      <c r="H879">
        <v>0</v>
      </c>
      <c r="K879" t="s">
        <v>136</v>
      </c>
      <c r="L879">
        <v>0</v>
      </c>
      <c r="O879" t="s">
        <v>136</v>
      </c>
      <c r="P879">
        <v>0</v>
      </c>
      <c r="S879" t="s">
        <v>136</v>
      </c>
      <c r="T879">
        <v>0</v>
      </c>
      <c r="W879" t="s">
        <v>136</v>
      </c>
      <c r="X879">
        <v>0</v>
      </c>
      <c r="AA879" t="s">
        <v>136</v>
      </c>
      <c r="AB879">
        <v>0</v>
      </c>
      <c r="AE879" t="s">
        <v>136</v>
      </c>
      <c r="AF879">
        <v>13</v>
      </c>
      <c r="AI879" t="s">
        <v>136</v>
      </c>
      <c r="AJ879">
        <v>16</v>
      </c>
      <c r="AM879" t="s">
        <v>136</v>
      </c>
      <c r="AN879">
        <v>0</v>
      </c>
      <c r="AQ879" t="s">
        <v>136</v>
      </c>
      <c r="AR879">
        <v>0</v>
      </c>
      <c r="AT879" t="s">
        <v>69</v>
      </c>
      <c r="AU879">
        <v>6</v>
      </c>
    </row>
    <row r="880" spans="1:47" x14ac:dyDescent="0.35">
      <c r="C880" t="s">
        <v>231</v>
      </c>
      <c r="D880">
        <v>0</v>
      </c>
      <c r="G880" t="s">
        <v>231</v>
      </c>
      <c r="H880">
        <v>0</v>
      </c>
      <c r="K880" t="s">
        <v>231</v>
      </c>
      <c r="L880">
        <v>0</v>
      </c>
      <c r="O880" t="s">
        <v>231</v>
      </c>
      <c r="P880">
        <v>0</v>
      </c>
      <c r="S880" t="s">
        <v>231</v>
      </c>
      <c r="T880">
        <v>0</v>
      </c>
      <c r="W880" t="s">
        <v>231</v>
      </c>
      <c r="X880">
        <v>0</v>
      </c>
      <c r="AA880" t="s">
        <v>231</v>
      </c>
      <c r="AB880">
        <v>0</v>
      </c>
      <c r="AE880" t="s">
        <v>231</v>
      </c>
      <c r="AF880">
        <v>850</v>
      </c>
      <c r="AI880" t="s">
        <v>231</v>
      </c>
      <c r="AJ880">
        <v>1006</v>
      </c>
      <c r="AM880" t="s">
        <v>231</v>
      </c>
      <c r="AN880">
        <v>0</v>
      </c>
      <c r="AQ880" t="s">
        <v>231</v>
      </c>
      <c r="AR880">
        <v>0</v>
      </c>
      <c r="AT880" t="s">
        <v>70</v>
      </c>
      <c r="AU880">
        <v>57</v>
      </c>
    </row>
    <row r="881" spans="1:47" x14ac:dyDescent="0.35">
      <c r="C881" t="s">
        <v>141</v>
      </c>
      <c r="D881">
        <v>0</v>
      </c>
      <c r="G881" t="s">
        <v>141</v>
      </c>
      <c r="H881">
        <v>0</v>
      </c>
      <c r="K881" t="s">
        <v>141</v>
      </c>
      <c r="L881">
        <v>0</v>
      </c>
      <c r="O881" t="s">
        <v>141</v>
      </c>
      <c r="P881">
        <v>0</v>
      </c>
      <c r="S881" t="s">
        <v>141</v>
      </c>
      <c r="T881">
        <v>0</v>
      </c>
      <c r="W881" t="s">
        <v>141</v>
      </c>
      <c r="X881">
        <v>0</v>
      </c>
      <c r="AA881" t="s">
        <v>141</v>
      </c>
      <c r="AB881">
        <v>0</v>
      </c>
      <c r="AE881" t="s">
        <v>141</v>
      </c>
      <c r="AF881">
        <v>13</v>
      </c>
      <c r="AI881" t="s">
        <v>141</v>
      </c>
      <c r="AJ881">
        <v>24</v>
      </c>
      <c r="AM881" t="s">
        <v>141</v>
      </c>
      <c r="AN881">
        <v>0</v>
      </c>
      <c r="AQ881" t="s">
        <v>141</v>
      </c>
      <c r="AR881">
        <v>0</v>
      </c>
      <c r="AT881" t="s">
        <v>76</v>
      </c>
      <c r="AU881">
        <v>7</v>
      </c>
    </row>
    <row r="882" spans="1:47" x14ac:dyDescent="0.35">
      <c r="C882" t="s">
        <v>232</v>
      </c>
      <c r="D882">
        <v>0</v>
      </c>
      <c r="G882" t="s">
        <v>232</v>
      </c>
      <c r="H882">
        <v>0</v>
      </c>
      <c r="K882" t="s">
        <v>232</v>
      </c>
      <c r="L882">
        <v>0</v>
      </c>
      <c r="O882" t="s">
        <v>232</v>
      </c>
      <c r="P882">
        <v>0</v>
      </c>
      <c r="S882" t="s">
        <v>232</v>
      </c>
      <c r="T882">
        <v>0</v>
      </c>
      <c r="W882" t="s">
        <v>232</v>
      </c>
      <c r="X882">
        <v>0</v>
      </c>
      <c r="AA882" t="s">
        <v>232</v>
      </c>
      <c r="AB882">
        <v>0</v>
      </c>
      <c r="AE882" t="s">
        <v>232</v>
      </c>
      <c r="AF882">
        <v>0</v>
      </c>
      <c r="AI882" t="s">
        <v>232</v>
      </c>
      <c r="AJ882">
        <v>0</v>
      </c>
      <c r="AM882" t="s">
        <v>232</v>
      </c>
      <c r="AN882">
        <v>0</v>
      </c>
      <c r="AQ882" t="s">
        <v>232</v>
      </c>
      <c r="AR882">
        <v>0</v>
      </c>
      <c r="AT882" t="s">
        <v>77</v>
      </c>
      <c r="AU882">
        <v>0</v>
      </c>
    </row>
    <row r="883" spans="1:47" x14ac:dyDescent="0.35">
      <c r="C883" t="s">
        <v>233</v>
      </c>
      <c r="D883">
        <v>0</v>
      </c>
      <c r="G883" t="s">
        <v>233</v>
      </c>
      <c r="H883">
        <v>0</v>
      </c>
      <c r="K883" t="s">
        <v>233</v>
      </c>
      <c r="L883">
        <v>0</v>
      </c>
      <c r="O883" t="s">
        <v>233</v>
      </c>
      <c r="P883">
        <v>0</v>
      </c>
      <c r="S883" t="s">
        <v>233</v>
      </c>
      <c r="T883">
        <v>0</v>
      </c>
      <c r="W883" t="s">
        <v>233</v>
      </c>
      <c r="X883">
        <v>0</v>
      </c>
      <c r="AA883" t="s">
        <v>233</v>
      </c>
      <c r="AB883">
        <v>0</v>
      </c>
      <c r="AE883" t="s">
        <v>233</v>
      </c>
      <c r="AF883">
        <v>0</v>
      </c>
      <c r="AI883" t="s">
        <v>233</v>
      </c>
      <c r="AJ883">
        <v>0</v>
      </c>
      <c r="AM883" t="s">
        <v>233</v>
      </c>
      <c r="AN883">
        <v>0</v>
      </c>
      <c r="AQ883" t="s">
        <v>233</v>
      </c>
      <c r="AR883">
        <v>0</v>
      </c>
      <c r="AT883" t="s">
        <v>78</v>
      </c>
      <c r="AU883">
        <v>0</v>
      </c>
    </row>
    <row r="884" spans="1:47" x14ac:dyDescent="0.35">
      <c r="C884" t="s">
        <v>134</v>
      </c>
      <c r="D884">
        <v>0</v>
      </c>
      <c r="G884" t="s">
        <v>134</v>
      </c>
      <c r="H884">
        <v>0</v>
      </c>
      <c r="K884" t="s">
        <v>134</v>
      </c>
      <c r="L884">
        <v>0</v>
      </c>
      <c r="O884" t="s">
        <v>134</v>
      </c>
      <c r="P884">
        <v>0</v>
      </c>
      <c r="S884" t="s">
        <v>134</v>
      </c>
      <c r="T884">
        <v>0</v>
      </c>
      <c r="W884" t="s">
        <v>134</v>
      </c>
      <c r="X884">
        <v>0</v>
      </c>
      <c r="AA884" t="s">
        <v>134</v>
      </c>
      <c r="AB884">
        <v>0</v>
      </c>
      <c r="AE884" t="s">
        <v>134</v>
      </c>
      <c r="AF884">
        <v>0</v>
      </c>
      <c r="AI884" t="s">
        <v>134</v>
      </c>
      <c r="AJ884">
        <v>0</v>
      </c>
      <c r="AM884" t="s">
        <v>134</v>
      </c>
      <c r="AN884">
        <v>0</v>
      </c>
      <c r="AQ884" t="s">
        <v>134</v>
      </c>
      <c r="AR884">
        <v>0</v>
      </c>
      <c r="AT884" t="s">
        <v>67</v>
      </c>
      <c r="AU884">
        <v>272</v>
      </c>
    </row>
    <row r="885" spans="1:47" x14ac:dyDescent="0.35">
      <c r="C885" t="s">
        <v>142</v>
      </c>
      <c r="D885">
        <v>0</v>
      </c>
      <c r="G885" t="s">
        <v>142</v>
      </c>
      <c r="H885">
        <v>0</v>
      </c>
      <c r="K885" t="s">
        <v>142</v>
      </c>
      <c r="L885">
        <v>0</v>
      </c>
      <c r="O885" t="s">
        <v>142</v>
      </c>
      <c r="P885">
        <v>0</v>
      </c>
      <c r="S885" t="s">
        <v>142</v>
      </c>
      <c r="T885">
        <v>0</v>
      </c>
      <c r="W885" t="s">
        <v>142</v>
      </c>
      <c r="X885">
        <v>0</v>
      </c>
      <c r="AA885" t="s">
        <v>142</v>
      </c>
      <c r="AB885">
        <v>0</v>
      </c>
      <c r="AE885" t="s">
        <v>142</v>
      </c>
      <c r="AF885">
        <v>580</v>
      </c>
      <c r="AI885" t="s">
        <v>142</v>
      </c>
      <c r="AJ885">
        <v>623</v>
      </c>
      <c r="AM885" t="s">
        <v>142</v>
      </c>
      <c r="AN885">
        <v>0</v>
      </c>
      <c r="AQ885" t="s">
        <v>142</v>
      </c>
      <c r="AR885">
        <v>0</v>
      </c>
      <c r="AT885" t="s">
        <v>80</v>
      </c>
      <c r="AU885">
        <v>0</v>
      </c>
    </row>
    <row r="886" spans="1:47" x14ac:dyDescent="0.35">
      <c r="C886" t="s">
        <v>83</v>
      </c>
      <c r="D886">
        <v>0</v>
      </c>
      <c r="G886" t="s">
        <v>83</v>
      </c>
      <c r="H886">
        <v>0</v>
      </c>
      <c r="K886" t="s">
        <v>83</v>
      </c>
      <c r="L886">
        <v>0</v>
      </c>
      <c r="O886" t="s">
        <v>83</v>
      </c>
      <c r="P886">
        <v>0</v>
      </c>
      <c r="S886" t="s">
        <v>83</v>
      </c>
      <c r="T886">
        <v>0</v>
      </c>
      <c r="W886" t="s">
        <v>83</v>
      </c>
      <c r="X886">
        <v>0</v>
      </c>
      <c r="AA886" t="s">
        <v>83</v>
      </c>
      <c r="AB886">
        <v>0</v>
      </c>
      <c r="AE886" t="s">
        <v>83</v>
      </c>
      <c r="AF886">
        <v>11</v>
      </c>
      <c r="AI886" t="s">
        <v>83</v>
      </c>
      <c r="AJ886">
        <v>17</v>
      </c>
      <c r="AM886" t="s">
        <v>83</v>
      </c>
      <c r="AN886">
        <v>0</v>
      </c>
      <c r="AQ886" t="s">
        <v>83</v>
      </c>
      <c r="AR886">
        <v>0</v>
      </c>
      <c r="AT886" t="s">
        <v>83</v>
      </c>
      <c r="AU886">
        <v>9</v>
      </c>
    </row>
    <row r="887" spans="1:47" x14ac:dyDescent="0.35">
      <c r="C887" t="s">
        <v>84</v>
      </c>
      <c r="D887">
        <v>0</v>
      </c>
      <c r="G887" t="s">
        <v>84</v>
      </c>
      <c r="H887">
        <v>0</v>
      </c>
      <c r="K887" t="s">
        <v>84</v>
      </c>
      <c r="L887">
        <v>0</v>
      </c>
      <c r="O887" t="s">
        <v>84</v>
      </c>
      <c r="P887">
        <v>0</v>
      </c>
      <c r="S887" t="s">
        <v>84</v>
      </c>
      <c r="T887">
        <v>0</v>
      </c>
      <c r="W887" t="s">
        <v>84</v>
      </c>
      <c r="X887">
        <v>0</v>
      </c>
      <c r="AA887" t="s">
        <v>84</v>
      </c>
      <c r="AB887">
        <v>0</v>
      </c>
      <c r="AE887" t="s">
        <v>84</v>
      </c>
      <c r="AF887">
        <v>0</v>
      </c>
      <c r="AI887" t="s">
        <v>84</v>
      </c>
      <c r="AJ887">
        <v>0</v>
      </c>
      <c r="AM887" t="s">
        <v>84</v>
      </c>
      <c r="AN887">
        <v>0</v>
      </c>
      <c r="AQ887" t="s">
        <v>84</v>
      </c>
      <c r="AR887">
        <v>0</v>
      </c>
      <c r="AT887" t="s">
        <v>84</v>
      </c>
      <c r="AU887">
        <v>0</v>
      </c>
    </row>
    <row r="888" spans="1:47" x14ac:dyDescent="0.35">
      <c r="C888" t="s">
        <v>126</v>
      </c>
      <c r="D888">
        <v>0</v>
      </c>
      <c r="G888" t="s">
        <v>126</v>
      </c>
      <c r="H888">
        <v>0</v>
      </c>
      <c r="K888" t="s">
        <v>247</v>
      </c>
      <c r="L888">
        <v>0</v>
      </c>
      <c r="O888" t="s">
        <v>126</v>
      </c>
      <c r="P888">
        <v>0</v>
      </c>
      <c r="S888" t="s">
        <v>126</v>
      </c>
      <c r="T888">
        <v>0</v>
      </c>
      <c r="W888" t="s">
        <v>126</v>
      </c>
      <c r="X888">
        <v>0</v>
      </c>
      <c r="AA888" t="s">
        <v>126</v>
      </c>
      <c r="AB888">
        <v>0</v>
      </c>
      <c r="AE888" t="s">
        <v>126</v>
      </c>
      <c r="AF888">
        <v>0</v>
      </c>
      <c r="AI888" t="s">
        <v>126</v>
      </c>
      <c r="AJ888">
        <v>0</v>
      </c>
      <c r="AM888" t="s">
        <v>126</v>
      </c>
      <c r="AN888">
        <v>0</v>
      </c>
      <c r="AQ888" t="s">
        <v>126</v>
      </c>
      <c r="AR888">
        <v>0</v>
      </c>
      <c r="AT888" t="s">
        <v>86</v>
      </c>
      <c r="AU888">
        <v>0</v>
      </c>
    </row>
    <row r="889" spans="1:47" x14ac:dyDescent="0.35">
      <c r="C889" t="s">
        <v>87</v>
      </c>
      <c r="D889">
        <v>0</v>
      </c>
      <c r="G889" t="s">
        <v>87</v>
      </c>
      <c r="H889">
        <v>0</v>
      </c>
      <c r="K889" t="s">
        <v>87</v>
      </c>
      <c r="L889">
        <v>0</v>
      </c>
      <c r="O889" t="s">
        <v>87</v>
      </c>
      <c r="P889">
        <v>0</v>
      </c>
      <c r="S889" t="s">
        <v>87</v>
      </c>
      <c r="T889">
        <v>0</v>
      </c>
      <c r="W889" t="s">
        <v>87</v>
      </c>
      <c r="X889">
        <v>0</v>
      </c>
      <c r="AA889" t="s">
        <v>87</v>
      </c>
      <c r="AB889">
        <v>0</v>
      </c>
      <c r="AE889" t="s">
        <v>87</v>
      </c>
      <c r="AF889">
        <v>0</v>
      </c>
      <c r="AI889" t="s">
        <v>87</v>
      </c>
      <c r="AJ889">
        <v>0</v>
      </c>
      <c r="AM889" t="s">
        <v>87</v>
      </c>
      <c r="AN889">
        <v>0</v>
      </c>
      <c r="AQ889" t="s">
        <v>87</v>
      </c>
      <c r="AR889">
        <v>0</v>
      </c>
      <c r="AT889" t="s">
        <v>87</v>
      </c>
      <c r="AU889">
        <v>0</v>
      </c>
    </row>
    <row r="890" spans="1:47" x14ac:dyDescent="0.35">
      <c r="A890" t="s">
        <v>154</v>
      </c>
      <c r="B890">
        <v>189924.5</v>
      </c>
      <c r="C890" t="s">
        <v>135</v>
      </c>
      <c r="D890">
        <v>0</v>
      </c>
      <c r="E890" t="s">
        <v>154</v>
      </c>
      <c r="F890">
        <v>193756.99999999997</v>
      </c>
      <c r="G890" t="s">
        <v>135</v>
      </c>
      <c r="H890">
        <v>0</v>
      </c>
      <c r="I890" t="s">
        <v>154</v>
      </c>
      <c r="J890">
        <v>197496.99999999994</v>
      </c>
      <c r="K890" t="s">
        <v>135</v>
      </c>
      <c r="L890">
        <v>0</v>
      </c>
      <c r="M890" t="s">
        <v>154</v>
      </c>
      <c r="N890">
        <v>201123.50000000012</v>
      </c>
      <c r="O890" t="s">
        <v>135</v>
      </c>
      <c r="P890">
        <v>126</v>
      </c>
      <c r="Q890" t="s">
        <v>154</v>
      </c>
      <c r="R890">
        <v>204632.49999999985</v>
      </c>
      <c r="S890" t="s">
        <v>135</v>
      </c>
      <c r="T890">
        <v>0</v>
      </c>
      <c r="U890" t="s">
        <v>154</v>
      </c>
      <c r="V890">
        <v>208036.50000000012</v>
      </c>
      <c r="W890" t="s">
        <v>135</v>
      </c>
      <c r="X890">
        <v>0</v>
      </c>
      <c r="Y890" t="s">
        <v>154</v>
      </c>
      <c r="Z890">
        <v>211344</v>
      </c>
      <c r="AA890" t="s">
        <v>135</v>
      </c>
      <c r="AB890">
        <v>0</v>
      </c>
      <c r="AC890" t="s">
        <v>154</v>
      </c>
      <c r="AD890">
        <v>214599.00000000006</v>
      </c>
      <c r="AE890" t="s">
        <v>135</v>
      </c>
      <c r="AF890">
        <v>213</v>
      </c>
      <c r="AG890" t="s">
        <v>154</v>
      </c>
      <c r="AH890">
        <v>218640.99999999997</v>
      </c>
      <c r="AI890" t="s">
        <v>135</v>
      </c>
      <c r="AJ890">
        <v>0</v>
      </c>
      <c r="AK890" t="s">
        <v>154</v>
      </c>
      <c r="AL890">
        <v>223107.49999999991</v>
      </c>
      <c r="AM890" t="s">
        <v>135</v>
      </c>
      <c r="AN890">
        <v>0</v>
      </c>
      <c r="AO890" t="s">
        <v>154</v>
      </c>
      <c r="AP890">
        <v>227379.5</v>
      </c>
      <c r="AQ890" t="s">
        <v>135</v>
      </c>
      <c r="AR890">
        <v>0</v>
      </c>
      <c r="AS890" t="s">
        <v>154</v>
      </c>
      <c r="AT890" t="s">
        <v>148</v>
      </c>
      <c r="AU890">
        <v>60</v>
      </c>
    </row>
    <row r="891" spans="1:47" x14ac:dyDescent="0.35">
      <c r="C891" t="s">
        <v>139</v>
      </c>
      <c r="D891">
        <v>0</v>
      </c>
      <c r="G891" t="s">
        <v>139</v>
      </c>
      <c r="H891">
        <v>0</v>
      </c>
      <c r="K891" t="s">
        <v>139</v>
      </c>
      <c r="L891">
        <v>0</v>
      </c>
      <c r="O891" t="s">
        <v>139</v>
      </c>
      <c r="P891">
        <v>884</v>
      </c>
      <c r="S891" t="s">
        <v>139</v>
      </c>
      <c r="T891">
        <v>0</v>
      </c>
      <c r="W891" t="s">
        <v>139</v>
      </c>
      <c r="X891">
        <v>0</v>
      </c>
      <c r="AA891" t="s">
        <v>139</v>
      </c>
      <c r="AB891">
        <v>812</v>
      </c>
      <c r="AE891" t="s">
        <v>139</v>
      </c>
      <c r="AF891">
        <v>880</v>
      </c>
      <c r="AI891" t="s">
        <v>139</v>
      </c>
      <c r="AJ891">
        <v>0</v>
      </c>
      <c r="AM891" t="s">
        <v>139</v>
      </c>
      <c r="AN891">
        <v>0</v>
      </c>
      <c r="AQ891" t="s">
        <v>139</v>
      </c>
      <c r="AR891">
        <v>0</v>
      </c>
      <c r="AT891" t="s">
        <v>139</v>
      </c>
      <c r="AU891">
        <v>206</v>
      </c>
    </row>
    <row r="892" spans="1:47" x14ac:dyDescent="0.35">
      <c r="C892" t="s">
        <v>138</v>
      </c>
      <c r="D892">
        <v>0</v>
      </c>
      <c r="G892" t="s">
        <v>138</v>
      </c>
      <c r="H892">
        <v>62</v>
      </c>
      <c r="K892" t="s">
        <v>138</v>
      </c>
      <c r="L892">
        <v>0</v>
      </c>
      <c r="O892" t="s">
        <v>138</v>
      </c>
      <c r="P892">
        <v>0</v>
      </c>
      <c r="S892" t="s">
        <v>138</v>
      </c>
      <c r="T892">
        <v>0</v>
      </c>
      <c r="W892" t="s">
        <v>138</v>
      </c>
      <c r="X892">
        <v>0</v>
      </c>
      <c r="AA892" t="s">
        <v>138</v>
      </c>
      <c r="AB892">
        <v>0</v>
      </c>
      <c r="AE892" t="s">
        <v>138</v>
      </c>
      <c r="AF892">
        <v>44</v>
      </c>
      <c r="AI892" t="s">
        <v>138</v>
      </c>
      <c r="AJ892">
        <v>0</v>
      </c>
      <c r="AM892" t="s">
        <v>138</v>
      </c>
      <c r="AN892">
        <v>0</v>
      </c>
      <c r="AQ892" t="s">
        <v>138</v>
      </c>
      <c r="AR892">
        <v>0</v>
      </c>
      <c r="AT892" t="s">
        <v>138</v>
      </c>
      <c r="AU892">
        <v>50</v>
      </c>
    </row>
    <row r="893" spans="1:47" x14ac:dyDescent="0.35">
      <c r="C893" t="s">
        <v>82</v>
      </c>
      <c r="D893">
        <v>0</v>
      </c>
      <c r="G893" t="s">
        <v>82</v>
      </c>
      <c r="H893">
        <v>82</v>
      </c>
      <c r="K893" t="s">
        <v>82</v>
      </c>
      <c r="L893">
        <v>2683</v>
      </c>
      <c r="O893" t="s">
        <v>82</v>
      </c>
      <c r="P893">
        <v>617</v>
      </c>
      <c r="S893" t="s">
        <v>82</v>
      </c>
      <c r="T893">
        <v>27</v>
      </c>
      <c r="W893" t="s">
        <v>82</v>
      </c>
      <c r="X893">
        <v>821</v>
      </c>
      <c r="AA893" t="s">
        <v>82</v>
      </c>
      <c r="AB893">
        <v>1721</v>
      </c>
      <c r="AE893" t="s">
        <v>82</v>
      </c>
      <c r="AF893">
        <v>349</v>
      </c>
      <c r="AI893" t="s">
        <v>82</v>
      </c>
      <c r="AJ893">
        <v>3797</v>
      </c>
      <c r="AM893" t="s">
        <v>82</v>
      </c>
      <c r="AN893">
        <v>1057</v>
      </c>
      <c r="AQ893" t="s">
        <v>82</v>
      </c>
      <c r="AR893">
        <v>0</v>
      </c>
      <c r="AT893" t="s">
        <v>82</v>
      </c>
      <c r="AU893">
        <v>0</v>
      </c>
    </row>
    <row r="894" spans="1:47" x14ac:dyDescent="0.35">
      <c r="C894" t="s">
        <v>60</v>
      </c>
      <c r="D894">
        <v>84</v>
      </c>
      <c r="G894" t="s">
        <v>60</v>
      </c>
      <c r="H894">
        <v>22</v>
      </c>
      <c r="K894" t="s">
        <v>60</v>
      </c>
      <c r="L894">
        <v>528</v>
      </c>
      <c r="O894" t="s">
        <v>60</v>
      </c>
      <c r="P894">
        <v>6</v>
      </c>
      <c r="S894" t="s">
        <v>60</v>
      </c>
      <c r="T894">
        <v>225</v>
      </c>
      <c r="W894" t="s">
        <v>60</v>
      </c>
      <c r="X894">
        <v>264</v>
      </c>
      <c r="AA894" t="s">
        <v>60</v>
      </c>
      <c r="AB894">
        <v>0</v>
      </c>
      <c r="AE894" t="s">
        <v>60</v>
      </c>
      <c r="AF894">
        <v>78</v>
      </c>
      <c r="AI894" t="s">
        <v>60</v>
      </c>
      <c r="AJ894">
        <v>689</v>
      </c>
      <c r="AM894" t="s">
        <v>60</v>
      </c>
      <c r="AN894">
        <v>256</v>
      </c>
      <c r="AQ894" t="s">
        <v>60</v>
      </c>
      <c r="AR894">
        <v>0</v>
      </c>
      <c r="AT894" t="s">
        <v>60</v>
      </c>
      <c r="AU894">
        <v>0</v>
      </c>
    </row>
    <row r="895" spans="1:47" x14ac:dyDescent="0.35">
      <c r="C895" t="s">
        <v>127</v>
      </c>
      <c r="D895">
        <v>0</v>
      </c>
      <c r="G895" t="s">
        <v>127</v>
      </c>
      <c r="H895">
        <v>0</v>
      </c>
      <c r="K895" t="s">
        <v>127</v>
      </c>
      <c r="L895">
        <v>0</v>
      </c>
      <c r="O895" t="s">
        <v>127</v>
      </c>
      <c r="P895">
        <v>0</v>
      </c>
      <c r="S895" t="s">
        <v>127</v>
      </c>
      <c r="T895">
        <v>0</v>
      </c>
      <c r="W895" t="s">
        <v>127</v>
      </c>
      <c r="X895">
        <v>0</v>
      </c>
      <c r="AA895" t="s">
        <v>127</v>
      </c>
      <c r="AB895">
        <v>0</v>
      </c>
      <c r="AE895" t="s">
        <v>127</v>
      </c>
      <c r="AF895">
        <v>0</v>
      </c>
      <c r="AI895" t="s">
        <v>127</v>
      </c>
      <c r="AJ895">
        <v>0</v>
      </c>
      <c r="AM895" t="s">
        <v>127</v>
      </c>
      <c r="AN895">
        <v>0</v>
      </c>
      <c r="AQ895" t="s">
        <v>127</v>
      </c>
      <c r="AR895">
        <v>0</v>
      </c>
      <c r="AT895" t="s">
        <v>58</v>
      </c>
      <c r="AU895">
        <v>0</v>
      </c>
    </row>
    <row r="896" spans="1:47" x14ac:dyDescent="0.35">
      <c r="C896" t="s">
        <v>61</v>
      </c>
      <c r="D896">
        <v>0</v>
      </c>
      <c r="G896" t="s">
        <v>61</v>
      </c>
      <c r="H896">
        <v>4</v>
      </c>
      <c r="K896" t="s">
        <v>61</v>
      </c>
      <c r="L896">
        <v>2217</v>
      </c>
      <c r="O896" t="s">
        <v>61</v>
      </c>
      <c r="P896">
        <v>0</v>
      </c>
      <c r="S896" t="s">
        <v>61</v>
      </c>
      <c r="T896">
        <v>0</v>
      </c>
      <c r="W896" t="s">
        <v>61</v>
      </c>
      <c r="X896">
        <v>61</v>
      </c>
      <c r="AA896" t="s">
        <v>61</v>
      </c>
      <c r="AB896">
        <v>0</v>
      </c>
      <c r="AE896" t="s">
        <v>61</v>
      </c>
      <c r="AF896">
        <v>14</v>
      </c>
      <c r="AI896" t="s">
        <v>61</v>
      </c>
      <c r="AJ896">
        <v>1344</v>
      </c>
      <c r="AM896" t="s">
        <v>61</v>
      </c>
      <c r="AN896">
        <v>44</v>
      </c>
      <c r="AQ896" t="s">
        <v>61</v>
      </c>
      <c r="AR896">
        <v>0</v>
      </c>
      <c r="AT896" t="s">
        <v>61</v>
      </c>
      <c r="AU896">
        <v>0</v>
      </c>
    </row>
    <row r="897" spans="3:47" x14ac:dyDescent="0.35">
      <c r="C897" t="s">
        <v>62</v>
      </c>
      <c r="D897">
        <v>0</v>
      </c>
      <c r="G897" t="s">
        <v>62</v>
      </c>
      <c r="H897">
        <v>24</v>
      </c>
      <c r="K897" t="s">
        <v>62</v>
      </c>
      <c r="L897">
        <v>4286</v>
      </c>
      <c r="O897" t="s">
        <v>62</v>
      </c>
      <c r="P897">
        <v>0</v>
      </c>
      <c r="S897" t="s">
        <v>62</v>
      </c>
      <c r="T897">
        <v>0</v>
      </c>
      <c r="W897" t="s">
        <v>62</v>
      </c>
      <c r="X897">
        <v>548</v>
      </c>
      <c r="AA897" t="s">
        <v>62</v>
      </c>
      <c r="AB897">
        <v>0</v>
      </c>
      <c r="AE897" t="s">
        <v>62</v>
      </c>
      <c r="AF897">
        <v>26</v>
      </c>
      <c r="AI897" t="s">
        <v>62</v>
      </c>
      <c r="AJ897">
        <v>0</v>
      </c>
      <c r="AM897" t="s">
        <v>62</v>
      </c>
      <c r="AN897">
        <v>245</v>
      </c>
      <c r="AQ897" t="s">
        <v>62</v>
      </c>
      <c r="AR897">
        <v>0</v>
      </c>
      <c r="AT897" t="s">
        <v>62</v>
      </c>
      <c r="AU897">
        <v>0</v>
      </c>
    </row>
    <row r="898" spans="3:47" x14ac:dyDescent="0.35">
      <c r="C898" t="s">
        <v>227</v>
      </c>
      <c r="D898">
        <v>0</v>
      </c>
      <c r="G898" t="s">
        <v>227</v>
      </c>
      <c r="H898">
        <v>0</v>
      </c>
      <c r="K898" t="s">
        <v>227</v>
      </c>
      <c r="L898">
        <v>0</v>
      </c>
      <c r="O898" t="s">
        <v>227</v>
      </c>
      <c r="P898">
        <v>0</v>
      </c>
      <c r="S898" t="s">
        <v>227</v>
      </c>
      <c r="T898">
        <v>0</v>
      </c>
      <c r="W898" t="s">
        <v>227</v>
      </c>
      <c r="X898">
        <v>0</v>
      </c>
      <c r="AA898" t="s">
        <v>227</v>
      </c>
      <c r="AB898">
        <v>0</v>
      </c>
      <c r="AE898" t="s">
        <v>227</v>
      </c>
      <c r="AF898">
        <v>0</v>
      </c>
      <c r="AI898" t="s">
        <v>227</v>
      </c>
      <c r="AJ898">
        <v>0</v>
      </c>
      <c r="AM898" t="s">
        <v>227</v>
      </c>
      <c r="AN898">
        <v>0</v>
      </c>
      <c r="AQ898" t="s">
        <v>227</v>
      </c>
      <c r="AR898">
        <v>0</v>
      </c>
      <c r="AT898" t="s">
        <v>64</v>
      </c>
      <c r="AU898">
        <v>0</v>
      </c>
    </row>
    <row r="899" spans="3:47" x14ac:dyDescent="0.35">
      <c r="C899" t="s">
        <v>228</v>
      </c>
      <c r="D899">
        <v>0</v>
      </c>
      <c r="G899" t="s">
        <v>228</v>
      </c>
      <c r="H899">
        <v>0</v>
      </c>
      <c r="K899" t="s">
        <v>228</v>
      </c>
      <c r="L899">
        <v>0</v>
      </c>
      <c r="O899" t="s">
        <v>228</v>
      </c>
      <c r="P899">
        <v>0</v>
      </c>
      <c r="S899" t="s">
        <v>228</v>
      </c>
      <c r="T899">
        <v>0</v>
      </c>
      <c r="W899" t="s">
        <v>228</v>
      </c>
      <c r="X899">
        <v>0</v>
      </c>
      <c r="AA899" t="s">
        <v>228</v>
      </c>
      <c r="AB899">
        <v>0</v>
      </c>
      <c r="AE899" t="s">
        <v>228</v>
      </c>
      <c r="AF899">
        <v>0</v>
      </c>
      <c r="AI899" t="s">
        <v>228</v>
      </c>
      <c r="AJ899">
        <v>0</v>
      </c>
      <c r="AM899" t="s">
        <v>228</v>
      </c>
      <c r="AN899">
        <v>0</v>
      </c>
      <c r="AQ899" t="s">
        <v>228</v>
      </c>
      <c r="AR899">
        <v>0</v>
      </c>
      <c r="AT899" t="s">
        <v>65</v>
      </c>
      <c r="AU899">
        <v>79</v>
      </c>
    </row>
    <row r="900" spans="3:47" x14ac:dyDescent="0.35">
      <c r="C900" t="s">
        <v>229</v>
      </c>
      <c r="D900">
        <v>0</v>
      </c>
      <c r="G900" t="s">
        <v>229</v>
      </c>
      <c r="H900">
        <v>0</v>
      </c>
      <c r="K900" t="s">
        <v>229</v>
      </c>
      <c r="L900">
        <v>0</v>
      </c>
      <c r="O900" t="s">
        <v>229</v>
      </c>
      <c r="P900">
        <v>0</v>
      </c>
      <c r="S900" t="s">
        <v>229</v>
      </c>
      <c r="T900">
        <v>0</v>
      </c>
      <c r="W900" t="s">
        <v>229</v>
      </c>
      <c r="X900">
        <v>0</v>
      </c>
      <c r="AA900" t="s">
        <v>229</v>
      </c>
      <c r="AB900">
        <v>0</v>
      </c>
      <c r="AE900" t="s">
        <v>229</v>
      </c>
      <c r="AF900">
        <v>0</v>
      </c>
      <c r="AI900" t="s">
        <v>229</v>
      </c>
      <c r="AJ900">
        <v>0</v>
      </c>
      <c r="AM900" t="s">
        <v>229</v>
      </c>
      <c r="AN900">
        <v>0</v>
      </c>
      <c r="AQ900" t="s">
        <v>229</v>
      </c>
      <c r="AR900">
        <v>0</v>
      </c>
      <c r="AT900" t="s">
        <v>66</v>
      </c>
      <c r="AU900">
        <v>0</v>
      </c>
    </row>
    <row r="901" spans="3:47" x14ac:dyDescent="0.35">
      <c r="C901" t="s">
        <v>133</v>
      </c>
      <c r="D901">
        <v>0</v>
      </c>
      <c r="G901" t="s">
        <v>133</v>
      </c>
      <c r="H901">
        <v>0</v>
      </c>
      <c r="K901" t="s">
        <v>133</v>
      </c>
      <c r="L901">
        <v>0</v>
      </c>
      <c r="O901" t="s">
        <v>133</v>
      </c>
      <c r="P901">
        <v>0</v>
      </c>
      <c r="S901" t="s">
        <v>133</v>
      </c>
      <c r="T901">
        <v>0</v>
      </c>
      <c r="W901" t="s">
        <v>133</v>
      </c>
      <c r="X901">
        <v>0</v>
      </c>
      <c r="AA901" t="s">
        <v>133</v>
      </c>
      <c r="AB901">
        <v>0</v>
      </c>
      <c r="AE901" t="s">
        <v>133</v>
      </c>
      <c r="AF901">
        <v>0</v>
      </c>
      <c r="AI901" t="s">
        <v>133</v>
      </c>
      <c r="AJ901">
        <v>0</v>
      </c>
      <c r="AM901" t="s">
        <v>133</v>
      </c>
      <c r="AN901">
        <v>0</v>
      </c>
      <c r="AQ901" t="s">
        <v>133</v>
      </c>
      <c r="AR901">
        <v>0</v>
      </c>
      <c r="AT901" t="s">
        <v>79</v>
      </c>
      <c r="AU901">
        <v>146</v>
      </c>
    </row>
    <row r="902" spans="3:47" x14ac:dyDescent="0.35">
      <c r="C902" t="s">
        <v>230</v>
      </c>
      <c r="D902">
        <v>0</v>
      </c>
      <c r="G902" t="s">
        <v>230</v>
      </c>
      <c r="H902">
        <v>0</v>
      </c>
      <c r="K902" t="s">
        <v>230</v>
      </c>
      <c r="L902">
        <v>0</v>
      </c>
      <c r="O902" t="s">
        <v>230</v>
      </c>
      <c r="P902">
        <v>0</v>
      </c>
      <c r="S902" t="s">
        <v>230</v>
      </c>
      <c r="T902">
        <v>0</v>
      </c>
      <c r="W902" t="s">
        <v>230</v>
      </c>
      <c r="X902">
        <v>0</v>
      </c>
      <c r="AA902" t="s">
        <v>230</v>
      </c>
      <c r="AB902">
        <v>0</v>
      </c>
      <c r="AE902" t="s">
        <v>230</v>
      </c>
      <c r="AF902">
        <v>0</v>
      </c>
      <c r="AI902" t="s">
        <v>230</v>
      </c>
      <c r="AJ902">
        <v>0</v>
      </c>
      <c r="AM902" t="s">
        <v>230</v>
      </c>
      <c r="AN902">
        <v>0</v>
      </c>
      <c r="AQ902" t="s">
        <v>230</v>
      </c>
      <c r="AR902">
        <v>0</v>
      </c>
      <c r="AT902" t="s">
        <v>68</v>
      </c>
      <c r="AU902">
        <v>0</v>
      </c>
    </row>
    <row r="903" spans="3:47" x14ac:dyDescent="0.35">
      <c r="C903" t="s">
        <v>136</v>
      </c>
      <c r="D903">
        <v>0</v>
      </c>
      <c r="G903" t="s">
        <v>136</v>
      </c>
      <c r="H903">
        <v>0</v>
      </c>
      <c r="K903" t="s">
        <v>136</v>
      </c>
      <c r="L903">
        <v>0</v>
      </c>
      <c r="O903" t="s">
        <v>136</v>
      </c>
      <c r="P903">
        <v>0</v>
      </c>
      <c r="S903" t="s">
        <v>136</v>
      </c>
      <c r="T903">
        <v>0</v>
      </c>
      <c r="W903" t="s">
        <v>136</v>
      </c>
      <c r="X903">
        <v>0</v>
      </c>
      <c r="AA903" t="s">
        <v>136</v>
      </c>
      <c r="AB903">
        <v>0</v>
      </c>
      <c r="AE903" t="s">
        <v>136</v>
      </c>
      <c r="AF903">
        <v>0</v>
      </c>
      <c r="AI903" t="s">
        <v>136</v>
      </c>
      <c r="AJ903">
        <v>0</v>
      </c>
      <c r="AM903" t="s">
        <v>136</v>
      </c>
      <c r="AN903">
        <v>0</v>
      </c>
      <c r="AQ903" t="s">
        <v>136</v>
      </c>
      <c r="AR903">
        <v>0</v>
      </c>
      <c r="AT903" t="s">
        <v>69</v>
      </c>
      <c r="AU903">
        <v>0</v>
      </c>
    </row>
    <row r="904" spans="3:47" x14ac:dyDescent="0.35">
      <c r="C904" t="s">
        <v>231</v>
      </c>
      <c r="D904">
        <v>0</v>
      </c>
      <c r="G904" t="s">
        <v>231</v>
      </c>
      <c r="H904">
        <v>0</v>
      </c>
      <c r="K904" t="s">
        <v>231</v>
      </c>
      <c r="L904">
        <v>0</v>
      </c>
      <c r="O904" t="s">
        <v>231</v>
      </c>
      <c r="P904">
        <v>0</v>
      </c>
      <c r="S904" t="s">
        <v>231</v>
      </c>
      <c r="T904">
        <v>0</v>
      </c>
      <c r="W904" t="s">
        <v>231</v>
      </c>
      <c r="X904">
        <v>0</v>
      </c>
      <c r="AA904" t="s">
        <v>231</v>
      </c>
      <c r="AB904">
        <v>0</v>
      </c>
      <c r="AE904" t="s">
        <v>231</v>
      </c>
      <c r="AF904">
        <v>0</v>
      </c>
      <c r="AI904" t="s">
        <v>231</v>
      </c>
      <c r="AJ904">
        <v>0</v>
      </c>
      <c r="AM904" t="s">
        <v>231</v>
      </c>
      <c r="AN904">
        <v>0</v>
      </c>
      <c r="AQ904" t="s">
        <v>231</v>
      </c>
      <c r="AR904">
        <v>0</v>
      </c>
      <c r="AT904" t="s">
        <v>70</v>
      </c>
      <c r="AU904">
        <v>0</v>
      </c>
    </row>
    <row r="905" spans="3:47" x14ac:dyDescent="0.35">
      <c r="C905" t="s">
        <v>141</v>
      </c>
      <c r="D905">
        <v>0</v>
      </c>
      <c r="G905" t="s">
        <v>141</v>
      </c>
      <c r="H905">
        <v>0</v>
      </c>
      <c r="K905" t="s">
        <v>141</v>
      </c>
      <c r="L905">
        <v>0</v>
      </c>
      <c r="O905" t="s">
        <v>141</v>
      </c>
      <c r="P905">
        <v>0</v>
      </c>
      <c r="S905" t="s">
        <v>141</v>
      </c>
      <c r="T905">
        <v>0</v>
      </c>
      <c r="W905" t="s">
        <v>141</v>
      </c>
      <c r="X905">
        <v>0</v>
      </c>
      <c r="AA905" t="s">
        <v>141</v>
      </c>
      <c r="AB905">
        <v>0</v>
      </c>
      <c r="AE905" t="s">
        <v>141</v>
      </c>
      <c r="AF905">
        <v>0</v>
      </c>
      <c r="AI905" t="s">
        <v>141</v>
      </c>
      <c r="AJ905">
        <v>0</v>
      </c>
      <c r="AM905" t="s">
        <v>141</v>
      </c>
      <c r="AN905">
        <v>0</v>
      </c>
      <c r="AQ905" t="s">
        <v>141</v>
      </c>
      <c r="AR905">
        <v>0</v>
      </c>
      <c r="AT905" t="s">
        <v>76</v>
      </c>
      <c r="AU905">
        <v>0</v>
      </c>
    </row>
    <row r="906" spans="3:47" x14ac:dyDescent="0.35">
      <c r="C906" t="s">
        <v>232</v>
      </c>
      <c r="D906">
        <v>0</v>
      </c>
      <c r="G906" t="s">
        <v>232</v>
      </c>
      <c r="H906">
        <v>0</v>
      </c>
      <c r="K906" t="s">
        <v>232</v>
      </c>
      <c r="L906">
        <v>0</v>
      </c>
      <c r="O906" t="s">
        <v>232</v>
      </c>
      <c r="P906">
        <v>0</v>
      </c>
      <c r="S906" t="s">
        <v>232</v>
      </c>
      <c r="T906">
        <v>0</v>
      </c>
      <c r="W906" t="s">
        <v>232</v>
      </c>
      <c r="X906">
        <v>0</v>
      </c>
      <c r="AA906" t="s">
        <v>232</v>
      </c>
      <c r="AB906">
        <v>0</v>
      </c>
      <c r="AE906" t="s">
        <v>232</v>
      </c>
      <c r="AF906">
        <v>0</v>
      </c>
      <c r="AI906" t="s">
        <v>232</v>
      </c>
      <c r="AJ906">
        <v>0</v>
      </c>
      <c r="AM906" t="s">
        <v>232</v>
      </c>
      <c r="AN906">
        <v>0</v>
      </c>
      <c r="AQ906" t="s">
        <v>232</v>
      </c>
      <c r="AR906">
        <v>0</v>
      </c>
      <c r="AT906" t="s">
        <v>77</v>
      </c>
      <c r="AU906">
        <v>0</v>
      </c>
    </row>
    <row r="907" spans="3:47" x14ac:dyDescent="0.35">
      <c r="C907" t="s">
        <v>233</v>
      </c>
      <c r="D907">
        <v>0</v>
      </c>
      <c r="G907" t="s">
        <v>233</v>
      </c>
      <c r="H907">
        <v>0</v>
      </c>
      <c r="K907" t="s">
        <v>233</v>
      </c>
      <c r="L907">
        <v>0</v>
      </c>
      <c r="O907" t="s">
        <v>233</v>
      </c>
      <c r="P907">
        <v>0</v>
      </c>
      <c r="S907" t="s">
        <v>233</v>
      </c>
      <c r="T907">
        <v>0</v>
      </c>
      <c r="W907" t="s">
        <v>233</v>
      </c>
      <c r="X907">
        <v>0</v>
      </c>
      <c r="AA907" t="s">
        <v>233</v>
      </c>
      <c r="AB907">
        <v>0</v>
      </c>
      <c r="AE907" t="s">
        <v>233</v>
      </c>
      <c r="AF907">
        <v>0</v>
      </c>
      <c r="AI907" t="s">
        <v>233</v>
      </c>
      <c r="AJ907">
        <v>0</v>
      </c>
      <c r="AM907" t="s">
        <v>233</v>
      </c>
      <c r="AN907">
        <v>0</v>
      </c>
      <c r="AQ907" t="s">
        <v>233</v>
      </c>
      <c r="AR907">
        <v>0</v>
      </c>
      <c r="AT907" t="s">
        <v>78</v>
      </c>
      <c r="AU907">
        <v>271</v>
      </c>
    </row>
    <row r="908" spans="3:47" x14ac:dyDescent="0.35">
      <c r="C908" t="s">
        <v>134</v>
      </c>
      <c r="D908">
        <v>0</v>
      </c>
      <c r="G908" t="s">
        <v>134</v>
      </c>
      <c r="H908">
        <v>0</v>
      </c>
      <c r="K908" t="s">
        <v>134</v>
      </c>
      <c r="L908">
        <v>0</v>
      </c>
      <c r="O908" t="s">
        <v>134</v>
      </c>
      <c r="P908">
        <v>0</v>
      </c>
      <c r="S908" t="s">
        <v>134</v>
      </c>
      <c r="T908">
        <v>0</v>
      </c>
      <c r="W908" t="s">
        <v>134</v>
      </c>
      <c r="X908">
        <v>0</v>
      </c>
      <c r="AA908" t="s">
        <v>134</v>
      </c>
      <c r="AB908">
        <v>0</v>
      </c>
      <c r="AE908" t="s">
        <v>134</v>
      </c>
      <c r="AF908">
        <v>0</v>
      </c>
      <c r="AI908" t="s">
        <v>134</v>
      </c>
      <c r="AJ908">
        <v>0</v>
      </c>
      <c r="AM908" t="s">
        <v>134</v>
      </c>
      <c r="AN908">
        <v>0</v>
      </c>
      <c r="AQ908" t="s">
        <v>134</v>
      </c>
      <c r="AR908">
        <v>0</v>
      </c>
      <c r="AT908" t="s">
        <v>67</v>
      </c>
      <c r="AU908">
        <v>0</v>
      </c>
    </row>
    <row r="909" spans="3:47" x14ac:dyDescent="0.35">
      <c r="C909" t="s">
        <v>142</v>
      </c>
      <c r="D909">
        <v>0</v>
      </c>
      <c r="G909" t="s">
        <v>142</v>
      </c>
      <c r="H909">
        <v>0</v>
      </c>
      <c r="K909" t="s">
        <v>142</v>
      </c>
      <c r="L909">
        <v>0</v>
      </c>
      <c r="O909" t="s">
        <v>142</v>
      </c>
      <c r="P909">
        <v>0</v>
      </c>
      <c r="S909" t="s">
        <v>142</v>
      </c>
      <c r="T909">
        <v>0</v>
      </c>
      <c r="W909" t="s">
        <v>142</v>
      </c>
      <c r="X909">
        <v>0</v>
      </c>
      <c r="AA909" t="s">
        <v>142</v>
      </c>
      <c r="AB909">
        <v>0</v>
      </c>
      <c r="AE909" t="s">
        <v>142</v>
      </c>
      <c r="AF909">
        <v>0</v>
      </c>
      <c r="AI909" t="s">
        <v>142</v>
      </c>
      <c r="AJ909">
        <v>0</v>
      </c>
      <c r="AM909" t="s">
        <v>142</v>
      </c>
      <c r="AN909">
        <v>0</v>
      </c>
      <c r="AQ909" t="s">
        <v>142</v>
      </c>
      <c r="AR909">
        <v>0</v>
      </c>
      <c r="AT909" t="s">
        <v>80</v>
      </c>
      <c r="AU909">
        <v>0</v>
      </c>
    </row>
    <row r="910" spans="3:47" x14ac:dyDescent="0.35">
      <c r="C910" t="s">
        <v>83</v>
      </c>
      <c r="D910">
        <v>0</v>
      </c>
      <c r="G910" t="s">
        <v>83</v>
      </c>
      <c r="H910">
        <v>0</v>
      </c>
      <c r="K910" t="s">
        <v>83</v>
      </c>
      <c r="L910">
        <v>0</v>
      </c>
      <c r="O910" t="s">
        <v>83</v>
      </c>
      <c r="P910">
        <v>0</v>
      </c>
      <c r="S910" t="s">
        <v>83</v>
      </c>
      <c r="T910">
        <v>0</v>
      </c>
      <c r="W910" t="s">
        <v>83</v>
      </c>
      <c r="X910">
        <v>0</v>
      </c>
      <c r="AA910" t="s">
        <v>83</v>
      </c>
      <c r="AB910">
        <v>0</v>
      </c>
      <c r="AE910" t="s">
        <v>83</v>
      </c>
      <c r="AF910">
        <v>0</v>
      </c>
      <c r="AI910" t="s">
        <v>83</v>
      </c>
      <c r="AJ910">
        <v>0</v>
      </c>
      <c r="AM910" t="s">
        <v>83</v>
      </c>
      <c r="AN910">
        <v>0</v>
      </c>
      <c r="AQ910" t="s">
        <v>83</v>
      </c>
      <c r="AR910">
        <v>0</v>
      </c>
      <c r="AT910" t="s">
        <v>83</v>
      </c>
      <c r="AU910">
        <v>0</v>
      </c>
    </row>
    <row r="911" spans="3:47" x14ac:dyDescent="0.35">
      <c r="C911" t="s">
        <v>84</v>
      </c>
      <c r="D911">
        <v>0</v>
      </c>
      <c r="G911" t="s">
        <v>84</v>
      </c>
      <c r="H911">
        <v>0</v>
      </c>
      <c r="K911" t="s">
        <v>84</v>
      </c>
      <c r="L911">
        <v>0</v>
      </c>
      <c r="O911" t="s">
        <v>84</v>
      </c>
      <c r="P911">
        <v>0</v>
      </c>
      <c r="S911" t="s">
        <v>84</v>
      </c>
      <c r="T911">
        <v>0</v>
      </c>
      <c r="W911" t="s">
        <v>84</v>
      </c>
      <c r="X911">
        <v>0</v>
      </c>
      <c r="AA911" t="s">
        <v>84</v>
      </c>
      <c r="AB911">
        <v>0</v>
      </c>
      <c r="AE911" t="s">
        <v>84</v>
      </c>
      <c r="AF911">
        <v>0</v>
      </c>
      <c r="AI911" t="s">
        <v>84</v>
      </c>
      <c r="AJ911">
        <v>0</v>
      </c>
      <c r="AM911" t="s">
        <v>84</v>
      </c>
      <c r="AN911">
        <v>0</v>
      </c>
      <c r="AQ911" t="s">
        <v>84</v>
      </c>
      <c r="AR911">
        <v>0</v>
      </c>
      <c r="AT911" t="s">
        <v>84</v>
      </c>
      <c r="AU911">
        <v>0</v>
      </c>
    </row>
    <row r="912" spans="3:47" x14ac:dyDescent="0.35">
      <c r="C912" t="s">
        <v>126</v>
      </c>
      <c r="D912">
        <v>0</v>
      </c>
      <c r="G912" t="s">
        <v>126</v>
      </c>
      <c r="H912">
        <v>0</v>
      </c>
      <c r="K912" t="s">
        <v>247</v>
      </c>
      <c r="L912">
        <v>0</v>
      </c>
      <c r="O912" t="s">
        <v>126</v>
      </c>
      <c r="P912">
        <v>0</v>
      </c>
      <c r="S912" t="s">
        <v>126</v>
      </c>
      <c r="T912">
        <v>0</v>
      </c>
      <c r="W912" t="s">
        <v>126</v>
      </c>
      <c r="X912">
        <v>0</v>
      </c>
      <c r="AA912" t="s">
        <v>126</v>
      </c>
      <c r="AB912">
        <v>0</v>
      </c>
      <c r="AE912" t="s">
        <v>126</v>
      </c>
      <c r="AF912">
        <v>0</v>
      </c>
      <c r="AI912" t="s">
        <v>126</v>
      </c>
      <c r="AJ912">
        <v>0</v>
      </c>
      <c r="AM912" t="s">
        <v>126</v>
      </c>
      <c r="AN912">
        <v>0</v>
      </c>
      <c r="AQ912" t="s">
        <v>126</v>
      </c>
      <c r="AR912">
        <v>0</v>
      </c>
      <c r="AT912" t="s">
        <v>86</v>
      </c>
      <c r="AU912">
        <v>0</v>
      </c>
    </row>
    <row r="913" spans="1:47" x14ac:dyDescent="0.35">
      <c r="C913" t="s">
        <v>87</v>
      </c>
      <c r="D913">
        <v>0</v>
      </c>
      <c r="G913" t="s">
        <v>87</v>
      </c>
      <c r="H913">
        <v>0</v>
      </c>
      <c r="K913" t="s">
        <v>87</v>
      </c>
      <c r="L913">
        <v>0</v>
      </c>
      <c r="O913" t="s">
        <v>87</v>
      </c>
      <c r="P913">
        <v>0</v>
      </c>
      <c r="S913" t="s">
        <v>87</v>
      </c>
      <c r="T913">
        <v>0</v>
      </c>
      <c r="W913" t="s">
        <v>87</v>
      </c>
      <c r="X913">
        <v>0</v>
      </c>
      <c r="AA913" t="s">
        <v>87</v>
      </c>
      <c r="AB913">
        <v>0</v>
      </c>
      <c r="AE913" t="s">
        <v>87</v>
      </c>
      <c r="AF913">
        <v>0</v>
      </c>
      <c r="AI913" t="s">
        <v>87</v>
      </c>
      <c r="AJ913">
        <v>0</v>
      </c>
      <c r="AM913" t="s">
        <v>87</v>
      </c>
      <c r="AN913">
        <v>0</v>
      </c>
      <c r="AQ913" t="s">
        <v>87</v>
      </c>
      <c r="AR913">
        <v>0</v>
      </c>
      <c r="AT913" t="s">
        <v>87</v>
      </c>
      <c r="AU913">
        <v>0</v>
      </c>
    </row>
    <row r="914" spans="1:47" x14ac:dyDescent="0.35">
      <c r="A914" t="s">
        <v>160</v>
      </c>
      <c r="B914">
        <v>1111443.9999999998</v>
      </c>
      <c r="C914" t="s">
        <v>135</v>
      </c>
      <c r="D914">
        <v>0</v>
      </c>
      <c r="E914" t="s">
        <v>160</v>
      </c>
      <c r="F914">
        <v>1118318.9999999998</v>
      </c>
      <c r="G914" t="s">
        <v>135</v>
      </c>
      <c r="H914">
        <v>0</v>
      </c>
      <c r="I914" t="s">
        <v>160</v>
      </c>
      <c r="J914">
        <v>1125865.0000000005</v>
      </c>
      <c r="K914" t="s">
        <v>135</v>
      </c>
      <c r="L914">
        <v>0</v>
      </c>
      <c r="M914" t="s">
        <v>160</v>
      </c>
      <c r="N914">
        <v>1133935.9999999998</v>
      </c>
      <c r="O914" t="s">
        <v>135</v>
      </c>
      <c r="P914">
        <v>0</v>
      </c>
      <c r="Q914" t="s">
        <v>160</v>
      </c>
      <c r="R914">
        <v>1142524</v>
      </c>
      <c r="S914" t="s">
        <v>135</v>
      </c>
      <c r="T914">
        <v>220</v>
      </c>
      <c r="U914" t="s">
        <v>160</v>
      </c>
      <c r="V914">
        <v>1151390.5000000002</v>
      </c>
      <c r="W914" t="s">
        <v>135</v>
      </c>
      <c r="X914">
        <v>425</v>
      </c>
      <c r="Y914" t="s">
        <v>160</v>
      </c>
      <c r="Z914">
        <v>1160427.5</v>
      </c>
      <c r="AA914" t="s">
        <v>135</v>
      </c>
      <c r="AB914">
        <v>556</v>
      </c>
      <c r="AC914" t="s">
        <v>160</v>
      </c>
      <c r="AD914">
        <v>1169612.9999999998</v>
      </c>
      <c r="AE914" t="s">
        <v>135</v>
      </c>
      <c r="AF914">
        <v>0</v>
      </c>
      <c r="AG914" t="s">
        <v>160</v>
      </c>
      <c r="AH914">
        <v>1180654.9999999998</v>
      </c>
      <c r="AI914" t="s">
        <v>135</v>
      </c>
      <c r="AJ914">
        <v>330</v>
      </c>
      <c r="AK914" t="s">
        <v>160</v>
      </c>
      <c r="AL914">
        <v>1192271.0000000002</v>
      </c>
      <c r="AM914" t="s">
        <v>135</v>
      </c>
      <c r="AN914">
        <v>0</v>
      </c>
      <c r="AO914" t="s">
        <v>160</v>
      </c>
      <c r="AP914">
        <v>1201670.4999999995</v>
      </c>
      <c r="AQ914" t="s">
        <v>135</v>
      </c>
      <c r="AR914">
        <v>4063</v>
      </c>
      <c r="AS914" t="s">
        <v>160</v>
      </c>
      <c r="AT914" t="s">
        <v>148</v>
      </c>
      <c r="AU914">
        <v>278</v>
      </c>
    </row>
    <row r="915" spans="1:47" x14ac:dyDescent="0.35">
      <c r="C915" t="s">
        <v>139</v>
      </c>
      <c r="D915">
        <v>0</v>
      </c>
      <c r="G915" t="s">
        <v>139</v>
      </c>
      <c r="H915">
        <v>7470</v>
      </c>
      <c r="K915" t="s">
        <v>139</v>
      </c>
      <c r="L915">
        <v>7694</v>
      </c>
      <c r="O915" t="s">
        <v>139</v>
      </c>
      <c r="P915">
        <v>7952</v>
      </c>
      <c r="S915" t="s">
        <v>139</v>
      </c>
      <c r="T915">
        <v>8400</v>
      </c>
      <c r="W915" t="s">
        <v>139</v>
      </c>
      <c r="X915">
        <v>8862</v>
      </c>
      <c r="AA915" t="s">
        <v>139</v>
      </c>
      <c r="AB915">
        <v>9412</v>
      </c>
      <c r="AE915" t="s">
        <v>139</v>
      </c>
      <c r="AF915">
        <v>0</v>
      </c>
      <c r="AI915" t="s">
        <v>139</v>
      </c>
      <c r="AJ915">
        <v>6881</v>
      </c>
      <c r="AM915" t="s">
        <v>139</v>
      </c>
      <c r="AN915">
        <v>0</v>
      </c>
      <c r="AQ915" t="s">
        <v>139</v>
      </c>
      <c r="AR915">
        <v>7648</v>
      </c>
      <c r="AT915" t="s">
        <v>139</v>
      </c>
      <c r="AU915">
        <v>2204</v>
      </c>
    </row>
    <row r="916" spans="1:47" x14ac:dyDescent="0.35">
      <c r="C916" t="s">
        <v>138</v>
      </c>
      <c r="D916">
        <v>0</v>
      </c>
      <c r="G916" t="s">
        <v>138</v>
      </c>
      <c r="H916">
        <v>0</v>
      </c>
      <c r="K916" t="s">
        <v>138</v>
      </c>
      <c r="L916">
        <v>0</v>
      </c>
      <c r="O916" t="s">
        <v>138</v>
      </c>
      <c r="P916">
        <v>0</v>
      </c>
      <c r="S916" t="s">
        <v>138</v>
      </c>
      <c r="T916">
        <v>0</v>
      </c>
      <c r="W916" t="s">
        <v>138</v>
      </c>
      <c r="X916">
        <v>0</v>
      </c>
      <c r="AA916" t="s">
        <v>138</v>
      </c>
      <c r="AB916">
        <v>0</v>
      </c>
      <c r="AE916" t="s">
        <v>138</v>
      </c>
      <c r="AF916">
        <v>0</v>
      </c>
      <c r="AI916" t="s">
        <v>138</v>
      </c>
      <c r="AJ916">
        <v>0</v>
      </c>
      <c r="AM916" t="s">
        <v>138</v>
      </c>
      <c r="AN916">
        <v>0</v>
      </c>
      <c r="AQ916" t="s">
        <v>138</v>
      </c>
      <c r="AR916">
        <v>0</v>
      </c>
      <c r="AT916" t="s">
        <v>138</v>
      </c>
      <c r="AU916">
        <v>14</v>
      </c>
    </row>
    <row r="917" spans="1:47" x14ac:dyDescent="0.35">
      <c r="C917" t="s">
        <v>82</v>
      </c>
      <c r="D917">
        <v>3320</v>
      </c>
      <c r="G917" t="s">
        <v>82</v>
      </c>
      <c r="H917">
        <v>0</v>
      </c>
      <c r="K917" t="s">
        <v>82</v>
      </c>
      <c r="L917">
        <v>488</v>
      </c>
      <c r="O917" t="s">
        <v>82</v>
      </c>
      <c r="P917">
        <v>65</v>
      </c>
      <c r="S917" t="s">
        <v>82</v>
      </c>
      <c r="T917">
        <v>0</v>
      </c>
      <c r="W917" t="s">
        <v>82</v>
      </c>
      <c r="X917">
        <v>0</v>
      </c>
      <c r="AA917" t="s">
        <v>82</v>
      </c>
      <c r="AB917">
        <v>921</v>
      </c>
      <c r="AE917" t="s">
        <v>82</v>
      </c>
      <c r="AF917">
        <v>0</v>
      </c>
      <c r="AI917" t="s">
        <v>82</v>
      </c>
      <c r="AJ917">
        <v>0</v>
      </c>
      <c r="AM917" t="s">
        <v>82</v>
      </c>
      <c r="AN917">
        <v>0</v>
      </c>
      <c r="AQ917" t="s">
        <v>82</v>
      </c>
      <c r="AR917">
        <v>15498</v>
      </c>
      <c r="AT917" t="s">
        <v>82</v>
      </c>
      <c r="AU917">
        <v>281</v>
      </c>
    </row>
    <row r="918" spans="1:47" x14ac:dyDescent="0.35">
      <c r="C918" t="s">
        <v>60</v>
      </c>
      <c r="D918">
        <v>768</v>
      </c>
      <c r="G918" t="s">
        <v>60</v>
      </c>
      <c r="H918">
        <v>0</v>
      </c>
      <c r="K918" t="s">
        <v>60</v>
      </c>
      <c r="L918">
        <v>214</v>
      </c>
      <c r="O918" t="s">
        <v>60</v>
      </c>
      <c r="P918">
        <v>13</v>
      </c>
      <c r="S918" t="s">
        <v>60</v>
      </c>
      <c r="T918">
        <v>0</v>
      </c>
      <c r="W918" t="s">
        <v>60</v>
      </c>
      <c r="X918">
        <v>0</v>
      </c>
      <c r="AA918" t="s">
        <v>60</v>
      </c>
      <c r="AB918">
        <v>275</v>
      </c>
      <c r="AE918" t="s">
        <v>60</v>
      </c>
      <c r="AF918">
        <v>0</v>
      </c>
      <c r="AI918" t="s">
        <v>60</v>
      </c>
      <c r="AJ918">
        <v>0</v>
      </c>
      <c r="AM918" t="s">
        <v>60</v>
      </c>
      <c r="AN918">
        <v>0</v>
      </c>
      <c r="AQ918" t="s">
        <v>60</v>
      </c>
      <c r="AR918">
        <v>338</v>
      </c>
      <c r="AT918" t="s">
        <v>60</v>
      </c>
      <c r="AU918">
        <v>74</v>
      </c>
    </row>
    <row r="919" spans="1:47" x14ac:dyDescent="0.35">
      <c r="C919" t="s">
        <v>127</v>
      </c>
      <c r="D919">
        <v>0</v>
      </c>
      <c r="G919" t="s">
        <v>127</v>
      </c>
      <c r="H919">
        <v>0</v>
      </c>
      <c r="K919" t="s">
        <v>127</v>
      </c>
      <c r="L919">
        <v>0</v>
      </c>
      <c r="O919" t="s">
        <v>127</v>
      </c>
      <c r="P919">
        <v>0</v>
      </c>
      <c r="S919" t="s">
        <v>127</v>
      </c>
      <c r="T919">
        <v>0</v>
      </c>
      <c r="W919" t="s">
        <v>127</v>
      </c>
      <c r="X919">
        <v>0</v>
      </c>
      <c r="AA919" t="s">
        <v>127</v>
      </c>
      <c r="AB919">
        <v>6324</v>
      </c>
      <c r="AE919" t="s">
        <v>127</v>
      </c>
      <c r="AF919">
        <v>0</v>
      </c>
      <c r="AI919" t="s">
        <v>127</v>
      </c>
      <c r="AJ919">
        <v>5386</v>
      </c>
      <c r="AM919" t="s">
        <v>127</v>
      </c>
      <c r="AN919">
        <v>0</v>
      </c>
      <c r="AQ919" t="s">
        <v>127</v>
      </c>
      <c r="AR919">
        <v>0</v>
      </c>
      <c r="AT919" t="s">
        <v>58</v>
      </c>
      <c r="AU919">
        <v>6324</v>
      </c>
    </row>
    <row r="920" spans="1:47" x14ac:dyDescent="0.35">
      <c r="C920" t="s">
        <v>61</v>
      </c>
      <c r="D920">
        <v>0</v>
      </c>
      <c r="G920" t="s">
        <v>61</v>
      </c>
      <c r="H920">
        <v>0</v>
      </c>
      <c r="K920" t="s">
        <v>61</v>
      </c>
      <c r="L920">
        <v>0</v>
      </c>
      <c r="O920" t="s">
        <v>61</v>
      </c>
      <c r="P920">
        <v>15</v>
      </c>
      <c r="S920" t="s">
        <v>61</v>
      </c>
      <c r="T920">
        <v>0</v>
      </c>
      <c r="W920" t="s">
        <v>61</v>
      </c>
      <c r="X920">
        <v>0</v>
      </c>
      <c r="AA920" t="s">
        <v>61</v>
      </c>
      <c r="AB920">
        <v>31</v>
      </c>
      <c r="AE920" t="s">
        <v>61</v>
      </c>
      <c r="AF920">
        <v>0</v>
      </c>
      <c r="AI920" t="s">
        <v>61</v>
      </c>
      <c r="AJ920">
        <v>0</v>
      </c>
      <c r="AM920" t="s">
        <v>61</v>
      </c>
      <c r="AN920">
        <v>0</v>
      </c>
      <c r="AQ920" t="s">
        <v>61</v>
      </c>
      <c r="AR920">
        <v>688</v>
      </c>
      <c r="AT920" t="s">
        <v>61</v>
      </c>
      <c r="AU920">
        <v>0</v>
      </c>
    </row>
    <row r="921" spans="1:47" x14ac:dyDescent="0.35">
      <c r="C921" t="s">
        <v>62</v>
      </c>
      <c r="D921">
        <v>4646</v>
      </c>
      <c r="G921" t="s">
        <v>62</v>
      </c>
      <c r="H921">
        <v>0</v>
      </c>
      <c r="K921" t="s">
        <v>62</v>
      </c>
      <c r="L921">
        <v>234</v>
      </c>
      <c r="O921" t="s">
        <v>62</v>
      </c>
      <c r="P921">
        <v>428</v>
      </c>
      <c r="S921" t="s">
        <v>62</v>
      </c>
      <c r="T921">
        <v>0</v>
      </c>
      <c r="W921" t="s">
        <v>62</v>
      </c>
      <c r="X921">
        <v>0</v>
      </c>
      <c r="AA921" t="s">
        <v>62</v>
      </c>
      <c r="AB921">
        <v>275</v>
      </c>
      <c r="AE921" t="s">
        <v>62</v>
      </c>
      <c r="AF921">
        <v>0</v>
      </c>
      <c r="AI921" t="s">
        <v>62</v>
      </c>
      <c r="AJ921">
        <v>0</v>
      </c>
      <c r="AM921" t="s">
        <v>62</v>
      </c>
      <c r="AN921">
        <v>0</v>
      </c>
      <c r="AQ921" t="s">
        <v>62</v>
      </c>
      <c r="AR921">
        <v>2886</v>
      </c>
      <c r="AT921" t="s">
        <v>62</v>
      </c>
      <c r="AU921">
        <v>187</v>
      </c>
    </row>
    <row r="922" spans="1:47" x14ac:dyDescent="0.35">
      <c r="C922" t="s">
        <v>227</v>
      </c>
      <c r="D922">
        <v>0</v>
      </c>
      <c r="G922" t="s">
        <v>227</v>
      </c>
      <c r="H922">
        <v>0</v>
      </c>
      <c r="K922" t="s">
        <v>227</v>
      </c>
      <c r="L922">
        <v>0</v>
      </c>
      <c r="O922" t="s">
        <v>227</v>
      </c>
      <c r="P922">
        <v>0</v>
      </c>
      <c r="S922" t="s">
        <v>227</v>
      </c>
      <c r="T922">
        <v>0</v>
      </c>
      <c r="W922" t="s">
        <v>227</v>
      </c>
      <c r="X922">
        <v>0</v>
      </c>
      <c r="AA922" t="s">
        <v>227</v>
      </c>
      <c r="AB922">
        <v>0</v>
      </c>
      <c r="AE922" t="s">
        <v>227</v>
      </c>
      <c r="AF922">
        <v>0</v>
      </c>
      <c r="AI922" t="s">
        <v>227</v>
      </c>
      <c r="AJ922">
        <v>0</v>
      </c>
      <c r="AM922" t="s">
        <v>227</v>
      </c>
      <c r="AN922">
        <v>0</v>
      </c>
      <c r="AQ922" t="s">
        <v>227</v>
      </c>
      <c r="AR922">
        <v>0</v>
      </c>
      <c r="AT922" t="s">
        <v>64</v>
      </c>
      <c r="AU922">
        <v>927</v>
      </c>
    </row>
    <row r="923" spans="1:47" x14ac:dyDescent="0.35">
      <c r="C923" t="s">
        <v>228</v>
      </c>
      <c r="D923">
        <v>0</v>
      </c>
      <c r="G923" t="s">
        <v>228</v>
      </c>
      <c r="H923">
        <v>0</v>
      </c>
      <c r="K923" t="s">
        <v>228</v>
      </c>
      <c r="L923">
        <v>0</v>
      </c>
      <c r="O923" t="s">
        <v>228</v>
      </c>
      <c r="P923">
        <v>0</v>
      </c>
      <c r="S923" t="s">
        <v>228</v>
      </c>
      <c r="T923">
        <v>0</v>
      </c>
      <c r="W923" t="s">
        <v>228</v>
      </c>
      <c r="X923">
        <v>0</v>
      </c>
      <c r="AA923" t="s">
        <v>228</v>
      </c>
      <c r="AB923">
        <v>0</v>
      </c>
      <c r="AE923" t="s">
        <v>228</v>
      </c>
      <c r="AF923">
        <v>0</v>
      </c>
      <c r="AI923" t="s">
        <v>228</v>
      </c>
      <c r="AJ923">
        <v>0</v>
      </c>
      <c r="AM923" t="s">
        <v>228</v>
      </c>
      <c r="AN923">
        <v>0</v>
      </c>
      <c r="AQ923" t="s">
        <v>228</v>
      </c>
      <c r="AR923">
        <v>0</v>
      </c>
      <c r="AT923" t="s">
        <v>65</v>
      </c>
      <c r="AU923">
        <v>195</v>
      </c>
    </row>
    <row r="924" spans="1:47" x14ac:dyDescent="0.35">
      <c r="C924" t="s">
        <v>229</v>
      </c>
      <c r="D924">
        <v>0</v>
      </c>
      <c r="G924" t="s">
        <v>229</v>
      </c>
      <c r="H924">
        <v>0</v>
      </c>
      <c r="K924" t="s">
        <v>229</v>
      </c>
      <c r="L924">
        <v>0</v>
      </c>
      <c r="O924" t="s">
        <v>229</v>
      </c>
      <c r="P924">
        <v>0</v>
      </c>
      <c r="S924" t="s">
        <v>229</v>
      </c>
      <c r="T924">
        <v>0</v>
      </c>
      <c r="W924" t="s">
        <v>229</v>
      </c>
      <c r="X924">
        <v>0</v>
      </c>
      <c r="AA924" t="s">
        <v>229</v>
      </c>
      <c r="AB924">
        <v>0</v>
      </c>
      <c r="AE924" t="s">
        <v>229</v>
      </c>
      <c r="AF924">
        <v>3</v>
      </c>
      <c r="AI924" t="s">
        <v>229</v>
      </c>
      <c r="AJ924">
        <v>0</v>
      </c>
      <c r="AM924" t="s">
        <v>229</v>
      </c>
      <c r="AN924">
        <v>0</v>
      </c>
      <c r="AQ924" t="s">
        <v>229</v>
      </c>
      <c r="AR924">
        <v>0</v>
      </c>
      <c r="AT924" t="s">
        <v>66</v>
      </c>
      <c r="AU924">
        <v>0</v>
      </c>
    </row>
    <row r="925" spans="1:47" x14ac:dyDescent="0.35">
      <c r="C925" t="s">
        <v>133</v>
      </c>
      <c r="D925">
        <v>0</v>
      </c>
      <c r="G925" t="s">
        <v>133</v>
      </c>
      <c r="H925">
        <v>0</v>
      </c>
      <c r="K925" t="s">
        <v>133</v>
      </c>
      <c r="L925">
        <v>0</v>
      </c>
      <c r="O925" t="s">
        <v>133</v>
      </c>
      <c r="P925">
        <v>0</v>
      </c>
      <c r="S925" t="s">
        <v>133</v>
      </c>
      <c r="T925">
        <v>0</v>
      </c>
      <c r="W925" t="s">
        <v>133</v>
      </c>
      <c r="X925">
        <v>0</v>
      </c>
      <c r="AA925" t="s">
        <v>133</v>
      </c>
      <c r="AB925">
        <v>370</v>
      </c>
      <c r="AE925" t="s">
        <v>133</v>
      </c>
      <c r="AF925">
        <v>0</v>
      </c>
      <c r="AI925" t="s">
        <v>133</v>
      </c>
      <c r="AJ925">
        <v>0</v>
      </c>
      <c r="AM925" t="s">
        <v>133</v>
      </c>
      <c r="AN925">
        <v>0</v>
      </c>
      <c r="AQ925" t="s">
        <v>133</v>
      </c>
      <c r="AR925">
        <v>0</v>
      </c>
      <c r="AT925" t="s">
        <v>79</v>
      </c>
      <c r="AU925">
        <v>84</v>
      </c>
    </row>
    <row r="926" spans="1:47" x14ac:dyDescent="0.35">
      <c r="C926" t="s">
        <v>230</v>
      </c>
      <c r="D926">
        <v>0</v>
      </c>
      <c r="G926" t="s">
        <v>230</v>
      </c>
      <c r="H926">
        <v>0</v>
      </c>
      <c r="K926" t="s">
        <v>230</v>
      </c>
      <c r="L926">
        <v>0</v>
      </c>
      <c r="O926" t="s">
        <v>230</v>
      </c>
      <c r="P926">
        <v>0</v>
      </c>
      <c r="S926" t="s">
        <v>230</v>
      </c>
      <c r="T926">
        <v>0</v>
      </c>
      <c r="W926" t="s">
        <v>230</v>
      </c>
      <c r="X926">
        <v>0</v>
      </c>
      <c r="AA926" t="s">
        <v>230</v>
      </c>
      <c r="AB926">
        <v>0</v>
      </c>
      <c r="AE926" t="s">
        <v>230</v>
      </c>
      <c r="AF926">
        <v>0</v>
      </c>
      <c r="AI926" t="s">
        <v>230</v>
      </c>
      <c r="AJ926">
        <v>30</v>
      </c>
      <c r="AM926" t="s">
        <v>230</v>
      </c>
      <c r="AN926">
        <v>0</v>
      </c>
      <c r="AQ926" t="s">
        <v>230</v>
      </c>
      <c r="AR926">
        <v>0</v>
      </c>
      <c r="AT926" t="s">
        <v>68</v>
      </c>
      <c r="AU926">
        <v>28</v>
      </c>
    </row>
    <row r="927" spans="1:47" x14ac:dyDescent="0.35">
      <c r="C927" t="s">
        <v>136</v>
      </c>
      <c r="D927">
        <v>0</v>
      </c>
      <c r="G927" t="s">
        <v>136</v>
      </c>
      <c r="H927">
        <v>0</v>
      </c>
      <c r="K927" t="s">
        <v>136</v>
      </c>
      <c r="L927">
        <v>0</v>
      </c>
      <c r="O927" t="s">
        <v>136</v>
      </c>
      <c r="P927">
        <v>0</v>
      </c>
      <c r="S927" t="s">
        <v>136</v>
      </c>
      <c r="T927">
        <v>0</v>
      </c>
      <c r="W927" t="s">
        <v>136</v>
      </c>
      <c r="X927">
        <v>0</v>
      </c>
      <c r="AA927" t="s">
        <v>136</v>
      </c>
      <c r="AB927">
        <v>0</v>
      </c>
      <c r="AE927" t="s">
        <v>136</v>
      </c>
      <c r="AF927">
        <v>0</v>
      </c>
      <c r="AI927" t="s">
        <v>136</v>
      </c>
      <c r="AJ927">
        <v>53</v>
      </c>
      <c r="AM927" t="s">
        <v>136</v>
      </c>
      <c r="AN927">
        <v>0</v>
      </c>
      <c r="AQ927" t="s">
        <v>136</v>
      </c>
      <c r="AR927">
        <v>0</v>
      </c>
      <c r="AT927" t="s">
        <v>69</v>
      </c>
      <c r="AU927">
        <v>47</v>
      </c>
    </row>
    <row r="928" spans="1:47" x14ac:dyDescent="0.35">
      <c r="C928" t="s">
        <v>231</v>
      </c>
      <c r="D928">
        <v>0</v>
      </c>
      <c r="G928" t="s">
        <v>231</v>
      </c>
      <c r="H928">
        <v>0</v>
      </c>
      <c r="K928" t="s">
        <v>231</v>
      </c>
      <c r="L928">
        <v>0</v>
      </c>
      <c r="O928" t="s">
        <v>231</v>
      </c>
      <c r="P928">
        <v>0</v>
      </c>
      <c r="S928" t="s">
        <v>231</v>
      </c>
      <c r="T928">
        <v>0</v>
      </c>
      <c r="W928" t="s">
        <v>231</v>
      </c>
      <c r="X928">
        <v>0</v>
      </c>
      <c r="AA928" t="s">
        <v>231</v>
      </c>
      <c r="AB928">
        <v>0</v>
      </c>
      <c r="AE928" t="s">
        <v>231</v>
      </c>
      <c r="AF928">
        <v>0</v>
      </c>
      <c r="AI928" t="s">
        <v>231</v>
      </c>
      <c r="AJ928">
        <v>0</v>
      </c>
      <c r="AM928" t="s">
        <v>231</v>
      </c>
      <c r="AN928">
        <v>0</v>
      </c>
      <c r="AQ928" t="s">
        <v>231</v>
      </c>
      <c r="AR928">
        <v>0</v>
      </c>
      <c r="AT928" t="s">
        <v>70</v>
      </c>
      <c r="AU928">
        <v>2084</v>
      </c>
    </row>
    <row r="929" spans="1:47" x14ac:dyDescent="0.35">
      <c r="C929" t="s">
        <v>141</v>
      </c>
      <c r="D929">
        <v>0</v>
      </c>
      <c r="G929" t="s">
        <v>141</v>
      </c>
      <c r="H929">
        <v>0</v>
      </c>
      <c r="K929" t="s">
        <v>141</v>
      </c>
      <c r="L929">
        <v>0</v>
      </c>
      <c r="O929" t="s">
        <v>141</v>
      </c>
      <c r="P929">
        <v>0</v>
      </c>
      <c r="S929" t="s">
        <v>141</v>
      </c>
      <c r="T929">
        <v>0</v>
      </c>
      <c r="W929" t="s">
        <v>141</v>
      </c>
      <c r="X929">
        <v>0</v>
      </c>
      <c r="AA929" t="s">
        <v>141</v>
      </c>
      <c r="AB929">
        <v>0</v>
      </c>
      <c r="AE929" t="s">
        <v>141</v>
      </c>
      <c r="AF929">
        <v>0</v>
      </c>
      <c r="AI929" t="s">
        <v>141</v>
      </c>
      <c r="AJ929">
        <v>6</v>
      </c>
      <c r="AM929" t="s">
        <v>141</v>
      </c>
      <c r="AN929">
        <v>0</v>
      </c>
      <c r="AQ929" t="s">
        <v>141</v>
      </c>
      <c r="AR929">
        <v>0</v>
      </c>
      <c r="AT929" t="s">
        <v>76</v>
      </c>
      <c r="AU929">
        <v>12</v>
      </c>
    </row>
    <row r="930" spans="1:47" x14ac:dyDescent="0.35">
      <c r="C930" t="s">
        <v>232</v>
      </c>
      <c r="D930">
        <v>0</v>
      </c>
      <c r="G930" t="s">
        <v>232</v>
      </c>
      <c r="H930">
        <v>0</v>
      </c>
      <c r="K930" t="s">
        <v>232</v>
      </c>
      <c r="L930">
        <v>0</v>
      </c>
      <c r="O930" t="s">
        <v>232</v>
      </c>
      <c r="P930">
        <v>0</v>
      </c>
      <c r="S930" t="s">
        <v>232</v>
      </c>
      <c r="T930">
        <v>0</v>
      </c>
      <c r="W930" t="s">
        <v>232</v>
      </c>
      <c r="X930">
        <v>0</v>
      </c>
      <c r="AA930" t="s">
        <v>232</v>
      </c>
      <c r="AB930">
        <v>0</v>
      </c>
      <c r="AE930" t="s">
        <v>232</v>
      </c>
      <c r="AF930">
        <v>0</v>
      </c>
      <c r="AI930" t="s">
        <v>232</v>
      </c>
      <c r="AJ930">
        <v>52</v>
      </c>
      <c r="AM930" t="s">
        <v>232</v>
      </c>
      <c r="AN930">
        <v>0</v>
      </c>
      <c r="AQ930" t="s">
        <v>232</v>
      </c>
      <c r="AR930">
        <v>0</v>
      </c>
      <c r="AT930" t="s">
        <v>77</v>
      </c>
      <c r="AU930">
        <v>1215</v>
      </c>
    </row>
    <row r="931" spans="1:47" x14ac:dyDescent="0.35">
      <c r="C931" t="s">
        <v>233</v>
      </c>
      <c r="D931">
        <v>0</v>
      </c>
      <c r="G931" t="s">
        <v>233</v>
      </c>
      <c r="H931">
        <v>0</v>
      </c>
      <c r="K931" t="s">
        <v>233</v>
      </c>
      <c r="L931">
        <v>0</v>
      </c>
      <c r="O931" t="s">
        <v>233</v>
      </c>
      <c r="P931">
        <v>0</v>
      </c>
      <c r="S931" t="s">
        <v>233</v>
      </c>
      <c r="T931">
        <v>0</v>
      </c>
      <c r="W931" t="s">
        <v>233</v>
      </c>
      <c r="X931">
        <v>0</v>
      </c>
      <c r="AA931" t="s">
        <v>233</v>
      </c>
      <c r="AB931">
        <v>0</v>
      </c>
      <c r="AE931" t="s">
        <v>233</v>
      </c>
      <c r="AF931">
        <v>0</v>
      </c>
      <c r="AI931" t="s">
        <v>233</v>
      </c>
      <c r="AJ931">
        <v>1861</v>
      </c>
      <c r="AM931" t="s">
        <v>233</v>
      </c>
      <c r="AN931">
        <v>0</v>
      </c>
      <c r="AQ931" t="s">
        <v>233</v>
      </c>
      <c r="AR931">
        <v>0</v>
      </c>
      <c r="AT931" t="s">
        <v>78</v>
      </c>
      <c r="AU931">
        <v>85</v>
      </c>
    </row>
    <row r="932" spans="1:47" x14ac:dyDescent="0.35">
      <c r="C932" t="s">
        <v>134</v>
      </c>
      <c r="D932">
        <v>0</v>
      </c>
      <c r="G932" t="s">
        <v>134</v>
      </c>
      <c r="H932">
        <v>0</v>
      </c>
      <c r="K932" t="s">
        <v>134</v>
      </c>
      <c r="L932">
        <v>0</v>
      </c>
      <c r="O932" t="s">
        <v>134</v>
      </c>
      <c r="P932">
        <v>0</v>
      </c>
      <c r="S932" t="s">
        <v>134</v>
      </c>
      <c r="T932">
        <v>0</v>
      </c>
      <c r="W932" t="s">
        <v>134</v>
      </c>
      <c r="X932">
        <v>0</v>
      </c>
      <c r="AA932" t="s">
        <v>134</v>
      </c>
      <c r="AB932">
        <v>0</v>
      </c>
      <c r="AE932" t="s">
        <v>134</v>
      </c>
      <c r="AF932">
        <v>0</v>
      </c>
      <c r="AI932" t="s">
        <v>134</v>
      </c>
      <c r="AJ932">
        <v>0</v>
      </c>
      <c r="AM932" t="s">
        <v>134</v>
      </c>
      <c r="AN932">
        <v>0</v>
      </c>
      <c r="AQ932" t="s">
        <v>134</v>
      </c>
      <c r="AR932">
        <v>0</v>
      </c>
      <c r="AT932" t="s">
        <v>67</v>
      </c>
      <c r="AU932">
        <v>370</v>
      </c>
    </row>
    <row r="933" spans="1:47" x14ac:dyDescent="0.35">
      <c r="C933" t="s">
        <v>142</v>
      </c>
      <c r="D933">
        <v>0</v>
      </c>
      <c r="G933" t="s">
        <v>142</v>
      </c>
      <c r="H933">
        <v>0</v>
      </c>
      <c r="K933" t="s">
        <v>142</v>
      </c>
      <c r="L933">
        <v>0</v>
      </c>
      <c r="O933" t="s">
        <v>142</v>
      </c>
      <c r="P933">
        <v>0</v>
      </c>
      <c r="S933" t="s">
        <v>142</v>
      </c>
      <c r="T933">
        <v>0</v>
      </c>
      <c r="W933" t="s">
        <v>142</v>
      </c>
      <c r="X933">
        <v>0</v>
      </c>
      <c r="AA933" t="s">
        <v>142</v>
      </c>
      <c r="AB933">
        <v>0</v>
      </c>
      <c r="AE933" t="s">
        <v>142</v>
      </c>
      <c r="AF933">
        <v>0</v>
      </c>
      <c r="AI933" t="s">
        <v>142</v>
      </c>
      <c r="AJ933">
        <v>0</v>
      </c>
      <c r="AM933" t="s">
        <v>142</v>
      </c>
      <c r="AN933">
        <v>0</v>
      </c>
      <c r="AQ933" t="s">
        <v>142</v>
      </c>
      <c r="AR933">
        <v>0</v>
      </c>
      <c r="AT933" t="s">
        <v>80</v>
      </c>
      <c r="AU933">
        <v>29</v>
      </c>
    </row>
    <row r="934" spans="1:47" x14ac:dyDescent="0.35">
      <c r="C934" t="s">
        <v>83</v>
      </c>
      <c r="D934">
        <v>0</v>
      </c>
      <c r="G934" t="s">
        <v>83</v>
      </c>
      <c r="H934">
        <v>0</v>
      </c>
      <c r="K934" t="s">
        <v>83</v>
      </c>
      <c r="L934">
        <v>0</v>
      </c>
      <c r="O934" t="s">
        <v>83</v>
      </c>
      <c r="P934">
        <v>0</v>
      </c>
      <c r="S934" t="s">
        <v>83</v>
      </c>
      <c r="T934">
        <v>0</v>
      </c>
      <c r="W934" t="s">
        <v>83</v>
      </c>
      <c r="X934">
        <v>0</v>
      </c>
      <c r="AA934" t="s">
        <v>83</v>
      </c>
      <c r="AB934">
        <v>0</v>
      </c>
      <c r="AE934" t="s">
        <v>83</v>
      </c>
      <c r="AF934">
        <v>0</v>
      </c>
      <c r="AI934" t="s">
        <v>83</v>
      </c>
      <c r="AJ934">
        <v>15</v>
      </c>
      <c r="AM934" t="s">
        <v>83</v>
      </c>
      <c r="AN934">
        <v>0</v>
      </c>
      <c r="AQ934" t="s">
        <v>83</v>
      </c>
      <c r="AR934">
        <v>0</v>
      </c>
      <c r="AT934" t="s">
        <v>83</v>
      </c>
      <c r="AU934">
        <v>29</v>
      </c>
    </row>
    <row r="935" spans="1:47" x14ac:dyDescent="0.35">
      <c r="C935" t="s">
        <v>84</v>
      </c>
      <c r="D935">
        <v>0</v>
      </c>
      <c r="G935" t="s">
        <v>84</v>
      </c>
      <c r="H935">
        <v>0</v>
      </c>
      <c r="K935" t="s">
        <v>84</v>
      </c>
      <c r="L935">
        <v>0</v>
      </c>
      <c r="O935" t="s">
        <v>84</v>
      </c>
      <c r="P935">
        <v>0</v>
      </c>
      <c r="S935" t="s">
        <v>84</v>
      </c>
      <c r="T935">
        <v>0</v>
      </c>
      <c r="W935" t="s">
        <v>84</v>
      </c>
      <c r="X935">
        <v>0</v>
      </c>
      <c r="AA935" t="s">
        <v>84</v>
      </c>
      <c r="AB935">
        <v>0</v>
      </c>
      <c r="AE935" t="s">
        <v>84</v>
      </c>
      <c r="AF935">
        <v>0</v>
      </c>
      <c r="AI935" t="s">
        <v>84</v>
      </c>
      <c r="AJ935">
        <v>38</v>
      </c>
      <c r="AM935" t="s">
        <v>84</v>
      </c>
      <c r="AN935">
        <v>0</v>
      </c>
      <c r="AQ935" t="s">
        <v>84</v>
      </c>
      <c r="AR935">
        <v>0</v>
      </c>
      <c r="AT935" t="s">
        <v>84</v>
      </c>
      <c r="AU935">
        <v>0</v>
      </c>
    </row>
    <row r="936" spans="1:47" x14ac:dyDescent="0.35">
      <c r="C936" t="s">
        <v>126</v>
      </c>
      <c r="D936">
        <v>0</v>
      </c>
      <c r="G936" t="s">
        <v>126</v>
      </c>
      <c r="H936">
        <v>0</v>
      </c>
      <c r="K936" t="s">
        <v>247</v>
      </c>
      <c r="L936">
        <v>0</v>
      </c>
      <c r="O936" t="s">
        <v>126</v>
      </c>
      <c r="P936">
        <v>0</v>
      </c>
      <c r="S936" t="s">
        <v>126</v>
      </c>
      <c r="T936">
        <v>0</v>
      </c>
      <c r="W936" t="s">
        <v>126</v>
      </c>
      <c r="X936">
        <v>0</v>
      </c>
      <c r="AA936" t="s">
        <v>126</v>
      </c>
      <c r="AB936">
        <v>0</v>
      </c>
      <c r="AE936" t="s">
        <v>126</v>
      </c>
      <c r="AF936">
        <v>0</v>
      </c>
      <c r="AI936" t="s">
        <v>126</v>
      </c>
      <c r="AJ936">
        <v>7</v>
      </c>
      <c r="AM936" t="s">
        <v>126</v>
      </c>
      <c r="AN936">
        <v>0</v>
      </c>
      <c r="AQ936" t="s">
        <v>126</v>
      </c>
      <c r="AR936">
        <v>0</v>
      </c>
      <c r="AT936" t="s">
        <v>86</v>
      </c>
      <c r="AU936">
        <v>0</v>
      </c>
    </row>
    <row r="937" spans="1:47" x14ac:dyDescent="0.35">
      <c r="C937" t="s">
        <v>87</v>
      </c>
      <c r="D937">
        <v>0</v>
      </c>
      <c r="G937" t="s">
        <v>87</v>
      </c>
      <c r="H937">
        <v>0</v>
      </c>
      <c r="K937" t="s">
        <v>87</v>
      </c>
      <c r="L937">
        <v>0</v>
      </c>
      <c r="O937" t="s">
        <v>87</v>
      </c>
      <c r="P937">
        <v>0</v>
      </c>
      <c r="S937" t="s">
        <v>87</v>
      </c>
      <c r="T937">
        <v>0</v>
      </c>
      <c r="W937" t="s">
        <v>87</v>
      </c>
      <c r="X937">
        <v>0</v>
      </c>
      <c r="AA937" t="s">
        <v>87</v>
      </c>
      <c r="AB937">
        <v>0</v>
      </c>
      <c r="AE937" t="s">
        <v>87</v>
      </c>
      <c r="AF937">
        <v>0</v>
      </c>
      <c r="AI937" t="s">
        <v>87</v>
      </c>
      <c r="AJ937">
        <v>0</v>
      </c>
      <c r="AM937" t="s">
        <v>87</v>
      </c>
      <c r="AN937">
        <v>0</v>
      </c>
      <c r="AQ937" t="s">
        <v>87</v>
      </c>
      <c r="AR937">
        <v>0</v>
      </c>
      <c r="AT937" t="s">
        <v>87</v>
      </c>
      <c r="AU937">
        <v>7</v>
      </c>
    </row>
    <row r="938" spans="1:47" x14ac:dyDescent="0.35">
      <c r="A938" t="s">
        <v>186</v>
      </c>
      <c r="B938">
        <v>95308.999999999985</v>
      </c>
      <c r="C938" t="s">
        <v>135</v>
      </c>
      <c r="D938">
        <v>186</v>
      </c>
      <c r="E938" t="s">
        <v>186</v>
      </c>
      <c r="F938">
        <v>96714</v>
      </c>
      <c r="G938" t="s">
        <v>135</v>
      </c>
      <c r="H938">
        <v>0</v>
      </c>
      <c r="I938" t="s">
        <v>186</v>
      </c>
      <c r="J938">
        <v>98000.999999999927</v>
      </c>
      <c r="K938" t="s">
        <v>135</v>
      </c>
      <c r="L938">
        <v>0</v>
      </c>
      <c r="M938" t="s">
        <v>186</v>
      </c>
      <c r="N938">
        <v>99239.999999999971</v>
      </c>
      <c r="O938" t="s">
        <v>135</v>
      </c>
      <c r="P938">
        <v>4</v>
      </c>
      <c r="Q938" t="s">
        <v>186</v>
      </c>
      <c r="R938">
        <v>100508.49999999997</v>
      </c>
      <c r="S938" t="s">
        <v>135</v>
      </c>
      <c r="T938">
        <v>410</v>
      </c>
      <c r="U938" t="s">
        <v>186</v>
      </c>
      <c r="V938">
        <v>101810.50000000001</v>
      </c>
      <c r="W938" t="s">
        <v>135</v>
      </c>
      <c r="X938">
        <v>39</v>
      </c>
      <c r="Y938" t="s">
        <v>186</v>
      </c>
      <c r="Z938">
        <v>103101.00000000003</v>
      </c>
      <c r="AA938" t="s">
        <v>135</v>
      </c>
      <c r="AB938">
        <v>537</v>
      </c>
      <c r="AC938" t="s">
        <v>186</v>
      </c>
      <c r="AD938">
        <v>104372.49999999997</v>
      </c>
      <c r="AE938" t="s">
        <v>135</v>
      </c>
      <c r="AF938">
        <v>479</v>
      </c>
      <c r="AG938" t="s">
        <v>186</v>
      </c>
      <c r="AH938">
        <v>105529.99999999997</v>
      </c>
      <c r="AI938" t="s">
        <v>135</v>
      </c>
      <c r="AJ938">
        <v>0</v>
      </c>
      <c r="AK938" t="s">
        <v>186</v>
      </c>
      <c r="AL938">
        <v>106470.49999999996</v>
      </c>
      <c r="AM938" t="s">
        <v>135</v>
      </c>
      <c r="AN938">
        <v>0</v>
      </c>
      <c r="AO938" t="s">
        <v>186</v>
      </c>
      <c r="AP938">
        <v>107118.5</v>
      </c>
      <c r="AQ938" t="s">
        <v>135</v>
      </c>
      <c r="AR938">
        <v>923</v>
      </c>
      <c r="AS938" t="s">
        <v>186</v>
      </c>
      <c r="AT938" t="s">
        <v>148</v>
      </c>
      <c r="AU938">
        <v>240</v>
      </c>
    </row>
    <row r="939" spans="1:47" x14ac:dyDescent="0.35">
      <c r="C939" t="s">
        <v>139</v>
      </c>
      <c r="D939">
        <v>838</v>
      </c>
      <c r="G939" t="s">
        <v>139</v>
      </c>
      <c r="H939">
        <v>0</v>
      </c>
      <c r="K939" t="s">
        <v>139</v>
      </c>
      <c r="L939">
        <v>0</v>
      </c>
      <c r="O939" t="s">
        <v>139</v>
      </c>
      <c r="P939">
        <v>0</v>
      </c>
      <c r="S939" t="s">
        <v>139</v>
      </c>
      <c r="T939">
        <v>1368</v>
      </c>
      <c r="W939" t="s">
        <v>139</v>
      </c>
      <c r="X939">
        <v>0</v>
      </c>
      <c r="AA939" t="s">
        <v>139</v>
      </c>
      <c r="AB939">
        <v>2223</v>
      </c>
      <c r="AE939" t="s">
        <v>139</v>
      </c>
      <c r="AF939">
        <v>0</v>
      </c>
      <c r="AI939" t="s">
        <v>139</v>
      </c>
      <c r="AJ939">
        <v>0</v>
      </c>
      <c r="AM939" t="s">
        <v>139</v>
      </c>
      <c r="AN939">
        <v>0</v>
      </c>
      <c r="AQ939" t="s">
        <v>139</v>
      </c>
      <c r="AR939">
        <v>1246</v>
      </c>
      <c r="AT939" t="s">
        <v>139</v>
      </c>
      <c r="AU939">
        <v>1272</v>
      </c>
    </row>
    <row r="940" spans="1:47" x14ac:dyDescent="0.35">
      <c r="C940" t="s">
        <v>138</v>
      </c>
      <c r="D940">
        <v>0</v>
      </c>
      <c r="G940" t="s">
        <v>138</v>
      </c>
      <c r="H940">
        <v>0</v>
      </c>
      <c r="K940" t="s">
        <v>138</v>
      </c>
      <c r="L940">
        <v>0</v>
      </c>
      <c r="O940" t="s">
        <v>138</v>
      </c>
      <c r="P940">
        <v>0</v>
      </c>
      <c r="S940" t="s">
        <v>138</v>
      </c>
      <c r="T940">
        <v>178</v>
      </c>
      <c r="W940" t="s">
        <v>138</v>
      </c>
      <c r="X940">
        <v>0</v>
      </c>
      <c r="AA940" t="s">
        <v>138</v>
      </c>
      <c r="AB940">
        <v>316</v>
      </c>
      <c r="AE940" t="s">
        <v>138</v>
      </c>
      <c r="AF940">
        <v>0</v>
      </c>
      <c r="AI940" t="s">
        <v>138</v>
      </c>
      <c r="AJ940">
        <v>0</v>
      </c>
      <c r="AM940" t="s">
        <v>138</v>
      </c>
      <c r="AN940">
        <v>0</v>
      </c>
      <c r="AQ940" t="s">
        <v>138</v>
      </c>
      <c r="AR940">
        <v>312</v>
      </c>
      <c r="AT940" t="s">
        <v>138</v>
      </c>
      <c r="AU940">
        <v>5</v>
      </c>
    </row>
    <row r="941" spans="1:47" x14ac:dyDescent="0.35">
      <c r="C941" t="s">
        <v>82</v>
      </c>
      <c r="D941">
        <v>0</v>
      </c>
      <c r="G941" t="s">
        <v>82</v>
      </c>
      <c r="H941">
        <v>0</v>
      </c>
      <c r="K941" t="s">
        <v>82</v>
      </c>
      <c r="L941">
        <v>217</v>
      </c>
      <c r="O941" t="s">
        <v>82</v>
      </c>
      <c r="P941">
        <v>0</v>
      </c>
      <c r="S941" t="s">
        <v>82</v>
      </c>
      <c r="T941">
        <v>0</v>
      </c>
      <c r="W941" t="s">
        <v>82</v>
      </c>
      <c r="X941">
        <v>0</v>
      </c>
      <c r="AA941" t="s">
        <v>82</v>
      </c>
      <c r="AB941">
        <v>0</v>
      </c>
      <c r="AE941" t="s">
        <v>82</v>
      </c>
      <c r="AF941">
        <v>0</v>
      </c>
      <c r="AI941" t="s">
        <v>82</v>
      </c>
      <c r="AJ941">
        <v>0</v>
      </c>
      <c r="AM941" t="s">
        <v>82</v>
      </c>
      <c r="AN941">
        <v>0</v>
      </c>
      <c r="AQ941" t="s">
        <v>82</v>
      </c>
      <c r="AR941">
        <v>0</v>
      </c>
      <c r="AT941" t="s">
        <v>82</v>
      </c>
      <c r="AU941">
        <v>124</v>
      </c>
    </row>
    <row r="942" spans="1:47" x14ac:dyDescent="0.35">
      <c r="C942" t="s">
        <v>60</v>
      </c>
      <c r="D942">
        <v>0</v>
      </c>
      <c r="G942" t="s">
        <v>60</v>
      </c>
      <c r="H942">
        <v>0</v>
      </c>
      <c r="K942" t="s">
        <v>60</v>
      </c>
      <c r="L942">
        <v>0</v>
      </c>
      <c r="O942" t="s">
        <v>60</v>
      </c>
      <c r="P942">
        <v>0</v>
      </c>
      <c r="S942" t="s">
        <v>60</v>
      </c>
      <c r="T942">
        <v>0</v>
      </c>
      <c r="W942" t="s">
        <v>60</v>
      </c>
      <c r="X942">
        <v>0</v>
      </c>
      <c r="AA942" t="s">
        <v>60</v>
      </c>
      <c r="AB942">
        <v>0</v>
      </c>
      <c r="AE942" t="s">
        <v>60</v>
      </c>
      <c r="AF942">
        <v>0</v>
      </c>
      <c r="AI942" t="s">
        <v>60</v>
      </c>
      <c r="AJ942">
        <v>0</v>
      </c>
      <c r="AM942" t="s">
        <v>60</v>
      </c>
      <c r="AN942">
        <v>0</v>
      </c>
      <c r="AQ942" t="s">
        <v>60</v>
      </c>
      <c r="AR942">
        <v>0</v>
      </c>
      <c r="AT942" t="s">
        <v>60</v>
      </c>
      <c r="AU942">
        <v>163</v>
      </c>
    </row>
    <row r="943" spans="1:47" x14ac:dyDescent="0.35">
      <c r="C943" t="s">
        <v>127</v>
      </c>
      <c r="D943">
        <v>0</v>
      </c>
      <c r="G943" t="s">
        <v>127</v>
      </c>
      <c r="H943">
        <v>0</v>
      </c>
      <c r="K943" t="s">
        <v>127</v>
      </c>
      <c r="L943">
        <v>0</v>
      </c>
      <c r="O943" t="s">
        <v>127</v>
      </c>
      <c r="P943">
        <v>0</v>
      </c>
      <c r="S943" t="s">
        <v>127</v>
      </c>
      <c r="T943">
        <v>0</v>
      </c>
      <c r="W943" t="s">
        <v>127</v>
      </c>
      <c r="X943">
        <v>0</v>
      </c>
      <c r="AA943" t="s">
        <v>127</v>
      </c>
      <c r="AB943">
        <v>0</v>
      </c>
      <c r="AE943" t="s">
        <v>127</v>
      </c>
      <c r="AF943">
        <v>0</v>
      </c>
      <c r="AI943" t="s">
        <v>127</v>
      </c>
      <c r="AJ943">
        <v>0</v>
      </c>
      <c r="AM943" t="s">
        <v>127</v>
      </c>
      <c r="AN943">
        <v>0</v>
      </c>
      <c r="AQ943" t="s">
        <v>127</v>
      </c>
      <c r="AR943">
        <v>0</v>
      </c>
      <c r="AT943" t="s">
        <v>58</v>
      </c>
      <c r="AU943">
        <v>0</v>
      </c>
    </row>
    <row r="944" spans="1:47" x14ac:dyDescent="0.35">
      <c r="C944" t="s">
        <v>61</v>
      </c>
      <c r="D944">
        <v>0</v>
      </c>
      <c r="G944" t="s">
        <v>61</v>
      </c>
      <c r="H944">
        <v>0</v>
      </c>
      <c r="K944" t="s">
        <v>61</v>
      </c>
      <c r="L944">
        <v>0</v>
      </c>
      <c r="O944" t="s">
        <v>61</v>
      </c>
      <c r="P944">
        <v>0</v>
      </c>
      <c r="S944" t="s">
        <v>61</v>
      </c>
      <c r="T944">
        <v>0</v>
      </c>
      <c r="W944" t="s">
        <v>61</v>
      </c>
      <c r="X944">
        <v>0</v>
      </c>
      <c r="AA944" t="s">
        <v>61</v>
      </c>
      <c r="AB944">
        <v>0</v>
      </c>
      <c r="AE944" t="s">
        <v>61</v>
      </c>
      <c r="AF944">
        <v>0</v>
      </c>
      <c r="AI944" t="s">
        <v>61</v>
      </c>
      <c r="AJ944">
        <v>0</v>
      </c>
      <c r="AM944" t="s">
        <v>61</v>
      </c>
      <c r="AN944">
        <v>0</v>
      </c>
      <c r="AQ944" t="s">
        <v>61</v>
      </c>
      <c r="AR944">
        <v>0</v>
      </c>
      <c r="AT944" t="s">
        <v>61</v>
      </c>
      <c r="AU944">
        <v>5</v>
      </c>
    </row>
    <row r="945" spans="3:47" x14ac:dyDescent="0.35">
      <c r="C945" t="s">
        <v>62</v>
      </c>
      <c r="D945">
        <v>0</v>
      </c>
      <c r="G945" t="s">
        <v>62</v>
      </c>
      <c r="H945">
        <v>0</v>
      </c>
      <c r="K945" t="s">
        <v>62</v>
      </c>
      <c r="L945">
        <v>0</v>
      </c>
      <c r="O945" t="s">
        <v>62</v>
      </c>
      <c r="P945">
        <v>0</v>
      </c>
      <c r="S945" t="s">
        <v>62</v>
      </c>
      <c r="T945">
        <v>0</v>
      </c>
      <c r="W945" t="s">
        <v>62</v>
      </c>
      <c r="X945">
        <v>0</v>
      </c>
      <c r="AA945" t="s">
        <v>62</v>
      </c>
      <c r="AB945">
        <v>0</v>
      </c>
      <c r="AE945" t="s">
        <v>62</v>
      </c>
      <c r="AF945">
        <v>0</v>
      </c>
      <c r="AI945" t="s">
        <v>62</v>
      </c>
      <c r="AJ945">
        <v>0</v>
      </c>
      <c r="AM945" t="s">
        <v>62</v>
      </c>
      <c r="AN945">
        <v>0</v>
      </c>
      <c r="AQ945" t="s">
        <v>62</v>
      </c>
      <c r="AR945">
        <v>0</v>
      </c>
      <c r="AT945" t="s">
        <v>62</v>
      </c>
      <c r="AU945">
        <v>50</v>
      </c>
    </row>
    <row r="946" spans="3:47" x14ac:dyDescent="0.35">
      <c r="C946" t="s">
        <v>227</v>
      </c>
      <c r="D946">
        <v>0</v>
      </c>
      <c r="G946" t="s">
        <v>227</v>
      </c>
      <c r="H946">
        <v>0</v>
      </c>
      <c r="K946" t="s">
        <v>227</v>
      </c>
      <c r="L946">
        <v>0</v>
      </c>
      <c r="O946" t="s">
        <v>227</v>
      </c>
      <c r="P946">
        <v>0</v>
      </c>
      <c r="S946" t="s">
        <v>227</v>
      </c>
      <c r="T946">
        <v>0</v>
      </c>
      <c r="W946" t="s">
        <v>227</v>
      </c>
      <c r="X946">
        <v>0</v>
      </c>
      <c r="AA946" t="s">
        <v>227</v>
      </c>
      <c r="AB946">
        <v>0</v>
      </c>
      <c r="AE946" t="s">
        <v>227</v>
      </c>
      <c r="AF946">
        <v>0</v>
      </c>
      <c r="AI946" t="s">
        <v>227</v>
      </c>
      <c r="AJ946">
        <v>0</v>
      </c>
      <c r="AM946" t="s">
        <v>227</v>
      </c>
      <c r="AN946">
        <v>0</v>
      </c>
      <c r="AQ946" t="s">
        <v>227</v>
      </c>
      <c r="AR946">
        <v>0</v>
      </c>
      <c r="AT946" t="s">
        <v>64</v>
      </c>
      <c r="AU946">
        <v>258</v>
      </c>
    </row>
    <row r="947" spans="3:47" x14ac:dyDescent="0.35">
      <c r="C947" t="s">
        <v>228</v>
      </c>
      <c r="D947">
        <v>0</v>
      </c>
      <c r="G947" t="s">
        <v>228</v>
      </c>
      <c r="H947">
        <v>0</v>
      </c>
      <c r="K947" t="s">
        <v>228</v>
      </c>
      <c r="L947">
        <v>0</v>
      </c>
      <c r="O947" t="s">
        <v>228</v>
      </c>
      <c r="P947">
        <v>0</v>
      </c>
      <c r="S947" t="s">
        <v>228</v>
      </c>
      <c r="T947">
        <v>0</v>
      </c>
      <c r="W947" t="s">
        <v>228</v>
      </c>
      <c r="X947">
        <v>0</v>
      </c>
      <c r="AA947" t="s">
        <v>228</v>
      </c>
      <c r="AB947">
        <v>0</v>
      </c>
      <c r="AE947" t="s">
        <v>228</v>
      </c>
      <c r="AF947">
        <v>0</v>
      </c>
      <c r="AI947" t="s">
        <v>228</v>
      </c>
      <c r="AJ947">
        <v>0</v>
      </c>
      <c r="AM947" t="s">
        <v>228</v>
      </c>
      <c r="AN947">
        <v>0</v>
      </c>
      <c r="AQ947" t="s">
        <v>228</v>
      </c>
      <c r="AR947">
        <v>0</v>
      </c>
      <c r="AT947" t="s">
        <v>65</v>
      </c>
      <c r="AU947">
        <v>0</v>
      </c>
    </row>
    <row r="948" spans="3:47" x14ac:dyDescent="0.35">
      <c r="C948" t="s">
        <v>229</v>
      </c>
      <c r="D948">
        <v>0</v>
      </c>
      <c r="G948" t="s">
        <v>229</v>
      </c>
      <c r="H948">
        <v>0</v>
      </c>
      <c r="K948" t="s">
        <v>229</v>
      </c>
      <c r="L948">
        <v>0</v>
      </c>
      <c r="O948" t="s">
        <v>229</v>
      </c>
      <c r="P948">
        <v>0</v>
      </c>
      <c r="S948" t="s">
        <v>229</v>
      </c>
      <c r="T948">
        <v>0</v>
      </c>
      <c r="W948" t="s">
        <v>229</v>
      </c>
      <c r="X948">
        <v>0</v>
      </c>
      <c r="AA948" t="s">
        <v>229</v>
      </c>
      <c r="AB948">
        <v>0</v>
      </c>
      <c r="AE948" t="s">
        <v>229</v>
      </c>
      <c r="AF948">
        <v>14</v>
      </c>
      <c r="AI948" t="s">
        <v>229</v>
      </c>
      <c r="AJ948">
        <v>0</v>
      </c>
      <c r="AM948" t="s">
        <v>229</v>
      </c>
      <c r="AN948">
        <v>4</v>
      </c>
      <c r="AQ948" t="s">
        <v>229</v>
      </c>
      <c r="AR948">
        <v>0</v>
      </c>
      <c r="AT948" t="s">
        <v>66</v>
      </c>
      <c r="AU948">
        <v>2</v>
      </c>
    </row>
    <row r="949" spans="3:47" x14ac:dyDescent="0.35">
      <c r="C949" t="s">
        <v>133</v>
      </c>
      <c r="D949">
        <v>0</v>
      </c>
      <c r="G949" t="s">
        <v>133</v>
      </c>
      <c r="H949">
        <v>0</v>
      </c>
      <c r="K949" t="s">
        <v>133</v>
      </c>
      <c r="L949">
        <v>0</v>
      </c>
      <c r="O949" t="s">
        <v>133</v>
      </c>
      <c r="P949">
        <v>0</v>
      </c>
      <c r="S949" t="s">
        <v>133</v>
      </c>
      <c r="T949">
        <v>0</v>
      </c>
      <c r="W949" t="s">
        <v>133</v>
      </c>
      <c r="X949">
        <v>0</v>
      </c>
      <c r="AA949" t="s">
        <v>133</v>
      </c>
      <c r="AB949">
        <v>71</v>
      </c>
      <c r="AE949" t="s">
        <v>133</v>
      </c>
      <c r="AF949">
        <v>0</v>
      </c>
      <c r="AI949" t="s">
        <v>133</v>
      </c>
      <c r="AJ949">
        <v>0</v>
      </c>
      <c r="AM949" t="s">
        <v>133</v>
      </c>
      <c r="AN949">
        <v>0</v>
      </c>
      <c r="AQ949" t="s">
        <v>133</v>
      </c>
      <c r="AR949">
        <v>0</v>
      </c>
      <c r="AT949" t="s">
        <v>79</v>
      </c>
      <c r="AU949">
        <v>70</v>
      </c>
    </row>
    <row r="950" spans="3:47" x14ac:dyDescent="0.35">
      <c r="C950" t="s">
        <v>230</v>
      </c>
      <c r="D950">
        <v>0</v>
      </c>
      <c r="G950" t="s">
        <v>230</v>
      </c>
      <c r="H950">
        <v>0</v>
      </c>
      <c r="K950" t="s">
        <v>230</v>
      </c>
      <c r="L950">
        <v>0</v>
      </c>
      <c r="O950" t="s">
        <v>230</v>
      </c>
      <c r="P950">
        <v>0</v>
      </c>
      <c r="S950" t="s">
        <v>230</v>
      </c>
      <c r="T950">
        <v>0</v>
      </c>
      <c r="W950" t="s">
        <v>230</v>
      </c>
      <c r="X950">
        <v>0</v>
      </c>
      <c r="AA950" t="s">
        <v>230</v>
      </c>
      <c r="AB950">
        <v>0</v>
      </c>
      <c r="AE950" t="s">
        <v>230</v>
      </c>
      <c r="AF950">
        <v>0</v>
      </c>
      <c r="AI950" t="s">
        <v>230</v>
      </c>
      <c r="AJ950">
        <v>0</v>
      </c>
      <c r="AM950" t="s">
        <v>230</v>
      </c>
      <c r="AN950">
        <v>0</v>
      </c>
      <c r="AQ950" t="s">
        <v>230</v>
      </c>
      <c r="AR950">
        <v>0</v>
      </c>
      <c r="AT950" t="s">
        <v>68</v>
      </c>
      <c r="AU950">
        <v>0</v>
      </c>
    </row>
    <row r="951" spans="3:47" x14ac:dyDescent="0.35">
      <c r="C951" t="s">
        <v>136</v>
      </c>
      <c r="D951">
        <v>0</v>
      </c>
      <c r="G951" t="s">
        <v>136</v>
      </c>
      <c r="H951">
        <v>0</v>
      </c>
      <c r="K951" t="s">
        <v>136</v>
      </c>
      <c r="L951">
        <v>0</v>
      </c>
      <c r="O951" t="s">
        <v>136</v>
      </c>
      <c r="P951">
        <v>0</v>
      </c>
      <c r="S951" t="s">
        <v>136</v>
      </c>
      <c r="T951">
        <v>0</v>
      </c>
      <c r="W951" t="s">
        <v>136</v>
      </c>
      <c r="X951">
        <v>0</v>
      </c>
      <c r="AA951" t="s">
        <v>136</v>
      </c>
      <c r="AB951">
        <v>0</v>
      </c>
      <c r="AE951" t="s">
        <v>136</v>
      </c>
      <c r="AF951">
        <v>0</v>
      </c>
      <c r="AI951" t="s">
        <v>136</v>
      </c>
      <c r="AJ951">
        <v>0</v>
      </c>
      <c r="AM951" t="s">
        <v>136</v>
      </c>
      <c r="AN951">
        <v>0</v>
      </c>
      <c r="AQ951" t="s">
        <v>136</v>
      </c>
      <c r="AR951">
        <v>0</v>
      </c>
      <c r="AT951" t="s">
        <v>69</v>
      </c>
      <c r="AU951">
        <v>7</v>
      </c>
    </row>
    <row r="952" spans="3:47" x14ac:dyDescent="0.35">
      <c r="C952" t="s">
        <v>231</v>
      </c>
      <c r="D952">
        <v>0</v>
      </c>
      <c r="G952" t="s">
        <v>231</v>
      </c>
      <c r="H952">
        <v>0</v>
      </c>
      <c r="K952" t="s">
        <v>231</v>
      </c>
      <c r="L952">
        <v>0</v>
      </c>
      <c r="O952" t="s">
        <v>231</v>
      </c>
      <c r="P952">
        <v>0</v>
      </c>
      <c r="S952" t="s">
        <v>231</v>
      </c>
      <c r="T952">
        <v>0</v>
      </c>
      <c r="W952" t="s">
        <v>231</v>
      </c>
      <c r="X952">
        <v>0</v>
      </c>
      <c r="AA952" t="s">
        <v>231</v>
      </c>
      <c r="AB952">
        <v>0</v>
      </c>
      <c r="AE952" t="s">
        <v>231</v>
      </c>
      <c r="AF952">
        <v>0</v>
      </c>
      <c r="AI952" t="s">
        <v>231</v>
      </c>
      <c r="AJ952">
        <v>0</v>
      </c>
      <c r="AM952" t="s">
        <v>231</v>
      </c>
      <c r="AN952">
        <v>0</v>
      </c>
      <c r="AQ952" t="s">
        <v>231</v>
      </c>
      <c r="AR952">
        <v>0</v>
      </c>
      <c r="AT952" t="s">
        <v>70</v>
      </c>
      <c r="AU952">
        <v>0</v>
      </c>
    </row>
    <row r="953" spans="3:47" x14ac:dyDescent="0.35">
      <c r="C953" t="s">
        <v>141</v>
      </c>
      <c r="D953">
        <v>0</v>
      </c>
      <c r="G953" t="s">
        <v>141</v>
      </c>
      <c r="H953">
        <v>0</v>
      </c>
      <c r="K953" t="s">
        <v>141</v>
      </c>
      <c r="L953">
        <v>0</v>
      </c>
      <c r="O953" t="s">
        <v>141</v>
      </c>
      <c r="P953">
        <v>0</v>
      </c>
      <c r="S953" t="s">
        <v>141</v>
      </c>
      <c r="T953">
        <v>0</v>
      </c>
      <c r="W953" t="s">
        <v>141</v>
      </c>
      <c r="X953">
        <v>0</v>
      </c>
      <c r="AA953" t="s">
        <v>141</v>
      </c>
      <c r="AB953">
        <v>0</v>
      </c>
      <c r="AE953" t="s">
        <v>141</v>
      </c>
      <c r="AF953">
        <v>0</v>
      </c>
      <c r="AI953" t="s">
        <v>141</v>
      </c>
      <c r="AJ953">
        <v>0</v>
      </c>
      <c r="AM953" t="s">
        <v>141</v>
      </c>
      <c r="AN953">
        <v>22</v>
      </c>
      <c r="AQ953" t="s">
        <v>141</v>
      </c>
      <c r="AR953">
        <v>0</v>
      </c>
      <c r="AT953" t="s">
        <v>76</v>
      </c>
      <c r="AU953">
        <v>28</v>
      </c>
    </row>
    <row r="954" spans="3:47" x14ac:dyDescent="0.35">
      <c r="C954" t="s">
        <v>232</v>
      </c>
      <c r="D954">
        <v>0</v>
      </c>
      <c r="G954" t="s">
        <v>232</v>
      </c>
      <c r="H954">
        <v>0</v>
      </c>
      <c r="K954" t="s">
        <v>232</v>
      </c>
      <c r="L954">
        <v>0</v>
      </c>
      <c r="O954" t="s">
        <v>232</v>
      </c>
      <c r="P954">
        <v>0</v>
      </c>
      <c r="S954" t="s">
        <v>232</v>
      </c>
      <c r="T954">
        <v>0</v>
      </c>
      <c r="W954" t="s">
        <v>232</v>
      </c>
      <c r="X954">
        <v>0</v>
      </c>
      <c r="AA954" t="s">
        <v>232</v>
      </c>
      <c r="AB954">
        <v>0</v>
      </c>
      <c r="AE954" t="s">
        <v>232</v>
      </c>
      <c r="AF954">
        <v>0</v>
      </c>
      <c r="AI954" t="s">
        <v>232</v>
      </c>
      <c r="AJ954">
        <v>0</v>
      </c>
      <c r="AM954" t="s">
        <v>232</v>
      </c>
      <c r="AN954">
        <v>0</v>
      </c>
      <c r="AQ954" t="s">
        <v>232</v>
      </c>
      <c r="AR954">
        <v>0</v>
      </c>
      <c r="AT954" t="s">
        <v>77</v>
      </c>
      <c r="AU954">
        <v>0</v>
      </c>
    </row>
    <row r="955" spans="3:47" x14ac:dyDescent="0.35">
      <c r="C955" t="s">
        <v>233</v>
      </c>
      <c r="D955">
        <v>0</v>
      </c>
      <c r="G955" t="s">
        <v>233</v>
      </c>
      <c r="H955">
        <v>0</v>
      </c>
      <c r="K955" t="s">
        <v>233</v>
      </c>
      <c r="L955">
        <v>0</v>
      </c>
      <c r="O955" t="s">
        <v>233</v>
      </c>
      <c r="P955">
        <v>0</v>
      </c>
      <c r="S955" t="s">
        <v>233</v>
      </c>
      <c r="T955">
        <v>0</v>
      </c>
      <c r="W955" t="s">
        <v>233</v>
      </c>
      <c r="X955">
        <v>0</v>
      </c>
      <c r="AA955" t="s">
        <v>233</v>
      </c>
      <c r="AB955">
        <v>0</v>
      </c>
      <c r="AE955" t="s">
        <v>233</v>
      </c>
      <c r="AF955">
        <v>0</v>
      </c>
      <c r="AI955" t="s">
        <v>233</v>
      </c>
      <c r="AJ955">
        <v>0</v>
      </c>
      <c r="AM955" t="s">
        <v>233</v>
      </c>
      <c r="AN955">
        <v>0</v>
      </c>
      <c r="AQ955" t="s">
        <v>233</v>
      </c>
      <c r="AR955">
        <v>0</v>
      </c>
      <c r="AT955" t="s">
        <v>78</v>
      </c>
      <c r="AU955">
        <v>0</v>
      </c>
    </row>
    <row r="956" spans="3:47" x14ac:dyDescent="0.35">
      <c r="C956" t="s">
        <v>134</v>
      </c>
      <c r="D956">
        <v>0</v>
      </c>
      <c r="G956" t="s">
        <v>134</v>
      </c>
      <c r="H956">
        <v>0</v>
      </c>
      <c r="K956" t="s">
        <v>134</v>
      </c>
      <c r="L956">
        <v>0</v>
      </c>
      <c r="O956" t="s">
        <v>134</v>
      </c>
      <c r="P956">
        <v>0</v>
      </c>
      <c r="S956" t="s">
        <v>134</v>
      </c>
      <c r="T956">
        <v>0</v>
      </c>
      <c r="W956" t="s">
        <v>134</v>
      </c>
      <c r="X956">
        <v>0</v>
      </c>
      <c r="AA956" t="s">
        <v>134</v>
      </c>
      <c r="AB956">
        <v>0</v>
      </c>
      <c r="AE956" t="s">
        <v>134</v>
      </c>
      <c r="AF956">
        <v>0</v>
      </c>
      <c r="AI956" t="s">
        <v>134</v>
      </c>
      <c r="AJ956">
        <v>0</v>
      </c>
      <c r="AM956" t="s">
        <v>134</v>
      </c>
      <c r="AN956">
        <v>0</v>
      </c>
      <c r="AQ956" t="s">
        <v>134</v>
      </c>
      <c r="AR956">
        <v>0</v>
      </c>
      <c r="AT956" t="s">
        <v>67</v>
      </c>
      <c r="AU956">
        <v>71</v>
      </c>
    </row>
    <row r="957" spans="3:47" x14ac:dyDescent="0.35">
      <c r="C957" t="s">
        <v>142</v>
      </c>
      <c r="D957">
        <v>0</v>
      </c>
      <c r="G957" t="s">
        <v>142</v>
      </c>
      <c r="H957">
        <v>0</v>
      </c>
      <c r="K957" t="s">
        <v>142</v>
      </c>
      <c r="L957">
        <v>0</v>
      </c>
      <c r="O957" t="s">
        <v>142</v>
      </c>
      <c r="P957">
        <v>0</v>
      </c>
      <c r="S957" t="s">
        <v>142</v>
      </c>
      <c r="T957">
        <v>0</v>
      </c>
      <c r="W957" t="s">
        <v>142</v>
      </c>
      <c r="X957">
        <v>0</v>
      </c>
      <c r="AA957" t="s">
        <v>142</v>
      </c>
      <c r="AB957">
        <v>0</v>
      </c>
      <c r="AE957" t="s">
        <v>142</v>
      </c>
      <c r="AF957">
        <v>0</v>
      </c>
      <c r="AI957" t="s">
        <v>142</v>
      </c>
      <c r="AJ957">
        <v>0</v>
      </c>
      <c r="AM957" t="s">
        <v>142</v>
      </c>
      <c r="AN957">
        <v>0</v>
      </c>
      <c r="AQ957" t="s">
        <v>142</v>
      </c>
      <c r="AR957">
        <v>0</v>
      </c>
      <c r="AT957" t="s">
        <v>80</v>
      </c>
      <c r="AU957">
        <v>0</v>
      </c>
    </row>
    <row r="958" spans="3:47" x14ac:dyDescent="0.35">
      <c r="C958" t="s">
        <v>83</v>
      </c>
      <c r="D958">
        <v>0</v>
      </c>
      <c r="G958" t="s">
        <v>83</v>
      </c>
      <c r="H958">
        <v>0</v>
      </c>
      <c r="K958" t="s">
        <v>83</v>
      </c>
      <c r="L958">
        <v>0</v>
      </c>
      <c r="O958" t="s">
        <v>83</v>
      </c>
      <c r="P958">
        <v>0</v>
      </c>
      <c r="S958" t="s">
        <v>83</v>
      </c>
      <c r="T958">
        <v>0</v>
      </c>
      <c r="W958" t="s">
        <v>83</v>
      </c>
      <c r="X958">
        <v>0</v>
      </c>
      <c r="AA958" t="s">
        <v>83</v>
      </c>
      <c r="AB958">
        <v>0</v>
      </c>
      <c r="AE958" t="s">
        <v>83</v>
      </c>
      <c r="AF958">
        <v>0</v>
      </c>
      <c r="AI958" t="s">
        <v>83</v>
      </c>
      <c r="AJ958">
        <v>0</v>
      </c>
      <c r="AM958" t="s">
        <v>83</v>
      </c>
      <c r="AN958">
        <v>60</v>
      </c>
      <c r="AQ958" t="s">
        <v>83</v>
      </c>
      <c r="AR958">
        <v>0</v>
      </c>
      <c r="AT958" t="s">
        <v>83</v>
      </c>
      <c r="AU958">
        <v>33</v>
      </c>
    </row>
    <row r="959" spans="3:47" x14ac:dyDescent="0.35">
      <c r="C959" t="s">
        <v>84</v>
      </c>
      <c r="D959">
        <v>0</v>
      </c>
      <c r="G959" t="s">
        <v>84</v>
      </c>
      <c r="H959">
        <v>0</v>
      </c>
      <c r="K959" t="s">
        <v>84</v>
      </c>
      <c r="L959">
        <v>0</v>
      </c>
      <c r="O959" t="s">
        <v>84</v>
      </c>
      <c r="P959">
        <v>0</v>
      </c>
      <c r="S959" t="s">
        <v>84</v>
      </c>
      <c r="T959">
        <v>0</v>
      </c>
      <c r="W959" t="s">
        <v>84</v>
      </c>
      <c r="X959">
        <v>0</v>
      </c>
      <c r="AA959" t="s">
        <v>84</v>
      </c>
      <c r="AB959">
        <v>0</v>
      </c>
      <c r="AE959" t="s">
        <v>84</v>
      </c>
      <c r="AF959">
        <v>0</v>
      </c>
      <c r="AI959" t="s">
        <v>84</v>
      </c>
      <c r="AJ959">
        <v>0</v>
      </c>
      <c r="AM959" t="s">
        <v>84</v>
      </c>
      <c r="AN959">
        <v>2</v>
      </c>
      <c r="AQ959" t="s">
        <v>84</v>
      </c>
      <c r="AR959">
        <v>0</v>
      </c>
      <c r="AT959" t="s">
        <v>84</v>
      </c>
      <c r="AU959">
        <v>0</v>
      </c>
    </row>
    <row r="960" spans="3:47" x14ac:dyDescent="0.35">
      <c r="C960" t="s">
        <v>126</v>
      </c>
      <c r="D960">
        <v>0</v>
      </c>
      <c r="G960" t="s">
        <v>126</v>
      </c>
      <c r="H960">
        <v>0</v>
      </c>
      <c r="K960" t="s">
        <v>247</v>
      </c>
      <c r="L960">
        <v>0</v>
      </c>
      <c r="O960" t="s">
        <v>126</v>
      </c>
      <c r="P960">
        <v>0</v>
      </c>
      <c r="S960" t="s">
        <v>126</v>
      </c>
      <c r="T960">
        <v>0</v>
      </c>
      <c r="W960" t="s">
        <v>126</v>
      </c>
      <c r="X960">
        <v>0</v>
      </c>
      <c r="AA960" t="s">
        <v>126</v>
      </c>
      <c r="AB960">
        <v>0</v>
      </c>
      <c r="AE960" t="s">
        <v>126</v>
      </c>
      <c r="AF960">
        <v>0</v>
      </c>
      <c r="AI960" t="s">
        <v>126</v>
      </c>
      <c r="AJ960">
        <v>0</v>
      </c>
      <c r="AM960" t="s">
        <v>126</v>
      </c>
      <c r="AN960">
        <v>5</v>
      </c>
      <c r="AQ960" t="s">
        <v>126</v>
      </c>
      <c r="AR960">
        <v>0</v>
      </c>
      <c r="AT960" t="s">
        <v>86</v>
      </c>
      <c r="AU960">
        <v>0</v>
      </c>
    </row>
    <row r="961" spans="1:47" x14ac:dyDescent="0.35">
      <c r="C961" t="s">
        <v>87</v>
      </c>
      <c r="D961">
        <v>0</v>
      </c>
      <c r="G961" t="s">
        <v>87</v>
      </c>
      <c r="H961">
        <v>0</v>
      </c>
      <c r="K961" t="s">
        <v>87</v>
      </c>
      <c r="L961">
        <v>0</v>
      </c>
      <c r="O961" t="s">
        <v>87</v>
      </c>
      <c r="P961">
        <v>0</v>
      </c>
      <c r="S961" t="s">
        <v>87</v>
      </c>
      <c r="T961">
        <v>0</v>
      </c>
      <c r="W961" t="s">
        <v>87</v>
      </c>
      <c r="X961">
        <v>0</v>
      </c>
      <c r="AA961" t="s">
        <v>87</v>
      </c>
      <c r="AB961">
        <v>0</v>
      </c>
      <c r="AE961" t="s">
        <v>87</v>
      </c>
      <c r="AF961">
        <v>0</v>
      </c>
      <c r="AI961" t="s">
        <v>87</v>
      </c>
      <c r="AJ961">
        <v>0</v>
      </c>
      <c r="AM961" t="s">
        <v>87</v>
      </c>
      <c r="AN961">
        <v>2</v>
      </c>
      <c r="AQ961" t="s">
        <v>87</v>
      </c>
      <c r="AR961">
        <v>0</v>
      </c>
      <c r="AT961" t="s">
        <v>87</v>
      </c>
      <c r="AU961">
        <v>0</v>
      </c>
    </row>
    <row r="962" spans="1:47" x14ac:dyDescent="0.35">
      <c r="A962" t="s">
        <v>170</v>
      </c>
      <c r="B962">
        <v>12754906</v>
      </c>
      <c r="C962" t="s">
        <v>135</v>
      </c>
      <c r="D962">
        <v>1056</v>
      </c>
      <c r="E962" t="s">
        <v>170</v>
      </c>
      <c r="F962">
        <v>13216766.5</v>
      </c>
      <c r="G962" t="s">
        <v>135</v>
      </c>
      <c r="H962">
        <v>1146</v>
      </c>
      <c r="I962" t="s">
        <v>170</v>
      </c>
      <c r="J962">
        <v>13697125.5</v>
      </c>
      <c r="K962" t="s">
        <v>135</v>
      </c>
      <c r="L962">
        <v>1216</v>
      </c>
      <c r="M962" t="s">
        <v>170</v>
      </c>
      <c r="N962">
        <v>14140274</v>
      </c>
      <c r="O962" t="s">
        <v>135</v>
      </c>
      <c r="P962">
        <v>1392</v>
      </c>
      <c r="Q962" t="s">
        <v>170</v>
      </c>
      <c r="R962">
        <v>14592585.000000004</v>
      </c>
      <c r="S962" t="s">
        <v>135</v>
      </c>
      <c r="T962">
        <v>1080</v>
      </c>
      <c r="U962" t="s">
        <v>170</v>
      </c>
      <c r="V962">
        <v>15085884.000000006</v>
      </c>
      <c r="W962" t="s">
        <v>135</v>
      </c>
      <c r="X962">
        <v>1302</v>
      </c>
      <c r="Y962" t="s">
        <v>170</v>
      </c>
      <c r="Z962">
        <v>15604210</v>
      </c>
      <c r="AA962" t="s">
        <v>135</v>
      </c>
      <c r="AB962">
        <v>1606</v>
      </c>
      <c r="AC962" t="s">
        <v>170</v>
      </c>
      <c r="AD962">
        <v>16126866</v>
      </c>
      <c r="AE962" t="s">
        <v>135</v>
      </c>
      <c r="AF962">
        <v>1905</v>
      </c>
      <c r="AG962" t="s">
        <v>170</v>
      </c>
      <c r="AH962">
        <v>16644701.499999996</v>
      </c>
      <c r="AI962" t="s">
        <v>135</v>
      </c>
      <c r="AJ962">
        <v>2023</v>
      </c>
      <c r="AK962" t="s">
        <v>170</v>
      </c>
      <c r="AL962">
        <v>17179739.999999996</v>
      </c>
      <c r="AM962" t="s">
        <v>135</v>
      </c>
      <c r="AN962">
        <v>2260</v>
      </c>
      <c r="AO962" t="s">
        <v>170</v>
      </c>
      <c r="AP962">
        <v>17723314.500000004</v>
      </c>
      <c r="AQ962" t="s">
        <v>135</v>
      </c>
      <c r="AR962">
        <v>3311</v>
      </c>
      <c r="AS962" t="s">
        <v>170</v>
      </c>
      <c r="AT962" t="s">
        <v>148</v>
      </c>
      <c r="AU962">
        <v>803</v>
      </c>
    </row>
    <row r="963" spans="1:47" x14ac:dyDescent="0.35">
      <c r="C963" t="s">
        <v>139</v>
      </c>
      <c r="D963">
        <v>6282</v>
      </c>
      <c r="G963" t="s">
        <v>139</v>
      </c>
      <c r="H963">
        <v>7212</v>
      </c>
      <c r="K963" t="s">
        <v>139</v>
      </c>
      <c r="L963">
        <v>7212</v>
      </c>
      <c r="O963" t="s">
        <v>139</v>
      </c>
      <c r="P963">
        <v>7126</v>
      </c>
      <c r="S963" t="s">
        <v>139</v>
      </c>
      <c r="T963">
        <v>6212</v>
      </c>
      <c r="W963" t="s">
        <v>139</v>
      </c>
      <c r="X963">
        <v>6974</v>
      </c>
      <c r="AA963" t="s">
        <v>139</v>
      </c>
      <c r="AB963">
        <v>9598</v>
      </c>
      <c r="AE963" t="s">
        <v>139</v>
      </c>
      <c r="AF963">
        <v>0</v>
      </c>
      <c r="AI963" t="s">
        <v>139</v>
      </c>
      <c r="AJ963">
        <v>5246</v>
      </c>
      <c r="AM963" t="s">
        <v>139</v>
      </c>
      <c r="AN963">
        <v>5354</v>
      </c>
      <c r="AQ963" t="s">
        <v>139</v>
      </c>
      <c r="AR963">
        <v>5866</v>
      </c>
      <c r="AT963" t="s">
        <v>139</v>
      </c>
      <c r="AU963">
        <v>3863</v>
      </c>
    </row>
    <row r="964" spans="1:47" x14ac:dyDescent="0.35">
      <c r="C964" t="s">
        <v>138</v>
      </c>
      <c r="D964">
        <v>832</v>
      </c>
      <c r="G964" t="s">
        <v>138</v>
      </c>
      <c r="H964">
        <v>902</v>
      </c>
      <c r="K964" t="s">
        <v>138</v>
      </c>
      <c r="L964">
        <v>0</v>
      </c>
      <c r="O964" t="s">
        <v>138</v>
      </c>
      <c r="P964">
        <v>0</v>
      </c>
      <c r="S964" t="s">
        <v>138</v>
      </c>
      <c r="T964">
        <v>0</v>
      </c>
      <c r="W964" t="s">
        <v>138</v>
      </c>
      <c r="X964">
        <v>0</v>
      </c>
      <c r="AA964" t="s">
        <v>138</v>
      </c>
      <c r="AB964">
        <v>0</v>
      </c>
      <c r="AE964" t="s">
        <v>138</v>
      </c>
      <c r="AF964">
        <v>1178</v>
      </c>
      <c r="AI964" t="s">
        <v>138</v>
      </c>
      <c r="AJ964">
        <v>1420</v>
      </c>
      <c r="AM964" t="s">
        <v>138</v>
      </c>
      <c r="AN964">
        <v>1442</v>
      </c>
      <c r="AQ964" t="s">
        <v>138</v>
      </c>
      <c r="AR964">
        <v>1566</v>
      </c>
      <c r="AT964" t="s">
        <v>138</v>
      </c>
      <c r="AU964">
        <v>936</v>
      </c>
    </row>
    <row r="965" spans="1:47" x14ac:dyDescent="0.35">
      <c r="C965" t="s">
        <v>82</v>
      </c>
      <c r="D965">
        <v>19687</v>
      </c>
      <c r="G965" t="s">
        <v>82</v>
      </c>
      <c r="H965">
        <v>2302</v>
      </c>
      <c r="K965" t="s">
        <v>82</v>
      </c>
      <c r="L965">
        <v>351</v>
      </c>
      <c r="O965" t="s">
        <v>82</v>
      </c>
      <c r="P965">
        <v>591</v>
      </c>
      <c r="S965" t="s">
        <v>82</v>
      </c>
      <c r="T965">
        <v>119</v>
      </c>
      <c r="W965" t="s">
        <v>82</v>
      </c>
      <c r="X965">
        <v>172</v>
      </c>
      <c r="AA965" t="s">
        <v>82</v>
      </c>
      <c r="AB965">
        <v>14</v>
      </c>
      <c r="AE965" t="s">
        <v>82</v>
      </c>
      <c r="AF965">
        <v>269</v>
      </c>
      <c r="AI965" t="s">
        <v>82</v>
      </c>
      <c r="AJ965">
        <v>2495</v>
      </c>
      <c r="AM965" t="s">
        <v>82</v>
      </c>
      <c r="AN965">
        <v>10</v>
      </c>
      <c r="AQ965" t="s">
        <v>82</v>
      </c>
      <c r="AR965">
        <v>78</v>
      </c>
      <c r="AT965" t="s">
        <v>82</v>
      </c>
      <c r="AU965">
        <v>269</v>
      </c>
    </row>
    <row r="966" spans="1:47" x14ac:dyDescent="0.35">
      <c r="C966" t="s">
        <v>60</v>
      </c>
      <c r="D966">
        <v>15483</v>
      </c>
      <c r="G966" t="s">
        <v>60</v>
      </c>
      <c r="H966">
        <v>1652</v>
      </c>
      <c r="K966" t="s">
        <v>60</v>
      </c>
      <c r="L966">
        <v>12</v>
      </c>
      <c r="O966" t="s">
        <v>60</v>
      </c>
      <c r="P966">
        <v>123</v>
      </c>
      <c r="S966" t="s">
        <v>60</v>
      </c>
      <c r="T966">
        <v>14</v>
      </c>
      <c r="W966" t="s">
        <v>60</v>
      </c>
      <c r="X966">
        <v>81</v>
      </c>
      <c r="AA966" t="s">
        <v>60</v>
      </c>
      <c r="AB966">
        <v>0</v>
      </c>
      <c r="AE966" t="s">
        <v>60</v>
      </c>
      <c r="AF966">
        <v>3</v>
      </c>
      <c r="AI966" t="s">
        <v>60</v>
      </c>
      <c r="AJ966">
        <v>506</v>
      </c>
      <c r="AM966" t="s">
        <v>60</v>
      </c>
      <c r="AN966">
        <v>0</v>
      </c>
      <c r="AQ966" t="s">
        <v>60</v>
      </c>
      <c r="AR966">
        <v>14</v>
      </c>
      <c r="AT966" t="s">
        <v>60</v>
      </c>
      <c r="AU966">
        <v>3</v>
      </c>
    </row>
    <row r="967" spans="1:47" x14ac:dyDescent="0.35">
      <c r="C967" t="s">
        <v>127</v>
      </c>
      <c r="D967">
        <v>0</v>
      </c>
      <c r="G967" t="s">
        <v>127</v>
      </c>
      <c r="H967">
        <v>0</v>
      </c>
      <c r="K967" t="s">
        <v>127</v>
      </c>
      <c r="L967">
        <v>0</v>
      </c>
      <c r="O967" t="s">
        <v>127</v>
      </c>
      <c r="P967">
        <v>0</v>
      </c>
      <c r="S967" t="s">
        <v>127</v>
      </c>
      <c r="T967">
        <v>0</v>
      </c>
      <c r="W967" t="s">
        <v>127</v>
      </c>
      <c r="X967">
        <v>0</v>
      </c>
      <c r="AA967" t="s">
        <v>127</v>
      </c>
      <c r="AB967">
        <v>0</v>
      </c>
      <c r="AE967" t="s">
        <v>127</v>
      </c>
      <c r="AF967">
        <v>0</v>
      </c>
      <c r="AI967" t="s">
        <v>127</v>
      </c>
      <c r="AJ967">
        <v>592</v>
      </c>
      <c r="AM967" t="s">
        <v>127</v>
      </c>
      <c r="AN967">
        <v>8077</v>
      </c>
      <c r="AQ967" t="s">
        <v>127</v>
      </c>
      <c r="AR967">
        <v>0</v>
      </c>
      <c r="AT967" t="s">
        <v>58</v>
      </c>
      <c r="AU967">
        <v>7</v>
      </c>
    </row>
    <row r="968" spans="1:47" x14ac:dyDescent="0.35">
      <c r="C968" t="s">
        <v>61</v>
      </c>
      <c r="D968">
        <v>406</v>
      </c>
      <c r="G968" t="s">
        <v>61</v>
      </c>
      <c r="H968">
        <v>0</v>
      </c>
      <c r="K968" t="s">
        <v>61</v>
      </c>
      <c r="L968">
        <v>0</v>
      </c>
      <c r="O968" t="s">
        <v>61</v>
      </c>
      <c r="P968">
        <v>43</v>
      </c>
      <c r="S968" t="s">
        <v>61</v>
      </c>
      <c r="T968">
        <v>0</v>
      </c>
      <c r="W968" t="s">
        <v>61</v>
      </c>
      <c r="X968">
        <v>0</v>
      </c>
      <c r="AA968" t="s">
        <v>61</v>
      </c>
      <c r="AB968">
        <v>0</v>
      </c>
      <c r="AE968" t="s">
        <v>61</v>
      </c>
      <c r="AF968">
        <v>0</v>
      </c>
      <c r="AI968" t="s">
        <v>61</v>
      </c>
      <c r="AJ968">
        <v>0</v>
      </c>
      <c r="AM968" t="s">
        <v>61</v>
      </c>
      <c r="AN968">
        <v>0</v>
      </c>
      <c r="AQ968" t="s">
        <v>61</v>
      </c>
      <c r="AR968">
        <v>0</v>
      </c>
      <c r="AT968" t="s">
        <v>61</v>
      </c>
      <c r="AU968">
        <v>58</v>
      </c>
    </row>
    <row r="969" spans="1:47" x14ac:dyDescent="0.35">
      <c r="C969" t="s">
        <v>62</v>
      </c>
      <c r="D969">
        <v>1258</v>
      </c>
      <c r="G969" t="s">
        <v>62</v>
      </c>
      <c r="H969">
        <v>0</v>
      </c>
      <c r="K969" t="s">
        <v>62</v>
      </c>
      <c r="L969">
        <v>255</v>
      </c>
      <c r="O969" t="s">
        <v>62</v>
      </c>
      <c r="P969">
        <v>0</v>
      </c>
      <c r="S969" t="s">
        <v>62</v>
      </c>
      <c r="T969">
        <v>0</v>
      </c>
      <c r="W969" t="s">
        <v>62</v>
      </c>
      <c r="X969">
        <v>0</v>
      </c>
      <c r="AA969" t="s">
        <v>62</v>
      </c>
      <c r="AB969">
        <v>0</v>
      </c>
      <c r="AE969" t="s">
        <v>62</v>
      </c>
      <c r="AF969">
        <v>0</v>
      </c>
      <c r="AI969" t="s">
        <v>62</v>
      </c>
      <c r="AJ969">
        <v>0</v>
      </c>
      <c r="AM969" t="s">
        <v>62</v>
      </c>
      <c r="AN969">
        <v>0</v>
      </c>
      <c r="AQ969" t="s">
        <v>62</v>
      </c>
      <c r="AR969">
        <v>0</v>
      </c>
      <c r="AT969" t="s">
        <v>62</v>
      </c>
      <c r="AU969">
        <v>76</v>
      </c>
    </row>
    <row r="970" spans="1:47" x14ac:dyDescent="0.35">
      <c r="C970" t="s">
        <v>227</v>
      </c>
      <c r="D970">
        <v>0</v>
      </c>
      <c r="G970" t="s">
        <v>227</v>
      </c>
      <c r="H970">
        <v>0</v>
      </c>
      <c r="K970" t="s">
        <v>227</v>
      </c>
      <c r="L970">
        <v>0</v>
      </c>
      <c r="O970" t="s">
        <v>227</v>
      </c>
      <c r="P970">
        <v>0</v>
      </c>
      <c r="S970" t="s">
        <v>227</v>
      </c>
      <c r="T970">
        <v>0</v>
      </c>
      <c r="W970" t="s">
        <v>227</v>
      </c>
      <c r="X970">
        <v>0</v>
      </c>
      <c r="AA970" t="s">
        <v>227</v>
      </c>
      <c r="AB970">
        <v>0</v>
      </c>
      <c r="AE970" t="s">
        <v>227</v>
      </c>
      <c r="AF970">
        <v>208</v>
      </c>
      <c r="AI970" t="s">
        <v>227</v>
      </c>
      <c r="AJ970">
        <v>0</v>
      </c>
      <c r="AM970" t="s">
        <v>227</v>
      </c>
      <c r="AN970">
        <v>0</v>
      </c>
      <c r="AQ970" t="s">
        <v>227</v>
      </c>
      <c r="AR970">
        <v>0</v>
      </c>
      <c r="AT970" t="s">
        <v>64</v>
      </c>
      <c r="AU970">
        <v>738</v>
      </c>
    </row>
    <row r="971" spans="1:47" x14ac:dyDescent="0.35">
      <c r="C971" t="s">
        <v>228</v>
      </c>
      <c r="D971">
        <v>0</v>
      </c>
      <c r="G971" t="s">
        <v>228</v>
      </c>
      <c r="H971">
        <v>0</v>
      </c>
      <c r="K971" t="s">
        <v>228</v>
      </c>
      <c r="L971">
        <v>0</v>
      </c>
      <c r="O971" t="s">
        <v>228</v>
      </c>
      <c r="P971">
        <v>0</v>
      </c>
      <c r="S971" t="s">
        <v>228</v>
      </c>
      <c r="T971">
        <v>0</v>
      </c>
      <c r="W971" t="s">
        <v>228</v>
      </c>
      <c r="X971">
        <v>0</v>
      </c>
      <c r="AA971" t="s">
        <v>228</v>
      </c>
      <c r="AB971">
        <v>0</v>
      </c>
      <c r="AE971" t="s">
        <v>228</v>
      </c>
      <c r="AF971">
        <v>109</v>
      </c>
      <c r="AI971" t="s">
        <v>228</v>
      </c>
      <c r="AJ971">
        <v>0</v>
      </c>
      <c r="AM971" t="s">
        <v>228</v>
      </c>
      <c r="AN971">
        <v>371</v>
      </c>
      <c r="AQ971" t="s">
        <v>228</v>
      </c>
      <c r="AR971">
        <v>0</v>
      </c>
      <c r="AT971" t="s">
        <v>65</v>
      </c>
      <c r="AU971">
        <v>732</v>
      </c>
    </row>
    <row r="972" spans="1:47" x14ac:dyDescent="0.35">
      <c r="C972" t="s">
        <v>229</v>
      </c>
      <c r="D972">
        <v>0</v>
      </c>
      <c r="G972" t="s">
        <v>229</v>
      </c>
      <c r="H972">
        <v>0</v>
      </c>
      <c r="K972" t="s">
        <v>229</v>
      </c>
      <c r="L972">
        <v>0</v>
      </c>
      <c r="O972" t="s">
        <v>229</v>
      </c>
      <c r="P972">
        <v>0</v>
      </c>
      <c r="S972" t="s">
        <v>229</v>
      </c>
      <c r="T972">
        <v>0</v>
      </c>
      <c r="W972" t="s">
        <v>229</v>
      </c>
      <c r="X972">
        <v>0</v>
      </c>
      <c r="AA972" t="s">
        <v>229</v>
      </c>
      <c r="AB972">
        <v>0</v>
      </c>
      <c r="AE972" t="s">
        <v>229</v>
      </c>
      <c r="AF972">
        <v>0</v>
      </c>
      <c r="AI972" t="s">
        <v>229</v>
      </c>
      <c r="AJ972">
        <v>0</v>
      </c>
      <c r="AM972" t="s">
        <v>229</v>
      </c>
      <c r="AN972">
        <v>4</v>
      </c>
      <c r="AQ972" t="s">
        <v>229</v>
      </c>
      <c r="AR972">
        <v>11</v>
      </c>
      <c r="AT972" t="s">
        <v>66</v>
      </c>
      <c r="AU972">
        <v>0</v>
      </c>
    </row>
    <row r="973" spans="1:47" x14ac:dyDescent="0.35">
      <c r="C973" t="s">
        <v>133</v>
      </c>
      <c r="D973">
        <v>0</v>
      </c>
      <c r="G973" t="s">
        <v>133</v>
      </c>
      <c r="H973">
        <v>0</v>
      </c>
      <c r="K973" t="s">
        <v>133</v>
      </c>
      <c r="L973">
        <v>0</v>
      </c>
      <c r="O973" t="s">
        <v>133</v>
      </c>
      <c r="P973">
        <v>0</v>
      </c>
      <c r="S973" t="s">
        <v>133</v>
      </c>
      <c r="T973">
        <v>0</v>
      </c>
      <c r="W973" t="s">
        <v>133</v>
      </c>
      <c r="X973">
        <v>0</v>
      </c>
      <c r="AA973" t="s">
        <v>133</v>
      </c>
      <c r="AB973">
        <v>749</v>
      </c>
      <c r="AE973" t="s">
        <v>133</v>
      </c>
      <c r="AF973">
        <v>0</v>
      </c>
      <c r="AI973" t="s">
        <v>133</v>
      </c>
      <c r="AJ973">
        <v>0</v>
      </c>
      <c r="AM973" t="s">
        <v>133</v>
      </c>
      <c r="AN973">
        <v>848</v>
      </c>
      <c r="AQ973" t="s">
        <v>133</v>
      </c>
      <c r="AR973">
        <v>1028</v>
      </c>
      <c r="AT973" t="s">
        <v>79</v>
      </c>
      <c r="AU973">
        <v>814</v>
      </c>
    </row>
    <row r="974" spans="1:47" x14ac:dyDescent="0.35">
      <c r="C974" t="s">
        <v>230</v>
      </c>
      <c r="D974">
        <v>0</v>
      </c>
      <c r="G974" t="s">
        <v>230</v>
      </c>
      <c r="H974">
        <v>0</v>
      </c>
      <c r="K974" t="s">
        <v>230</v>
      </c>
      <c r="L974">
        <v>0</v>
      </c>
      <c r="O974" t="s">
        <v>230</v>
      </c>
      <c r="P974">
        <v>0</v>
      </c>
      <c r="S974" t="s">
        <v>230</v>
      </c>
      <c r="T974">
        <v>0</v>
      </c>
      <c r="W974" t="s">
        <v>230</v>
      </c>
      <c r="X974">
        <v>0</v>
      </c>
      <c r="AA974" t="s">
        <v>230</v>
      </c>
      <c r="AB974">
        <v>0</v>
      </c>
      <c r="AE974" t="s">
        <v>230</v>
      </c>
      <c r="AF974">
        <v>0</v>
      </c>
      <c r="AI974" t="s">
        <v>230</v>
      </c>
      <c r="AJ974">
        <v>0</v>
      </c>
      <c r="AM974" t="s">
        <v>230</v>
      </c>
      <c r="AN974">
        <v>104</v>
      </c>
      <c r="AQ974" t="s">
        <v>230</v>
      </c>
      <c r="AR974">
        <v>104</v>
      </c>
      <c r="AT974" t="s">
        <v>68</v>
      </c>
      <c r="AU974">
        <v>42</v>
      </c>
    </row>
    <row r="975" spans="1:47" x14ac:dyDescent="0.35">
      <c r="C975" t="s">
        <v>136</v>
      </c>
      <c r="D975">
        <v>0</v>
      </c>
      <c r="G975" t="s">
        <v>136</v>
      </c>
      <c r="H975">
        <v>0</v>
      </c>
      <c r="K975" t="s">
        <v>136</v>
      </c>
      <c r="L975">
        <v>0</v>
      </c>
      <c r="O975" t="s">
        <v>136</v>
      </c>
      <c r="P975">
        <v>0</v>
      </c>
      <c r="S975" t="s">
        <v>136</v>
      </c>
      <c r="T975">
        <v>0</v>
      </c>
      <c r="W975" t="s">
        <v>136</v>
      </c>
      <c r="X975">
        <v>0</v>
      </c>
      <c r="AA975" t="s">
        <v>136</v>
      </c>
      <c r="AB975">
        <v>0</v>
      </c>
      <c r="AE975" t="s">
        <v>136</v>
      </c>
      <c r="AF975">
        <v>48</v>
      </c>
      <c r="AI975" t="s">
        <v>136</v>
      </c>
      <c r="AJ975">
        <v>0</v>
      </c>
      <c r="AM975" t="s">
        <v>136</v>
      </c>
      <c r="AN975">
        <v>0</v>
      </c>
      <c r="AQ975" t="s">
        <v>136</v>
      </c>
      <c r="AR975">
        <v>0</v>
      </c>
      <c r="AT975" t="s">
        <v>69</v>
      </c>
      <c r="AU975">
        <v>25</v>
      </c>
    </row>
    <row r="976" spans="1:47" x14ac:dyDescent="0.35">
      <c r="C976" t="s">
        <v>231</v>
      </c>
      <c r="D976">
        <v>0</v>
      </c>
      <c r="G976" t="s">
        <v>231</v>
      </c>
      <c r="H976">
        <v>0</v>
      </c>
      <c r="K976" t="s">
        <v>231</v>
      </c>
      <c r="L976">
        <v>0</v>
      </c>
      <c r="O976" t="s">
        <v>231</v>
      </c>
      <c r="P976">
        <v>0</v>
      </c>
      <c r="S976" t="s">
        <v>231</v>
      </c>
      <c r="T976">
        <v>0</v>
      </c>
      <c r="W976" t="s">
        <v>231</v>
      </c>
      <c r="X976">
        <v>0</v>
      </c>
      <c r="AA976" t="s">
        <v>231</v>
      </c>
      <c r="AB976">
        <v>0</v>
      </c>
      <c r="AE976" t="s">
        <v>231</v>
      </c>
      <c r="AF976">
        <v>0</v>
      </c>
      <c r="AI976" t="s">
        <v>231</v>
      </c>
      <c r="AJ976">
        <v>0</v>
      </c>
      <c r="AM976" t="s">
        <v>231</v>
      </c>
      <c r="AN976">
        <v>0</v>
      </c>
      <c r="AQ976" t="s">
        <v>231</v>
      </c>
      <c r="AR976">
        <v>0</v>
      </c>
      <c r="AT976" t="s">
        <v>70</v>
      </c>
      <c r="AU976">
        <v>6</v>
      </c>
    </row>
    <row r="977" spans="1:47" x14ac:dyDescent="0.35">
      <c r="C977" t="s">
        <v>141</v>
      </c>
      <c r="D977">
        <v>0</v>
      </c>
      <c r="G977" t="s">
        <v>141</v>
      </c>
      <c r="H977">
        <v>0</v>
      </c>
      <c r="K977" t="s">
        <v>141</v>
      </c>
      <c r="L977">
        <v>0</v>
      </c>
      <c r="O977" t="s">
        <v>141</v>
      </c>
      <c r="P977">
        <v>0</v>
      </c>
      <c r="S977" t="s">
        <v>141</v>
      </c>
      <c r="T977">
        <v>0</v>
      </c>
      <c r="W977" t="s">
        <v>141</v>
      </c>
      <c r="X977">
        <v>0</v>
      </c>
      <c r="AA977" t="s">
        <v>141</v>
      </c>
      <c r="AB977">
        <v>0</v>
      </c>
      <c r="AE977" t="s">
        <v>141</v>
      </c>
      <c r="AF977">
        <v>50</v>
      </c>
      <c r="AI977" t="s">
        <v>141</v>
      </c>
      <c r="AJ977">
        <v>1</v>
      </c>
      <c r="AM977" t="s">
        <v>141</v>
      </c>
      <c r="AN977">
        <v>0</v>
      </c>
      <c r="AQ977" t="s">
        <v>141</v>
      </c>
      <c r="AR977">
        <v>0</v>
      </c>
      <c r="AT977" t="s">
        <v>76</v>
      </c>
      <c r="AU977">
        <v>6</v>
      </c>
    </row>
    <row r="978" spans="1:47" x14ac:dyDescent="0.35">
      <c r="C978" t="s">
        <v>232</v>
      </c>
      <c r="D978">
        <v>0</v>
      </c>
      <c r="G978" t="s">
        <v>232</v>
      </c>
      <c r="H978">
        <v>0</v>
      </c>
      <c r="K978" t="s">
        <v>232</v>
      </c>
      <c r="L978">
        <v>0</v>
      </c>
      <c r="O978" t="s">
        <v>232</v>
      </c>
      <c r="P978">
        <v>0</v>
      </c>
      <c r="S978" t="s">
        <v>232</v>
      </c>
      <c r="T978">
        <v>0</v>
      </c>
      <c r="W978" t="s">
        <v>232</v>
      </c>
      <c r="X978">
        <v>0</v>
      </c>
      <c r="AA978" t="s">
        <v>232</v>
      </c>
      <c r="AB978">
        <v>0</v>
      </c>
      <c r="AE978" t="s">
        <v>232</v>
      </c>
      <c r="AF978">
        <v>6</v>
      </c>
      <c r="AI978" t="s">
        <v>232</v>
      </c>
      <c r="AJ978">
        <v>0</v>
      </c>
      <c r="AM978" t="s">
        <v>232</v>
      </c>
      <c r="AN978">
        <v>0</v>
      </c>
      <c r="AQ978" t="s">
        <v>232</v>
      </c>
      <c r="AR978">
        <v>0</v>
      </c>
      <c r="AT978" t="s">
        <v>77</v>
      </c>
      <c r="AU978">
        <v>436</v>
      </c>
    </row>
    <row r="979" spans="1:47" x14ac:dyDescent="0.35">
      <c r="C979" t="s">
        <v>233</v>
      </c>
      <c r="D979">
        <v>0</v>
      </c>
      <c r="G979" t="s">
        <v>233</v>
      </c>
      <c r="H979">
        <v>0</v>
      </c>
      <c r="K979" t="s">
        <v>233</v>
      </c>
      <c r="L979">
        <v>0</v>
      </c>
      <c r="O979" t="s">
        <v>233</v>
      </c>
      <c r="P979">
        <v>0</v>
      </c>
      <c r="S979" t="s">
        <v>233</v>
      </c>
      <c r="T979">
        <v>0</v>
      </c>
      <c r="W979" t="s">
        <v>233</v>
      </c>
      <c r="X979">
        <v>0</v>
      </c>
      <c r="AA979" t="s">
        <v>233</v>
      </c>
      <c r="AB979">
        <v>0</v>
      </c>
      <c r="AE979" t="s">
        <v>233</v>
      </c>
      <c r="AF979">
        <v>791</v>
      </c>
      <c r="AI979" t="s">
        <v>233</v>
      </c>
      <c r="AJ979">
        <v>0</v>
      </c>
      <c r="AM979" t="s">
        <v>233</v>
      </c>
      <c r="AN979">
        <v>0</v>
      </c>
      <c r="AQ979" t="s">
        <v>233</v>
      </c>
      <c r="AR979">
        <v>0</v>
      </c>
      <c r="AT979" t="s">
        <v>78</v>
      </c>
      <c r="AU979">
        <v>90</v>
      </c>
    </row>
    <row r="980" spans="1:47" x14ac:dyDescent="0.35">
      <c r="C980" t="s">
        <v>134</v>
      </c>
      <c r="D980">
        <v>0</v>
      </c>
      <c r="G980" t="s">
        <v>134</v>
      </c>
      <c r="H980">
        <v>0</v>
      </c>
      <c r="K980" t="s">
        <v>134</v>
      </c>
      <c r="L980">
        <v>0</v>
      </c>
      <c r="O980" t="s">
        <v>134</v>
      </c>
      <c r="P980">
        <v>0</v>
      </c>
      <c r="S980" t="s">
        <v>134</v>
      </c>
      <c r="T980">
        <v>0</v>
      </c>
      <c r="W980" t="s">
        <v>134</v>
      </c>
      <c r="X980">
        <v>0</v>
      </c>
      <c r="AA980" t="s">
        <v>134</v>
      </c>
      <c r="AB980">
        <v>0</v>
      </c>
      <c r="AE980" t="s">
        <v>134</v>
      </c>
      <c r="AF980">
        <v>0</v>
      </c>
      <c r="AI980" t="s">
        <v>134</v>
      </c>
      <c r="AJ980">
        <v>0</v>
      </c>
      <c r="AM980" t="s">
        <v>134</v>
      </c>
      <c r="AN980">
        <v>848</v>
      </c>
      <c r="AQ980" t="s">
        <v>134</v>
      </c>
      <c r="AR980">
        <v>1028</v>
      </c>
      <c r="AT980" t="s">
        <v>67</v>
      </c>
      <c r="AU980">
        <v>749</v>
      </c>
    </row>
    <row r="981" spans="1:47" x14ac:dyDescent="0.35">
      <c r="C981" t="s">
        <v>142</v>
      </c>
      <c r="D981">
        <v>0</v>
      </c>
      <c r="G981" t="s">
        <v>142</v>
      </c>
      <c r="H981">
        <v>0</v>
      </c>
      <c r="K981" t="s">
        <v>142</v>
      </c>
      <c r="L981">
        <v>0</v>
      </c>
      <c r="O981" t="s">
        <v>142</v>
      </c>
      <c r="P981">
        <v>0</v>
      </c>
      <c r="S981" t="s">
        <v>142</v>
      </c>
      <c r="T981">
        <v>0</v>
      </c>
      <c r="W981" t="s">
        <v>142</v>
      </c>
      <c r="X981">
        <v>0</v>
      </c>
      <c r="AA981" t="s">
        <v>142</v>
      </c>
      <c r="AB981">
        <v>0</v>
      </c>
      <c r="AE981" t="s">
        <v>142</v>
      </c>
      <c r="AF981">
        <v>0</v>
      </c>
      <c r="AI981" t="s">
        <v>142</v>
      </c>
      <c r="AJ981">
        <v>0</v>
      </c>
      <c r="AM981" t="s">
        <v>142</v>
      </c>
      <c r="AN981">
        <v>0</v>
      </c>
      <c r="AQ981" t="s">
        <v>142</v>
      </c>
      <c r="AR981">
        <v>0</v>
      </c>
      <c r="AT981" t="s">
        <v>80</v>
      </c>
      <c r="AU981">
        <v>0</v>
      </c>
    </row>
    <row r="982" spans="1:47" x14ac:dyDescent="0.35">
      <c r="C982" t="s">
        <v>83</v>
      </c>
      <c r="D982">
        <v>0</v>
      </c>
      <c r="G982" t="s">
        <v>83</v>
      </c>
      <c r="H982">
        <v>0</v>
      </c>
      <c r="K982" t="s">
        <v>83</v>
      </c>
      <c r="L982">
        <v>0</v>
      </c>
      <c r="O982" t="s">
        <v>83</v>
      </c>
      <c r="P982">
        <v>0</v>
      </c>
      <c r="S982" t="s">
        <v>83</v>
      </c>
      <c r="T982">
        <v>0</v>
      </c>
      <c r="W982" t="s">
        <v>83</v>
      </c>
      <c r="X982">
        <v>0</v>
      </c>
      <c r="AA982" t="s">
        <v>83</v>
      </c>
      <c r="AB982">
        <v>0</v>
      </c>
      <c r="AE982" t="s">
        <v>83</v>
      </c>
      <c r="AF982">
        <v>18</v>
      </c>
      <c r="AI982" t="s">
        <v>83</v>
      </c>
      <c r="AJ982">
        <v>0</v>
      </c>
      <c r="AM982" t="s">
        <v>83</v>
      </c>
      <c r="AN982">
        <v>0</v>
      </c>
      <c r="AQ982" t="s">
        <v>83</v>
      </c>
      <c r="AR982">
        <v>0</v>
      </c>
      <c r="AT982" t="s">
        <v>83</v>
      </c>
      <c r="AU982">
        <v>2</v>
      </c>
    </row>
    <row r="983" spans="1:47" x14ac:dyDescent="0.35">
      <c r="C983" t="s">
        <v>84</v>
      </c>
      <c r="D983">
        <v>0</v>
      </c>
      <c r="G983" t="s">
        <v>84</v>
      </c>
      <c r="H983">
        <v>0</v>
      </c>
      <c r="K983" t="s">
        <v>84</v>
      </c>
      <c r="L983">
        <v>0</v>
      </c>
      <c r="O983" t="s">
        <v>84</v>
      </c>
      <c r="P983">
        <v>0</v>
      </c>
      <c r="S983" t="s">
        <v>84</v>
      </c>
      <c r="T983">
        <v>0</v>
      </c>
      <c r="W983" t="s">
        <v>84</v>
      </c>
      <c r="X983">
        <v>0</v>
      </c>
      <c r="AA983" t="s">
        <v>84</v>
      </c>
      <c r="AB983">
        <v>0</v>
      </c>
      <c r="AE983" t="s">
        <v>84</v>
      </c>
      <c r="AF983">
        <v>19</v>
      </c>
      <c r="AI983" t="s">
        <v>84</v>
      </c>
      <c r="AJ983">
        <v>0</v>
      </c>
      <c r="AM983" t="s">
        <v>84</v>
      </c>
      <c r="AN983">
        <v>0</v>
      </c>
      <c r="AQ983" t="s">
        <v>84</v>
      </c>
      <c r="AR983">
        <v>0</v>
      </c>
      <c r="AT983" t="s">
        <v>84</v>
      </c>
      <c r="AU983">
        <v>0</v>
      </c>
    </row>
    <row r="984" spans="1:47" x14ac:dyDescent="0.35">
      <c r="C984" t="s">
        <v>126</v>
      </c>
      <c r="D984">
        <v>0</v>
      </c>
      <c r="G984" t="s">
        <v>126</v>
      </c>
      <c r="H984">
        <v>0</v>
      </c>
      <c r="K984" t="s">
        <v>247</v>
      </c>
      <c r="L984">
        <v>0</v>
      </c>
      <c r="O984" t="s">
        <v>126</v>
      </c>
      <c r="P984">
        <v>0</v>
      </c>
      <c r="S984" t="s">
        <v>126</v>
      </c>
      <c r="T984">
        <v>0</v>
      </c>
      <c r="W984" t="s">
        <v>126</v>
      </c>
      <c r="X984">
        <v>0</v>
      </c>
      <c r="AA984" t="s">
        <v>126</v>
      </c>
      <c r="AB984">
        <v>0</v>
      </c>
      <c r="AE984" t="s">
        <v>126</v>
      </c>
      <c r="AF984">
        <v>0</v>
      </c>
      <c r="AI984" t="s">
        <v>126</v>
      </c>
      <c r="AJ984">
        <v>0</v>
      </c>
      <c r="AM984" t="s">
        <v>126</v>
      </c>
      <c r="AN984">
        <v>0</v>
      </c>
      <c r="AQ984" t="s">
        <v>126</v>
      </c>
      <c r="AR984">
        <v>0</v>
      </c>
      <c r="AT984" t="s">
        <v>86</v>
      </c>
      <c r="AU984">
        <v>0</v>
      </c>
    </row>
    <row r="985" spans="1:47" x14ac:dyDescent="0.35">
      <c r="C985" t="s">
        <v>87</v>
      </c>
      <c r="D985">
        <v>0</v>
      </c>
      <c r="G985" t="s">
        <v>87</v>
      </c>
      <c r="H985">
        <v>0</v>
      </c>
      <c r="K985" t="s">
        <v>87</v>
      </c>
      <c r="L985">
        <v>0</v>
      </c>
      <c r="O985" t="s">
        <v>87</v>
      </c>
      <c r="P985">
        <v>0</v>
      </c>
      <c r="S985" t="s">
        <v>87</v>
      </c>
      <c r="T985">
        <v>0</v>
      </c>
      <c r="W985" t="s">
        <v>87</v>
      </c>
      <c r="X985">
        <v>0</v>
      </c>
      <c r="AA985" t="s">
        <v>87</v>
      </c>
      <c r="AB985">
        <v>0</v>
      </c>
      <c r="AE985" t="s">
        <v>87</v>
      </c>
      <c r="AF985">
        <v>0</v>
      </c>
      <c r="AI985" t="s">
        <v>87</v>
      </c>
      <c r="AJ985">
        <v>0</v>
      </c>
      <c r="AM985" t="s">
        <v>87</v>
      </c>
      <c r="AN985">
        <v>0</v>
      </c>
      <c r="AQ985" t="s">
        <v>87</v>
      </c>
      <c r="AR985">
        <v>21983</v>
      </c>
      <c r="AT985" t="s">
        <v>87</v>
      </c>
      <c r="AU985">
        <v>0</v>
      </c>
    </row>
    <row r="986" spans="1:47" x14ac:dyDescent="0.35">
      <c r="A986" t="s">
        <v>196</v>
      </c>
      <c r="B986">
        <v>6926634.5000000009</v>
      </c>
      <c r="C986" t="s">
        <v>135</v>
      </c>
      <c r="D986">
        <v>49</v>
      </c>
      <c r="E986" t="s">
        <v>196</v>
      </c>
      <c r="F986">
        <v>7106229</v>
      </c>
      <c r="G986" t="s">
        <v>135</v>
      </c>
      <c r="H986">
        <v>53</v>
      </c>
      <c r="I986" t="s">
        <v>196</v>
      </c>
      <c r="J986">
        <v>7288383.0000000009</v>
      </c>
      <c r="K986" t="s">
        <v>135</v>
      </c>
      <c r="L986">
        <v>0</v>
      </c>
      <c r="M986" t="s">
        <v>196</v>
      </c>
      <c r="N986">
        <v>7473228.5</v>
      </c>
      <c r="O986" t="s">
        <v>135</v>
      </c>
      <c r="P986">
        <v>722</v>
      </c>
      <c r="Q986" t="s">
        <v>196</v>
      </c>
      <c r="R986">
        <v>7661353.5000000019</v>
      </c>
      <c r="S986" t="s">
        <v>135</v>
      </c>
      <c r="T986">
        <v>964</v>
      </c>
      <c r="U986" t="s">
        <v>196</v>
      </c>
      <c r="V986">
        <v>7852795.0000000037</v>
      </c>
      <c r="W986" t="s">
        <v>135</v>
      </c>
      <c r="X986">
        <v>1490</v>
      </c>
      <c r="Y986" t="s">
        <v>196</v>
      </c>
      <c r="Z986">
        <v>8046679</v>
      </c>
      <c r="AA986" t="s">
        <v>135</v>
      </c>
      <c r="AB986">
        <v>1633</v>
      </c>
      <c r="AC986" t="s">
        <v>196</v>
      </c>
      <c r="AD986">
        <v>8243094.5000000047</v>
      </c>
      <c r="AE986" t="s">
        <v>135</v>
      </c>
      <c r="AF986">
        <v>1651</v>
      </c>
      <c r="AG986" t="s">
        <v>196</v>
      </c>
      <c r="AH986">
        <v>8442580</v>
      </c>
      <c r="AI986" t="s">
        <v>135</v>
      </c>
      <c r="AJ986">
        <v>1619</v>
      </c>
      <c r="AK986" t="s">
        <v>196</v>
      </c>
      <c r="AL986">
        <v>8644828.9999999981</v>
      </c>
      <c r="AM986" t="s">
        <v>135</v>
      </c>
      <c r="AN986">
        <v>1369</v>
      </c>
      <c r="AO986" t="s">
        <v>196</v>
      </c>
      <c r="AP986">
        <v>8848698.5000000019</v>
      </c>
      <c r="AQ986" t="s">
        <v>135</v>
      </c>
      <c r="AR986">
        <v>1641</v>
      </c>
      <c r="AS986" t="s">
        <v>196</v>
      </c>
      <c r="AT986" t="s">
        <v>148</v>
      </c>
      <c r="AU986">
        <v>584</v>
      </c>
    </row>
    <row r="987" spans="1:47" x14ac:dyDescent="0.35">
      <c r="C987" t="s">
        <v>139</v>
      </c>
      <c r="D987">
        <v>0</v>
      </c>
      <c r="G987" t="s">
        <v>139</v>
      </c>
      <c r="H987">
        <v>0</v>
      </c>
      <c r="K987" t="s">
        <v>139</v>
      </c>
      <c r="L987">
        <v>0</v>
      </c>
      <c r="O987" t="s">
        <v>139</v>
      </c>
      <c r="P987">
        <v>2682</v>
      </c>
      <c r="S987" t="s">
        <v>139</v>
      </c>
      <c r="T987">
        <v>2838</v>
      </c>
      <c r="W987" t="s">
        <v>139</v>
      </c>
      <c r="X987">
        <v>3932</v>
      </c>
      <c r="AA987" t="s">
        <v>139</v>
      </c>
      <c r="AB987">
        <v>3902</v>
      </c>
      <c r="AE987" t="s">
        <v>139</v>
      </c>
      <c r="AF987">
        <v>4268</v>
      </c>
      <c r="AI987" t="s">
        <v>139</v>
      </c>
      <c r="AJ987">
        <v>4910</v>
      </c>
      <c r="AM987" t="s">
        <v>139</v>
      </c>
      <c r="AN987">
        <v>3892</v>
      </c>
      <c r="AQ987" t="s">
        <v>139</v>
      </c>
      <c r="AR987">
        <v>5260</v>
      </c>
      <c r="AT987" t="s">
        <v>139</v>
      </c>
      <c r="AU987">
        <v>1966</v>
      </c>
    </row>
    <row r="988" spans="1:47" x14ac:dyDescent="0.35">
      <c r="C988" t="s">
        <v>138</v>
      </c>
      <c r="D988">
        <v>0</v>
      </c>
      <c r="G988" t="s">
        <v>138</v>
      </c>
      <c r="H988">
        <v>1590</v>
      </c>
      <c r="K988" t="s">
        <v>138</v>
      </c>
      <c r="L988">
        <v>0</v>
      </c>
      <c r="O988" t="s">
        <v>138</v>
      </c>
      <c r="P988">
        <v>1738</v>
      </c>
      <c r="S988" t="s">
        <v>138</v>
      </c>
      <c r="T988">
        <v>1922</v>
      </c>
      <c r="W988" t="s">
        <v>138</v>
      </c>
      <c r="X988">
        <v>2536</v>
      </c>
      <c r="AA988" t="s">
        <v>138</v>
      </c>
      <c r="AB988">
        <v>2570</v>
      </c>
      <c r="AE988" t="s">
        <v>138</v>
      </c>
      <c r="AF988">
        <v>3238</v>
      </c>
      <c r="AI988" t="s">
        <v>138</v>
      </c>
      <c r="AJ988">
        <v>3486</v>
      </c>
      <c r="AM988" t="s">
        <v>138</v>
      </c>
      <c r="AN988">
        <v>2964</v>
      </c>
      <c r="AQ988" t="s">
        <v>138</v>
      </c>
      <c r="AR988">
        <v>3728</v>
      </c>
      <c r="AT988" t="s">
        <v>138</v>
      </c>
      <c r="AU988">
        <v>1268</v>
      </c>
    </row>
    <row r="989" spans="1:47" x14ac:dyDescent="0.35">
      <c r="C989" t="s">
        <v>82</v>
      </c>
      <c r="D989">
        <v>4</v>
      </c>
      <c r="G989" t="s">
        <v>82</v>
      </c>
      <c r="H989">
        <v>0</v>
      </c>
      <c r="K989" t="s">
        <v>82</v>
      </c>
      <c r="L989">
        <v>0</v>
      </c>
      <c r="O989" t="s">
        <v>82</v>
      </c>
      <c r="P989">
        <v>68</v>
      </c>
      <c r="S989" t="s">
        <v>82</v>
      </c>
      <c r="T989">
        <v>0</v>
      </c>
      <c r="W989" t="s">
        <v>82</v>
      </c>
      <c r="X989">
        <v>0</v>
      </c>
      <c r="AA989" t="s">
        <v>82</v>
      </c>
      <c r="AB989">
        <v>0</v>
      </c>
      <c r="AE989" t="s">
        <v>82</v>
      </c>
      <c r="AF989">
        <v>0</v>
      </c>
      <c r="AI989" t="s">
        <v>82</v>
      </c>
      <c r="AJ989">
        <v>0</v>
      </c>
      <c r="AM989" t="s">
        <v>82</v>
      </c>
      <c r="AN989">
        <v>0</v>
      </c>
      <c r="AQ989" t="s">
        <v>82</v>
      </c>
      <c r="AR989">
        <v>2076</v>
      </c>
      <c r="AT989" t="s">
        <v>82</v>
      </c>
      <c r="AU989">
        <v>226</v>
      </c>
    </row>
    <row r="990" spans="1:47" x14ac:dyDescent="0.35">
      <c r="C990" t="s">
        <v>60</v>
      </c>
      <c r="D990">
        <v>0</v>
      </c>
      <c r="G990" t="s">
        <v>60</v>
      </c>
      <c r="H990">
        <v>0</v>
      </c>
      <c r="K990" t="s">
        <v>60</v>
      </c>
      <c r="L990">
        <v>0</v>
      </c>
      <c r="O990" t="s">
        <v>60</v>
      </c>
      <c r="P990">
        <v>0</v>
      </c>
      <c r="S990" t="s">
        <v>60</v>
      </c>
      <c r="T990">
        <v>0</v>
      </c>
      <c r="W990" t="s">
        <v>60</v>
      </c>
      <c r="X990">
        <v>0</v>
      </c>
      <c r="AA990" t="s">
        <v>60</v>
      </c>
      <c r="AB990">
        <v>0</v>
      </c>
      <c r="AE990" t="s">
        <v>60</v>
      </c>
      <c r="AF990">
        <v>0</v>
      </c>
      <c r="AI990" t="s">
        <v>60</v>
      </c>
      <c r="AJ990">
        <v>0</v>
      </c>
      <c r="AM990" t="s">
        <v>60</v>
      </c>
      <c r="AN990">
        <v>0</v>
      </c>
      <c r="AQ990" t="s">
        <v>60</v>
      </c>
      <c r="AR990">
        <v>985</v>
      </c>
      <c r="AT990" t="s">
        <v>60</v>
      </c>
      <c r="AU990">
        <v>21</v>
      </c>
    </row>
    <row r="991" spans="1:47" x14ac:dyDescent="0.35">
      <c r="C991" t="s">
        <v>127</v>
      </c>
      <c r="D991">
        <v>0</v>
      </c>
      <c r="G991" t="s">
        <v>127</v>
      </c>
      <c r="H991">
        <v>0</v>
      </c>
      <c r="K991" t="s">
        <v>127</v>
      </c>
      <c r="L991">
        <v>0</v>
      </c>
      <c r="O991" t="s">
        <v>127</v>
      </c>
      <c r="P991">
        <v>0</v>
      </c>
      <c r="S991" t="s">
        <v>127</v>
      </c>
      <c r="T991">
        <v>0</v>
      </c>
      <c r="W991" t="s">
        <v>127</v>
      </c>
      <c r="X991">
        <v>7545</v>
      </c>
      <c r="AA991" t="s">
        <v>127</v>
      </c>
      <c r="AB991">
        <v>7086</v>
      </c>
      <c r="AE991" t="s">
        <v>127</v>
      </c>
      <c r="AF991">
        <v>0</v>
      </c>
      <c r="AI991" t="s">
        <v>127</v>
      </c>
      <c r="AJ991">
        <v>7386</v>
      </c>
      <c r="AM991" t="s">
        <v>127</v>
      </c>
      <c r="AN991">
        <v>7500</v>
      </c>
      <c r="AQ991" t="s">
        <v>127</v>
      </c>
      <c r="AR991">
        <v>0</v>
      </c>
      <c r="AT991" t="s">
        <v>58</v>
      </c>
      <c r="AU991">
        <v>7500</v>
      </c>
    </row>
    <row r="992" spans="1:47" x14ac:dyDescent="0.35">
      <c r="C992" t="s">
        <v>61</v>
      </c>
      <c r="D992">
        <v>0</v>
      </c>
      <c r="G992" t="s">
        <v>61</v>
      </c>
      <c r="H992">
        <v>0</v>
      </c>
      <c r="K992" t="s">
        <v>61</v>
      </c>
      <c r="L992">
        <v>0</v>
      </c>
      <c r="O992" t="s">
        <v>61</v>
      </c>
      <c r="P992">
        <v>0</v>
      </c>
      <c r="S992" t="s">
        <v>61</v>
      </c>
      <c r="T992">
        <v>0</v>
      </c>
      <c r="W992" t="s">
        <v>61</v>
      </c>
      <c r="X992">
        <v>0</v>
      </c>
      <c r="AA992" t="s">
        <v>61</v>
      </c>
      <c r="AB992">
        <v>0</v>
      </c>
      <c r="AE992" t="s">
        <v>61</v>
      </c>
      <c r="AF992">
        <v>0</v>
      </c>
      <c r="AI992" t="s">
        <v>61</v>
      </c>
      <c r="AJ992">
        <v>0</v>
      </c>
      <c r="AM992" t="s">
        <v>61</v>
      </c>
      <c r="AN992">
        <v>0</v>
      </c>
      <c r="AQ992" t="s">
        <v>61</v>
      </c>
      <c r="AR992">
        <v>0</v>
      </c>
      <c r="AT992" t="s">
        <v>61</v>
      </c>
      <c r="AU992">
        <v>12</v>
      </c>
    </row>
    <row r="993" spans="3:47" x14ac:dyDescent="0.35">
      <c r="C993" t="s">
        <v>62</v>
      </c>
      <c r="D993">
        <v>0</v>
      </c>
      <c r="G993" t="s">
        <v>62</v>
      </c>
      <c r="H993">
        <v>0</v>
      </c>
      <c r="K993" t="s">
        <v>62</v>
      </c>
      <c r="L993">
        <v>0</v>
      </c>
      <c r="O993" t="s">
        <v>62</v>
      </c>
      <c r="P993">
        <v>0</v>
      </c>
      <c r="S993" t="s">
        <v>62</v>
      </c>
      <c r="T993">
        <v>0</v>
      </c>
      <c r="W993" t="s">
        <v>62</v>
      </c>
      <c r="X993">
        <v>0</v>
      </c>
      <c r="AA993" t="s">
        <v>62</v>
      </c>
      <c r="AB993">
        <v>0</v>
      </c>
      <c r="AE993" t="s">
        <v>62</v>
      </c>
      <c r="AF993">
        <v>0</v>
      </c>
      <c r="AI993" t="s">
        <v>62</v>
      </c>
      <c r="AJ993">
        <v>0</v>
      </c>
      <c r="AM993" t="s">
        <v>62</v>
      </c>
      <c r="AN993">
        <v>0</v>
      </c>
      <c r="AQ993" t="s">
        <v>62</v>
      </c>
      <c r="AR993">
        <v>0</v>
      </c>
      <c r="AT993" t="s">
        <v>62</v>
      </c>
      <c r="AU993">
        <v>340</v>
      </c>
    </row>
    <row r="994" spans="3:47" x14ac:dyDescent="0.35">
      <c r="C994" t="s">
        <v>227</v>
      </c>
      <c r="D994">
        <v>0</v>
      </c>
      <c r="G994" t="s">
        <v>227</v>
      </c>
      <c r="H994">
        <v>0</v>
      </c>
      <c r="K994" t="s">
        <v>227</v>
      </c>
      <c r="L994">
        <v>0</v>
      </c>
      <c r="O994" t="s">
        <v>227</v>
      </c>
      <c r="P994">
        <v>0</v>
      </c>
      <c r="S994" t="s">
        <v>227</v>
      </c>
      <c r="T994">
        <v>2249</v>
      </c>
      <c r="W994" t="s">
        <v>227</v>
      </c>
      <c r="X994">
        <v>3474</v>
      </c>
      <c r="AA994" t="s">
        <v>227</v>
      </c>
      <c r="AB994">
        <v>3903</v>
      </c>
      <c r="AE994" t="s">
        <v>227</v>
      </c>
      <c r="AF994">
        <v>3845</v>
      </c>
      <c r="AI994" t="s">
        <v>227</v>
      </c>
      <c r="AJ994">
        <v>4622</v>
      </c>
      <c r="AM994" t="s">
        <v>227</v>
      </c>
      <c r="AN994">
        <v>2974</v>
      </c>
      <c r="AQ994" t="s">
        <v>227</v>
      </c>
      <c r="AR994">
        <v>0</v>
      </c>
      <c r="AT994" t="s">
        <v>64</v>
      </c>
      <c r="AU994">
        <v>3413</v>
      </c>
    </row>
    <row r="995" spans="3:47" x14ac:dyDescent="0.35">
      <c r="C995" t="s">
        <v>228</v>
      </c>
      <c r="D995">
        <v>0</v>
      </c>
      <c r="G995" t="s">
        <v>228</v>
      </c>
      <c r="H995">
        <v>0</v>
      </c>
      <c r="K995" t="s">
        <v>228</v>
      </c>
      <c r="L995">
        <v>0</v>
      </c>
      <c r="O995" t="s">
        <v>228</v>
      </c>
      <c r="P995">
        <v>0</v>
      </c>
      <c r="S995" t="s">
        <v>228</v>
      </c>
      <c r="T995">
        <v>0</v>
      </c>
      <c r="W995" t="s">
        <v>228</v>
      </c>
      <c r="X995">
        <v>0</v>
      </c>
      <c r="AA995" t="s">
        <v>228</v>
      </c>
      <c r="AB995">
        <v>0</v>
      </c>
      <c r="AE995" t="s">
        <v>228</v>
      </c>
      <c r="AF995">
        <v>0</v>
      </c>
      <c r="AI995" t="s">
        <v>228</v>
      </c>
      <c r="AJ995">
        <v>0</v>
      </c>
      <c r="AM995" t="s">
        <v>228</v>
      </c>
      <c r="AN995">
        <v>0</v>
      </c>
      <c r="AQ995" t="s">
        <v>228</v>
      </c>
      <c r="AR995">
        <v>1377</v>
      </c>
      <c r="AT995" t="s">
        <v>65</v>
      </c>
      <c r="AU995">
        <v>63</v>
      </c>
    </row>
    <row r="996" spans="3:47" x14ac:dyDescent="0.35">
      <c r="C996" t="s">
        <v>229</v>
      </c>
      <c r="D996">
        <v>0</v>
      </c>
      <c r="G996" t="s">
        <v>229</v>
      </c>
      <c r="H996">
        <v>0</v>
      </c>
      <c r="K996" t="s">
        <v>229</v>
      </c>
      <c r="L996">
        <v>0</v>
      </c>
      <c r="O996" t="s">
        <v>229</v>
      </c>
      <c r="P996">
        <v>0</v>
      </c>
      <c r="S996" t="s">
        <v>229</v>
      </c>
      <c r="T996">
        <v>50</v>
      </c>
      <c r="W996" t="s">
        <v>229</v>
      </c>
      <c r="X996">
        <v>64</v>
      </c>
      <c r="AA996" t="s">
        <v>229</v>
      </c>
      <c r="AB996">
        <v>55</v>
      </c>
      <c r="AE996" t="s">
        <v>229</v>
      </c>
      <c r="AF996">
        <v>16</v>
      </c>
      <c r="AI996" t="s">
        <v>229</v>
      </c>
      <c r="AJ996">
        <v>8</v>
      </c>
      <c r="AM996" t="s">
        <v>229</v>
      </c>
      <c r="AN996">
        <v>19</v>
      </c>
      <c r="AQ996" t="s">
        <v>229</v>
      </c>
      <c r="AR996">
        <v>19</v>
      </c>
      <c r="AT996" t="s">
        <v>66</v>
      </c>
      <c r="AU996">
        <v>2</v>
      </c>
    </row>
    <row r="997" spans="3:47" x14ac:dyDescent="0.35">
      <c r="C997" t="s">
        <v>133</v>
      </c>
      <c r="D997">
        <v>0</v>
      </c>
      <c r="G997" t="s">
        <v>133</v>
      </c>
      <c r="H997">
        <v>0</v>
      </c>
      <c r="K997" t="s">
        <v>133</v>
      </c>
      <c r="L997">
        <v>0</v>
      </c>
      <c r="O997" t="s">
        <v>133</v>
      </c>
      <c r="P997">
        <v>407</v>
      </c>
      <c r="S997" t="s">
        <v>133</v>
      </c>
      <c r="T997">
        <v>276</v>
      </c>
      <c r="W997" t="s">
        <v>133</v>
      </c>
      <c r="X997">
        <v>454</v>
      </c>
      <c r="AA997" t="s">
        <v>133</v>
      </c>
      <c r="AB997">
        <v>460</v>
      </c>
      <c r="AE997" t="s">
        <v>133</v>
      </c>
      <c r="AF997">
        <v>518</v>
      </c>
      <c r="AI997" t="s">
        <v>133</v>
      </c>
      <c r="AJ997">
        <v>589</v>
      </c>
      <c r="AM997" t="s">
        <v>133</v>
      </c>
      <c r="AN997">
        <v>446</v>
      </c>
      <c r="AQ997" t="s">
        <v>133</v>
      </c>
      <c r="AR997">
        <v>0</v>
      </c>
      <c r="AT997" t="s">
        <v>79</v>
      </c>
      <c r="AU997">
        <v>857</v>
      </c>
    </row>
    <row r="998" spans="3:47" x14ac:dyDescent="0.35">
      <c r="C998" t="s">
        <v>230</v>
      </c>
      <c r="D998">
        <v>0</v>
      </c>
      <c r="G998" t="s">
        <v>230</v>
      </c>
      <c r="H998">
        <v>0</v>
      </c>
      <c r="K998" t="s">
        <v>230</v>
      </c>
      <c r="L998">
        <v>0</v>
      </c>
      <c r="O998" t="s">
        <v>230</v>
      </c>
      <c r="P998">
        <v>0</v>
      </c>
      <c r="S998" t="s">
        <v>230</v>
      </c>
      <c r="T998">
        <v>0</v>
      </c>
      <c r="W998" t="s">
        <v>230</v>
      </c>
      <c r="X998">
        <v>0</v>
      </c>
      <c r="AA998" t="s">
        <v>230</v>
      </c>
      <c r="AB998">
        <v>0</v>
      </c>
      <c r="AE998" t="s">
        <v>230</v>
      </c>
      <c r="AF998">
        <v>0</v>
      </c>
      <c r="AI998" t="s">
        <v>230</v>
      </c>
      <c r="AJ998">
        <v>997</v>
      </c>
      <c r="AM998" t="s">
        <v>230</v>
      </c>
      <c r="AN998">
        <v>0</v>
      </c>
      <c r="AQ998" t="s">
        <v>230</v>
      </c>
      <c r="AR998">
        <v>595</v>
      </c>
      <c r="AT998" t="s">
        <v>68</v>
      </c>
      <c r="AU998">
        <v>1075</v>
      </c>
    </row>
    <row r="999" spans="3:47" x14ac:dyDescent="0.35">
      <c r="C999" t="s">
        <v>136</v>
      </c>
      <c r="D999">
        <v>0</v>
      </c>
      <c r="G999" t="s">
        <v>136</v>
      </c>
      <c r="H999">
        <v>0</v>
      </c>
      <c r="K999" t="s">
        <v>136</v>
      </c>
      <c r="L999">
        <v>0</v>
      </c>
      <c r="O999" t="s">
        <v>136</v>
      </c>
      <c r="P999">
        <v>0</v>
      </c>
      <c r="S999" t="s">
        <v>136</v>
      </c>
      <c r="T999">
        <v>112</v>
      </c>
      <c r="W999" t="s">
        <v>136</v>
      </c>
      <c r="X999">
        <v>151</v>
      </c>
      <c r="AA999" t="s">
        <v>136</v>
      </c>
      <c r="AB999">
        <v>148</v>
      </c>
      <c r="AE999" t="s">
        <v>136</v>
      </c>
      <c r="AF999">
        <v>139</v>
      </c>
      <c r="AI999" t="s">
        <v>136</v>
      </c>
      <c r="AJ999">
        <v>280</v>
      </c>
      <c r="AM999" t="s">
        <v>136</v>
      </c>
      <c r="AN999">
        <v>95</v>
      </c>
      <c r="AQ999" t="s">
        <v>136</v>
      </c>
      <c r="AR999">
        <v>0</v>
      </c>
      <c r="AT999" t="s">
        <v>69</v>
      </c>
      <c r="AU999">
        <v>23</v>
      </c>
    </row>
    <row r="1000" spans="3:47" x14ac:dyDescent="0.35">
      <c r="C1000" t="s">
        <v>231</v>
      </c>
      <c r="D1000">
        <v>0</v>
      </c>
      <c r="G1000" t="s">
        <v>231</v>
      </c>
      <c r="H1000">
        <v>0</v>
      </c>
      <c r="K1000" t="s">
        <v>231</v>
      </c>
      <c r="L1000">
        <v>0</v>
      </c>
      <c r="O1000" t="s">
        <v>231</v>
      </c>
      <c r="P1000">
        <v>0</v>
      </c>
      <c r="S1000" t="s">
        <v>231</v>
      </c>
      <c r="T1000">
        <v>0</v>
      </c>
      <c r="W1000" t="s">
        <v>231</v>
      </c>
      <c r="X1000">
        <v>0</v>
      </c>
      <c r="AA1000" t="s">
        <v>231</v>
      </c>
      <c r="AB1000">
        <v>0</v>
      </c>
      <c r="AE1000" t="s">
        <v>231</v>
      </c>
      <c r="AF1000">
        <v>0</v>
      </c>
      <c r="AI1000" t="s">
        <v>231</v>
      </c>
      <c r="AJ1000">
        <v>0</v>
      </c>
      <c r="AM1000" t="s">
        <v>231</v>
      </c>
      <c r="AN1000">
        <v>0</v>
      </c>
      <c r="AQ1000" t="s">
        <v>231</v>
      </c>
      <c r="AR1000">
        <v>0</v>
      </c>
      <c r="AT1000" t="s">
        <v>70</v>
      </c>
      <c r="AU1000">
        <v>0</v>
      </c>
    </row>
    <row r="1001" spans="3:47" x14ac:dyDescent="0.35">
      <c r="C1001" t="s">
        <v>141</v>
      </c>
      <c r="D1001">
        <v>0</v>
      </c>
      <c r="G1001" t="s">
        <v>141</v>
      </c>
      <c r="H1001">
        <v>0</v>
      </c>
      <c r="K1001" t="s">
        <v>141</v>
      </c>
      <c r="L1001">
        <v>0</v>
      </c>
      <c r="O1001" t="s">
        <v>141</v>
      </c>
      <c r="P1001">
        <v>0</v>
      </c>
      <c r="S1001" t="s">
        <v>141</v>
      </c>
      <c r="T1001">
        <v>2</v>
      </c>
      <c r="W1001" t="s">
        <v>141</v>
      </c>
      <c r="X1001">
        <v>6</v>
      </c>
      <c r="AA1001" t="s">
        <v>141</v>
      </c>
      <c r="AB1001">
        <v>5</v>
      </c>
      <c r="AE1001" t="s">
        <v>141</v>
      </c>
      <c r="AF1001">
        <v>4</v>
      </c>
      <c r="AI1001" t="s">
        <v>141</v>
      </c>
      <c r="AJ1001">
        <v>3</v>
      </c>
      <c r="AM1001" t="s">
        <v>141</v>
      </c>
      <c r="AN1001">
        <v>1</v>
      </c>
      <c r="AQ1001" t="s">
        <v>141</v>
      </c>
      <c r="AR1001">
        <v>2</v>
      </c>
      <c r="AT1001" t="s">
        <v>76</v>
      </c>
      <c r="AU1001">
        <v>2</v>
      </c>
    </row>
    <row r="1002" spans="3:47" x14ac:dyDescent="0.35">
      <c r="C1002" t="s">
        <v>232</v>
      </c>
      <c r="D1002">
        <v>0</v>
      </c>
      <c r="G1002" t="s">
        <v>232</v>
      </c>
      <c r="H1002">
        <v>0</v>
      </c>
      <c r="K1002" t="s">
        <v>232</v>
      </c>
      <c r="L1002">
        <v>0</v>
      </c>
      <c r="O1002" t="s">
        <v>232</v>
      </c>
      <c r="P1002">
        <v>0</v>
      </c>
      <c r="S1002" t="s">
        <v>232</v>
      </c>
      <c r="T1002">
        <v>1340</v>
      </c>
      <c r="W1002" t="s">
        <v>232</v>
      </c>
      <c r="X1002">
        <v>1364</v>
      </c>
      <c r="AA1002" t="s">
        <v>232</v>
      </c>
      <c r="AB1002">
        <v>1353</v>
      </c>
      <c r="AE1002" t="s">
        <v>232</v>
      </c>
      <c r="AF1002">
        <v>1353</v>
      </c>
      <c r="AI1002" t="s">
        <v>232</v>
      </c>
      <c r="AJ1002">
        <v>2137</v>
      </c>
      <c r="AM1002" t="s">
        <v>232</v>
      </c>
      <c r="AN1002">
        <v>2139</v>
      </c>
      <c r="AQ1002" t="s">
        <v>232</v>
      </c>
      <c r="AR1002">
        <v>0</v>
      </c>
      <c r="AT1002" t="s">
        <v>77</v>
      </c>
      <c r="AU1002">
        <v>4010</v>
      </c>
    </row>
    <row r="1003" spans="3:47" x14ac:dyDescent="0.35">
      <c r="C1003" t="s">
        <v>233</v>
      </c>
      <c r="D1003">
        <v>0</v>
      </c>
      <c r="G1003" t="s">
        <v>233</v>
      </c>
      <c r="H1003">
        <v>0</v>
      </c>
      <c r="K1003" t="s">
        <v>233</v>
      </c>
      <c r="L1003">
        <v>0</v>
      </c>
      <c r="O1003" t="s">
        <v>233</v>
      </c>
      <c r="P1003">
        <v>0</v>
      </c>
      <c r="S1003" t="s">
        <v>233</v>
      </c>
      <c r="T1003">
        <v>1264</v>
      </c>
      <c r="W1003" t="s">
        <v>233</v>
      </c>
      <c r="X1003">
        <v>1806</v>
      </c>
      <c r="AA1003" t="s">
        <v>233</v>
      </c>
      <c r="AB1003">
        <v>1554</v>
      </c>
      <c r="AE1003" t="s">
        <v>233</v>
      </c>
      <c r="AF1003">
        <v>1948</v>
      </c>
      <c r="AI1003" t="s">
        <v>233</v>
      </c>
      <c r="AJ1003">
        <v>1371</v>
      </c>
      <c r="AM1003" t="s">
        <v>233</v>
      </c>
      <c r="AN1003">
        <v>0</v>
      </c>
      <c r="AQ1003" t="s">
        <v>233</v>
      </c>
      <c r="AR1003">
        <v>0</v>
      </c>
      <c r="AT1003" t="s">
        <v>78</v>
      </c>
      <c r="AU1003">
        <v>360</v>
      </c>
    </row>
    <row r="1004" spans="3:47" x14ac:dyDescent="0.35">
      <c r="C1004" t="s">
        <v>134</v>
      </c>
      <c r="D1004">
        <v>0</v>
      </c>
      <c r="G1004" t="s">
        <v>134</v>
      </c>
      <c r="H1004">
        <v>0</v>
      </c>
      <c r="K1004" t="s">
        <v>134</v>
      </c>
      <c r="L1004">
        <v>0</v>
      </c>
      <c r="O1004" t="s">
        <v>134</v>
      </c>
      <c r="P1004">
        <v>0</v>
      </c>
      <c r="S1004" t="s">
        <v>134</v>
      </c>
      <c r="T1004">
        <v>129</v>
      </c>
      <c r="W1004" t="s">
        <v>134</v>
      </c>
      <c r="X1004">
        <v>201</v>
      </c>
      <c r="AA1004" t="s">
        <v>134</v>
      </c>
      <c r="AB1004">
        <v>183</v>
      </c>
      <c r="AE1004" t="s">
        <v>134</v>
      </c>
      <c r="AF1004">
        <v>195</v>
      </c>
      <c r="AI1004" t="s">
        <v>134</v>
      </c>
      <c r="AJ1004">
        <v>338</v>
      </c>
      <c r="AM1004" t="s">
        <v>134</v>
      </c>
      <c r="AN1004">
        <v>149</v>
      </c>
      <c r="AQ1004" t="s">
        <v>134</v>
      </c>
      <c r="AR1004">
        <v>887</v>
      </c>
      <c r="AT1004" t="s">
        <v>67</v>
      </c>
      <c r="AU1004">
        <v>615</v>
      </c>
    </row>
    <row r="1005" spans="3:47" x14ac:dyDescent="0.35">
      <c r="C1005" t="s">
        <v>142</v>
      </c>
      <c r="D1005">
        <v>0</v>
      </c>
      <c r="G1005" t="s">
        <v>142</v>
      </c>
      <c r="H1005">
        <v>0</v>
      </c>
      <c r="K1005" t="s">
        <v>142</v>
      </c>
      <c r="L1005">
        <v>0</v>
      </c>
      <c r="O1005" t="s">
        <v>142</v>
      </c>
      <c r="P1005">
        <v>0</v>
      </c>
      <c r="S1005" t="s">
        <v>142</v>
      </c>
      <c r="T1005">
        <v>638</v>
      </c>
      <c r="W1005" t="s">
        <v>142</v>
      </c>
      <c r="X1005">
        <v>945</v>
      </c>
      <c r="AA1005" t="s">
        <v>142</v>
      </c>
      <c r="AB1005">
        <v>978</v>
      </c>
      <c r="AE1005" t="s">
        <v>142</v>
      </c>
      <c r="AF1005">
        <v>817</v>
      </c>
      <c r="AI1005" t="s">
        <v>142</v>
      </c>
      <c r="AJ1005">
        <v>0</v>
      </c>
      <c r="AM1005" t="s">
        <v>142</v>
      </c>
      <c r="AN1005">
        <v>813</v>
      </c>
      <c r="AQ1005" t="s">
        <v>142</v>
      </c>
      <c r="AR1005">
        <v>390</v>
      </c>
      <c r="AT1005" t="s">
        <v>80</v>
      </c>
      <c r="AU1005">
        <v>0</v>
      </c>
    </row>
    <row r="1006" spans="3:47" x14ac:dyDescent="0.35">
      <c r="C1006" t="s">
        <v>83</v>
      </c>
      <c r="D1006">
        <v>0</v>
      </c>
      <c r="G1006" t="s">
        <v>83</v>
      </c>
      <c r="H1006">
        <v>0</v>
      </c>
      <c r="K1006" t="s">
        <v>83</v>
      </c>
      <c r="L1006">
        <v>0</v>
      </c>
      <c r="O1006" t="s">
        <v>83</v>
      </c>
      <c r="P1006">
        <v>231</v>
      </c>
      <c r="S1006" t="s">
        <v>83</v>
      </c>
      <c r="T1006">
        <v>152</v>
      </c>
      <c r="W1006" t="s">
        <v>83</v>
      </c>
      <c r="X1006">
        <v>174</v>
      </c>
      <c r="AA1006" t="s">
        <v>83</v>
      </c>
      <c r="AB1006">
        <v>160</v>
      </c>
      <c r="AE1006" t="s">
        <v>83</v>
      </c>
      <c r="AF1006">
        <v>175</v>
      </c>
      <c r="AI1006" t="s">
        <v>83</v>
      </c>
      <c r="AJ1006">
        <v>230</v>
      </c>
      <c r="AM1006" t="s">
        <v>83</v>
      </c>
      <c r="AN1006">
        <v>161</v>
      </c>
      <c r="AQ1006" t="s">
        <v>83</v>
      </c>
      <c r="AR1006">
        <v>183</v>
      </c>
      <c r="AT1006" t="s">
        <v>83</v>
      </c>
      <c r="AU1006">
        <v>252</v>
      </c>
    </row>
    <row r="1007" spans="3:47" x14ac:dyDescent="0.35">
      <c r="C1007" t="s">
        <v>84</v>
      </c>
      <c r="D1007">
        <v>0</v>
      </c>
      <c r="G1007" t="s">
        <v>84</v>
      </c>
      <c r="H1007">
        <v>0</v>
      </c>
      <c r="K1007" t="s">
        <v>84</v>
      </c>
      <c r="L1007">
        <v>0</v>
      </c>
      <c r="O1007" t="s">
        <v>84</v>
      </c>
      <c r="P1007">
        <v>0</v>
      </c>
      <c r="S1007" t="s">
        <v>84</v>
      </c>
      <c r="T1007">
        <v>14</v>
      </c>
      <c r="W1007" t="s">
        <v>84</v>
      </c>
      <c r="X1007">
        <v>62</v>
      </c>
      <c r="AA1007" t="s">
        <v>84</v>
      </c>
      <c r="AB1007">
        <v>62</v>
      </c>
      <c r="AE1007" t="s">
        <v>84</v>
      </c>
      <c r="AF1007">
        <v>62</v>
      </c>
      <c r="AI1007" t="s">
        <v>84</v>
      </c>
      <c r="AJ1007">
        <v>66</v>
      </c>
      <c r="AM1007" t="s">
        <v>84</v>
      </c>
      <c r="AN1007">
        <v>56</v>
      </c>
      <c r="AQ1007" t="s">
        <v>84</v>
      </c>
      <c r="AR1007">
        <v>0</v>
      </c>
      <c r="AT1007" t="s">
        <v>84</v>
      </c>
      <c r="AU1007">
        <v>0</v>
      </c>
    </row>
    <row r="1008" spans="3:47" x14ac:dyDescent="0.35">
      <c r="C1008" t="s">
        <v>126</v>
      </c>
      <c r="D1008">
        <v>0</v>
      </c>
      <c r="G1008" t="s">
        <v>126</v>
      </c>
      <c r="H1008">
        <v>0</v>
      </c>
      <c r="K1008" t="s">
        <v>247</v>
      </c>
      <c r="L1008">
        <v>0</v>
      </c>
      <c r="O1008" t="s">
        <v>126</v>
      </c>
      <c r="P1008">
        <v>0</v>
      </c>
      <c r="S1008" t="s">
        <v>126</v>
      </c>
      <c r="T1008">
        <v>9</v>
      </c>
      <c r="W1008" t="s">
        <v>126</v>
      </c>
      <c r="X1008">
        <v>21</v>
      </c>
      <c r="AA1008" t="s">
        <v>126</v>
      </c>
      <c r="AB1008">
        <v>25</v>
      </c>
      <c r="AE1008" t="s">
        <v>126</v>
      </c>
      <c r="AF1008">
        <v>35</v>
      </c>
      <c r="AI1008" t="s">
        <v>126</v>
      </c>
      <c r="AJ1008">
        <v>83</v>
      </c>
      <c r="AM1008" t="s">
        <v>126</v>
      </c>
      <c r="AN1008">
        <v>33</v>
      </c>
      <c r="AQ1008" t="s">
        <v>126</v>
      </c>
      <c r="AR1008">
        <v>0</v>
      </c>
      <c r="AT1008" t="s">
        <v>86</v>
      </c>
      <c r="AU1008">
        <v>0</v>
      </c>
    </row>
    <row r="1009" spans="1:47" x14ac:dyDescent="0.35">
      <c r="C1009" t="s">
        <v>87</v>
      </c>
      <c r="D1009">
        <v>0</v>
      </c>
      <c r="G1009" t="s">
        <v>87</v>
      </c>
      <c r="H1009">
        <v>0</v>
      </c>
      <c r="K1009" t="s">
        <v>87</v>
      </c>
      <c r="L1009">
        <v>0</v>
      </c>
      <c r="O1009" t="s">
        <v>87</v>
      </c>
      <c r="P1009">
        <v>0</v>
      </c>
      <c r="S1009" t="s">
        <v>87</v>
      </c>
      <c r="T1009">
        <v>0</v>
      </c>
      <c r="W1009" t="s">
        <v>87</v>
      </c>
      <c r="X1009">
        <v>0</v>
      </c>
      <c r="AA1009" t="s">
        <v>87</v>
      </c>
      <c r="AB1009">
        <v>0</v>
      </c>
      <c r="AE1009" t="s">
        <v>87</v>
      </c>
      <c r="AF1009">
        <v>0</v>
      </c>
      <c r="AI1009" t="s">
        <v>87</v>
      </c>
      <c r="AJ1009">
        <v>0</v>
      </c>
      <c r="AM1009" t="s">
        <v>87</v>
      </c>
      <c r="AN1009">
        <v>0</v>
      </c>
      <c r="AQ1009" t="s">
        <v>87</v>
      </c>
      <c r="AR1009">
        <v>0</v>
      </c>
      <c r="AT1009" t="s">
        <v>87</v>
      </c>
      <c r="AU1009">
        <v>987</v>
      </c>
    </row>
    <row r="1010" spans="1:47" x14ac:dyDescent="0.35">
      <c r="A1010" t="s">
        <v>198</v>
      </c>
      <c r="B1010">
        <v>47786137.499999993</v>
      </c>
      <c r="C1010" t="s">
        <v>135</v>
      </c>
      <c r="D1010">
        <v>2962</v>
      </c>
      <c r="E1010" t="s">
        <v>198</v>
      </c>
      <c r="F1010">
        <v>49253643.5</v>
      </c>
      <c r="G1010" t="s">
        <v>135</v>
      </c>
      <c r="H1010">
        <v>0</v>
      </c>
      <c r="I1010" t="s">
        <v>198</v>
      </c>
      <c r="J1010">
        <v>50814551.500000022</v>
      </c>
      <c r="K1010" t="s">
        <v>135</v>
      </c>
      <c r="L1010">
        <v>6036</v>
      </c>
      <c r="M1010" t="s">
        <v>198</v>
      </c>
      <c r="N1010">
        <v>52542823.5</v>
      </c>
      <c r="O1010" t="s">
        <v>135</v>
      </c>
      <c r="P1010">
        <v>0</v>
      </c>
      <c r="Q1010" t="s">
        <v>198</v>
      </c>
      <c r="R1010">
        <v>54401801.500000007</v>
      </c>
      <c r="S1010" t="s">
        <v>135</v>
      </c>
      <c r="T1010">
        <v>67</v>
      </c>
      <c r="U1010" t="s">
        <v>198</v>
      </c>
      <c r="V1010">
        <v>56267032.000000007</v>
      </c>
      <c r="W1010" t="s">
        <v>135</v>
      </c>
      <c r="X1010">
        <v>0</v>
      </c>
      <c r="Y1010" t="s">
        <v>198</v>
      </c>
      <c r="Z1010">
        <v>58090443.000000007</v>
      </c>
      <c r="AA1010" t="s">
        <v>135</v>
      </c>
      <c r="AB1010">
        <v>5770</v>
      </c>
      <c r="AC1010" t="s">
        <v>198</v>
      </c>
      <c r="AD1010">
        <v>59872579</v>
      </c>
      <c r="AE1010" t="s">
        <v>135</v>
      </c>
      <c r="AF1010">
        <v>0</v>
      </c>
      <c r="AG1010" t="s">
        <v>198</v>
      </c>
      <c r="AH1010">
        <v>61704517.99999997</v>
      </c>
      <c r="AI1010" t="s">
        <v>135</v>
      </c>
      <c r="AJ1010">
        <v>0</v>
      </c>
      <c r="AK1010" t="s">
        <v>198</v>
      </c>
      <c r="AL1010">
        <v>63588333.999999993</v>
      </c>
      <c r="AM1010" t="s">
        <v>135</v>
      </c>
      <c r="AN1010">
        <v>0</v>
      </c>
      <c r="AO1010" t="s">
        <v>198</v>
      </c>
      <c r="AP1010">
        <v>65497748.000000045</v>
      </c>
      <c r="AQ1010" t="s">
        <v>135</v>
      </c>
      <c r="AR1010">
        <v>17386</v>
      </c>
      <c r="AS1010" t="s">
        <v>198</v>
      </c>
      <c r="AT1010" t="s">
        <v>148</v>
      </c>
      <c r="AU1010">
        <v>2885</v>
      </c>
    </row>
    <row r="1011" spans="1:47" x14ac:dyDescent="0.35">
      <c r="C1011" t="s">
        <v>139</v>
      </c>
      <c r="D1011">
        <v>41600</v>
      </c>
      <c r="G1011" t="s">
        <v>139</v>
      </c>
      <c r="H1011">
        <v>0</v>
      </c>
      <c r="K1011" t="s">
        <v>139</v>
      </c>
      <c r="L1011">
        <v>43104</v>
      </c>
      <c r="O1011" t="s">
        <v>139</v>
      </c>
      <c r="P1011">
        <v>0</v>
      </c>
      <c r="S1011" t="s">
        <v>139</v>
      </c>
      <c r="T1011">
        <v>0</v>
      </c>
      <c r="W1011" t="s">
        <v>139</v>
      </c>
      <c r="X1011">
        <v>63880</v>
      </c>
      <c r="AA1011" t="s">
        <v>139</v>
      </c>
      <c r="AB1011">
        <v>63880</v>
      </c>
      <c r="AE1011" t="s">
        <v>139</v>
      </c>
      <c r="AF1011">
        <v>0</v>
      </c>
      <c r="AI1011" t="s">
        <v>139</v>
      </c>
      <c r="AJ1011">
        <v>0</v>
      </c>
      <c r="AM1011" t="s">
        <v>139</v>
      </c>
      <c r="AN1011">
        <v>0</v>
      </c>
      <c r="AQ1011" t="s">
        <v>139</v>
      </c>
      <c r="AR1011">
        <v>0</v>
      </c>
      <c r="AT1011" t="s">
        <v>139</v>
      </c>
      <c r="AU1011">
        <v>31940</v>
      </c>
    </row>
    <row r="1012" spans="1:47" x14ac:dyDescent="0.35">
      <c r="C1012" t="s">
        <v>138</v>
      </c>
      <c r="D1012">
        <v>0</v>
      </c>
      <c r="G1012" t="s">
        <v>138</v>
      </c>
      <c r="H1012">
        <v>0</v>
      </c>
      <c r="K1012" t="s">
        <v>138</v>
      </c>
      <c r="L1012">
        <v>0</v>
      </c>
      <c r="O1012" t="s">
        <v>138</v>
      </c>
      <c r="P1012">
        <v>0</v>
      </c>
      <c r="S1012" t="s">
        <v>138</v>
      </c>
      <c r="T1012">
        <v>0</v>
      </c>
      <c r="W1012" t="s">
        <v>138</v>
      </c>
      <c r="X1012">
        <v>0</v>
      </c>
      <c r="AA1012" t="s">
        <v>138</v>
      </c>
      <c r="AB1012">
        <v>0</v>
      </c>
      <c r="AE1012" t="s">
        <v>138</v>
      </c>
      <c r="AF1012">
        <v>0</v>
      </c>
      <c r="AI1012" t="s">
        <v>138</v>
      </c>
      <c r="AJ1012">
        <v>0</v>
      </c>
      <c r="AM1012" t="s">
        <v>138</v>
      </c>
      <c r="AN1012">
        <v>0</v>
      </c>
      <c r="AQ1012" t="s">
        <v>138</v>
      </c>
      <c r="AR1012">
        <v>0</v>
      </c>
      <c r="AT1012" t="s">
        <v>138</v>
      </c>
      <c r="AU1012">
        <v>0</v>
      </c>
    </row>
    <row r="1013" spans="1:47" x14ac:dyDescent="0.35">
      <c r="C1013" t="s">
        <v>82</v>
      </c>
      <c r="D1013">
        <v>20962</v>
      </c>
      <c r="G1013" t="s">
        <v>82</v>
      </c>
      <c r="H1013">
        <v>0</v>
      </c>
      <c r="K1013" t="s">
        <v>82</v>
      </c>
      <c r="L1013">
        <v>0</v>
      </c>
      <c r="O1013" t="s">
        <v>82</v>
      </c>
      <c r="P1013">
        <v>53</v>
      </c>
      <c r="S1013" t="s">
        <v>82</v>
      </c>
      <c r="T1013">
        <v>1200</v>
      </c>
      <c r="W1013" t="s">
        <v>82</v>
      </c>
      <c r="X1013">
        <v>1223</v>
      </c>
      <c r="AA1013" t="s">
        <v>82</v>
      </c>
      <c r="AB1013">
        <v>378</v>
      </c>
      <c r="AE1013" t="s">
        <v>82</v>
      </c>
      <c r="AF1013">
        <v>0</v>
      </c>
      <c r="AI1013" t="s">
        <v>82</v>
      </c>
      <c r="AJ1013">
        <v>0</v>
      </c>
      <c r="AM1013" t="s">
        <v>82</v>
      </c>
      <c r="AN1013">
        <v>16</v>
      </c>
      <c r="AQ1013" t="s">
        <v>82</v>
      </c>
      <c r="AR1013">
        <v>656</v>
      </c>
      <c r="AT1013" t="s">
        <v>82</v>
      </c>
      <c r="AU1013">
        <v>1845</v>
      </c>
    </row>
    <row r="1014" spans="1:47" x14ac:dyDescent="0.35">
      <c r="C1014" t="s">
        <v>60</v>
      </c>
      <c r="D1014">
        <v>9658</v>
      </c>
      <c r="G1014" t="s">
        <v>60</v>
      </c>
      <c r="H1014">
        <v>0</v>
      </c>
      <c r="K1014" t="s">
        <v>60</v>
      </c>
      <c r="L1014">
        <v>0</v>
      </c>
      <c r="O1014" t="s">
        <v>60</v>
      </c>
      <c r="P1014">
        <v>0</v>
      </c>
      <c r="S1014" t="s">
        <v>60</v>
      </c>
      <c r="T1014">
        <v>0</v>
      </c>
      <c r="W1014" t="s">
        <v>60</v>
      </c>
      <c r="X1014">
        <v>282</v>
      </c>
      <c r="AA1014" t="s">
        <v>60</v>
      </c>
      <c r="AB1014">
        <v>233</v>
      </c>
      <c r="AE1014" t="s">
        <v>60</v>
      </c>
      <c r="AF1014">
        <v>0</v>
      </c>
      <c r="AI1014" t="s">
        <v>60</v>
      </c>
      <c r="AJ1014">
        <v>0</v>
      </c>
      <c r="AM1014" t="s">
        <v>60</v>
      </c>
      <c r="AN1014">
        <v>18</v>
      </c>
      <c r="AQ1014" t="s">
        <v>60</v>
      </c>
      <c r="AR1014">
        <v>465</v>
      </c>
      <c r="AT1014" t="s">
        <v>60</v>
      </c>
      <c r="AU1014">
        <v>682</v>
      </c>
    </row>
    <row r="1015" spans="1:47" x14ac:dyDescent="0.35">
      <c r="C1015" t="s">
        <v>127</v>
      </c>
      <c r="D1015">
        <v>0</v>
      </c>
      <c r="G1015" t="s">
        <v>127</v>
      </c>
      <c r="H1015">
        <v>0</v>
      </c>
      <c r="K1015" t="s">
        <v>127</v>
      </c>
      <c r="L1015">
        <v>0</v>
      </c>
      <c r="O1015" t="s">
        <v>127</v>
      </c>
      <c r="P1015">
        <v>0</v>
      </c>
      <c r="S1015" t="s">
        <v>127</v>
      </c>
      <c r="T1015">
        <v>0</v>
      </c>
      <c r="W1015" t="s">
        <v>127</v>
      </c>
      <c r="X1015">
        <v>0</v>
      </c>
      <c r="AA1015" t="s">
        <v>127</v>
      </c>
      <c r="AB1015">
        <v>0</v>
      </c>
      <c r="AE1015" t="s">
        <v>127</v>
      </c>
      <c r="AF1015">
        <v>0</v>
      </c>
      <c r="AI1015" t="s">
        <v>127</v>
      </c>
      <c r="AJ1015">
        <v>0</v>
      </c>
      <c r="AM1015" t="s">
        <v>127</v>
      </c>
      <c r="AN1015">
        <v>0</v>
      </c>
      <c r="AQ1015" t="s">
        <v>127</v>
      </c>
      <c r="AR1015">
        <v>20737</v>
      </c>
      <c r="AT1015" t="s">
        <v>58</v>
      </c>
      <c r="AU1015">
        <v>0</v>
      </c>
    </row>
    <row r="1016" spans="1:47" x14ac:dyDescent="0.35">
      <c r="C1016" t="s">
        <v>61</v>
      </c>
      <c r="D1016">
        <v>0</v>
      </c>
      <c r="G1016" t="s">
        <v>61</v>
      </c>
      <c r="H1016">
        <v>0</v>
      </c>
      <c r="K1016" t="s">
        <v>61</v>
      </c>
      <c r="L1016">
        <v>0</v>
      </c>
      <c r="O1016" t="s">
        <v>61</v>
      </c>
      <c r="P1016">
        <v>0</v>
      </c>
      <c r="S1016" t="s">
        <v>61</v>
      </c>
      <c r="T1016">
        <v>0</v>
      </c>
      <c r="W1016" t="s">
        <v>61</v>
      </c>
      <c r="X1016">
        <v>49</v>
      </c>
      <c r="AA1016" t="s">
        <v>61</v>
      </c>
      <c r="AB1016">
        <v>855</v>
      </c>
      <c r="AE1016" t="s">
        <v>61</v>
      </c>
      <c r="AF1016">
        <v>0</v>
      </c>
      <c r="AI1016" t="s">
        <v>61</v>
      </c>
      <c r="AJ1016">
        <v>0</v>
      </c>
      <c r="AM1016" t="s">
        <v>61</v>
      </c>
      <c r="AN1016">
        <v>0</v>
      </c>
      <c r="AQ1016" t="s">
        <v>61</v>
      </c>
      <c r="AR1016">
        <v>65</v>
      </c>
      <c r="AT1016" t="s">
        <v>61</v>
      </c>
      <c r="AU1016">
        <v>148</v>
      </c>
    </row>
    <row r="1017" spans="1:47" x14ac:dyDescent="0.35">
      <c r="C1017" t="s">
        <v>62</v>
      </c>
      <c r="D1017">
        <v>3255</v>
      </c>
      <c r="G1017" t="s">
        <v>62</v>
      </c>
      <c r="H1017">
        <v>0</v>
      </c>
      <c r="K1017" t="s">
        <v>62</v>
      </c>
      <c r="L1017">
        <v>0</v>
      </c>
      <c r="O1017" t="s">
        <v>62</v>
      </c>
      <c r="P1017">
        <v>0</v>
      </c>
      <c r="S1017" t="s">
        <v>62</v>
      </c>
      <c r="T1017">
        <v>0</v>
      </c>
      <c r="W1017" t="s">
        <v>62</v>
      </c>
      <c r="X1017">
        <v>566</v>
      </c>
      <c r="AA1017" t="s">
        <v>62</v>
      </c>
      <c r="AB1017">
        <v>1905</v>
      </c>
      <c r="AE1017" t="s">
        <v>62</v>
      </c>
      <c r="AF1017">
        <v>0</v>
      </c>
      <c r="AI1017" t="s">
        <v>62</v>
      </c>
      <c r="AJ1017">
        <v>0</v>
      </c>
      <c r="AM1017" t="s">
        <v>62</v>
      </c>
      <c r="AN1017">
        <v>0</v>
      </c>
      <c r="AQ1017" t="s">
        <v>62</v>
      </c>
      <c r="AR1017">
        <v>929</v>
      </c>
      <c r="AT1017" t="s">
        <v>62</v>
      </c>
      <c r="AU1017">
        <v>578</v>
      </c>
    </row>
    <row r="1018" spans="1:47" x14ac:dyDescent="0.35">
      <c r="C1018" t="s">
        <v>227</v>
      </c>
      <c r="D1018">
        <v>0</v>
      </c>
      <c r="G1018" t="s">
        <v>227</v>
      </c>
      <c r="H1018">
        <v>0</v>
      </c>
      <c r="K1018" t="s">
        <v>227</v>
      </c>
      <c r="L1018">
        <v>0</v>
      </c>
      <c r="O1018" t="s">
        <v>227</v>
      </c>
      <c r="P1018">
        <v>0</v>
      </c>
      <c r="S1018" t="s">
        <v>227</v>
      </c>
      <c r="T1018">
        <v>0</v>
      </c>
      <c r="W1018" t="s">
        <v>227</v>
      </c>
      <c r="X1018">
        <v>0</v>
      </c>
      <c r="AA1018" t="s">
        <v>227</v>
      </c>
      <c r="AB1018">
        <v>0</v>
      </c>
      <c r="AE1018" t="s">
        <v>227</v>
      </c>
      <c r="AF1018">
        <v>0</v>
      </c>
      <c r="AI1018" t="s">
        <v>227</v>
      </c>
      <c r="AJ1018">
        <v>0</v>
      </c>
      <c r="AM1018" t="s">
        <v>227</v>
      </c>
      <c r="AN1018">
        <v>0</v>
      </c>
      <c r="AQ1018" t="s">
        <v>227</v>
      </c>
      <c r="AR1018">
        <v>0</v>
      </c>
      <c r="AT1018" t="s">
        <v>64</v>
      </c>
      <c r="AU1018">
        <v>25803</v>
      </c>
    </row>
    <row r="1019" spans="1:47" x14ac:dyDescent="0.35">
      <c r="C1019" t="s">
        <v>228</v>
      </c>
      <c r="D1019">
        <v>0</v>
      </c>
      <c r="G1019" t="s">
        <v>228</v>
      </c>
      <c r="H1019">
        <v>0</v>
      </c>
      <c r="K1019" t="s">
        <v>228</v>
      </c>
      <c r="L1019">
        <v>0</v>
      </c>
      <c r="O1019" t="s">
        <v>228</v>
      </c>
      <c r="P1019">
        <v>0</v>
      </c>
      <c r="S1019" t="s">
        <v>228</v>
      </c>
      <c r="T1019">
        <v>0</v>
      </c>
      <c r="W1019" t="s">
        <v>228</v>
      </c>
      <c r="X1019">
        <v>0</v>
      </c>
      <c r="AA1019" t="s">
        <v>228</v>
      </c>
      <c r="AB1019">
        <v>0</v>
      </c>
      <c r="AE1019" t="s">
        <v>228</v>
      </c>
      <c r="AF1019">
        <v>0</v>
      </c>
      <c r="AI1019" t="s">
        <v>228</v>
      </c>
      <c r="AJ1019">
        <v>0</v>
      </c>
      <c r="AM1019" t="s">
        <v>228</v>
      </c>
      <c r="AN1019">
        <v>0</v>
      </c>
      <c r="AQ1019" t="s">
        <v>228</v>
      </c>
      <c r="AR1019">
        <v>0</v>
      </c>
      <c r="AT1019" t="s">
        <v>65</v>
      </c>
      <c r="AU1019">
        <v>633</v>
      </c>
    </row>
    <row r="1020" spans="1:47" x14ac:dyDescent="0.35">
      <c r="C1020" t="s">
        <v>229</v>
      </c>
      <c r="D1020">
        <v>60</v>
      </c>
      <c r="G1020" t="s">
        <v>229</v>
      </c>
      <c r="H1020">
        <v>0</v>
      </c>
      <c r="K1020" t="s">
        <v>229</v>
      </c>
      <c r="L1020">
        <v>0</v>
      </c>
      <c r="O1020" t="s">
        <v>229</v>
      </c>
      <c r="P1020">
        <v>0</v>
      </c>
      <c r="S1020" t="s">
        <v>229</v>
      </c>
      <c r="T1020">
        <v>0</v>
      </c>
      <c r="W1020" t="s">
        <v>229</v>
      </c>
      <c r="X1020">
        <v>0</v>
      </c>
      <c r="AA1020" t="s">
        <v>229</v>
      </c>
      <c r="AB1020">
        <v>89</v>
      </c>
      <c r="AE1020" t="s">
        <v>229</v>
      </c>
      <c r="AF1020">
        <v>0</v>
      </c>
      <c r="AI1020" t="s">
        <v>229</v>
      </c>
      <c r="AJ1020">
        <v>0</v>
      </c>
      <c r="AM1020" t="s">
        <v>229</v>
      </c>
      <c r="AN1020">
        <v>0</v>
      </c>
      <c r="AQ1020" t="s">
        <v>229</v>
      </c>
      <c r="AR1020">
        <v>12</v>
      </c>
      <c r="AT1020" t="s">
        <v>66</v>
      </c>
      <c r="AU1020">
        <v>73</v>
      </c>
    </row>
    <row r="1021" spans="1:47" x14ac:dyDescent="0.35">
      <c r="C1021" t="s">
        <v>133</v>
      </c>
      <c r="D1021">
        <v>89</v>
      </c>
      <c r="G1021" t="s">
        <v>133</v>
      </c>
      <c r="H1021">
        <v>0</v>
      </c>
      <c r="K1021" t="s">
        <v>133</v>
      </c>
      <c r="L1021">
        <v>93</v>
      </c>
      <c r="O1021" t="s">
        <v>133</v>
      </c>
      <c r="P1021">
        <v>0</v>
      </c>
      <c r="S1021" t="s">
        <v>133</v>
      </c>
      <c r="T1021">
        <v>0</v>
      </c>
      <c r="W1021" t="s">
        <v>133</v>
      </c>
      <c r="X1021">
        <v>0</v>
      </c>
      <c r="AA1021" t="s">
        <v>133</v>
      </c>
      <c r="AB1021">
        <v>4361</v>
      </c>
      <c r="AE1021" t="s">
        <v>133</v>
      </c>
      <c r="AF1021">
        <v>0</v>
      </c>
      <c r="AI1021" t="s">
        <v>133</v>
      </c>
      <c r="AJ1021">
        <v>0</v>
      </c>
      <c r="AM1021" t="s">
        <v>133</v>
      </c>
      <c r="AN1021">
        <v>0</v>
      </c>
      <c r="AQ1021" t="s">
        <v>133</v>
      </c>
      <c r="AR1021">
        <v>1198</v>
      </c>
      <c r="AT1021" t="s">
        <v>79</v>
      </c>
      <c r="AU1021">
        <v>3028</v>
      </c>
    </row>
    <row r="1022" spans="1:47" x14ac:dyDescent="0.35">
      <c r="C1022" t="s">
        <v>230</v>
      </c>
      <c r="D1022">
        <v>0</v>
      </c>
      <c r="G1022" t="s">
        <v>230</v>
      </c>
      <c r="H1022">
        <v>0</v>
      </c>
      <c r="K1022" t="s">
        <v>230</v>
      </c>
      <c r="L1022">
        <v>0</v>
      </c>
      <c r="O1022" t="s">
        <v>230</v>
      </c>
      <c r="P1022">
        <v>0</v>
      </c>
      <c r="S1022" t="s">
        <v>230</v>
      </c>
      <c r="T1022">
        <v>0</v>
      </c>
      <c r="W1022" t="s">
        <v>230</v>
      </c>
      <c r="X1022">
        <v>0</v>
      </c>
      <c r="AA1022" t="s">
        <v>230</v>
      </c>
      <c r="AB1022">
        <v>0</v>
      </c>
      <c r="AE1022" t="s">
        <v>230</v>
      </c>
      <c r="AF1022">
        <v>0</v>
      </c>
      <c r="AI1022" t="s">
        <v>230</v>
      </c>
      <c r="AJ1022">
        <v>0</v>
      </c>
      <c r="AM1022" t="s">
        <v>230</v>
      </c>
      <c r="AN1022">
        <v>0</v>
      </c>
      <c r="AQ1022" t="s">
        <v>230</v>
      </c>
      <c r="AR1022">
        <v>2337</v>
      </c>
      <c r="AT1022" t="s">
        <v>68</v>
      </c>
      <c r="AU1022">
        <v>9250</v>
      </c>
    </row>
    <row r="1023" spans="1:47" x14ac:dyDescent="0.35">
      <c r="C1023" t="s">
        <v>136</v>
      </c>
      <c r="D1023">
        <v>223</v>
      </c>
      <c r="G1023" t="s">
        <v>136</v>
      </c>
      <c r="H1023">
        <v>0</v>
      </c>
      <c r="K1023" t="s">
        <v>136</v>
      </c>
      <c r="L1023">
        <v>0</v>
      </c>
      <c r="O1023" t="s">
        <v>136</v>
      </c>
      <c r="P1023">
        <v>0</v>
      </c>
      <c r="S1023" t="s">
        <v>136</v>
      </c>
      <c r="T1023">
        <v>0</v>
      </c>
      <c r="W1023" t="s">
        <v>136</v>
      </c>
      <c r="X1023">
        <v>0</v>
      </c>
      <c r="AA1023" t="s">
        <v>136</v>
      </c>
      <c r="AB1023">
        <v>0</v>
      </c>
      <c r="AE1023" t="s">
        <v>136</v>
      </c>
      <c r="AF1023">
        <v>0</v>
      </c>
      <c r="AI1023" t="s">
        <v>136</v>
      </c>
      <c r="AJ1023">
        <v>0</v>
      </c>
      <c r="AM1023" t="s">
        <v>136</v>
      </c>
      <c r="AN1023">
        <v>0</v>
      </c>
      <c r="AQ1023" t="s">
        <v>136</v>
      </c>
      <c r="AR1023">
        <v>543</v>
      </c>
      <c r="AT1023" t="s">
        <v>69</v>
      </c>
      <c r="AU1023">
        <v>681</v>
      </c>
    </row>
    <row r="1024" spans="1:47" x14ac:dyDescent="0.35">
      <c r="C1024" t="s">
        <v>231</v>
      </c>
      <c r="D1024">
        <v>470</v>
      </c>
      <c r="G1024" t="s">
        <v>231</v>
      </c>
      <c r="H1024">
        <v>0</v>
      </c>
      <c r="K1024" t="s">
        <v>231</v>
      </c>
      <c r="L1024">
        <v>0</v>
      </c>
      <c r="O1024" t="s">
        <v>231</v>
      </c>
      <c r="P1024">
        <v>0</v>
      </c>
      <c r="S1024" t="s">
        <v>231</v>
      </c>
      <c r="T1024">
        <v>0</v>
      </c>
      <c r="W1024" t="s">
        <v>231</v>
      </c>
      <c r="X1024">
        <v>0</v>
      </c>
      <c r="AA1024" t="s">
        <v>231</v>
      </c>
      <c r="AB1024">
        <v>0</v>
      </c>
      <c r="AE1024" t="s">
        <v>231</v>
      </c>
      <c r="AF1024">
        <v>0</v>
      </c>
      <c r="AI1024" t="s">
        <v>231</v>
      </c>
      <c r="AJ1024">
        <v>0</v>
      </c>
      <c r="AM1024" t="s">
        <v>231</v>
      </c>
      <c r="AN1024">
        <v>0</v>
      </c>
      <c r="AQ1024" t="s">
        <v>231</v>
      </c>
      <c r="AR1024">
        <v>724</v>
      </c>
      <c r="AT1024" t="s">
        <v>70</v>
      </c>
      <c r="AU1024">
        <v>724</v>
      </c>
    </row>
    <row r="1025" spans="1:47" x14ac:dyDescent="0.35">
      <c r="C1025" t="s">
        <v>141</v>
      </c>
      <c r="D1025">
        <v>82</v>
      </c>
      <c r="G1025" t="s">
        <v>141</v>
      </c>
      <c r="H1025">
        <v>0</v>
      </c>
      <c r="K1025" t="s">
        <v>141</v>
      </c>
      <c r="L1025">
        <v>0</v>
      </c>
      <c r="O1025" t="s">
        <v>141</v>
      </c>
      <c r="P1025">
        <v>0</v>
      </c>
      <c r="S1025" t="s">
        <v>141</v>
      </c>
      <c r="T1025">
        <v>0</v>
      </c>
      <c r="W1025" t="s">
        <v>141</v>
      </c>
      <c r="X1025">
        <v>0</v>
      </c>
      <c r="AA1025" t="s">
        <v>141</v>
      </c>
      <c r="AB1025">
        <v>0</v>
      </c>
      <c r="AE1025" t="s">
        <v>141</v>
      </c>
      <c r="AF1025">
        <v>0</v>
      </c>
      <c r="AI1025" t="s">
        <v>141</v>
      </c>
      <c r="AJ1025">
        <v>0</v>
      </c>
      <c r="AM1025" t="s">
        <v>141</v>
      </c>
      <c r="AN1025">
        <v>0</v>
      </c>
      <c r="AQ1025" t="s">
        <v>141</v>
      </c>
      <c r="AR1025">
        <v>201</v>
      </c>
      <c r="AT1025" t="s">
        <v>76</v>
      </c>
      <c r="AU1025">
        <v>213</v>
      </c>
    </row>
    <row r="1026" spans="1:47" x14ac:dyDescent="0.35">
      <c r="C1026" t="s">
        <v>232</v>
      </c>
      <c r="D1026">
        <v>0</v>
      </c>
      <c r="G1026" t="s">
        <v>232</v>
      </c>
      <c r="H1026">
        <v>0</v>
      </c>
      <c r="K1026" t="s">
        <v>232</v>
      </c>
      <c r="L1026">
        <v>0</v>
      </c>
      <c r="O1026" t="s">
        <v>232</v>
      </c>
      <c r="P1026">
        <v>0</v>
      </c>
      <c r="S1026" t="s">
        <v>232</v>
      </c>
      <c r="T1026">
        <v>0</v>
      </c>
      <c r="W1026" t="s">
        <v>232</v>
      </c>
      <c r="X1026">
        <v>0</v>
      </c>
      <c r="AA1026" t="s">
        <v>232</v>
      </c>
      <c r="AB1026">
        <v>0</v>
      </c>
      <c r="AE1026" t="s">
        <v>232</v>
      </c>
      <c r="AF1026">
        <v>0</v>
      </c>
      <c r="AI1026" t="s">
        <v>232</v>
      </c>
      <c r="AJ1026">
        <v>0</v>
      </c>
      <c r="AM1026" t="s">
        <v>232</v>
      </c>
      <c r="AN1026">
        <v>0</v>
      </c>
      <c r="AQ1026" t="s">
        <v>232</v>
      </c>
      <c r="AR1026">
        <v>0</v>
      </c>
      <c r="AT1026" t="s">
        <v>77</v>
      </c>
      <c r="AU1026">
        <v>0</v>
      </c>
    </row>
    <row r="1027" spans="1:47" x14ac:dyDescent="0.35">
      <c r="C1027" t="s">
        <v>233</v>
      </c>
      <c r="D1027">
        <v>0</v>
      </c>
      <c r="G1027" t="s">
        <v>233</v>
      </c>
      <c r="H1027">
        <v>0</v>
      </c>
      <c r="K1027" t="s">
        <v>233</v>
      </c>
      <c r="L1027">
        <v>0</v>
      </c>
      <c r="O1027" t="s">
        <v>233</v>
      </c>
      <c r="P1027">
        <v>0</v>
      </c>
      <c r="S1027" t="s">
        <v>233</v>
      </c>
      <c r="T1027">
        <v>0</v>
      </c>
      <c r="W1027" t="s">
        <v>233</v>
      </c>
      <c r="X1027">
        <v>0</v>
      </c>
      <c r="AA1027" t="s">
        <v>233</v>
      </c>
      <c r="AB1027">
        <v>0</v>
      </c>
      <c r="AE1027" t="s">
        <v>233</v>
      </c>
      <c r="AF1027">
        <v>0</v>
      </c>
      <c r="AI1027" t="s">
        <v>233</v>
      </c>
      <c r="AJ1027">
        <v>0</v>
      </c>
      <c r="AM1027" t="s">
        <v>233</v>
      </c>
      <c r="AN1027">
        <v>0</v>
      </c>
      <c r="AQ1027" t="s">
        <v>233</v>
      </c>
      <c r="AR1027">
        <v>2</v>
      </c>
      <c r="AT1027" t="s">
        <v>78</v>
      </c>
      <c r="AU1027">
        <v>3630</v>
      </c>
    </row>
    <row r="1028" spans="1:47" x14ac:dyDescent="0.35">
      <c r="C1028" t="s">
        <v>134</v>
      </c>
      <c r="D1028">
        <v>1997</v>
      </c>
      <c r="G1028" t="s">
        <v>134</v>
      </c>
      <c r="H1028">
        <v>0</v>
      </c>
      <c r="K1028" t="s">
        <v>134</v>
      </c>
      <c r="L1028">
        <v>2508</v>
      </c>
      <c r="O1028" t="s">
        <v>134</v>
      </c>
      <c r="P1028">
        <v>0</v>
      </c>
      <c r="S1028" t="s">
        <v>134</v>
      </c>
      <c r="T1028">
        <v>0</v>
      </c>
      <c r="W1028" t="s">
        <v>134</v>
      </c>
      <c r="X1028">
        <v>0</v>
      </c>
      <c r="AA1028" t="s">
        <v>134</v>
      </c>
      <c r="AB1028">
        <v>0</v>
      </c>
      <c r="AE1028" t="s">
        <v>134</v>
      </c>
      <c r="AF1028">
        <v>0</v>
      </c>
      <c r="AI1028" t="s">
        <v>134</v>
      </c>
      <c r="AJ1028">
        <v>0</v>
      </c>
      <c r="AM1028" t="s">
        <v>134</v>
      </c>
      <c r="AN1028">
        <v>0</v>
      </c>
      <c r="AQ1028" t="s">
        <v>134</v>
      </c>
      <c r="AR1028">
        <v>4743</v>
      </c>
      <c r="AT1028" t="s">
        <v>67</v>
      </c>
      <c r="AU1028">
        <v>4361</v>
      </c>
    </row>
    <row r="1029" spans="1:47" x14ac:dyDescent="0.35">
      <c r="C1029" t="s">
        <v>142</v>
      </c>
      <c r="D1029">
        <v>8787</v>
      </c>
      <c r="G1029" t="s">
        <v>142</v>
      </c>
      <c r="H1029">
        <v>0</v>
      </c>
      <c r="K1029" t="s">
        <v>142</v>
      </c>
      <c r="L1029">
        <v>10536</v>
      </c>
      <c r="O1029" t="s">
        <v>142</v>
      </c>
      <c r="P1029">
        <v>0</v>
      </c>
      <c r="S1029" t="s">
        <v>142</v>
      </c>
      <c r="T1029">
        <v>0</v>
      </c>
      <c r="W1029" t="s">
        <v>142</v>
      </c>
      <c r="X1029">
        <v>0</v>
      </c>
      <c r="AA1029" t="s">
        <v>142</v>
      </c>
      <c r="AB1029">
        <v>0</v>
      </c>
      <c r="AE1029" t="s">
        <v>142</v>
      </c>
      <c r="AF1029">
        <v>0</v>
      </c>
      <c r="AI1029" t="s">
        <v>142</v>
      </c>
      <c r="AJ1029">
        <v>0</v>
      </c>
      <c r="AM1029" t="s">
        <v>142</v>
      </c>
      <c r="AN1029">
        <v>0</v>
      </c>
      <c r="AQ1029" t="s">
        <v>142</v>
      </c>
      <c r="AR1029">
        <v>71119</v>
      </c>
      <c r="AT1029" t="s">
        <v>80</v>
      </c>
      <c r="AU1029">
        <v>1963</v>
      </c>
    </row>
    <row r="1030" spans="1:47" x14ac:dyDescent="0.35">
      <c r="C1030" t="s">
        <v>83</v>
      </c>
      <c r="D1030">
        <v>130</v>
      </c>
      <c r="G1030" t="s">
        <v>83</v>
      </c>
      <c r="H1030">
        <v>0</v>
      </c>
      <c r="K1030" t="s">
        <v>83</v>
      </c>
      <c r="L1030">
        <v>0</v>
      </c>
      <c r="O1030" t="s">
        <v>83</v>
      </c>
      <c r="P1030">
        <v>0</v>
      </c>
      <c r="S1030" t="s">
        <v>83</v>
      </c>
      <c r="T1030">
        <v>0</v>
      </c>
      <c r="W1030" t="s">
        <v>83</v>
      </c>
      <c r="X1030">
        <v>0</v>
      </c>
      <c r="AA1030" t="s">
        <v>83</v>
      </c>
      <c r="AB1030">
        <v>0</v>
      </c>
      <c r="AE1030" t="s">
        <v>83</v>
      </c>
      <c r="AF1030">
        <v>0</v>
      </c>
      <c r="AI1030" t="s">
        <v>83</v>
      </c>
      <c r="AJ1030">
        <v>0</v>
      </c>
      <c r="AM1030" t="s">
        <v>83</v>
      </c>
      <c r="AN1030">
        <v>0</v>
      </c>
      <c r="AQ1030" t="s">
        <v>83</v>
      </c>
      <c r="AR1030">
        <v>1358</v>
      </c>
      <c r="AT1030" t="s">
        <v>83</v>
      </c>
      <c r="AU1030">
        <v>103</v>
      </c>
    </row>
    <row r="1031" spans="1:47" x14ac:dyDescent="0.35">
      <c r="C1031" t="s">
        <v>84</v>
      </c>
      <c r="D1031">
        <v>0</v>
      </c>
      <c r="G1031" t="s">
        <v>84</v>
      </c>
      <c r="H1031">
        <v>0</v>
      </c>
      <c r="K1031" t="s">
        <v>84</v>
      </c>
      <c r="L1031">
        <v>0</v>
      </c>
      <c r="O1031" t="s">
        <v>84</v>
      </c>
      <c r="P1031">
        <v>0</v>
      </c>
      <c r="S1031" t="s">
        <v>84</v>
      </c>
      <c r="T1031">
        <v>0</v>
      </c>
      <c r="W1031" t="s">
        <v>84</v>
      </c>
      <c r="X1031">
        <v>0</v>
      </c>
      <c r="AA1031" t="s">
        <v>84</v>
      </c>
      <c r="AB1031">
        <v>0</v>
      </c>
      <c r="AE1031" t="s">
        <v>84</v>
      </c>
      <c r="AF1031">
        <v>0</v>
      </c>
      <c r="AI1031" t="s">
        <v>84</v>
      </c>
      <c r="AJ1031">
        <v>0</v>
      </c>
      <c r="AM1031" t="s">
        <v>84</v>
      </c>
      <c r="AN1031">
        <v>0</v>
      </c>
      <c r="AQ1031" t="s">
        <v>84</v>
      </c>
      <c r="AR1031">
        <v>0</v>
      </c>
      <c r="AT1031" t="s">
        <v>84</v>
      </c>
      <c r="AU1031">
        <v>0</v>
      </c>
    </row>
    <row r="1032" spans="1:47" x14ac:dyDescent="0.35">
      <c r="C1032" t="s">
        <v>126</v>
      </c>
      <c r="D1032">
        <v>0</v>
      </c>
      <c r="G1032" t="s">
        <v>126</v>
      </c>
      <c r="H1032">
        <v>0</v>
      </c>
      <c r="K1032" t="s">
        <v>247</v>
      </c>
      <c r="L1032">
        <v>0</v>
      </c>
      <c r="O1032" t="s">
        <v>126</v>
      </c>
      <c r="P1032">
        <v>0</v>
      </c>
      <c r="S1032" t="s">
        <v>126</v>
      </c>
      <c r="T1032">
        <v>0</v>
      </c>
      <c r="W1032" t="s">
        <v>126</v>
      </c>
      <c r="X1032">
        <v>0</v>
      </c>
      <c r="AA1032" t="s">
        <v>126</v>
      </c>
      <c r="AB1032">
        <v>0</v>
      </c>
      <c r="AE1032" t="s">
        <v>126</v>
      </c>
      <c r="AF1032">
        <v>0</v>
      </c>
      <c r="AI1032" t="s">
        <v>126</v>
      </c>
      <c r="AJ1032">
        <v>0</v>
      </c>
      <c r="AM1032" t="s">
        <v>126</v>
      </c>
      <c r="AN1032">
        <v>0</v>
      </c>
      <c r="AQ1032" t="s">
        <v>126</v>
      </c>
      <c r="AR1032">
        <v>2</v>
      </c>
      <c r="AT1032" t="s">
        <v>86</v>
      </c>
      <c r="AU1032">
        <v>2</v>
      </c>
    </row>
    <row r="1033" spans="1:47" x14ac:dyDescent="0.35">
      <c r="C1033" t="s">
        <v>87</v>
      </c>
      <c r="D1033">
        <v>0</v>
      </c>
      <c r="G1033" t="s">
        <v>87</v>
      </c>
      <c r="H1033">
        <v>0</v>
      </c>
      <c r="K1033" t="s">
        <v>87</v>
      </c>
      <c r="L1033">
        <v>0</v>
      </c>
      <c r="O1033" t="s">
        <v>87</v>
      </c>
      <c r="P1033">
        <v>0</v>
      </c>
      <c r="S1033" t="s">
        <v>87</v>
      </c>
      <c r="T1033">
        <v>0</v>
      </c>
      <c r="W1033" t="s">
        <v>87</v>
      </c>
      <c r="X1033">
        <v>0</v>
      </c>
      <c r="AA1033" t="s">
        <v>87</v>
      </c>
      <c r="AB1033">
        <v>0</v>
      </c>
      <c r="AE1033" t="s">
        <v>87</v>
      </c>
      <c r="AF1033">
        <v>0</v>
      </c>
      <c r="AI1033" t="s">
        <v>87</v>
      </c>
      <c r="AJ1033">
        <v>0</v>
      </c>
      <c r="AM1033" t="s">
        <v>87</v>
      </c>
      <c r="AN1033">
        <v>0</v>
      </c>
      <c r="AQ1033" t="s">
        <v>87</v>
      </c>
      <c r="AR1033">
        <v>4710</v>
      </c>
      <c r="AT1033" t="s">
        <v>87</v>
      </c>
      <c r="AU1033">
        <v>15200</v>
      </c>
    </row>
    <row r="1034" spans="1:47" x14ac:dyDescent="0.35">
      <c r="A1034" t="s">
        <v>192</v>
      </c>
      <c r="B1034">
        <v>34273295.000000015</v>
      </c>
      <c r="C1034" t="s">
        <v>135</v>
      </c>
      <c r="D1034">
        <v>6740</v>
      </c>
      <c r="E1034" t="s">
        <v>192</v>
      </c>
      <c r="F1034">
        <v>35273569.999999993</v>
      </c>
      <c r="G1034" t="s">
        <v>135</v>
      </c>
      <c r="H1034">
        <v>0</v>
      </c>
      <c r="I1034" t="s">
        <v>192</v>
      </c>
      <c r="J1034">
        <v>36336539.50000003</v>
      </c>
      <c r="K1034" t="s">
        <v>135</v>
      </c>
      <c r="L1034">
        <v>0</v>
      </c>
      <c r="M1034" t="s">
        <v>192</v>
      </c>
      <c r="N1034">
        <v>37477355.999999978</v>
      </c>
      <c r="O1034" t="s">
        <v>135</v>
      </c>
      <c r="P1034">
        <v>7290</v>
      </c>
      <c r="Q1034" t="s">
        <v>192</v>
      </c>
      <c r="R1034">
        <v>38748298.999999978</v>
      </c>
      <c r="S1034" t="s">
        <v>135</v>
      </c>
      <c r="T1034">
        <v>42</v>
      </c>
      <c r="U1034" t="s">
        <v>192</v>
      </c>
      <c r="V1034">
        <v>40127084.999999978</v>
      </c>
      <c r="W1034" t="s">
        <v>135</v>
      </c>
      <c r="X1034">
        <v>13836</v>
      </c>
      <c r="Y1034" t="s">
        <v>192</v>
      </c>
      <c r="Z1034">
        <v>41515395.000000015</v>
      </c>
      <c r="AA1034" t="s">
        <v>135</v>
      </c>
      <c r="AB1034">
        <v>0</v>
      </c>
      <c r="AC1034" t="s">
        <v>192</v>
      </c>
      <c r="AD1034">
        <v>42949080.000000015</v>
      </c>
      <c r="AE1034" t="s">
        <v>135</v>
      </c>
      <c r="AF1034">
        <v>0</v>
      </c>
      <c r="AG1034" t="s">
        <v>192</v>
      </c>
      <c r="AH1034">
        <v>44404611.000000007</v>
      </c>
      <c r="AI1034" t="s">
        <v>135</v>
      </c>
      <c r="AJ1034">
        <v>14062</v>
      </c>
      <c r="AK1034" t="s">
        <v>192</v>
      </c>
      <c r="AL1034">
        <v>45853778.000000022</v>
      </c>
      <c r="AM1034" t="s">
        <v>135</v>
      </c>
      <c r="AN1034">
        <v>0</v>
      </c>
      <c r="AO1034" t="s">
        <v>192</v>
      </c>
      <c r="AP1034">
        <v>47249584.999999978</v>
      </c>
      <c r="AQ1034" t="s">
        <v>135</v>
      </c>
      <c r="AR1034">
        <v>17454</v>
      </c>
      <c r="AS1034" t="s">
        <v>192</v>
      </c>
      <c r="AT1034" t="s">
        <v>148</v>
      </c>
      <c r="AU1034">
        <v>17186</v>
      </c>
    </row>
    <row r="1035" spans="1:47" x14ac:dyDescent="0.35">
      <c r="C1035" t="s">
        <v>139</v>
      </c>
      <c r="D1035">
        <v>81632</v>
      </c>
      <c r="G1035" t="s">
        <v>139</v>
      </c>
      <c r="H1035">
        <v>80298</v>
      </c>
      <c r="K1035" t="s">
        <v>139</v>
      </c>
      <c r="L1035">
        <v>90776</v>
      </c>
      <c r="O1035" t="s">
        <v>139</v>
      </c>
      <c r="P1035">
        <v>101362</v>
      </c>
      <c r="S1035" t="s">
        <v>139</v>
      </c>
      <c r="T1035">
        <v>110456</v>
      </c>
      <c r="W1035" t="s">
        <v>139</v>
      </c>
      <c r="X1035">
        <v>120912</v>
      </c>
      <c r="AA1035" t="s">
        <v>139</v>
      </c>
      <c r="AB1035">
        <v>105814</v>
      </c>
      <c r="AE1035" t="s">
        <v>139</v>
      </c>
      <c r="AF1035">
        <v>0</v>
      </c>
      <c r="AI1035" t="s">
        <v>139</v>
      </c>
      <c r="AJ1035">
        <v>102654</v>
      </c>
      <c r="AM1035" t="s">
        <v>139</v>
      </c>
      <c r="AN1035">
        <v>0</v>
      </c>
      <c r="AQ1035" t="s">
        <v>139</v>
      </c>
      <c r="AR1035">
        <v>148394</v>
      </c>
      <c r="AT1035" t="s">
        <v>139</v>
      </c>
      <c r="AU1035">
        <v>16407</v>
      </c>
    </row>
    <row r="1036" spans="1:47" x14ac:dyDescent="0.35">
      <c r="C1036" t="s">
        <v>138</v>
      </c>
      <c r="D1036">
        <v>0</v>
      </c>
      <c r="G1036" t="s">
        <v>138</v>
      </c>
      <c r="H1036">
        <v>14000</v>
      </c>
      <c r="K1036" t="s">
        <v>138</v>
      </c>
      <c r="L1036">
        <v>0</v>
      </c>
      <c r="O1036" t="s">
        <v>138</v>
      </c>
      <c r="P1036">
        <v>17630</v>
      </c>
      <c r="S1036" t="s">
        <v>138</v>
      </c>
      <c r="T1036">
        <v>19604</v>
      </c>
      <c r="W1036" t="s">
        <v>138</v>
      </c>
      <c r="X1036">
        <v>0</v>
      </c>
      <c r="AA1036" t="s">
        <v>138</v>
      </c>
      <c r="AB1036">
        <v>0</v>
      </c>
      <c r="AE1036" t="s">
        <v>138</v>
      </c>
      <c r="AF1036">
        <v>0</v>
      </c>
      <c r="AI1036" t="s">
        <v>138</v>
      </c>
      <c r="AJ1036">
        <v>47092</v>
      </c>
      <c r="AM1036" t="s">
        <v>138</v>
      </c>
      <c r="AN1036">
        <v>0</v>
      </c>
      <c r="AQ1036" t="s">
        <v>138</v>
      </c>
      <c r="AR1036">
        <v>65914</v>
      </c>
      <c r="AT1036" t="s">
        <v>138</v>
      </c>
      <c r="AU1036">
        <v>7237</v>
      </c>
    </row>
    <row r="1037" spans="1:47" x14ac:dyDescent="0.35">
      <c r="C1037" t="s">
        <v>82</v>
      </c>
      <c r="D1037">
        <v>72</v>
      </c>
      <c r="G1037" t="s">
        <v>82</v>
      </c>
      <c r="H1037">
        <v>0</v>
      </c>
      <c r="K1037" t="s">
        <v>82</v>
      </c>
      <c r="L1037">
        <v>0</v>
      </c>
      <c r="O1037" t="s">
        <v>82</v>
      </c>
      <c r="P1037">
        <v>0</v>
      </c>
      <c r="S1037" t="s">
        <v>82</v>
      </c>
      <c r="T1037">
        <v>0</v>
      </c>
      <c r="W1037" t="s">
        <v>82</v>
      </c>
      <c r="X1037">
        <v>0</v>
      </c>
      <c r="AA1037" t="s">
        <v>82</v>
      </c>
      <c r="AB1037">
        <v>0</v>
      </c>
      <c r="AE1037" t="s">
        <v>82</v>
      </c>
      <c r="AF1037">
        <v>2202</v>
      </c>
      <c r="AI1037" t="s">
        <v>82</v>
      </c>
      <c r="AJ1037">
        <v>0</v>
      </c>
      <c r="AM1037" t="s">
        <v>82</v>
      </c>
      <c r="AN1037">
        <v>17</v>
      </c>
      <c r="AQ1037" t="s">
        <v>82</v>
      </c>
      <c r="AR1037">
        <v>170</v>
      </c>
      <c r="AT1037" t="s">
        <v>82</v>
      </c>
      <c r="AU1037">
        <v>324</v>
      </c>
    </row>
    <row r="1038" spans="1:47" x14ac:dyDescent="0.35">
      <c r="C1038" t="s">
        <v>60</v>
      </c>
      <c r="D1038">
        <v>0</v>
      </c>
      <c r="G1038" t="s">
        <v>60</v>
      </c>
      <c r="H1038">
        <v>0</v>
      </c>
      <c r="K1038" t="s">
        <v>60</v>
      </c>
      <c r="L1038">
        <v>0</v>
      </c>
      <c r="O1038" t="s">
        <v>60</v>
      </c>
      <c r="P1038">
        <v>0</v>
      </c>
      <c r="S1038" t="s">
        <v>60</v>
      </c>
      <c r="T1038">
        <v>0</v>
      </c>
      <c r="W1038" t="s">
        <v>60</v>
      </c>
      <c r="X1038">
        <v>0</v>
      </c>
      <c r="AA1038" t="s">
        <v>60</v>
      </c>
      <c r="AB1038">
        <v>0</v>
      </c>
      <c r="AE1038" t="s">
        <v>60</v>
      </c>
      <c r="AF1038">
        <v>1045</v>
      </c>
      <c r="AI1038" t="s">
        <v>60</v>
      </c>
      <c r="AJ1038">
        <v>0</v>
      </c>
      <c r="AM1038" t="s">
        <v>60</v>
      </c>
      <c r="AN1038">
        <v>111</v>
      </c>
      <c r="AQ1038" t="s">
        <v>60</v>
      </c>
      <c r="AR1038">
        <v>0</v>
      </c>
      <c r="AT1038" t="s">
        <v>60</v>
      </c>
      <c r="AU1038">
        <v>26</v>
      </c>
    </row>
    <row r="1039" spans="1:47" x14ac:dyDescent="0.35">
      <c r="C1039" t="s">
        <v>127</v>
      </c>
      <c r="D1039">
        <v>0</v>
      </c>
      <c r="G1039" t="s">
        <v>127</v>
      </c>
      <c r="H1039">
        <v>0</v>
      </c>
      <c r="K1039" t="s">
        <v>127</v>
      </c>
      <c r="L1039">
        <v>0</v>
      </c>
      <c r="O1039" t="s">
        <v>127</v>
      </c>
      <c r="P1039">
        <v>179175</v>
      </c>
      <c r="S1039" t="s">
        <v>127</v>
      </c>
      <c r="T1039">
        <v>0</v>
      </c>
      <c r="W1039" t="s">
        <v>127</v>
      </c>
      <c r="X1039">
        <v>0</v>
      </c>
      <c r="AA1039" t="s">
        <v>127</v>
      </c>
      <c r="AB1039">
        <v>0</v>
      </c>
      <c r="AE1039" t="s">
        <v>127</v>
      </c>
      <c r="AF1039">
        <v>179000</v>
      </c>
      <c r="AI1039" t="s">
        <v>127</v>
      </c>
      <c r="AJ1039">
        <v>0</v>
      </c>
      <c r="AM1039" t="s">
        <v>127</v>
      </c>
      <c r="AN1039">
        <v>0</v>
      </c>
      <c r="AQ1039" t="s">
        <v>127</v>
      </c>
      <c r="AR1039">
        <v>0</v>
      </c>
      <c r="AT1039" t="s">
        <v>58</v>
      </c>
      <c r="AU1039">
        <v>0</v>
      </c>
    </row>
    <row r="1040" spans="1:47" x14ac:dyDescent="0.35">
      <c r="C1040" t="s">
        <v>61</v>
      </c>
      <c r="D1040">
        <v>0</v>
      </c>
      <c r="G1040" t="s">
        <v>61</v>
      </c>
      <c r="H1040">
        <v>0</v>
      </c>
      <c r="K1040" t="s">
        <v>61</v>
      </c>
      <c r="L1040">
        <v>0</v>
      </c>
      <c r="O1040" t="s">
        <v>61</v>
      </c>
      <c r="P1040">
        <v>0</v>
      </c>
      <c r="S1040" t="s">
        <v>61</v>
      </c>
      <c r="T1040">
        <v>0</v>
      </c>
      <c r="W1040" t="s">
        <v>61</v>
      </c>
      <c r="X1040">
        <v>0</v>
      </c>
      <c r="AA1040" t="s">
        <v>61</v>
      </c>
      <c r="AB1040">
        <v>0</v>
      </c>
      <c r="AE1040" t="s">
        <v>61</v>
      </c>
      <c r="AF1040">
        <v>0</v>
      </c>
      <c r="AI1040" t="s">
        <v>61</v>
      </c>
      <c r="AJ1040">
        <v>0</v>
      </c>
      <c r="AM1040" t="s">
        <v>61</v>
      </c>
      <c r="AN1040">
        <v>0</v>
      </c>
      <c r="AQ1040" t="s">
        <v>61</v>
      </c>
      <c r="AR1040">
        <v>0</v>
      </c>
      <c r="AT1040" t="s">
        <v>61</v>
      </c>
      <c r="AU1040">
        <v>3</v>
      </c>
    </row>
    <row r="1041" spans="3:47" x14ac:dyDescent="0.35">
      <c r="C1041" t="s">
        <v>62</v>
      </c>
      <c r="D1041">
        <v>0</v>
      </c>
      <c r="G1041" t="s">
        <v>62</v>
      </c>
      <c r="H1041">
        <v>0</v>
      </c>
      <c r="K1041" t="s">
        <v>62</v>
      </c>
      <c r="L1041">
        <v>0</v>
      </c>
      <c r="O1041" t="s">
        <v>62</v>
      </c>
      <c r="P1041">
        <v>0</v>
      </c>
      <c r="S1041" t="s">
        <v>62</v>
      </c>
      <c r="T1041">
        <v>5112</v>
      </c>
      <c r="W1041" t="s">
        <v>62</v>
      </c>
      <c r="X1041">
        <v>0</v>
      </c>
      <c r="AA1041" t="s">
        <v>62</v>
      </c>
      <c r="AB1041">
        <v>0</v>
      </c>
      <c r="AE1041" t="s">
        <v>62</v>
      </c>
      <c r="AF1041">
        <v>0</v>
      </c>
      <c r="AI1041" t="s">
        <v>62</v>
      </c>
      <c r="AJ1041">
        <v>0</v>
      </c>
      <c r="AM1041" t="s">
        <v>62</v>
      </c>
      <c r="AN1041">
        <v>0</v>
      </c>
      <c r="AQ1041" t="s">
        <v>62</v>
      </c>
      <c r="AR1041">
        <v>0</v>
      </c>
      <c r="AT1041" t="s">
        <v>62</v>
      </c>
      <c r="AU1041">
        <v>16</v>
      </c>
    </row>
    <row r="1042" spans="3:47" x14ac:dyDescent="0.35">
      <c r="C1042" t="s">
        <v>227</v>
      </c>
      <c r="D1042">
        <v>0</v>
      </c>
      <c r="G1042" t="s">
        <v>227</v>
      </c>
      <c r="H1042">
        <v>0</v>
      </c>
      <c r="K1042" t="s">
        <v>227</v>
      </c>
      <c r="L1042">
        <v>0</v>
      </c>
      <c r="O1042" t="s">
        <v>227</v>
      </c>
      <c r="P1042">
        <v>0</v>
      </c>
      <c r="S1042" t="s">
        <v>227</v>
      </c>
      <c r="T1042">
        <v>0</v>
      </c>
      <c r="W1042" t="s">
        <v>227</v>
      </c>
      <c r="X1042">
        <v>0</v>
      </c>
      <c r="AA1042" t="s">
        <v>227</v>
      </c>
      <c r="AB1042">
        <v>0</v>
      </c>
      <c r="AE1042" t="s">
        <v>227</v>
      </c>
      <c r="AF1042">
        <v>0</v>
      </c>
      <c r="AI1042" t="s">
        <v>227</v>
      </c>
      <c r="AJ1042">
        <v>0</v>
      </c>
      <c r="AM1042" t="s">
        <v>227</v>
      </c>
      <c r="AN1042">
        <v>0</v>
      </c>
      <c r="AQ1042" t="s">
        <v>227</v>
      </c>
      <c r="AR1042">
        <v>0</v>
      </c>
      <c r="AT1042" t="s">
        <v>64</v>
      </c>
      <c r="AU1042">
        <v>527</v>
      </c>
    </row>
    <row r="1043" spans="3:47" x14ac:dyDescent="0.35">
      <c r="C1043" t="s">
        <v>228</v>
      </c>
      <c r="D1043">
        <v>0</v>
      </c>
      <c r="G1043" t="s">
        <v>228</v>
      </c>
      <c r="H1043">
        <v>0</v>
      </c>
      <c r="K1043" t="s">
        <v>228</v>
      </c>
      <c r="L1043">
        <v>0</v>
      </c>
      <c r="O1043" t="s">
        <v>228</v>
      </c>
      <c r="P1043">
        <v>0</v>
      </c>
      <c r="S1043" t="s">
        <v>228</v>
      </c>
      <c r="T1043">
        <v>0</v>
      </c>
      <c r="W1043" t="s">
        <v>228</v>
      </c>
      <c r="X1043">
        <v>0</v>
      </c>
      <c r="AA1043" t="s">
        <v>228</v>
      </c>
      <c r="AB1043">
        <v>0</v>
      </c>
      <c r="AE1043" t="s">
        <v>228</v>
      </c>
      <c r="AF1043">
        <v>0</v>
      </c>
      <c r="AI1043" t="s">
        <v>228</v>
      </c>
      <c r="AJ1043">
        <v>0</v>
      </c>
      <c r="AM1043" t="s">
        <v>228</v>
      </c>
      <c r="AN1043">
        <v>0</v>
      </c>
      <c r="AQ1043" t="s">
        <v>228</v>
      </c>
      <c r="AR1043">
        <v>0</v>
      </c>
      <c r="AT1043" t="s">
        <v>65</v>
      </c>
      <c r="AU1043">
        <v>0</v>
      </c>
    </row>
    <row r="1044" spans="3:47" x14ac:dyDescent="0.35">
      <c r="C1044" t="s">
        <v>229</v>
      </c>
      <c r="D1044">
        <v>0</v>
      </c>
      <c r="G1044" t="s">
        <v>229</v>
      </c>
      <c r="H1044">
        <v>0</v>
      </c>
      <c r="K1044" t="s">
        <v>229</v>
      </c>
      <c r="L1044">
        <v>0</v>
      </c>
      <c r="O1044" t="s">
        <v>229</v>
      </c>
      <c r="P1044">
        <v>227</v>
      </c>
      <c r="S1044" t="s">
        <v>229</v>
      </c>
      <c r="T1044">
        <v>0</v>
      </c>
      <c r="W1044" t="s">
        <v>229</v>
      </c>
      <c r="X1044">
        <v>0</v>
      </c>
      <c r="AA1044" t="s">
        <v>229</v>
      </c>
      <c r="AB1044">
        <v>0</v>
      </c>
      <c r="AE1044" t="s">
        <v>229</v>
      </c>
      <c r="AF1044">
        <v>30</v>
      </c>
      <c r="AI1044" t="s">
        <v>229</v>
      </c>
      <c r="AJ1044">
        <v>0</v>
      </c>
      <c r="AM1044" t="s">
        <v>229</v>
      </c>
      <c r="AN1044">
        <v>0</v>
      </c>
      <c r="AQ1044" t="s">
        <v>229</v>
      </c>
      <c r="AR1044">
        <v>0</v>
      </c>
      <c r="AT1044" t="s">
        <v>66</v>
      </c>
      <c r="AU1044">
        <v>0</v>
      </c>
    </row>
    <row r="1045" spans="3:47" x14ac:dyDescent="0.35">
      <c r="C1045" t="s">
        <v>133</v>
      </c>
      <c r="D1045">
        <v>0</v>
      </c>
      <c r="G1045" t="s">
        <v>133</v>
      </c>
      <c r="H1045">
        <v>0</v>
      </c>
      <c r="K1045" t="s">
        <v>133</v>
      </c>
      <c r="L1045">
        <v>0</v>
      </c>
      <c r="O1045" t="s">
        <v>133</v>
      </c>
      <c r="P1045">
        <v>0</v>
      </c>
      <c r="S1045" t="s">
        <v>133</v>
      </c>
      <c r="T1045">
        <v>0</v>
      </c>
      <c r="W1045" t="s">
        <v>133</v>
      </c>
      <c r="X1045">
        <v>0</v>
      </c>
      <c r="AA1045" t="s">
        <v>133</v>
      </c>
      <c r="AB1045">
        <v>3874</v>
      </c>
      <c r="AE1045" t="s">
        <v>133</v>
      </c>
      <c r="AF1045">
        <v>0</v>
      </c>
      <c r="AI1045" t="s">
        <v>133</v>
      </c>
      <c r="AJ1045">
        <v>0</v>
      </c>
      <c r="AM1045" t="s">
        <v>133</v>
      </c>
      <c r="AN1045">
        <v>0</v>
      </c>
      <c r="AQ1045" t="s">
        <v>133</v>
      </c>
      <c r="AR1045">
        <v>3309</v>
      </c>
      <c r="AT1045" t="s">
        <v>79</v>
      </c>
      <c r="AU1045">
        <v>526</v>
      </c>
    </row>
    <row r="1046" spans="3:47" x14ac:dyDescent="0.35">
      <c r="C1046" t="s">
        <v>230</v>
      </c>
      <c r="D1046">
        <v>0</v>
      </c>
      <c r="G1046" t="s">
        <v>230</v>
      </c>
      <c r="H1046">
        <v>0</v>
      </c>
      <c r="K1046" t="s">
        <v>230</v>
      </c>
      <c r="L1046">
        <v>0</v>
      </c>
      <c r="O1046" t="s">
        <v>230</v>
      </c>
      <c r="P1046">
        <v>0</v>
      </c>
      <c r="S1046" t="s">
        <v>230</v>
      </c>
      <c r="T1046">
        <v>0</v>
      </c>
      <c r="W1046" t="s">
        <v>230</v>
      </c>
      <c r="X1046">
        <v>0</v>
      </c>
      <c r="AA1046" t="s">
        <v>230</v>
      </c>
      <c r="AB1046">
        <v>0</v>
      </c>
      <c r="AE1046" t="s">
        <v>230</v>
      </c>
      <c r="AF1046">
        <v>0</v>
      </c>
      <c r="AI1046" t="s">
        <v>230</v>
      </c>
      <c r="AJ1046">
        <v>0</v>
      </c>
      <c r="AM1046" t="s">
        <v>230</v>
      </c>
      <c r="AN1046">
        <v>0</v>
      </c>
      <c r="AQ1046" t="s">
        <v>230</v>
      </c>
      <c r="AR1046">
        <v>14531</v>
      </c>
      <c r="AT1046" t="s">
        <v>68</v>
      </c>
      <c r="AU1046">
        <v>3505</v>
      </c>
    </row>
    <row r="1047" spans="3:47" x14ac:dyDescent="0.35">
      <c r="C1047" t="s">
        <v>136</v>
      </c>
      <c r="D1047">
        <v>0</v>
      </c>
      <c r="G1047" t="s">
        <v>136</v>
      </c>
      <c r="H1047">
        <v>0</v>
      </c>
      <c r="K1047" t="s">
        <v>136</v>
      </c>
      <c r="L1047">
        <v>0</v>
      </c>
      <c r="O1047" t="s">
        <v>136</v>
      </c>
      <c r="P1047">
        <v>121</v>
      </c>
      <c r="S1047" t="s">
        <v>136</v>
      </c>
      <c r="T1047">
        <v>0</v>
      </c>
      <c r="W1047" t="s">
        <v>136</v>
      </c>
      <c r="X1047">
        <v>0</v>
      </c>
      <c r="AA1047" t="s">
        <v>136</v>
      </c>
      <c r="AB1047">
        <v>0</v>
      </c>
      <c r="AE1047" t="s">
        <v>136</v>
      </c>
      <c r="AF1047">
        <v>0</v>
      </c>
      <c r="AI1047" t="s">
        <v>136</v>
      </c>
      <c r="AJ1047">
        <v>0</v>
      </c>
      <c r="AM1047" t="s">
        <v>136</v>
      </c>
      <c r="AN1047">
        <v>0</v>
      </c>
      <c r="AQ1047" t="s">
        <v>136</v>
      </c>
      <c r="AR1047">
        <v>1249</v>
      </c>
      <c r="AT1047" t="s">
        <v>69</v>
      </c>
      <c r="AU1047">
        <v>42</v>
      </c>
    </row>
    <row r="1048" spans="3:47" x14ac:dyDescent="0.35">
      <c r="C1048" t="s">
        <v>231</v>
      </c>
      <c r="D1048">
        <v>0</v>
      </c>
      <c r="G1048" t="s">
        <v>231</v>
      </c>
      <c r="H1048">
        <v>0</v>
      </c>
      <c r="K1048" t="s">
        <v>231</v>
      </c>
      <c r="L1048">
        <v>0</v>
      </c>
      <c r="O1048" t="s">
        <v>231</v>
      </c>
      <c r="P1048">
        <v>0</v>
      </c>
      <c r="S1048" t="s">
        <v>231</v>
      </c>
      <c r="T1048">
        <v>0</v>
      </c>
      <c r="W1048" t="s">
        <v>231</v>
      </c>
      <c r="X1048">
        <v>0</v>
      </c>
      <c r="AA1048" t="s">
        <v>231</v>
      </c>
      <c r="AB1048">
        <v>0</v>
      </c>
      <c r="AE1048" t="s">
        <v>231</v>
      </c>
      <c r="AF1048">
        <v>0</v>
      </c>
      <c r="AI1048" t="s">
        <v>231</v>
      </c>
      <c r="AJ1048">
        <v>0</v>
      </c>
      <c r="AM1048" t="s">
        <v>231</v>
      </c>
      <c r="AN1048">
        <v>0</v>
      </c>
      <c r="AQ1048" t="s">
        <v>231</v>
      </c>
      <c r="AR1048">
        <v>0</v>
      </c>
      <c r="AT1048" t="s">
        <v>70</v>
      </c>
      <c r="AU1048">
        <v>0</v>
      </c>
    </row>
    <row r="1049" spans="3:47" x14ac:dyDescent="0.35">
      <c r="C1049" t="s">
        <v>141</v>
      </c>
      <c r="D1049">
        <v>0</v>
      </c>
      <c r="G1049" t="s">
        <v>141</v>
      </c>
      <c r="H1049">
        <v>0</v>
      </c>
      <c r="K1049" t="s">
        <v>141</v>
      </c>
      <c r="L1049">
        <v>0</v>
      </c>
      <c r="O1049" t="s">
        <v>141</v>
      </c>
      <c r="P1049">
        <v>0</v>
      </c>
      <c r="S1049" t="s">
        <v>141</v>
      </c>
      <c r="T1049">
        <v>0</v>
      </c>
      <c r="W1049" t="s">
        <v>141</v>
      </c>
      <c r="X1049">
        <v>0</v>
      </c>
      <c r="AA1049" t="s">
        <v>141</v>
      </c>
      <c r="AB1049">
        <v>0</v>
      </c>
      <c r="AE1049" t="s">
        <v>141</v>
      </c>
      <c r="AF1049">
        <v>0</v>
      </c>
      <c r="AI1049" t="s">
        <v>141</v>
      </c>
      <c r="AJ1049">
        <v>0</v>
      </c>
      <c r="AM1049" t="s">
        <v>141</v>
      </c>
      <c r="AN1049">
        <v>0</v>
      </c>
      <c r="AQ1049" t="s">
        <v>141</v>
      </c>
      <c r="AR1049">
        <v>0</v>
      </c>
      <c r="AT1049" t="s">
        <v>76</v>
      </c>
      <c r="AU1049">
        <v>9</v>
      </c>
    </row>
    <row r="1050" spans="3:47" x14ac:dyDescent="0.35">
      <c r="C1050" t="s">
        <v>232</v>
      </c>
      <c r="D1050">
        <v>0</v>
      </c>
      <c r="G1050" t="s">
        <v>232</v>
      </c>
      <c r="H1050">
        <v>0</v>
      </c>
      <c r="K1050" t="s">
        <v>232</v>
      </c>
      <c r="L1050">
        <v>0</v>
      </c>
      <c r="O1050" t="s">
        <v>232</v>
      </c>
      <c r="P1050">
        <v>0</v>
      </c>
      <c r="S1050" t="s">
        <v>232</v>
      </c>
      <c r="T1050">
        <v>0</v>
      </c>
      <c r="W1050" t="s">
        <v>232</v>
      </c>
      <c r="X1050">
        <v>0</v>
      </c>
      <c r="AA1050" t="s">
        <v>232</v>
      </c>
      <c r="AB1050">
        <v>0</v>
      </c>
      <c r="AE1050" t="s">
        <v>232</v>
      </c>
      <c r="AF1050">
        <v>0</v>
      </c>
      <c r="AI1050" t="s">
        <v>232</v>
      </c>
      <c r="AJ1050">
        <v>0</v>
      </c>
      <c r="AM1050" t="s">
        <v>232</v>
      </c>
      <c r="AN1050">
        <v>0</v>
      </c>
      <c r="AQ1050" t="s">
        <v>232</v>
      </c>
      <c r="AR1050">
        <v>0</v>
      </c>
      <c r="AT1050" t="s">
        <v>77</v>
      </c>
      <c r="AU1050">
        <v>0</v>
      </c>
    </row>
    <row r="1051" spans="3:47" x14ac:dyDescent="0.35">
      <c r="C1051" t="s">
        <v>233</v>
      </c>
      <c r="D1051">
        <v>0</v>
      </c>
      <c r="G1051" t="s">
        <v>233</v>
      </c>
      <c r="H1051">
        <v>0</v>
      </c>
      <c r="K1051" t="s">
        <v>233</v>
      </c>
      <c r="L1051">
        <v>0</v>
      </c>
      <c r="O1051" t="s">
        <v>233</v>
      </c>
      <c r="P1051">
        <v>0</v>
      </c>
      <c r="S1051" t="s">
        <v>233</v>
      </c>
      <c r="T1051">
        <v>0</v>
      </c>
      <c r="W1051" t="s">
        <v>233</v>
      </c>
      <c r="X1051">
        <v>0</v>
      </c>
      <c r="AA1051" t="s">
        <v>233</v>
      </c>
      <c r="AB1051">
        <v>0</v>
      </c>
      <c r="AE1051" t="s">
        <v>233</v>
      </c>
      <c r="AF1051">
        <v>0</v>
      </c>
      <c r="AI1051" t="s">
        <v>233</v>
      </c>
      <c r="AJ1051">
        <v>0</v>
      </c>
      <c r="AM1051" t="s">
        <v>233</v>
      </c>
      <c r="AN1051">
        <v>0</v>
      </c>
      <c r="AQ1051" t="s">
        <v>233</v>
      </c>
      <c r="AR1051">
        <v>0</v>
      </c>
      <c r="AT1051" t="s">
        <v>78</v>
      </c>
      <c r="AU1051">
        <v>0</v>
      </c>
    </row>
    <row r="1052" spans="3:47" x14ac:dyDescent="0.35">
      <c r="C1052" t="s">
        <v>134</v>
      </c>
      <c r="D1052">
        <v>0</v>
      </c>
      <c r="G1052" t="s">
        <v>134</v>
      </c>
      <c r="H1052">
        <v>0</v>
      </c>
      <c r="K1052" t="s">
        <v>134</v>
      </c>
      <c r="L1052">
        <v>0</v>
      </c>
      <c r="O1052" t="s">
        <v>134</v>
      </c>
      <c r="P1052">
        <v>2447</v>
      </c>
      <c r="S1052" t="s">
        <v>134</v>
      </c>
      <c r="T1052">
        <v>0</v>
      </c>
      <c r="W1052" t="s">
        <v>134</v>
      </c>
      <c r="X1052">
        <v>0</v>
      </c>
      <c r="AA1052" t="s">
        <v>134</v>
      </c>
      <c r="AB1052">
        <v>0</v>
      </c>
      <c r="AE1052" t="s">
        <v>134</v>
      </c>
      <c r="AF1052">
        <v>0</v>
      </c>
      <c r="AI1052" t="s">
        <v>134</v>
      </c>
      <c r="AJ1052">
        <v>0</v>
      </c>
      <c r="AM1052" t="s">
        <v>134</v>
      </c>
      <c r="AN1052">
        <v>0</v>
      </c>
      <c r="AQ1052" t="s">
        <v>134</v>
      </c>
      <c r="AR1052">
        <v>13380</v>
      </c>
      <c r="AT1052" t="s">
        <v>67</v>
      </c>
      <c r="AU1052">
        <v>3874</v>
      </c>
    </row>
    <row r="1053" spans="3:47" x14ac:dyDescent="0.35">
      <c r="C1053" t="s">
        <v>142</v>
      </c>
      <c r="D1053">
        <v>0</v>
      </c>
      <c r="G1053" t="s">
        <v>142</v>
      </c>
      <c r="H1053">
        <v>0</v>
      </c>
      <c r="K1053" t="s">
        <v>142</v>
      </c>
      <c r="L1053">
        <v>0</v>
      </c>
      <c r="O1053" t="s">
        <v>142</v>
      </c>
      <c r="P1053">
        <v>0</v>
      </c>
      <c r="S1053" t="s">
        <v>142</v>
      </c>
      <c r="T1053">
        <v>0</v>
      </c>
      <c r="W1053" t="s">
        <v>142</v>
      </c>
      <c r="X1053">
        <v>0</v>
      </c>
      <c r="AA1053" t="s">
        <v>142</v>
      </c>
      <c r="AB1053">
        <v>0</v>
      </c>
      <c r="AE1053" t="s">
        <v>142</v>
      </c>
      <c r="AF1053">
        <v>0</v>
      </c>
      <c r="AI1053" t="s">
        <v>142</v>
      </c>
      <c r="AJ1053">
        <v>0</v>
      </c>
      <c r="AM1053" t="s">
        <v>142</v>
      </c>
      <c r="AN1053">
        <v>0</v>
      </c>
      <c r="AQ1053" t="s">
        <v>142</v>
      </c>
      <c r="AR1053">
        <v>0</v>
      </c>
      <c r="AT1053" t="s">
        <v>80</v>
      </c>
      <c r="AU1053">
        <v>0</v>
      </c>
    </row>
    <row r="1054" spans="3:47" x14ac:dyDescent="0.35">
      <c r="C1054" t="s">
        <v>83</v>
      </c>
      <c r="D1054">
        <v>0</v>
      </c>
      <c r="G1054" t="s">
        <v>83</v>
      </c>
      <c r="H1054">
        <v>0</v>
      </c>
      <c r="K1054" t="s">
        <v>83</v>
      </c>
      <c r="L1054">
        <v>0</v>
      </c>
      <c r="O1054" t="s">
        <v>83</v>
      </c>
      <c r="P1054">
        <v>114</v>
      </c>
      <c r="S1054" t="s">
        <v>83</v>
      </c>
      <c r="T1054">
        <v>0</v>
      </c>
      <c r="W1054" t="s">
        <v>83</v>
      </c>
      <c r="X1054">
        <v>0</v>
      </c>
      <c r="AA1054" t="s">
        <v>83</v>
      </c>
      <c r="AB1054">
        <v>0</v>
      </c>
      <c r="AE1054" t="s">
        <v>83</v>
      </c>
      <c r="AF1054">
        <v>0</v>
      </c>
      <c r="AI1054" t="s">
        <v>83</v>
      </c>
      <c r="AJ1054">
        <v>0</v>
      </c>
      <c r="AM1054" t="s">
        <v>83</v>
      </c>
      <c r="AN1054">
        <v>0</v>
      </c>
      <c r="AQ1054" t="s">
        <v>83</v>
      </c>
      <c r="AR1054">
        <v>572</v>
      </c>
      <c r="AT1054" t="s">
        <v>83</v>
      </c>
      <c r="AU1054">
        <v>18</v>
      </c>
    </row>
    <row r="1055" spans="3:47" x14ac:dyDescent="0.35">
      <c r="C1055" t="s">
        <v>84</v>
      </c>
      <c r="D1055">
        <v>6046</v>
      </c>
      <c r="G1055" t="s">
        <v>84</v>
      </c>
      <c r="H1055">
        <v>0</v>
      </c>
      <c r="K1055" t="s">
        <v>84</v>
      </c>
      <c r="L1055">
        <v>0</v>
      </c>
      <c r="O1055" t="s">
        <v>84</v>
      </c>
      <c r="P1055">
        <v>0</v>
      </c>
      <c r="S1055" t="s">
        <v>84</v>
      </c>
      <c r="T1055">
        <v>0</v>
      </c>
      <c r="W1055" t="s">
        <v>84</v>
      </c>
      <c r="X1055">
        <v>0</v>
      </c>
      <c r="AA1055" t="s">
        <v>84</v>
      </c>
      <c r="AB1055">
        <v>0</v>
      </c>
      <c r="AE1055" t="s">
        <v>84</v>
      </c>
      <c r="AF1055">
        <v>0</v>
      </c>
      <c r="AI1055" t="s">
        <v>84</v>
      </c>
      <c r="AJ1055">
        <v>0</v>
      </c>
      <c r="AM1055" t="s">
        <v>84</v>
      </c>
      <c r="AN1055">
        <v>0</v>
      </c>
      <c r="AQ1055" t="s">
        <v>84</v>
      </c>
      <c r="AR1055">
        <v>0</v>
      </c>
      <c r="AT1055" t="s">
        <v>84</v>
      </c>
      <c r="AU1055">
        <v>0</v>
      </c>
    </row>
    <row r="1056" spans="3:47" x14ac:dyDescent="0.35">
      <c r="C1056" t="s">
        <v>126</v>
      </c>
      <c r="D1056">
        <v>0</v>
      </c>
      <c r="G1056" t="s">
        <v>126</v>
      </c>
      <c r="H1056">
        <v>0</v>
      </c>
      <c r="K1056" t="s">
        <v>247</v>
      </c>
      <c r="L1056">
        <v>0</v>
      </c>
      <c r="O1056" t="s">
        <v>126</v>
      </c>
      <c r="P1056">
        <v>0</v>
      </c>
      <c r="S1056" t="s">
        <v>126</v>
      </c>
      <c r="T1056">
        <v>0</v>
      </c>
      <c r="W1056" t="s">
        <v>126</v>
      </c>
      <c r="X1056">
        <v>0</v>
      </c>
      <c r="AA1056" t="s">
        <v>126</v>
      </c>
      <c r="AB1056">
        <v>0</v>
      </c>
      <c r="AE1056" t="s">
        <v>126</v>
      </c>
      <c r="AF1056">
        <v>0</v>
      </c>
      <c r="AI1056" t="s">
        <v>126</v>
      </c>
      <c r="AJ1056">
        <v>0</v>
      </c>
      <c r="AM1056" t="s">
        <v>126</v>
      </c>
      <c r="AN1056">
        <v>0</v>
      </c>
      <c r="AQ1056" t="s">
        <v>126</v>
      </c>
      <c r="AR1056">
        <v>0</v>
      </c>
      <c r="AT1056" t="s">
        <v>86</v>
      </c>
      <c r="AU1056">
        <v>0</v>
      </c>
    </row>
    <row r="1057" spans="1:47" x14ac:dyDescent="0.35">
      <c r="C1057" t="s">
        <v>87</v>
      </c>
      <c r="D1057">
        <v>19791</v>
      </c>
      <c r="G1057" t="s">
        <v>87</v>
      </c>
      <c r="H1057">
        <v>0</v>
      </c>
      <c r="K1057" t="s">
        <v>87</v>
      </c>
      <c r="L1057">
        <v>0</v>
      </c>
      <c r="O1057" t="s">
        <v>87</v>
      </c>
      <c r="P1057">
        <v>0</v>
      </c>
      <c r="S1057" t="s">
        <v>87</v>
      </c>
      <c r="T1057">
        <v>0</v>
      </c>
      <c r="W1057" t="s">
        <v>87</v>
      </c>
      <c r="X1057">
        <v>0</v>
      </c>
      <c r="AA1057" t="s">
        <v>87</v>
      </c>
      <c r="AB1057">
        <v>0</v>
      </c>
      <c r="AE1057" t="s">
        <v>87</v>
      </c>
      <c r="AF1057">
        <v>0</v>
      </c>
      <c r="AI1057" t="s">
        <v>87</v>
      </c>
      <c r="AJ1057">
        <v>0</v>
      </c>
      <c r="AM1057" t="s">
        <v>87</v>
      </c>
      <c r="AN1057">
        <v>0</v>
      </c>
      <c r="AQ1057" t="s">
        <v>87</v>
      </c>
      <c r="AR1057">
        <v>0</v>
      </c>
      <c r="AT1057" t="s">
        <v>87</v>
      </c>
      <c r="AU1057">
        <v>0</v>
      </c>
    </row>
    <row r="1058" spans="1:47" x14ac:dyDescent="0.35">
      <c r="A1058" t="s">
        <v>188</v>
      </c>
      <c r="B1058">
        <v>53145033.000000007</v>
      </c>
      <c r="C1058" t="s">
        <v>135</v>
      </c>
      <c r="D1058">
        <v>0</v>
      </c>
      <c r="E1058" t="s">
        <v>188</v>
      </c>
      <c r="F1058">
        <v>53873616</v>
      </c>
      <c r="G1058" t="s">
        <v>135</v>
      </c>
      <c r="H1058">
        <v>0</v>
      </c>
      <c r="I1058" t="s">
        <v>188</v>
      </c>
      <c r="J1058">
        <v>54729550.99999997</v>
      </c>
      <c r="K1058" t="s">
        <v>135</v>
      </c>
      <c r="L1058">
        <v>5084</v>
      </c>
      <c r="M1058" t="s">
        <v>188</v>
      </c>
      <c r="N1058">
        <v>55876503.999999993</v>
      </c>
      <c r="O1058" t="s">
        <v>135</v>
      </c>
      <c r="P1058">
        <v>1143</v>
      </c>
      <c r="Q1058" t="s">
        <v>188</v>
      </c>
      <c r="R1058">
        <v>56422273.499999985</v>
      </c>
      <c r="S1058" t="s">
        <v>135</v>
      </c>
      <c r="T1058">
        <v>87529</v>
      </c>
      <c r="U1058" t="s">
        <v>188</v>
      </c>
      <c r="V1058">
        <v>56641209.500000007</v>
      </c>
      <c r="W1058" t="s">
        <v>135</v>
      </c>
      <c r="X1058">
        <v>89306</v>
      </c>
      <c r="Y1058" t="s">
        <v>188</v>
      </c>
      <c r="Z1058">
        <v>57339635.000000015</v>
      </c>
      <c r="AA1058" t="s">
        <v>135</v>
      </c>
      <c r="AB1058">
        <v>87006</v>
      </c>
      <c r="AC1058" t="s">
        <v>188</v>
      </c>
      <c r="AD1058">
        <v>58087054.999999985</v>
      </c>
      <c r="AE1058" t="s">
        <v>135</v>
      </c>
      <c r="AF1058">
        <v>92786</v>
      </c>
      <c r="AG1058" t="s">
        <v>188</v>
      </c>
      <c r="AH1058">
        <v>58801926.500000022</v>
      </c>
      <c r="AI1058" t="s">
        <v>135</v>
      </c>
      <c r="AJ1058">
        <v>0</v>
      </c>
      <c r="AK1058" t="s">
        <v>188</v>
      </c>
      <c r="AL1058">
        <v>59392255</v>
      </c>
      <c r="AM1058" t="s">
        <v>135</v>
      </c>
      <c r="AN1058">
        <v>99093</v>
      </c>
      <c r="AO1058" t="s">
        <v>188</v>
      </c>
      <c r="AP1058">
        <v>59893885.5</v>
      </c>
      <c r="AQ1058" t="s">
        <v>135</v>
      </c>
      <c r="AR1058">
        <v>0</v>
      </c>
      <c r="AS1058" t="s">
        <v>188</v>
      </c>
      <c r="AT1058" t="s">
        <v>148</v>
      </c>
      <c r="AU1058">
        <v>43503</v>
      </c>
    </row>
    <row r="1059" spans="1:47" x14ac:dyDescent="0.35">
      <c r="C1059" t="s">
        <v>139</v>
      </c>
      <c r="D1059">
        <v>117444</v>
      </c>
      <c r="G1059" t="s">
        <v>139</v>
      </c>
      <c r="H1059">
        <v>0</v>
      </c>
      <c r="K1059" t="s">
        <v>139</v>
      </c>
      <c r="L1059">
        <v>0</v>
      </c>
      <c r="O1059" t="s">
        <v>139</v>
      </c>
      <c r="P1059">
        <v>0</v>
      </c>
      <c r="S1059" t="s">
        <v>139</v>
      </c>
      <c r="T1059">
        <v>0</v>
      </c>
      <c r="W1059" t="s">
        <v>139</v>
      </c>
      <c r="X1059">
        <v>0</v>
      </c>
      <c r="AA1059" t="s">
        <v>139</v>
      </c>
      <c r="AB1059">
        <v>141104</v>
      </c>
      <c r="AE1059" t="s">
        <v>139</v>
      </c>
      <c r="AF1059">
        <v>129276</v>
      </c>
      <c r="AI1059" t="s">
        <v>139</v>
      </c>
      <c r="AJ1059">
        <v>122056</v>
      </c>
      <c r="AM1059" t="s">
        <v>139</v>
      </c>
      <c r="AN1059">
        <v>0</v>
      </c>
      <c r="AQ1059" t="s">
        <v>139</v>
      </c>
      <c r="AR1059">
        <v>0</v>
      </c>
      <c r="AT1059" t="s">
        <v>139</v>
      </c>
      <c r="AU1059">
        <v>287458</v>
      </c>
    </row>
    <row r="1060" spans="1:47" x14ac:dyDescent="0.35">
      <c r="C1060" t="s">
        <v>138</v>
      </c>
      <c r="D1060">
        <v>0</v>
      </c>
      <c r="G1060" t="s">
        <v>138</v>
      </c>
      <c r="H1060">
        <v>0</v>
      </c>
      <c r="K1060" t="s">
        <v>138</v>
      </c>
      <c r="L1060">
        <v>0</v>
      </c>
      <c r="O1060" t="s">
        <v>138</v>
      </c>
      <c r="P1060">
        <v>0</v>
      </c>
      <c r="S1060" t="s">
        <v>138</v>
      </c>
      <c r="T1060">
        <v>2568</v>
      </c>
      <c r="W1060" t="s">
        <v>138</v>
      </c>
      <c r="X1060">
        <v>0</v>
      </c>
      <c r="AA1060" t="s">
        <v>138</v>
      </c>
      <c r="AB1060">
        <v>0</v>
      </c>
      <c r="AE1060" t="s">
        <v>138</v>
      </c>
      <c r="AF1060">
        <v>0</v>
      </c>
      <c r="AI1060" t="s">
        <v>138</v>
      </c>
      <c r="AJ1060">
        <v>0</v>
      </c>
      <c r="AM1060" t="s">
        <v>138</v>
      </c>
      <c r="AN1060">
        <v>0</v>
      </c>
      <c r="AQ1060" t="s">
        <v>138</v>
      </c>
      <c r="AR1060">
        <v>0</v>
      </c>
      <c r="AT1060" t="s">
        <v>138</v>
      </c>
      <c r="AU1060">
        <v>0</v>
      </c>
    </row>
    <row r="1061" spans="1:47" x14ac:dyDescent="0.35">
      <c r="C1061" t="s">
        <v>82</v>
      </c>
      <c r="D1061">
        <v>0</v>
      </c>
      <c r="G1061" t="s">
        <v>82</v>
      </c>
      <c r="H1061">
        <v>0</v>
      </c>
      <c r="K1061" t="s">
        <v>82</v>
      </c>
      <c r="L1061">
        <v>0</v>
      </c>
      <c r="O1061" t="s">
        <v>82</v>
      </c>
      <c r="P1061">
        <v>0</v>
      </c>
      <c r="S1061" t="s">
        <v>82</v>
      </c>
      <c r="T1061">
        <v>2355</v>
      </c>
      <c r="W1061" t="s">
        <v>82</v>
      </c>
      <c r="X1061">
        <v>0</v>
      </c>
      <c r="AA1061" t="s">
        <v>82</v>
      </c>
      <c r="AB1061">
        <v>0</v>
      </c>
      <c r="AE1061" t="s">
        <v>82</v>
      </c>
      <c r="AF1061">
        <v>0</v>
      </c>
      <c r="AI1061" t="s">
        <v>82</v>
      </c>
      <c r="AJ1061">
        <v>0</v>
      </c>
      <c r="AM1061" t="s">
        <v>82</v>
      </c>
      <c r="AN1061">
        <v>494</v>
      </c>
      <c r="AQ1061" t="s">
        <v>82</v>
      </c>
      <c r="AR1061">
        <v>0</v>
      </c>
      <c r="AT1061" t="s">
        <v>82</v>
      </c>
      <c r="AU1061">
        <v>16195</v>
      </c>
    </row>
    <row r="1062" spans="1:47" x14ac:dyDescent="0.35">
      <c r="C1062" t="s">
        <v>60</v>
      </c>
      <c r="D1062">
        <v>0</v>
      </c>
      <c r="G1062" t="s">
        <v>60</v>
      </c>
      <c r="H1062">
        <v>0</v>
      </c>
      <c r="K1062" t="s">
        <v>60</v>
      </c>
      <c r="L1062">
        <v>0</v>
      </c>
      <c r="O1062" t="s">
        <v>60</v>
      </c>
      <c r="P1062">
        <v>0</v>
      </c>
      <c r="S1062" t="s">
        <v>60</v>
      </c>
      <c r="T1062">
        <v>1090</v>
      </c>
      <c r="W1062" t="s">
        <v>60</v>
      </c>
      <c r="X1062">
        <v>0</v>
      </c>
      <c r="AA1062" t="s">
        <v>60</v>
      </c>
      <c r="AB1062">
        <v>0</v>
      </c>
      <c r="AE1062" t="s">
        <v>60</v>
      </c>
      <c r="AF1062">
        <v>0</v>
      </c>
      <c r="AI1062" t="s">
        <v>60</v>
      </c>
      <c r="AJ1062">
        <v>0</v>
      </c>
      <c r="AM1062" t="s">
        <v>60</v>
      </c>
      <c r="AN1062">
        <v>366</v>
      </c>
      <c r="AQ1062" t="s">
        <v>60</v>
      </c>
      <c r="AR1062">
        <v>0</v>
      </c>
      <c r="AT1062" t="s">
        <v>60</v>
      </c>
      <c r="AU1062">
        <v>6816</v>
      </c>
    </row>
    <row r="1063" spans="1:47" x14ac:dyDescent="0.35">
      <c r="C1063" t="s">
        <v>127</v>
      </c>
      <c r="D1063">
        <v>0</v>
      </c>
      <c r="G1063" t="s">
        <v>127</v>
      </c>
      <c r="H1063">
        <v>0</v>
      </c>
      <c r="K1063" t="s">
        <v>127</v>
      </c>
      <c r="L1063">
        <v>0</v>
      </c>
      <c r="O1063" t="s">
        <v>127</v>
      </c>
      <c r="P1063">
        <v>0</v>
      </c>
      <c r="S1063" t="s">
        <v>127</v>
      </c>
      <c r="T1063">
        <v>0</v>
      </c>
      <c r="W1063" t="s">
        <v>127</v>
      </c>
      <c r="X1063">
        <v>0</v>
      </c>
      <c r="AA1063" t="s">
        <v>127</v>
      </c>
      <c r="AB1063">
        <v>54180</v>
      </c>
      <c r="AE1063" t="s">
        <v>127</v>
      </c>
      <c r="AF1063">
        <v>0</v>
      </c>
      <c r="AI1063" t="s">
        <v>127</v>
      </c>
      <c r="AJ1063">
        <v>0</v>
      </c>
      <c r="AM1063" t="s">
        <v>127</v>
      </c>
      <c r="AN1063">
        <v>0</v>
      </c>
      <c r="AQ1063" t="s">
        <v>127</v>
      </c>
      <c r="AR1063">
        <v>63290</v>
      </c>
      <c r="AT1063" t="s">
        <v>58</v>
      </c>
      <c r="AU1063">
        <v>54180</v>
      </c>
    </row>
    <row r="1064" spans="1:47" x14ac:dyDescent="0.35">
      <c r="C1064" t="s">
        <v>61</v>
      </c>
      <c r="D1064">
        <v>0</v>
      </c>
      <c r="G1064" t="s">
        <v>61</v>
      </c>
      <c r="H1064">
        <v>0</v>
      </c>
      <c r="K1064" t="s">
        <v>61</v>
      </c>
      <c r="L1064">
        <v>0</v>
      </c>
      <c r="O1064" t="s">
        <v>61</v>
      </c>
      <c r="P1064">
        <v>0</v>
      </c>
      <c r="S1064" t="s">
        <v>61</v>
      </c>
      <c r="T1064">
        <v>0</v>
      </c>
      <c r="W1064" t="s">
        <v>61</v>
      </c>
      <c r="X1064">
        <v>0</v>
      </c>
      <c r="AA1064" t="s">
        <v>61</v>
      </c>
      <c r="AB1064">
        <v>0</v>
      </c>
      <c r="AE1064" t="s">
        <v>61</v>
      </c>
      <c r="AF1064">
        <v>0</v>
      </c>
      <c r="AI1064" t="s">
        <v>61</v>
      </c>
      <c r="AJ1064">
        <v>0</v>
      </c>
      <c r="AM1064" t="s">
        <v>61</v>
      </c>
      <c r="AN1064">
        <v>0</v>
      </c>
      <c r="AQ1064" t="s">
        <v>61</v>
      </c>
      <c r="AR1064">
        <v>0</v>
      </c>
      <c r="AT1064" t="s">
        <v>61</v>
      </c>
      <c r="AU1064">
        <v>0</v>
      </c>
    </row>
    <row r="1065" spans="1:47" x14ac:dyDescent="0.35">
      <c r="C1065" t="s">
        <v>62</v>
      </c>
      <c r="D1065">
        <v>0</v>
      </c>
      <c r="G1065" t="s">
        <v>62</v>
      </c>
      <c r="H1065">
        <v>0</v>
      </c>
      <c r="K1065" t="s">
        <v>62</v>
      </c>
      <c r="L1065">
        <v>0</v>
      </c>
      <c r="O1065" t="s">
        <v>62</v>
      </c>
      <c r="P1065">
        <v>0</v>
      </c>
      <c r="S1065" t="s">
        <v>62</v>
      </c>
      <c r="T1065">
        <v>0</v>
      </c>
      <c r="W1065" t="s">
        <v>62</v>
      </c>
      <c r="X1065">
        <v>0</v>
      </c>
      <c r="AA1065" t="s">
        <v>62</v>
      </c>
      <c r="AB1065">
        <v>0</v>
      </c>
      <c r="AE1065" t="s">
        <v>62</v>
      </c>
      <c r="AF1065">
        <v>0</v>
      </c>
      <c r="AI1065" t="s">
        <v>62</v>
      </c>
      <c r="AJ1065">
        <v>0</v>
      </c>
      <c r="AM1065" t="s">
        <v>62</v>
      </c>
      <c r="AN1065">
        <v>0</v>
      </c>
      <c r="AQ1065" t="s">
        <v>62</v>
      </c>
      <c r="AR1065">
        <v>0</v>
      </c>
      <c r="AT1065" t="s">
        <v>62</v>
      </c>
      <c r="AU1065">
        <v>3585</v>
      </c>
    </row>
    <row r="1066" spans="1:47" x14ac:dyDescent="0.35">
      <c r="C1066" t="s">
        <v>227</v>
      </c>
      <c r="D1066">
        <v>0</v>
      </c>
      <c r="G1066" t="s">
        <v>227</v>
      </c>
      <c r="H1066">
        <v>0</v>
      </c>
      <c r="K1066" t="s">
        <v>227</v>
      </c>
      <c r="L1066">
        <v>0</v>
      </c>
      <c r="O1066" t="s">
        <v>227</v>
      </c>
      <c r="P1066">
        <v>0</v>
      </c>
      <c r="S1066" t="s">
        <v>227</v>
      </c>
      <c r="T1066">
        <v>0</v>
      </c>
      <c r="W1066" t="s">
        <v>227</v>
      </c>
      <c r="X1066">
        <v>0</v>
      </c>
      <c r="AA1066" t="s">
        <v>227</v>
      </c>
      <c r="AB1066">
        <v>0</v>
      </c>
      <c r="AE1066" t="s">
        <v>227</v>
      </c>
      <c r="AF1066">
        <v>0</v>
      </c>
      <c r="AI1066" t="s">
        <v>227</v>
      </c>
      <c r="AJ1066">
        <v>0</v>
      </c>
      <c r="AM1066" t="s">
        <v>227</v>
      </c>
      <c r="AN1066">
        <v>0</v>
      </c>
      <c r="AQ1066" t="s">
        <v>227</v>
      </c>
      <c r="AR1066">
        <v>2857</v>
      </c>
      <c r="AT1066" t="s">
        <v>64</v>
      </c>
      <c r="AU1066">
        <v>0</v>
      </c>
    </row>
    <row r="1067" spans="1:47" x14ac:dyDescent="0.35">
      <c r="C1067" t="s">
        <v>228</v>
      </c>
      <c r="D1067">
        <v>0</v>
      </c>
      <c r="G1067" t="s">
        <v>228</v>
      </c>
      <c r="H1067">
        <v>0</v>
      </c>
      <c r="K1067" t="s">
        <v>228</v>
      </c>
      <c r="L1067">
        <v>0</v>
      </c>
      <c r="O1067" t="s">
        <v>228</v>
      </c>
      <c r="P1067">
        <v>0</v>
      </c>
      <c r="S1067" t="s">
        <v>228</v>
      </c>
      <c r="T1067">
        <v>0</v>
      </c>
      <c r="W1067" t="s">
        <v>228</v>
      </c>
      <c r="X1067">
        <v>0</v>
      </c>
      <c r="AA1067" t="s">
        <v>228</v>
      </c>
      <c r="AB1067">
        <v>0</v>
      </c>
      <c r="AE1067" t="s">
        <v>228</v>
      </c>
      <c r="AF1067">
        <v>0</v>
      </c>
      <c r="AI1067" t="s">
        <v>228</v>
      </c>
      <c r="AJ1067">
        <v>0</v>
      </c>
      <c r="AM1067" t="s">
        <v>228</v>
      </c>
      <c r="AN1067">
        <v>0</v>
      </c>
      <c r="AQ1067" t="s">
        <v>228</v>
      </c>
      <c r="AR1067">
        <v>26692</v>
      </c>
      <c r="AT1067" t="s">
        <v>65</v>
      </c>
      <c r="AU1067">
        <v>0</v>
      </c>
    </row>
    <row r="1068" spans="1:47" x14ac:dyDescent="0.35">
      <c r="C1068" t="s">
        <v>229</v>
      </c>
      <c r="D1068">
        <v>0</v>
      </c>
      <c r="G1068" t="s">
        <v>229</v>
      </c>
      <c r="H1068">
        <v>0</v>
      </c>
      <c r="K1068" t="s">
        <v>229</v>
      </c>
      <c r="L1068">
        <v>0</v>
      </c>
      <c r="O1068" t="s">
        <v>229</v>
      </c>
      <c r="P1068">
        <v>0</v>
      </c>
      <c r="S1068" t="s">
        <v>229</v>
      </c>
      <c r="T1068">
        <v>0</v>
      </c>
      <c r="W1068" t="s">
        <v>229</v>
      </c>
      <c r="X1068">
        <v>3330</v>
      </c>
      <c r="AA1068" t="s">
        <v>229</v>
      </c>
      <c r="AB1068">
        <v>0</v>
      </c>
      <c r="AE1068" t="s">
        <v>229</v>
      </c>
      <c r="AF1068">
        <v>0</v>
      </c>
      <c r="AI1068" t="s">
        <v>229</v>
      </c>
      <c r="AJ1068">
        <v>0</v>
      </c>
      <c r="AM1068" t="s">
        <v>229</v>
      </c>
      <c r="AN1068">
        <v>0</v>
      </c>
      <c r="AQ1068" t="s">
        <v>229</v>
      </c>
      <c r="AR1068">
        <v>329</v>
      </c>
      <c r="AT1068" t="s">
        <v>66</v>
      </c>
      <c r="AU1068">
        <v>0</v>
      </c>
    </row>
    <row r="1069" spans="1:47" x14ac:dyDescent="0.35">
      <c r="C1069" t="s">
        <v>133</v>
      </c>
      <c r="D1069">
        <v>133</v>
      </c>
      <c r="G1069" t="s">
        <v>133</v>
      </c>
      <c r="H1069">
        <v>144</v>
      </c>
      <c r="K1069" t="s">
        <v>133</v>
      </c>
      <c r="L1069">
        <v>145</v>
      </c>
      <c r="O1069" t="s">
        <v>133</v>
      </c>
      <c r="P1069">
        <v>149</v>
      </c>
      <c r="S1069" t="s">
        <v>133</v>
      </c>
      <c r="T1069">
        <v>4802</v>
      </c>
      <c r="W1069" t="s">
        <v>133</v>
      </c>
      <c r="X1069">
        <v>5267</v>
      </c>
      <c r="AA1069" t="s">
        <v>133</v>
      </c>
      <c r="AB1069">
        <v>5455</v>
      </c>
      <c r="AE1069" t="s">
        <v>133</v>
      </c>
      <c r="AF1069">
        <v>9939</v>
      </c>
      <c r="AI1069" t="s">
        <v>133</v>
      </c>
      <c r="AJ1069">
        <v>0</v>
      </c>
      <c r="AM1069" t="s">
        <v>133</v>
      </c>
      <c r="AN1069">
        <v>6166</v>
      </c>
      <c r="AQ1069" t="s">
        <v>133</v>
      </c>
      <c r="AR1069">
        <v>13</v>
      </c>
      <c r="AT1069" t="s">
        <v>79</v>
      </c>
      <c r="AU1069">
        <v>8415</v>
      </c>
    </row>
    <row r="1070" spans="1:47" x14ac:dyDescent="0.35">
      <c r="C1070" t="s">
        <v>230</v>
      </c>
      <c r="D1070">
        <v>0</v>
      </c>
      <c r="G1070" t="s">
        <v>230</v>
      </c>
      <c r="H1070">
        <v>0</v>
      </c>
      <c r="K1070" t="s">
        <v>230</v>
      </c>
      <c r="L1070">
        <v>0</v>
      </c>
      <c r="O1070" t="s">
        <v>230</v>
      </c>
      <c r="P1070">
        <v>0</v>
      </c>
      <c r="S1070" t="s">
        <v>230</v>
      </c>
      <c r="T1070">
        <v>0</v>
      </c>
      <c r="W1070" t="s">
        <v>230</v>
      </c>
      <c r="X1070">
        <v>0</v>
      </c>
      <c r="AA1070" t="s">
        <v>230</v>
      </c>
      <c r="AB1070">
        <v>0</v>
      </c>
      <c r="AE1070" t="s">
        <v>230</v>
      </c>
      <c r="AF1070">
        <v>0</v>
      </c>
      <c r="AI1070" t="s">
        <v>230</v>
      </c>
      <c r="AJ1070">
        <v>0</v>
      </c>
      <c r="AM1070" t="s">
        <v>230</v>
      </c>
      <c r="AN1070">
        <v>0</v>
      </c>
      <c r="AQ1070" t="s">
        <v>230</v>
      </c>
      <c r="AR1070">
        <v>0</v>
      </c>
      <c r="AT1070" t="s">
        <v>68</v>
      </c>
      <c r="AU1070">
        <v>577</v>
      </c>
    </row>
    <row r="1071" spans="1:47" x14ac:dyDescent="0.35">
      <c r="C1071" t="s">
        <v>136</v>
      </c>
      <c r="D1071">
        <v>8095</v>
      </c>
      <c r="G1071" t="s">
        <v>136</v>
      </c>
      <c r="H1071">
        <v>8476</v>
      </c>
      <c r="K1071" t="s">
        <v>136</v>
      </c>
      <c r="L1071">
        <v>8924</v>
      </c>
      <c r="O1071" t="s">
        <v>136</v>
      </c>
      <c r="P1071">
        <v>9175</v>
      </c>
      <c r="S1071" t="s">
        <v>136</v>
      </c>
      <c r="T1071">
        <v>8484</v>
      </c>
      <c r="W1071" t="s">
        <v>136</v>
      </c>
      <c r="X1071">
        <v>8681</v>
      </c>
      <c r="AA1071" t="s">
        <v>136</v>
      </c>
      <c r="AB1071">
        <v>8878</v>
      </c>
      <c r="AE1071" t="s">
        <v>136</v>
      </c>
      <c r="AF1071">
        <v>0</v>
      </c>
      <c r="AI1071" t="s">
        <v>136</v>
      </c>
      <c r="AJ1071">
        <v>0</v>
      </c>
      <c r="AM1071" t="s">
        <v>136</v>
      </c>
      <c r="AN1071">
        <v>9281</v>
      </c>
      <c r="AQ1071" t="s">
        <v>136</v>
      </c>
      <c r="AR1071">
        <v>0</v>
      </c>
      <c r="AT1071" t="s">
        <v>69</v>
      </c>
      <c r="AU1071">
        <v>8072</v>
      </c>
    </row>
    <row r="1072" spans="1:47" x14ac:dyDescent="0.35">
      <c r="C1072" t="s">
        <v>231</v>
      </c>
      <c r="D1072">
        <v>0</v>
      </c>
      <c r="G1072" t="s">
        <v>231</v>
      </c>
      <c r="H1072">
        <v>0</v>
      </c>
      <c r="K1072" t="s">
        <v>231</v>
      </c>
      <c r="L1072">
        <v>0</v>
      </c>
      <c r="O1072" t="s">
        <v>231</v>
      </c>
      <c r="P1072">
        <v>0</v>
      </c>
      <c r="S1072" t="s">
        <v>231</v>
      </c>
      <c r="T1072">
        <v>0</v>
      </c>
      <c r="W1072" t="s">
        <v>231</v>
      </c>
      <c r="X1072">
        <v>0</v>
      </c>
      <c r="AA1072" t="s">
        <v>231</v>
      </c>
      <c r="AB1072">
        <v>0</v>
      </c>
      <c r="AE1072" t="s">
        <v>231</v>
      </c>
      <c r="AF1072">
        <v>0</v>
      </c>
      <c r="AI1072" t="s">
        <v>231</v>
      </c>
      <c r="AJ1072">
        <v>0</v>
      </c>
      <c r="AM1072" t="s">
        <v>231</v>
      </c>
      <c r="AN1072">
        <v>0</v>
      </c>
      <c r="AQ1072" t="s">
        <v>231</v>
      </c>
      <c r="AR1072">
        <v>0</v>
      </c>
      <c r="AT1072" t="s">
        <v>70</v>
      </c>
      <c r="AU1072">
        <v>0</v>
      </c>
    </row>
    <row r="1073" spans="1:47" x14ac:dyDescent="0.35">
      <c r="C1073" t="s">
        <v>141</v>
      </c>
      <c r="D1073">
        <v>3453</v>
      </c>
      <c r="G1073" t="s">
        <v>141</v>
      </c>
      <c r="H1073">
        <v>3588</v>
      </c>
      <c r="K1073" t="s">
        <v>141</v>
      </c>
      <c r="L1073">
        <v>3705</v>
      </c>
      <c r="O1073" t="s">
        <v>141</v>
      </c>
      <c r="P1073">
        <v>3783</v>
      </c>
      <c r="S1073" t="s">
        <v>141</v>
      </c>
      <c r="T1073">
        <v>3725</v>
      </c>
      <c r="W1073" t="s">
        <v>141</v>
      </c>
      <c r="X1073">
        <v>3790</v>
      </c>
      <c r="AA1073" t="s">
        <v>141</v>
      </c>
      <c r="AB1073">
        <v>3848</v>
      </c>
      <c r="AE1073" t="s">
        <v>141</v>
      </c>
      <c r="AF1073">
        <v>3830</v>
      </c>
      <c r="AI1073" t="s">
        <v>141</v>
      </c>
      <c r="AJ1073">
        <v>0</v>
      </c>
      <c r="AM1073" t="s">
        <v>141</v>
      </c>
      <c r="AN1073">
        <v>4012</v>
      </c>
      <c r="AQ1073" t="s">
        <v>141</v>
      </c>
      <c r="AR1073">
        <v>255</v>
      </c>
      <c r="AT1073" t="s">
        <v>76</v>
      </c>
      <c r="AU1073">
        <v>0</v>
      </c>
    </row>
    <row r="1074" spans="1:47" x14ac:dyDescent="0.35">
      <c r="C1074" t="s">
        <v>232</v>
      </c>
      <c r="D1074">
        <v>0</v>
      </c>
      <c r="G1074" t="s">
        <v>232</v>
      </c>
      <c r="H1074">
        <v>0</v>
      </c>
      <c r="K1074" t="s">
        <v>232</v>
      </c>
      <c r="L1074">
        <v>0</v>
      </c>
      <c r="O1074" t="s">
        <v>232</v>
      </c>
      <c r="P1074">
        <v>0</v>
      </c>
      <c r="S1074" t="s">
        <v>232</v>
      </c>
      <c r="T1074">
        <v>0</v>
      </c>
      <c r="W1074" t="s">
        <v>232</v>
      </c>
      <c r="X1074">
        <v>0</v>
      </c>
      <c r="AA1074" t="s">
        <v>232</v>
      </c>
      <c r="AB1074">
        <v>0</v>
      </c>
      <c r="AE1074" t="s">
        <v>232</v>
      </c>
      <c r="AF1074">
        <v>0</v>
      </c>
      <c r="AI1074" t="s">
        <v>232</v>
      </c>
      <c r="AJ1074">
        <v>0</v>
      </c>
      <c r="AM1074" t="s">
        <v>232</v>
      </c>
      <c r="AN1074">
        <v>0</v>
      </c>
      <c r="AQ1074" t="s">
        <v>232</v>
      </c>
      <c r="AR1074">
        <v>15459</v>
      </c>
      <c r="AT1074" t="s">
        <v>77</v>
      </c>
      <c r="AU1074">
        <v>0</v>
      </c>
    </row>
    <row r="1075" spans="1:47" x14ac:dyDescent="0.35">
      <c r="C1075" t="s">
        <v>233</v>
      </c>
      <c r="D1075">
        <v>0</v>
      </c>
      <c r="G1075" t="s">
        <v>233</v>
      </c>
      <c r="H1075">
        <v>0</v>
      </c>
      <c r="K1075" t="s">
        <v>233</v>
      </c>
      <c r="L1075">
        <v>0</v>
      </c>
      <c r="O1075" t="s">
        <v>233</v>
      </c>
      <c r="P1075">
        <v>0</v>
      </c>
      <c r="S1075" t="s">
        <v>233</v>
      </c>
      <c r="T1075">
        <v>0</v>
      </c>
      <c r="W1075" t="s">
        <v>233</v>
      </c>
      <c r="X1075">
        <v>0</v>
      </c>
      <c r="AA1075" t="s">
        <v>233</v>
      </c>
      <c r="AB1075">
        <v>0</v>
      </c>
      <c r="AE1075" t="s">
        <v>233</v>
      </c>
      <c r="AF1075">
        <v>0</v>
      </c>
      <c r="AI1075" t="s">
        <v>233</v>
      </c>
      <c r="AJ1075">
        <v>0</v>
      </c>
      <c r="AM1075" t="s">
        <v>233</v>
      </c>
      <c r="AN1075">
        <v>0</v>
      </c>
      <c r="AQ1075" t="s">
        <v>233</v>
      </c>
      <c r="AR1075">
        <v>0</v>
      </c>
      <c r="AT1075" t="s">
        <v>78</v>
      </c>
      <c r="AU1075">
        <v>15266</v>
      </c>
    </row>
    <row r="1076" spans="1:47" x14ac:dyDescent="0.35">
      <c r="C1076" t="s">
        <v>134</v>
      </c>
      <c r="D1076">
        <v>171</v>
      </c>
      <c r="G1076" t="s">
        <v>134</v>
      </c>
      <c r="H1076">
        <v>273</v>
      </c>
      <c r="K1076" t="s">
        <v>134</v>
      </c>
      <c r="L1076">
        <v>326</v>
      </c>
      <c r="O1076" t="s">
        <v>134</v>
      </c>
      <c r="P1076">
        <v>453</v>
      </c>
      <c r="S1076" t="s">
        <v>134</v>
      </c>
      <c r="T1076">
        <v>5377</v>
      </c>
      <c r="W1076" t="s">
        <v>134</v>
      </c>
      <c r="X1076">
        <v>5525</v>
      </c>
      <c r="AA1076" t="s">
        <v>134</v>
      </c>
      <c r="AB1076">
        <v>5731</v>
      </c>
      <c r="AE1076" t="s">
        <v>134</v>
      </c>
      <c r="AF1076">
        <v>0</v>
      </c>
      <c r="AI1076" t="s">
        <v>134</v>
      </c>
      <c r="AJ1076">
        <v>0</v>
      </c>
      <c r="AM1076" t="s">
        <v>134</v>
      </c>
      <c r="AN1076">
        <v>6353</v>
      </c>
      <c r="AQ1076" t="s">
        <v>134</v>
      </c>
      <c r="AR1076">
        <v>0</v>
      </c>
      <c r="AT1076" t="s">
        <v>67</v>
      </c>
      <c r="AU1076">
        <v>0</v>
      </c>
    </row>
    <row r="1077" spans="1:47" x14ac:dyDescent="0.35">
      <c r="C1077" t="s">
        <v>142</v>
      </c>
      <c r="D1077">
        <v>90</v>
      </c>
      <c r="G1077" t="s">
        <v>142</v>
      </c>
      <c r="H1077">
        <v>217</v>
      </c>
      <c r="K1077" t="s">
        <v>142</v>
      </c>
      <c r="L1077">
        <v>362</v>
      </c>
      <c r="O1077" t="s">
        <v>142</v>
      </c>
      <c r="P1077">
        <v>474</v>
      </c>
      <c r="S1077" t="s">
        <v>142</v>
      </c>
      <c r="T1077">
        <v>0</v>
      </c>
      <c r="W1077" t="s">
        <v>142</v>
      </c>
      <c r="X1077">
        <v>8919</v>
      </c>
      <c r="AA1077" t="s">
        <v>142</v>
      </c>
      <c r="AB1077">
        <v>0</v>
      </c>
      <c r="AE1077" t="s">
        <v>142</v>
      </c>
      <c r="AF1077">
        <v>0</v>
      </c>
      <c r="AI1077" t="s">
        <v>142</v>
      </c>
      <c r="AJ1077">
        <v>0</v>
      </c>
      <c r="AM1077" t="s">
        <v>142</v>
      </c>
      <c r="AN1077">
        <v>3870</v>
      </c>
      <c r="AQ1077" t="s">
        <v>142</v>
      </c>
      <c r="AR1077">
        <v>20327</v>
      </c>
      <c r="AT1077" t="s">
        <v>80</v>
      </c>
      <c r="AU1077">
        <v>0</v>
      </c>
    </row>
    <row r="1078" spans="1:47" x14ac:dyDescent="0.35">
      <c r="C1078" t="s">
        <v>83</v>
      </c>
      <c r="D1078">
        <v>7791</v>
      </c>
      <c r="G1078" t="s">
        <v>83</v>
      </c>
      <c r="H1078">
        <v>8185</v>
      </c>
      <c r="K1078" t="s">
        <v>83</v>
      </c>
      <c r="L1078">
        <v>8781</v>
      </c>
      <c r="O1078" t="s">
        <v>83</v>
      </c>
      <c r="P1078">
        <v>9289</v>
      </c>
      <c r="S1078" t="s">
        <v>83</v>
      </c>
      <c r="T1078">
        <v>7451</v>
      </c>
      <c r="W1078" t="s">
        <v>83</v>
      </c>
      <c r="X1078">
        <v>7704</v>
      </c>
      <c r="AA1078" t="s">
        <v>83</v>
      </c>
      <c r="AB1078">
        <v>7922</v>
      </c>
      <c r="AE1078" t="s">
        <v>83</v>
      </c>
      <c r="AF1078">
        <v>8110</v>
      </c>
      <c r="AI1078" t="s">
        <v>83</v>
      </c>
      <c r="AJ1078">
        <v>0</v>
      </c>
      <c r="AM1078" t="s">
        <v>83</v>
      </c>
      <c r="AN1078">
        <v>8509</v>
      </c>
      <c r="AQ1078" t="s">
        <v>83</v>
      </c>
      <c r="AR1078">
        <v>1555</v>
      </c>
      <c r="AT1078" t="s">
        <v>83</v>
      </c>
      <c r="AU1078">
        <v>11975</v>
      </c>
    </row>
    <row r="1079" spans="1:47" x14ac:dyDescent="0.35">
      <c r="C1079" t="s">
        <v>84</v>
      </c>
      <c r="D1079">
        <v>0</v>
      </c>
      <c r="G1079" t="s">
        <v>84</v>
      </c>
      <c r="H1079">
        <v>0</v>
      </c>
      <c r="K1079" t="s">
        <v>84</v>
      </c>
      <c r="L1079">
        <v>0</v>
      </c>
      <c r="O1079" t="s">
        <v>84</v>
      </c>
      <c r="P1079">
        <v>0</v>
      </c>
      <c r="S1079" t="s">
        <v>84</v>
      </c>
      <c r="T1079">
        <v>0</v>
      </c>
      <c r="W1079" t="s">
        <v>84</v>
      </c>
      <c r="X1079">
        <v>27694</v>
      </c>
      <c r="AA1079" t="s">
        <v>84</v>
      </c>
      <c r="AB1079">
        <v>0</v>
      </c>
      <c r="AE1079" t="s">
        <v>84</v>
      </c>
      <c r="AF1079">
        <v>0</v>
      </c>
      <c r="AI1079" t="s">
        <v>84</v>
      </c>
      <c r="AJ1079">
        <v>0</v>
      </c>
      <c r="AM1079" t="s">
        <v>84</v>
      </c>
      <c r="AN1079">
        <v>0</v>
      </c>
      <c r="AQ1079" t="s">
        <v>84</v>
      </c>
      <c r="AR1079">
        <v>15754</v>
      </c>
      <c r="AT1079" t="s">
        <v>84</v>
      </c>
      <c r="AU1079">
        <v>0</v>
      </c>
    </row>
    <row r="1080" spans="1:47" x14ac:dyDescent="0.35">
      <c r="C1080" t="s">
        <v>126</v>
      </c>
      <c r="D1080">
        <v>2285</v>
      </c>
      <c r="G1080" t="s">
        <v>126</v>
      </c>
      <c r="H1080">
        <v>2586</v>
      </c>
      <c r="K1080" t="s">
        <v>247</v>
      </c>
      <c r="L1080">
        <v>2746</v>
      </c>
      <c r="O1080" t="s">
        <v>126</v>
      </c>
      <c r="P1080">
        <v>2913</v>
      </c>
      <c r="S1080" t="s">
        <v>126</v>
      </c>
      <c r="T1080">
        <v>3140</v>
      </c>
      <c r="W1080" t="s">
        <v>126</v>
      </c>
      <c r="X1080">
        <v>3323</v>
      </c>
      <c r="AA1080" t="s">
        <v>126</v>
      </c>
      <c r="AB1080">
        <v>3512</v>
      </c>
      <c r="AE1080" t="s">
        <v>126</v>
      </c>
      <c r="AF1080">
        <v>3676</v>
      </c>
      <c r="AI1080" t="s">
        <v>126</v>
      </c>
      <c r="AJ1080">
        <v>0</v>
      </c>
      <c r="AM1080" t="s">
        <v>126</v>
      </c>
      <c r="AN1080">
        <v>4037</v>
      </c>
      <c r="AQ1080" t="s">
        <v>126</v>
      </c>
      <c r="AR1080">
        <v>586</v>
      </c>
      <c r="AT1080" t="s">
        <v>86</v>
      </c>
      <c r="AU1080">
        <v>0</v>
      </c>
    </row>
    <row r="1081" spans="1:47" x14ac:dyDescent="0.35">
      <c r="C1081" t="s">
        <v>87</v>
      </c>
      <c r="D1081">
        <v>0</v>
      </c>
      <c r="G1081" t="s">
        <v>87</v>
      </c>
      <c r="H1081">
        <v>0</v>
      </c>
      <c r="K1081" t="s">
        <v>87</v>
      </c>
      <c r="L1081">
        <v>0</v>
      </c>
      <c r="O1081" t="s">
        <v>87</v>
      </c>
      <c r="P1081">
        <v>0</v>
      </c>
      <c r="S1081" t="s">
        <v>87</v>
      </c>
      <c r="T1081">
        <v>0</v>
      </c>
      <c r="W1081" t="s">
        <v>87</v>
      </c>
      <c r="X1081">
        <v>49732</v>
      </c>
      <c r="AA1081" t="s">
        <v>87</v>
      </c>
      <c r="AB1081">
        <v>0</v>
      </c>
      <c r="AE1081" t="s">
        <v>87</v>
      </c>
      <c r="AF1081">
        <v>0</v>
      </c>
      <c r="AI1081" t="s">
        <v>87</v>
      </c>
      <c r="AJ1081">
        <v>0</v>
      </c>
      <c r="AM1081" t="s">
        <v>87</v>
      </c>
      <c r="AN1081">
        <v>0</v>
      </c>
      <c r="AQ1081" t="s">
        <v>87</v>
      </c>
      <c r="AR1081">
        <v>9</v>
      </c>
      <c r="AT1081" t="s">
        <v>87</v>
      </c>
      <c r="AU1081">
        <v>0</v>
      </c>
    </row>
    <row r="1082" spans="1:47" x14ac:dyDescent="0.35">
      <c r="A1082" t="s">
        <v>193</v>
      </c>
      <c r="B1082">
        <v>14744657.999999998</v>
      </c>
      <c r="C1082" t="s">
        <v>135</v>
      </c>
      <c r="D1082">
        <v>156</v>
      </c>
      <c r="E1082" t="s">
        <v>193</v>
      </c>
      <c r="F1082">
        <v>15234975.999999991</v>
      </c>
      <c r="G1082" t="s">
        <v>135</v>
      </c>
      <c r="H1082">
        <v>0</v>
      </c>
      <c r="I1082" t="s">
        <v>193</v>
      </c>
      <c r="J1082">
        <v>15737792.999999998</v>
      </c>
      <c r="K1082" t="s">
        <v>135</v>
      </c>
      <c r="L1082">
        <v>0</v>
      </c>
      <c r="M1082" t="s">
        <v>193</v>
      </c>
      <c r="N1082">
        <v>16248229.999999996</v>
      </c>
      <c r="O1082" t="s">
        <v>135</v>
      </c>
      <c r="P1082">
        <v>0</v>
      </c>
      <c r="Q1082" t="s">
        <v>193</v>
      </c>
      <c r="R1082">
        <v>16767760.499999996</v>
      </c>
      <c r="S1082" t="s">
        <v>135</v>
      </c>
      <c r="T1082">
        <v>3074</v>
      </c>
      <c r="U1082" t="s">
        <v>193</v>
      </c>
      <c r="V1082">
        <v>17298053.500000004</v>
      </c>
      <c r="W1082" t="s">
        <v>135</v>
      </c>
      <c r="X1082">
        <v>0</v>
      </c>
      <c r="Y1082" t="s">
        <v>193</v>
      </c>
      <c r="Z1082">
        <v>17835892.999999981</v>
      </c>
      <c r="AA1082" t="s">
        <v>135</v>
      </c>
      <c r="AB1082">
        <v>8042</v>
      </c>
      <c r="AC1082" t="s">
        <v>193</v>
      </c>
      <c r="AD1082">
        <v>18380476.500000004</v>
      </c>
      <c r="AE1082" t="s">
        <v>135</v>
      </c>
      <c r="AF1082">
        <v>8772</v>
      </c>
      <c r="AG1082" t="s">
        <v>193</v>
      </c>
      <c r="AH1082">
        <v>18927715.000000022</v>
      </c>
      <c r="AI1082" t="s">
        <v>135</v>
      </c>
      <c r="AJ1082">
        <v>9636</v>
      </c>
      <c r="AK1082" t="s">
        <v>193</v>
      </c>
      <c r="AL1082">
        <v>19473124.999999996</v>
      </c>
      <c r="AM1082" t="s">
        <v>135</v>
      </c>
      <c r="AN1082">
        <v>11546</v>
      </c>
      <c r="AO1082" t="s">
        <v>193</v>
      </c>
      <c r="AP1082">
        <v>20017675.000000004</v>
      </c>
      <c r="AQ1082" t="s">
        <v>135</v>
      </c>
      <c r="AR1082">
        <v>11020</v>
      </c>
      <c r="AS1082" t="s">
        <v>193</v>
      </c>
      <c r="AT1082" t="s">
        <v>148</v>
      </c>
      <c r="AU1082">
        <v>2026</v>
      </c>
    </row>
    <row r="1083" spans="1:47" x14ac:dyDescent="0.35">
      <c r="C1083" t="s">
        <v>139</v>
      </c>
      <c r="D1083">
        <v>0</v>
      </c>
      <c r="G1083" t="s">
        <v>139</v>
      </c>
      <c r="H1083">
        <v>0</v>
      </c>
      <c r="K1083" t="s">
        <v>139</v>
      </c>
      <c r="L1083">
        <v>0</v>
      </c>
      <c r="O1083" t="s">
        <v>139</v>
      </c>
      <c r="P1083">
        <v>0</v>
      </c>
      <c r="S1083" t="s">
        <v>139</v>
      </c>
      <c r="T1083">
        <v>0</v>
      </c>
      <c r="W1083" t="s">
        <v>139</v>
      </c>
      <c r="X1083">
        <v>31382</v>
      </c>
      <c r="AA1083" t="s">
        <v>139</v>
      </c>
      <c r="AB1083">
        <v>41492</v>
      </c>
      <c r="AE1083" t="s">
        <v>139</v>
      </c>
      <c r="AF1083">
        <v>46070</v>
      </c>
      <c r="AI1083" t="s">
        <v>139</v>
      </c>
      <c r="AJ1083">
        <v>55348</v>
      </c>
      <c r="AM1083" t="s">
        <v>139</v>
      </c>
      <c r="AN1083">
        <v>65084</v>
      </c>
      <c r="AQ1083" t="s">
        <v>139</v>
      </c>
      <c r="AR1083">
        <v>67558</v>
      </c>
      <c r="AT1083" t="s">
        <v>139</v>
      </c>
      <c r="AU1083">
        <v>14516</v>
      </c>
    </row>
    <row r="1084" spans="1:47" x14ac:dyDescent="0.35">
      <c r="C1084" t="s">
        <v>138</v>
      </c>
      <c r="D1084">
        <v>0</v>
      </c>
      <c r="G1084" t="s">
        <v>138</v>
      </c>
      <c r="H1084">
        <v>5546</v>
      </c>
      <c r="K1084" t="s">
        <v>138</v>
      </c>
      <c r="L1084">
        <v>0</v>
      </c>
      <c r="O1084" t="s">
        <v>138</v>
      </c>
      <c r="P1084">
        <v>0</v>
      </c>
      <c r="S1084" t="s">
        <v>138</v>
      </c>
      <c r="T1084">
        <v>6666</v>
      </c>
      <c r="W1084" t="s">
        <v>138</v>
      </c>
      <c r="X1084">
        <v>0</v>
      </c>
      <c r="AA1084" t="s">
        <v>138</v>
      </c>
      <c r="AB1084">
        <v>4274</v>
      </c>
      <c r="AE1084" t="s">
        <v>138</v>
      </c>
      <c r="AF1084">
        <v>6446</v>
      </c>
      <c r="AI1084" t="s">
        <v>138</v>
      </c>
      <c r="AJ1084">
        <v>6624</v>
      </c>
      <c r="AM1084" t="s">
        <v>138</v>
      </c>
      <c r="AN1084">
        <v>7492</v>
      </c>
      <c r="AQ1084" t="s">
        <v>138</v>
      </c>
      <c r="AR1084">
        <v>18404</v>
      </c>
      <c r="AT1084" t="s">
        <v>138</v>
      </c>
      <c r="AU1084">
        <v>3432</v>
      </c>
    </row>
    <row r="1085" spans="1:47" x14ac:dyDescent="0.35">
      <c r="C1085" t="s">
        <v>82</v>
      </c>
      <c r="D1085">
        <v>0</v>
      </c>
      <c r="G1085" t="s">
        <v>82</v>
      </c>
      <c r="H1085">
        <v>460</v>
      </c>
      <c r="K1085" t="s">
        <v>82</v>
      </c>
      <c r="L1085">
        <v>1491</v>
      </c>
      <c r="O1085" t="s">
        <v>82</v>
      </c>
      <c r="P1085">
        <v>0</v>
      </c>
      <c r="S1085" t="s">
        <v>82</v>
      </c>
      <c r="T1085">
        <v>0</v>
      </c>
      <c r="W1085" t="s">
        <v>82</v>
      </c>
      <c r="X1085">
        <v>371</v>
      </c>
      <c r="AA1085" t="s">
        <v>82</v>
      </c>
      <c r="AB1085">
        <v>0</v>
      </c>
      <c r="AE1085" t="s">
        <v>82</v>
      </c>
      <c r="AF1085">
        <v>0</v>
      </c>
      <c r="AI1085" t="s">
        <v>82</v>
      </c>
      <c r="AJ1085">
        <v>0</v>
      </c>
      <c r="AM1085" t="s">
        <v>82</v>
      </c>
      <c r="AN1085">
        <v>0</v>
      </c>
      <c r="AQ1085" t="s">
        <v>82</v>
      </c>
      <c r="AR1085">
        <v>0</v>
      </c>
      <c r="AT1085" t="s">
        <v>82</v>
      </c>
      <c r="AU1085">
        <v>1708</v>
      </c>
    </row>
    <row r="1086" spans="1:47" x14ac:dyDescent="0.35">
      <c r="C1086" t="s">
        <v>60</v>
      </c>
      <c r="D1086">
        <v>0</v>
      </c>
      <c r="G1086" t="s">
        <v>60</v>
      </c>
      <c r="H1086">
        <v>351</v>
      </c>
      <c r="K1086" t="s">
        <v>60</v>
      </c>
      <c r="L1086">
        <v>374</v>
      </c>
      <c r="O1086" t="s">
        <v>60</v>
      </c>
      <c r="P1086">
        <v>0</v>
      </c>
      <c r="S1086" t="s">
        <v>60</v>
      </c>
      <c r="T1086">
        <v>0</v>
      </c>
      <c r="W1086" t="s">
        <v>60</v>
      </c>
      <c r="X1086">
        <v>54</v>
      </c>
      <c r="AA1086" t="s">
        <v>60</v>
      </c>
      <c r="AB1086">
        <v>0</v>
      </c>
      <c r="AE1086" t="s">
        <v>60</v>
      </c>
      <c r="AF1086">
        <v>0</v>
      </c>
      <c r="AI1086" t="s">
        <v>60</v>
      </c>
      <c r="AJ1086">
        <v>10395</v>
      </c>
      <c r="AM1086" t="s">
        <v>60</v>
      </c>
      <c r="AN1086">
        <v>0</v>
      </c>
      <c r="AQ1086" t="s">
        <v>60</v>
      </c>
      <c r="AR1086">
        <v>0</v>
      </c>
      <c r="AT1086" t="s">
        <v>60</v>
      </c>
      <c r="AU1086">
        <v>455</v>
      </c>
    </row>
    <row r="1087" spans="1:47" x14ac:dyDescent="0.35">
      <c r="C1087" t="s">
        <v>127</v>
      </c>
      <c r="D1087">
        <v>0</v>
      </c>
      <c r="G1087" t="s">
        <v>127</v>
      </c>
      <c r="H1087">
        <v>0</v>
      </c>
      <c r="K1087" t="s">
        <v>127</v>
      </c>
      <c r="L1087">
        <v>0</v>
      </c>
      <c r="O1087" t="s">
        <v>127</v>
      </c>
      <c r="P1087">
        <v>0</v>
      </c>
      <c r="S1087" t="s">
        <v>127</v>
      </c>
      <c r="T1087">
        <v>0</v>
      </c>
      <c r="W1087" t="s">
        <v>127</v>
      </c>
      <c r="X1087">
        <v>0</v>
      </c>
      <c r="AA1087" t="s">
        <v>127</v>
      </c>
      <c r="AB1087">
        <v>1283</v>
      </c>
      <c r="AE1087" t="s">
        <v>127</v>
      </c>
      <c r="AF1087">
        <v>1846</v>
      </c>
      <c r="AI1087" t="s">
        <v>127</v>
      </c>
      <c r="AJ1087">
        <v>41669</v>
      </c>
      <c r="AM1087" t="s">
        <v>127</v>
      </c>
      <c r="AN1087">
        <v>0</v>
      </c>
      <c r="AQ1087" t="s">
        <v>127</v>
      </c>
      <c r="AR1087">
        <v>2421</v>
      </c>
      <c r="AT1087" t="s">
        <v>58</v>
      </c>
      <c r="AU1087">
        <v>1262</v>
      </c>
    </row>
    <row r="1088" spans="1:47" x14ac:dyDescent="0.35">
      <c r="C1088" t="s">
        <v>61</v>
      </c>
      <c r="D1088">
        <v>0</v>
      </c>
      <c r="G1088" t="s">
        <v>61</v>
      </c>
      <c r="H1088">
        <v>0</v>
      </c>
      <c r="K1088" t="s">
        <v>61</v>
      </c>
      <c r="L1088">
        <v>0</v>
      </c>
      <c r="O1088" t="s">
        <v>61</v>
      </c>
      <c r="P1088">
        <v>0</v>
      </c>
      <c r="S1088" t="s">
        <v>61</v>
      </c>
      <c r="T1088">
        <v>0</v>
      </c>
      <c r="W1088" t="s">
        <v>61</v>
      </c>
      <c r="X1088">
        <v>66</v>
      </c>
      <c r="AA1088" t="s">
        <v>61</v>
      </c>
      <c r="AB1088">
        <v>0</v>
      </c>
      <c r="AE1088" t="s">
        <v>61</v>
      </c>
      <c r="AF1088">
        <v>0</v>
      </c>
      <c r="AI1088" t="s">
        <v>61</v>
      </c>
      <c r="AJ1088">
        <v>0</v>
      </c>
      <c r="AM1088" t="s">
        <v>61</v>
      </c>
      <c r="AN1088">
        <v>0</v>
      </c>
      <c r="AQ1088" t="s">
        <v>61</v>
      </c>
      <c r="AR1088">
        <v>0</v>
      </c>
      <c r="AT1088" t="s">
        <v>61</v>
      </c>
      <c r="AU1088">
        <v>404</v>
      </c>
    </row>
    <row r="1089" spans="3:47" x14ac:dyDescent="0.35">
      <c r="C1089" t="s">
        <v>62</v>
      </c>
      <c r="D1089">
        <v>0</v>
      </c>
      <c r="G1089" t="s">
        <v>62</v>
      </c>
      <c r="H1089">
        <v>0</v>
      </c>
      <c r="K1089" t="s">
        <v>62</v>
      </c>
      <c r="L1089">
        <v>0</v>
      </c>
      <c r="O1089" t="s">
        <v>62</v>
      </c>
      <c r="P1089">
        <v>0</v>
      </c>
      <c r="S1089" t="s">
        <v>62</v>
      </c>
      <c r="T1089">
        <v>0</v>
      </c>
      <c r="W1089" t="s">
        <v>62</v>
      </c>
      <c r="X1089">
        <v>0</v>
      </c>
      <c r="AA1089" t="s">
        <v>62</v>
      </c>
      <c r="AB1089">
        <v>0</v>
      </c>
      <c r="AE1089" t="s">
        <v>62</v>
      </c>
      <c r="AF1089">
        <v>0</v>
      </c>
      <c r="AI1089" t="s">
        <v>62</v>
      </c>
      <c r="AJ1089">
        <v>3330</v>
      </c>
      <c r="AM1089" t="s">
        <v>62</v>
      </c>
      <c r="AN1089">
        <v>0</v>
      </c>
      <c r="AQ1089" t="s">
        <v>62</v>
      </c>
      <c r="AR1089">
        <v>0</v>
      </c>
      <c r="AT1089" t="s">
        <v>62</v>
      </c>
      <c r="AU1089">
        <v>2016</v>
      </c>
    </row>
    <row r="1090" spans="3:47" x14ac:dyDescent="0.35">
      <c r="C1090" t="s">
        <v>227</v>
      </c>
      <c r="D1090">
        <v>0</v>
      </c>
      <c r="G1090" t="s">
        <v>227</v>
      </c>
      <c r="H1090">
        <v>0</v>
      </c>
      <c r="K1090" t="s">
        <v>227</v>
      </c>
      <c r="L1090">
        <v>0</v>
      </c>
      <c r="O1090" t="s">
        <v>227</v>
      </c>
      <c r="P1090">
        <v>0</v>
      </c>
      <c r="S1090" t="s">
        <v>227</v>
      </c>
      <c r="T1090">
        <v>0</v>
      </c>
      <c r="W1090" t="s">
        <v>227</v>
      </c>
      <c r="X1090">
        <v>0</v>
      </c>
      <c r="AA1090" t="s">
        <v>227</v>
      </c>
      <c r="AB1090">
        <v>119</v>
      </c>
      <c r="AE1090" t="s">
        <v>227</v>
      </c>
      <c r="AF1090">
        <v>0</v>
      </c>
      <c r="AI1090" t="s">
        <v>227</v>
      </c>
      <c r="AJ1090">
        <v>0</v>
      </c>
      <c r="AM1090" t="s">
        <v>227</v>
      </c>
      <c r="AN1090">
        <v>0</v>
      </c>
      <c r="AQ1090" t="s">
        <v>227</v>
      </c>
      <c r="AR1090">
        <v>0</v>
      </c>
      <c r="AT1090" t="s">
        <v>64</v>
      </c>
      <c r="AU1090">
        <v>0</v>
      </c>
    </row>
    <row r="1091" spans="3:47" x14ac:dyDescent="0.35">
      <c r="C1091" t="s">
        <v>228</v>
      </c>
      <c r="D1091">
        <v>0</v>
      </c>
      <c r="G1091" t="s">
        <v>228</v>
      </c>
      <c r="H1091">
        <v>0</v>
      </c>
      <c r="K1091" t="s">
        <v>228</v>
      </c>
      <c r="L1091">
        <v>0</v>
      </c>
      <c r="O1091" t="s">
        <v>228</v>
      </c>
      <c r="P1091">
        <v>0</v>
      </c>
      <c r="S1091" t="s">
        <v>228</v>
      </c>
      <c r="T1091">
        <v>0</v>
      </c>
      <c r="W1091" t="s">
        <v>228</v>
      </c>
      <c r="X1091">
        <v>0</v>
      </c>
      <c r="AA1091" t="s">
        <v>228</v>
      </c>
      <c r="AB1091">
        <v>0</v>
      </c>
      <c r="AE1091" t="s">
        <v>228</v>
      </c>
      <c r="AF1091">
        <v>0</v>
      </c>
      <c r="AI1091" t="s">
        <v>228</v>
      </c>
      <c r="AJ1091">
        <v>0</v>
      </c>
      <c r="AM1091" t="s">
        <v>228</v>
      </c>
      <c r="AN1091">
        <v>0</v>
      </c>
      <c r="AQ1091" t="s">
        <v>228</v>
      </c>
      <c r="AR1091">
        <v>0</v>
      </c>
      <c r="AT1091" t="s">
        <v>65</v>
      </c>
      <c r="AU1091">
        <v>0</v>
      </c>
    </row>
    <row r="1092" spans="3:47" x14ac:dyDescent="0.35">
      <c r="C1092" t="s">
        <v>229</v>
      </c>
      <c r="D1092">
        <v>53</v>
      </c>
      <c r="G1092" t="s">
        <v>229</v>
      </c>
      <c r="H1092">
        <v>0</v>
      </c>
      <c r="K1092" t="s">
        <v>229</v>
      </c>
      <c r="L1092">
        <v>0</v>
      </c>
      <c r="O1092" t="s">
        <v>229</v>
      </c>
      <c r="P1092">
        <v>0</v>
      </c>
      <c r="S1092" t="s">
        <v>229</v>
      </c>
      <c r="T1092">
        <v>0</v>
      </c>
      <c r="W1092" t="s">
        <v>229</v>
      </c>
      <c r="X1092">
        <v>0</v>
      </c>
      <c r="AA1092" t="s">
        <v>229</v>
      </c>
      <c r="AB1092">
        <v>0</v>
      </c>
      <c r="AE1092" t="s">
        <v>229</v>
      </c>
      <c r="AF1092">
        <v>0</v>
      </c>
      <c r="AI1092" t="s">
        <v>229</v>
      </c>
      <c r="AJ1092">
        <v>0</v>
      </c>
      <c r="AM1092" t="s">
        <v>229</v>
      </c>
      <c r="AN1092">
        <v>0</v>
      </c>
      <c r="AQ1092" t="s">
        <v>229</v>
      </c>
      <c r="AR1092">
        <v>28</v>
      </c>
      <c r="AT1092" t="s">
        <v>66</v>
      </c>
      <c r="AU1092">
        <v>0</v>
      </c>
    </row>
    <row r="1093" spans="3:47" x14ac:dyDescent="0.35">
      <c r="C1093" t="s">
        <v>133</v>
      </c>
      <c r="D1093">
        <v>184</v>
      </c>
      <c r="G1093" t="s">
        <v>133</v>
      </c>
      <c r="H1093">
        <v>0</v>
      </c>
      <c r="K1093" t="s">
        <v>133</v>
      </c>
      <c r="L1093">
        <v>0</v>
      </c>
      <c r="O1093" t="s">
        <v>133</v>
      </c>
      <c r="P1093">
        <v>0</v>
      </c>
      <c r="S1093" t="s">
        <v>133</v>
      </c>
      <c r="T1093">
        <v>921</v>
      </c>
      <c r="W1093" t="s">
        <v>133</v>
      </c>
      <c r="X1093">
        <v>0</v>
      </c>
      <c r="AA1093" t="s">
        <v>133</v>
      </c>
      <c r="AB1093">
        <v>18</v>
      </c>
      <c r="AE1093" t="s">
        <v>133</v>
      </c>
      <c r="AF1093">
        <v>18</v>
      </c>
      <c r="AI1093" t="s">
        <v>133</v>
      </c>
      <c r="AJ1093">
        <v>19</v>
      </c>
      <c r="AM1093" t="s">
        <v>133</v>
      </c>
      <c r="AN1093">
        <v>19</v>
      </c>
      <c r="AQ1093" t="s">
        <v>133</v>
      </c>
      <c r="AR1093">
        <v>388</v>
      </c>
      <c r="AT1093" t="s">
        <v>79</v>
      </c>
      <c r="AU1093">
        <v>0</v>
      </c>
    </row>
    <row r="1094" spans="3:47" x14ac:dyDescent="0.35">
      <c r="C1094" t="s">
        <v>230</v>
      </c>
      <c r="D1094">
        <v>0</v>
      </c>
      <c r="G1094" t="s">
        <v>230</v>
      </c>
      <c r="H1094">
        <v>0</v>
      </c>
      <c r="K1094" t="s">
        <v>230</v>
      </c>
      <c r="L1094">
        <v>0</v>
      </c>
      <c r="O1094" t="s">
        <v>230</v>
      </c>
      <c r="P1094">
        <v>0</v>
      </c>
      <c r="S1094" t="s">
        <v>230</v>
      </c>
      <c r="T1094">
        <v>0</v>
      </c>
      <c r="W1094" t="s">
        <v>230</v>
      </c>
      <c r="X1094">
        <v>0</v>
      </c>
      <c r="AA1094" t="s">
        <v>230</v>
      </c>
      <c r="AB1094">
        <v>0</v>
      </c>
      <c r="AE1094" t="s">
        <v>230</v>
      </c>
      <c r="AF1094">
        <v>0</v>
      </c>
      <c r="AI1094" t="s">
        <v>230</v>
      </c>
      <c r="AJ1094">
        <v>0</v>
      </c>
      <c r="AM1094" t="s">
        <v>230</v>
      </c>
      <c r="AN1094">
        <v>0</v>
      </c>
      <c r="AQ1094" t="s">
        <v>230</v>
      </c>
      <c r="AR1094">
        <v>7144</v>
      </c>
      <c r="AT1094" t="s">
        <v>68</v>
      </c>
      <c r="AU1094">
        <v>2617</v>
      </c>
    </row>
    <row r="1095" spans="3:47" x14ac:dyDescent="0.35">
      <c r="C1095" t="s">
        <v>136</v>
      </c>
      <c r="D1095">
        <v>500</v>
      </c>
      <c r="G1095" t="s">
        <v>136</v>
      </c>
      <c r="H1095">
        <v>0</v>
      </c>
      <c r="K1095" t="s">
        <v>136</v>
      </c>
      <c r="L1095">
        <v>0</v>
      </c>
      <c r="O1095" t="s">
        <v>136</v>
      </c>
      <c r="P1095">
        <v>0</v>
      </c>
      <c r="S1095" t="s">
        <v>136</v>
      </c>
      <c r="T1095">
        <v>419</v>
      </c>
      <c r="W1095" t="s">
        <v>136</v>
      </c>
      <c r="X1095">
        <v>0</v>
      </c>
      <c r="AA1095" t="s">
        <v>136</v>
      </c>
      <c r="AB1095">
        <v>761</v>
      </c>
      <c r="AE1095" t="s">
        <v>136</v>
      </c>
      <c r="AF1095">
        <v>929</v>
      </c>
      <c r="AI1095" t="s">
        <v>136</v>
      </c>
      <c r="AJ1095">
        <v>1075</v>
      </c>
      <c r="AM1095" t="s">
        <v>136</v>
      </c>
      <c r="AN1095">
        <v>1375</v>
      </c>
      <c r="AQ1095" t="s">
        <v>136</v>
      </c>
      <c r="AR1095">
        <v>2633</v>
      </c>
      <c r="AT1095" t="s">
        <v>69</v>
      </c>
      <c r="AU1095">
        <v>602</v>
      </c>
    </row>
    <row r="1096" spans="3:47" x14ac:dyDescent="0.35">
      <c r="C1096" t="s">
        <v>231</v>
      </c>
      <c r="D1096">
        <v>0</v>
      </c>
      <c r="G1096" t="s">
        <v>231</v>
      </c>
      <c r="H1096">
        <v>0</v>
      </c>
      <c r="K1096" t="s">
        <v>231</v>
      </c>
      <c r="L1096">
        <v>0</v>
      </c>
      <c r="O1096" t="s">
        <v>231</v>
      </c>
      <c r="P1096">
        <v>0</v>
      </c>
      <c r="S1096" t="s">
        <v>231</v>
      </c>
      <c r="T1096">
        <v>0</v>
      </c>
      <c r="W1096" t="s">
        <v>231</v>
      </c>
      <c r="X1096">
        <v>0</v>
      </c>
      <c r="AA1096" t="s">
        <v>231</v>
      </c>
      <c r="AB1096">
        <v>67</v>
      </c>
      <c r="AE1096" t="s">
        <v>231</v>
      </c>
      <c r="AF1096">
        <v>0</v>
      </c>
      <c r="AI1096" t="s">
        <v>231</v>
      </c>
      <c r="AJ1096">
        <v>0</v>
      </c>
      <c r="AM1096" t="s">
        <v>231</v>
      </c>
      <c r="AN1096">
        <v>0</v>
      </c>
      <c r="AQ1096" t="s">
        <v>231</v>
      </c>
      <c r="AR1096">
        <v>0</v>
      </c>
      <c r="AT1096" t="s">
        <v>70</v>
      </c>
      <c r="AU1096">
        <v>1232</v>
      </c>
    </row>
    <row r="1097" spans="3:47" x14ac:dyDescent="0.35">
      <c r="C1097" t="s">
        <v>141</v>
      </c>
      <c r="D1097">
        <v>18</v>
      </c>
      <c r="G1097" t="s">
        <v>141</v>
      </c>
      <c r="H1097">
        <v>0</v>
      </c>
      <c r="K1097" t="s">
        <v>141</v>
      </c>
      <c r="L1097">
        <v>0</v>
      </c>
      <c r="O1097" t="s">
        <v>141</v>
      </c>
      <c r="P1097">
        <v>0</v>
      </c>
      <c r="S1097" t="s">
        <v>141</v>
      </c>
      <c r="T1097">
        <v>0</v>
      </c>
      <c r="W1097" t="s">
        <v>141</v>
      </c>
      <c r="X1097">
        <v>0</v>
      </c>
      <c r="AA1097" t="s">
        <v>141</v>
      </c>
      <c r="AB1097">
        <v>16</v>
      </c>
      <c r="AE1097" t="s">
        <v>141</v>
      </c>
      <c r="AF1097">
        <v>0</v>
      </c>
      <c r="AI1097" t="s">
        <v>141</v>
      </c>
      <c r="AJ1097">
        <v>0</v>
      </c>
      <c r="AM1097" t="s">
        <v>141</v>
      </c>
      <c r="AN1097">
        <v>0</v>
      </c>
      <c r="AQ1097" t="s">
        <v>141</v>
      </c>
      <c r="AR1097">
        <v>137</v>
      </c>
      <c r="AT1097" t="s">
        <v>76</v>
      </c>
      <c r="AU1097">
        <v>61</v>
      </c>
    </row>
    <row r="1098" spans="3:47" x14ac:dyDescent="0.35">
      <c r="C1098" t="s">
        <v>232</v>
      </c>
      <c r="D1098">
        <v>0</v>
      </c>
      <c r="G1098" t="s">
        <v>232</v>
      </c>
      <c r="H1098">
        <v>0</v>
      </c>
      <c r="K1098" t="s">
        <v>232</v>
      </c>
      <c r="L1098">
        <v>0</v>
      </c>
      <c r="O1098" t="s">
        <v>232</v>
      </c>
      <c r="P1098">
        <v>0</v>
      </c>
      <c r="S1098" t="s">
        <v>232</v>
      </c>
      <c r="T1098">
        <v>0</v>
      </c>
      <c r="W1098" t="s">
        <v>232</v>
      </c>
      <c r="X1098">
        <v>0</v>
      </c>
      <c r="AA1098" t="s">
        <v>232</v>
      </c>
      <c r="AB1098">
        <v>0</v>
      </c>
      <c r="AE1098" t="s">
        <v>232</v>
      </c>
      <c r="AF1098">
        <v>0</v>
      </c>
      <c r="AI1098" t="s">
        <v>232</v>
      </c>
      <c r="AJ1098">
        <v>0</v>
      </c>
      <c r="AM1098" t="s">
        <v>232</v>
      </c>
      <c r="AN1098">
        <v>0</v>
      </c>
      <c r="AQ1098" t="s">
        <v>232</v>
      </c>
      <c r="AR1098">
        <v>0</v>
      </c>
      <c r="AT1098" t="s">
        <v>77</v>
      </c>
      <c r="AU1098">
        <v>17801</v>
      </c>
    </row>
    <row r="1099" spans="3:47" x14ac:dyDescent="0.35">
      <c r="C1099" t="s">
        <v>233</v>
      </c>
      <c r="D1099">
        <v>0</v>
      </c>
      <c r="G1099" t="s">
        <v>233</v>
      </c>
      <c r="H1099">
        <v>0</v>
      </c>
      <c r="K1099" t="s">
        <v>233</v>
      </c>
      <c r="L1099">
        <v>0</v>
      </c>
      <c r="O1099" t="s">
        <v>233</v>
      </c>
      <c r="P1099">
        <v>0</v>
      </c>
      <c r="S1099" t="s">
        <v>233</v>
      </c>
      <c r="T1099">
        <v>0</v>
      </c>
      <c r="W1099" t="s">
        <v>233</v>
      </c>
      <c r="X1099">
        <v>0</v>
      </c>
      <c r="AA1099" t="s">
        <v>233</v>
      </c>
      <c r="AB1099">
        <v>0</v>
      </c>
      <c r="AE1099" t="s">
        <v>233</v>
      </c>
      <c r="AF1099">
        <v>0</v>
      </c>
      <c r="AI1099" t="s">
        <v>233</v>
      </c>
      <c r="AJ1099">
        <v>0</v>
      </c>
      <c r="AM1099" t="s">
        <v>233</v>
      </c>
      <c r="AN1099">
        <v>0</v>
      </c>
      <c r="AQ1099" t="s">
        <v>233</v>
      </c>
      <c r="AR1099">
        <v>0</v>
      </c>
      <c r="AT1099" t="s">
        <v>78</v>
      </c>
      <c r="AU1099">
        <v>0</v>
      </c>
    </row>
    <row r="1100" spans="3:47" x14ac:dyDescent="0.35">
      <c r="C1100" t="s">
        <v>134</v>
      </c>
      <c r="D1100">
        <v>1126</v>
      </c>
      <c r="G1100" t="s">
        <v>134</v>
      </c>
      <c r="H1100">
        <v>0</v>
      </c>
      <c r="K1100" t="s">
        <v>134</v>
      </c>
      <c r="L1100">
        <v>0</v>
      </c>
      <c r="O1100" t="s">
        <v>134</v>
      </c>
      <c r="P1100">
        <v>0</v>
      </c>
      <c r="S1100" t="s">
        <v>134</v>
      </c>
      <c r="T1100">
        <v>0</v>
      </c>
      <c r="W1100" t="s">
        <v>134</v>
      </c>
      <c r="X1100">
        <v>0</v>
      </c>
      <c r="AA1100" t="s">
        <v>134</v>
      </c>
      <c r="AB1100">
        <v>1712</v>
      </c>
      <c r="AE1100" t="s">
        <v>134</v>
      </c>
      <c r="AF1100">
        <v>2045</v>
      </c>
      <c r="AI1100" t="s">
        <v>134</v>
      </c>
      <c r="AJ1100">
        <v>2506</v>
      </c>
      <c r="AM1100" t="s">
        <v>134</v>
      </c>
      <c r="AN1100">
        <v>3182</v>
      </c>
      <c r="AQ1100" t="s">
        <v>134</v>
      </c>
      <c r="AR1100">
        <v>1474</v>
      </c>
      <c r="AT1100" t="s">
        <v>67</v>
      </c>
      <c r="AU1100">
        <v>1602</v>
      </c>
    </row>
    <row r="1101" spans="3:47" x14ac:dyDescent="0.35">
      <c r="C1101" t="s">
        <v>142</v>
      </c>
      <c r="D1101">
        <v>3141</v>
      </c>
      <c r="G1101" t="s">
        <v>142</v>
      </c>
      <c r="H1101">
        <v>0</v>
      </c>
      <c r="K1101" t="s">
        <v>142</v>
      </c>
      <c r="L1101">
        <v>0</v>
      </c>
      <c r="O1101" t="s">
        <v>142</v>
      </c>
      <c r="P1101">
        <v>0</v>
      </c>
      <c r="S1101" t="s">
        <v>142</v>
      </c>
      <c r="T1101">
        <v>1814</v>
      </c>
      <c r="W1101" t="s">
        <v>142</v>
      </c>
      <c r="X1101">
        <v>0</v>
      </c>
      <c r="AA1101" t="s">
        <v>142</v>
      </c>
      <c r="AB1101">
        <v>3616</v>
      </c>
      <c r="AE1101" t="s">
        <v>142</v>
      </c>
      <c r="AF1101">
        <v>4562</v>
      </c>
      <c r="AI1101" t="s">
        <v>142</v>
      </c>
      <c r="AJ1101">
        <v>5544</v>
      </c>
      <c r="AM1101" t="s">
        <v>142</v>
      </c>
      <c r="AN1101">
        <v>8281</v>
      </c>
      <c r="AQ1101" t="s">
        <v>142</v>
      </c>
      <c r="AR1101">
        <v>970</v>
      </c>
      <c r="AT1101" t="s">
        <v>80</v>
      </c>
      <c r="AU1101">
        <v>0</v>
      </c>
    </row>
    <row r="1102" spans="3:47" x14ac:dyDescent="0.35">
      <c r="C1102" t="s">
        <v>83</v>
      </c>
      <c r="D1102">
        <v>485</v>
      </c>
      <c r="G1102" t="s">
        <v>83</v>
      </c>
      <c r="H1102">
        <v>0</v>
      </c>
      <c r="K1102" t="s">
        <v>83</v>
      </c>
      <c r="L1102">
        <v>0</v>
      </c>
      <c r="O1102" t="s">
        <v>83</v>
      </c>
      <c r="P1102">
        <v>0</v>
      </c>
      <c r="S1102" t="s">
        <v>83</v>
      </c>
      <c r="T1102">
        <v>432</v>
      </c>
      <c r="W1102" t="s">
        <v>83</v>
      </c>
      <c r="X1102">
        <v>0</v>
      </c>
      <c r="AA1102" t="s">
        <v>83</v>
      </c>
      <c r="AB1102">
        <v>739</v>
      </c>
      <c r="AE1102" t="s">
        <v>83</v>
      </c>
      <c r="AF1102">
        <v>864</v>
      </c>
      <c r="AI1102" t="s">
        <v>83</v>
      </c>
      <c r="AJ1102">
        <v>1036</v>
      </c>
      <c r="AM1102" t="s">
        <v>83</v>
      </c>
      <c r="AN1102">
        <v>1324</v>
      </c>
      <c r="AQ1102" t="s">
        <v>83</v>
      </c>
      <c r="AR1102">
        <v>1239</v>
      </c>
      <c r="AT1102" t="s">
        <v>83</v>
      </c>
      <c r="AU1102">
        <v>606</v>
      </c>
    </row>
    <row r="1103" spans="3:47" x14ac:dyDescent="0.35">
      <c r="C1103" t="s">
        <v>84</v>
      </c>
      <c r="D1103">
        <v>0</v>
      </c>
      <c r="G1103" t="s">
        <v>84</v>
      </c>
      <c r="H1103">
        <v>0</v>
      </c>
      <c r="K1103" t="s">
        <v>84</v>
      </c>
      <c r="L1103">
        <v>0</v>
      </c>
      <c r="O1103" t="s">
        <v>84</v>
      </c>
      <c r="P1103">
        <v>0</v>
      </c>
      <c r="S1103" t="s">
        <v>84</v>
      </c>
      <c r="T1103">
        <v>0</v>
      </c>
      <c r="W1103" t="s">
        <v>84</v>
      </c>
      <c r="X1103">
        <v>0</v>
      </c>
      <c r="AA1103" t="s">
        <v>84</v>
      </c>
      <c r="AB1103">
        <v>0</v>
      </c>
      <c r="AE1103" t="s">
        <v>84</v>
      </c>
      <c r="AF1103">
        <v>0</v>
      </c>
      <c r="AI1103" t="s">
        <v>84</v>
      </c>
      <c r="AJ1103">
        <v>0</v>
      </c>
      <c r="AM1103" t="s">
        <v>84</v>
      </c>
      <c r="AN1103">
        <v>0</v>
      </c>
      <c r="AQ1103" t="s">
        <v>84</v>
      </c>
      <c r="AR1103">
        <v>0</v>
      </c>
      <c r="AT1103" t="s">
        <v>84</v>
      </c>
      <c r="AU1103">
        <v>0</v>
      </c>
    </row>
    <row r="1104" spans="3:47" x14ac:dyDescent="0.35">
      <c r="C1104" t="s">
        <v>126</v>
      </c>
      <c r="D1104">
        <v>0</v>
      </c>
      <c r="G1104" t="s">
        <v>126</v>
      </c>
      <c r="H1104">
        <v>0</v>
      </c>
      <c r="K1104" t="s">
        <v>247</v>
      </c>
      <c r="L1104">
        <v>0</v>
      </c>
      <c r="O1104" t="s">
        <v>126</v>
      </c>
      <c r="P1104">
        <v>0</v>
      </c>
      <c r="S1104" t="s">
        <v>126</v>
      </c>
      <c r="T1104">
        <v>0</v>
      </c>
      <c r="W1104" t="s">
        <v>126</v>
      </c>
      <c r="X1104">
        <v>0</v>
      </c>
      <c r="AA1104" t="s">
        <v>126</v>
      </c>
      <c r="AB1104">
        <v>0</v>
      </c>
      <c r="AE1104" t="s">
        <v>126</v>
      </c>
      <c r="AF1104">
        <v>0</v>
      </c>
      <c r="AI1104" t="s">
        <v>126</v>
      </c>
      <c r="AJ1104">
        <v>0</v>
      </c>
      <c r="AM1104" t="s">
        <v>126</v>
      </c>
      <c r="AN1104">
        <v>0</v>
      </c>
      <c r="AQ1104" t="s">
        <v>126</v>
      </c>
      <c r="AR1104">
        <v>2</v>
      </c>
      <c r="AT1104" t="s">
        <v>86</v>
      </c>
      <c r="AU1104">
        <v>0</v>
      </c>
    </row>
    <row r="1105" spans="1:47" x14ac:dyDescent="0.35">
      <c r="C1105" t="s">
        <v>87</v>
      </c>
      <c r="D1105">
        <v>0</v>
      </c>
      <c r="G1105" t="s">
        <v>87</v>
      </c>
      <c r="H1105">
        <v>0</v>
      </c>
      <c r="K1105" t="s">
        <v>87</v>
      </c>
      <c r="L1105">
        <v>0</v>
      </c>
      <c r="O1105" t="s">
        <v>87</v>
      </c>
      <c r="P1105">
        <v>0</v>
      </c>
      <c r="S1105" t="s">
        <v>87</v>
      </c>
      <c r="T1105">
        <v>0</v>
      </c>
      <c r="W1105" t="s">
        <v>87</v>
      </c>
      <c r="X1105">
        <v>0</v>
      </c>
      <c r="AA1105" t="s">
        <v>87</v>
      </c>
      <c r="AB1105">
        <v>0</v>
      </c>
      <c r="AE1105" t="s">
        <v>87</v>
      </c>
      <c r="AF1105">
        <v>0</v>
      </c>
      <c r="AI1105" t="s">
        <v>87</v>
      </c>
      <c r="AJ1105">
        <v>0</v>
      </c>
      <c r="AM1105" t="s">
        <v>87</v>
      </c>
      <c r="AN1105">
        <v>0</v>
      </c>
      <c r="AQ1105" t="s">
        <v>87</v>
      </c>
      <c r="AR1105">
        <v>0</v>
      </c>
      <c r="AT1105" t="s">
        <v>87</v>
      </c>
      <c r="AU1105">
        <v>0</v>
      </c>
    </row>
    <row r="1106" spans="1:47" x14ac:dyDescent="0.35">
      <c r="A1106" t="s">
        <v>194</v>
      </c>
      <c r="B1106">
        <v>13265331.000000002</v>
      </c>
      <c r="C1106" t="s">
        <v>135</v>
      </c>
      <c r="D1106">
        <v>2118</v>
      </c>
      <c r="E1106" t="s">
        <v>194</v>
      </c>
      <c r="F1106">
        <v>13555421.500000011</v>
      </c>
      <c r="G1106" t="s">
        <v>135</v>
      </c>
      <c r="H1106">
        <v>2228</v>
      </c>
      <c r="I1106" t="s">
        <v>194</v>
      </c>
      <c r="J1106">
        <v>13855753.000000004</v>
      </c>
      <c r="K1106" t="s">
        <v>135</v>
      </c>
      <c r="L1106">
        <v>3561</v>
      </c>
      <c r="M1106" t="s">
        <v>194</v>
      </c>
      <c r="N1106">
        <v>14154937</v>
      </c>
      <c r="O1106" t="s">
        <v>135</v>
      </c>
      <c r="P1106">
        <v>5462</v>
      </c>
      <c r="Q1106" t="s">
        <v>194</v>
      </c>
      <c r="R1106">
        <v>14452704.499999994</v>
      </c>
      <c r="S1106" t="s">
        <v>135</v>
      </c>
      <c r="T1106">
        <v>5458</v>
      </c>
      <c r="U1106" t="s">
        <v>194</v>
      </c>
      <c r="V1106">
        <v>14751100.999999998</v>
      </c>
      <c r="W1106" t="s">
        <v>135</v>
      </c>
      <c r="X1106">
        <v>5734</v>
      </c>
      <c r="Y1106" t="s">
        <v>194</v>
      </c>
      <c r="Z1106">
        <v>15052184.000000007</v>
      </c>
      <c r="AA1106" t="s">
        <v>135</v>
      </c>
      <c r="AB1106">
        <v>6665</v>
      </c>
      <c r="AC1106" t="s">
        <v>194</v>
      </c>
      <c r="AD1106">
        <v>15354607.5</v>
      </c>
      <c r="AE1106" t="s">
        <v>135</v>
      </c>
      <c r="AF1106">
        <v>0</v>
      </c>
      <c r="AG1106" t="s">
        <v>194</v>
      </c>
      <c r="AH1106">
        <v>15669665.999999998</v>
      </c>
      <c r="AI1106" t="s">
        <v>135</v>
      </c>
      <c r="AJ1106">
        <v>5914</v>
      </c>
      <c r="AK1106" t="s">
        <v>194</v>
      </c>
      <c r="AL1106">
        <v>15993524.000000002</v>
      </c>
      <c r="AM1106" t="s">
        <v>135</v>
      </c>
      <c r="AN1106">
        <v>0</v>
      </c>
      <c r="AO1106" t="s">
        <v>194</v>
      </c>
      <c r="AP1106">
        <v>16320536.999999996</v>
      </c>
      <c r="AQ1106" t="s">
        <v>135</v>
      </c>
      <c r="AR1106">
        <v>6133</v>
      </c>
      <c r="AS1106" t="s">
        <v>194</v>
      </c>
      <c r="AT1106" t="s">
        <v>148</v>
      </c>
      <c r="AU1106">
        <v>1959</v>
      </c>
    </row>
    <row r="1107" spans="1:47" x14ac:dyDescent="0.35">
      <c r="C1107" t="s">
        <v>139</v>
      </c>
      <c r="D1107">
        <v>31072</v>
      </c>
      <c r="G1107" t="s">
        <v>139</v>
      </c>
      <c r="H1107">
        <v>37444</v>
      </c>
      <c r="K1107" t="s">
        <v>139</v>
      </c>
      <c r="L1107">
        <v>44810</v>
      </c>
      <c r="O1107" t="s">
        <v>139</v>
      </c>
      <c r="P1107">
        <v>41532</v>
      </c>
      <c r="S1107" t="s">
        <v>139</v>
      </c>
      <c r="T1107">
        <v>42747</v>
      </c>
      <c r="W1107" t="s">
        <v>139</v>
      </c>
      <c r="X1107">
        <v>59965</v>
      </c>
      <c r="AA1107" t="s">
        <v>139</v>
      </c>
      <c r="AB1107">
        <v>67752</v>
      </c>
      <c r="AE1107" t="s">
        <v>139</v>
      </c>
      <c r="AF1107">
        <v>0</v>
      </c>
      <c r="AI1107" t="s">
        <v>139</v>
      </c>
      <c r="AJ1107">
        <v>44998</v>
      </c>
      <c r="AM1107" t="s">
        <v>139</v>
      </c>
      <c r="AN1107">
        <v>0</v>
      </c>
      <c r="AQ1107" t="s">
        <v>139</v>
      </c>
      <c r="AR1107">
        <v>64364</v>
      </c>
      <c r="AT1107" t="s">
        <v>139</v>
      </c>
      <c r="AU1107">
        <v>25835</v>
      </c>
    </row>
    <row r="1108" spans="1:47" x14ac:dyDescent="0.35">
      <c r="C1108" t="s">
        <v>138</v>
      </c>
      <c r="D1108">
        <v>0</v>
      </c>
      <c r="G1108" t="s">
        <v>138</v>
      </c>
      <c r="H1108">
        <v>0</v>
      </c>
      <c r="K1108" t="s">
        <v>138</v>
      </c>
      <c r="L1108">
        <v>0</v>
      </c>
      <c r="O1108" t="s">
        <v>138</v>
      </c>
      <c r="P1108">
        <v>0</v>
      </c>
      <c r="S1108" t="s">
        <v>138</v>
      </c>
      <c r="T1108">
        <v>0</v>
      </c>
      <c r="W1108" t="s">
        <v>138</v>
      </c>
      <c r="X1108">
        <v>17612</v>
      </c>
      <c r="AA1108" t="s">
        <v>138</v>
      </c>
      <c r="AB1108">
        <v>0</v>
      </c>
      <c r="AE1108" t="s">
        <v>138</v>
      </c>
      <c r="AF1108">
        <v>0</v>
      </c>
      <c r="AI1108" t="s">
        <v>138</v>
      </c>
      <c r="AJ1108">
        <v>18586</v>
      </c>
      <c r="AM1108" t="s">
        <v>138</v>
      </c>
      <c r="AN1108">
        <v>0</v>
      </c>
      <c r="AQ1108" t="s">
        <v>138</v>
      </c>
      <c r="AR1108">
        <v>5592</v>
      </c>
      <c r="AT1108" t="s">
        <v>138</v>
      </c>
      <c r="AU1108">
        <v>854</v>
      </c>
    </row>
    <row r="1109" spans="1:47" x14ac:dyDescent="0.35">
      <c r="C1109" t="s">
        <v>82</v>
      </c>
      <c r="D1109">
        <v>51</v>
      </c>
      <c r="G1109" t="s">
        <v>82</v>
      </c>
      <c r="H1109">
        <v>0</v>
      </c>
      <c r="K1109" t="s">
        <v>82</v>
      </c>
      <c r="L1109">
        <v>0</v>
      </c>
      <c r="O1109" t="s">
        <v>82</v>
      </c>
      <c r="P1109">
        <v>394</v>
      </c>
      <c r="S1109" t="s">
        <v>82</v>
      </c>
      <c r="T1109">
        <v>0</v>
      </c>
      <c r="W1109" t="s">
        <v>82</v>
      </c>
      <c r="X1109">
        <v>0</v>
      </c>
      <c r="AA1109" t="s">
        <v>82</v>
      </c>
      <c r="AB1109">
        <v>0</v>
      </c>
      <c r="AE1109" t="s">
        <v>82</v>
      </c>
      <c r="AF1109">
        <v>0</v>
      </c>
      <c r="AI1109" t="s">
        <v>82</v>
      </c>
      <c r="AJ1109">
        <v>351</v>
      </c>
      <c r="AM1109" t="s">
        <v>82</v>
      </c>
      <c r="AN1109">
        <v>0</v>
      </c>
      <c r="AQ1109" t="s">
        <v>82</v>
      </c>
      <c r="AR1109">
        <v>0</v>
      </c>
      <c r="AT1109" t="s">
        <v>82</v>
      </c>
      <c r="AU1109">
        <v>776</v>
      </c>
    </row>
    <row r="1110" spans="1:47" x14ac:dyDescent="0.35">
      <c r="C1110" t="s">
        <v>60</v>
      </c>
      <c r="D1110">
        <v>30</v>
      </c>
      <c r="G1110" t="s">
        <v>60</v>
      </c>
      <c r="H1110">
        <v>0</v>
      </c>
      <c r="K1110" t="s">
        <v>60</v>
      </c>
      <c r="L1110">
        <v>0</v>
      </c>
      <c r="O1110" t="s">
        <v>60</v>
      </c>
      <c r="P1110">
        <v>236</v>
      </c>
      <c r="S1110" t="s">
        <v>60</v>
      </c>
      <c r="T1110">
        <v>0</v>
      </c>
      <c r="W1110" t="s">
        <v>60</v>
      </c>
      <c r="X1110">
        <v>0</v>
      </c>
      <c r="AA1110" t="s">
        <v>60</v>
      </c>
      <c r="AB1110">
        <v>0</v>
      </c>
      <c r="AE1110" t="s">
        <v>60</v>
      </c>
      <c r="AF1110">
        <v>0</v>
      </c>
      <c r="AI1110" t="s">
        <v>60</v>
      </c>
      <c r="AJ1110">
        <v>38</v>
      </c>
      <c r="AM1110" t="s">
        <v>60</v>
      </c>
      <c r="AN1110">
        <v>0</v>
      </c>
      <c r="AQ1110" t="s">
        <v>60</v>
      </c>
      <c r="AR1110">
        <v>0</v>
      </c>
      <c r="AT1110" t="s">
        <v>60</v>
      </c>
      <c r="AU1110">
        <v>347</v>
      </c>
    </row>
    <row r="1111" spans="1:47" x14ac:dyDescent="0.35">
      <c r="C1111" t="s">
        <v>127</v>
      </c>
      <c r="D1111">
        <v>0</v>
      </c>
      <c r="G1111" t="s">
        <v>127</v>
      </c>
      <c r="H1111">
        <v>0</v>
      </c>
      <c r="K1111" t="s">
        <v>127</v>
      </c>
      <c r="L1111">
        <v>0</v>
      </c>
      <c r="O1111" t="s">
        <v>127</v>
      </c>
      <c r="P1111">
        <v>11200</v>
      </c>
      <c r="S1111" t="s">
        <v>127</v>
      </c>
      <c r="T1111">
        <v>0</v>
      </c>
      <c r="W1111" t="s">
        <v>127</v>
      </c>
      <c r="X1111">
        <v>15000</v>
      </c>
      <c r="AA1111" t="s">
        <v>127</v>
      </c>
      <c r="AB1111">
        <v>15888</v>
      </c>
      <c r="AE1111" t="s">
        <v>127</v>
      </c>
      <c r="AF1111">
        <v>0</v>
      </c>
      <c r="AI1111" t="s">
        <v>127</v>
      </c>
      <c r="AJ1111">
        <v>0</v>
      </c>
      <c r="AM1111" t="s">
        <v>127</v>
      </c>
      <c r="AN1111">
        <v>0</v>
      </c>
      <c r="AQ1111" t="s">
        <v>127</v>
      </c>
      <c r="AR1111">
        <v>19722</v>
      </c>
      <c r="AT1111" t="s">
        <v>58</v>
      </c>
      <c r="AU1111">
        <v>2143</v>
      </c>
    </row>
    <row r="1112" spans="1:47" x14ac:dyDescent="0.35">
      <c r="C1112" t="s">
        <v>61</v>
      </c>
      <c r="D1112">
        <v>0</v>
      </c>
      <c r="G1112" t="s">
        <v>61</v>
      </c>
      <c r="H1112">
        <v>0</v>
      </c>
      <c r="K1112" t="s">
        <v>61</v>
      </c>
      <c r="L1112">
        <v>0</v>
      </c>
      <c r="O1112" t="s">
        <v>61</v>
      </c>
      <c r="P1112">
        <v>845</v>
      </c>
      <c r="S1112" t="s">
        <v>61</v>
      </c>
      <c r="T1112">
        <v>0</v>
      </c>
      <c r="W1112" t="s">
        <v>61</v>
      </c>
      <c r="X1112">
        <v>0</v>
      </c>
      <c r="AA1112" t="s">
        <v>61</v>
      </c>
      <c r="AB1112">
        <v>0</v>
      </c>
      <c r="AE1112" t="s">
        <v>61</v>
      </c>
      <c r="AF1112">
        <v>0</v>
      </c>
      <c r="AI1112" t="s">
        <v>61</v>
      </c>
      <c r="AJ1112">
        <v>0</v>
      </c>
      <c r="AM1112" t="s">
        <v>61</v>
      </c>
      <c r="AN1112">
        <v>0</v>
      </c>
      <c r="AQ1112" t="s">
        <v>61</v>
      </c>
      <c r="AR1112">
        <v>0</v>
      </c>
      <c r="AT1112" t="s">
        <v>61</v>
      </c>
      <c r="AU1112">
        <v>0</v>
      </c>
    </row>
    <row r="1113" spans="1:47" x14ac:dyDescent="0.35">
      <c r="C1113" t="s">
        <v>62</v>
      </c>
      <c r="D1113">
        <v>0</v>
      </c>
      <c r="G1113" t="s">
        <v>62</v>
      </c>
      <c r="H1113">
        <v>0</v>
      </c>
      <c r="K1113" t="s">
        <v>62</v>
      </c>
      <c r="L1113">
        <v>0</v>
      </c>
      <c r="O1113" t="s">
        <v>62</v>
      </c>
      <c r="P1113">
        <v>1885</v>
      </c>
      <c r="S1113" t="s">
        <v>62</v>
      </c>
      <c r="T1113">
        <v>0</v>
      </c>
      <c r="W1113" t="s">
        <v>62</v>
      </c>
      <c r="X1113">
        <v>0</v>
      </c>
      <c r="AA1113" t="s">
        <v>62</v>
      </c>
      <c r="AB1113">
        <v>0</v>
      </c>
      <c r="AE1113" t="s">
        <v>62</v>
      </c>
      <c r="AF1113">
        <v>0</v>
      </c>
      <c r="AI1113" t="s">
        <v>62</v>
      </c>
      <c r="AJ1113">
        <v>91</v>
      </c>
      <c r="AM1113" t="s">
        <v>62</v>
      </c>
      <c r="AN1113">
        <v>0</v>
      </c>
      <c r="AQ1113" t="s">
        <v>62</v>
      </c>
      <c r="AR1113">
        <v>0</v>
      </c>
      <c r="AT1113" t="s">
        <v>62</v>
      </c>
      <c r="AU1113">
        <v>1644</v>
      </c>
    </row>
    <row r="1114" spans="1:47" x14ac:dyDescent="0.35">
      <c r="C1114" t="s">
        <v>227</v>
      </c>
      <c r="D1114">
        <v>0</v>
      </c>
      <c r="G1114" t="s">
        <v>227</v>
      </c>
      <c r="H1114">
        <v>0</v>
      </c>
      <c r="K1114" t="s">
        <v>227</v>
      </c>
      <c r="L1114">
        <v>0</v>
      </c>
      <c r="O1114" t="s">
        <v>227</v>
      </c>
      <c r="P1114">
        <v>0</v>
      </c>
      <c r="S1114" t="s">
        <v>227</v>
      </c>
      <c r="T1114">
        <v>551</v>
      </c>
      <c r="W1114" t="s">
        <v>227</v>
      </c>
      <c r="X1114">
        <v>607</v>
      </c>
      <c r="AA1114" t="s">
        <v>227</v>
      </c>
      <c r="AB1114">
        <v>2021</v>
      </c>
      <c r="AE1114" t="s">
        <v>227</v>
      </c>
      <c r="AF1114">
        <v>0</v>
      </c>
      <c r="AI1114" t="s">
        <v>227</v>
      </c>
      <c r="AJ1114">
        <v>0</v>
      </c>
      <c r="AM1114" t="s">
        <v>227</v>
      </c>
      <c r="AN1114">
        <v>0</v>
      </c>
      <c r="AQ1114" t="s">
        <v>227</v>
      </c>
      <c r="AR1114">
        <v>0</v>
      </c>
      <c r="AT1114" t="s">
        <v>64</v>
      </c>
      <c r="AU1114">
        <v>2115</v>
      </c>
    </row>
    <row r="1115" spans="1:47" x14ac:dyDescent="0.35">
      <c r="C1115" t="s">
        <v>228</v>
      </c>
      <c r="D1115">
        <v>0</v>
      </c>
      <c r="G1115" t="s">
        <v>228</v>
      </c>
      <c r="H1115">
        <v>0</v>
      </c>
      <c r="K1115" t="s">
        <v>228</v>
      </c>
      <c r="L1115">
        <v>229</v>
      </c>
      <c r="O1115" t="s">
        <v>228</v>
      </c>
      <c r="P1115">
        <v>270</v>
      </c>
      <c r="S1115" t="s">
        <v>228</v>
      </c>
      <c r="T1115">
        <v>257</v>
      </c>
      <c r="W1115" t="s">
        <v>228</v>
      </c>
      <c r="X1115">
        <v>451</v>
      </c>
      <c r="AA1115" t="s">
        <v>228</v>
      </c>
      <c r="AB1115">
        <v>414</v>
      </c>
      <c r="AE1115" t="s">
        <v>228</v>
      </c>
      <c r="AF1115">
        <v>0</v>
      </c>
      <c r="AI1115" t="s">
        <v>228</v>
      </c>
      <c r="AJ1115">
        <v>0</v>
      </c>
      <c r="AM1115" t="s">
        <v>228</v>
      </c>
      <c r="AN1115">
        <v>0</v>
      </c>
      <c r="AQ1115" t="s">
        <v>228</v>
      </c>
      <c r="AR1115">
        <v>0</v>
      </c>
      <c r="AT1115" t="s">
        <v>65</v>
      </c>
      <c r="AU1115">
        <v>327</v>
      </c>
    </row>
    <row r="1116" spans="1:47" x14ac:dyDescent="0.35">
      <c r="C1116" t="s">
        <v>229</v>
      </c>
      <c r="D1116">
        <v>27</v>
      </c>
      <c r="G1116" t="s">
        <v>229</v>
      </c>
      <c r="H1116">
        <v>26</v>
      </c>
      <c r="K1116" t="s">
        <v>229</v>
      </c>
      <c r="L1116">
        <v>26</v>
      </c>
      <c r="O1116" t="s">
        <v>229</v>
      </c>
      <c r="P1116">
        <v>0</v>
      </c>
      <c r="S1116" t="s">
        <v>229</v>
      </c>
      <c r="T1116">
        <v>17</v>
      </c>
      <c r="W1116" t="s">
        <v>229</v>
      </c>
      <c r="X1116">
        <v>0</v>
      </c>
      <c r="AA1116" t="s">
        <v>229</v>
      </c>
      <c r="AB1116">
        <v>40</v>
      </c>
      <c r="AE1116" t="s">
        <v>229</v>
      </c>
      <c r="AF1116">
        <v>25</v>
      </c>
      <c r="AI1116" t="s">
        <v>229</v>
      </c>
      <c r="AJ1116">
        <v>0</v>
      </c>
      <c r="AM1116" t="s">
        <v>229</v>
      </c>
      <c r="AN1116">
        <v>0</v>
      </c>
      <c r="AQ1116" t="s">
        <v>229</v>
      </c>
      <c r="AR1116">
        <v>0</v>
      </c>
      <c r="AT1116" t="s">
        <v>66</v>
      </c>
      <c r="AU1116">
        <v>10</v>
      </c>
    </row>
    <row r="1117" spans="1:47" x14ac:dyDescent="0.35">
      <c r="C1117" t="s">
        <v>133</v>
      </c>
      <c r="D1117">
        <v>352</v>
      </c>
      <c r="G1117" t="s">
        <v>133</v>
      </c>
      <c r="H1117">
        <v>343</v>
      </c>
      <c r="K1117" t="s">
        <v>133</v>
      </c>
      <c r="L1117">
        <v>0</v>
      </c>
      <c r="O1117" t="s">
        <v>133</v>
      </c>
      <c r="P1117">
        <v>0</v>
      </c>
      <c r="S1117" t="s">
        <v>133</v>
      </c>
      <c r="T1117">
        <v>0</v>
      </c>
      <c r="W1117" t="s">
        <v>133</v>
      </c>
      <c r="X1117">
        <v>0</v>
      </c>
      <c r="AA1117" t="s">
        <v>133</v>
      </c>
      <c r="AB1117">
        <v>644</v>
      </c>
      <c r="AE1117" t="s">
        <v>133</v>
      </c>
      <c r="AF1117">
        <v>0</v>
      </c>
      <c r="AI1117" t="s">
        <v>133</v>
      </c>
      <c r="AJ1117">
        <v>0</v>
      </c>
      <c r="AM1117" t="s">
        <v>133</v>
      </c>
      <c r="AN1117">
        <v>0</v>
      </c>
      <c r="AQ1117" t="s">
        <v>133</v>
      </c>
      <c r="AR1117">
        <v>757</v>
      </c>
      <c r="AT1117" t="s">
        <v>79</v>
      </c>
      <c r="AU1117">
        <v>368</v>
      </c>
    </row>
    <row r="1118" spans="1:47" x14ac:dyDescent="0.35">
      <c r="C1118" t="s">
        <v>230</v>
      </c>
      <c r="D1118">
        <v>0</v>
      </c>
      <c r="G1118" t="s">
        <v>230</v>
      </c>
      <c r="H1118">
        <v>0</v>
      </c>
      <c r="K1118" t="s">
        <v>230</v>
      </c>
      <c r="L1118">
        <v>0</v>
      </c>
      <c r="O1118" t="s">
        <v>230</v>
      </c>
      <c r="P1118">
        <v>0</v>
      </c>
      <c r="S1118" t="s">
        <v>230</v>
      </c>
      <c r="T1118">
        <v>0</v>
      </c>
      <c r="W1118" t="s">
        <v>230</v>
      </c>
      <c r="X1118">
        <v>0</v>
      </c>
      <c r="AA1118" t="s">
        <v>230</v>
      </c>
      <c r="AB1118">
        <v>164</v>
      </c>
      <c r="AE1118" t="s">
        <v>230</v>
      </c>
      <c r="AF1118">
        <v>0</v>
      </c>
      <c r="AI1118" t="s">
        <v>230</v>
      </c>
      <c r="AJ1118">
        <v>0</v>
      </c>
      <c r="AM1118" t="s">
        <v>230</v>
      </c>
      <c r="AN1118">
        <v>0</v>
      </c>
      <c r="AQ1118" t="s">
        <v>230</v>
      </c>
      <c r="AR1118">
        <v>0</v>
      </c>
      <c r="AT1118" t="s">
        <v>68</v>
      </c>
      <c r="AU1118">
        <v>76</v>
      </c>
    </row>
    <row r="1119" spans="1:47" x14ac:dyDescent="0.35">
      <c r="C1119" t="s">
        <v>136</v>
      </c>
      <c r="D1119">
        <v>233</v>
      </c>
      <c r="G1119" t="s">
        <v>136</v>
      </c>
      <c r="H1119">
        <v>239</v>
      </c>
      <c r="K1119" t="s">
        <v>136</v>
      </c>
      <c r="L1119">
        <v>312</v>
      </c>
      <c r="O1119" t="s">
        <v>136</v>
      </c>
      <c r="P1119">
        <v>511</v>
      </c>
      <c r="S1119" t="s">
        <v>136</v>
      </c>
      <c r="T1119">
        <v>320</v>
      </c>
      <c r="W1119" t="s">
        <v>136</v>
      </c>
      <c r="X1119">
        <v>417</v>
      </c>
      <c r="AA1119" t="s">
        <v>136</v>
      </c>
      <c r="AB1119">
        <v>480</v>
      </c>
      <c r="AE1119" t="s">
        <v>136</v>
      </c>
      <c r="AF1119">
        <v>0</v>
      </c>
      <c r="AI1119" t="s">
        <v>136</v>
      </c>
      <c r="AJ1119">
        <v>0</v>
      </c>
      <c r="AM1119" t="s">
        <v>136</v>
      </c>
      <c r="AN1119">
        <v>0</v>
      </c>
      <c r="AQ1119" t="s">
        <v>136</v>
      </c>
      <c r="AR1119">
        <v>0</v>
      </c>
      <c r="AT1119" t="s">
        <v>69</v>
      </c>
      <c r="AU1119">
        <v>412</v>
      </c>
    </row>
    <row r="1120" spans="1:47" x14ac:dyDescent="0.35">
      <c r="C1120" t="s">
        <v>231</v>
      </c>
      <c r="D1120">
        <v>0</v>
      </c>
      <c r="G1120" t="s">
        <v>231</v>
      </c>
      <c r="H1120">
        <v>0</v>
      </c>
      <c r="K1120" t="s">
        <v>231</v>
      </c>
      <c r="L1120">
        <v>0</v>
      </c>
      <c r="O1120" t="s">
        <v>231</v>
      </c>
      <c r="P1120">
        <v>0</v>
      </c>
      <c r="S1120" t="s">
        <v>231</v>
      </c>
      <c r="T1120">
        <v>678</v>
      </c>
      <c r="W1120" t="s">
        <v>231</v>
      </c>
      <c r="X1120">
        <v>605</v>
      </c>
      <c r="AA1120" t="s">
        <v>231</v>
      </c>
      <c r="AB1120">
        <v>703</v>
      </c>
      <c r="AE1120" t="s">
        <v>231</v>
      </c>
      <c r="AF1120">
        <v>0</v>
      </c>
      <c r="AI1120" t="s">
        <v>231</v>
      </c>
      <c r="AJ1120">
        <v>0</v>
      </c>
      <c r="AM1120" t="s">
        <v>231</v>
      </c>
      <c r="AN1120">
        <v>0</v>
      </c>
      <c r="AQ1120" t="s">
        <v>231</v>
      </c>
      <c r="AR1120">
        <v>0</v>
      </c>
      <c r="AT1120" t="s">
        <v>70</v>
      </c>
      <c r="AU1120">
        <v>718</v>
      </c>
    </row>
    <row r="1121" spans="1:47" x14ac:dyDescent="0.35">
      <c r="C1121" t="s">
        <v>141</v>
      </c>
      <c r="D1121">
        <v>0</v>
      </c>
      <c r="G1121" t="s">
        <v>141</v>
      </c>
      <c r="H1121">
        <v>0</v>
      </c>
      <c r="K1121" t="s">
        <v>141</v>
      </c>
      <c r="L1121">
        <v>0</v>
      </c>
      <c r="O1121" t="s">
        <v>141</v>
      </c>
      <c r="P1121">
        <v>0</v>
      </c>
      <c r="S1121" t="s">
        <v>141</v>
      </c>
      <c r="T1121">
        <v>13</v>
      </c>
      <c r="W1121" t="s">
        <v>141</v>
      </c>
      <c r="X1121">
        <v>20</v>
      </c>
      <c r="AA1121" t="s">
        <v>141</v>
      </c>
      <c r="AB1121">
        <v>20</v>
      </c>
      <c r="AE1121" t="s">
        <v>141</v>
      </c>
      <c r="AF1121">
        <v>0</v>
      </c>
      <c r="AI1121" t="s">
        <v>141</v>
      </c>
      <c r="AJ1121">
        <v>0</v>
      </c>
      <c r="AM1121" t="s">
        <v>141</v>
      </c>
      <c r="AN1121">
        <v>0</v>
      </c>
      <c r="AQ1121" t="s">
        <v>141</v>
      </c>
      <c r="AR1121">
        <v>0</v>
      </c>
      <c r="AT1121" t="s">
        <v>76</v>
      </c>
      <c r="AU1121">
        <v>0</v>
      </c>
    </row>
    <row r="1122" spans="1:47" x14ac:dyDescent="0.35">
      <c r="C1122" t="s">
        <v>232</v>
      </c>
      <c r="D1122">
        <v>0</v>
      </c>
      <c r="G1122" t="s">
        <v>232</v>
      </c>
      <c r="H1122">
        <v>0</v>
      </c>
      <c r="K1122" t="s">
        <v>232</v>
      </c>
      <c r="L1122">
        <v>0</v>
      </c>
      <c r="O1122" t="s">
        <v>232</v>
      </c>
      <c r="P1122">
        <v>0</v>
      </c>
      <c r="S1122" t="s">
        <v>232</v>
      </c>
      <c r="T1122">
        <v>0</v>
      </c>
      <c r="W1122" t="s">
        <v>232</v>
      </c>
      <c r="X1122">
        <v>1733</v>
      </c>
      <c r="AA1122" t="s">
        <v>232</v>
      </c>
      <c r="AB1122">
        <v>0</v>
      </c>
      <c r="AE1122" t="s">
        <v>232</v>
      </c>
      <c r="AF1122">
        <v>0</v>
      </c>
      <c r="AI1122" t="s">
        <v>232</v>
      </c>
      <c r="AJ1122">
        <v>0</v>
      </c>
      <c r="AM1122" t="s">
        <v>232</v>
      </c>
      <c r="AN1122">
        <v>0</v>
      </c>
      <c r="AQ1122" t="s">
        <v>232</v>
      </c>
      <c r="AR1122">
        <v>0</v>
      </c>
      <c r="AT1122" t="s">
        <v>77</v>
      </c>
      <c r="AU1122">
        <v>9502</v>
      </c>
    </row>
    <row r="1123" spans="1:47" x14ac:dyDescent="0.35">
      <c r="C1123" t="s">
        <v>233</v>
      </c>
      <c r="D1123">
        <v>0</v>
      </c>
      <c r="G1123" t="s">
        <v>233</v>
      </c>
      <c r="H1123">
        <v>0</v>
      </c>
      <c r="K1123" t="s">
        <v>233</v>
      </c>
      <c r="L1123">
        <v>0</v>
      </c>
      <c r="O1123" t="s">
        <v>233</v>
      </c>
      <c r="P1123">
        <v>0</v>
      </c>
      <c r="S1123" t="s">
        <v>233</v>
      </c>
      <c r="T1123">
        <v>0</v>
      </c>
      <c r="W1123" t="s">
        <v>233</v>
      </c>
      <c r="X1123">
        <v>0</v>
      </c>
      <c r="AA1123" t="s">
        <v>233</v>
      </c>
      <c r="AB1123">
        <v>0</v>
      </c>
      <c r="AE1123" t="s">
        <v>233</v>
      </c>
      <c r="AF1123">
        <v>0</v>
      </c>
      <c r="AI1123" t="s">
        <v>233</v>
      </c>
      <c r="AJ1123">
        <v>0</v>
      </c>
      <c r="AM1123" t="s">
        <v>233</v>
      </c>
      <c r="AN1123">
        <v>0</v>
      </c>
      <c r="AQ1123" t="s">
        <v>233</v>
      </c>
      <c r="AR1123">
        <v>0</v>
      </c>
      <c r="AT1123" t="s">
        <v>78</v>
      </c>
      <c r="AU1123">
        <v>1122</v>
      </c>
    </row>
    <row r="1124" spans="1:47" x14ac:dyDescent="0.35">
      <c r="C1124" t="s">
        <v>134</v>
      </c>
      <c r="D1124">
        <v>0</v>
      </c>
      <c r="G1124" t="s">
        <v>134</v>
      </c>
      <c r="H1124">
        <v>0</v>
      </c>
      <c r="K1124" t="s">
        <v>134</v>
      </c>
      <c r="L1124">
        <v>519</v>
      </c>
      <c r="O1124" t="s">
        <v>134</v>
      </c>
      <c r="P1124">
        <v>644</v>
      </c>
      <c r="S1124" t="s">
        <v>134</v>
      </c>
      <c r="T1124">
        <v>600</v>
      </c>
      <c r="W1124" t="s">
        <v>134</v>
      </c>
      <c r="X1124">
        <v>781</v>
      </c>
      <c r="AA1124" t="s">
        <v>134</v>
      </c>
      <c r="AB1124">
        <v>1126</v>
      </c>
      <c r="AE1124" t="s">
        <v>134</v>
      </c>
      <c r="AF1124">
        <v>0</v>
      </c>
      <c r="AI1124" t="s">
        <v>134</v>
      </c>
      <c r="AJ1124">
        <v>0</v>
      </c>
      <c r="AM1124" t="s">
        <v>134</v>
      </c>
      <c r="AN1124">
        <v>0</v>
      </c>
      <c r="AQ1124" t="s">
        <v>134</v>
      </c>
      <c r="AR1124">
        <v>795</v>
      </c>
      <c r="AT1124" t="s">
        <v>67</v>
      </c>
      <c r="AU1124">
        <v>648</v>
      </c>
    </row>
    <row r="1125" spans="1:47" x14ac:dyDescent="0.35">
      <c r="C1125" t="s">
        <v>142</v>
      </c>
      <c r="D1125">
        <v>0</v>
      </c>
      <c r="G1125" t="s">
        <v>142</v>
      </c>
      <c r="H1125">
        <v>0</v>
      </c>
      <c r="K1125" t="s">
        <v>142</v>
      </c>
      <c r="L1125">
        <v>145</v>
      </c>
      <c r="O1125" t="s">
        <v>142</v>
      </c>
      <c r="P1125">
        <v>0</v>
      </c>
      <c r="S1125" t="s">
        <v>142</v>
      </c>
      <c r="T1125">
        <v>130</v>
      </c>
      <c r="W1125" t="s">
        <v>142</v>
      </c>
      <c r="X1125">
        <v>174</v>
      </c>
      <c r="AA1125" t="s">
        <v>142</v>
      </c>
      <c r="AB1125">
        <v>0</v>
      </c>
      <c r="AE1125" t="s">
        <v>142</v>
      </c>
      <c r="AF1125">
        <v>0</v>
      </c>
      <c r="AI1125" t="s">
        <v>142</v>
      </c>
      <c r="AJ1125">
        <v>0</v>
      </c>
      <c r="AM1125" t="s">
        <v>142</v>
      </c>
      <c r="AN1125">
        <v>0</v>
      </c>
      <c r="AQ1125" t="s">
        <v>142</v>
      </c>
      <c r="AR1125">
        <v>0</v>
      </c>
      <c r="AT1125" t="s">
        <v>80</v>
      </c>
      <c r="AU1125">
        <v>1094</v>
      </c>
    </row>
    <row r="1126" spans="1:47" x14ac:dyDescent="0.35">
      <c r="C1126" t="s">
        <v>83</v>
      </c>
      <c r="D1126">
        <v>377</v>
      </c>
      <c r="G1126" t="s">
        <v>83</v>
      </c>
      <c r="H1126">
        <v>419</v>
      </c>
      <c r="K1126" t="s">
        <v>83</v>
      </c>
      <c r="L1126">
        <v>413</v>
      </c>
      <c r="O1126" t="s">
        <v>83</v>
      </c>
      <c r="P1126">
        <v>472</v>
      </c>
      <c r="S1126" t="s">
        <v>83</v>
      </c>
      <c r="T1126">
        <v>432</v>
      </c>
      <c r="W1126" t="s">
        <v>83</v>
      </c>
      <c r="X1126">
        <v>503</v>
      </c>
      <c r="AA1126" t="s">
        <v>83</v>
      </c>
      <c r="AB1126">
        <v>688</v>
      </c>
      <c r="AE1126" t="s">
        <v>83</v>
      </c>
      <c r="AF1126">
        <v>0</v>
      </c>
      <c r="AI1126" t="s">
        <v>83</v>
      </c>
      <c r="AJ1126">
        <v>0</v>
      </c>
      <c r="AM1126" t="s">
        <v>83</v>
      </c>
      <c r="AN1126">
        <v>0</v>
      </c>
      <c r="AQ1126" t="s">
        <v>83</v>
      </c>
      <c r="AR1126">
        <v>957</v>
      </c>
      <c r="AT1126" t="s">
        <v>83</v>
      </c>
      <c r="AU1126">
        <v>459</v>
      </c>
    </row>
    <row r="1127" spans="1:47" x14ac:dyDescent="0.35">
      <c r="C1127" t="s">
        <v>84</v>
      </c>
      <c r="D1127">
        <v>0</v>
      </c>
      <c r="G1127" t="s">
        <v>84</v>
      </c>
      <c r="H1127">
        <v>0</v>
      </c>
      <c r="K1127" t="s">
        <v>84</v>
      </c>
      <c r="L1127">
        <v>0</v>
      </c>
      <c r="O1127" t="s">
        <v>84</v>
      </c>
      <c r="P1127">
        <v>0</v>
      </c>
      <c r="S1127" t="s">
        <v>84</v>
      </c>
      <c r="T1127">
        <v>0</v>
      </c>
      <c r="W1127" t="s">
        <v>84</v>
      </c>
      <c r="X1127">
        <v>0</v>
      </c>
      <c r="AA1127" t="s">
        <v>84</v>
      </c>
      <c r="AB1127">
        <v>12</v>
      </c>
      <c r="AE1127" t="s">
        <v>84</v>
      </c>
      <c r="AF1127">
        <v>0</v>
      </c>
      <c r="AI1127" t="s">
        <v>84</v>
      </c>
      <c r="AJ1127">
        <v>0</v>
      </c>
      <c r="AM1127" t="s">
        <v>84</v>
      </c>
      <c r="AN1127">
        <v>0</v>
      </c>
      <c r="AQ1127" t="s">
        <v>84</v>
      </c>
      <c r="AR1127">
        <v>84</v>
      </c>
      <c r="AT1127" t="s">
        <v>84</v>
      </c>
      <c r="AU1127">
        <v>0</v>
      </c>
    </row>
    <row r="1128" spans="1:47" x14ac:dyDescent="0.35">
      <c r="C1128" t="s">
        <v>126</v>
      </c>
      <c r="D1128">
        <v>0</v>
      </c>
      <c r="G1128" t="s">
        <v>126</v>
      </c>
      <c r="H1128">
        <v>0</v>
      </c>
      <c r="K1128" t="s">
        <v>247</v>
      </c>
      <c r="L1128">
        <v>0</v>
      </c>
      <c r="O1128" t="s">
        <v>126</v>
      </c>
      <c r="P1128">
        <v>0</v>
      </c>
      <c r="S1128" t="s">
        <v>126</v>
      </c>
      <c r="T1128">
        <v>0</v>
      </c>
      <c r="W1128" t="s">
        <v>126</v>
      </c>
      <c r="X1128">
        <v>0</v>
      </c>
      <c r="AA1128" t="s">
        <v>126</v>
      </c>
      <c r="AB1128">
        <v>0</v>
      </c>
      <c r="AE1128" t="s">
        <v>126</v>
      </c>
      <c r="AF1128">
        <v>0</v>
      </c>
      <c r="AI1128" t="s">
        <v>126</v>
      </c>
      <c r="AJ1128">
        <v>0</v>
      </c>
      <c r="AM1128" t="s">
        <v>126</v>
      </c>
      <c r="AN1128">
        <v>0</v>
      </c>
      <c r="AQ1128" t="s">
        <v>126</v>
      </c>
      <c r="AR1128">
        <v>0</v>
      </c>
      <c r="AT1128" t="s">
        <v>86</v>
      </c>
      <c r="AU1128">
        <v>0</v>
      </c>
    </row>
    <row r="1129" spans="1:47" x14ac:dyDescent="0.35">
      <c r="C1129" t="s">
        <v>87</v>
      </c>
      <c r="D1129">
        <v>0</v>
      </c>
      <c r="G1129" t="s">
        <v>87</v>
      </c>
      <c r="H1129">
        <v>0</v>
      </c>
      <c r="K1129" t="s">
        <v>87</v>
      </c>
      <c r="L1129">
        <v>0</v>
      </c>
      <c r="O1129" t="s">
        <v>87</v>
      </c>
      <c r="P1129">
        <v>0</v>
      </c>
      <c r="S1129" t="s">
        <v>87</v>
      </c>
      <c r="T1129">
        <v>0</v>
      </c>
      <c r="W1129" t="s">
        <v>87</v>
      </c>
      <c r="X1129">
        <v>596</v>
      </c>
      <c r="AA1129" t="s">
        <v>87</v>
      </c>
      <c r="AB1129">
        <v>1215</v>
      </c>
      <c r="AE1129" t="s">
        <v>87</v>
      </c>
      <c r="AF1129">
        <v>0</v>
      </c>
      <c r="AI1129" t="s">
        <v>87</v>
      </c>
      <c r="AJ1129">
        <v>0</v>
      </c>
      <c r="AM1129" t="s">
        <v>87</v>
      </c>
      <c r="AN1129">
        <v>0</v>
      </c>
      <c r="AQ1129" t="s">
        <v>87</v>
      </c>
      <c r="AR1129">
        <v>0</v>
      </c>
      <c r="AT1129" t="s">
        <v>87</v>
      </c>
      <c r="AU1129">
        <v>5</v>
      </c>
    </row>
    <row r="1130" spans="1:47" x14ac:dyDescent="0.35">
      <c r="A1130" t="s">
        <v>9</v>
      </c>
      <c r="B1130">
        <v>919028967.00000012</v>
      </c>
      <c r="C1130" t="s">
        <v>135</v>
      </c>
      <c r="D1130">
        <v>57929</v>
      </c>
      <c r="E1130" t="s">
        <v>9</v>
      </c>
      <c r="F1130">
        <v>944292669</v>
      </c>
      <c r="G1130" t="s">
        <v>135</v>
      </c>
      <c r="H1130">
        <v>201911</v>
      </c>
      <c r="I1130" t="s">
        <v>9</v>
      </c>
      <c r="J1130">
        <v>969991847.99999988</v>
      </c>
      <c r="K1130" t="s">
        <v>135</v>
      </c>
      <c r="L1130">
        <v>83859</v>
      </c>
      <c r="M1130" t="s">
        <v>9</v>
      </c>
      <c r="N1130">
        <v>996342964.99999988</v>
      </c>
      <c r="O1130" t="s">
        <v>135</v>
      </c>
      <c r="P1130">
        <v>45461</v>
      </c>
      <c r="Q1130" t="s">
        <v>9</v>
      </c>
      <c r="R1130">
        <v>1022861293.4999999</v>
      </c>
      <c r="S1130" t="s">
        <v>135</v>
      </c>
      <c r="T1130">
        <v>453687</v>
      </c>
      <c r="U1130" t="s">
        <v>9</v>
      </c>
      <c r="V1130">
        <v>1049513589.5000001</v>
      </c>
      <c r="W1130" t="s">
        <v>135</v>
      </c>
      <c r="X1130">
        <v>167089</v>
      </c>
      <c r="Y1130" t="s">
        <v>9</v>
      </c>
      <c r="Z1130">
        <v>1076956971</v>
      </c>
      <c r="AA1130" t="s">
        <v>135</v>
      </c>
      <c r="AB1130">
        <v>580378</v>
      </c>
      <c r="AC1130" t="s">
        <v>9</v>
      </c>
      <c r="AD1130">
        <v>1105078064.5</v>
      </c>
      <c r="AE1130" t="s">
        <v>135</v>
      </c>
      <c r="AF1130">
        <v>450022</v>
      </c>
      <c r="AG1130" t="s">
        <v>9</v>
      </c>
      <c r="AH1130">
        <v>1133815125</v>
      </c>
      <c r="AI1130" t="s">
        <v>135</v>
      </c>
      <c r="AJ1130">
        <v>128959</v>
      </c>
      <c r="AK1130" t="s">
        <v>9</v>
      </c>
      <c r="AL1130">
        <v>1162657991.5</v>
      </c>
      <c r="AM1130" t="s">
        <v>135</v>
      </c>
      <c r="AN1130">
        <v>414918</v>
      </c>
      <c r="AO1130" t="s">
        <v>9</v>
      </c>
      <c r="AP1130">
        <v>1191645698.5</v>
      </c>
      <c r="AQ1130" t="s">
        <v>135</v>
      </c>
      <c r="AR1130">
        <v>434257</v>
      </c>
      <c r="AS1130">
        <v>0</v>
      </c>
      <c r="AT1130" t="s">
        <v>148</v>
      </c>
      <c r="AU1130">
        <v>334167</v>
      </c>
    </row>
    <row r="1131" spans="1:47" x14ac:dyDescent="0.35">
      <c r="C1131" t="s">
        <v>139</v>
      </c>
      <c r="D1131">
        <v>489582</v>
      </c>
      <c r="G1131" t="s">
        <v>139</v>
      </c>
      <c r="H1131">
        <v>614474</v>
      </c>
      <c r="K1131" t="s">
        <v>139</v>
      </c>
      <c r="L1131">
        <v>507133</v>
      </c>
      <c r="O1131" t="s">
        <v>139</v>
      </c>
      <c r="P1131">
        <v>656054</v>
      </c>
      <c r="S1131" t="s">
        <v>139</v>
      </c>
      <c r="T1131">
        <v>1219679</v>
      </c>
      <c r="W1131" t="s">
        <v>139</v>
      </c>
      <c r="X1131">
        <v>1179537</v>
      </c>
      <c r="AA1131" t="s">
        <v>139</v>
      </c>
      <c r="AB1131">
        <v>1782389</v>
      </c>
      <c r="AE1131" t="s">
        <v>139</v>
      </c>
      <c r="AF1131">
        <v>1063702</v>
      </c>
      <c r="AI1131" t="s">
        <v>139</v>
      </c>
      <c r="AJ1131">
        <v>891491</v>
      </c>
      <c r="AM1131" t="s">
        <v>139</v>
      </c>
      <c r="AN1131">
        <v>1395296</v>
      </c>
      <c r="AQ1131" t="s">
        <v>139</v>
      </c>
      <c r="AR1131">
        <v>1773060</v>
      </c>
      <c r="AT1131" t="s">
        <v>139</v>
      </c>
      <c r="AU1131">
        <v>1093957</v>
      </c>
    </row>
    <row r="1132" spans="1:47" x14ac:dyDescent="0.35">
      <c r="C1132" t="s">
        <v>138</v>
      </c>
      <c r="D1132">
        <v>30860</v>
      </c>
      <c r="G1132" t="s">
        <v>138</v>
      </c>
      <c r="H1132">
        <v>324098</v>
      </c>
      <c r="K1132" t="s">
        <v>138</v>
      </c>
      <c r="L1132">
        <v>51184</v>
      </c>
      <c r="O1132" t="s">
        <v>138</v>
      </c>
      <c r="P1132">
        <v>57502</v>
      </c>
      <c r="S1132" t="s">
        <v>138</v>
      </c>
      <c r="T1132">
        <v>406134</v>
      </c>
      <c r="W1132" t="s">
        <v>138</v>
      </c>
      <c r="X1132">
        <v>80818</v>
      </c>
      <c r="AA1132" t="s">
        <v>138</v>
      </c>
      <c r="AB1132">
        <v>258294</v>
      </c>
      <c r="AE1132" t="s">
        <v>138</v>
      </c>
      <c r="AF1132">
        <v>366238</v>
      </c>
      <c r="AI1132" t="s">
        <v>138</v>
      </c>
      <c r="AJ1132">
        <v>213974</v>
      </c>
      <c r="AM1132" t="s">
        <v>138</v>
      </c>
      <c r="AN1132">
        <v>421570</v>
      </c>
      <c r="AQ1132" t="s">
        <v>138</v>
      </c>
      <c r="AR1132">
        <v>567662</v>
      </c>
      <c r="AT1132" t="s">
        <v>138</v>
      </c>
      <c r="AU1132">
        <v>217551</v>
      </c>
    </row>
    <row r="1133" spans="1:47" x14ac:dyDescent="0.35">
      <c r="C1133" t="s">
        <v>82</v>
      </c>
      <c r="D1133">
        <v>56286</v>
      </c>
      <c r="G1133" t="s">
        <v>82</v>
      </c>
      <c r="H1133">
        <v>9249</v>
      </c>
      <c r="K1133" t="s">
        <v>82</v>
      </c>
      <c r="L1133">
        <v>54527</v>
      </c>
      <c r="O1133" t="s">
        <v>82</v>
      </c>
      <c r="P1133">
        <v>51233</v>
      </c>
      <c r="S1133" t="s">
        <v>82</v>
      </c>
      <c r="T1133">
        <v>50508</v>
      </c>
      <c r="W1133" t="s">
        <v>82</v>
      </c>
      <c r="X1133">
        <v>76344</v>
      </c>
      <c r="AA1133" t="s">
        <v>82</v>
      </c>
      <c r="AB1133">
        <v>45467</v>
      </c>
      <c r="AE1133" t="s">
        <v>82</v>
      </c>
      <c r="AF1133">
        <v>37316</v>
      </c>
      <c r="AI1133" t="s">
        <v>82</v>
      </c>
      <c r="AJ1133">
        <v>33866</v>
      </c>
      <c r="AM1133" t="s">
        <v>82</v>
      </c>
      <c r="AN1133">
        <v>15612</v>
      </c>
      <c r="AQ1133" t="s">
        <v>82</v>
      </c>
      <c r="AR1133">
        <v>66051</v>
      </c>
      <c r="AT1133" t="s">
        <v>82</v>
      </c>
      <c r="AU1133">
        <v>94098</v>
      </c>
    </row>
    <row r="1134" spans="1:47" x14ac:dyDescent="0.35">
      <c r="C1134" t="s">
        <v>60</v>
      </c>
      <c r="D1134">
        <v>31721</v>
      </c>
      <c r="G1134" t="s">
        <v>60</v>
      </c>
      <c r="H1134">
        <v>14493</v>
      </c>
      <c r="K1134" t="s">
        <v>60</v>
      </c>
      <c r="L1134">
        <v>15280</v>
      </c>
      <c r="O1134" t="s">
        <v>60</v>
      </c>
      <c r="P1134">
        <v>33509</v>
      </c>
      <c r="S1134" t="s">
        <v>60</v>
      </c>
      <c r="T1134">
        <v>11208</v>
      </c>
      <c r="W1134" t="s">
        <v>60</v>
      </c>
      <c r="X1134">
        <v>22031</v>
      </c>
      <c r="AA1134" t="s">
        <v>60</v>
      </c>
      <c r="AB1134">
        <v>40357</v>
      </c>
      <c r="AE1134" t="s">
        <v>60</v>
      </c>
      <c r="AF1134">
        <v>17839</v>
      </c>
      <c r="AI1134" t="s">
        <v>60</v>
      </c>
      <c r="AJ1134">
        <v>37248</v>
      </c>
      <c r="AM1134" t="s">
        <v>60</v>
      </c>
      <c r="AN1134">
        <v>5963</v>
      </c>
      <c r="AQ1134" t="s">
        <v>60</v>
      </c>
      <c r="AR1134">
        <v>16131</v>
      </c>
      <c r="AT1134" t="s">
        <v>60</v>
      </c>
      <c r="AU1134">
        <v>58028</v>
      </c>
    </row>
    <row r="1135" spans="1:47" x14ac:dyDescent="0.35">
      <c r="C1135" t="s">
        <v>127</v>
      </c>
      <c r="D1135">
        <v>3478</v>
      </c>
      <c r="G1135" t="s">
        <v>127</v>
      </c>
      <c r="H1135">
        <v>13057</v>
      </c>
      <c r="K1135" t="s">
        <v>127</v>
      </c>
      <c r="L1135">
        <v>0</v>
      </c>
      <c r="O1135" t="s">
        <v>127</v>
      </c>
      <c r="P1135">
        <v>197845</v>
      </c>
      <c r="S1135" t="s">
        <v>127</v>
      </c>
      <c r="T1135">
        <v>21327</v>
      </c>
      <c r="W1135" t="s">
        <v>127</v>
      </c>
      <c r="X1135">
        <v>42746</v>
      </c>
      <c r="AA1135" t="s">
        <v>127</v>
      </c>
      <c r="AB1135">
        <v>497728</v>
      </c>
      <c r="AE1135" t="s">
        <v>127</v>
      </c>
      <c r="AF1135">
        <v>362332</v>
      </c>
      <c r="AI1135" t="s">
        <v>127</v>
      </c>
      <c r="AJ1135">
        <v>377902</v>
      </c>
      <c r="AM1135" t="s">
        <v>127</v>
      </c>
      <c r="AN1135">
        <v>225186</v>
      </c>
      <c r="AQ1135" t="s">
        <v>127</v>
      </c>
      <c r="AR1135">
        <v>447499</v>
      </c>
      <c r="AT1135" t="s">
        <v>58</v>
      </c>
      <c r="AU1135">
        <v>486186</v>
      </c>
    </row>
    <row r="1136" spans="1:47" x14ac:dyDescent="0.35">
      <c r="C1136" t="s">
        <v>61</v>
      </c>
      <c r="D1136">
        <v>2888</v>
      </c>
      <c r="G1136" t="s">
        <v>61</v>
      </c>
      <c r="H1136">
        <v>4759</v>
      </c>
      <c r="K1136" t="s">
        <v>61</v>
      </c>
      <c r="L1136">
        <v>3794</v>
      </c>
      <c r="O1136" t="s">
        <v>61</v>
      </c>
      <c r="P1136">
        <v>7359</v>
      </c>
      <c r="S1136" t="s">
        <v>61</v>
      </c>
      <c r="T1136">
        <v>4971</v>
      </c>
      <c r="W1136" t="s">
        <v>61</v>
      </c>
      <c r="X1136">
        <v>2325</v>
      </c>
      <c r="AA1136" t="s">
        <v>61</v>
      </c>
      <c r="AB1136">
        <v>7269</v>
      </c>
      <c r="AE1136" t="s">
        <v>61</v>
      </c>
      <c r="AF1136">
        <v>3934</v>
      </c>
      <c r="AI1136" t="s">
        <v>61</v>
      </c>
      <c r="AJ1136">
        <v>2882</v>
      </c>
      <c r="AM1136" t="s">
        <v>61</v>
      </c>
      <c r="AN1136">
        <v>1209</v>
      </c>
      <c r="AQ1136" t="s">
        <v>61</v>
      </c>
      <c r="AR1136">
        <v>6016</v>
      </c>
      <c r="AT1136" t="s">
        <v>61</v>
      </c>
      <c r="AU1136">
        <v>3655</v>
      </c>
    </row>
    <row r="1137" spans="3:47" x14ac:dyDescent="0.35">
      <c r="C1137" t="s">
        <v>62</v>
      </c>
      <c r="D1137">
        <v>17082</v>
      </c>
      <c r="G1137" t="s">
        <v>62</v>
      </c>
      <c r="H1137">
        <v>6144</v>
      </c>
      <c r="K1137" t="s">
        <v>62</v>
      </c>
      <c r="L1137">
        <v>13651</v>
      </c>
      <c r="O1137" t="s">
        <v>62</v>
      </c>
      <c r="P1137">
        <v>28478</v>
      </c>
      <c r="S1137" t="s">
        <v>62</v>
      </c>
      <c r="T1137">
        <v>17269</v>
      </c>
      <c r="W1137" t="s">
        <v>62</v>
      </c>
      <c r="X1137">
        <v>32482</v>
      </c>
      <c r="AA1137" t="s">
        <v>62</v>
      </c>
      <c r="AB1137">
        <v>13855</v>
      </c>
      <c r="AE1137" t="s">
        <v>62</v>
      </c>
      <c r="AF1137">
        <v>9255</v>
      </c>
      <c r="AI1137" t="s">
        <v>62</v>
      </c>
      <c r="AJ1137">
        <v>11604</v>
      </c>
      <c r="AM1137" t="s">
        <v>62</v>
      </c>
      <c r="AN1137">
        <v>9476</v>
      </c>
      <c r="AQ1137" t="s">
        <v>62</v>
      </c>
      <c r="AR1137">
        <v>10186</v>
      </c>
      <c r="AT1137" t="s">
        <v>62</v>
      </c>
      <c r="AU1137">
        <v>40043</v>
      </c>
    </row>
    <row r="1138" spans="3:47" x14ac:dyDescent="0.35">
      <c r="C1138" t="s">
        <v>227</v>
      </c>
      <c r="D1138">
        <v>0</v>
      </c>
      <c r="G1138" t="s">
        <v>227</v>
      </c>
      <c r="H1138">
        <v>0</v>
      </c>
      <c r="K1138" t="s">
        <v>227</v>
      </c>
      <c r="L1138">
        <v>0</v>
      </c>
      <c r="O1138" t="s">
        <v>227</v>
      </c>
      <c r="P1138">
        <v>0</v>
      </c>
      <c r="S1138" t="s">
        <v>227</v>
      </c>
      <c r="T1138">
        <v>3365</v>
      </c>
      <c r="W1138" t="s">
        <v>227</v>
      </c>
      <c r="X1138">
        <v>4081</v>
      </c>
      <c r="AA1138" t="s">
        <v>227</v>
      </c>
      <c r="AB1138">
        <v>50208</v>
      </c>
      <c r="AE1138" t="s">
        <v>227</v>
      </c>
      <c r="AF1138">
        <v>30974</v>
      </c>
      <c r="AI1138" t="s">
        <v>227</v>
      </c>
      <c r="AJ1138">
        <v>13772</v>
      </c>
      <c r="AM1138" t="s">
        <v>227</v>
      </c>
      <c r="AN1138">
        <v>20233</v>
      </c>
      <c r="AQ1138" t="s">
        <v>227</v>
      </c>
      <c r="AR1138">
        <v>17531</v>
      </c>
      <c r="AT1138" t="s">
        <v>64</v>
      </c>
      <c r="AU1138">
        <v>117455</v>
      </c>
    </row>
    <row r="1139" spans="3:47" x14ac:dyDescent="0.35">
      <c r="C1139" t="s">
        <v>228</v>
      </c>
      <c r="D1139">
        <v>0</v>
      </c>
      <c r="G1139" t="s">
        <v>228</v>
      </c>
      <c r="H1139">
        <v>0</v>
      </c>
      <c r="K1139" t="s">
        <v>228</v>
      </c>
      <c r="L1139">
        <v>229</v>
      </c>
      <c r="O1139" t="s">
        <v>228</v>
      </c>
      <c r="P1139">
        <v>270</v>
      </c>
      <c r="S1139" t="s">
        <v>228</v>
      </c>
      <c r="T1139">
        <v>257</v>
      </c>
      <c r="W1139" t="s">
        <v>228</v>
      </c>
      <c r="X1139">
        <v>2917</v>
      </c>
      <c r="AA1139" t="s">
        <v>228</v>
      </c>
      <c r="AB1139">
        <v>1483</v>
      </c>
      <c r="AE1139" t="s">
        <v>228</v>
      </c>
      <c r="AF1139">
        <v>7740</v>
      </c>
      <c r="AI1139" t="s">
        <v>228</v>
      </c>
      <c r="AJ1139">
        <v>7113</v>
      </c>
      <c r="AM1139" t="s">
        <v>228</v>
      </c>
      <c r="AN1139">
        <v>12486</v>
      </c>
      <c r="AQ1139" t="s">
        <v>228</v>
      </c>
      <c r="AR1139">
        <v>40553</v>
      </c>
      <c r="AT1139" t="s">
        <v>65</v>
      </c>
      <c r="AU1139">
        <v>30754</v>
      </c>
    </row>
    <row r="1140" spans="3:47" x14ac:dyDescent="0.35">
      <c r="C1140" t="s">
        <v>229</v>
      </c>
      <c r="D1140">
        <v>173</v>
      </c>
      <c r="G1140" t="s">
        <v>229</v>
      </c>
      <c r="H1140">
        <v>70</v>
      </c>
      <c r="K1140" t="s">
        <v>229</v>
      </c>
      <c r="L1140">
        <v>216</v>
      </c>
      <c r="O1140" t="s">
        <v>229</v>
      </c>
      <c r="P1140">
        <v>465</v>
      </c>
      <c r="S1140" t="s">
        <v>229</v>
      </c>
      <c r="T1140">
        <v>191</v>
      </c>
      <c r="W1140" t="s">
        <v>229</v>
      </c>
      <c r="X1140">
        <v>4175</v>
      </c>
      <c r="AA1140" t="s">
        <v>229</v>
      </c>
      <c r="AB1140">
        <v>7543</v>
      </c>
      <c r="AE1140" t="s">
        <v>229</v>
      </c>
      <c r="AF1140">
        <v>1174</v>
      </c>
      <c r="AI1140" t="s">
        <v>229</v>
      </c>
      <c r="AJ1140">
        <v>658</v>
      </c>
      <c r="AM1140" t="s">
        <v>229</v>
      </c>
      <c r="AN1140">
        <v>49039</v>
      </c>
      <c r="AQ1140" t="s">
        <v>229</v>
      </c>
      <c r="AR1140">
        <v>1198</v>
      </c>
      <c r="AT1140" t="s">
        <v>66</v>
      </c>
      <c r="AU1140">
        <v>2266</v>
      </c>
    </row>
    <row r="1141" spans="3:47" x14ac:dyDescent="0.35">
      <c r="C1141" t="s">
        <v>133</v>
      </c>
      <c r="D1141">
        <v>758</v>
      </c>
      <c r="G1141" t="s">
        <v>133</v>
      </c>
      <c r="H1141">
        <v>2613</v>
      </c>
      <c r="K1141" t="s">
        <v>133</v>
      </c>
      <c r="L1141">
        <v>2618</v>
      </c>
      <c r="O1141" t="s">
        <v>133</v>
      </c>
      <c r="P1141">
        <v>567</v>
      </c>
      <c r="S1141" t="s">
        <v>133</v>
      </c>
      <c r="T1141">
        <v>6157</v>
      </c>
      <c r="W1141" t="s">
        <v>133</v>
      </c>
      <c r="X1141">
        <v>7530</v>
      </c>
      <c r="AA1141" t="s">
        <v>133</v>
      </c>
      <c r="AB1141">
        <v>67184</v>
      </c>
      <c r="AE1141" t="s">
        <v>133</v>
      </c>
      <c r="AF1141">
        <v>42342</v>
      </c>
      <c r="AI1141" t="s">
        <v>133</v>
      </c>
      <c r="AJ1141">
        <v>14298</v>
      </c>
      <c r="AM1141" t="s">
        <v>133</v>
      </c>
      <c r="AN1141">
        <v>57607</v>
      </c>
      <c r="AQ1141" t="s">
        <v>133</v>
      </c>
      <c r="AR1141">
        <v>52035</v>
      </c>
      <c r="AT1141" t="s">
        <v>79</v>
      </c>
      <c r="AU1141">
        <v>370104</v>
      </c>
    </row>
    <row r="1142" spans="3:47" x14ac:dyDescent="0.35">
      <c r="C1142" t="s">
        <v>230</v>
      </c>
      <c r="D1142">
        <v>0</v>
      </c>
      <c r="G1142" t="s">
        <v>230</v>
      </c>
      <c r="H1142">
        <v>0</v>
      </c>
      <c r="K1142" t="s">
        <v>230</v>
      </c>
      <c r="L1142">
        <v>0</v>
      </c>
      <c r="O1142" t="s">
        <v>230</v>
      </c>
      <c r="P1142">
        <v>0</v>
      </c>
      <c r="S1142" t="s">
        <v>230</v>
      </c>
      <c r="T1142">
        <v>0</v>
      </c>
      <c r="W1142" t="s">
        <v>230</v>
      </c>
      <c r="X1142">
        <v>258</v>
      </c>
      <c r="AA1142" t="s">
        <v>230</v>
      </c>
      <c r="AB1142">
        <v>3839</v>
      </c>
      <c r="AE1142" t="s">
        <v>230</v>
      </c>
      <c r="AF1142">
        <v>2193</v>
      </c>
      <c r="AI1142" t="s">
        <v>230</v>
      </c>
      <c r="AJ1142">
        <v>4408</v>
      </c>
      <c r="AM1142" t="s">
        <v>230</v>
      </c>
      <c r="AN1142">
        <v>2533</v>
      </c>
      <c r="AQ1142" t="s">
        <v>230</v>
      </c>
      <c r="AR1142">
        <v>30797</v>
      </c>
      <c r="AT1142" t="s">
        <v>68</v>
      </c>
      <c r="AU1142">
        <v>41427</v>
      </c>
    </row>
    <row r="1143" spans="3:47" x14ac:dyDescent="0.35">
      <c r="C1143" t="s">
        <v>136</v>
      </c>
      <c r="D1143">
        <v>9668</v>
      </c>
      <c r="G1143" t="s">
        <v>136</v>
      </c>
      <c r="H1143">
        <v>9468</v>
      </c>
      <c r="K1143" t="s">
        <v>136</v>
      </c>
      <c r="L1143">
        <v>10056</v>
      </c>
      <c r="O1143" t="s">
        <v>136</v>
      </c>
      <c r="P1143">
        <v>9955</v>
      </c>
      <c r="S1143" t="s">
        <v>136</v>
      </c>
      <c r="T1143">
        <v>9721</v>
      </c>
      <c r="W1143" t="s">
        <v>136</v>
      </c>
      <c r="X1143">
        <v>9632</v>
      </c>
      <c r="AA1143" t="s">
        <v>136</v>
      </c>
      <c r="AB1143">
        <v>19960</v>
      </c>
      <c r="AE1143" t="s">
        <v>136</v>
      </c>
      <c r="AF1143">
        <v>2890</v>
      </c>
      <c r="AI1143" t="s">
        <v>136</v>
      </c>
      <c r="AJ1143">
        <v>2593</v>
      </c>
      <c r="AM1143" t="s">
        <v>136</v>
      </c>
      <c r="AN1143">
        <v>15310</v>
      </c>
      <c r="AQ1143" t="s">
        <v>136</v>
      </c>
      <c r="AR1143">
        <v>20636</v>
      </c>
      <c r="AT1143" t="s">
        <v>69</v>
      </c>
      <c r="AU1143">
        <v>25804</v>
      </c>
    </row>
    <row r="1144" spans="3:47" x14ac:dyDescent="0.35">
      <c r="C1144" t="s">
        <v>231</v>
      </c>
      <c r="D1144">
        <v>470</v>
      </c>
      <c r="G1144" t="s">
        <v>231</v>
      </c>
      <c r="H1144">
        <v>0</v>
      </c>
      <c r="K1144" t="s">
        <v>231</v>
      </c>
      <c r="L1144">
        <v>0</v>
      </c>
      <c r="O1144" t="s">
        <v>231</v>
      </c>
      <c r="P1144">
        <v>0</v>
      </c>
      <c r="S1144" t="s">
        <v>231</v>
      </c>
      <c r="T1144">
        <v>678</v>
      </c>
      <c r="W1144" t="s">
        <v>231</v>
      </c>
      <c r="X1144">
        <v>637</v>
      </c>
      <c r="AA1144" t="s">
        <v>231</v>
      </c>
      <c r="AB1144">
        <v>1558</v>
      </c>
      <c r="AE1144" t="s">
        <v>231</v>
      </c>
      <c r="AF1144">
        <v>28395</v>
      </c>
      <c r="AI1144" t="s">
        <v>231</v>
      </c>
      <c r="AJ1144">
        <v>1073</v>
      </c>
      <c r="AM1144" t="s">
        <v>231</v>
      </c>
      <c r="AN1144">
        <v>3302</v>
      </c>
      <c r="AQ1144" t="s">
        <v>231</v>
      </c>
      <c r="AR1144">
        <v>5344</v>
      </c>
      <c r="AT1144" t="s">
        <v>70</v>
      </c>
      <c r="AU1144">
        <v>51114</v>
      </c>
    </row>
    <row r="1145" spans="3:47" x14ac:dyDescent="0.35">
      <c r="C1145" t="s">
        <v>141</v>
      </c>
      <c r="D1145">
        <v>3629</v>
      </c>
      <c r="G1145" t="s">
        <v>141</v>
      </c>
      <c r="H1145">
        <v>3703</v>
      </c>
      <c r="K1145" t="s">
        <v>141</v>
      </c>
      <c r="L1145">
        <v>3775</v>
      </c>
      <c r="O1145" t="s">
        <v>141</v>
      </c>
      <c r="P1145">
        <v>3800</v>
      </c>
      <c r="S1145" t="s">
        <v>141</v>
      </c>
      <c r="T1145">
        <v>3740</v>
      </c>
      <c r="W1145" t="s">
        <v>141</v>
      </c>
      <c r="X1145">
        <v>4104</v>
      </c>
      <c r="AA1145" t="s">
        <v>141</v>
      </c>
      <c r="AB1145">
        <v>10301</v>
      </c>
      <c r="AE1145" t="s">
        <v>141</v>
      </c>
      <c r="AF1145">
        <v>8634</v>
      </c>
      <c r="AI1145" t="s">
        <v>141</v>
      </c>
      <c r="AJ1145">
        <v>1282</v>
      </c>
      <c r="AM1145" t="s">
        <v>141</v>
      </c>
      <c r="AN1145">
        <v>10815</v>
      </c>
      <c r="AQ1145" t="s">
        <v>141</v>
      </c>
      <c r="AR1145">
        <v>7386</v>
      </c>
      <c r="AT1145" t="s">
        <v>76</v>
      </c>
      <c r="AU1145">
        <v>3103</v>
      </c>
    </row>
    <row r="1146" spans="3:47" x14ac:dyDescent="0.35">
      <c r="C1146" t="s">
        <v>232</v>
      </c>
      <c r="D1146">
        <v>0</v>
      </c>
      <c r="G1146" t="s">
        <v>232</v>
      </c>
      <c r="H1146">
        <v>0</v>
      </c>
      <c r="K1146" t="s">
        <v>232</v>
      </c>
      <c r="L1146">
        <v>0</v>
      </c>
      <c r="O1146" t="s">
        <v>232</v>
      </c>
      <c r="P1146">
        <v>0</v>
      </c>
      <c r="S1146" t="s">
        <v>232</v>
      </c>
      <c r="T1146">
        <v>1340</v>
      </c>
      <c r="W1146" t="s">
        <v>232</v>
      </c>
      <c r="X1146">
        <v>41035</v>
      </c>
      <c r="AA1146" t="s">
        <v>232</v>
      </c>
      <c r="AB1146">
        <v>8785</v>
      </c>
      <c r="AE1146" t="s">
        <v>232</v>
      </c>
      <c r="AF1146">
        <v>9684</v>
      </c>
      <c r="AI1146" t="s">
        <v>232</v>
      </c>
      <c r="AJ1146">
        <v>14220</v>
      </c>
      <c r="AM1146" t="s">
        <v>232</v>
      </c>
      <c r="AN1146">
        <v>19925</v>
      </c>
      <c r="AQ1146" t="s">
        <v>232</v>
      </c>
      <c r="AR1146">
        <v>20172</v>
      </c>
      <c r="AT1146" t="s">
        <v>77</v>
      </c>
      <c r="AU1146">
        <v>8804</v>
      </c>
    </row>
    <row r="1147" spans="3:47" x14ac:dyDescent="0.35">
      <c r="C1147" t="s">
        <v>233</v>
      </c>
      <c r="D1147">
        <v>0</v>
      </c>
      <c r="G1147" t="s">
        <v>233</v>
      </c>
      <c r="H1147">
        <v>0</v>
      </c>
      <c r="K1147" t="s">
        <v>233</v>
      </c>
      <c r="L1147">
        <v>0</v>
      </c>
      <c r="O1147" t="s">
        <v>233</v>
      </c>
      <c r="P1147">
        <v>0</v>
      </c>
      <c r="S1147" t="s">
        <v>233</v>
      </c>
      <c r="T1147">
        <v>1264</v>
      </c>
      <c r="W1147" t="s">
        <v>233</v>
      </c>
      <c r="X1147">
        <v>37544</v>
      </c>
      <c r="AA1147" t="s">
        <v>233</v>
      </c>
      <c r="AB1147">
        <v>80178</v>
      </c>
      <c r="AE1147" t="s">
        <v>233</v>
      </c>
      <c r="AF1147">
        <v>33498</v>
      </c>
      <c r="AI1147" t="s">
        <v>233</v>
      </c>
      <c r="AJ1147">
        <v>26573</v>
      </c>
      <c r="AM1147" t="s">
        <v>233</v>
      </c>
      <c r="AN1147">
        <v>28098</v>
      </c>
      <c r="AQ1147" t="s">
        <v>233</v>
      </c>
      <c r="AR1147">
        <v>35214</v>
      </c>
      <c r="AT1147" t="s">
        <v>78</v>
      </c>
      <c r="AU1147">
        <v>385034</v>
      </c>
    </row>
    <row r="1148" spans="3:47" x14ac:dyDescent="0.35">
      <c r="C1148" t="s">
        <v>134</v>
      </c>
      <c r="D1148">
        <v>6108</v>
      </c>
      <c r="G1148" t="s">
        <v>134</v>
      </c>
      <c r="H1148">
        <v>7101</v>
      </c>
      <c r="K1148" t="s">
        <v>134</v>
      </c>
      <c r="L1148">
        <v>4953</v>
      </c>
      <c r="O1148" t="s">
        <v>134</v>
      </c>
      <c r="P1148">
        <v>5230</v>
      </c>
      <c r="S1148" t="s">
        <v>134</v>
      </c>
      <c r="T1148">
        <v>8218</v>
      </c>
      <c r="W1148" t="s">
        <v>134</v>
      </c>
      <c r="X1148">
        <v>10897</v>
      </c>
      <c r="AA1148" t="s">
        <v>134</v>
      </c>
      <c r="AB1148">
        <v>53702</v>
      </c>
      <c r="AE1148" t="s">
        <v>134</v>
      </c>
      <c r="AF1148">
        <v>32787</v>
      </c>
      <c r="AI1148" t="s">
        <v>134</v>
      </c>
      <c r="AJ1148">
        <v>8777</v>
      </c>
      <c r="AM1148" t="s">
        <v>134</v>
      </c>
      <c r="AN1148">
        <v>55150</v>
      </c>
      <c r="AQ1148" t="s">
        <v>134</v>
      </c>
      <c r="AR1148">
        <v>84351</v>
      </c>
      <c r="AT1148" t="s">
        <v>67</v>
      </c>
      <c r="AU1148">
        <v>43201</v>
      </c>
    </row>
    <row r="1149" spans="3:47" x14ac:dyDescent="0.35">
      <c r="C1149" t="s">
        <v>142</v>
      </c>
      <c r="D1149">
        <v>12018</v>
      </c>
      <c r="G1149" t="s">
        <v>142</v>
      </c>
      <c r="H1149">
        <v>228</v>
      </c>
      <c r="K1149" t="s">
        <v>142</v>
      </c>
      <c r="L1149">
        <v>11043</v>
      </c>
      <c r="O1149" t="s">
        <v>142</v>
      </c>
      <c r="P1149">
        <v>474</v>
      </c>
      <c r="S1149" t="s">
        <v>142</v>
      </c>
      <c r="T1149">
        <v>3752</v>
      </c>
      <c r="W1149" t="s">
        <v>142</v>
      </c>
      <c r="X1149">
        <v>16377</v>
      </c>
      <c r="AA1149" t="s">
        <v>142</v>
      </c>
      <c r="AB1149">
        <v>32049</v>
      </c>
      <c r="AE1149" t="s">
        <v>142</v>
      </c>
      <c r="AF1149">
        <v>144884</v>
      </c>
      <c r="AI1149" t="s">
        <v>142</v>
      </c>
      <c r="AJ1149">
        <v>15226</v>
      </c>
      <c r="AM1149" t="s">
        <v>142</v>
      </c>
      <c r="AN1149">
        <v>25904</v>
      </c>
      <c r="AQ1149" t="s">
        <v>142</v>
      </c>
      <c r="AR1149">
        <v>118520</v>
      </c>
      <c r="AT1149" t="s">
        <v>80</v>
      </c>
      <c r="AU1149">
        <v>28773</v>
      </c>
    </row>
    <row r="1150" spans="3:47" x14ac:dyDescent="0.35">
      <c r="C1150" t="s">
        <v>83</v>
      </c>
      <c r="D1150">
        <v>9064</v>
      </c>
      <c r="G1150" t="s">
        <v>83</v>
      </c>
      <c r="H1150">
        <v>8902</v>
      </c>
      <c r="K1150" t="s">
        <v>83</v>
      </c>
      <c r="L1150">
        <v>9254</v>
      </c>
      <c r="O1150" t="s">
        <v>83</v>
      </c>
      <c r="P1150">
        <v>10251</v>
      </c>
      <c r="S1150" t="s">
        <v>83</v>
      </c>
      <c r="T1150">
        <v>8467</v>
      </c>
      <c r="W1150" t="s">
        <v>83</v>
      </c>
      <c r="X1150">
        <v>9325</v>
      </c>
      <c r="AA1150" t="s">
        <v>83</v>
      </c>
      <c r="AB1150">
        <v>17453</v>
      </c>
      <c r="AE1150" t="s">
        <v>83</v>
      </c>
      <c r="AF1150">
        <v>15393</v>
      </c>
      <c r="AI1150" t="s">
        <v>83</v>
      </c>
      <c r="AJ1150">
        <v>2606</v>
      </c>
      <c r="AM1150" t="s">
        <v>83</v>
      </c>
      <c r="AN1150">
        <v>13145</v>
      </c>
      <c r="AQ1150" t="s">
        <v>83</v>
      </c>
      <c r="AR1150">
        <v>17214</v>
      </c>
      <c r="AT1150" t="s">
        <v>83</v>
      </c>
      <c r="AU1150">
        <v>53152</v>
      </c>
    </row>
    <row r="1151" spans="3:47" x14ac:dyDescent="0.35">
      <c r="C1151" t="s">
        <v>84</v>
      </c>
      <c r="D1151">
        <v>6173</v>
      </c>
      <c r="G1151" t="s">
        <v>84</v>
      </c>
      <c r="H1151">
        <v>74683</v>
      </c>
      <c r="K1151" t="s">
        <v>84</v>
      </c>
      <c r="L1151">
        <v>1511</v>
      </c>
      <c r="O1151" t="s">
        <v>84</v>
      </c>
      <c r="P1151">
        <v>969</v>
      </c>
      <c r="S1151" t="s">
        <v>84</v>
      </c>
      <c r="T1151">
        <v>14</v>
      </c>
      <c r="W1151" t="s">
        <v>84</v>
      </c>
      <c r="X1151">
        <v>28043</v>
      </c>
      <c r="AA1151" t="s">
        <v>84</v>
      </c>
      <c r="AB1151">
        <v>567</v>
      </c>
      <c r="AE1151" t="s">
        <v>84</v>
      </c>
      <c r="AF1151">
        <v>1058</v>
      </c>
      <c r="AI1151" t="s">
        <v>84</v>
      </c>
      <c r="AJ1151">
        <v>1389</v>
      </c>
      <c r="AM1151" t="s">
        <v>84</v>
      </c>
      <c r="AN1151">
        <v>2138</v>
      </c>
      <c r="AQ1151" t="s">
        <v>84</v>
      </c>
      <c r="AR1151">
        <v>18197</v>
      </c>
      <c r="AT1151" t="s">
        <v>84</v>
      </c>
      <c r="AU1151">
        <v>34768</v>
      </c>
    </row>
    <row r="1152" spans="3:47" x14ac:dyDescent="0.35">
      <c r="C1152" t="s">
        <v>126</v>
      </c>
      <c r="D1152">
        <v>2285</v>
      </c>
      <c r="G1152" t="s">
        <v>126</v>
      </c>
      <c r="H1152">
        <v>2586</v>
      </c>
      <c r="K1152" t="s">
        <v>247</v>
      </c>
      <c r="L1152">
        <v>2746</v>
      </c>
      <c r="O1152" t="s">
        <v>126</v>
      </c>
      <c r="P1152">
        <v>2913</v>
      </c>
      <c r="S1152" t="s">
        <v>126</v>
      </c>
      <c r="T1152">
        <v>3149</v>
      </c>
      <c r="W1152" t="s">
        <v>126</v>
      </c>
      <c r="X1152">
        <v>3348</v>
      </c>
      <c r="AA1152" t="s">
        <v>126</v>
      </c>
      <c r="AB1152">
        <v>3605</v>
      </c>
      <c r="AE1152" t="s">
        <v>126</v>
      </c>
      <c r="AF1152">
        <v>3803</v>
      </c>
      <c r="AI1152" t="s">
        <v>126</v>
      </c>
      <c r="AJ1152">
        <v>104</v>
      </c>
      <c r="AM1152" t="s">
        <v>126</v>
      </c>
      <c r="AN1152">
        <v>4097</v>
      </c>
      <c r="AQ1152" t="s">
        <v>126</v>
      </c>
      <c r="AR1152">
        <v>827</v>
      </c>
      <c r="AT1152" t="s">
        <v>86</v>
      </c>
      <c r="AU1152">
        <v>509</v>
      </c>
    </row>
    <row r="1153" spans="3:47" x14ac:dyDescent="0.35">
      <c r="C1153" t="s">
        <v>87</v>
      </c>
      <c r="D1153">
        <v>20447</v>
      </c>
      <c r="G1153" t="s">
        <v>87</v>
      </c>
      <c r="H1153">
        <v>281404</v>
      </c>
      <c r="K1153" t="s">
        <v>87</v>
      </c>
      <c r="L1153">
        <v>3046</v>
      </c>
      <c r="O1153" t="s">
        <v>87</v>
      </c>
      <c r="P1153">
        <v>0</v>
      </c>
      <c r="S1153" t="s">
        <v>87</v>
      </c>
      <c r="T1153">
        <v>0</v>
      </c>
      <c r="W1153" t="s">
        <v>87</v>
      </c>
      <c r="X1153">
        <v>50763</v>
      </c>
      <c r="AA1153" t="s">
        <v>87</v>
      </c>
      <c r="AB1153">
        <v>1215</v>
      </c>
      <c r="AE1153" t="s">
        <v>87</v>
      </c>
      <c r="AF1153">
        <v>485</v>
      </c>
      <c r="AI1153" t="s">
        <v>87</v>
      </c>
      <c r="AJ1153">
        <v>119</v>
      </c>
      <c r="AM1153" t="s">
        <v>87</v>
      </c>
      <c r="AN1153">
        <v>59</v>
      </c>
      <c r="AQ1153" t="s">
        <v>87</v>
      </c>
      <c r="AR1153">
        <v>126662</v>
      </c>
      <c r="AT1153" t="s">
        <v>87</v>
      </c>
      <c r="AU1153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354BD-DF55-4CB7-9D3B-D53D7A48BB36}">
  <dimension ref="A1:AW1181"/>
  <sheetViews>
    <sheetView topLeftCell="AE1" workbookViewId="0">
      <selection activeCell="AS4" sqref="AS4"/>
    </sheetView>
  </sheetViews>
  <sheetFormatPr defaultRowHeight="14.5" x14ac:dyDescent="0.35"/>
  <cols>
    <col min="1" max="1" width="56.6328125" bestFit="1" customWidth="1"/>
    <col min="2" max="3" width="10.81640625" bestFit="1" customWidth="1"/>
    <col min="4" max="4" width="50.26953125" bestFit="1" customWidth="1"/>
    <col min="5" max="36" width="8.7265625" customWidth="1"/>
    <col min="38" max="44" width="8.7265625" customWidth="1"/>
    <col min="49" max="49" width="10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25188292.499999996</v>
      </c>
      <c r="C2">
        <v>9795479.0000000019</v>
      </c>
      <c r="D2">
        <v>10014078.499999996</v>
      </c>
      <c r="E2">
        <v>17113732.499999996</v>
      </c>
      <c r="F2">
        <v>2175425.5000000005</v>
      </c>
      <c r="G2">
        <v>4773305.4999999991</v>
      </c>
      <c r="H2">
        <v>22010711.499999996</v>
      </c>
      <c r="I2">
        <v>21032684.000000004</v>
      </c>
      <c r="J2">
        <v>70997869.50000006</v>
      </c>
      <c r="K2">
        <v>4713256.5000000028</v>
      </c>
      <c r="L2">
        <v>684552.49999999988</v>
      </c>
      <c r="M2">
        <v>533864.00000000012</v>
      </c>
      <c r="N2">
        <v>37260562.50000003</v>
      </c>
      <c r="O2">
        <v>3252595.9999999991</v>
      </c>
      <c r="P2">
        <v>94451279.50000006</v>
      </c>
      <c r="Q2">
        <v>1836705</v>
      </c>
      <c r="R2">
        <v>26858761.999999993</v>
      </c>
      <c r="S2">
        <v>10788692</v>
      </c>
      <c r="T2">
        <v>2061013.9999999993</v>
      </c>
      <c r="U2">
        <v>1652717.4999999998</v>
      </c>
      <c r="V2">
        <v>1193635.4999999998</v>
      </c>
      <c r="W2">
        <v>43725806.500000007</v>
      </c>
      <c r="X2">
        <v>4331740.4999999991</v>
      </c>
      <c r="Y2">
        <v>2054717.9999999998</v>
      </c>
      <c r="Z2">
        <v>22966240</v>
      </c>
      <c r="AA2">
        <v>16514686.999999991</v>
      </c>
      <c r="AB2">
        <v>24487610.999999996</v>
      </c>
      <c r="AC2">
        <v>3636113.5000000009</v>
      </c>
      <c r="AD2">
        <v>1288744.5000000005</v>
      </c>
      <c r="AE2">
        <v>15581250.5</v>
      </c>
      <c r="AF2">
        <v>2167470.0000000023</v>
      </c>
      <c r="AG2">
        <v>17954407.000000004</v>
      </c>
      <c r="AH2">
        <v>170075931.5</v>
      </c>
      <c r="AI2">
        <v>10840333.999999994</v>
      </c>
      <c r="AJ2">
        <v>13231833.000000002</v>
      </c>
      <c r="AK2">
        <v>6788587.5000000037</v>
      </c>
      <c r="AL2">
        <v>10701604.500000004</v>
      </c>
      <c r="AM2">
        <v>189924.5</v>
      </c>
      <c r="AN2">
        <v>1111443.9999999998</v>
      </c>
      <c r="AO2">
        <v>95308.999999999985</v>
      </c>
      <c r="AP2">
        <v>12754906</v>
      </c>
      <c r="AQ2">
        <v>6926634.5000000009</v>
      </c>
      <c r="AR2">
        <v>47786137.499999993</v>
      </c>
      <c r="AS2">
        <v>34273295.000000015</v>
      </c>
      <c r="AT2">
        <v>53145033.000000007</v>
      </c>
      <c r="AU2">
        <v>14744657.999999998</v>
      </c>
      <c r="AV2">
        <v>13265331.000000002</v>
      </c>
      <c r="AW2">
        <v>919028967.00000012</v>
      </c>
    </row>
    <row r="3" spans="1:49" x14ac:dyDescent="0.35">
      <c r="A3" t="s">
        <v>135</v>
      </c>
      <c r="B3">
        <v>0</v>
      </c>
      <c r="C3">
        <v>996</v>
      </c>
      <c r="D3">
        <v>26</v>
      </c>
      <c r="E3">
        <v>1574</v>
      </c>
      <c r="F3">
        <v>1638</v>
      </c>
      <c r="G3">
        <v>0</v>
      </c>
      <c r="H3">
        <v>0</v>
      </c>
      <c r="I3">
        <v>0</v>
      </c>
      <c r="J3">
        <v>0</v>
      </c>
      <c r="K3">
        <v>0</v>
      </c>
      <c r="L3">
        <v>246</v>
      </c>
      <c r="M3">
        <v>520</v>
      </c>
      <c r="N3">
        <v>0</v>
      </c>
      <c r="O3">
        <v>389</v>
      </c>
      <c r="P3">
        <v>0</v>
      </c>
      <c r="Q3">
        <v>0</v>
      </c>
      <c r="R3">
        <v>4972</v>
      </c>
      <c r="S3">
        <v>0</v>
      </c>
      <c r="T3">
        <v>0</v>
      </c>
      <c r="U3">
        <v>0</v>
      </c>
      <c r="V3">
        <v>0</v>
      </c>
      <c r="W3">
        <v>16184</v>
      </c>
      <c r="X3">
        <v>0</v>
      </c>
      <c r="Y3">
        <v>0</v>
      </c>
      <c r="Z3">
        <v>6376</v>
      </c>
      <c r="AA3">
        <v>3525</v>
      </c>
      <c r="AB3">
        <v>2716</v>
      </c>
      <c r="AC3">
        <v>0</v>
      </c>
      <c r="AD3">
        <v>3444</v>
      </c>
      <c r="AE3">
        <v>0</v>
      </c>
      <c r="AF3">
        <v>0</v>
      </c>
      <c r="AG3">
        <v>1904</v>
      </c>
      <c r="AH3">
        <v>144</v>
      </c>
      <c r="AI3">
        <v>0</v>
      </c>
      <c r="AJ3">
        <v>0</v>
      </c>
      <c r="AK3">
        <v>8</v>
      </c>
      <c r="AL3">
        <v>0</v>
      </c>
      <c r="AM3">
        <v>0</v>
      </c>
      <c r="AN3">
        <v>0</v>
      </c>
      <c r="AO3">
        <v>186</v>
      </c>
      <c r="AP3">
        <v>1056</v>
      </c>
      <c r="AQ3">
        <v>49</v>
      </c>
      <c r="AR3">
        <v>2962</v>
      </c>
      <c r="AS3">
        <v>6740</v>
      </c>
      <c r="AT3">
        <v>0</v>
      </c>
      <c r="AU3">
        <v>156</v>
      </c>
      <c r="AV3">
        <v>2118</v>
      </c>
      <c r="AW3">
        <v>57929</v>
      </c>
    </row>
    <row r="4" spans="1:49" x14ac:dyDescent="0.35">
      <c r="A4" t="s">
        <v>139</v>
      </c>
      <c r="B4">
        <v>0</v>
      </c>
      <c r="C4">
        <v>12972</v>
      </c>
      <c r="D4">
        <v>10276</v>
      </c>
      <c r="E4">
        <v>12016</v>
      </c>
      <c r="F4">
        <v>11632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1102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4772</v>
      </c>
      <c r="U4">
        <v>0</v>
      </c>
      <c r="V4">
        <v>0</v>
      </c>
      <c r="W4">
        <v>123538</v>
      </c>
      <c r="X4">
        <v>0</v>
      </c>
      <c r="Y4">
        <v>0</v>
      </c>
      <c r="Z4">
        <v>6766</v>
      </c>
      <c r="AA4">
        <v>8514</v>
      </c>
      <c r="AB4">
        <v>11652</v>
      </c>
      <c r="AC4">
        <v>0</v>
      </c>
      <c r="AD4">
        <v>7474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838</v>
      </c>
      <c r="AP4">
        <v>6282</v>
      </c>
      <c r="AQ4">
        <v>0</v>
      </c>
      <c r="AR4">
        <v>41600</v>
      </c>
      <c r="AS4">
        <v>81632</v>
      </c>
      <c r="AT4">
        <v>117444</v>
      </c>
      <c r="AU4">
        <v>0</v>
      </c>
      <c r="AV4">
        <v>31072</v>
      </c>
      <c r="AW4">
        <v>489582</v>
      </c>
    </row>
    <row r="5" spans="1:49" x14ac:dyDescent="0.35">
      <c r="A5" t="s">
        <v>138</v>
      </c>
      <c r="B5">
        <v>0</v>
      </c>
      <c r="C5">
        <v>32</v>
      </c>
      <c r="D5">
        <v>2960</v>
      </c>
      <c r="E5">
        <v>8902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1334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2950</v>
      </c>
      <c r="AA5">
        <v>3540</v>
      </c>
      <c r="AB5">
        <v>8522</v>
      </c>
      <c r="AC5">
        <v>0</v>
      </c>
      <c r="AD5">
        <v>0</v>
      </c>
      <c r="AE5">
        <v>0</v>
      </c>
      <c r="AF5">
        <v>0</v>
      </c>
      <c r="AG5">
        <v>1788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832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30860</v>
      </c>
    </row>
    <row r="6" spans="1:49" x14ac:dyDescent="0.35">
      <c r="A6" t="s">
        <v>82</v>
      </c>
      <c r="B6">
        <v>751</v>
      </c>
      <c r="C6">
        <v>546</v>
      </c>
      <c r="D6">
        <v>0</v>
      </c>
      <c r="E6">
        <v>785</v>
      </c>
      <c r="F6">
        <v>37</v>
      </c>
      <c r="G6">
        <v>1603</v>
      </c>
      <c r="H6">
        <v>0</v>
      </c>
      <c r="I6">
        <v>0</v>
      </c>
      <c r="J6">
        <v>409</v>
      </c>
      <c r="K6">
        <v>704</v>
      </c>
      <c r="L6">
        <v>0</v>
      </c>
      <c r="M6">
        <v>377</v>
      </c>
      <c r="N6">
        <v>391</v>
      </c>
      <c r="O6">
        <v>0</v>
      </c>
      <c r="P6">
        <v>328</v>
      </c>
      <c r="Q6">
        <v>0</v>
      </c>
      <c r="R6">
        <v>451</v>
      </c>
      <c r="S6">
        <v>0</v>
      </c>
      <c r="T6">
        <v>886</v>
      </c>
      <c r="U6">
        <v>0</v>
      </c>
      <c r="V6">
        <v>918</v>
      </c>
      <c r="W6">
        <v>531</v>
      </c>
      <c r="X6">
        <v>0</v>
      </c>
      <c r="Y6">
        <v>0</v>
      </c>
      <c r="Z6">
        <v>0</v>
      </c>
      <c r="AA6">
        <v>4</v>
      </c>
      <c r="AB6">
        <v>20</v>
      </c>
      <c r="AC6">
        <v>3445</v>
      </c>
      <c r="AD6">
        <v>0</v>
      </c>
      <c r="AE6">
        <v>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3320</v>
      </c>
      <c r="AO6">
        <v>0</v>
      </c>
      <c r="AP6">
        <v>19687</v>
      </c>
      <c r="AQ6">
        <v>4</v>
      </c>
      <c r="AR6">
        <v>20962</v>
      </c>
      <c r="AS6">
        <v>72</v>
      </c>
      <c r="AT6">
        <v>0</v>
      </c>
      <c r="AU6">
        <v>0</v>
      </c>
      <c r="AV6">
        <v>51</v>
      </c>
      <c r="AW6">
        <v>56286</v>
      </c>
    </row>
    <row r="7" spans="1:49" x14ac:dyDescent="0.35">
      <c r="A7" t="s">
        <v>60</v>
      </c>
      <c r="B7">
        <v>353</v>
      </c>
      <c r="C7">
        <v>115</v>
      </c>
      <c r="D7">
        <v>0</v>
      </c>
      <c r="E7">
        <v>39</v>
      </c>
      <c r="F7">
        <v>6</v>
      </c>
      <c r="G7">
        <v>171</v>
      </c>
      <c r="H7">
        <v>1764</v>
      </c>
      <c r="I7">
        <v>0</v>
      </c>
      <c r="J7">
        <v>287</v>
      </c>
      <c r="K7">
        <v>278</v>
      </c>
      <c r="L7">
        <v>0</v>
      </c>
      <c r="M7">
        <v>147</v>
      </c>
      <c r="N7">
        <v>224</v>
      </c>
      <c r="O7">
        <v>0</v>
      </c>
      <c r="P7">
        <v>19</v>
      </c>
      <c r="Q7">
        <v>0</v>
      </c>
      <c r="R7">
        <v>186</v>
      </c>
      <c r="S7">
        <v>0</v>
      </c>
      <c r="T7">
        <v>228</v>
      </c>
      <c r="U7">
        <v>0</v>
      </c>
      <c r="V7">
        <v>713</v>
      </c>
      <c r="W7">
        <v>401</v>
      </c>
      <c r="X7">
        <v>0</v>
      </c>
      <c r="Y7">
        <v>0</v>
      </c>
      <c r="Z7">
        <v>0</v>
      </c>
      <c r="AA7">
        <v>0</v>
      </c>
      <c r="AB7">
        <v>0</v>
      </c>
      <c r="AC7">
        <v>695</v>
      </c>
      <c r="AD7">
        <v>0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68</v>
      </c>
      <c r="AM7">
        <v>84</v>
      </c>
      <c r="AN7">
        <v>768</v>
      </c>
      <c r="AO7">
        <v>0</v>
      </c>
      <c r="AP7">
        <v>15483</v>
      </c>
      <c r="AQ7">
        <v>0</v>
      </c>
      <c r="AR7">
        <v>9658</v>
      </c>
      <c r="AS7">
        <v>0</v>
      </c>
      <c r="AT7">
        <v>0</v>
      </c>
      <c r="AU7">
        <v>0</v>
      </c>
      <c r="AV7">
        <v>30</v>
      </c>
      <c r="AW7">
        <v>31721</v>
      </c>
    </row>
    <row r="8" spans="1:49" x14ac:dyDescent="0.35">
      <c r="A8" t="s">
        <v>127</v>
      </c>
      <c r="E8">
        <v>2099</v>
      </c>
      <c r="F8">
        <v>166</v>
      </c>
      <c r="AB8">
        <v>1213</v>
      </c>
      <c r="AW8">
        <v>3478</v>
      </c>
    </row>
    <row r="9" spans="1:49" x14ac:dyDescent="0.35">
      <c r="A9" t="s">
        <v>61</v>
      </c>
      <c r="B9">
        <v>85</v>
      </c>
      <c r="C9">
        <v>44</v>
      </c>
      <c r="D9">
        <v>0</v>
      </c>
      <c r="E9">
        <v>128</v>
      </c>
      <c r="F9">
        <v>0</v>
      </c>
      <c r="G9">
        <v>15</v>
      </c>
      <c r="H9">
        <v>0</v>
      </c>
      <c r="I9">
        <v>0</v>
      </c>
      <c r="J9">
        <v>19</v>
      </c>
      <c r="K9">
        <v>819</v>
      </c>
      <c r="L9">
        <v>0</v>
      </c>
      <c r="M9">
        <v>130</v>
      </c>
      <c r="N9">
        <v>20</v>
      </c>
      <c r="O9">
        <v>0</v>
      </c>
      <c r="P9">
        <v>50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1172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406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2888</v>
      </c>
    </row>
    <row r="10" spans="1:49" x14ac:dyDescent="0.35">
      <c r="A10" t="s">
        <v>62</v>
      </c>
      <c r="B10">
        <v>517</v>
      </c>
      <c r="C10">
        <v>0</v>
      </c>
      <c r="D10">
        <v>0</v>
      </c>
      <c r="E10">
        <v>1791</v>
      </c>
      <c r="F10">
        <v>0</v>
      </c>
      <c r="G10">
        <v>11</v>
      </c>
      <c r="H10">
        <v>0</v>
      </c>
      <c r="I10">
        <v>0</v>
      </c>
      <c r="J10">
        <v>634</v>
      </c>
      <c r="K10">
        <v>4104</v>
      </c>
      <c r="L10">
        <v>0</v>
      </c>
      <c r="M10">
        <v>121</v>
      </c>
      <c r="N10">
        <v>199</v>
      </c>
      <c r="O10">
        <v>0</v>
      </c>
      <c r="P10">
        <v>461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85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4646</v>
      </c>
      <c r="AO10">
        <v>0</v>
      </c>
      <c r="AP10">
        <v>1258</v>
      </c>
      <c r="AQ10">
        <v>0</v>
      </c>
      <c r="AR10">
        <v>3255</v>
      </c>
      <c r="AS10">
        <v>0</v>
      </c>
      <c r="AT10">
        <v>0</v>
      </c>
      <c r="AU10">
        <v>0</v>
      </c>
      <c r="AV10">
        <v>0</v>
      </c>
      <c r="AW10">
        <v>17082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60</v>
      </c>
      <c r="AS13">
        <v>0</v>
      </c>
      <c r="AT13">
        <v>0</v>
      </c>
      <c r="AU13">
        <v>53</v>
      </c>
      <c r="AV13">
        <v>27</v>
      </c>
      <c r="AW13">
        <v>173</v>
      </c>
    </row>
    <row r="14" spans="1:49" x14ac:dyDescent="0.35">
      <c r="A14" t="s">
        <v>133</v>
      </c>
      <c r="AR14">
        <v>89</v>
      </c>
      <c r="AT14">
        <v>133</v>
      </c>
      <c r="AU14">
        <v>184</v>
      </c>
      <c r="AV14">
        <v>352</v>
      </c>
      <c r="AW14">
        <v>758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241</v>
      </c>
      <c r="E16">
        <v>109</v>
      </c>
      <c r="AB16">
        <v>267</v>
      </c>
      <c r="AR16">
        <v>223</v>
      </c>
      <c r="AT16">
        <v>8095</v>
      </c>
      <c r="AU16">
        <v>500</v>
      </c>
      <c r="AV16">
        <v>233</v>
      </c>
      <c r="AW16">
        <v>9668</v>
      </c>
    </row>
    <row r="17" spans="1:49" x14ac:dyDescent="0.35">
      <c r="A17" t="s">
        <v>231</v>
      </c>
      <c r="AR17">
        <v>470</v>
      </c>
      <c r="AW17">
        <v>470</v>
      </c>
    </row>
    <row r="18" spans="1:49" x14ac:dyDescent="0.35">
      <c r="A18" t="s">
        <v>141</v>
      </c>
      <c r="AB18">
        <v>76</v>
      </c>
      <c r="AR18">
        <v>82</v>
      </c>
      <c r="AT18">
        <v>3453</v>
      </c>
      <c r="AU18">
        <v>18</v>
      </c>
      <c r="AW18">
        <v>3629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D21">
        <v>845</v>
      </c>
      <c r="E21">
        <v>458</v>
      </c>
      <c r="L21">
        <v>86</v>
      </c>
      <c r="AB21">
        <v>1425</v>
      </c>
      <c r="AR21">
        <v>1997</v>
      </c>
      <c r="AT21">
        <v>171</v>
      </c>
      <c r="AU21">
        <v>1126</v>
      </c>
      <c r="AW21">
        <v>6108</v>
      </c>
    </row>
    <row r="22" spans="1:49" x14ac:dyDescent="0.35">
      <c r="A22" t="s">
        <v>142</v>
      </c>
      <c r="AR22">
        <v>8787</v>
      </c>
      <c r="AT22">
        <v>90</v>
      </c>
      <c r="AU22">
        <v>3141</v>
      </c>
      <c r="AW22">
        <v>12018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130</v>
      </c>
      <c r="AS23">
        <v>0</v>
      </c>
      <c r="AT23">
        <v>7791</v>
      </c>
      <c r="AU23">
        <v>485</v>
      </c>
      <c r="AV23">
        <v>377</v>
      </c>
      <c r="AW23">
        <v>9064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6046</v>
      </c>
      <c r="AT24">
        <v>0</v>
      </c>
      <c r="AU24">
        <v>0</v>
      </c>
      <c r="AV24">
        <v>0</v>
      </c>
      <c r="AW24">
        <v>6173</v>
      </c>
    </row>
    <row r="25" spans="1:49" x14ac:dyDescent="0.35">
      <c r="A25" t="s">
        <v>126</v>
      </c>
      <c r="AT25">
        <v>2285</v>
      </c>
      <c r="AW25">
        <v>2285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656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19791</v>
      </c>
      <c r="AT26">
        <v>0</v>
      </c>
      <c r="AU26">
        <v>0</v>
      </c>
      <c r="AV26">
        <v>0</v>
      </c>
      <c r="AW26">
        <v>20447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25188292.499999996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751</v>
      </c>
    </row>
    <row r="34" spans="4:5" x14ac:dyDescent="0.35">
      <c r="D34" t="str">
        <f t="shared" si="0"/>
        <v>Dentists</v>
      </c>
      <c r="E34">
        <f t="shared" si="1"/>
        <v>353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85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517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9795479.0000000019</v>
      </c>
      <c r="D54" t="str">
        <f t="shared" ref="D54:D117" si="3">D30</f>
        <v>Medical Doctors</v>
      </c>
      <c r="E54">
        <f t="shared" ref="E54:E77" si="4">C3</f>
        <v>996</v>
      </c>
    </row>
    <row r="55" spans="2:5" x14ac:dyDescent="0.35">
      <c r="D55" t="str">
        <f t="shared" si="3"/>
        <v>Nursing Personnel</v>
      </c>
      <c r="E55">
        <f t="shared" si="4"/>
        <v>12972</v>
      </c>
    </row>
    <row r="56" spans="2:5" x14ac:dyDescent="0.35">
      <c r="D56" t="str">
        <f t="shared" si="3"/>
        <v>Midwifery personnel</v>
      </c>
      <c r="E56">
        <f t="shared" si="4"/>
        <v>32</v>
      </c>
    </row>
    <row r="57" spans="2:5" x14ac:dyDescent="0.35">
      <c r="D57" t="str">
        <f t="shared" si="3"/>
        <v>Pharmacists</v>
      </c>
      <c r="E57">
        <f t="shared" si="4"/>
        <v>546</v>
      </c>
    </row>
    <row r="58" spans="2:5" x14ac:dyDescent="0.35">
      <c r="D58" t="str">
        <f t="shared" si="3"/>
        <v>Dentists</v>
      </c>
      <c r="E58">
        <f t="shared" si="4"/>
        <v>115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44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10014078.499999996</v>
      </c>
      <c r="D78" t="str">
        <f t="shared" si="3"/>
        <v>Medical Doctors</v>
      </c>
      <c r="E78">
        <f t="shared" ref="E78:E101" si="5">D3</f>
        <v>26</v>
      </c>
    </row>
    <row r="79" spans="2:5" x14ac:dyDescent="0.35">
      <c r="D79" t="str">
        <f t="shared" si="3"/>
        <v>Nursing Personnel</v>
      </c>
      <c r="E79">
        <f t="shared" si="5"/>
        <v>10276</v>
      </c>
    </row>
    <row r="80" spans="2:5" x14ac:dyDescent="0.35">
      <c r="D80" t="str">
        <f t="shared" si="3"/>
        <v>Midwifery personnel</v>
      </c>
      <c r="E80">
        <f t="shared" si="5"/>
        <v>2960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241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845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17113732.499999996</v>
      </c>
      <c r="D102" s="29" t="str">
        <f t="shared" si="3"/>
        <v>Medical Doctors</v>
      </c>
      <c r="E102">
        <f t="shared" ref="E102:E125" si="6">E3</f>
        <v>1574</v>
      </c>
    </row>
    <row r="103" spans="2:5" x14ac:dyDescent="0.35">
      <c r="D103" s="29" t="str">
        <f t="shared" si="3"/>
        <v>Nursing Personnel</v>
      </c>
      <c r="E103">
        <f t="shared" si="6"/>
        <v>12016</v>
      </c>
    </row>
    <row r="104" spans="2:5" x14ac:dyDescent="0.35">
      <c r="D104" s="29" t="str">
        <f t="shared" si="3"/>
        <v>Midwifery personnel</v>
      </c>
      <c r="E104">
        <f t="shared" si="6"/>
        <v>8902</v>
      </c>
    </row>
    <row r="105" spans="2:5" x14ac:dyDescent="0.35">
      <c r="D105" s="29" t="str">
        <f t="shared" si="3"/>
        <v>Pharmacists</v>
      </c>
      <c r="E105">
        <f t="shared" si="6"/>
        <v>785</v>
      </c>
    </row>
    <row r="106" spans="2:5" x14ac:dyDescent="0.35">
      <c r="D106" s="29" t="str">
        <f t="shared" si="3"/>
        <v>Dentists</v>
      </c>
      <c r="E106">
        <f t="shared" si="6"/>
        <v>39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2099</v>
      </c>
    </row>
    <row r="108" spans="2:5" x14ac:dyDescent="0.35">
      <c r="D108" s="29" t="str">
        <f t="shared" si="3"/>
        <v>Dieticians and nutritionists</v>
      </c>
      <c r="E108">
        <f t="shared" si="6"/>
        <v>128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1791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109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458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2175425.5000000005</v>
      </c>
      <c r="D126" s="29" t="str">
        <f t="shared" si="7"/>
        <v>Medical Doctors</v>
      </c>
      <c r="E126">
        <f t="shared" ref="E126:E149" si="8">F3</f>
        <v>1638</v>
      </c>
    </row>
    <row r="127" spans="2:5" x14ac:dyDescent="0.35">
      <c r="D127" s="29" t="str">
        <f t="shared" si="7"/>
        <v>Nursing Personnel</v>
      </c>
      <c r="E127">
        <f t="shared" si="8"/>
        <v>11632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37</v>
      </c>
    </row>
    <row r="130" spans="4:5" x14ac:dyDescent="0.35">
      <c r="D130" s="29" t="str">
        <f t="shared" si="7"/>
        <v>Dentists</v>
      </c>
      <c r="E130">
        <f t="shared" si="8"/>
        <v>6</v>
      </c>
    </row>
    <row r="131" spans="4:5" x14ac:dyDescent="0.35">
      <c r="D131" s="29" t="str">
        <f t="shared" si="7"/>
        <v xml:space="preserve">Community Health Workers </v>
      </c>
      <c r="E131">
        <f t="shared" si="8"/>
        <v>166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4773305.4999999991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1603</v>
      </c>
    </row>
    <row r="154" spans="2:5" x14ac:dyDescent="0.35">
      <c r="D154" s="30" t="str">
        <f t="shared" si="7"/>
        <v>Dentists</v>
      </c>
      <c r="E154">
        <f t="shared" si="9"/>
        <v>171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15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11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22010711.499999996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0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1764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21032684.000000004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0</v>
      </c>
    </row>
    <row r="202" spans="2:5" x14ac:dyDescent="0.35">
      <c r="D202" s="30" t="str">
        <f t="shared" si="11"/>
        <v>Dentists</v>
      </c>
      <c r="E202">
        <f t="shared" si="12"/>
        <v>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70997869.50000006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409</v>
      </c>
    </row>
    <row r="226" spans="4:5" x14ac:dyDescent="0.35">
      <c r="D226" s="30" t="str">
        <f t="shared" si="11"/>
        <v>Dentists</v>
      </c>
      <c r="E226">
        <f t="shared" si="13"/>
        <v>287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19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634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4713256.5000000028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704</v>
      </c>
    </row>
    <row r="250" spans="2:5" x14ac:dyDescent="0.35">
      <c r="D250" s="30" t="str">
        <f t="shared" si="14"/>
        <v>Dentists</v>
      </c>
      <c r="E250">
        <f t="shared" si="15"/>
        <v>278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819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4104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684552.49999999988</v>
      </c>
      <c r="D270" s="29" t="str">
        <f t="shared" si="14"/>
        <v>Medical Doctors</v>
      </c>
      <c r="E270">
        <f t="shared" ref="E270:E293" si="16">L3</f>
        <v>246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1334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86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533864.00000000012</v>
      </c>
      <c r="D294" s="29" t="str">
        <f t="shared" si="14"/>
        <v>Medical Doctors</v>
      </c>
      <c r="E294">
        <f t="shared" ref="E294:E317" si="17">M3</f>
        <v>520</v>
      </c>
    </row>
    <row r="295" spans="2:5" x14ac:dyDescent="0.35">
      <c r="D295" s="30" t="str">
        <f t="shared" si="14"/>
        <v>Nursing Personnel</v>
      </c>
      <c r="E295">
        <f t="shared" si="17"/>
        <v>1102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377</v>
      </c>
    </row>
    <row r="298" spans="2:5" x14ac:dyDescent="0.35">
      <c r="D298" s="30" t="str">
        <f t="shared" si="14"/>
        <v>Dentists</v>
      </c>
      <c r="E298">
        <f t="shared" si="17"/>
        <v>147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130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121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37260562.50000003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391</v>
      </c>
    </row>
    <row r="322" spans="4:5" x14ac:dyDescent="0.35">
      <c r="D322" s="30" t="str">
        <f t="shared" si="18"/>
        <v>Dentists</v>
      </c>
      <c r="E322">
        <f t="shared" si="19"/>
        <v>224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20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199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3252595.9999999991</v>
      </c>
      <c r="D342" s="29" t="str">
        <f t="shared" si="18"/>
        <v>Medical Doctors</v>
      </c>
      <c r="E342">
        <f t="shared" ref="E342:E365" si="20">O3</f>
        <v>389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94451279.50000006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328</v>
      </c>
    </row>
    <row r="370" spans="4:5" x14ac:dyDescent="0.35">
      <c r="D370" s="30" t="str">
        <f t="shared" si="22"/>
        <v>Dentists</v>
      </c>
      <c r="E370">
        <f t="shared" si="23"/>
        <v>19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50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461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1836705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26858761.999999993</v>
      </c>
      <c r="D414" s="29" t="str">
        <f t="shared" si="22"/>
        <v>Medical Doctors</v>
      </c>
      <c r="E414">
        <f t="shared" ref="E414:E437" si="25">R3</f>
        <v>4972</v>
      </c>
    </row>
    <row r="415" spans="2:5" x14ac:dyDescent="0.35">
      <c r="D415" s="30" t="str">
        <f t="shared" si="22"/>
        <v>Nursing Personnel</v>
      </c>
      <c r="E415">
        <f t="shared" si="25"/>
        <v>0</v>
      </c>
    </row>
    <row r="416" spans="2:5" x14ac:dyDescent="0.35">
      <c r="D416" s="30" t="str">
        <f t="shared" si="22"/>
        <v>Midwifery personnel</v>
      </c>
      <c r="E416">
        <f t="shared" si="25"/>
        <v>0</v>
      </c>
    </row>
    <row r="417" spans="4:5" x14ac:dyDescent="0.35">
      <c r="D417" s="30" t="str">
        <f t="shared" si="22"/>
        <v>Pharmacists</v>
      </c>
      <c r="E417">
        <f t="shared" si="25"/>
        <v>451</v>
      </c>
    </row>
    <row r="418" spans="4:5" x14ac:dyDescent="0.35">
      <c r="D418" s="30" t="str">
        <f t="shared" si="22"/>
        <v>Dentists</v>
      </c>
      <c r="E418">
        <f t="shared" si="25"/>
        <v>186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10788692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2061013.9999999993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4772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886</v>
      </c>
    </row>
    <row r="466" spans="4:5" x14ac:dyDescent="0.35">
      <c r="D466" s="30" t="str">
        <f t="shared" si="26"/>
        <v>Dentists</v>
      </c>
      <c r="E466">
        <f t="shared" si="28"/>
        <v>228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127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656</v>
      </c>
    </row>
    <row r="486" spans="2:5" x14ac:dyDescent="0.35">
      <c r="B486" t="str">
        <f>U1</f>
        <v>GNB</v>
      </c>
      <c r="C486">
        <f>U2</f>
        <v>1652717.4999999998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1193635.4999999998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918</v>
      </c>
    </row>
    <row r="514" spans="4:5" x14ac:dyDescent="0.35">
      <c r="D514" s="30" t="str">
        <f t="shared" si="30"/>
        <v>Dentists</v>
      </c>
      <c r="E514">
        <f t="shared" si="31"/>
        <v>713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43725806.500000007</v>
      </c>
      <c r="D534" s="29" t="str">
        <f t="shared" si="30"/>
        <v>Medical Doctors</v>
      </c>
      <c r="E534">
        <f t="shared" ref="E534:E557" si="32">W3</f>
        <v>16184</v>
      </c>
    </row>
    <row r="535" spans="2:5" x14ac:dyDescent="0.35">
      <c r="D535" s="30" t="str">
        <f t="shared" si="30"/>
        <v>Nursing Personnel</v>
      </c>
      <c r="E535">
        <f t="shared" si="32"/>
        <v>123538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531</v>
      </c>
    </row>
    <row r="538" spans="2:5" x14ac:dyDescent="0.35">
      <c r="D538" s="30" t="str">
        <f t="shared" si="30"/>
        <v>Dentists</v>
      </c>
      <c r="E538">
        <f t="shared" si="32"/>
        <v>401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4331740.4999999991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2054717.9999999998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22966240</v>
      </c>
      <c r="D606" s="29" t="str">
        <f t="shared" si="33"/>
        <v>Medical Doctors</v>
      </c>
      <c r="E606">
        <f t="shared" ref="E606:E629" si="36">Z3</f>
        <v>6376</v>
      </c>
    </row>
    <row r="607" spans="2:5" x14ac:dyDescent="0.35">
      <c r="D607" s="30" t="str">
        <f t="shared" si="33"/>
        <v>Nursing Personnel</v>
      </c>
      <c r="E607">
        <f t="shared" si="36"/>
        <v>6766</v>
      </c>
    </row>
    <row r="608" spans="2:5" x14ac:dyDescent="0.35">
      <c r="D608" s="30" t="str">
        <f t="shared" si="33"/>
        <v>Midwifery personnel</v>
      </c>
      <c r="E608">
        <f t="shared" si="36"/>
        <v>2950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16514686.999999991</v>
      </c>
      <c r="D630" s="29" t="str">
        <f t="shared" si="37"/>
        <v>Medical Doctors</v>
      </c>
      <c r="E630">
        <f t="shared" ref="E630:E653" si="38">AA3</f>
        <v>3525</v>
      </c>
    </row>
    <row r="631" spans="2:5" x14ac:dyDescent="0.35">
      <c r="D631" s="30" t="str">
        <f t="shared" si="37"/>
        <v>Nursing Personnel</v>
      </c>
      <c r="E631">
        <f t="shared" si="38"/>
        <v>8514</v>
      </c>
    </row>
    <row r="632" spans="2:5" x14ac:dyDescent="0.35">
      <c r="D632" s="30" t="str">
        <f t="shared" si="37"/>
        <v>Midwifery personnel</v>
      </c>
      <c r="E632">
        <f t="shared" si="38"/>
        <v>3540</v>
      </c>
    </row>
    <row r="633" spans="2:5" x14ac:dyDescent="0.35">
      <c r="D633" s="30" t="str">
        <f t="shared" si="37"/>
        <v>Pharmacists</v>
      </c>
      <c r="E633">
        <f t="shared" si="38"/>
        <v>4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24487610.999999996</v>
      </c>
      <c r="D654" s="32" t="str">
        <f t="shared" si="37"/>
        <v>Medical Doctors</v>
      </c>
      <c r="E654">
        <f t="shared" ref="E654:E677" si="39">AB3</f>
        <v>2716</v>
      </c>
    </row>
    <row r="655" spans="2:5" x14ac:dyDescent="0.35">
      <c r="D655" s="30" t="str">
        <f t="shared" si="37"/>
        <v>Nursing Personnel</v>
      </c>
      <c r="E655">
        <f t="shared" si="39"/>
        <v>11652</v>
      </c>
    </row>
    <row r="656" spans="2:5" x14ac:dyDescent="0.35">
      <c r="D656" s="30" t="str">
        <f t="shared" si="37"/>
        <v>Midwifery personnel</v>
      </c>
      <c r="E656">
        <f t="shared" si="39"/>
        <v>8522</v>
      </c>
    </row>
    <row r="657" spans="4:5" x14ac:dyDescent="0.35">
      <c r="D657" s="30" t="str">
        <f t="shared" si="37"/>
        <v>Pharmacists</v>
      </c>
      <c r="E657">
        <f t="shared" si="39"/>
        <v>20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1213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85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33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267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76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1425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281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3636113.5000000009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3445</v>
      </c>
    </row>
    <row r="682" spans="2:5" x14ac:dyDescent="0.35">
      <c r="D682" s="30" t="str">
        <f t="shared" si="37"/>
        <v>Dentists</v>
      </c>
      <c r="E682">
        <f t="shared" si="40"/>
        <v>695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1172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1288744.5000000005</v>
      </c>
      <c r="D702" s="29" t="str">
        <f t="shared" si="41"/>
        <v>Medical Doctors</v>
      </c>
      <c r="E702">
        <f t="shared" ref="E702:E725" si="42">AD3</f>
        <v>3444</v>
      </c>
    </row>
    <row r="703" spans="2:5" x14ac:dyDescent="0.35">
      <c r="D703" s="30" t="str">
        <f t="shared" si="41"/>
        <v>Nursing Personnel</v>
      </c>
      <c r="E703">
        <f t="shared" si="42"/>
        <v>7474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15581250.5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4</v>
      </c>
    </row>
    <row r="730" spans="2:5" x14ac:dyDescent="0.35">
      <c r="D730" s="30" t="str">
        <f t="shared" si="41"/>
        <v>Dentists</v>
      </c>
      <c r="E730">
        <f t="shared" si="43"/>
        <v>4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2167470.0000000023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17954407.000000004</v>
      </c>
      <c r="D774" s="29" t="str">
        <f t="shared" si="44"/>
        <v>Medical Doctors</v>
      </c>
      <c r="E774">
        <f t="shared" ref="E774:E797" si="46">AG3</f>
        <v>1904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1788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170075931.5</v>
      </c>
      <c r="D798" s="29" t="str">
        <f t="shared" si="44"/>
        <v>Medical Doctors</v>
      </c>
      <c r="E798">
        <f t="shared" ref="E798:E821" si="47">AH3</f>
        <v>144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10840333.999999994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13231833.000000002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6788587.5000000037</v>
      </c>
      <c r="D870" s="29" t="str">
        <f t="shared" si="48"/>
        <v>Medical Doctors</v>
      </c>
      <c r="E870">
        <f t="shared" ref="E870:E893" si="51">AK3</f>
        <v>8</v>
      </c>
    </row>
    <row r="871" spans="2:5" x14ac:dyDescent="0.35">
      <c r="D871" s="30" t="str">
        <f t="shared" si="48"/>
        <v>Nursing Personnel</v>
      </c>
      <c r="E871">
        <f t="shared" si="51"/>
        <v>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10701604.500000004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68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189924.5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0</v>
      </c>
    </row>
    <row r="922" spans="2:5" x14ac:dyDescent="0.35">
      <c r="D922" s="30" t="str">
        <f t="shared" si="52"/>
        <v>Dentists</v>
      </c>
      <c r="E922">
        <f t="shared" si="54"/>
        <v>84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1111443.9999999998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3320</v>
      </c>
    </row>
    <row r="946" spans="4:5" x14ac:dyDescent="0.35">
      <c r="D946" s="30" t="str">
        <f t="shared" si="55"/>
        <v>Dentists</v>
      </c>
      <c r="E946">
        <f t="shared" si="56"/>
        <v>768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4646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95308.999999999985</v>
      </c>
      <c r="D966" s="29" t="str">
        <f t="shared" si="55"/>
        <v>Medical Doctors</v>
      </c>
      <c r="E966">
        <f t="shared" ref="E966:E989" si="57">AO3</f>
        <v>186</v>
      </c>
    </row>
    <row r="967" spans="2:5" x14ac:dyDescent="0.35">
      <c r="D967" s="30" t="str">
        <f t="shared" si="55"/>
        <v>Nursing Personnel</v>
      </c>
      <c r="E967">
        <f t="shared" si="57"/>
        <v>838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12754906</v>
      </c>
      <c r="D990" s="29" t="str">
        <f t="shared" si="55"/>
        <v>Medical Doctors</v>
      </c>
      <c r="E990">
        <f t="shared" ref="E990:E1013" si="58">AP3</f>
        <v>1056</v>
      </c>
    </row>
    <row r="991" spans="2:5" x14ac:dyDescent="0.35">
      <c r="D991" s="30" t="str">
        <f t="shared" si="55"/>
        <v>Nursing Personnel</v>
      </c>
      <c r="E991">
        <f t="shared" si="58"/>
        <v>6282</v>
      </c>
    </row>
    <row r="992" spans="2:5" x14ac:dyDescent="0.35">
      <c r="D992" s="30" t="str">
        <f t="shared" si="55"/>
        <v>Midwifery personnel</v>
      </c>
      <c r="E992">
        <f t="shared" si="58"/>
        <v>832</v>
      </c>
    </row>
    <row r="993" spans="4:5" x14ac:dyDescent="0.35">
      <c r="D993" s="30" t="str">
        <f t="shared" si="55"/>
        <v>Pharmacists</v>
      </c>
      <c r="E993">
        <f t="shared" si="58"/>
        <v>19687</v>
      </c>
    </row>
    <row r="994" spans="4:5" x14ac:dyDescent="0.35">
      <c r="D994" s="30" t="str">
        <f t="shared" si="55"/>
        <v>Dentists</v>
      </c>
      <c r="E994">
        <f t="shared" si="58"/>
        <v>15483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406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1258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6926634.5000000009</v>
      </c>
      <c r="D1014" s="29" t="str">
        <f t="shared" si="59"/>
        <v>Medical Doctors</v>
      </c>
      <c r="E1014">
        <f t="shared" ref="E1014:E1037" si="60">AQ3</f>
        <v>49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0</v>
      </c>
    </row>
    <row r="1017" spans="2:5" x14ac:dyDescent="0.35">
      <c r="D1017" s="30" t="str">
        <f t="shared" si="59"/>
        <v>Pharmacists</v>
      </c>
      <c r="E1017">
        <f t="shared" si="60"/>
        <v>4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47786137.499999993</v>
      </c>
      <c r="D1038" s="29" t="str">
        <f t="shared" si="59"/>
        <v>Medical Doctors</v>
      </c>
      <c r="E1038">
        <f t="shared" ref="E1038:E1061" si="61">AR3</f>
        <v>2962</v>
      </c>
    </row>
    <row r="1039" spans="2:5" x14ac:dyDescent="0.35">
      <c r="D1039" s="30" t="str">
        <f t="shared" si="59"/>
        <v>Nursing Personnel</v>
      </c>
      <c r="E1039">
        <f t="shared" si="61"/>
        <v>41600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20962</v>
      </c>
    </row>
    <row r="1042" spans="4:5" x14ac:dyDescent="0.35">
      <c r="D1042" s="30" t="str">
        <f t="shared" si="59"/>
        <v>Dentists</v>
      </c>
      <c r="E1042">
        <f t="shared" si="61"/>
        <v>9658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3255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60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89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223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470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82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1997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8787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130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34273295.000000015</v>
      </c>
      <c r="D1062" s="29" t="str">
        <f t="shared" si="59"/>
        <v>Medical Doctors</v>
      </c>
      <c r="E1062">
        <f t="shared" ref="E1062:E1085" si="62">AS3</f>
        <v>6740</v>
      </c>
    </row>
    <row r="1063" spans="2:5" x14ac:dyDescent="0.35">
      <c r="D1063" s="30" t="str">
        <f t="shared" si="59"/>
        <v>Nursing Personnel</v>
      </c>
      <c r="E1063">
        <f t="shared" si="62"/>
        <v>81632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72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6046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19791</v>
      </c>
    </row>
    <row r="1086" spans="2:5" x14ac:dyDescent="0.35">
      <c r="B1086" t="str">
        <f>AT1</f>
        <v>ZAF</v>
      </c>
      <c r="C1086">
        <f>AT2</f>
        <v>53145033.000000007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117444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133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8095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3453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171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90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7791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2285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14744657.999999998</v>
      </c>
      <c r="D1110" s="29" t="str">
        <f t="shared" si="63"/>
        <v>Medical Doctors</v>
      </c>
      <c r="E1110">
        <f t="shared" ref="E1110:E1133" si="65">AU3</f>
        <v>156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53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184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500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18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1126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3141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485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13265331.000000002</v>
      </c>
      <c r="D1134" s="29" t="str">
        <f t="shared" ref="D1134:D1180" si="66">D1110</f>
        <v>Medical Doctors</v>
      </c>
      <c r="E1134">
        <f t="shared" ref="E1134:E1157" si="67">AV3</f>
        <v>2118</v>
      </c>
    </row>
    <row r="1135" spans="2:5" x14ac:dyDescent="0.35">
      <c r="D1135" s="30" t="str">
        <f t="shared" si="66"/>
        <v>Nursing Personnel</v>
      </c>
      <c r="E1135">
        <f t="shared" si="67"/>
        <v>31072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51</v>
      </c>
    </row>
    <row r="1138" spans="4:5" x14ac:dyDescent="0.35">
      <c r="D1138" s="30" t="str">
        <f t="shared" si="66"/>
        <v>Dentists</v>
      </c>
      <c r="E1138">
        <f t="shared" si="67"/>
        <v>30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27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352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233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377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919028967.00000012</v>
      </c>
      <c r="D1158" s="29" t="str">
        <f t="shared" si="66"/>
        <v>Medical Doctors</v>
      </c>
      <c r="E1158">
        <f t="shared" ref="E1158:E1181" si="68">AW3</f>
        <v>57929</v>
      </c>
    </row>
    <row r="1159" spans="2:5" x14ac:dyDescent="0.35">
      <c r="D1159" s="30" t="str">
        <f t="shared" si="66"/>
        <v>Nursing Personnel</v>
      </c>
      <c r="E1159">
        <f t="shared" si="68"/>
        <v>489582</v>
      </c>
    </row>
    <row r="1160" spans="2:5" x14ac:dyDescent="0.35">
      <c r="D1160" s="30" t="str">
        <f t="shared" si="66"/>
        <v>Midwifery personnel</v>
      </c>
      <c r="E1160">
        <f t="shared" si="68"/>
        <v>30860</v>
      </c>
    </row>
    <row r="1161" spans="2:5" x14ac:dyDescent="0.35">
      <c r="D1161" s="30" t="str">
        <f t="shared" si="66"/>
        <v>Pharmacists</v>
      </c>
      <c r="E1161">
        <f t="shared" si="68"/>
        <v>56286</v>
      </c>
    </row>
    <row r="1162" spans="2:5" x14ac:dyDescent="0.35">
      <c r="D1162" s="30" t="str">
        <f t="shared" si="66"/>
        <v>Dentists</v>
      </c>
      <c r="E1162">
        <f t="shared" si="68"/>
        <v>31721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3478</v>
      </c>
    </row>
    <row r="1164" spans="2:5" x14ac:dyDescent="0.35">
      <c r="D1164" s="30" t="str">
        <f t="shared" si="66"/>
        <v>Dieticians and nutritionists</v>
      </c>
      <c r="E1164">
        <f t="shared" si="68"/>
        <v>2888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17082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173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758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9668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470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3629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6108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12018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9064</v>
      </c>
    </row>
    <row r="1179" spans="4:5" x14ac:dyDescent="0.35">
      <c r="D1179" s="30" t="str">
        <f t="shared" si="66"/>
        <v>Social workers</v>
      </c>
      <c r="E1179">
        <f t="shared" si="68"/>
        <v>6173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2285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20447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A0D5E-88F2-464F-ABF4-8919CD97D5E0}">
  <dimension ref="A1:AW1181"/>
  <sheetViews>
    <sheetView topLeftCell="A49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26147002.000000011</v>
      </c>
      <c r="C2">
        <v>10149577.500000002</v>
      </c>
      <c r="D2">
        <v>10308730.499999994</v>
      </c>
      <c r="E2">
        <v>17636407.5</v>
      </c>
      <c r="F2">
        <v>2217278.0000000009</v>
      </c>
      <c r="G2">
        <v>4802428.5000000065</v>
      </c>
      <c r="H2">
        <v>22469267.5</v>
      </c>
      <c r="I2">
        <v>21632850.000000004</v>
      </c>
      <c r="J2">
        <v>73460021</v>
      </c>
      <c r="K2">
        <v>4828066.5000000028</v>
      </c>
      <c r="L2">
        <v>699392.50000000035</v>
      </c>
      <c r="M2">
        <v>539939.99999999988</v>
      </c>
      <c r="N2">
        <v>38000626.500000022</v>
      </c>
      <c r="O2">
        <v>3296367</v>
      </c>
      <c r="P2">
        <v>97084366.00000003</v>
      </c>
      <c r="Q2">
        <v>1902226.5000000007</v>
      </c>
      <c r="R2">
        <v>27525596.999999989</v>
      </c>
      <c r="S2">
        <v>11055430.000000004</v>
      </c>
      <c r="T2">
        <v>2124869.5</v>
      </c>
      <c r="U2">
        <v>1697752.4999999995</v>
      </c>
      <c r="V2">
        <v>1243941.0000000002</v>
      </c>
      <c r="W2">
        <v>44792368.000000007</v>
      </c>
      <c r="X2">
        <v>4427312.4999999991</v>
      </c>
      <c r="Y2">
        <v>2073938.4999999998</v>
      </c>
      <c r="Z2">
        <v>23588073.5</v>
      </c>
      <c r="AA2">
        <v>17004032.499999996</v>
      </c>
      <c r="AB2">
        <v>25251730.999999993</v>
      </c>
      <c r="AC2">
        <v>3742958.9999999981</v>
      </c>
      <c r="AD2">
        <v>1290691.4999999998</v>
      </c>
      <c r="AE2">
        <v>16024775.499999996</v>
      </c>
      <c r="AF2">
        <v>2204510.0000000005</v>
      </c>
      <c r="AG2">
        <v>18653199</v>
      </c>
      <c r="AH2">
        <v>174726123.50000006</v>
      </c>
      <c r="AI2">
        <v>11101349.499999996</v>
      </c>
      <c r="AJ2">
        <v>13595565.499999993</v>
      </c>
      <c r="AK2">
        <v>6964858.4999999972</v>
      </c>
      <c r="AL2">
        <v>11106031.000000004</v>
      </c>
      <c r="AM2">
        <v>193756.99999999997</v>
      </c>
      <c r="AN2">
        <v>1118318.9999999998</v>
      </c>
      <c r="AO2">
        <v>96714</v>
      </c>
      <c r="AP2">
        <v>13216766.5</v>
      </c>
      <c r="AQ2">
        <v>7106229</v>
      </c>
      <c r="AR2">
        <v>49253643.5</v>
      </c>
      <c r="AS2">
        <v>35273569.999999993</v>
      </c>
      <c r="AT2">
        <v>53873616</v>
      </c>
      <c r="AU2">
        <v>15234975.999999991</v>
      </c>
      <c r="AV2">
        <v>13555421.500000011</v>
      </c>
      <c r="AW2">
        <v>944292669</v>
      </c>
    </row>
    <row r="3" spans="1:49" x14ac:dyDescent="0.35">
      <c r="A3" t="s">
        <v>135</v>
      </c>
      <c r="B3">
        <v>0</v>
      </c>
      <c r="C3">
        <v>1108</v>
      </c>
      <c r="D3">
        <v>0</v>
      </c>
      <c r="E3">
        <v>1606</v>
      </c>
      <c r="F3">
        <v>0</v>
      </c>
      <c r="G3">
        <v>0</v>
      </c>
      <c r="H3">
        <v>0</v>
      </c>
      <c r="I3">
        <v>0</v>
      </c>
      <c r="J3">
        <v>12836</v>
      </c>
      <c r="K3">
        <v>0</v>
      </c>
      <c r="L3">
        <v>0</v>
      </c>
      <c r="M3">
        <v>616</v>
      </c>
      <c r="N3">
        <v>4628</v>
      </c>
      <c r="O3">
        <v>427</v>
      </c>
      <c r="P3">
        <v>0</v>
      </c>
      <c r="Q3">
        <v>0</v>
      </c>
      <c r="R3">
        <v>5460</v>
      </c>
      <c r="S3">
        <v>0</v>
      </c>
      <c r="T3">
        <v>0</v>
      </c>
      <c r="U3">
        <v>0</v>
      </c>
      <c r="V3">
        <v>0</v>
      </c>
      <c r="W3">
        <v>17493</v>
      </c>
      <c r="X3">
        <v>0</v>
      </c>
      <c r="Y3">
        <v>0</v>
      </c>
      <c r="Z3">
        <v>7046</v>
      </c>
      <c r="AA3">
        <v>4063</v>
      </c>
      <c r="AB3">
        <v>2904</v>
      </c>
      <c r="AC3">
        <v>0</v>
      </c>
      <c r="AD3">
        <v>4092</v>
      </c>
      <c r="AE3">
        <v>400</v>
      </c>
      <c r="AF3">
        <v>113</v>
      </c>
      <c r="AG3">
        <v>1892</v>
      </c>
      <c r="AH3">
        <v>131518</v>
      </c>
      <c r="AI3">
        <v>2208</v>
      </c>
      <c r="AJ3">
        <v>42</v>
      </c>
      <c r="AK3">
        <v>0</v>
      </c>
      <c r="AL3">
        <v>32</v>
      </c>
      <c r="AM3">
        <v>0</v>
      </c>
      <c r="AN3">
        <v>0</v>
      </c>
      <c r="AO3">
        <v>0</v>
      </c>
      <c r="AP3">
        <v>1146</v>
      </c>
      <c r="AQ3">
        <v>53</v>
      </c>
      <c r="AR3">
        <v>0</v>
      </c>
      <c r="AS3">
        <v>0</v>
      </c>
      <c r="AT3">
        <v>0</v>
      </c>
      <c r="AU3">
        <v>0</v>
      </c>
      <c r="AV3">
        <v>2228</v>
      </c>
      <c r="AW3">
        <v>201911</v>
      </c>
    </row>
    <row r="4" spans="1:49" x14ac:dyDescent="0.35">
      <c r="A4" t="s">
        <v>139</v>
      </c>
      <c r="B4">
        <v>0</v>
      </c>
      <c r="C4">
        <v>13146</v>
      </c>
      <c r="D4">
        <v>9760</v>
      </c>
      <c r="E4">
        <v>12392</v>
      </c>
      <c r="F4">
        <v>0</v>
      </c>
      <c r="G4">
        <v>0</v>
      </c>
      <c r="H4">
        <v>17560</v>
      </c>
      <c r="I4">
        <v>0</v>
      </c>
      <c r="J4">
        <v>119626</v>
      </c>
      <c r="K4">
        <v>6578</v>
      </c>
      <c r="L4">
        <v>0</v>
      </c>
      <c r="M4">
        <v>806</v>
      </c>
      <c r="N4">
        <v>0</v>
      </c>
      <c r="O4">
        <v>8524</v>
      </c>
      <c r="P4">
        <v>0</v>
      </c>
      <c r="Q4">
        <v>0</v>
      </c>
      <c r="R4">
        <v>0</v>
      </c>
      <c r="S4">
        <v>0</v>
      </c>
      <c r="T4">
        <v>0</v>
      </c>
      <c r="U4">
        <v>1468</v>
      </c>
      <c r="V4">
        <v>0</v>
      </c>
      <c r="W4">
        <v>80584</v>
      </c>
      <c r="X4">
        <v>0</v>
      </c>
      <c r="Y4">
        <v>0</v>
      </c>
      <c r="Z4">
        <v>6876</v>
      </c>
      <c r="AA4">
        <v>0</v>
      </c>
      <c r="AB4">
        <v>12864</v>
      </c>
      <c r="AC4">
        <v>0</v>
      </c>
      <c r="AD4">
        <v>7926</v>
      </c>
      <c r="AE4">
        <v>7090</v>
      </c>
      <c r="AF4">
        <v>8220</v>
      </c>
      <c r="AG4">
        <v>6578</v>
      </c>
      <c r="AH4">
        <v>149840</v>
      </c>
      <c r="AI4">
        <v>0</v>
      </c>
      <c r="AJ4">
        <v>0</v>
      </c>
      <c r="AK4">
        <v>12212</v>
      </c>
      <c r="AL4">
        <v>0</v>
      </c>
      <c r="AM4">
        <v>0</v>
      </c>
      <c r="AN4">
        <v>7470</v>
      </c>
      <c r="AO4">
        <v>0</v>
      </c>
      <c r="AP4">
        <v>7212</v>
      </c>
      <c r="AQ4">
        <v>0</v>
      </c>
      <c r="AR4">
        <v>0</v>
      </c>
      <c r="AS4">
        <v>80298</v>
      </c>
      <c r="AT4">
        <v>0</v>
      </c>
      <c r="AU4">
        <v>0</v>
      </c>
      <c r="AV4">
        <v>37444</v>
      </c>
      <c r="AW4">
        <v>614474</v>
      </c>
    </row>
    <row r="5" spans="1:49" x14ac:dyDescent="0.35">
      <c r="A5" t="s">
        <v>138</v>
      </c>
      <c r="B5">
        <v>60</v>
      </c>
      <c r="C5">
        <v>70</v>
      </c>
      <c r="D5">
        <v>1886</v>
      </c>
      <c r="E5">
        <v>3182</v>
      </c>
      <c r="F5">
        <v>3002</v>
      </c>
      <c r="G5">
        <v>1028</v>
      </c>
      <c r="H5">
        <v>7702</v>
      </c>
      <c r="I5">
        <v>254</v>
      </c>
      <c r="J5">
        <v>3110</v>
      </c>
      <c r="K5">
        <v>2564</v>
      </c>
      <c r="L5">
        <v>590</v>
      </c>
      <c r="M5">
        <v>0</v>
      </c>
      <c r="N5">
        <v>0</v>
      </c>
      <c r="O5">
        <v>0</v>
      </c>
      <c r="P5">
        <v>13850</v>
      </c>
      <c r="Q5">
        <v>874</v>
      </c>
      <c r="R5">
        <v>22574</v>
      </c>
      <c r="S5">
        <v>1000</v>
      </c>
      <c r="T5">
        <v>518</v>
      </c>
      <c r="U5">
        <v>306</v>
      </c>
      <c r="V5">
        <v>0</v>
      </c>
      <c r="W5">
        <v>0</v>
      </c>
      <c r="X5">
        <v>1612</v>
      </c>
      <c r="Y5">
        <v>0</v>
      </c>
      <c r="Z5">
        <v>6800</v>
      </c>
      <c r="AA5">
        <v>3922</v>
      </c>
      <c r="AB5">
        <v>8530</v>
      </c>
      <c r="AC5">
        <v>736</v>
      </c>
      <c r="AD5">
        <v>0</v>
      </c>
      <c r="AE5">
        <v>96</v>
      </c>
      <c r="AF5">
        <v>0</v>
      </c>
      <c r="AG5">
        <v>1672</v>
      </c>
      <c r="AH5">
        <v>202550</v>
      </c>
      <c r="AI5">
        <v>1244</v>
      </c>
      <c r="AJ5">
        <v>7892</v>
      </c>
      <c r="AK5">
        <v>4374</v>
      </c>
      <c r="AL5">
        <v>0</v>
      </c>
      <c r="AM5">
        <v>62</v>
      </c>
      <c r="AN5">
        <v>0</v>
      </c>
      <c r="AO5">
        <v>0</v>
      </c>
      <c r="AP5">
        <v>902</v>
      </c>
      <c r="AQ5">
        <v>1590</v>
      </c>
      <c r="AR5">
        <v>0</v>
      </c>
      <c r="AS5">
        <v>14000</v>
      </c>
      <c r="AT5">
        <v>0</v>
      </c>
      <c r="AU5">
        <v>5546</v>
      </c>
      <c r="AV5">
        <v>0</v>
      </c>
      <c r="AW5">
        <v>324098</v>
      </c>
    </row>
    <row r="6" spans="1:49" x14ac:dyDescent="0.35">
      <c r="A6" t="s">
        <v>82</v>
      </c>
      <c r="B6">
        <v>0</v>
      </c>
      <c r="C6">
        <v>0</v>
      </c>
      <c r="D6">
        <v>0</v>
      </c>
      <c r="E6">
        <v>0</v>
      </c>
      <c r="F6">
        <v>772</v>
      </c>
      <c r="G6">
        <v>382</v>
      </c>
      <c r="H6">
        <v>255</v>
      </c>
      <c r="I6">
        <v>239</v>
      </c>
      <c r="J6">
        <v>35</v>
      </c>
      <c r="K6">
        <v>0</v>
      </c>
      <c r="L6">
        <v>6</v>
      </c>
      <c r="M6">
        <v>0</v>
      </c>
      <c r="N6">
        <v>54</v>
      </c>
      <c r="O6">
        <v>0</v>
      </c>
      <c r="P6">
        <v>0</v>
      </c>
      <c r="Q6">
        <v>98</v>
      </c>
      <c r="R6">
        <v>216</v>
      </c>
      <c r="S6">
        <v>0</v>
      </c>
      <c r="T6">
        <v>0</v>
      </c>
      <c r="U6">
        <v>0</v>
      </c>
      <c r="V6">
        <v>255</v>
      </c>
      <c r="W6">
        <v>2310</v>
      </c>
      <c r="X6">
        <v>0</v>
      </c>
      <c r="Y6">
        <v>318</v>
      </c>
      <c r="Z6">
        <v>0</v>
      </c>
      <c r="AA6">
        <v>218</v>
      </c>
      <c r="AB6">
        <v>0</v>
      </c>
      <c r="AC6">
        <v>975</v>
      </c>
      <c r="AD6">
        <v>73</v>
      </c>
      <c r="AE6">
        <v>199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82</v>
      </c>
      <c r="AN6">
        <v>0</v>
      </c>
      <c r="AO6">
        <v>0</v>
      </c>
      <c r="AP6">
        <v>2302</v>
      </c>
      <c r="AQ6">
        <v>0</v>
      </c>
      <c r="AR6">
        <v>0</v>
      </c>
      <c r="AS6">
        <v>0</v>
      </c>
      <c r="AT6">
        <v>0</v>
      </c>
      <c r="AU6">
        <v>460</v>
      </c>
      <c r="AV6">
        <v>0</v>
      </c>
      <c r="AW6">
        <v>9249</v>
      </c>
    </row>
    <row r="7" spans="1:49" x14ac:dyDescent="0.35">
      <c r="A7" t="s">
        <v>60</v>
      </c>
      <c r="B7">
        <v>0</v>
      </c>
      <c r="C7">
        <v>0</v>
      </c>
      <c r="D7">
        <v>0</v>
      </c>
      <c r="E7">
        <v>0</v>
      </c>
      <c r="F7">
        <v>422</v>
      </c>
      <c r="G7">
        <v>50</v>
      </c>
      <c r="H7">
        <v>4</v>
      </c>
      <c r="I7">
        <v>276</v>
      </c>
      <c r="J7">
        <v>44</v>
      </c>
      <c r="K7">
        <v>0</v>
      </c>
      <c r="L7">
        <v>181</v>
      </c>
      <c r="M7">
        <v>6365</v>
      </c>
      <c r="N7">
        <v>0</v>
      </c>
      <c r="O7">
        <v>0</v>
      </c>
      <c r="P7">
        <v>0</v>
      </c>
      <c r="Q7">
        <v>25</v>
      </c>
      <c r="R7">
        <v>21</v>
      </c>
      <c r="S7">
        <v>0</v>
      </c>
      <c r="T7">
        <v>0</v>
      </c>
      <c r="U7">
        <v>0</v>
      </c>
      <c r="V7">
        <v>73</v>
      </c>
      <c r="W7">
        <v>536</v>
      </c>
      <c r="X7">
        <v>0</v>
      </c>
      <c r="Y7">
        <v>66</v>
      </c>
      <c r="Z7">
        <v>4081</v>
      </c>
      <c r="AA7">
        <v>0</v>
      </c>
      <c r="AB7">
        <v>0</v>
      </c>
      <c r="AC7">
        <v>209</v>
      </c>
      <c r="AD7">
        <v>27</v>
      </c>
      <c r="AE7">
        <v>88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22</v>
      </c>
      <c r="AN7">
        <v>0</v>
      </c>
      <c r="AO7">
        <v>0</v>
      </c>
      <c r="AP7">
        <v>1652</v>
      </c>
      <c r="AQ7">
        <v>0</v>
      </c>
      <c r="AR7">
        <v>0</v>
      </c>
      <c r="AS7">
        <v>0</v>
      </c>
      <c r="AT7">
        <v>0</v>
      </c>
      <c r="AU7">
        <v>351</v>
      </c>
      <c r="AV7">
        <v>0</v>
      </c>
      <c r="AW7">
        <v>14493</v>
      </c>
    </row>
    <row r="8" spans="1:49" x14ac:dyDescent="0.35">
      <c r="A8" t="s">
        <v>127</v>
      </c>
      <c r="R8">
        <v>5293</v>
      </c>
      <c r="AB8">
        <v>1204</v>
      </c>
      <c r="AG8">
        <v>6560</v>
      </c>
      <c r="AW8">
        <v>13057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668</v>
      </c>
      <c r="G9">
        <v>44</v>
      </c>
      <c r="H9">
        <v>0</v>
      </c>
      <c r="I9">
        <v>0</v>
      </c>
      <c r="J9">
        <v>0</v>
      </c>
      <c r="K9">
        <v>0</v>
      </c>
      <c r="L9">
        <v>0</v>
      </c>
      <c r="M9">
        <v>3781</v>
      </c>
      <c r="N9">
        <v>1</v>
      </c>
      <c r="O9">
        <v>0</v>
      </c>
      <c r="P9">
        <v>0</v>
      </c>
      <c r="Q9">
        <v>0</v>
      </c>
      <c r="R9">
        <v>4</v>
      </c>
      <c r="S9">
        <v>0</v>
      </c>
      <c r="T9">
        <v>0</v>
      </c>
      <c r="U9">
        <v>0</v>
      </c>
      <c r="V9">
        <v>0</v>
      </c>
      <c r="W9">
        <v>211</v>
      </c>
      <c r="X9">
        <v>0</v>
      </c>
      <c r="Y9">
        <v>11</v>
      </c>
      <c r="Z9">
        <v>0</v>
      </c>
      <c r="AA9">
        <v>0</v>
      </c>
      <c r="AB9">
        <v>0</v>
      </c>
      <c r="AC9">
        <v>35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4759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166</v>
      </c>
      <c r="G10">
        <v>257</v>
      </c>
      <c r="H10">
        <v>0</v>
      </c>
      <c r="I10">
        <v>0</v>
      </c>
      <c r="J10">
        <v>0</v>
      </c>
      <c r="K10">
        <v>0</v>
      </c>
      <c r="L10">
        <v>755</v>
      </c>
      <c r="M10">
        <v>3881</v>
      </c>
      <c r="N10">
        <v>0</v>
      </c>
      <c r="O10">
        <v>0</v>
      </c>
      <c r="P10">
        <v>0</v>
      </c>
      <c r="Q10">
        <v>296</v>
      </c>
      <c r="R10">
        <v>351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205</v>
      </c>
      <c r="Z10">
        <v>0</v>
      </c>
      <c r="AA10">
        <v>0</v>
      </c>
      <c r="AB10">
        <v>0</v>
      </c>
      <c r="AC10">
        <v>209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24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6144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26</v>
      </c>
      <c r="AW13">
        <v>70</v>
      </c>
    </row>
    <row r="14" spans="1:49" x14ac:dyDescent="0.35">
      <c r="A14" t="s">
        <v>133</v>
      </c>
      <c r="J14">
        <v>2126</v>
      </c>
      <c r="AT14">
        <v>144</v>
      </c>
      <c r="AV14">
        <v>343</v>
      </c>
      <c r="AW14">
        <v>2613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206</v>
      </c>
      <c r="J16">
        <v>287</v>
      </c>
      <c r="AB16">
        <v>238</v>
      </c>
      <c r="AJ16">
        <v>22</v>
      </c>
      <c r="AT16">
        <v>8476</v>
      </c>
      <c r="AV16">
        <v>239</v>
      </c>
      <c r="AW16">
        <v>9468</v>
      </c>
    </row>
    <row r="17" spans="1:49" x14ac:dyDescent="0.35">
      <c r="A17" t="s">
        <v>231</v>
      </c>
    </row>
    <row r="18" spans="1:49" x14ac:dyDescent="0.35">
      <c r="A18" t="s">
        <v>141</v>
      </c>
      <c r="AB18">
        <v>115</v>
      </c>
      <c r="AT18">
        <v>3588</v>
      </c>
      <c r="AW18">
        <v>3703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D21">
        <v>830</v>
      </c>
      <c r="R21">
        <v>3987</v>
      </c>
      <c r="AB21">
        <v>1465</v>
      </c>
      <c r="AJ21">
        <v>546</v>
      </c>
      <c r="AT21">
        <v>273</v>
      </c>
      <c r="AW21">
        <v>7101</v>
      </c>
    </row>
    <row r="22" spans="1:49" x14ac:dyDescent="0.35">
      <c r="A22" t="s">
        <v>142</v>
      </c>
      <c r="AJ22">
        <v>11</v>
      </c>
      <c r="AT22">
        <v>217</v>
      </c>
      <c r="AW22">
        <v>228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287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8185</v>
      </c>
      <c r="AU23">
        <v>0</v>
      </c>
      <c r="AV23">
        <v>419</v>
      </c>
      <c r="AW23">
        <v>8902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6118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68565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74683</v>
      </c>
    </row>
    <row r="25" spans="1:49" x14ac:dyDescent="0.35">
      <c r="A25" t="s">
        <v>126</v>
      </c>
      <c r="AT25">
        <v>2586</v>
      </c>
      <c r="AW25">
        <v>2586</v>
      </c>
    </row>
    <row r="26" spans="1:49" x14ac:dyDescent="0.35">
      <c r="A26" t="s">
        <v>87</v>
      </c>
      <c r="B26">
        <v>0</v>
      </c>
      <c r="C26">
        <v>0</v>
      </c>
      <c r="D26">
        <v>10200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8638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262512</v>
      </c>
      <c r="AI26">
        <v>0</v>
      </c>
      <c r="AJ26">
        <v>54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281404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26147002.000000011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60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10149577.500000002</v>
      </c>
      <c r="D54" t="str">
        <f t="shared" ref="D54:D117" si="3">D30</f>
        <v>Medical Doctors</v>
      </c>
      <c r="E54">
        <f t="shared" ref="E54:E77" si="4">C3</f>
        <v>1108</v>
      </c>
    </row>
    <row r="55" spans="2:5" x14ac:dyDescent="0.35">
      <c r="D55" t="str">
        <f t="shared" si="3"/>
        <v>Nursing Personnel</v>
      </c>
      <c r="E55">
        <f t="shared" si="4"/>
        <v>13146</v>
      </c>
    </row>
    <row r="56" spans="2:5" x14ac:dyDescent="0.35">
      <c r="D56" t="str">
        <f t="shared" si="3"/>
        <v>Midwifery personnel</v>
      </c>
      <c r="E56">
        <f t="shared" si="4"/>
        <v>70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10308730.499999994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9760</v>
      </c>
    </row>
    <row r="80" spans="2:5" x14ac:dyDescent="0.35">
      <c r="D80" t="str">
        <f t="shared" si="3"/>
        <v>Midwifery personnel</v>
      </c>
      <c r="E80">
        <f t="shared" si="5"/>
        <v>1886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206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830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10200</v>
      </c>
    </row>
    <row r="102" spans="2:5" x14ac:dyDescent="0.35">
      <c r="B102" t="str">
        <f>E1</f>
        <v>BFA</v>
      </c>
      <c r="C102">
        <f>E2</f>
        <v>17636407.5</v>
      </c>
      <c r="D102" s="29" t="str">
        <f t="shared" si="3"/>
        <v>Medical Doctors</v>
      </c>
      <c r="E102">
        <f t="shared" ref="E102:E125" si="6">E3</f>
        <v>1606</v>
      </c>
    </row>
    <row r="103" spans="2:5" x14ac:dyDescent="0.35">
      <c r="D103" s="29" t="str">
        <f t="shared" si="3"/>
        <v>Nursing Personnel</v>
      </c>
      <c r="E103">
        <f t="shared" si="6"/>
        <v>12392</v>
      </c>
    </row>
    <row r="104" spans="2:5" x14ac:dyDescent="0.35">
      <c r="D104" s="29" t="str">
        <f t="shared" si="3"/>
        <v>Midwifery personnel</v>
      </c>
      <c r="E104">
        <f t="shared" si="6"/>
        <v>3182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2217278.0000000009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3002</v>
      </c>
    </row>
    <row r="129" spans="4:5" x14ac:dyDescent="0.35">
      <c r="D129" s="29" t="str">
        <f t="shared" si="7"/>
        <v>Pharmacists</v>
      </c>
      <c r="E129">
        <f t="shared" si="8"/>
        <v>772</v>
      </c>
    </row>
    <row r="130" spans="4:5" x14ac:dyDescent="0.35">
      <c r="D130" s="29" t="str">
        <f t="shared" si="7"/>
        <v>Dentists</v>
      </c>
      <c r="E130">
        <f t="shared" si="8"/>
        <v>422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668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166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4802428.5000000065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1028</v>
      </c>
    </row>
    <row r="153" spans="2:5" x14ac:dyDescent="0.35">
      <c r="D153" s="30" t="str">
        <f t="shared" si="7"/>
        <v>Pharmacists</v>
      </c>
      <c r="E153">
        <f t="shared" si="9"/>
        <v>382</v>
      </c>
    </row>
    <row r="154" spans="2:5" x14ac:dyDescent="0.35">
      <c r="D154" s="30" t="str">
        <f t="shared" si="7"/>
        <v>Dentists</v>
      </c>
      <c r="E154">
        <f t="shared" si="9"/>
        <v>50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44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257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22469267.5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17560</v>
      </c>
    </row>
    <row r="176" spans="2:5" x14ac:dyDescent="0.35">
      <c r="D176" s="30" t="str">
        <f t="shared" si="7"/>
        <v>Midwifery personnel</v>
      </c>
      <c r="E176">
        <f t="shared" si="10"/>
        <v>7702</v>
      </c>
    </row>
    <row r="177" spans="4:5" x14ac:dyDescent="0.35">
      <c r="D177" s="30" t="str">
        <f t="shared" si="7"/>
        <v>Pharmacists</v>
      </c>
      <c r="E177">
        <f t="shared" si="10"/>
        <v>255</v>
      </c>
    </row>
    <row r="178" spans="4:5" x14ac:dyDescent="0.35">
      <c r="D178" s="30" t="str">
        <f t="shared" si="7"/>
        <v>Dentists</v>
      </c>
      <c r="E178">
        <f t="shared" si="10"/>
        <v>4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21632850.000000004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254</v>
      </c>
    </row>
    <row r="201" spans="2:5" x14ac:dyDescent="0.35">
      <c r="D201" s="30" t="str">
        <f t="shared" si="11"/>
        <v>Pharmacists</v>
      </c>
      <c r="E201">
        <f t="shared" si="12"/>
        <v>239</v>
      </c>
    </row>
    <row r="202" spans="2:5" x14ac:dyDescent="0.35">
      <c r="D202" s="30" t="str">
        <f t="shared" si="11"/>
        <v>Dentists</v>
      </c>
      <c r="E202">
        <f t="shared" si="12"/>
        <v>276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73460021</v>
      </c>
      <c r="D222" s="29" t="str">
        <f t="shared" si="11"/>
        <v>Medical Doctors</v>
      </c>
      <c r="E222">
        <f t="shared" ref="E222:E245" si="13">J3</f>
        <v>12836</v>
      </c>
    </row>
    <row r="223" spans="2:5" x14ac:dyDescent="0.35">
      <c r="D223" s="30" t="str">
        <f t="shared" si="11"/>
        <v>Nursing Personnel</v>
      </c>
      <c r="E223">
        <f t="shared" si="13"/>
        <v>119626</v>
      </c>
    </row>
    <row r="224" spans="2:5" x14ac:dyDescent="0.35">
      <c r="D224" s="30" t="str">
        <f t="shared" si="11"/>
        <v>Midwifery personnel</v>
      </c>
      <c r="E224">
        <f t="shared" si="13"/>
        <v>3110</v>
      </c>
    </row>
    <row r="225" spans="4:5" x14ac:dyDescent="0.35">
      <c r="D225" s="30" t="str">
        <f t="shared" si="11"/>
        <v>Pharmacists</v>
      </c>
      <c r="E225">
        <f t="shared" si="13"/>
        <v>35</v>
      </c>
    </row>
    <row r="226" spans="4:5" x14ac:dyDescent="0.35">
      <c r="D226" s="30" t="str">
        <f t="shared" si="11"/>
        <v>Dentists</v>
      </c>
      <c r="E226">
        <f t="shared" si="13"/>
        <v>44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2126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287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4828066.5000000028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6578</v>
      </c>
    </row>
    <row r="248" spans="2:5" x14ac:dyDescent="0.35">
      <c r="D248" s="30" t="str">
        <f t="shared" si="14"/>
        <v>Midwifery personnel</v>
      </c>
      <c r="E248">
        <f t="shared" si="15"/>
        <v>2564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699392.50000000035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590</v>
      </c>
    </row>
    <row r="273" spans="4:5" x14ac:dyDescent="0.35">
      <c r="D273" s="30" t="str">
        <f t="shared" si="14"/>
        <v>Pharmacists</v>
      </c>
      <c r="E273">
        <f t="shared" si="16"/>
        <v>6</v>
      </c>
    </row>
    <row r="274" spans="4:5" x14ac:dyDescent="0.35">
      <c r="D274" s="30" t="str">
        <f t="shared" si="14"/>
        <v>Dentists</v>
      </c>
      <c r="E274">
        <f t="shared" si="16"/>
        <v>181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755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539939.99999999988</v>
      </c>
      <c r="D294" s="29" t="str">
        <f t="shared" si="14"/>
        <v>Medical Doctors</v>
      </c>
      <c r="E294">
        <f t="shared" ref="E294:E317" si="17">M3</f>
        <v>616</v>
      </c>
    </row>
    <row r="295" spans="2:5" x14ac:dyDescent="0.35">
      <c r="D295" s="30" t="str">
        <f t="shared" si="14"/>
        <v>Nursing Personnel</v>
      </c>
      <c r="E295">
        <f t="shared" si="17"/>
        <v>806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6365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3781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3881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38000626.500000022</v>
      </c>
      <c r="D318" s="29" t="str">
        <f t="shared" si="18"/>
        <v>Medical Doctors</v>
      </c>
      <c r="E318">
        <f t="shared" ref="E318:E341" si="19">N3</f>
        <v>4628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54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1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3296367</v>
      </c>
      <c r="D342" s="29" t="str">
        <f t="shared" si="18"/>
        <v>Medical Doctors</v>
      </c>
      <c r="E342">
        <f t="shared" ref="E342:E365" si="20">O3</f>
        <v>427</v>
      </c>
    </row>
    <row r="343" spans="2:5" x14ac:dyDescent="0.35">
      <c r="D343" s="30" t="str">
        <f t="shared" si="18"/>
        <v>Nursing Personnel</v>
      </c>
      <c r="E343">
        <f t="shared" si="20"/>
        <v>8524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97084366.00000003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13850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1902226.5000000007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874</v>
      </c>
    </row>
    <row r="393" spans="2:5" x14ac:dyDescent="0.35">
      <c r="D393" s="30" t="str">
        <f t="shared" si="22"/>
        <v>Pharmacists</v>
      </c>
      <c r="E393">
        <f t="shared" si="24"/>
        <v>98</v>
      </c>
    </row>
    <row r="394" spans="2:5" x14ac:dyDescent="0.35">
      <c r="D394" s="30" t="str">
        <f t="shared" si="22"/>
        <v>Dentists</v>
      </c>
      <c r="E394">
        <f t="shared" si="24"/>
        <v>25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296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27525596.999999989</v>
      </c>
      <c r="D414" s="29" t="str">
        <f t="shared" si="22"/>
        <v>Medical Doctors</v>
      </c>
      <c r="E414">
        <f t="shared" ref="E414:E437" si="25">R3</f>
        <v>5460</v>
      </c>
    </row>
    <row r="415" spans="2:5" x14ac:dyDescent="0.35">
      <c r="D415" s="30" t="str">
        <f t="shared" si="22"/>
        <v>Nursing Personnel</v>
      </c>
      <c r="E415">
        <f t="shared" si="25"/>
        <v>0</v>
      </c>
    </row>
    <row r="416" spans="2:5" x14ac:dyDescent="0.35">
      <c r="D416" s="30" t="str">
        <f t="shared" si="22"/>
        <v>Midwifery personnel</v>
      </c>
      <c r="E416">
        <f t="shared" si="25"/>
        <v>22574</v>
      </c>
    </row>
    <row r="417" spans="4:5" x14ac:dyDescent="0.35">
      <c r="D417" s="30" t="str">
        <f t="shared" si="22"/>
        <v>Pharmacists</v>
      </c>
      <c r="E417">
        <f t="shared" si="25"/>
        <v>216</v>
      </c>
    </row>
    <row r="418" spans="4:5" x14ac:dyDescent="0.35">
      <c r="D418" s="30" t="str">
        <f t="shared" si="22"/>
        <v>Dentists</v>
      </c>
      <c r="E418">
        <f t="shared" si="25"/>
        <v>21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5293</v>
      </c>
    </row>
    <row r="420" spans="4:5" x14ac:dyDescent="0.35">
      <c r="D420" s="30" t="str">
        <f t="shared" si="22"/>
        <v>Dieticians and nutritionists</v>
      </c>
      <c r="E420">
        <f t="shared" si="25"/>
        <v>4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351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3987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6118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8638</v>
      </c>
    </row>
    <row r="438" spans="2:5" x14ac:dyDescent="0.35">
      <c r="B438" t="str">
        <f>S1</f>
        <v>GIN</v>
      </c>
      <c r="C438">
        <f>S2</f>
        <v>11055430.000000004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1000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2124869.5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518</v>
      </c>
    </row>
    <row r="465" spans="4:5" x14ac:dyDescent="0.35">
      <c r="D465" s="30" t="str">
        <f t="shared" si="26"/>
        <v>Pharmacists</v>
      </c>
      <c r="E465">
        <f t="shared" si="28"/>
        <v>0</v>
      </c>
    </row>
    <row r="466" spans="4:5" x14ac:dyDescent="0.35">
      <c r="D466" s="30" t="str">
        <f t="shared" si="26"/>
        <v>Dentists</v>
      </c>
      <c r="E466">
        <f t="shared" si="28"/>
        <v>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1697752.4999999995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1468</v>
      </c>
    </row>
    <row r="488" spans="2:5" x14ac:dyDescent="0.35">
      <c r="D488" s="30" t="str">
        <f t="shared" si="26"/>
        <v>Midwifery personnel</v>
      </c>
      <c r="E488">
        <f t="shared" si="29"/>
        <v>306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1243941.0000000002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255</v>
      </c>
    </row>
    <row r="514" spans="4:5" x14ac:dyDescent="0.35">
      <c r="D514" s="30" t="str">
        <f t="shared" si="30"/>
        <v>Dentists</v>
      </c>
      <c r="E514">
        <f t="shared" si="31"/>
        <v>73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44792368.000000007</v>
      </c>
      <c r="D534" s="29" t="str">
        <f t="shared" si="30"/>
        <v>Medical Doctors</v>
      </c>
      <c r="E534">
        <f t="shared" ref="E534:E557" si="32">W3</f>
        <v>17493</v>
      </c>
    </row>
    <row r="535" spans="2:5" x14ac:dyDescent="0.35">
      <c r="D535" s="30" t="str">
        <f t="shared" si="30"/>
        <v>Nursing Personnel</v>
      </c>
      <c r="E535">
        <f t="shared" si="32"/>
        <v>80584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2310</v>
      </c>
    </row>
    <row r="538" spans="2:5" x14ac:dyDescent="0.35">
      <c r="D538" s="30" t="str">
        <f t="shared" si="30"/>
        <v>Dentists</v>
      </c>
      <c r="E538">
        <f t="shared" si="32"/>
        <v>536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211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4427312.4999999991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1612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2073938.4999999998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318</v>
      </c>
    </row>
    <row r="586" spans="2:5" x14ac:dyDescent="0.35">
      <c r="D586" s="30" t="str">
        <f t="shared" si="33"/>
        <v>Dentists</v>
      </c>
      <c r="E586">
        <f t="shared" si="35"/>
        <v>66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11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205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23588073.5</v>
      </c>
      <c r="D606" s="29" t="str">
        <f t="shared" si="33"/>
        <v>Medical Doctors</v>
      </c>
      <c r="E606">
        <f t="shared" ref="E606:E629" si="36">Z3</f>
        <v>7046</v>
      </c>
    </row>
    <row r="607" spans="2:5" x14ac:dyDescent="0.35">
      <c r="D607" s="30" t="str">
        <f t="shared" si="33"/>
        <v>Nursing Personnel</v>
      </c>
      <c r="E607">
        <f t="shared" si="36"/>
        <v>6876</v>
      </c>
    </row>
    <row r="608" spans="2:5" x14ac:dyDescent="0.35">
      <c r="D608" s="30" t="str">
        <f t="shared" si="33"/>
        <v>Midwifery personnel</v>
      </c>
      <c r="E608">
        <f t="shared" si="36"/>
        <v>6800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4081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17004032.499999996</v>
      </c>
      <c r="D630" s="29" t="str">
        <f t="shared" si="37"/>
        <v>Medical Doctors</v>
      </c>
      <c r="E630">
        <f t="shared" ref="E630:E653" si="38">AA3</f>
        <v>4063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3922</v>
      </c>
    </row>
    <row r="633" spans="2:5" x14ac:dyDescent="0.35">
      <c r="D633" s="30" t="str">
        <f t="shared" si="37"/>
        <v>Pharmacists</v>
      </c>
      <c r="E633">
        <f t="shared" si="38"/>
        <v>218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25251730.999999993</v>
      </c>
      <c r="D654" s="32" t="str">
        <f t="shared" si="37"/>
        <v>Medical Doctors</v>
      </c>
      <c r="E654">
        <f t="shared" ref="E654:E677" si="39">AB3</f>
        <v>2904</v>
      </c>
    </row>
    <row r="655" spans="2:5" x14ac:dyDescent="0.35">
      <c r="D655" s="30" t="str">
        <f t="shared" si="37"/>
        <v>Nursing Personnel</v>
      </c>
      <c r="E655">
        <f t="shared" si="39"/>
        <v>12864</v>
      </c>
    </row>
    <row r="656" spans="2:5" x14ac:dyDescent="0.35">
      <c r="D656" s="30" t="str">
        <f t="shared" si="37"/>
        <v>Midwifery personnel</v>
      </c>
      <c r="E656">
        <f t="shared" si="39"/>
        <v>8530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1204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44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238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115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1465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287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3742958.9999999981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736</v>
      </c>
    </row>
    <row r="681" spans="2:5" x14ac:dyDescent="0.35">
      <c r="D681" s="30" t="str">
        <f t="shared" si="37"/>
        <v>Pharmacists</v>
      </c>
      <c r="E681">
        <f t="shared" si="40"/>
        <v>975</v>
      </c>
    </row>
    <row r="682" spans="2:5" x14ac:dyDescent="0.35">
      <c r="D682" s="30" t="str">
        <f t="shared" si="37"/>
        <v>Dentists</v>
      </c>
      <c r="E682">
        <f t="shared" si="40"/>
        <v>209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35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209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1290691.4999999998</v>
      </c>
      <c r="D702" s="29" t="str">
        <f t="shared" si="41"/>
        <v>Medical Doctors</v>
      </c>
      <c r="E702">
        <f t="shared" ref="E702:E725" si="42">AD3</f>
        <v>4092</v>
      </c>
    </row>
    <row r="703" spans="2:5" x14ac:dyDescent="0.35">
      <c r="D703" s="30" t="str">
        <f t="shared" si="41"/>
        <v>Nursing Personnel</v>
      </c>
      <c r="E703">
        <f t="shared" si="42"/>
        <v>7926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73</v>
      </c>
    </row>
    <row r="706" spans="4:5" x14ac:dyDescent="0.35">
      <c r="D706" s="30" t="str">
        <f t="shared" si="41"/>
        <v>Dentists</v>
      </c>
      <c r="E706">
        <f t="shared" si="42"/>
        <v>27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16024775.499999996</v>
      </c>
      <c r="D726" s="29" t="str">
        <f t="shared" si="41"/>
        <v>Medical Doctors</v>
      </c>
      <c r="E726">
        <f t="shared" ref="E726:E749" si="43">AE3</f>
        <v>400</v>
      </c>
    </row>
    <row r="727" spans="2:5" x14ac:dyDescent="0.35">
      <c r="D727" s="30" t="str">
        <f t="shared" si="41"/>
        <v>Nursing Personnel</v>
      </c>
      <c r="E727">
        <f t="shared" si="43"/>
        <v>7090</v>
      </c>
    </row>
    <row r="728" spans="2:5" x14ac:dyDescent="0.35">
      <c r="D728" s="30" t="str">
        <f t="shared" si="41"/>
        <v>Midwifery personnel</v>
      </c>
      <c r="E728">
        <f t="shared" si="43"/>
        <v>96</v>
      </c>
    </row>
    <row r="729" spans="2:5" x14ac:dyDescent="0.35">
      <c r="D729" s="30" t="str">
        <f t="shared" si="41"/>
        <v>Pharmacists</v>
      </c>
      <c r="E729">
        <f t="shared" si="43"/>
        <v>199</v>
      </c>
    </row>
    <row r="730" spans="2:5" x14ac:dyDescent="0.35">
      <c r="D730" s="30" t="str">
        <f t="shared" si="41"/>
        <v>Dentists</v>
      </c>
      <c r="E730">
        <f t="shared" si="43"/>
        <v>88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2204510.0000000005</v>
      </c>
      <c r="D750" s="29" t="str">
        <f t="shared" ref="D750:D813" si="44">D726</f>
        <v>Medical Doctors</v>
      </c>
      <c r="E750">
        <f t="shared" ref="E750:E773" si="45">AF3</f>
        <v>113</v>
      </c>
    </row>
    <row r="751" spans="2:5" x14ac:dyDescent="0.35">
      <c r="D751" s="30" t="str">
        <f t="shared" si="44"/>
        <v>Nursing Personnel</v>
      </c>
      <c r="E751">
        <f t="shared" si="45"/>
        <v>8220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18653199</v>
      </c>
      <c r="D774" s="29" t="str">
        <f t="shared" si="44"/>
        <v>Medical Doctors</v>
      </c>
      <c r="E774">
        <f t="shared" ref="E774:E797" si="46">AG3</f>
        <v>1892</v>
      </c>
    </row>
    <row r="775" spans="2:5" x14ac:dyDescent="0.35">
      <c r="D775" s="30" t="str">
        <f t="shared" si="44"/>
        <v>Nursing Personnel</v>
      </c>
      <c r="E775">
        <f t="shared" si="46"/>
        <v>6578</v>
      </c>
    </row>
    <row r="776" spans="2:5" x14ac:dyDescent="0.35">
      <c r="D776" s="30" t="str">
        <f t="shared" si="44"/>
        <v>Midwifery personnel</v>
      </c>
      <c r="E776">
        <f t="shared" si="46"/>
        <v>1672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6560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174726123.50000006</v>
      </c>
      <c r="D798" s="29" t="str">
        <f t="shared" si="44"/>
        <v>Medical Doctors</v>
      </c>
      <c r="E798">
        <f t="shared" ref="E798:E821" si="47">AH3</f>
        <v>131518</v>
      </c>
    </row>
    <row r="799" spans="2:5" x14ac:dyDescent="0.35">
      <c r="D799" s="30" t="str">
        <f t="shared" si="44"/>
        <v>Nursing Personnel</v>
      </c>
      <c r="E799">
        <f t="shared" si="47"/>
        <v>149840</v>
      </c>
    </row>
    <row r="800" spans="2:5" x14ac:dyDescent="0.35">
      <c r="D800" s="30" t="str">
        <f t="shared" si="44"/>
        <v>Midwifery personnel</v>
      </c>
      <c r="E800">
        <f t="shared" si="47"/>
        <v>202550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68565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262512</v>
      </c>
    </row>
    <row r="822" spans="2:5" x14ac:dyDescent="0.35">
      <c r="B822" t="str">
        <f>AI1</f>
        <v>RWA</v>
      </c>
      <c r="C822">
        <f>AI2</f>
        <v>11101349.499999996</v>
      </c>
      <c r="D822" s="29" t="str">
        <f t="shared" si="48"/>
        <v>Medical Doctors</v>
      </c>
      <c r="E822">
        <f t="shared" ref="E822:E845" si="49">AI3</f>
        <v>2208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1244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13595565.499999993</v>
      </c>
      <c r="D846" s="29" t="str">
        <f t="shared" si="48"/>
        <v>Medical Doctors</v>
      </c>
      <c r="E846">
        <f t="shared" ref="E846:E869" si="50">AJ3</f>
        <v>42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7892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22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546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11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11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54</v>
      </c>
    </row>
    <row r="870" spans="2:5" x14ac:dyDescent="0.35">
      <c r="B870" t="str">
        <f>AK1</f>
        <v>SLE</v>
      </c>
      <c r="C870">
        <f>AK2</f>
        <v>6964858.4999999972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12212</v>
      </c>
    </row>
    <row r="872" spans="2:5" x14ac:dyDescent="0.35">
      <c r="D872" s="30" t="str">
        <f t="shared" si="48"/>
        <v>Midwifery personnel</v>
      </c>
      <c r="E872">
        <f t="shared" si="51"/>
        <v>4374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11106031.000000004</v>
      </c>
      <c r="D894" s="29" t="str">
        <f t="shared" si="52"/>
        <v>Medical Doctors</v>
      </c>
      <c r="E894">
        <f t="shared" ref="E894:E917" si="53">AL3</f>
        <v>32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193756.99999999997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62</v>
      </c>
    </row>
    <row r="921" spans="2:5" x14ac:dyDescent="0.35">
      <c r="D921" s="30" t="str">
        <f t="shared" si="52"/>
        <v>Pharmacists</v>
      </c>
      <c r="E921">
        <f t="shared" si="54"/>
        <v>82</v>
      </c>
    </row>
    <row r="922" spans="2:5" x14ac:dyDescent="0.35">
      <c r="D922" s="30" t="str">
        <f t="shared" si="52"/>
        <v>Dentists</v>
      </c>
      <c r="E922">
        <f t="shared" si="54"/>
        <v>22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24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1118318.9999999998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7470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96714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13216766.5</v>
      </c>
      <c r="D990" s="29" t="str">
        <f t="shared" si="55"/>
        <v>Medical Doctors</v>
      </c>
      <c r="E990">
        <f t="shared" ref="E990:E1013" si="58">AP3</f>
        <v>1146</v>
      </c>
    </row>
    <row r="991" spans="2:5" x14ac:dyDescent="0.35">
      <c r="D991" s="30" t="str">
        <f t="shared" si="55"/>
        <v>Nursing Personnel</v>
      </c>
      <c r="E991">
        <f t="shared" si="58"/>
        <v>7212</v>
      </c>
    </row>
    <row r="992" spans="2:5" x14ac:dyDescent="0.35">
      <c r="D992" s="30" t="str">
        <f t="shared" si="55"/>
        <v>Midwifery personnel</v>
      </c>
      <c r="E992">
        <f t="shared" si="58"/>
        <v>902</v>
      </c>
    </row>
    <row r="993" spans="4:5" x14ac:dyDescent="0.35">
      <c r="D993" s="30" t="str">
        <f t="shared" si="55"/>
        <v>Pharmacists</v>
      </c>
      <c r="E993">
        <f t="shared" si="58"/>
        <v>2302</v>
      </c>
    </row>
    <row r="994" spans="4:5" x14ac:dyDescent="0.35">
      <c r="D994" s="30" t="str">
        <f t="shared" si="55"/>
        <v>Dentists</v>
      </c>
      <c r="E994">
        <f t="shared" si="58"/>
        <v>1652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7106229</v>
      </c>
      <c r="D1014" s="29" t="str">
        <f t="shared" si="59"/>
        <v>Medical Doctors</v>
      </c>
      <c r="E1014">
        <f t="shared" ref="E1014:E1037" si="60">AQ3</f>
        <v>53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1590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49253643.5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35273569.999999993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80298</v>
      </c>
    </row>
    <row r="1064" spans="2:5" x14ac:dyDescent="0.35">
      <c r="D1064" s="30" t="str">
        <f t="shared" si="59"/>
        <v>Midwifery personnel</v>
      </c>
      <c r="E1064">
        <f t="shared" si="62"/>
        <v>14000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53873616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144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8476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3588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273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217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8185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2586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15234975.999999991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5546</v>
      </c>
    </row>
    <row r="1113" spans="2:5" x14ac:dyDescent="0.35">
      <c r="D1113" s="30" t="str">
        <f t="shared" si="63"/>
        <v>Pharmacists</v>
      </c>
      <c r="E1113">
        <f t="shared" si="65"/>
        <v>460</v>
      </c>
    </row>
    <row r="1114" spans="2:5" x14ac:dyDescent="0.35">
      <c r="D1114" s="30" t="str">
        <f t="shared" si="63"/>
        <v>Dentists</v>
      </c>
      <c r="E1114">
        <f t="shared" si="65"/>
        <v>351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13555421.500000011</v>
      </c>
      <c r="D1134" s="29" t="str">
        <f t="shared" ref="D1134:D1180" si="66">D1110</f>
        <v>Medical Doctors</v>
      </c>
      <c r="E1134">
        <f t="shared" ref="E1134:E1157" si="67">AV3</f>
        <v>2228</v>
      </c>
    </row>
    <row r="1135" spans="2:5" x14ac:dyDescent="0.35">
      <c r="D1135" s="30" t="str">
        <f t="shared" si="66"/>
        <v>Nursing Personnel</v>
      </c>
      <c r="E1135">
        <f t="shared" si="67"/>
        <v>37444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26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343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239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419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944292669</v>
      </c>
      <c r="D1158" s="29" t="str">
        <f t="shared" si="66"/>
        <v>Medical Doctors</v>
      </c>
      <c r="E1158">
        <f t="shared" ref="E1158:E1181" si="68">AW3</f>
        <v>201911</v>
      </c>
    </row>
    <row r="1159" spans="2:5" x14ac:dyDescent="0.35">
      <c r="D1159" s="30" t="str">
        <f t="shared" si="66"/>
        <v>Nursing Personnel</v>
      </c>
      <c r="E1159">
        <f t="shared" si="68"/>
        <v>614474</v>
      </c>
    </row>
    <row r="1160" spans="2:5" x14ac:dyDescent="0.35">
      <c r="D1160" s="30" t="str">
        <f t="shared" si="66"/>
        <v>Midwifery personnel</v>
      </c>
      <c r="E1160">
        <f t="shared" si="68"/>
        <v>324098</v>
      </c>
    </row>
    <row r="1161" spans="2:5" x14ac:dyDescent="0.35">
      <c r="D1161" s="30" t="str">
        <f t="shared" si="66"/>
        <v>Pharmacists</v>
      </c>
      <c r="E1161">
        <f t="shared" si="68"/>
        <v>9249</v>
      </c>
    </row>
    <row r="1162" spans="2:5" x14ac:dyDescent="0.35">
      <c r="D1162" s="30" t="str">
        <f t="shared" si="66"/>
        <v>Dentists</v>
      </c>
      <c r="E1162">
        <f t="shared" si="68"/>
        <v>14493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13057</v>
      </c>
    </row>
    <row r="1164" spans="2:5" x14ac:dyDescent="0.35">
      <c r="D1164" s="30" t="str">
        <f t="shared" si="66"/>
        <v>Dieticians and nutritionists</v>
      </c>
      <c r="E1164">
        <f t="shared" si="68"/>
        <v>4759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6144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70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2613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9468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3703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7101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228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8902</v>
      </c>
    </row>
    <row r="1179" spans="4:5" x14ac:dyDescent="0.35">
      <c r="D1179" s="30" t="str">
        <f t="shared" si="66"/>
        <v>Social workers</v>
      </c>
      <c r="E1179">
        <f t="shared" si="68"/>
        <v>74683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2586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281404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F21D-C6BC-4DA4-AB91-E426C4B9CC24}">
  <dimension ref="A1:AW1181"/>
  <sheetViews>
    <sheetView topLeftCell="AC1" workbookViewId="0">
      <selection activeCell="AS4" sqref="AS4"/>
    </sheetView>
  </sheetViews>
  <sheetFormatPr defaultRowHeight="14.5" x14ac:dyDescent="0.35"/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27128336.499999981</v>
      </c>
      <c r="C2">
        <v>10494912.499999989</v>
      </c>
      <c r="D2">
        <v>10614844.000000013</v>
      </c>
      <c r="E2">
        <v>18169842.499999996</v>
      </c>
      <c r="F2">
        <v>2260375.5000000019</v>
      </c>
      <c r="G2">
        <v>4798734.5</v>
      </c>
      <c r="H2">
        <v>22995555.5</v>
      </c>
      <c r="I2">
        <v>22299584.999999989</v>
      </c>
      <c r="J2">
        <v>76035588.49999994</v>
      </c>
      <c r="K2">
        <v>4944861.5000000019</v>
      </c>
      <c r="L2">
        <v>714612.00000000012</v>
      </c>
      <c r="M2">
        <v>546076</v>
      </c>
      <c r="N2">
        <v>38760167.5</v>
      </c>
      <c r="O2">
        <v>3323425.0000000009</v>
      </c>
      <c r="P2">
        <v>99746766.49999994</v>
      </c>
      <c r="Q2">
        <v>1966855.5</v>
      </c>
      <c r="R2">
        <v>28196358.499999996</v>
      </c>
      <c r="S2">
        <v>11333365.500000002</v>
      </c>
      <c r="T2">
        <v>2189019</v>
      </c>
      <c r="U2">
        <v>1743309.0000000002</v>
      </c>
      <c r="V2">
        <v>1295183.0000000005</v>
      </c>
      <c r="W2">
        <v>45831863.500000007</v>
      </c>
      <c r="X2">
        <v>4519397.9999999981</v>
      </c>
      <c r="Y2">
        <v>2095242.4999999993</v>
      </c>
      <c r="Z2">
        <v>24215975.500000019</v>
      </c>
      <c r="AA2">
        <v>17551814.000000004</v>
      </c>
      <c r="AB2">
        <v>26038704.499999993</v>
      </c>
      <c r="AC2">
        <v>3843173.9999999991</v>
      </c>
      <c r="AD2">
        <v>1292113.5000000002</v>
      </c>
      <c r="AE2">
        <v>16477966.500000002</v>
      </c>
      <c r="AF2">
        <v>2243000.9999999991</v>
      </c>
      <c r="AG2">
        <v>19372013.999999993</v>
      </c>
      <c r="AH2">
        <v>179379016.5</v>
      </c>
      <c r="AI2">
        <v>11368451.500000004</v>
      </c>
      <c r="AJ2">
        <v>13970307.499999993</v>
      </c>
      <c r="AK2">
        <v>7140688.0000000028</v>
      </c>
      <c r="AL2">
        <v>11213284.499999998</v>
      </c>
      <c r="AM2">
        <v>197496.99999999994</v>
      </c>
      <c r="AN2">
        <v>1125865.0000000005</v>
      </c>
      <c r="AO2">
        <v>98000.999999999927</v>
      </c>
      <c r="AP2">
        <v>13697125.5</v>
      </c>
      <c r="AQ2">
        <v>7288383.0000000009</v>
      </c>
      <c r="AR2">
        <v>50814551.500000022</v>
      </c>
      <c r="AS2">
        <v>36336539.50000003</v>
      </c>
      <c r="AT2">
        <v>54729550.99999997</v>
      </c>
      <c r="AU2">
        <v>15737792.999999998</v>
      </c>
      <c r="AV2">
        <v>13855753.000000004</v>
      </c>
      <c r="AW2">
        <v>969991847.99999988</v>
      </c>
    </row>
    <row r="3" spans="1:49" x14ac:dyDescent="0.35">
      <c r="A3" t="s">
        <v>135</v>
      </c>
      <c r="B3">
        <v>0</v>
      </c>
      <c r="C3">
        <v>1218</v>
      </c>
      <c r="D3">
        <v>191</v>
      </c>
      <c r="E3">
        <v>1818</v>
      </c>
      <c r="F3">
        <v>76</v>
      </c>
      <c r="G3">
        <v>17</v>
      </c>
      <c r="H3">
        <v>11036</v>
      </c>
      <c r="I3">
        <v>0</v>
      </c>
      <c r="J3">
        <v>0</v>
      </c>
      <c r="K3">
        <v>0</v>
      </c>
      <c r="L3">
        <v>0</v>
      </c>
      <c r="M3">
        <v>0</v>
      </c>
      <c r="N3">
        <v>612</v>
      </c>
      <c r="O3">
        <v>484</v>
      </c>
      <c r="P3">
        <v>0</v>
      </c>
      <c r="Q3">
        <v>0</v>
      </c>
      <c r="R3">
        <v>6032</v>
      </c>
      <c r="S3">
        <v>3688</v>
      </c>
      <c r="T3">
        <v>0</v>
      </c>
      <c r="U3">
        <v>0</v>
      </c>
      <c r="V3">
        <v>0</v>
      </c>
      <c r="W3">
        <v>18971</v>
      </c>
      <c r="X3">
        <v>0</v>
      </c>
      <c r="Y3">
        <v>0</v>
      </c>
      <c r="Z3">
        <v>8550</v>
      </c>
      <c r="AA3">
        <v>3576</v>
      </c>
      <c r="AB3">
        <v>0</v>
      </c>
      <c r="AC3">
        <v>1244</v>
      </c>
      <c r="AD3">
        <v>4858</v>
      </c>
      <c r="AE3">
        <v>68</v>
      </c>
      <c r="AF3">
        <v>24</v>
      </c>
      <c r="AG3">
        <v>1119</v>
      </c>
      <c r="AH3">
        <v>2281</v>
      </c>
      <c r="AI3">
        <v>2098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1216</v>
      </c>
      <c r="AQ3">
        <v>0</v>
      </c>
      <c r="AR3">
        <v>6036</v>
      </c>
      <c r="AS3">
        <v>0</v>
      </c>
      <c r="AT3">
        <v>5084</v>
      </c>
      <c r="AU3">
        <v>0</v>
      </c>
      <c r="AV3">
        <v>3561</v>
      </c>
      <c r="AW3">
        <v>83859</v>
      </c>
    </row>
    <row r="4" spans="1:49" x14ac:dyDescent="0.35">
      <c r="A4" t="s">
        <v>139</v>
      </c>
      <c r="B4">
        <v>0</v>
      </c>
      <c r="C4">
        <v>13638</v>
      </c>
      <c r="D4">
        <v>0</v>
      </c>
      <c r="E4">
        <v>12716</v>
      </c>
      <c r="F4">
        <v>0</v>
      </c>
      <c r="G4">
        <v>0</v>
      </c>
      <c r="H4">
        <v>17736</v>
      </c>
      <c r="I4">
        <v>0</v>
      </c>
      <c r="J4">
        <v>0</v>
      </c>
      <c r="K4">
        <v>6916</v>
      </c>
      <c r="L4">
        <v>0</v>
      </c>
      <c r="M4">
        <v>952</v>
      </c>
      <c r="N4">
        <v>0</v>
      </c>
      <c r="O4">
        <v>8264</v>
      </c>
      <c r="P4">
        <v>0</v>
      </c>
      <c r="Q4">
        <v>0</v>
      </c>
      <c r="R4">
        <v>74808</v>
      </c>
      <c r="S4">
        <v>11578</v>
      </c>
      <c r="T4">
        <v>0</v>
      </c>
      <c r="U4">
        <v>1899</v>
      </c>
      <c r="V4">
        <v>0</v>
      </c>
      <c r="W4">
        <v>86622</v>
      </c>
      <c r="X4">
        <v>0</v>
      </c>
      <c r="Y4">
        <v>0</v>
      </c>
      <c r="Z4">
        <v>0</v>
      </c>
      <c r="AA4">
        <v>0</v>
      </c>
      <c r="AB4">
        <v>12696</v>
      </c>
      <c r="AC4">
        <v>7692</v>
      </c>
      <c r="AD4">
        <v>8250</v>
      </c>
      <c r="AE4">
        <v>0</v>
      </c>
      <c r="AF4">
        <v>8424</v>
      </c>
      <c r="AG4">
        <v>9880</v>
      </c>
      <c r="AH4">
        <v>0</v>
      </c>
      <c r="AI4">
        <v>19250</v>
      </c>
      <c r="AJ4">
        <v>0</v>
      </c>
      <c r="AK4">
        <v>12216</v>
      </c>
      <c r="AL4">
        <v>0</v>
      </c>
      <c r="AM4">
        <v>0</v>
      </c>
      <c r="AN4">
        <v>7694</v>
      </c>
      <c r="AO4">
        <v>0</v>
      </c>
      <c r="AP4">
        <v>7212</v>
      </c>
      <c r="AQ4">
        <v>0</v>
      </c>
      <c r="AR4">
        <v>43104</v>
      </c>
      <c r="AS4">
        <v>90776</v>
      </c>
      <c r="AT4">
        <v>0</v>
      </c>
      <c r="AU4">
        <v>0</v>
      </c>
      <c r="AV4">
        <v>44810</v>
      </c>
      <c r="AW4">
        <v>507133</v>
      </c>
    </row>
    <row r="5" spans="1:49" x14ac:dyDescent="0.35">
      <c r="A5" t="s">
        <v>138</v>
      </c>
      <c r="B5">
        <v>0</v>
      </c>
      <c r="C5">
        <v>48</v>
      </c>
      <c r="D5">
        <v>0</v>
      </c>
      <c r="E5">
        <v>3488</v>
      </c>
      <c r="F5">
        <v>0</v>
      </c>
      <c r="G5">
        <v>0</v>
      </c>
      <c r="H5">
        <v>10600</v>
      </c>
      <c r="I5">
        <v>0</v>
      </c>
      <c r="J5">
        <v>0</v>
      </c>
      <c r="K5">
        <v>0</v>
      </c>
      <c r="L5">
        <v>0</v>
      </c>
      <c r="M5">
        <v>0</v>
      </c>
      <c r="N5">
        <v>22278</v>
      </c>
      <c r="O5">
        <v>0</v>
      </c>
      <c r="P5">
        <v>0</v>
      </c>
      <c r="Q5">
        <v>0</v>
      </c>
      <c r="R5">
        <v>0</v>
      </c>
      <c r="S5">
        <v>1000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9298</v>
      </c>
      <c r="AC5">
        <v>0</v>
      </c>
      <c r="AD5">
        <v>0</v>
      </c>
      <c r="AE5">
        <v>0</v>
      </c>
      <c r="AF5">
        <v>0</v>
      </c>
      <c r="AG5">
        <v>1918</v>
      </c>
      <c r="AH5">
        <v>0</v>
      </c>
      <c r="AI5">
        <v>1384</v>
      </c>
      <c r="AJ5">
        <v>0</v>
      </c>
      <c r="AK5">
        <v>1170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51184</v>
      </c>
    </row>
    <row r="6" spans="1:49" x14ac:dyDescent="0.35">
      <c r="A6" t="s">
        <v>82</v>
      </c>
      <c r="B6">
        <v>0</v>
      </c>
      <c r="C6">
        <v>0</v>
      </c>
      <c r="D6">
        <v>1717</v>
      </c>
      <c r="E6">
        <v>0</v>
      </c>
      <c r="F6">
        <v>0</v>
      </c>
      <c r="G6">
        <v>574</v>
      </c>
      <c r="H6">
        <v>0</v>
      </c>
      <c r="I6">
        <v>36</v>
      </c>
      <c r="J6">
        <v>177</v>
      </c>
      <c r="K6">
        <v>0</v>
      </c>
      <c r="L6">
        <v>0</v>
      </c>
      <c r="M6">
        <v>351</v>
      </c>
      <c r="N6">
        <v>1029</v>
      </c>
      <c r="O6">
        <v>0</v>
      </c>
      <c r="P6">
        <v>7329</v>
      </c>
      <c r="Q6">
        <v>2131</v>
      </c>
      <c r="R6">
        <v>55</v>
      </c>
      <c r="S6">
        <v>0</v>
      </c>
      <c r="T6">
        <v>124</v>
      </c>
      <c r="U6">
        <v>74</v>
      </c>
      <c r="V6">
        <v>29</v>
      </c>
      <c r="W6">
        <v>0</v>
      </c>
      <c r="X6">
        <v>998</v>
      </c>
      <c r="Y6">
        <v>76</v>
      </c>
      <c r="Z6">
        <v>118</v>
      </c>
      <c r="AA6">
        <v>194</v>
      </c>
      <c r="AB6">
        <v>0</v>
      </c>
      <c r="AC6">
        <v>0</v>
      </c>
      <c r="AD6">
        <v>24</v>
      </c>
      <c r="AE6">
        <v>0</v>
      </c>
      <c r="AF6">
        <v>0</v>
      </c>
      <c r="AG6">
        <v>0</v>
      </c>
      <c r="AH6">
        <v>0</v>
      </c>
      <c r="AI6">
        <v>0</v>
      </c>
      <c r="AJ6">
        <v>34261</v>
      </c>
      <c r="AK6">
        <v>0</v>
      </c>
      <c r="AL6">
        <v>0</v>
      </c>
      <c r="AM6">
        <v>2683</v>
      </c>
      <c r="AN6">
        <v>488</v>
      </c>
      <c r="AO6">
        <v>217</v>
      </c>
      <c r="AP6">
        <v>351</v>
      </c>
      <c r="AQ6">
        <v>0</v>
      </c>
      <c r="AR6">
        <v>0</v>
      </c>
      <c r="AS6">
        <v>0</v>
      </c>
      <c r="AT6">
        <v>0</v>
      </c>
      <c r="AU6">
        <v>1491</v>
      </c>
      <c r="AV6">
        <v>0</v>
      </c>
      <c r="AW6">
        <v>54527</v>
      </c>
    </row>
    <row r="7" spans="1:49" x14ac:dyDescent="0.35">
      <c r="A7" t="s">
        <v>60</v>
      </c>
      <c r="B7">
        <v>0</v>
      </c>
      <c r="C7">
        <v>194</v>
      </c>
      <c r="D7">
        <v>255</v>
      </c>
      <c r="E7">
        <v>0</v>
      </c>
      <c r="F7">
        <v>52</v>
      </c>
      <c r="G7">
        <v>110</v>
      </c>
      <c r="H7">
        <v>21</v>
      </c>
      <c r="I7">
        <v>10</v>
      </c>
      <c r="J7">
        <v>132</v>
      </c>
      <c r="K7">
        <v>0</v>
      </c>
      <c r="L7">
        <v>0</v>
      </c>
      <c r="M7">
        <v>116</v>
      </c>
      <c r="N7">
        <v>397</v>
      </c>
      <c r="O7">
        <v>0</v>
      </c>
      <c r="P7">
        <v>1032</v>
      </c>
      <c r="Q7">
        <v>396</v>
      </c>
      <c r="R7">
        <v>32</v>
      </c>
      <c r="S7">
        <v>0</v>
      </c>
      <c r="T7">
        <v>0</v>
      </c>
      <c r="U7">
        <v>0</v>
      </c>
      <c r="V7">
        <v>8</v>
      </c>
      <c r="W7">
        <v>0</v>
      </c>
      <c r="X7">
        <v>385</v>
      </c>
      <c r="Y7">
        <v>117</v>
      </c>
      <c r="Z7">
        <v>0</v>
      </c>
      <c r="AA7">
        <v>107</v>
      </c>
      <c r="AB7">
        <v>0</v>
      </c>
      <c r="AC7">
        <v>0</v>
      </c>
      <c r="AD7">
        <v>18</v>
      </c>
      <c r="AE7">
        <v>0</v>
      </c>
      <c r="AF7">
        <v>0</v>
      </c>
      <c r="AG7">
        <v>0</v>
      </c>
      <c r="AH7">
        <v>0</v>
      </c>
      <c r="AI7">
        <v>0</v>
      </c>
      <c r="AJ7">
        <v>10770</v>
      </c>
      <c r="AK7">
        <v>0</v>
      </c>
      <c r="AL7">
        <v>0</v>
      </c>
      <c r="AM7">
        <v>528</v>
      </c>
      <c r="AN7">
        <v>214</v>
      </c>
      <c r="AO7">
        <v>0</v>
      </c>
      <c r="AP7">
        <v>12</v>
      </c>
      <c r="AQ7">
        <v>0</v>
      </c>
      <c r="AR7">
        <v>0</v>
      </c>
      <c r="AS7">
        <v>0</v>
      </c>
      <c r="AT7">
        <v>0</v>
      </c>
      <c r="AU7">
        <v>374</v>
      </c>
      <c r="AV7">
        <v>0</v>
      </c>
      <c r="AW7">
        <v>15280</v>
      </c>
    </row>
    <row r="8" spans="1:49" x14ac:dyDescent="0.35">
      <c r="A8" t="s">
        <v>127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44</v>
      </c>
      <c r="H9">
        <v>0</v>
      </c>
      <c r="I9">
        <v>0</v>
      </c>
      <c r="J9">
        <v>361</v>
      </c>
      <c r="K9">
        <v>0</v>
      </c>
      <c r="L9">
        <v>0</v>
      </c>
      <c r="M9">
        <v>168</v>
      </c>
      <c r="N9">
        <v>0</v>
      </c>
      <c r="O9">
        <v>0</v>
      </c>
      <c r="P9">
        <v>0</v>
      </c>
      <c r="Q9">
        <v>999</v>
      </c>
      <c r="R9">
        <v>0</v>
      </c>
      <c r="S9">
        <v>0</v>
      </c>
      <c r="T9">
        <v>0</v>
      </c>
      <c r="U9">
        <v>0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2217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3794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163</v>
      </c>
      <c r="K10">
        <v>0</v>
      </c>
      <c r="L10">
        <v>0</v>
      </c>
      <c r="M10">
        <v>8</v>
      </c>
      <c r="N10">
        <v>0</v>
      </c>
      <c r="O10">
        <v>0</v>
      </c>
      <c r="P10">
        <v>2970</v>
      </c>
      <c r="Q10">
        <v>6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2036</v>
      </c>
      <c r="Y10">
        <v>0</v>
      </c>
      <c r="Z10">
        <v>174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3518</v>
      </c>
      <c r="AK10">
        <v>0</v>
      </c>
      <c r="AL10">
        <v>0</v>
      </c>
      <c r="AM10">
        <v>4286</v>
      </c>
      <c r="AN10">
        <v>234</v>
      </c>
      <c r="AO10">
        <v>0</v>
      </c>
      <c r="AP10">
        <v>255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13651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  <c r="AV12">
        <v>229</v>
      </c>
      <c r="AW12">
        <v>229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190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26</v>
      </c>
      <c r="AW13">
        <v>216</v>
      </c>
    </row>
    <row r="14" spans="1:49" x14ac:dyDescent="0.35">
      <c r="A14" t="s">
        <v>133</v>
      </c>
      <c r="H14">
        <v>2380</v>
      </c>
      <c r="AR14">
        <v>93</v>
      </c>
      <c r="AT14">
        <v>145</v>
      </c>
      <c r="AW14">
        <v>2618</v>
      </c>
    </row>
    <row r="15" spans="1:49" x14ac:dyDescent="0.35">
      <c r="A15" t="s">
        <v>230</v>
      </c>
    </row>
    <row r="16" spans="1:49" x14ac:dyDescent="0.35">
      <c r="A16" t="s">
        <v>136</v>
      </c>
      <c r="H16">
        <v>820</v>
      </c>
      <c r="AT16">
        <v>8924</v>
      </c>
      <c r="AV16">
        <v>312</v>
      </c>
      <c r="AW16">
        <v>10056</v>
      </c>
    </row>
    <row r="17" spans="1:49" x14ac:dyDescent="0.35">
      <c r="A17" t="s">
        <v>231</v>
      </c>
    </row>
    <row r="18" spans="1:49" x14ac:dyDescent="0.35">
      <c r="A18" t="s">
        <v>141</v>
      </c>
      <c r="H18">
        <v>70</v>
      </c>
      <c r="AT18">
        <v>3705</v>
      </c>
      <c r="AW18">
        <v>3775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H21">
        <v>1600</v>
      </c>
      <c r="AR21">
        <v>2508</v>
      </c>
      <c r="AT21">
        <v>326</v>
      </c>
      <c r="AV21">
        <v>519</v>
      </c>
      <c r="AW21">
        <v>4953</v>
      </c>
    </row>
    <row r="22" spans="1:49" x14ac:dyDescent="0.35">
      <c r="A22" t="s">
        <v>142</v>
      </c>
      <c r="AR22">
        <v>10536</v>
      </c>
      <c r="AT22">
        <v>362</v>
      </c>
      <c r="AV22">
        <v>145</v>
      </c>
      <c r="AW22">
        <v>11043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8781</v>
      </c>
      <c r="AU23">
        <v>0</v>
      </c>
      <c r="AV23">
        <v>413</v>
      </c>
      <c r="AW23">
        <v>9254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1511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1511</v>
      </c>
    </row>
    <row r="25" spans="1:49" x14ac:dyDescent="0.35">
      <c r="A25" t="s">
        <v>247</v>
      </c>
      <c r="AT25">
        <v>2746</v>
      </c>
      <c r="AW25">
        <v>2746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3046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3046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27128336.499999981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 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10494912.499999989</v>
      </c>
      <c r="D54" t="str">
        <f t="shared" ref="D54:D117" si="3">D30</f>
        <v>Medical Doctors</v>
      </c>
      <c r="E54">
        <f t="shared" ref="E54:E77" si="4">C3</f>
        <v>1218</v>
      </c>
    </row>
    <row r="55" spans="2:5" x14ac:dyDescent="0.35">
      <c r="D55" t="str">
        <f t="shared" si="3"/>
        <v>Nursing Personnel</v>
      </c>
      <c r="E55">
        <f t="shared" si="4"/>
        <v>13638</v>
      </c>
    </row>
    <row r="56" spans="2:5" x14ac:dyDescent="0.35">
      <c r="D56" t="str">
        <f t="shared" si="3"/>
        <v>Midwifery personnel</v>
      </c>
      <c r="E56">
        <f t="shared" si="4"/>
        <v>48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194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 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10614844.000000013</v>
      </c>
      <c r="D78" t="str">
        <f t="shared" si="3"/>
        <v>Medical Doctors</v>
      </c>
      <c r="E78">
        <f t="shared" ref="E78:E101" si="5">D3</f>
        <v>191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1717</v>
      </c>
    </row>
    <row r="82" spans="4:5" x14ac:dyDescent="0.35">
      <c r="D82" t="str">
        <f t="shared" si="3"/>
        <v>Dentists</v>
      </c>
      <c r="E82">
        <f t="shared" si="5"/>
        <v>255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 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18169842.499999996</v>
      </c>
      <c r="D102" s="29" t="str">
        <f t="shared" si="3"/>
        <v>Medical Doctors</v>
      </c>
      <c r="E102">
        <f t="shared" ref="E102:E125" si="6">E3</f>
        <v>1818</v>
      </c>
    </row>
    <row r="103" spans="2:5" x14ac:dyDescent="0.35">
      <c r="D103" s="29" t="str">
        <f t="shared" si="3"/>
        <v>Nursing Personnel</v>
      </c>
      <c r="E103">
        <f t="shared" si="6"/>
        <v>12716</v>
      </c>
    </row>
    <row r="104" spans="2:5" x14ac:dyDescent="0.35">
      <c r="D104" s="29" t="str">
        <f t="shared" si="3"/>
        <v>Midwifery personnel</v>
      </c>
      <c r="E104">
        <f t="shared" si="6"/>
        <v>3488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 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2260375.5000000019</v>
      </c>
      <c r="D126" s="29" t="str">
        <f t="shared" si="7"/>
        <v>Medical Doctors</v>
      </c>
      <c r="E126">
        <f t="shared" ref="E126:E149" si="8">F3</f>
        <v>76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52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 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4798734.5</v>
      </c>
      <c r="D150" s="30" t="str">
        <f t="shared" si="7"/>
        <v>Medical Doctors</v>
      </c>
      <c r="E150">
        <f t="shared" ref="E150:E173" si="9">G3</f>
        <v>17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574</v>
      </c>
    </row>
    <row r="154" spans="2:5" x14ac:dyDescent="0.35">
      <c r="D154" s="30" t="str">
        <f t="shared" si="7"/>
        <v>Dentists</v>
      </c>
      <c r="E154">
        <f t="shared" si="9"/>
        <v>110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44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 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22995555.5</v>
      </c>
      <c r="D174" s="31" t="str">
        <f t="shared" si="7"/>
        <v>Medical Doctors</v>
      </c>
      <c r="E174">
        <f t="shared" ref="E174:E197" si="10">H3</f>
        <v>11036</v>
      </c>
    </row>
    <row r="175" spans="2:5" x14ac:dyDescent="0.35">
      <c r="D175" s="30" t="str">
        <f t="shared" si="7"/>
        <v>Nursing Personnel</v>
      </c>
      <c r="E175">
        <f t="shared" si="10"/>
        <v>17736</v>
      </c>
    </row>
    <row r="176" spans="2:5" x14ac:dyDescent="0.35">
      <c r="D176" s="30" t="str">
        <f t="shared" si="7"/>
        <v>Midwifery personnel</v>
      </c>
      <c r="E176">
        <f t="shared" si="10"/>
        <v>10600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21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190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2380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820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70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1600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60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 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22299584.999999989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36</v>
      </c>
    </row>
    <row r="202" spans="2:5" x14ac:dyDescent="0.35">
      <c r="D202" s="30" t="str">
        <f t="shared" si="11"/>
        <v>Dentists</v>
      </c>
      <c r="E202">
        <f t="shared" si="12"/>
        <v>10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 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76035588.49999994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177</v>
      </c>
    </row>
    <row r="226" spans="4:5" x14ac:dyDescent="0.35">
      <c r="D226" s="30" t="str">
        <f t="shared" si="11"/>
        <v>Dentists</v>
      </c>
      <c r="E226">
        <f t="shared" si="13"/>
        <v>132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361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163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 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4944861.5000000019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6916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 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714612.00000000012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 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546076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952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351</v>
      </c>
    </row>
    <row r="298" spans="2:5" x14ac:dyDescent="0.35">
      <c r="D298" s="30" t="str">
        <f t="shared" si="14"/>
        <v>Dentists</v>
      </c>
      <c r="E298">
        <f t="shared" si="17"/>
        <v>116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168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8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 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38760167.5</v>
      </c>
      <c r="D318" s="29" t="str">
        <f t="shared" si="18"/>
        <v>Medical Doctors</v>
      </c>
      <c r="E318">
        <f t="shared" ref="E318:E341" si="19">N3</f>
        <v>612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22278</v>
      </c>
    </row>
    <row r="321" spans="4:5" x14ac:dyDescent="0.35">
      <c r="D321" s="30" t="str">
        <f t="shared" si="18"/>
        <v>Pharmacists</v>
      </c>
      <c r="E321">
        <f t="shared" si="19"/>
        <v>1029</v>
      </c>
    </row>
    <row r="322" spans="4:5" x14ac:dyDescent="0.35">
      <c r="D322" s="30" t="str">
        <f t="shared" si="18"/>
        <v>Dentists</v>
      </c>
      <c r="E322">
        <f t="shared" si="19"/>
        <v>397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 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3323425.0000000009</v>
      </c>
      <c r="D342" s="29" t="str">
        <f t="shared" si="18"/>
        <v>Medical Doctors</v>
      </c>
      <c r="E342">
        <f t="shared" ref="E342:E365" si="20">O3</f>
        <v>484</v>
      </c>
    </row>
    <row r="343" spans="2:5" x14ac:dyDescent="0.35">
      <c r="D343" s="30" t="str">
        <f t="shared" si="18"/>
        <v>Nursing Personnel</v>
      </c>
      <c r="E343">
        <f t="shared" si="20"/>
        <v>8264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 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99746766.49999994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7329</v>
      </c>
    </row>
    <row r="370" spans="4:5" x14ac:dyDescent="0.35">
      <c r="D370" s="30" t="str">
        <f t="shared" si="22"/>
        <v>Dentists</v>
      </c>
      <c r="E370">
        <f t="shared" si="23"/>
        <v>1032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2970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 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1966855.5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2131</v>
      </c>
    </row>
    <row r="394" spans="2:5" x14ac:dyDescent="0.35">
      <c r="D394" s="30" t="str">
        <f t="shared" si="22"/>
        <v>Dentists</v>
      </c>
      <c r="E394">
        <f t="shared" si="24"/>
        <v>396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999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6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 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28196358.499999996</v>
      </c>
      <c r="D414" s="29" t="str">
        <f t="shared" si="22"/>
        <v>Medical Doctors</v>
      </c>
      <c r="E414">
        <f t="shared" ref="E414:E437" si="25">R3</f>
        <v>6032</v>
      </c>
    </row>
    <row r="415" spans="2:5" x14ac:dyDescent="0.35">
      <c r="D415" s="30" t="str">
        <f t="shared" si="22"/>
        <v>Nursing Personnel</v>
      </c>
      <c r="E415">
        <f t="shared" si="25"/>
        <v>74808</v>
      </c>
    </row>
    <row r="416" spans="2:5" x14ac:dyDescent="0.35">
      <c r="D416" s="30" t="str">
        <f t="shared" si="22"/>
        <v>Midwifery personnel</v>
      </c>
      <c r="E416">
        <f t="shared" si="25"/>
        <v>0</v>
      </c>
    </row>
    <row r="417" spans="4:5" x14ac:dyDescent="0.35">
      <c r="D417" s="30" t="str">
        <f t="shared" si="22"/>
        <v>Pharmacists</v>
      </c>
      <c r="E417">
        <f t="shared" si="25"/>
        <v>55</v>
      </c>
    </row>
    <row r="418" spans="4:5" x14ac:dyDescent="0.35">
      <c r="D418" s="30" t="str">
        <f t="shared" si="22"/>
        <v>Dentists</v>
      </c>
      <c r="E418">
        <f t="shared" si="25"/>
        <v>32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 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11333365.500000002</v>
      </c>
      <c r="D438" s="29" t="str">
        <f t="shared" si="26"/>
        <v>Medical Doctors</v>
      </c>
      <c r="E438">
        <f t="shared" ref="E438:E461" si="27">S3</f>
        <v>3688</v>
      </c>
    </row>
    <row r="439" spans="2:5" x14ac:dyDescent="0.35">
      <c r="D439" s="30" t="str">
        <f t="shared" si="26"/>
        <v>Nursing Personnel</v>
      </c>
      <c r="E439">
        <f t="shared" si="27"/>
        <v>11578</v>
      </c>
    </row>
    <row r="440" spans="2:5" x14ac:dyDescent="0.35">
      <c r="D440" s="30" t="str">
        <f t="shared" si="26"/>
        <v>Midwifery personnel</v>
      </c>
      <c r="E440">
        <f t="shared" si="27"/>
        <v>1000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 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2189019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124</v>
      </c>
    </row>
    <row r="466" spans="4:5" x14ac:dyDescent="0.35">
      <c r="D466" s="30" t="str">
        <f t="shared" si="26"/>
        <v>Dentists</v>
      </c>
      <c r="E466">
        <f t="shared" si="28"/>
        <v>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 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1743309.0000000002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1899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74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 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1295183.0000000005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29</v>
      </c>
    </row>
    <row r="514" spans="4:5" x14ac:dyDescent="0.35">
      <c r="D514" s="30" t="str">
        <f t="shared" si="30"/>
        <v>Dentists</v>
      </c>
      <c r="E514">
        <f t="shared" si="31"/>
        <v>8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5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1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 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45831863.500000007</v>
      </c>
      <c r="D534" s="29" t="str">
        <f t="shared" si="30"/>
        <v>Medical Doctors</v>
      </c>
      <c r="E534">
        <f t="shared" ref="E534:E557" si="32">W3</f>
        <v>18971</v>
      </c>
    </row>
    <row r="535" spans="2:5" x14ac:dyDescent="0.35">
      <c r="D535" s="30" t="str">
        <f t="shared" si="30"/>
        <v>Nursing Personnel</v>
      </c>
      <c r="E535">
        <f t="shared" si="32"/>
        <v>86622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 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4519397.9999999981</v>
      </c>
      <c r="D558" s="29" t="str">
        <f t="shared" ref="D558:D621" si="33">D534</f>
        <v>Medical Doctors</v>
      </c>
      <c r="E558">
        <f t="shared" ref="E558:E581" si="34">X3</f>
        <v>0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998</v>
      </c>
    </row>
    <row r="562" spans="4:5" x14ac:dyDescent="0.35">
      <c r="D562" s="30" t="str">
        <f t="shared" si="33"/>
        <v>Dentists</v>
      </c>
      <c r="E562">
        <f t="shared" si="34"/>
        <v>385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2036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 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2095242.4999999993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76</v>
      </c>
    </row>
    <row r="586" spans="2:5" x14ac:dyDescent="0.35">
      <c r="D586" s="30" t="str">
        <f t="shared" si="33"/>
        <v>Dentists</v>
      </c>
      <c r="E586">
        <f t="shared" si="35"/>
        <v>117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 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24215975.500000019</v>
      </c>
      <c r="D606" s="29" t="str">
        <f t="shared" si="33"/>
        <v>Medical Doctors</v>
      </c>
      <c r="E606">
        <f t="shared" ref="E606:E629" si="36">Z3</f>
        <v>8550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118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174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 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17551814.000000004</v>
      </c>
      <c r="D630" s="29" t="str">
        <f t="shared" si="37"/>
        <v>Medical Doctors</v>
      </c>
      <c r="E630">
        <f t="shared" ref="E630:E653" si="38">AA3</f>
        <v>3576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194</v>
      </c>
    </row>
    <row r="634" spans="2:5" x14ac:dyDescent="0.35">
      <c r="D634" s="30" t="str">
        <f t="shared" si="37"/>
        <v>Dentists</v>
      </c>
      <c r="E634">
        <f t="shared" si="38"/>
        <v>107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 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26038704.499999993</v>
      </c>
      <c r="D654" s="32" t="str">
        <f t="shared" si="37"/>
        <v>Medical Doctors</v>
      </c>
      <c r="E654">
        <f t="shared" ref="E654:E677" si="39">AB3</f>
        <v>0</v>
      </c>
    </row>
    <row r="655" spans="2:5" x14ac:dyDescent="0.35">
      <c r="D655" s="30" t="str">
        <f t="shared" si="37"/>
        <v>Nursing Personnel</v>
      </c>
      <c r="E655">
        <f t="shared" si="39"/>
        <v>12696</v>
      </c>
    </row>
    <row r="656" spans="2:5" x14ac:dyDescent="0.35">
      <c r="D656" s="30" t="str">
        <f t="shared" si="37"/>
        <v>Midwifery personnel</v>
      </c>
      <c r="E656">
        <f t="shared" si="39"/>
        <v>9298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 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3843173.9999999991</v>
      </c>
      <c r="D678" s="29" t="str">
        <f t="shared" si="37"/>
        <v>Medical Doctors</v>
      </c>
      <c r="E678">
        <f t="shared" ref="E678:E701" si="40">AC3</f>
        <v>1244</v>
      </c>
    </row>
    <row r="679" spans="2:5" x14ac:dyDescent="0.35">
      <c r="D679" s="30" t="str">
        <f t="shared" si="37"/>
        <v>Nursing Personnel</v>
      </c>
      <c r="E679">
        <f t="shared" si="40"/>
        <v>7692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 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1292113.5000000002</v>
      </c>
      <c r="D702" s="29" t="str">
        <f t="shared" si="41"/>
        <v>Medical Doctors</v>
      </c>
      <c r="E702">
        <f t="shared" ref="E702:E725" si="42">AD3</f>
        <v>4858</v>
      </c>
    </row>
    <row r="703" spans="2:5" x14ac:dyDescent="0.35">
      <c r="D703" s="30" t="str">
        <f t="shared" si="41"/>
        <v>Nursing Personnel</v>
      </c>
      <c r="E703">
        <f t="shared" si="42"/>
        <v>8250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24</v>
      </c>
    </row>
    <row r="706" spans="4:5" x14ac:dyDescent="0.35">
      <c r="D706" s="30" t="str">
        <f t="shared" si="41"/>
        <v>Dentists</v>
      </c>
      <c r="E706">
        <f t="shared" si="42"/>
        <v>18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 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16477966.500000002</v>
      </c>
      <c r="D726" s="29" t="str">
        <f t="shared" si="41"/>
        <v>Medical Doctors</v>
      </c>
      <c r="E726">
        <f t="shared" ref="E726:E749" si="43">AE3</f>
        <v>68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 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2243000.9999999991</v>
      </c>
      <c r="D750" s="29" t="str">
        <f t="shared" ref="D750:D813" si="44">D726</f>
        <v>Medical Doctors</v>
      </c>
      <c r="E750">
        <f t="shared" ref="E750:E773" si="45">AF3</f>
        <v>24</v>
      </c>
    </row>
    <row r="751" spans="2:5" x14ac:dyDescent="0.35">
      <c r="D751" s="30" t="str">
        <f t="shared" si="44"/>
        <v>Nursing Personnel</v>
      </c>
      <c r="E751">
        <f t="shared" si="45"/>
        <v>8424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 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19372013.999999993</v>
      </c>
      <c r="D774" s="29" t="str">
        <f t="shared" si="44"/>
        <v>Medical Doctors</v>
      </c>
      <c r="E774">
        <f t="shared" ref="E774:E797" si="46">AG3</f>
        <v>1119</v>
      </c>
    </row>
    <row r="775" spans="2:5" x14ac:dyDescent="0.35">
      <c r="D775" s="30" t="str">
        <f t="shared" si="44"/>
        <v>Nursing Personnel</v>
      </c>
      <c r="E775">
        <f t="shared" si="46"/>
        <v>9880</v>
      </c>
    </row>
    <row r="776" spans="2:5" x14ac:dyDescent="0.35">
      <c r="D776" s="30" t="str">
        <f t="shared" si="44"/>
        <v>Midwifery personnel</v>
      </c>
      <c r="E776">
        <f t="shared" si="46"/>
        <v>1918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 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179379016.5</v>
      </c>
      <c r="D798" s="29" t="str">
        <f t="shared" si="44"/>
        <v>Medical Doctors</v>
      </c>
      <c r="E798">
        <f t="shared" ref="E798:E821" si="47">AH3</f>
        <v>2281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 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11368451.500000004</v>
      </c>
      <c r="D822" s="29" t="str">
        <f t="shared" si="48"/>
        <v>Medical Doctors</v>
      </c>
      <c r="E822">
        <f t="shared" ref="E822:E845" si="49">AI3</f>
        <v>2098</v>
      </c>
    </row>
    <row r="823" spans="2:5" x14ac:dyDescent="0.35">
      <c r="D823" s="30" t="str">
        <f t="shared" si="48"/>
        <v>Nursing Personnel</v>
      </c>
      <c r="E823">
        <f t="shared" si="49"/>
        <v>19250</v>
      </c>
    </row>
    <row r="824" spans="2:5" x14ac:dyDescent="0.35">
      <c r="D824" s="30" t="str">
        <f t="shared" si="48"/>
        <v>Midwifery personnel</v>
      </c>
      <c r="E824">
        <f t="shared" si="49"/>
        <v>1384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 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13970307.499999993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34261</v>
      </c>
    </row>
    <row r="850" spans="4:5" x14ac:dyDescent="0.35">
      <c r="D850" s="30" t="str">
        <f t="shared" si="48"/>
        <v>Dentists</v>
      </c>
      <c r="E850">
        <f t="shared" si="50"/>
        <v>10770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3518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 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7140688.0000000028</v>
      </c>
      <c r="D870" s="29" t="str">
        <f t="shared" si="48"/>
        <v>Medical Doctors</v>
      </c>
      <c r="E870">
        <f t="shared" ref="E870:E893" si="51">AK3</f>
        <v>1</v>
      </c>
    </row>
    <row r="871" spans="2:5" x14ac:dyDescent="0.35">
      <c r="D871" s="30" t="str">
        <f t="shared" si="48"/>
        <v>Nursing Personnel</v>
      </c>
      <c r="E871">
        <f t="shared" si="51"/>
        <v>12216</v>
      </c>
    </row>
    <row r="872" spans="2:5" x14ac:dyDescent="0.35">
      <c r="D872" s="30" t="str">
        <f t="shared" si="48"/>
        <v>Midwifery personnel</v>
      </c>
      <c r="E872">
        <f t="shared" si="51"/>
        <v>1170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1511</v>
      </c>
    </row>
    <row r="892" spans="2:5" x14ac:dyDescent="0.35">
      <c r="D892" s="30" t="str">
        <f t="shared" si="52"/>
        <v xml:space="preserve"> 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3046</v>
      </c>
    </row>
    <row r="894" spans="2:5" x14ac:dyDescent="0.35">
      <c r="B894" t="str">
        <f>AL1</f>
        <v>SSD</v>
      </c>
      <c r="C894">
        <f>AL2</f>
        <v>11213284.499999998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 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197496.99999999994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2683</v>
      </c>
    </row>
    <row r="922" spans="2:5" x14ac:dyDescent="0.35">
      <c r="D922" s="30" t="str">
        <f t="shared" si="52"/>
        <v>Dentists</v>
      </c>
      <c r="E922">
        <f t="shared" si="54"/>
        <v>528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2217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4286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 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1125865.0000000005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7694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488</v>
      </c>
    </row>
    <row r="946" spans="4:5" x14ac:dyDescent="0.35">
      <c r="D946" s="30" t="str">
        <f t="shared" si="55"/>
        <v>Dentists</v>
      </c>
      <c r="E946">
        <f t="shared" si="56"/>
        <v>214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234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 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98000.999999999927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217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 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13697125.5</v>
      </c>
      <c r="D990" s="29" t="str">
        <f t="shared" si="55"/>
        <v>Medical Doctors</v>
      </c>
      <c r="E990">
        <f t="shared" ref="E990:E1013" si="58">AP3</f>
        <v>1216</v>
      </c>
    </row>
    <row r="991" spans="2:5" x14ac:dyDescent="0.35">
      <c r="D991" s="30" t="str">
        <f t="shared" si="55"/>
        <v>Nursing Personnel</v>
      </c>
      <c r="E991">
        <f t="shared" si="58"/>
        <v>7212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351</v>
      </c>
    </row>
    <row r="994" spans="4:5" x14ac:dyDescent="0.35">
      <c r="D994" s="30" t="str">
        <f t="shared" si="55"/>
        <v>Dentists</v>
      </c>
      <c r="E994">
        <f t="shared" si="58"/>
        <v>12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255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 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7288383.0000000009</v>
      </c>
      <c r="D1014" s="29" t="str">
        <f t="shared" si="59"/>
        <v>Medical Doctors</v>
      </c>
      <c r="E1014">
        <f t="shared" ref="E1014:E1037" si="60">AQ3</f>
        <v>0</v>
      </c>
    </row>
    <row r="1015" spans="2:5" x14ac:dyDescent="0.35">
      <c r="D1015" s="30" t="str">
        <f t="shared" si="59"/>
        <v>Nursing Personnel</v>
      </c>
      <c r="E1015">
        <f t="shared" si="60"/>
        <v>0</v>
      </c>
    </row>
    <row r="1016" spans="2:5" x14ac:dyDescent="0.35">
      <c r="D1016" s="30" t="str">
        <f t="shared" si="59"/>
        <v>Midwifery personnel</v>
      </c>
      <c r="E1016">
        <f t="shared" si="60"/>
        <v>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0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 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50814551.500000022</v>
      </c>
      <c r="D1038" s="29" t="str">
        <f t="shared" si="59"/>
        <v>Medical Doctors</v>
      </c>
      <c r="E1038">
        <f t="shared" ref="E1038:E1061" si="61">AR3</f>
        <v>6036</v>
      </c>
    </row>
    <row r="1039" spans="2:5" x14ac:dyDescent="0.35">
      <c r="D1039" s="30" t="str">
        <f t="shared" si="59"/>
        <v>Nursing Personnel</v>
      </c>
      <c r="E1039">
        <f t="shared" si="61"/>
        <v>43104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93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2508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10536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 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36336539.50000003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90776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 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54729550.99999997</v>
      </c>
      <c r="D1086" s="29" t="str">
        <f t="shared" si="63"/>
        <v>Medical Doctors</v>
      </c>
      <c r="E1086">
        <f t="shared" ref="E1086:E1109" si="64">AT3</f>
        <v>5084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145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8924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3705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326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362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8781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 Audiologists and Speech Therapists </v>
      </c>
      <c r="E1108">
        <f t="shared" si="64"/>
        <v>2746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15737792.999999998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1491</v>
      </c>
    </row>
    <row r="1114" spans="2:5" x14ac:dyDescent="0.35">
      <c r="D1114" s="30" t="str">
        <f t="shared" si="63"/>
        <v>Dentists</v>
      </c>
      <c r="E1114">
        <f t="shared" si="65"/>
        <v>374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 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13855753.000000004</v>
      </c>
      <c r="D1134" s="29" t="str">
        <f t="shared" ref="D1134:D1180" si="66">D1110</f>
        <v>Medical Doctors</v>
      </c>
      <c r="E1134">
        <f t="shared" ref="E1134:E1157" si="67">AV3</f>
        <v>3561</v>
      </c>
    </row>
    <row r="1135" spans="2:5" x14ac:dyDescent="0.35">
      <c r="D1135" s="30" t="str">
        <f t="shared" si="66"/>
        <v>Nursing Personnel</v>
      </c>
      <c r="E1135">
        <f t="shared" si="67"/>
        <v>44810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229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26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312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519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145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413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 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969991847.99999988</v>
      </c>
      <c r="D1158" s="29" t="str">
        <f t="shared" si="66"/>
        <v>Medical Doctors</v>
      </c>
      <c r="E1158">
        <f t="shared" ref="E1158:E1181" si="68">AW3</f>
        <v>83859</v>
      </c>
    </row>
    <row r="1159" spans="2:5" x14ac:dyDescent="0.35">
      <c r="D1159" s="30" t="str">
        <f t="shared" si="66"/>
        <v>Nursing Personnel</v>
      </c>
      <c r="E1159">
        <f t="shared" si="68"/>
        <v>507133</v>
      </c>
    </row>
    <row r="1160" spans="2:5" x14ac:dyDescent="0.35">
      <c r="D1160" s="30" t="str">
        <f t="shared" si="66"/>
        <v>Midwifery personnel</v>
      </c>
      <c r="E1160">
        <f t="shared" si="68"/>
        <v>51184</v>
      </c>
    </row>
    <row r="1161" spans="2:5" x14ac:dyDescent="0.35">
      <c r="D1161" s="30" t="str">
        <f t="shared" si="66"/>
        <v>Pharmacists</v>
      </c>
      <c r="E1161">
        <f t="shared" si="68"/>
        <v>54527</v>
      </c>
    </row>
    <row r="1162" spans="2:5" x14ac:dyDescent="0.35">
      <c r="D1162" s="30" t="str">
        <f t="shared" si="66"/>
        <v>Dentists</v>
      </c>
      <c r="E1162">
        <f t="shared" si="68"/>
        <v>15280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0</v>
      </c>
    </row>
    <row r="1164" spans="2:5" x14ac:dyDescent="0.35">
      <c r="D1164" s="30" t="str">
        <f t="shared" si="66"/>
        <v>Dieticians and nutritionists</v>
      </c>
      <c r="E1164">
        <f t="shared" si="68"/>
        <v>3794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13651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229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216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2618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10056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3775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4953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11043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9254</v>
      </c>
    </row>
    <row r="1179" spans="4:5" x14ac:dyDescent="0.35">
      <c r="D1179" s="30" t="str">
        <f t="shared" si="66"/>
        <v>Social workers</v>
      </c>
      <c r="E1179">
        <f t="shared" si="68"/>
        <v>1511</v>
      </c>
    </row>
    <row r="1180" spans="4:5" x14ac:dyDescent="0.35">
      <c r="D1180" s="30" t="str">
        <f t="shared" si="66"/>
        <v xml:space="preserve"> Audiologists and Speech Therapists </v>
      </c>
      <c r="E1180">
        <f t="shared" si="68"/>
        <v>2746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3046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A6D91-3FE6-4074-B0BF-6E16F58047E5}">
  <dimension ref="A1:AW1181"/>
  <sheetViews>
    <sheetView topLeftCell="AF1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28127721.000000004</v>
      </c>
      <c r="C2">
        <v>10727148.499999996</v>
      </c>
      <c r="D2">
        <v>10932783.499999994</v>
      </c>
      <c r="E2">
        <v>18718019.499999996</v>
      </c>
      <c r="F2">
        <v>2305171.5000000005</v>
      </c>
      <c r="G2">
        <v>4819332.9999999991</v>
      </c>
      <c r="H2">
        <v>23596741</v>
      </c>
      <c r="I2">
        <v>23012646.5</v>
      </c>
      <c r="J2">
        <v>78656903.50000006</v>
      </c>
      <c r="K2">
        <v>5064386.0000000019</v>
      </c>
      <c r="L2">
        <v>730215.49999999953</v>
      </c>
      <c r="M2">
        <v>552166.00000000012</v>
      </c>
      <c r="N2">
        <v>39543154.499999985</v>
      </c>
      <c r="O2">
        <v>3340005.9999999991</v>
      </c>
      <c r="P2">
        <v>102471895.49999996</v>
      </c>
      <c r="Q2">
        <v>2028517.0000000007</v>
      </c>
      <c r="R2">
        <v>28870939.000000007</v>
      </c>
      <c r="S2">
        <v>11625998.500000007</v>
      </c>
      <c r="T2">
        <v>2253133.5000000009</v>
      </c>
      <c r="U2">
        <v>1788919.0000000005</v>
      </c>
      <c r="V2">
        <v>1346973.0000000005</v>
      </c>
      <c r="W2">
        <v>46851488.499999993</v>
      </c>
      <c r="X2">
        <v>4612328.9999999972</v>
      </c>
      <c r="Y2">
        <v>2118520.5000000019</v>
      </c>
      <c r="Z2">
        <v>24850912.500000015</v>
      </c>
      <c r="AA2">
        <v>18112906.500000004</v>
      </c>
      <c r="AB2">
        <v>26843245.5</v>
      </c>
      <c r="AC2">
        <v>3946219.4999999991</v>
      </c>
      <c r="AD2">
        <v>1293153</v>
      </c>
      <c r="AE2">
        <v>16938941.500000004</v>
      </c>
      <c r="AF2">
        <v>2282703.9999999995</v>
      </c>
      <c r="AG2">
        <v>20128123.999999989</v>
      </c>
      <c r="AH2">
        <v>183995784.49999991</v>
      </c>
      <c r="AI2">
        <v>11642959</v>
      </c>
      <c r="AJ2">
        <v>14356180.500000004</v>
      </c>
      <c r="AK2">
        <v>7314773</v>
      </c>
      <c r="AL2">
        <v>11194299.499999998</v>
      </c>
      <c r="AM2">
        <v>201123.50000000012</v>
      </c>
      <c r="AN2">
        <v>1133935.9999999998</v>
      </c>
      <c r="AO2">
        <v>99239.999999999971</v>
      </c>
      <c r="AP2">
        <v>14140274</v>
      </c>
      <c r="AQ2">
        <v>7473228.5</v>
      </c>
      <c r="AR2">
        <v>52542823.5</v>
      </c>
      <c r="AS2">
        <v>37477355.999999978</v>
      </c>
      <c r="AT2">
        <v>55876503.999999993</v>
      </c>
      <c r="AU2">
        <v>16248229.999999996</v>
      </c>
      <c r="AV2">
        <v>14154937</v>
      </c>
      <c r="AW2">
        <v>996342964.99999988</v>
      </c>
    </row>
    <row r="3" spans="1:49" x14ac:dyDescent="0.35">
      <c r="A3" t="s">
        <v>135</v>
      </c>
      <c r="B3">
        <v>0</v>
      </c>
      <c r="C3">
        <v>1016</v>
      </c>
      <c r="D3">
        <v>0</v>
      </c>
      <c r="E3">
        <v>2378</v>
      </c>
      <c r="F3">
        <v>0</v>
      </c>
      <c r="G3">
        <v>648</v>
      </c>
      <c r="H3">
        <v>0</v>
      </c>
      <c r="I3">
        <v>0</v>
      </c>
      <c r="J3">
        <v>0</v>
      </c>
      <c r="K3">
        <v>0</v>
      </c>
      <c r="L3">
        <v>0</v>
      </c>
      <c r="M3">
        <v>820</v>
      </c>
      <c r="N3">
        <v>0</v>
      </c>
      <c r="O3">
        <v>497</v>
      </c>
      <c r="P3">
        <v>0</v>
      </c>
      <c r="Q3">
        <v>0</v>
      </c>
      <c r="R3">
        <v>6526</v>
      </c>
      <c r="S3">
        <v>1954</v>
      </c>
      <c r="T3">
        <v>426</v>
      </c>
      <c r="U3">
        <v>708</v>
      </c>
      <c r="V3">
        <v>0</v>
      </c>
      <c r="W3">
        <v>0</v>
      </c>
      <c r="X3">
        <v>336</v>
      </c>
      <c r="Y3">
        <v>0</v>
      </c>
      <c r="Z3">
        <v>0</v>
      </c>
      <c r="AA3">
        <v>3583</v>
      </c>
      <c r="AB3">
        <v>38</v>
      </c>
      <c r="AC3">
        <v>1384</v>
      </c>
      <c r="AD3">
        <v>5100</v>
      </c>
      <c r="AE3">
        <v>0</v>
      </c>
      <c r="AF3">
        <v>0</v>
      </c>
      <c r="AG3">
        <v>1268</v>
      </c>
      <c r="AH3">
        <v>0</v>
      </c>
      <c r="AI3">
        <v>2568</v>
      </c>
      <c r="AJ3">
        <v>72</v>
      </c>
      <c r="AK3">
        <v>0</v>
      </c>
      <c r="AL3">
        <v>0</v>
      </c>
      <c r="AM3">
        <v>126</v>
      </c>
      <c r="AN3">
        <v>0</v>
      </c>
      <c r="AO3">
        <v>4</v>
      </c>
      <c r="AP3">
        <v>1392</v>
      </c>
      <c r="AQ3">
        <v>722</v>
      </c>
      <c r="AR3">
        <v>0</v>
      </c>
      <c r="AS3">
        <v>7290</v>
      </c>
      <c r="AT3">
        <v>1143</v>
      </c>
      <c r="AU3">
        <v>0</v>
      </c>
      <c r="AV3">
        <v>5462</v>
      </c>
      <c r="AW3">
        <v>45461</v>
      </c>
    </row>
    <row r="4" spans="1:49" x14ac:dyDescent="0.35">
      <c r="A4" t="s">
        <v>139</v>
      </c>
      <c r="B4">
        <v>0</v>
      </c>
      <c r="C4">
        <v>13376</v>
      </c>
      <c r="D4">
        <v>0</v>
      </c>
      <c r="E4">
        <v>19496</v>
      </c>
      <c r="F4">
        <v>0</v>
      </c>
      <c r="G4">
        <v>644</v>
      </c>
      <c r="H4">
        <v>21782</v>
      </c>
      <c r="I4">
        <v>0</v>
      </c>
      <c r="J4">
        <v>144540</v>
      </c>
      <c r="K4">
        <v>7704</v>
      </c>
      <c r="L4">
        <v>0</v>
      </c>
      <c r="M4">
        <v>996</v>
      </c>
      <c r="N4">
        <v>0</v>
      </c>
      <c r="O4">
        <v>7924</v>
      </c>
      <c r="P4">
        <v>0</v>
      </c>
      <c r="Q4">
        <v>0</v>
      </c>
      <c r="R4">
        <v>97878</v>
      </c>
      <c r="S4">
        <v>8778</v>
      </c>
      <c r="T4">
        <v>4744</v>
      </c>
      <c r="U4">
        <v>2098</v>
      </c>
      <c r="V4">
        <v>0</v>
      </c>
      <c r="W4">
        <v>82826</v>
      </c>
      <c r="X4">
        <v>0</v>
      </c>
      <c r="Y4">
        <v>0</v>
      </c>
      <c r="Z4">
        <v>0</v>
      </c>
      <c r="AA4">
        <v>0</v>
      </c>
      <c r="AB4">
        <v>13854</v>
      </c>
      <c r="AC4">
        <v>8274</v>
      </c>
      <c r="AD4">
        <v>8522</v>
      </c>
      <c r="AE4">
        <v>0</v>
      </c>
      <c r="AF4">
        <v>8730</v>
      </c>
      <c r="AG4">
        <v>6506</v>
      </c>
      <c r="AH4">
        <v>0</v>
      </c>
      <c r="AI4">
        <v>20734</v>
      </c>
      <c r="AJ4">
        <v>3364</v>
      </c>
      <c r="AK4">
        <v>11746</v>
      </c>
      <c r="AL4">
        <v>0</v>
      </c>
      <c r="AM4">
        <v>884</v>
      </c>
      <c r="AN4">
        <v>7952</v>
      </c>
      <c r="AO4">
        <v>0</v>
      </c>
      <c r="AP4">
        <v>7126</v>
      </c>
      <c r="AQ4">
        <v>2682</v>
      </c>
      <c r="AR4">
        <v>0</v>
      </c>
      <c r="AS4">
        <v>101362</v>
      </c>
      <c r="AT4">
        <v>0</v>
      </c>
      <c r="AU4">
        <v>0</v>
      </c>
      <c r="AV4">
        <v>41532</v>
      </c>
      <c r="AW4">
        <v>656054</v>
      </c>
    </row>
    <row r="5" spans="1:49" x14ac:dyDescent="0.35">
      <c r="A5" t="s">
        <v>138</v>
      </c>
      <c r="B5">
        <v>0</v>
      </c>
      <c r="C5">
        <v>158</v>
      </c>
      <c r="D5">
        <v>0</v>
      </c>
      <c r="E5">
        <v>4766</v>
      </c>
      <c r="F5">
        <v>0</v>
      </c>
      <c r="G5">
        <v>1210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13616</v>
      </c>
      <c r="S5">
        <v>752</v>
      </c>
      <c r="T5">
        <v>1700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10316</v>
      </c>
      <c r="AC5">
        <v>0</v>
      </c>
      <c r="AD5">
        <v>0</v>
      </c>
      <c r="AE5">
        <v>0</v>
      </c>
      <c r="AF5">
        <v>0</v>
      </c>
      <c r="AG5">
        <v>1648</v>
      </c>
      <c r="AH5">
        <v>0</v>
      </c>
      <c r="AI5">
        <v>1736</v>
      </c>
      <c r="AJ5">
        <v>2232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1738</v>
      </c>
      <c r="AR5">
        <v>0</v>
      </c>
      <c r="AS5">
        <v>17630</v>
      </c>
      <c r="AT5">
        <v>0</v>
      </c>
      <c r="AU5">
        <v>0</v>
      </c>
      <c r="AV5">
        <v>0</v>
      </c>
      <c r="AW5">
        <v>57502</v>
      </c>
    </row>
    <row r="6" spans="1:49" x14ac:dyDescent="0.35">
      <c r="A6" t="s">
        <v>82</v>
      </c>
      <c r="B6">
        <v>2781</v>
      </c>
      <c r="C6">
        <v>0</v>
      </c>
      <c r="D6">
        <v>2626</v>
      </c>
      <c r="E6">
        <v>1184</v>
      </c>
      <c r="F6">
        <v>30461</v>
      </c>
      <c r="G6">
        <v>0</v>
      </c>
      <c r="H6">
        <v>0</v>
      </c>
      <c r="I6">
        <v>0</v>
      </c>
      <c r="J6">
        <v>3609</v>
      </c>
      <c r="K6">
        <v>0</v>
      </c>
      <c r="L6">
        <v>0</v>
      </c>
      <c r="M6">
        <v>0</v>
      </c>
      <c r="N6">
        <v>0</v>
      </c>
      <c r="O6">
        <v>0</v>
      </c>
      <c r="P6">
        <v>894</v>
      </c>
      <c r="Q6">
        <v>0</v>
      </c>
      <c r="R6">
        <v>1845</v>
      </c>
      <c r="S6">
        <v>0</v>
      </c>
      <c r="T6">
        <v>156</v>
      </c>
      <c r="U6">
        <v>1539</v>
      </c>
      <c r="V6">
        <v>2295</v>
      </c>
      <c r="W6">
        <v>1080</v>
      </c>
      <c r="X6">
        <v>0</v>
      </c>
      <c r="Y6">
        <v>128</v>
      </c>
      <c r="Z6">
        <v>0</v>
      </c>
      <c r="AA6">
        <v>514</v>
      </c>
      <c r="AB6">
        <v>0</v>
      </c>
      <c r="AC6">
        <v>333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617</v>
      </c>
      <c r="AN6">
        <v>65</v>
      </c>
      <c r="AO6">
        <v>0</v>
      </c>
      <c r="AP6">
        <v>591</v>
      </c>
      <c r="AQ6">
        <v>68</v>
      </c>
      <c r="AR6">
        <v>53</v>
      </c>
      <c r="AS6">
        <v>0</v>
      </c>
      <c r="AT6">
        <v>0</v>
      </c>
      <c r="AU6">
        <v>0</v>
      </c>
      <c r="AV6">
        <v>394</v>
      </c>
      <c r="AW6">
        <v>51233</v>
      </c>
    </row>
    <row r="7" spans="1:49" x14ac:dyDescent="0.35">
      <c r="A7" t="s">
        <v>60</v>
      </c>
      <c r="B7">
        <v>595</v>
      </c>
      <c r="C7">
        <v>300</v>
      </c>
      <c r="D7">
        <v>658</v>
      </c>
      <c r="E7">
        <v>392</v>
      </c>
      <c r="F7">
        <v>10523</v>
      </c>
      <c r="G7">
        <v>0</v>
      </c>
      <c r="H7">
        <v>0</v>
      </c>
      <c r="I7">
        <v>0</v>
      </c>
      <c r="J7">
        <v>2898</v>
      </c>
      <c r="K7">
        <v>0</v>
      </c>
      <c r="L7">
        <v>0</v>
      </c>
      <c r="M7">
        <v>0</v>
      </c>
      <c r="N7">
        <v>0</v>
      </c>
      <c r="O7">
        <v>0</v>
      </c>
      <c r="P7">
        <v>275</v>
      </c>
      <c r="Q7">
        <v>0</v>
      </c>
      <c r="R7">
        <v>1450</v>
      </c>
      <c r="S7">
        <v>14263</v>
      </c>
      <c r="T7">
        <v>15</v>
      </c>
      <c r="U7">
        <v>46</v>
      </c>
      <c r="V7">
        <v>841</v>
      </c>
      <c r="W7">
        <v>236</v>
      </c>
      <c r="X7">
        <v>0</v>
      </c>
      <c r="Y7">
        <v>50</v>
      </c>
      <c r="Z7">
        <v>0</v>
      </c>
      <c r="AA7">
        <v>385</v>
      </c>
      <c r="AB7">
        <v>0</v>
      </c>
      <c r="AC7">
        <v>204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6</v>
      </c>
      <c r="AN7">
        <v>13</v>
      </c>
      <c r="AO7">
        <v>0</v>
      </c>
      <c r="AP7">
        <v>123</v>
      </c>
      <c r="AQ7">
        <v>0</v>
      </c>
      <c r="AR7">
        <v>0</v>
      </c>
      <c r="AS7">
        <v>0</v>
      </c>
      <c r="AT7">
        <v>0</v>
      </c>
      <c r="AU7">
        <v>0</v>
      </c>
      <c r="AV7">
        <v>236</v>
      </c>
      <c r="AW7">
        <v>33509</v>
      </c>
    </row>
    <row r="8" spans="1:49" x14ac:dyDescent="0.35">
      <c r="A8" t="s">
        <v>127</v>
      </c>
      <c r="S8">
        <v>6700</v>
      </c>
      <c r="AJ8">
        <v>770</v>
      </c>
      <c r="AS8">
        <v>179175</v>
      </c>
      <c r="AV8">
        <v>11200</v>
      </c>
      <c r="AW8">
        <v>197845</v>
      </c>
    </row>
    <row r="9" spans="1:49" x14ac:dyDescent="0.35">
      <c r="A9" t="s">
        <v>61</v>
      </c>
      <c r="B9">
        <v>870</v>
      </c>
      <c r="C9">
        <v>0</v>
      </c>
      <c r="D9">
        <v>0</v>
      </c>
      <c r="E9">
        <v>1688</v>
      </c>
      <c r="F9">
        <v>0</v>
      </c>
      <c r="G9">
        <v>0</v>
      </c>
      <c r="H9">
        <v>0</v>
      </c>
      <c r="I9">
        <v>0</v>
      </c>
      <c r="J9">
        <v>2192</v>
      </c>
      <c r="K9">
        <v>0</v>
      </c>
      <c r="L9">
        <v>0</v>
      </c>
      <c r="M9">
        <v>0</v>
      </c>
      <c r="N9">
        <v>0</v>
      </c>
      <c r="O9">
        <v>0</v>
      </c>
      <c r="P9">
        <v>35</v>
      </c>
      <c r="Q9">
        <v>0</v>
      </c>
      <c r="R9">
        <v>0</v>
      </c>
      <c r="S9">
        <v>0</v>
      </c>
      <c r="T9">
        <v>0</v>
      </c>
      <c r="U9">
        <v>496</v>
      </c>
      <c r="V9">
        <v>1147</v>
      </c>
      <c r="W9">
        <v>0</v>
      </c>
      <c r="X9">
        <v>0</v>
      </c>
      <c r="Y9">
        <v>16</v>
      </c>
      <c r="Z9">
        <v>0</v>
      </c>
      <c r="AA9">
        <v>0</v>
      </c>
      <c r="AB9">
        <v>0</v>
      </c>
      <c r="AC9">
        <v>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15</v>
      </c>
      <c r="AO9">
        <v>0</v>
      </c>
      <c r="AP9">
        <v>43</v>
      </c>
      <c r="AQ9">
        <v>0</v>
      </c>
      <c r="AR9">
        <v>0</v>
      </c>
      <c r="AS9">
        <v>0</v>
      </c>
      <c r="AT9">
        <v>0</v>
      </c>
      <c r="AU9">
        <v>0</v>
      </c>
      <c r="AV9">
        <v>845</v>
      </c>
      <c r="AW9">
        <v>7359</v>
      </c>
    </row>
    <row r="10" spans="1:49" x14ac:dyDescent="0.35">
      <c r="A10" t="s">
        <v>62</v>
      </c>
      <c r="B10">
        <v>0</v>
      </c>
      <c r="C10">
        <v>0</v>
      </c>
      <c r="D10">
        <v>3830</v>
      </c>
      <c r="E10">
        <v>718</v>
      </c>
      <c r="F10">
        <v>14743</v>
      </c>
      <c r="G10">
        <v>0</v>
      </c>
      <c r="H10">
        <v>0</v>
      </c>
      <c r="I10">
        <v>0</v>
      </c>
      <c r="J10">
        <v>1168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5310</v>
      </c>
      <c r="W10">
        <v>201</v>
      </c>
      <c r="X10">
        <v>0</v>
      </c>
      <c r="Y10">
        <v>142</v>
      </c>
      <c r="Z10">
        <v>0</v>
      </c>
      <c r="AA10">
        <v>0</v>
      </c>
      <c r="AB10">
        <v>0</v>
      </c>
      <c r="AC10">
        <v>53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428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1885</v>
      </c>
      <c r="AW10">
        <v>28478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</row>
    <row r="12" spans="1:49" x14ac:dyDescent="0.35">
      <c r="A12" t="s">
        <v>228</v>
      </c>
      <c r="AV12">
        <v>270</v>
      </c>
      <c r="AW12">
        <v>270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212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23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227</v>
      </c>
      <c r="AT13">
        <v>0</v>
      </c>
      <c r="AU13">
        <v>0</v>
      </c>
      <c r="AV13">
        <v>0</v>
      </c>
      <c r="AW13">
        <v>465</v>
      </c>
    </row>
    <row r="14" spans="1:49" x14ac:dyDescent="0.35">
      <c r="A14" t="s">
        <v>133</v>
      </c>
      <c r="T14">
        <v>11</v>
      </c>
      <c r="AQ14">
        <v>407</v>
      </c>
      <c r="AT14">
        <v>149</v>
      </c>
      <c r="AW14">
        <v>567</v>
      </c>
    </row>
    <row r="15" spans="1:49" x14ac:dyDescent="0.35">
      <c r="A15" t="s">
        <v>230</v>
      </c>
    </row>
    <row r="16" spans="1:49" x14ac:dyDescent="0.35">
      <c r="A16" t="s">
        <v>136</v>
      </c>
      <c r="T16">
        <v>32</v>
      </c>
      <c r="AI16">
        <v>116</v>
      </c>
      <c r="AS16">
        <v>121</v>
      </c>
      <c r="AT16">
        <v>9175</v>
      </c>
      <c r="AV16">
        <v>511</v>
      </c>
      <c r="AW16">
        <v>9955</v>
      </c>
    </row>
    <row r="17" spans="1:49" x14ac:dyDescent="0.35">
      <c r="A17" t="s">
        <v>231</v>
      </c>
    </row>
    <row r="18" spans="1:49" x14ac:dyDescent="0.35">
      <c r="A18" t="s">
        <v>141</v>
      </c>
      <c r="T18">
        <v>17</v>
      </c>
      <c r="AT18">
        <v>3783</v>
      </c>
      <c r="AW18">
        <v>3800</v>
      </c>
    </row>
    <row r="19" spans="1:49" x14ac:dyDescent="0.35">
      <c r="A19" t="s">
        <v>232</v>
      </c>
    </row>
    <row r="20" spans="1:49" x14ac:dyDescent="0.35">
      <c r="A20" t="s">
        <v>233</v>
      </c>
    </row>
    <row r="21" spans="1:49" x14ac:dyDescent="0.35">
      <c r="A21" t="s">
        <v>134</v>
      </c>
      <c r="T21">
        <v>141</v>
      </c>
      <c r="AI21">
        <v>1545</v>
      </c>
      <c r="AS21">
        <v>2447</v>
      </c>
      <c r="AT21">
        <v>453</v>
      </c>
      <c r="AV21">
        <v>644</v>
      </c>
      <c r="AW21">
        <v>5230</v>
      </c>
    </row>
    <row r="22" spans="1:49" x14ac:dyDescent="0.35">
      <c r="A22" t="s">
        <v>142</v>
      </c>
      <c r="AT22">
        <v>474</v>
      </c>
      <c r="AW22">
        <v>474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231</v>
      </c>
      <c r="AR23">
        <v>0</v>
      </c>
      <c r="AS23">
        <v>114</v>
      </c>
      <c r="AT23">
        <v>9289</v>
      </c>
      <c r="AU23">
        <v>0</v>
      </c>
      <c r="AV23">
        <v>472</v>
      </c>
      <c r="AW23">
        <v>10251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83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886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969</v>
      </c>
    </row>
    <row r="25" spans="1:49" x14ac:dyDescent="0.35">
      <c r="A25" t="s">
        <v>126</v>
      </c>
      <c r="AT25">
        <v>2913</v>
      </c>
      <c r="AW25">
        <v>2913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28127721.000000004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2781</v>
      </c>
    </row>
    <row r="34" spans="4:5" x14ac:dyDescent="0.35">
      <c r="D34" t="str">
        <f t="shared" si="0"/>
        <v>Dentists</v>
      </c>
      <c r="E34">
        <f t="shared" si="1"/>
        <v>595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870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10727148.499999996</v>
      </c>
      <c r="D54" t="str">
        <f t="shared" ref="D54:D117" si="3">D30</f>
        <v>Medical Doctors</v>
      </c>
      <c r="E54">
        <f t="shared" ref="E54:E77" si="4">C3</f>
        <v>1016</v>
      </c>
    </row>
    <row r="55" spans="2:5" x14ac:dyDescent="0.35">
      <c r="D55" t="str">
        <f t="shared" si="3"/>
        <v>Nursing Personnel</v>
      </c>
      <c r="E55">
        <f t="shared" si="4"/>
        <v>13376</v>
      </c>
    </row>
    <row r="56" spans="2:5" x14ac:dyDescent="0.35">
      <c r="D56" t="str">
        <f t="shared" si="3"/>
        <v>Midwifery personnel</v>
      </c>
      <c r="E56">
        <f t="shared" si="4"/>
        <v>158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300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10932783.499999994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2626</v>
      </c>
    </row>
    <row r="82" spans="4:5" x14ac:dyDescent="0.35">
      <c r="D82" t="str">
        <f t="shared" si="3"/>
        <v>Dentists</v>
      </c>
      <c r="E82">
        <f t="shared" si="5"/>
        <v>658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3830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18718019.499999996</v>
      </c>
      <c r="D102" s="29" t="str">
        <f t="shared" si="3"/>
        <v>Medical Doctors</v>
      </c>
      <c r="E102">
        <f t="shared" ref="E102:E125" si="6">E3</f>
        <v>2378</v>
      </c>
    </row>
    <row r="103" spans="2:5" x14ac:dyDescent="0.35">
      <c r="D103" s="29" t="str">
        <f t="shared" si="3"/>
        <v>Nursing Personnel</v>
      </c>
      <c r="E103">
        <f t="shared" si="6"/>
        <v>19496</v>
      </c>
    </row>
    <row r="104" spans="2:5" x14ac:dyDescent="0.35">
      <c r="D104" s="29" t="str">
        <f t="shared" si="3"/>
        <v>Midwifery personnel</v>
      </c>
      <c r="E104">
        <f t="shared" si="6"/>
        <v>4766</v>
      </c>
    </row>
    <row r="105" spans="2:5" x14ac:dyDescent="0.35">
      <c r="D105" s="29" t="str">
        <f t="shared" si="3"/>
        <v>Pharmacists</v>
      </c>
      <c r="E105">
        <f t="shared" si="6"/>
        <v>1184</v>
      </c>
    </row>
    <row r="106" spans="2:5" x14ac:dyDescent="0.35">
      <c r="D106" s="29" t="str">
        <f t="shared" si="3"/>
        <v>Dentists</v>
      </c>
      <c r="E106">
        <f t="shared" si="6"/>
        <v>392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1688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718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2305171.5000000005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30461</v>
      </c>
    </row>
    <row r="130" spans="4:5" x14ac:dyDescent="0.35">
      <c r="D130" s="29" t="str">
        <f t="shared" si="7"/>
        <v>Dentists</v>
      </c>
      <c r="E130">
        <f t="shared" si="8"/>
        <v>10523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14743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4819332.9999999991</v>
      </c>
      <c r="D150" s="30" t="str">
        <f t="shared" si="7"/>
        <v>Medical Doctors</v>
      </c>
      <c r="E150">
        <f t="shared" ref="E150:E173" si="9">G3</f>
        <v>648</v>
      </c>
    </row>
    <row r="151" spans="2:5" x14ac:dyDescent="0.35">
      <c r="D151" s="30" t="str">
        <f t="shared" si="7"/>
        <v>Nursing Personnel</v>
      </c>
      <c r="E151">
        <f t="shared" si="9"/>
        <v>644</v>
      </c>
    </row>
    <row r="152" spans="2:5" x14ac:dyDescent="0.35">
      <c r="D152" s="30" t="str">
        <f t="shared" si="7"/>
        <v>Midwifery personnel</v>
      </c>
      <c r="E152">
        <f t="shared" si="9"/>
        <v>1210</v>
      </c>
    </row>
    <row r="153" spans="2:5" x14ac:dyDescent="0.35">
      <c r="D153" s="30" t="str">
        <f t="shared" si="7"/>
        <v>Pharmacists</v>
      </c>
      <c r="E153">
        <f t="shared" si="9"/>
        <v>0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83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23596741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21782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23012646.5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0</v>
      </c>
    </row>
    <row r="202" spans="2:5" x14ac:dyDescent="0.35">
      <c r="D202" s="30" t="str">
        <f t="shared" si="11"/>
        <v>Dentists</v>
      </c>
      <c r="E202">
        <f t="shared" si="12"/>
        <v>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78656903.50000006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144540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3609</v>
      </c>
    </row>
    <row r="226" spans="4:5" x14ac:dyDescent="0.35">
      <c r="D226" s="30" t="str">
        <f t="shared" si="11"/>
        <v>Dentists</v>
      </c>
      <c r="E226">
        <f t="shared" si="13"/>
        <v>2898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2192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1168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5064386.0000000019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7704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730215.49999999953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552166.00000000012</v>
      </c>
      <c r="D294" s="29" t="str">
        <f t="shared" si="14"/>
        <v>Medical Doctors</v>
      </c>
      <c r="E294">
        <f t="shared" ref="E294:E317" si="17">M3</f>
        <v>820</v>
      </c>
    </row>
    <row r="295" spans="2:5" x14ac:dyDescent="0.35">
      <c r="D295" s="30" t="str">
        <f t="shared" si="14"/>
        <v>Nursing Personnel</v>
      </c>
      <c r="E295">
        <f t="shared" si="17"/>
        <v>996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39543154.499999985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3340005.9999999991</v>
      </c>
      <c r="D342" s="29" t="str">
        <f t="shared" si="18"/>
        <v>Medical Doctors</v>
      </c>
      <c r="E342">
        <f t="shared" ref="E342:E365" si="20">O3</f>
        <v>497</v>
      </c>
    </row>
    <row r="343" spans="2:5" x14ac:dyDescent="0.35">
      <c r="D343" s="30" t="str">
        <f t="shared" si="18"/>
        <v>Nursing Personnel</v>
      </c>
      <c r="E343">
        <f t="shared" si="20"/>
        <v>7924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102471895.49999996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894</v>
      </c>
    </row>
    <row r="370" spans="4:5" x14ac:dyDescent="0.35">
      <c r="D370" s="30" t="str">
        <f t="shared" si="22"/>
        <v>Dentists</v>
      </c>
      <c r="E370">
        <f t="shared" si="23"/>
        <v>275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35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2028517.0000000007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28870939.000000007</v>
      </c>
      <c r="D414" s="29" t="str">
        <f t="shared" si="22"/>
        <v>Medical Doctors</v>
      </c>
      <c r="E414">
        <f t="shared" ref="E414:E437" si="25">R3</f>
        <v>6526</v>
      </c>
    </row>
    <row r="415" spans="2:5" x14ac:dyDescent="0.35">
      <c r="D415" s="30" t="str">
        <f t="shared" si="22"/>
        <v>Nursing Personnel</v>
      </c>
      <c r="E415">
        <f t="shared" si="25"/>
        <v>97878</v>
      </c>
    </row>
    <row r="416" spans="2:5" x14ac:dyDescent="0.35">
      <c r="D416" s="30" t="str">
        <f t="shared" si="22"/>
        <v>Midwifery personnel</v>
      </c>
      <c r="E416">
        <f t="shared" si="25"/>
        <v>13616</v>
      </c>
    </row>
    <row r="417" spans="4:5" x14ac:dyDescent="0.35">
      <c r="D417" s="30" t="str">
        <f t="shared" si="22"/>
        <v>Pharmacists</v>
      </c>
      <c r="E417">
        <f t="shared" si="25"/>
        <v>1845</v>
      </c>
    </row>
    <row r="418" spans="4:5" x14ac:dyDescent="0.35">
      <c r="D418" s="30" t="str">
        <f t="shared" si="22"/>
        <v>Dentists</v>
      </c>
      <c r="E418">
        <f t="shared" si="25"/>
        <v>1450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11625998.500000007</v>
      </c>
      <c r="D438" s="29" t="str">
        <f t="shared" si="26"/>
        <v>Medical Doctors</v>
      </c>
      <c r="E438">
        <f t="shared" ref="E438:E461" si="27">S3</f>
        <v>1954</v>
      </c>
    </row>
    <row r="439" spans="2:5" x14ac:dyDescent="0.35">
      <c r="D439" s="30" t="str">
        <f t="shared" si="26"/>
        <v>Nursing Personnel</v>
      </c>
      <c r="E439">
        <f t="shared" si="27"/>
        <v>8778</v>
      </c>
    </row>
    <row r="440" spans="2:5" x14ac:dyDescent="0.35">
      <c r="D440" s="30" t="str">
        <f t="shared" si="26"/>
        <v>Midwifery personnel</v>
      </c>
      <c r="E440">
        <f t="shared" si="27"/>
        <v>752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14263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6700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2253133.5000000009</v>
      </c>
      <c r="D462" s="29" t="str">
        <f t="shared" si="26"/>
        <v>Medical Doctors</v>
      </c>
      <c r="E462">
        <f t="shared" ref="E462:E485" si="28">T3</f>
        <v>426</v>
      </c>
    </row>
    <row r="463" spans="2:5" x14ac:dyDescent="0.35">
      <c r="D463" s="30" t="str">
        <f t="shared" si="26"/>
        <v>Nursing Personnel</v>
      </c>
      <c r="E463">
        <f t="shared" si="28"/>
        <v>4744</v>
      </c>
    </row>
    <row r="464" spans="2:5" x14ac:dyDescent="0.35">
      <c r="D464" s="30" t="str">
        <f t="shared" si="26"/>
        <v>Midwifery personnel</v>
      </c>
      <c r="E464">
        <f t="shared" si="28"/>
        <v>1700</v>
      </c>
    </row>
    <row r="465" spans="4:5" x14ac:dyDescent="0.35">
      <c r="D465" s="30" t="str">
        <f t="shared" si="26"/>
        <v>Pharmacists</v>
      </c>
      <c r="E465">
        <f t="shared" si="28"/>
        <v>156</v>
      </c>
    </row>
    <row r="466" spans="4:5" x14ac:dyDescent="0.35">
      <c r="D466" s="30" t="str">
        <f t="shared" si="26"/>
        <v>Dentists</v>
      </c>
      <c r="E466">
        <f t="shared" si="28"/>
        <v>15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3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11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32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17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141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1788919.0000000005</v>
      </c>
      <c r="D486" s="29" t="str">
        <f t="shared" si="26"/>
        <v>Medical Doctors</v>
      </c>
      <c r="E486">
        <f t="shared" ref="E486:E509" si="29">U3</f>
        <v>708</v>
      </c>
    </row>
    <row r="487" spans="2:5" x14ac:dyDescent="0.35">
      <c r="D487" s="30" t="str">
        <f t="shared" si="26"/>
        <v>Nursing Personnel</v>
      </c>
      <c r="E487">
        <f t="shared" si="29"/>
        <v>2098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1539</v>
      </c>
    </row>
    <row r="490" spans="2:5" x14ac:dyDescent="0.35">
      <c r="D490" s="30" t="str">
        <f t="shared" si="26"/>
        <v>Dentists</v>
      </c>
      <c r="E490">
        <f t="shared" si="29"/>
        <v>46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496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1346973.0000000005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2295</v>
      </c>
    </row>
    <row r="514" spans="4:5" x14ac:dyDescent="0.35">
      <c r="D514" s="30" t="str">
        <f t="shared" si="30"/>
        <v>Dentists</v>
      </c>
      <c r="E514">
        <f t="shared" si="31"/>
        <v>841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1147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5310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46851488.499999993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82826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1080</v>
      </c>
    </row>
    <row r="538" spans="2:5" x14ac:dyDescent="0.35">
      <c r="D538" s="30" t="str">
        <f t="shared" si="30"/>
        <v>Dentists</v>
      </c>
      <c r="E538">
        <f t="shared" si="32"/>
        <v>236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201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4612328.9999999972</v>
      </c>
      <c r="D558" s="29" t="str">
        <f t="shared" ref="D558:D621" si="33">D534</f>
        <v>Medical Doctors</v>
      </c>
      <c r="E558">
        <f t="shared" ref="E558:E581" si="34">X3</f>
        <v>336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2118520.5000000019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128</v>
      </c>
    </row>
    <row r="586" spans="2:5" x14ac:dyDescent="0.35">
      <c r="D586" s="30" t="str">
        <f t="shared" si="33"/>
        <v>Dentists</v>
      </c>
      <c r="E586">
        <f t="shared" si="35"/>
        <v>50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16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142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24850912.500000015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18112906.500000004</v>
      </c>
      <c r="D630" s="29" t="str">
        <f t="shared" si="37"/>
        <v>Medical Doctors</v>
      </c>
      <c r="E630">
        <f t="shared" ref="E630:E653" si="38">AA3</f>
        <v>3583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514</v>
      </c>
    </row>
    <row r="634" spans="2:5" x14ac:dyDescent="0.35">
      <c r="D634" s="30" t="str">
        <f t="shared" si="37"/>
        <v>Dentists</v>
      </c>
      <c r="E634">
        <f t="shared" si="38"/>
        <v>385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26843245.5</v>
      </c>
      <c r="D654" s="32" t="str">
        <f t="shared" si="37"/>
        <v>Medical Doctors</v>
      </c>
      <c r="E654">
        <f t="shared" ref="E654:E677" si="39">AB3</f>
        <v>38</v>
      </c>
    </row>
    <row r="655" spans="2:5" x14ac:dyDescent="0.35">
      <c r="D655" s="30" t="str">
        <f t="shared" si="37"/>
        <v>Nursing Personnel</v>
      </c>
      <c r="E655">
        <f t="shared" si="39"/>
        <v>13854</v>
      </c>
    </row>
    <row r="656" spans="2:5" x14ac:dyDescent="0.35">
      <c r="D656" s="30" t="str">
        <f t="shared" si="37"/>
        <v>Midwifery personnel</v>
      </c>
      <c r="E656">
        <f t="shared" si="39"/>
        <v>10316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212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3946219.4999999991</v>
      </c>
      <c r="D678" s="29" t="str">
        <f t="shared" si="37"/>
        <v>Medical Doctors</v>
      </c>
      <c r="E678">
        <f t="shared" ref="E678:E701" si="40">AC3</f>
        <v>1384</v>
      </c>
    </row>
    <row r="679" spans="2:5" x14ac:dyDescent="0.35">
      <c r="D679" s="30" t="str">
        <f t="shared" si="37"/>
        <v>Nursing Personnel</v>
      </c>
      <c r="E679">
        <f t="shared" si="40"/>
        <v>8274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333</v>
      </c>
    </row>
    <row r="682" spans="2:5" x14ac:dyDescent="0.35">
      <c r="D682" s="30" t="str">
        <f t="shared" si="37"/>
        <v>Dentists</v>
      </c>
      <c r="E682">
        <f t="shared" si="40"/>
        <v>204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12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53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1293153</v>
      </c>
      <c r="D702" s="29" t="str">
        <f t="shared" si="41"/>
        <v>Medical Doctors</v>
      </c>
      <c r="E702">
        <f t="shared" ref="E702:E725" si="42">AD3</f>
        <v>5100</v>
      </c>
    </row>
    <row r="703" spans="2:5" x14ac:dyDescent="0.35">
      <c r="D703" s="30" t="str">
        <f t="shared" si="41"/>
        <v>Nursing Personnel</v>
      </c>
      <c r="E703">
        <f t="shared" si="42"/>
        <v>8522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16938941.500000004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2282703.9999999995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8730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20128123.999999989</v>
      </c>
      <c r="D774" s="29" t="str">
        <f t="shared" si="44"/>
        <v>Medical Doctors</v>
      </c>
      <c r="E774">
        <f t="shared" ref="E774:E797" si="46">AG3</f>
        <v>1268</v>
      </c>
    </row>
    <row r="775" spans="2:5" x14ac:dyDescent="0.35">
      <c r="D775" s="30" t="str">
        <f t="shared" si="44"/>
        <v>Nursing Personnel</v>
      </c>
      <c r="E775">
        <f t="shared" si="46"/>
        <v>6506</v>
      </c>
    </row>
    <row r="776" spans="2:5" x14ac:dyDescent="0.35">
      <c r="D776" s="30" t="str">
        <f t="shared" si="44"/>
        <v>Midwifery personnel</v>
      </c>
      <c r="E776">
        <f t="shared" si="46"/>
        <v>1648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183995784.49999991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11642959</v>
      </c>
      <c r="D822" s="29" t="str">
        <f t="shared" si="48"/>
        <v>Medical Doctors</v>
      </c>
      <c r="E822">
        <f t="shared" ref="E822:E845" si="49">AI3</f>
        <v>2568</v>
      </c>
    </row>
    <row r="823" spans="2:5" x14ac:dyDescent="0.35">
      <c r="D823" s="30" t="str">
        <f t="shared" si="48"/>
        <v>Nursing Personnel</v>
      </c>
      <c r="E823">
        <f t="shared" si="49"/>
        <v>20734</v>
      </c>
    </row>
    <row r="824" spans="2:5" x14ac:dyDescent="0.35">
      <c r="D824" s="30" t="str">
        <f t="shared" si="48"/>
        <v>Midwifery personnel</v>
      </c>
      <c r="E824">
        <f t="shared" si="49"/>
        <v>1736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23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116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1545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125</v>
      </c>
    </row>
    <row r="843" spans="2:5" x14ac:dyDescent="0.35">
      <c r="D843" s="30" t="str">
        <f t="shared" si="48"/>
        <v>Social workers</v>
      </c>
      <c r="E843">
        <f t="shared" si="49"/>
        <v>886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14356180.500000004</v>
      </c>
      <c r="D846" s="29" t="str">
        <f t="shared" si="48"/>
        <v>Medical Doctors</v>
      </c>
      <c r="E846">
        <f t="shared" ref="E846:E869" si="50">AJ3</f>
        <v>72</v>
      </c>
    </row>
    <row r="847" spans="2:5" x14ac:dyDescent="0.35">
      <c r="D847" s="30" t="str">
        <f t="shared" si="48"/>
        <v>Nursing Personnel</v>
      </c>
      <c r="E847">
        <f t="shared" si="50"/>
        <v>3364</v>
      </c>
    </row>
    <row r="848" spans="2:5" x14ac:dyDescent="0.35">
      <c r="D848" s="30" t="str">
        <f t="shared" si="48"/>
        <v>Midwifery personnel</v>
      </c>
      <c r="E848">
        <f t="shared" si="50"/>
        <v>2232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770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7314773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11746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11194299.499999998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201123.50000000012</v>
      </c>
      <c r="D918" s="29" t="str">
        <f t="shared" si="52"/>
        <v>Medical Doctors</v>
      </c>
      <c r="E918">
        <f t="shared" ref="E918:E941" si="54">AM3</f>
        <v>126</v>
      </c>
    </row>
    <row r="919" spans="2:5" x14ac:dyDescent="0.35">
      <c r="D919" s="30" t="str">
        <f t="shared" si="52"/>
        <v>Nursing Personnel</v>
      </c>
      <c r="E919">
        <f t="shared" si="54"/>
        <v>884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617</v>
      </c>
    </row>
    <row r="922" spans="2:5" x14ac:dyDescent="0.35">
      <c r="D922" s="30" t="str">
        <f t="shared" si="52"/>
        <v>Dentists</v>
      </c>
      <c r="E922">
        <f t="shared" si="54"/>
        <v>6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1133935.9999999998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7952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65</v>
      </c>
    </row>
    <row r="946" spans="4:5" x14ac:dyDescent="0.35">
      <c r="D946" s="30" t="str">
        <f t="shared" si="55"/>
        <v>Dentists</v>
      </c>
      <c r="E946">
        <f t="shared" si="56"/>
        <v>13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15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428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99239.999999999971</v>
      </c>
      <c r="D966" s="29" t="str">
        <f t="shared" si="55"/>
        <v>Medical Doctors</v>
      </c>
      <c r="E966">
        <f t="shared" ref="E966:E989" si="57">AO3</f>
        <v>4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14140274</v>
      </c>
      <c r="D990" s="29" t="str">
        <f t="shared" si="55"/>
        <v>Medical Doctors</v>
      </c>
      <c r="E990">
        <f t="shared" ref="E990:E1013" si="58">AP3</f>
        <v>1392</v>
      </c>
    </row>
    <row r="991" spans="2:5" x14ac:dyDescent="0.35">
      <c r="D991" s="30" t="str">
        <f t="shared" si="55"/>
        <v>Nursing Personnel</v>
      </c>
      <c r="E991">
        <f t="shared" si="58"/>
        <v>7126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591</v>
      </c>
    </row>
    <row r="994" spans="4:5" x14ac:dyDescent="0.35">
      <c r="D994" s="30" t="str">
        <f t="shared" si="55"/>
        <v>Dentists</v>
      </c>
      <c r="E994">
        <f t="shared" si="58"/>
        <v>123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43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7473228.5</v>
      </c>
      <c r="D1014" s="29" t="str">
        <f t="shared" si="59"/>
        <v>Medical Doctors</v>
      </c>
      <c r="E1014">
        <f t="shared" ref="E1014:E1037" si="60">AQ3</f>
        <v>722</v>
      </c>
    </row>
    <row r="1015" spans="2:5" x14ac:dyDescent="0.35">
      <c r="D1015" s="30" t="str">
        <f t="shared" si="59"/>
        <v>Nursing Personnel</v>
      </c>
      <c r="E1015">
        <f t="shared" si="60"/>
        <v>2682</v>
      </c>
    </row>
    <row r="1016" spans="2:5" x14ac:dyDescent="0.35">
      <c r="D1016" s="30" t="str">
        <f t="shared" si="59"/>
        <v>Midwifery personnel</v>
      </c>
      <c r="E1016">
        <f t="shared" si="60"/>
        <v>1738</v>
      </c>
    </row>
    <row r="1017" spans="2:5" x14ac:dyDescent="0.35">
      <c r="D1017" s="30" t="str">
        <f t="shared" si="59"/>
        <v>Pharmacists</v>
      </c>
      <c r="E1017">
        <f t="shared" si="60"/>
        <v>68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407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0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0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231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52542823.5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53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37477355.999999978</v>
      </c>
      <c r="D1062" s="29" t="str">
        <f t="shared" si="59"/>
        <v>Medical Doctors</v>
      </c>
      <c r="E1062">
        <f t="shared" ref="E1062:E1085" si="62">AS3</f>
        <v>7290</v>
      </c>
    </row>
    <row r="1063" spans="2:5" x14ac:dyDescent="0.35">
      <c r="D1063" s="30" t="str">
        <f t="shared" si="59"/>
        <v>Nursing Personnel</v>
      </c>
      <c r="E1063">
        <f t="shared" si="62"/>
        <v>101362</v>
      </c>
    </row>
    <row r="1064" spans="2:5" x14ac:dyDescent="0.35">
      <c r="D1064" s="30" t="str">
        <f t="shared" si="59"/>
        <v>Midwifery personnel</v>
      </c>
      <c r="E1064">
        <f t="shared" si="62"/>
        <v>17630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179175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227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121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2447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114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55876503.999999993</v>
      </c>
      <c r="D1086" s="29" t="str">
        <f t="shared" si="63"/>
        <v>Medical Doctors</v>
      </c>
      <c r="E1086">
        <f t="shared" ref="E1086:E1109" si="64">AT3</f>
        <v>1143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149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9175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3783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453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474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9289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2913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16248229.999999996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14154937</v>
      </c>
      <c r="D1134" s="29" t="str">
        <f t="shared" ref="D1134:D1180" si="66">D1110</f>
        <v>Medical Doctors</v>
      </c>
      <c r="E1134">
        <f t="shared" ref="E1134:E1157" si="67">AV3</f>
        <v>5462</v>
      </c>
    </row>
    <row r="1135" spans="2:5" x14ac:dyDescent="0.35">
      <c r="D1135" s="30" t="str">
        <f t="shared" si="66"/>
        <v>Nursing Personnel</v>
      </c>
      <c r="E1135">
        <f t="shared" si="67"/>
        <v>41532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394</v>
      </c>
    </row>
    <row r="1138" spans="4:5" x14ac:dyDescent="0.35">
      <c r="D1138" s="30" t="str">
        <f t="shared" si="66"/>
        <v>Dentists</v>
      </c>
      <c r="E1138">
        <f t="shared" si="67"/>
        <v>236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11200</v>
      </c>
    </row>
    <row r="1140" spans="4:5" x14ac:dyDescent="0.35">
      <c r="D1140" s="30" t="str">
        <f t="shared" si="66"/>
        <v>Dieticians and nutritionists</v>
      </c>
      <c r="E1140">
        <f t="shared" si="67"/>
        <v>845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1885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270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511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644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472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996342964.99999988</v>
      </c>
      <c r="D1158" s="29" t="str">
        <f t="shared" si="66"/>
        <v>Medical Doctors</v>
      </c>
      <c r="E1158">
        <f t="shared" ref="E1158:E1181" si="68">AW3</f>
        <v>45461</v>
      </c>
    </row>
    <row r="1159" spans="2:5" x14ac:dyDescent="0.35">
      <c r="D1159" s="30" t="str">
        <f t="shared" si="66"/>
        <v>Nursing Personnel</v>
      </c>
      <c r="E1159">
        <f t="shared" si="68"/>
        <v>656054</v>
      </c>
    </row>
    <row r="1160" spans="2:5" x14ac:dyDescent="0.35">
      <c r="D1160" s="30" t="str">
        <f t="shared" si="66"/>
        <v>Midwifery personnel</v>
      </c>
      <c r="E1160">
        <f t="shared" si="68"/>
        <v>57502</v>
      </c>
    </row>
    <row r="1161" spans="2:5" x14ac:dyDescent="0.35">
      <c r="D1161" s="30" t="str">
        <f t="shared" si="66"/>
        <v>Pharmacists</v>
      </c>
      <c r="E1161">
        <f t="shared" si="68"/>
        <v>51233</v>
      </c>
    </row>
    <row r="1162" spans="2:5" x14ac:dyDescent="0.35">
      <c r="D1162" s="30" t="str">
        <f t="shared" si="66"/>
        <v>Dentists</v>
      </c>
      <c r="E1162">
        <f t="shared" si="68"/>
        <v>33509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197845</v>
      </c>
    </row>
    <row r="1164" spans="2:5" x14ac:dyDescent="0.35">
      <c r="D1164" s="30" t="str">
        <f t="shared" si="66"/>
        <v>Dieticians and nutritionists</v>
      </c>
      <c r="E1164">
        <f t="shared" si="68"/>
        <v>7359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28478</v>
      </c>
    </row>
    <row r="1166" spans="2:5" x14ac:dyDescent="0.35">
      <c r="D1166" s="30" t="str">
        <f t="shared" si="66"/>
        <v>Personal care workers in health service</v>
      </c>
      <c r="E1166">
        <f t="shared" si="68"/>
        <v>0</v>
      </c>
    </row>
    <row r="1167" spans="2:5" x14ac:dyDescent="0.35">
      <c r="D1167" s="30" t="str">
        <f t="shared" si="66"/>
        <v xml:space="preserve">Managerial staff </v>
      </c>
      <c r="E1167">
        <f t="shared" si="68"/>
        <v>270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465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567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9955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0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3800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0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5230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474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10251</v>
      </c>
    </row>
    <row r="1179" spans="4:5" x14ac:dyDescent="0.35">
      <c r="D1179" s="30" t="str">
        <f t="shared" si="66"/>
        <v>Social workers</v>
      </c>
      <c r="E1179">
        <f t="shared" si="68"/>
        <v>969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2913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95FA-7E18-4576-AE74-33EDB6695107}">
  <dimension ref="A1:AW1181"/>
  <sheetViews>
    <sheetView topLeftCell="AE1" workbookViewId="0">
      <selection activeCell="AS4" sqref="AS4:AS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29154745.500000007</v>
      </c>
      <c r="C2">
        <v>10903327.500000004</v>
      </c>
      <c r="D2">
        <v>11260084.499999996</v>
      </c>
      <c r="E2">
        <v>19275497.999999981</v>
      </c>
      <c r="F2">
        <v>2352415.5000000005</v>
      </c>
      <c r="G2">
        <v>4904177.5000000019</v>
      </c>
      <c r="H2">
        <v>24213621.500000015</v>
      </c>
      <c r="I2">
        <v>23711630.000000004</v>
      </c>
      <c r="J2">
        <v>81430976.499999985</v>
      </c>
      <c r="K2">
        <v>5186823.4999999981</v>
      </c>
      <c r="L2">
        <v>746232.00000000012</v>
      </c>
      <c r="M2">
        <v>558394.50000000035</v>
      </c>
      <c r="N2">
        <v>40339328.5</v>
      </c>
      <c r="O2">
        <v>3365287.5000000014</v>
      </c>
      <c r="P2">
        <v>105293228.50000003</v>
      </c>
      <c r="Q2">
        <v>2086205.5000000009</v>
      </c>
      <c r="R2">
        <v>29554302.499999993</v>
      </c>
      <c r="S2">
        <v>11930984.999999998</v>
      </c>
      <c r="T2">
        <v>2317205.5</v>
      </c>
      <c r="U2">
        <v>1834551.4999999995</v>
      </c>
      <c r="V2">
        <v>1398926.5</v>
      </c>
      <c r="W2">
        <v>47894670</v>
      </c>
      <c r="X2">
        <v>4706097.5000000009</v>
      </c>
      <c r="Y2">
        <v>2143872.0000000023</v>
      </c>
      <c r="Z2">
        <v>25501940.499999996</v>
      </c>
      <c r="AA2">
        <v>18700106</v>
      </c>
      <c r="AB2">
        <v>27696492.499999989</v>
      </c>
      <c r="AC2">
        <v>4051890.5000000014</v>
      </c>
      <c r="AD2">
        <v>1293911.0000000005</v>
      </c>
      <c r="AE2">
        <v>17405623.5</v>
      </c>
      <c r="AF2">
        <v>2323352</v>
      </c>
      <c r="AG2">
        <v>20921743.000000011</v>
      </c>
      <c r="AH2">
        <v>188666930.99999988</v>
      </c>
      <c r="AI2">
        <v>11930899.500000007</v>
      </c>
      <c r="AJ2">
        <v>14751356.499999994</v>
      </c>
      <c r="AK2">
        <v>7493912.9999999981</v>
      </c>
      <c r="AL2">
        <v>11066105</v>
      </c>
      <c r="AM2">
        <v>204632.49999999985</v>
      </c>
      <c r="AN2">
        <v>1142524</v>
      </c>
      <c r="AO2">
        <v>100508.49999999997</v>
      </c>
      <c r="AP2">
        <v>14592585.000000004</v>
      </c>
      <c r="AQ2">
        <v>7661353.5000000019</v>
      </c>
      <c r="AR2">
        <v>54401801.500000007</v>
      </c>
      <c r="AS2">
        <v>38748298.999999978</v>
      </c>
      <c r="AT2">
        <v>56422273.499999985</v>
      </c>
      <c r="AU2">
        <v>16767760.499999996</v>
      </c>
      <c r="AV2">
        <v>14452704.499999994</v>
      </c>
      <c r="AW2">
        <v>1022861293.4999999</v>
      </c>
    </row>
    <row r="3" spans="1:49" x14ac:dyDescent="0.35">
      <c r="A3" t="s">
        <v>135</v>
      </c>
      <c r="B3">
        <v>0</v>
      </c>
      <c r="C3">
        <v>0</v>
      </c>
      <c r="D3">
        <v>1046</v>
      </c>
      <c r="E3">
        <v>2404</v>
      </c>
      <c r="F3">
        <v>1671</v>
      </c>
      <c r="G3">
        <v>0</v>
      </c>
      <c r="H3">
        <v>0</v>
      </c>
      <c r="I3">
        <v>0</v>
      </c>
      <c r="J3">
        <v>200</v>
      </c>
      <c r="K3">
        <v>1060</v>
      </c>
      <c r="L3">
        <v>440</v>
      </c>
      <c r="M3">
        <v>816</v>
      </c>
      <c r="N3">
        <v>148618</v>
      </c>
      <c r="O3">
        <v>537</v>
      </c>
      <c r="P3">
        <v>296</v>
      </c>
      <c r="Q3">
        <v>1430</v>
      </c>
      <c r="R3">
        <v>7236</v>
      </c>
      <c r="S3">
        <v>1954</v>
      </c>
      <c r="T3">
        <v>1</v>
      </c>
      <c r="U3">
        <v>388</v>
      </c>
      <c r="V3">
        <v>0</v>
      </c>
      <c r="W3">
        <v>380</v>
      </c>
      <c r="X3">
        <v>468</v>
      </c>
      <c r="Y3">
        <v>0</v>
      </c>
      <c r="Z3">
        <v>35</v>
      </c>
      <c r="AA3">
        <v>4570</v>
      </c>
      <c r="AB3">
        <v>57</v>
      </c>
      <c r="AC3">
        <v>0</v>
      </c>
      <c r="AD3">
        <v>5538</v>
      </c>
      <c r="AE3">
        <v>1093</v>
      </c>
      <c r="AF3">
        <v>0</v>
      </c>
      <c r="AG3">
        <v>1362</v>
      </c>
      <c r="AH3">
        <v>167130</v>
      </c>
      <c r="AI3">
        <v>2918</v>
      </c>
      <c r="AJ3">
        <v>3195</v>
      </c>
      <c r="AK3">
        <v>0</v>
      </c>
      <c r="AL3">
        <v>0</v>
      </c>
      <c r="AM3">
        <v>0</v>
      </c>
      <c r="AN3">
        <v>220</v>
      </c>
      <c r="AO3">
        <v>410</v>
      </c>
      <c r="AP3">
        <v>1080</v>
      </c>
      <c r="AQ3">
        <v>964</v>
      </c>
      <c r="AR3">
        <v>67</v>
      </c>
      <c r="AS3">
        <v>42</v>
      </c>
      <c r="AT3">
        <v>87529</v>
      </c>
      <c r="AU3">
        <v>3074</v>
      </c>
      <c r="AV3">
        <v>5458</v>
      </c>
      <c r="AW3">
        <v>453687</v>
      </c>
    </row>
    <row r="4" spans="1:49" x14ac:dyDescent="0.35">
      <c r="A4" t="s">
        <v>139</v>
      </c>
      <c r="B4">
        <v>0</v>
      </c>
      <c r="C4">
        <v>0</v>
      </c>
      <c r="D4">
        <v>14448</v>
      </c>
      <c r="E4">
        <v>19402</v>
      </c>
      <c r="F4">
        <v>14854</v>
      </c>
      <c r="G4">
        <v>0</v>
      </c>
      <c r="H4">
        <v>24264</v>
      </c>
      <c r="I4">
        <v>0</v>
      </c>
      <c r="J4">
        <v>89794</v>
      </c>
      <c r="K4">
        <v>7434</v>
      </c>
      <c r="L4">
        <v>0</v>
      </c>
      <c r="M4">
        <v>1224</v>
      </c>
      <c r="N4">
        <v>181916</v>
      </c>
      <c r="O4">
        <v>8968</v>
      </c>
      <c r="P4">
        <v>0</v>
      </c>
      <c r="Q4">
        <v>9192</v>
      </c>
      <c r="R4">
        <v>105210</v>
      </c>
      <c r="S4">
        <v>2020</v>
      </c>
      <c r="T4">
        <v>0</v>
      </c>
      <c r="U4">
        <v>2006</v>
      </c>
      <c r="V4">
        <v>0</v>
      </c>
      <c r="W4">
        <v>97474</v>
      </c>
      <c r="X4">
        <v>0</v>
      </c>
      <c r="Y4">
        <v>0</v>
      </c>
      <c r="Z4">
        <v>0</v>
      </c>
      <c r="AA4">
        <v>9530</v>
      </c>
      <c r="AB4">
        <v>15320</v>
      </c>
      <c r="AC4">
        <v>0</v>
      </c>
      <c r="AD4">
        <v>8268</v>
      </c>
      <c r="AE4">
        <v>9146</v>
      </c>
      <c r="AF4">
        <v>9632</v>
      </c>
      <c r="AG4">
        <v>9492</v>
      </c>
      <c r="AH4">
        <v>370202</v>
      </c>
      <c r="AI4">
        <v>22562</v>
      </c>
      <c r="AJ4">
        <v>4980</v>
      </c>
      <c r="AK4">
        <v>10320</v>
      </c>
      <c r="AL4">
        <v>0</v>
      </c>
      <c r="AM4">
        <v>0</v>
      </c>
      <c r="AN4">
        <v>8400</v>
      </c>
      <c r="AO4">
        <v>1368</v>
      </c>
      <c r="AP4">
        <v>6212</v>
      </c>
      <c r="AQ4">
        <v>2838</v>
      </c>
      <c r="AR4">
        <v>0</v>
      </c>
      <c r="AS4">
        <v>110456</v>
      </c>
      <c r="AT4">
        <v>0</v>
      </c>
      <c r="AU4">
        <v>0</v>
      </c>
      <c r="AV4">
        <v>42747</v>
      </c>
      <c r="AW4">
        <v>1219679</v>
      </c>
    </row>
    <row r="5" spans="1:49" x14ac:dyDescent="0.35">
      <c r="A5" t="s">
        <v>138</v>
      </c>
      <c r="B5">
        <v>0</v>
      </c>
      <c r="C5">
        <v>0</v>
      </c>
      <c r="D5">
        <v>2068</v>
      </c>
      <c r="E5">
        <v>5160</v>
      </c>
      <c r="F5">
        <v>2922</v>
      </c>
      <c r="G5">
        <v>0</v>
      </c>
      <c r="H5">
        <v>0</v>
      </c>
      <c r="I5">
        <v>0</v>
      </c>
      <c r="J5">
        <v>3586</v>
      </c>
      <c r="K5">
        <v>1842</v>
      </c>
      <c r="L5">
        <v>1000</v>
      </c>
      <c r="M5">
        <v>0</v>
      </c>
      <c r="N5">
        <v>0</v>
      </c>
      <c r="O5">
        <v>752</v>
      </c>
      <c r="P5">
        <v>24138</v>
      </c>
      <c r="Q5">
        <v>1026</v>
      </c>
      <c r="R5">
        <v>15324</v>
      </c>
      <c r="S5">
        <v>886</v>
      </c>
      <c r="T5">
        <v>0</v>
      </c>
      <c r="U5">
        <v>250</v>
      </c>
      <c r="V5">
        <v>0</v>
      </c>
      <c r="W5">
        <v>4184</v>
      </c>
      <c r="X5">
        <v>0</v>
      </c>
      <c r="Y5">
        <v>0</v>
      </c>
      <c r="Z5">
        <v>3166</v>
      </c>
      <c r="AA5">
        <v>5314</v>
      </c>
      <c r="AB5">
        <v>11410</v>
      </c>
      <c r="AC5">
        <v>0</v>
      </c>
      <c r="AD5">
        <v>0</v>
      </c>
      <c r="AE5">
        <v>1136</v>
      </c>
      <c r="AF5">
        <v>0</v>
      </c>
      <c r="AG5">
        <v>1712</v>
      </c>
      <c r="AH5">
        <v>282550</v>
      </c>
      <c r="AI5">
        <v>2140</v>
      </c>
      <c r="AJ5">
        <v>4004</v>
      </c>
      <c r="AK5">
        <v>626</v>
      </c>
      <c r="AL5">
        <v>0</v>
      </c>
      <c r="AM5">
        <v>0</v>
      </c>
      <c r="AN5">
        <v>0</v>
      </c>
      <c r="AO5">
        <v>178</v>
      </c>
      <c r="AP5">
        <v>0</v>
      </c>
      <c r="AQ5">
        <v>1922</v>
      </c>
      <c r="AR5">
        <v>0</v>
      </c>
      <c r="AS5">
        <v>19604</v>
      </c>
      <c r="AT5">
        <v>2568</v>
      </c>
      <c r="AU5">
        <v>6666</v>
      </c>
      <c r="AV5">
        <v>0</v>
      </c>
      <c r="AW5">
        <v>406134</v>
      </c>
    </row>
    <row r="6" spans="1:49" x14ac:dyDescent="0.35">
      <c r="A6" t="s">
        <v>82</v>
      </c>
      <c r="B6">
        <v>884</v>
      </c>
      <c r="C6">
        <v>188</v>
      </c>
      <c r="D6">
        <v>1600</v>
      </c>
      <c r="E6">
        <v>17091</v>
      </c>
      <c r="F6">
        <v>319</v>
      </c>
      <c r="G6">
        <v>29</v>
      </c>
      <c r="H6">
        <v>0</v>
      </c>
      <c r="I6">
        <v>1687</v>
      </c>
      <c r="J6">
        <v>0</v>
      </c>
      <c r="K6">
        <v>1839</v>
      </c>
      <c r="L6">
        <v>432</v>
      </c>
      <c r="M6">
        <v>0</v>
      </c>
      <c r="N6">
        <v>81</v>
      </c>
      <c r="O6">
        <v>0</v>
      </c>
      <c r="P6">
        <v>2</v>
      </c>
      <c r="Q6">
        <v>78</v>
      </c>
      <c r="R6">
        <v>440</v>
      </c>
      <c r="S6">
        <v>0</v>
      </c>
      <c r="T6">
        <v>0</v>
      </c>
      <c r="U6">
        <v>0</v>
      </c>
      <c r="V6">
        <v>93</v>
      </c>
      <c r="W6">
        <v>170</v>
      </c>
      <c r="X6">
        <v>221</v>
      </c>
      <c r="Y6">
        <v>0</v>
      </c>
      <c r="Z6">
        <v>0</v>
      </c>
      <c r="AA6">
        <v>0</v>
      </c>
      <c r="AB6">
        <v>20035</v>
      </c>
      <c r="AC6">
        <v>0</v>
      </c>
      <c r="AD6">
        <v>1159</v>
      </c>
      <c r="AE6">
        <v>0</v>
      </c>
      <c r="AF6">
        <v>0</v>
      </c>
      <c r="AG6">
        <v>0</v>
      </c>
      <c r="AH6">
        <v>459</v>
      </c>
      <c r="AI6">
        <v>0</v>
      </c>
      <c r="AJ6">
        <v>0</v>
      </c>
      <c r="AK6">
        <v>0</v>
      </c>
      <c r="AL6">
        <v>0</v>
      </c>
      <c r="AM6">
        <v>27</v>
      </c>
      <c r="AN6">
        <v>0</v>
      </c>
      <c r="AO6">
        <v>0</v>
      </c>
      <c r="AP6">
        <v>119</v>
      </c>
      <c r="AQ6">
        <v>0</v>
      </c>
      <c r="AR6">
        <v>1200</v>
      </c>
      <c r="AS6">
        <v>0</v>
      </c>
      <c r="AT6">
        <v>2355</v>
      </c>
      <c r="AU6">
        <v>0</v>
      </c>
      <c r="AV6">
        <v>0</v>
      </c>
      <c r="AW6">
        <v>50508</v>
      </c>
    </row>
    <row r="7" spans="1:49" x14ac:dyDescent="0.35">
      <c r="A7" t="s">
        <v>60</v>
      </c>
      <c r="B7">
        <v>181</v>
      </c>
      <c r="C7">
        <v>11</v>
      </c>
      <c r="D7">
        <v>234</v>
      </c>
      <c r="E7">
        <v>466</v>
      </c>
      <c r="F7">
        <v>66</v>
      </c>
      <c r="G7">
        <v>10</v>
      </c>
      <c r="H7">
        <v>0</v>
      </c>
      <c r="I7">
        <v>404</v>
      </c>
      <c r="J7">
        <v>0</v>
      </c>
      <c r="K7">
        <v>1037</v>
      </c>
      <c r="L7">
        <v>301</v>
      </c>
      <c r="M7">
        <v>0</v>
      </c>
      <c r="N7">
        <v>25</v>
      </c>
      <c r="O7">
        <v>0</v>
      </c>
      <c r="P7">
        <v>2</v>
      </c>
      <c r="Q7">
        <v>23</v>
      </c>
      <c r="R7">
        <v>80</v>
      </c>
      <c r="S7">
        <v>0</v>
      </c>
      <c r="T7">
        <v>6433</v>
      </c>
      <c r="U7">
        <v>0</v>
      </c>
      <c r="V7">
        <v>3</v>
      </c>
      <c r="W7">
        <v>178</v>
      </c>
      <c r="X7">
        <v>57</v>
      </c>
      <c r="Y7">
        <v>0</v>
      </c>
      <c r="Z7">
        <v>0</v>
      </c>
      <c r="AA7">
        <v>0</v>
      </c>
      <c r="AB7">
        <v>0</v>
      </c>
      <c r="AC7">
        <v>0</v>
      </c>
      <c r="AD7">
        <v>312</v>
      </c>
      <c r="AE7">
        <v>0</v>
      </c>
      <c r="AF7">
        <v>0</v>
      </c>
      <c r="AG7">
        <v>0</v>
      </c>
      <c r="AH7">
        <v>56</v>
      </c>
      <c r="AI7">
        <v>0</v>
      </c>
      <c r="AJ7">
        <v>0</v>
      </c>
      <c r="AK7">
        <v>0</v>
      </c>
      <c r="AL7">
        <v>0</v>
      </c>
      <c r="AM7">
        <v>225</v>
      </c>
      <c r="AN7">
        <v>0</v>
      </c>
      <c r="AO7">
        <v>0</v>
      </c>
      <c r="AP7">
        <v>14</v>
      </c>
      <c r="AQ7">
        <v>0</v>
      </c>
      <c r="AR7">
        <v>0</v>
      </c>
      <c r="AS7">
        <v>0</v>
      </c>
      <c r="AT7">
        <v>1090</v>
      </c>
      <c r="AU7">
        <v>0</v>
      </c>
      <c r="AV7">
        <v>0</v>
      </c>
      <c r="AW7">
        <v>11208</v>
      </c>
    </row>
    <row r="8" spans="1:49" x14ac:dyDescent="0.35">
      <c r="A8" t="s">
        <v>127</v>
      </c>
      <c r="S8">
        <v>6700</v>
      </c>
      <c r="AJ8">
        <v>5</v>
      </c>
      <c r="AK8">
        <v>14622</v>
      </c>
      <c r="AW8">
        <v>21327</v>
      </c>
    </row>
    <row r="9" spans="1:49" x14ac:dyDescent="0.35">
      <c r="A9" t="s">
        <v>61</v>
      </c>
      <c r="B9">
        <v>32</v>
      </c>
      <c r="C9">
        <v>42</v>
      </c>
      <c r="D9">
        <v>0</v>
      </c>
      <c r="E9">
        <v>940</v>
      </c>
      <c r="F9">
        <v>13</v>
      </c>
      <c r="G9">
        <v>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19</v>
      </c>
      <c r="S9">
        <v>0</v>
      </c>
      <c r="T9">
        <v>3652</v>
      </c>
      <c r="U9">
        <v>0</v>
      </c>
      <c r="V9">
        <v>0</v>
      </c>
      <c r="W9">
        <v>0</v>
      </c>
      <c r="X9">
        <v>8</v>
      </c>
      <c r="Y9">
        <v>0</v>
      </c>
      <c r="Z9">
        <v>0</v>
      </c>
      <c r="AA9">
        <v>0</v>
      </c>
      <c r="AB9">
        <v>0</v>
      </c>
      <c r="AC9">
        <v>4</v>
      </c>
      <c r="AD9">
        <v>202</v>
      </c>
      <c r="AE9">
        <v>0</v>
      </c>
      <c r="AF9">
        <v>0</v>
      </c>
      <c r="AG9">
        <v>0</v>
      </c>
      <c r="AH9">
        <v>44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4971</v>
      </c>
    </row>
    <row r="10" spans="1:49" x14ac:dyDescent="0.35">
      <c r="A10" t="s">
        <v>62</v>
      </c>
      <c r="B10">
        <v>177</v>
      </c>
      <c r="C10">
        <v>96</v>
      </c>
      <c r="D10">
        <v>0</v>
      </c>
      <c r="E10">
        <v>2367</v>
      </c>
      <c r="F10">
        <v>208</v>
      </c>
      <c r="G10">
        <v>0</v>
      </c>
      <c r="H10">
        <v>0</v>
      </c>
      <c r="I10">
        <v>0</v>
      </c>
      <c r="J10">
        <v>0</v>
      </c>
      <c r="K10">
        <v>2324</v>
      </c>
      <c r="L10">
        <v>0</v>
      </c>
      <c r="M10">
        <v>0</v>
      </c>
      <c r="N10">
        <v>304</v>
      </c>
      <c r="O10">
        <v>0</v>
      </c>
      <c r="P10">
        <v>64</v>
      </c>
      <c r="Q10">
        <v>29</v>
      </c>
      <c r="R10">
        <v>160</v>
      </c>
      <c r="S10">
        <v>0</v>
      </c>
      <c r="T10">
        <v>3831</v>
      </c>
      <c r="U10">
        <v>0</v>
      </c>
      <c r="V10">
        <v>0</v>
      </c>
      <c r="W10">
        <v>146</v>
      </c>
      <c r="X10">
        <v>344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1796</v>
      </c>
      <c r="AE10">
        <v>0</v>
      </c>
      <c r="AF10">
        <v>0</v>
      </c>
      <c r="AG10">
        <v>0</v>
      </c>
      <c r="AH10">
        <v>311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5112</v>
      </c>
      <c r="AT10">
        <v>0</v>
      </c>
      <c r="AU10">
        <v>0</v>
      </c>
      <c r="AV10">
        <v>0</v>
      </c>
      <c r="AW10">
        <v>17269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2249</v>
      </c>
      <c r="AR11">
        <v>0</v>
      </c>
      <c r="AS11">
        <v>0</v>
      </c>
      <c r="AT11">
        <v>0</v>
      </c>
      <c r="AU11">
        <v>0</v>
      </c>
      <c r="AV11">
        <v>551</v>
      </c>
      <c r="AW11">
        <v>3365</v>
      </c>
    </row>
    <row r="12" spans="1:49" x14ac:dyDescent="0.35">
      <c r="A12" t="s">
        <v>228</v>
      </c>
      <c r="AV12">
        <v>257</v>
      </c>
      <c r="AW12">
        <v>257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33</v>
      </c>
      <c r="R13">
        <v>30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57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50</v>
      </c>
      <c r="AR13">
        <v>0</v>
      </c>
      <c r="AS13">
        <v>0</v>
      </c>
      <c r="AT13">
        <v>0</v>
      </c>
      <c r="AU13">
        <v>0</v>
      </c>
      <c r="AV13">
        <v>17</v>
      </c>
      <c r="AW13">
        <v>191</v>
      </c>
    </row>
    <row r="14" spans="1:49" x14ac:dyDescent="0.35">
      <c r="A14" t="s">
        <v>133</v>
      </c>
      <c r="U14">
        <v>158</v>
      </c>
      <c r="AQ14">
        <v>276</v>
      </c>
      <c r="AT14">
        <v>4802</v>
      </c>
      <c r="AU14">
        <v>921</v>
      </c>
      <c r="AW14">
        <v>6157</v>
      </c>
    </row>
    <row r="15" spans="1:49" x14ac:dyDescent="0.35">
      <c r="A15" t="s">
        <v>230</v>
      </c>
    </row>
    <row r="16" spans="1:49" x14ac:dyDescent="0.35">
      <c r="A16" t="s">
        <v>136</v>
      </c>
      <c r="D16">
        <v>234</v>
      </c>
      <c r="Q16">
        <v>66</v>
      </c>
      <c r="S16">
        <v>8</v>
      </c>
      <c r="AJ16">
        <v>78</v>
      </c>
      <c r="AQ16">
        <v>112</v>
      </c>
      <c r="AT16">
        <v>8484</v>
      </c>
      <c r="AU16">
        <v>419</v>
      </c>
      <c r="AV16">
        <v>320</v>
      </c>
      <c r="AW16">
        <v>9721</v>
      </c>
    </row>
    <row r="17" spans="1:49" x14ac:dyDescent="0.35">
      <c r="A17" t="s">
        <v>231</v>
      </c>
      <c r="AV17">
        <v>678</v>
      </c>
      <c r="AW17">
        <v>678</v>
      </c>
    </row>
    <row r="18" spans="1:49" x14ac:dyDescent="0.35">
      <c r="A18" t="s">
        <v>141</v>
      </c>
      <c r="AQ18">
        <v>2</v>
      </c>
      <c r="AT18">
        <v>3725</v>
      </c>
      <c r="AV18">
        <v>13</v>
      </c>
      <c r="AW18">
        <v>3740</v>
      </c>
    </row>
    <row r="19" spans="1:49" x14ac:dyDescent="0.35">
      <c r="A19" t="s">
        <v>232</v>
      </c>
      <c r="AQ19">
        <v>1340</v>
      </c>
      <c r="AW19">
        <v>1340</v>
      </c>
    </row>
    <row r="20" spans="1:49" x14ac:dyDescent="0.35">
      <c r="A20" t="s">
        <v>233</v>
      </c>
      <c r="AQ20">
        <v>1264</v>
      </c>
      <c r="AW20">
        <v>1264</v>
      </c>
    </row>
    <row r="21" spans="1:49" x14ac:dyDescent="0.35">
      <c r="A21" t="s">
        <v>134</v>
      </c>
      <c r="D21">
        <v>1166</v>
      </c>
      <c r="Q21">
        <v>287</v>
      </c>
      <c r="S21">
        <v>209</v>
      </c>
      <c r="U21">
        <v>16</v>
      </c>
      <c r="AE21">
        <v>397</v>
      </c>
      <c r="AJ21">
        <v>37</v>
      </c>
      <c r="AQ21">
        <v>129</v>
      </c>
      <c r="AT21">
        <v>5377</v>
      </c>
      <c r="AV21">
        <v>600</v>
      </c>
      <c r="AW21">
        <v>8218</v>
      </c>
    </row>
    <row r="22" spans="1:49" x14ac:dyDescent="0.35">
      <c r="A22" t="s">
        <v>142</v>
      </c>
      <c r="U22">
        <v>11</v>
      </c>
      <c r="AE22">
        <v>1159</v>
      </c>
      <c r="AQ22">
        <v>638</v>
      </c>
      <c r="AU22">
        <v>1814</v>
      </c>
      <c r="AV22">
        <v>130</v>
      </c>
      <c r="AW22">
        <v>3752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152</v>
      </c>
      <c r="AR23">
        <v>0</v>
      </c>
      <c r="AS23">
        <v>0</v>
      </c>
      <c r="AT23">
        <v>7451</v>
      </c>
      <c r="AU23">
        <v>432</v>
      </c>
      <c r="AV23">
        <v>432</v>
      </c>
      <c r="AW23">
        <v>8467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14</v>
      </c>
    </row>
    <row r="25" spans="1:49" x14ac:dyDescent="0.35">
      <c r="A25" t="s">
        <v>126</v>
      </c>
      <c r="AQ25">
        <v>9</v>
      </c>
      <c r="AT25">
        <v>3140</v>
      </c>
      <c r="AW25">
        <v>3149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29154745.500000007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884</v>
      </c>
    </row>
    <row r="34" spans="4:5" x14ac:dyDescent="0.35">
      <c r="D34" t="str">
        <f t="shared" si="0"/>
        <v>Dentists</v>
      </c>
      <c r="E34">
        <f t="shared" si="1"/>
        <v>181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32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177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10903327.500000004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0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188</v>
      </c>
    </row>
    <row r="58" spans="2:5" x14ac:dyDescent="0.35">
      <c r="D58" t="str">
        <f t="shared" si="3"/>
        <v>Dentists</v>
      </c>
      <c r="E58">
        <f t="shared" si="4"/>
        <v>11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42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96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11260084.499999996</v>
      </c>
      <c r="D78" t="str">
        <f t="shared" si="3"/>
        <v>Medical Doctors</v>
      </c>
      <c r="E78">
        <f t="shared" ref="E78:E101" si="5">D3</f>
        <v>1046</v>
      </c>
    </row>
    <row r="79" spans="2:5" x14ac:dyDescent="0.35">
      <c r="D79" t="str">
        <f t="shared" si="3"/>
        <v>Nursing Personnel</v>
      </c>
      <c r="E79">
        <f t="shared" si="5"/>
        <v>14448</v>
      </c>
    </row>
    <row r="80" spans="2:5" x14ac:dyDescent="0.35">
      <c r="D80" t="str">
        <f t="shared" si="3"/>
        <v>Midwifery personnel</v>
      </c>
      <c r="E80">
        <f t="shared" si="5"/>
        <v>2068</v>
      </c>
    </row>
    <row r="81" spans="4:5" x14ac:dyDescent="0.35">
      <c r="D81" t="str">
        <f t="shared" si="3"/>
        <v>Pharmacists</v>
      </c>
      <c r="E81">
        <f t="shared" si="5"/>
        <v>1600</v>
      </c>
    </row>
    <row r="82" spans="4:5" x14ac:dyDescent="0.35">
      <c r="D82" t="str">
        <f t="shared" si="3"/>
        <v>Dentists</v>
      </c>
      <c r="E82">
        <f t="shared" si="5"/>
        <v>234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234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1166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19275497.999999981</v>
      </c>
      <c r="D102" s="29" t="str">
        <f t="shared" si="3"/>
        <v>Medical Doctors</v>
      </c>
      <c r="E102">
        <f t="shared" ref="E102:E125" si="6">E3</f>
        <v>2404</v>
      </c>
    </row>
    <row r="103" spans="2:5" x14ac:dyDescent="0.35">
      <c r="D103" s="29" t="str">
        <f t="shared" si="3"/>
        <v>Nursing Personnel</v>
      </c>
      <c r="E103">
        <f t="shared" si="6"/>
        <v>19402</v>
      </c>
    </row>
    <row r="104" spans="2:5" x14ac:dyDescent="0.35">
      <c r="D104" s="29" t="str">
        <f t="shared" si="3"/>
        <v>Midwifery personnel</v>
      </c>
      <c r="E104">
        <f t="shared" si="6"/>
        <v>5160</v>
      </c>
    </row>
    <row r="105" spans="2:5" x14ac:dyDescent="0.35">
      <c r="D105" s="29" t="str">
        <f t="shared" si="3"/>
        <v>Pharmacists</v>
      </c>
      <c r="E105">
        <f t="shared" si="6"/>
        <v>17091</v>
      </c>
    </row>
    <row r="106" spans="2:5" x14ac:dyDescent="0.35">
      <c r="D106" s="29" t="str">
        <f t="shared" si="3"/>
        <v>Dentists</v>
      </c>
      <c r="E106">
        <f t="shared" si="6"/>
        <v>466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940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2367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2352415.5000000005</v>
      </c>
      <c r="D126" s="29" t="str">
        <f t="shared" si="7"/>
        <v>Medical Doctors</v>
      </c>
      <c r="E126">
        <f t="shared" ref="E126:E149" si="8">F3</f>
        <v>1671</v>
      </c>
    </row>
    <row r="127" spans="2:5" x14ac:dyDescent="0.35">
      <c r="D127" s="29" t="str">
        <f t="shared" si="7"/>
        <v>Nursing Personnel</v>
      </c>
      <c r="E127">
        <f t="shared" si="8"/>
        <v>14854</v>
      </c>
    </row>
    <row r="128" spans="2:5" x14ac:dyDescent="0.35">
      <c r="D128" s="29" t="str">
        <f t="shared" si="7"/>
        <v>Midwifery personnel</v>
      </c>
      <c r="E128">
        <f t="shared" si="8"/>
        <v>2922</v>
      </c>
    </row>
    <row r="129" spans="4:5" x14ac:dyDescent="0.35">
      <c r="D129" s="29" t="str">
        <f t="shared" si="7"/>
        <v>Pharmacists</v>
      </c>
      <c r="E129">
        <f t="shared" si="8"/>
        <v>319</v>
      </c>
    </row>
    <row r="130" spans="4:5" x14ac:dyDescent="0.35">
      <c r="D130" s="29" t="str">
        <f t="shared" si="7"/>
        <v>Dentists</v>
      </c>
      <c r="E130">
        <f t="shared" si="8"/>
        <v>66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13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208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4904177.5000000019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29</v>
      </c>
    </row>
    <row r="154" spans="2:5" x14ac:dyDescent="0.35">
      <c r="D154" s="30" t="str">
        <f t="shared" si="7"/>
        <v>Dentists</v>
      </c>
      <c r="E154">
        <f t="shared" si="9"/>
        <v>10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11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24213621.500000015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24264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23711630.000000004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1687</v>
      </c>
    </row>
    <row r="202" spans="2:5" x14ac:dyDescent="0.35">
      <c r="D202" s="30" t="str">
        <f t="shared" si="11"/>
        <v>Dentists</v>
      </c>
      <c r="E202">
        <f t="shared" si="12"/>
        <v>404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81430976.499999985</v>
      </c>
      <c r="D222" s="29" t="str">
        <f t="shared" si="11"/>
        <v>Medical Doctors</v>
      </c>
      <c r="E222">
        <f t="shared" ref="E222:E245" si="13">J3</f>
        <v>200</v>
      </c>
    </row>
    <row r="223" spans="2:5" x14ac:dyDescent="0.35">
      <c r="D223" s="30" t="str">
        <f t="shared" si="11"/>
        <v>Nursing Personnel</v>
      </c>
      <c r="E223">
        <f t="shared" si="13"/>
        <v>89794</v>
      </c>
    </row>
    <row r="224" spans="2:5" x14ac:dyDescent="0.35">
      <c r="D224" s="30" t="str">
        <f t="shared" si="11"/>
        <v>Midwifery personnel</v>
      </c>
      <c r="E224">
        <f t="shared" si="13"/>
        <v>3586</v>
      </c>
    </row>
    <row r="225" spans="4:5" x14ac:dyDescent="0.35">
      <c r="D225" s="30" t="str">
        <f t="shared" si="11"/>
        <v>Pharmacists</v>
      </c>
      <c r="E225">
        <f t="shared" si="13"/>
        <v>0</v>
      </c>
    </row>
    <row r="226" spans="4:5" x14ac:dyDescent="0.35">
      <c r="D226" s="30" t="str">
        <f t="shared" si="11"/>
        <v>Dentists</v>
      </c>
      <c r="E226">
        <f t="shared" si="13"/>
        <v>0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5186823.4999999981</v>
      </c>
      <c r="D246" s="29" t="str">
        <f t="shared" ref="D246:D309" si="14">D222</f>
        <v>Medical Doctors</v>
      </c>
      <c r="E246">
        <f t="shared" ref="E246:E269" si="15">K3</f>
        <v>1060</v>
      </c>
    </row>
    <row r="247" spans="2:5" x14ac:dyDescent="0.35">
      <c r="D247" s="30" t="str">
        <f t="shared" si="14"/>
        <v>Nursing Personnel</v>
      </c>
      <c r="E247">
        <f t="shared" si="15"/>
        <v>7434</v>
      </c>
    </row>
    <row r="248" spans="2:5" x14ac:dyDescent="0.35">
      <c r="D248" s="30" t="str">
        <f t="shared" si="14"/>
        <v>Midwifery personnel</v>
      </c>
      <c r="E248">
        <f t="shared" si="15"/>
        <v>1842</v>
      </c>
    </row>
    <row r="249" spans="2:5" x14ac:dyDescent="0.35">
      <c r="D249" s="30" t="str">
        <f t="shared" si="14"/>
        <v>Pharmacists</v>
      </c>
      <c r="E249">
        <f t="shared" si="15"/>
        <v>1839</v>
      </c>
    </row>
    <row r="250" spans="2:5" x14ac:dyDescent="0.35">
      <c r="D250" s="30" t="str">
        <f t="shared" si="14"/>
        <v>Dentists</v>
      </c>
      <c r="E250">
        <f t="shared" si="15"/>
        <v>1037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2324</v>
      </c>
    </row>
    <row r="254" spans="2:5" x14ac:dyDescent="0.35">
      <c r="D254" s="30" t="str">
        <f t="shared" si="14"/>
        <v>Personal care workers in health service</v>
      </c>
      <c r="E254">
        <f t="shared" si="15"/>
        <v>565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746232.00000000012</v>
      </c>
      <c r="D270" s="29" t="str">
        <f t="shared" si="14"/>
        <v>Medical Doctors</v>
      </c>
      <c r="E270">
        <f t="shared" ref="E270:E293" si="16">L3</f>
        <v>440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1000</v>
      </c>
    </row>
    <row r="273" spans="4:5" x14ac:dyDescent="0.35">
      <c r="D273" s="30" t="str">
        <f t="shared" si="14"/>
        <v>Pharmacists</v>
      </c>
      <c r="E273">
        <f t="shared" si="16"/>
        <v>432</v>
      </c>
    </row>
    <row r="274" spans="4:5" x14ac:dyDescent="0.35">
      <c r="D274" s="30" t="str">
        <f t="shared" si="14"/>
        <v>Dentists</v>
      </c>
      <c r="E274">
        <f t="shared" si="16"/>
        <v>301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558394.50000000035</v>
      </c>
      <c r="D294" s="29" t="str">
        <f t="shared" si="14"/>
        <v>Medical Doctors</v>
      </c>
      <c r="E294">
        <f t="shared" ref="E294:E317" si="17">M3</f>
        <v>816</v>
      </c>
    </row>
    <row r="295" spans="2:5" x14ac:dyDescent="0.35">
      <c r="D295" s="30" t="str">
        <f t="shared" si="14"/>
        <v>Nursing Personnel</v>
      </c>
      <c r="E295">
        <f t="shared" si="17"/>
        <v>1224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40339328.5</v>
      </c>
      <c r="D318" s="29" t="str">
        <f t="shared" si="18"/>
        <v>Medical Doctors</v>
      </c>
      <c r="E318">
        <f t="shared" ref="E318:E341" si="19">N3</f>
        <v>148618</v>
      </c>
    </row>
    <row r="319" spans="2:5" x14ac:dyDescent="0.35">
      <c r="D319" s="30" t="str">
        <f t="shared" si="18"/>
        <v>Nursing Personnel</v>
      </c>
      <c r="E319">
        <f t="shared" si="19"/>
        <v>181916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81</v>
      </c>
    </row>
    <row r="322" spans="4:5" x14ac:dyDescent="0.35">
      <c r="D322" s="30" t="str">
        <f t="shared" si="18"/>
        <v>Dentists</v>
      </c>
      <c r="E322">
        <f t="shared" si="19"/>
        <v>25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304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3365287.5000000014</v>
      </c>
      <c r="D342" s="29" t="str">
        <f t="shared" si="18"/>
        <v>Medical Doctors</v>
      </c>
      <c r="E342">
        <f t="shared" ref="E342:E365" si="20">O3</f>
        <v>537</v>
      </c>
    </row>
    <row r="343" spans="2:5" x14ac:dyDescent="0.35">
      <c r="D343" s="30" t="str">
        <f t="shared" si="18"/>
        <v>Nursing Personnel</v>
      </c>
      <c r="E343">
        <f t="shared" si="20"/>
        <v>8968</v>
      </c>
    </row>
    <row r="344" spans="2:5" x14ac:dyDescent="0.35">
      <c r="D344" s="30" t="str">
        <f t="shared" si="18"/>
        <v>Midwifery personnel</v>
      </c>
      <c r="E344">
        <f t="shared" si="20"/>
        <v>752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105293228.50000003</v>
      </c>
      <c r="D366" s="29" t="str">
        <f t="shared" ref="D366:D429" si="22">D342</f>
        <v>Medical Doctors</v>
      </c>
      <c r="E366">
        <f t="shared" ref="E366:E389" si="23">P3</f>
        <v>296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24138</v>
      </c>
    </row>
    <row r="369" spans="4:5" x14ac:dyDescent="0.35">
      <c r="D369" s="30" t="str">
        <f t="shared" si="22"/>
        <v>Pharmacists</v>
      </c>
      <c r="E369">
        <f t="shared" si="23"/>
        <v>2</v>
      </c>
    </row>
    <row r="370" spans="4:5" x14ac:dyDescent="0.35">
      <c r="D370" s="30" t="str">
        <f t="shared" si="22"/>
        <v>Dentists</v>
      </c>
      <c r="E370">
        <f t="shared" si="23"/>
        <v>2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64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2086205.5000000009</v>
      </c>
      <c r="D390" s="29" t="str">
        <f t="shared" si="22"/>
        <v>Medical Doctors</v>
      </c>
      <c r="E390">
        <f t="shared" ref="E390:E413" si="24">Q3</f>
        <v>1430</v>
      </c>
    </row>
    <row r="391" spans="2:5" x14ac:dyDescent="0.35">
      <c r="D391" s="30" t="str">
        <f t="shared" si="22"/>
        <v>Nursing Personnel</v>
      </c>
      <c r="E391">
        <f t="shared" si="24"/>
        <v>9192</v>
      </c>
    </row>
    <row r="392" spans="2:5" x14ac:dyDescent="0.35">
      <c r="D392" s="30" t="str">
        <f t="shared" si="22"/>
        <v>Midwifery personnel</v>
      </c>
      <c r="E392">
        <f t="shared" si="24"/>
        <v>1026</v>
      </c>
    </row>
    <row r="393" spans="2:5" x14ac:dyDescent="0.35">
      <c r="D393" s="30" t="str">
        <f t="shared" si="22"/>
        <v>Pharmacists</v>
      </c>
      <c r="E393">
        <f t="shared" si="24"/>
        <v>78</v>
      </c>
    </row>
    <row r="394" spans="2:5" x14ac:dyDescent="0.35">
      <c r="D394" s="30" t="str">
        <f t="shared" si="22"/>
        <v>Dentists</v>
      </c>
      <c r="E394">
        <f t="shared" si="24"/>
        <v>23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4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29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33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66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287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29554302.499999993</v>
      </c>
      <c r="D414" s="29" t="str">
        <f t="shared" si="22"/>
        <v>Medical Doctors</v>
      </c>
      <c r="E414">
        <f t="shared" ref="E414:E437" si="25">R3</f>
        <v>7236</v>
      </c>
    </row>
    <row r="415" spans="2:5" x14ac:dyDescent="0.35">
      <c r="D415" s="30" t="str">
        <f t="shared" si="22"/>
        <v>Nursing Personnel</v>
      </c>
      <c r="E415">
        <f t="shared" si="25"/>
        <v>105210</v>
      </c>
    </row>
    <row r="416" spans="2:5" x14ac:dyDescent="0.35">
      <c r="D416" s="30" t="str">
        <f t="shared" si="22"/>
        <v>Midwifery personnel</v>
      </c>
      <c r="E416">
        <f t="shared" si="25"/>
        <v>15324</v>
      </c>
    </row>
    <row r="417" spans="4:5" x14ac:dyDescent="0.35">
      <c r="D417" s="30" t="str">
        <f t="shared" si="22"/>
        <v>Pharmacists</v>
      </c>
      <c r="E417">
        <f t="shared" si="25"/>
        <v>440</v>
      </c>
    </row>
    <row r="418" spans="4:5" x14ac:dyDescent="0.35">
      <c r="D418" s="30" t="str">
        <f t="shared" si="22"/>
        <v>Dentists</v>
      </c>
      <c r="E418">
        <f t="shared" si="25"/>
        <v>80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19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160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30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11930984.999999998</v>
      </c>
      <c r="D438" s="29" t="str">
        <f t="shared" si="26"/>
        <v>Medical Doctors</v>
      </c>
      <c r="E438">
        <f t="shared" ref="E438:E461" si="27">S3</f>
        <v>1954</v>
      </c>
    </row>
    <row r="439" spans="2:5" x14ac:dyDescent="0.35">
      <c r="D439" s="30" t="str">
        <f t="shared" si="26"/>
        <v>Nursing Personnel</v>
      </c>
      <c r="E439">
        <f t="shared" si="27"/>
        <v>2020</v>
      </c>
    </row>
    <row r="440" spans="2:5" x14ac:dyDescent="0.35">
      <c r="D440" s="30" t="str">
        <f t="shared" si="26"/>
        <v>Midwifery personnel</v>
      </c>
      <c r="E440">
        <f t="shared" si="27"/>
        <v>886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6700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8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209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2317205.5</v>
      </c>
      <c r="D462" s="29" t="str">
        <f t="shared" si="26"/>
        <v>Medical Doctors</v>
      </c>
      <c r="E462">
        <f t="shared" ref="E462:E485" si="28">T3</f>
        <v>1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0</v>
      </c>
    </row>
    <row r="466" spans="4:5" x14ac:dyDescent="0.35">
      <c r="D466" s="30" t="str">
        <f t="shared" si="26"/>
        <v>Dentists</v>
      </c>
      <c r="E466">
        <f t="shared" si="28"/>
        <v>6433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3652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3831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1834551.4999999995</v>
      </c>
      <c r="D486" s="29" t="str">
        <f t="shared" si="26"/>
        <v>Medical Doctors</v>
      </c>
      <c r="E486">
        <f t="shared" ref="E486:E509" si="29">U3</f>
        <v>388</v>
      </c>
    </row>
    <row r="487" spans="2:5" x14ac:dyDescent="0.35">
      <c r="D487" s="30" t="str">
        <f t="shared" si="26"/>
        <v>Nursing Personnel</v>
      </c>
      <c r="E487">
        <f t="shared" si="29"/>
        <v>2006</v>
      </c>
    </row>
    <row r="488" spans="2:5" x14ac:dyDescent="0.35">
      <c r="D488" s="30" t="str">
        <f t="shared" si="26"/>
        <v>Midwifery personnel</v>
      </c>
      <c r="E488">
        <f t="shared" si="29"/>
        <v>250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4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158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16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11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1398926.5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93</v>
      </c>
    </row>
    <row r="514" spans="4:5" x14ac:dyDescent="0.35">
      <c r="D514" s="30" t="str">
        <f t="shared" si="30"/>
        <v>Dentists</v>
      </c>
      <c r="E514">
        <f t="shared" si="31"/>
        <v>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47894670</v>
      </c>
      <c r="D534" s="29" t="str">
        <f t="shared" si="30"/>
        <v>Medical Doctors</v>
      </c>
      <c r="E534">
        <f t="shared" ref="E534:E557" si="32">W3</f>
        <v>380</v>
      </c>
    </row>
    <row r="535" spans="2:5" x14ac:dyDescent="0.35">
      <c r="D535" s="30" t="str">
        <f t="shared" si="30"/>
        <v>Nursing Personnel</v>
      </c>
      <c r="E535">
        <f t="shared" si="32"/>
        <v>97474</v>
      </c>
    </row>
    <row r="536" spans="2:5" x14ac:dyDescent="0.35">
      <c r="D536" s="30" t="str">
        <f t="shared" si="30"/>
        <v>Midwifery personnel</v>
      </c>
      <c r="E536">
        <f t="shared" si="32"/>
        <v>4184</v>
      </c>
    </row>
    <row r="537" spans="2:5" x14ac:dyDescent="0.35">
      <c r="D537" s="30" t="str">
        <f t="shared" si="30"/>
        <v>Pharmacists</v>
      </c>
      <c r="E537">
        <f t="shared" si="32"/>
        <v>170</v>
      </c>
    </row>
    <row r="538" spans="2:5" x14ac:dyDescent="0.35">
      <c r="D538" s="30" t="str">
        <f t="shared" si="30"/>
        <v>Dentists</v>
      </c>
      <c r="E538">
        <f t="shared" si="32"/>
        <v>178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146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4706097.5000000009</v>
      </c>
      <c r="D558" s="29" t="str">
        <f t="shared" ref="D558:D621" si="33">D534</f>
        <v>Medical Doctors</v>
      </c>
      <c r="E558">
        <f t="shared" ref="E558:E581" si="34">X3</f>
        <v>468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221</v>
      </c>
    </row>
    <row r="562" spans="4:5" x14ac:dyDescent="0.35">
      <c r="D562" s="30" t="str">
        <f t="shared" si="33"/>
        <v>Dentists</v>
      </c>
      <c r="E562">
        <f t="shared" si="34"/>
        <v>57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8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344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2143872.0000000023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25501940.499999996</v>
      </c>
      <c r="D606" s="29" t="str">
        <f t="shared" si="33"/>
        <v>Medical Doctors</v>
      </c>
      <c r="E606">
        <f t="shared" ref="E606:E629" si="36">Z3</f>
        <v>35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3166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18700106</v>
      </c>
      <c r="D630" s="29" t="str">
        <f t="shared" si="37"/>
        <v>Medical Doctors</v>
      </c>
      <c r="E630">
        <f t="shared" ref="E630:E653" si="38">AA3</f>
        <v>4570</v>
      </c>
    </row>
    <row r="631" spans="2:5" x14ac:dyDescent="0.35">
      <c r="D631" s="30" t="str">
        <f t="shared" si="37"/>
        <v>Nursing Personnel</v>
      </c>
      <c r="E631">
        <f t="shared" si="38"/>
        <v>9530</v>
      </c>
    </row>
    <row r="632" spans="2:5" x14ac:dyDescent="0.35">
      <c r="D632" s="30" t="str">
        <f t="shared" si="37"/>
        <v>Midwifery personnel</v>
      </c>
      <c r="E632">
        <f t="shared" si="38"/>
        <v>5314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27696492.499999989</v>
      </c>
      <c r="D654" s="32" t="str">
        <f t="shared" si="37"/>
        <v>Medical Doctors</v>
      </c>
      <c r="E654">
        <f t="shared" ref="E654:E677" si="39">AB3</f>
        <v>57</v>
      </c>
    </row>
    <row r="655" spans="2:5" x14ac:dyDescent="0.35">
      <c r="D655" s="30" t="str">
        <f t="shared" si="37"/>
        <v>Nursing Personnel</v>
      </c>
      <c r="E655">
        <f t="shared" si="39"/>
        <v>15320</v>
      </c>
    </row>
    <row r="656" spans="2:5" x14ac:dyDescent="0.35">
      <c r="D656" s="30" t="str">
        <f t="shared" si="37"/>
        <v>Midwifery personnel</v>
      </c>
      <c r="E656">
        <f t="shared" si="39"/>
        <v>11410</v>
      </c>
    </row>
    <row r="657" spans="4:5" x14ac:dyDescent="0.35">
      <c r="D657" s="30" t="str">
        <f t="shared" si="37"/>
        <v>Pharmacists</v>
      </c>
      <c r="E657">
        <f t="shared" si="39"/>
        <v>20035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0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0</v>
      </c>
    </row>
    <row r="675" spans="2:5" x14ac:dyDescent="0.35">
      <c r="D675" s="30" t="str">
        <f t="shared" si="37"/>
        <v>Social workers</v>
      </c>
      <c r="E675">
        <f t="shared" si="39"/>
        <v>0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4051890.5000000014</v>
      </c>
      <c r="D678" s="29" t="str">
        <f t="shared" si="37"/>
        <v>Medical Doctors</v>
      </c>
      <c r="E678">
        <f t="shared" ref="E678:E701" si="40">AC3</f>
        <v>0</v>
      </c>
    </row>
    <row r="679" spans="2:5" x14ac:dyDescent="0.35">
      <c r="D679" s="30" t="str">
        <f t="shared" si="37"/>
        <v>Nursing Personnel</v>
      </c>
      <c r="E679">
        <f t="shared" si="40"/>
        <v>0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4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1293911.0000000005</v>
      </c>
      <c r="D702" s="29" t="str">
        <f t="shared" si="41"/>
        <v>Medical Doctors</v>
      </c>
      <c r="E702">
        <f t="shared" ref="E702:E725" si="42">AD3</f>
        <v>5538</v>
      </c>
    </row>
    <row r="703" spans="2:5" x14ac:dyDescent="0.35">
      <c r="D703" s="30" t="str">
        <f t="shared" si="41"/>
        <v>Nursing Personnel</v>
      </c>
      <c r="E703">
        <f t="shared" si="42"/>
        <v>8268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1159</v>
      </c>
    </row>
    <row r="706" spans="4:5" x14ac:dyDescent="0.35">
      <c r="D706" s="30" t="str">
        <f t="shared" si="41"/>
        <v>Dentists</v>
      </c>
      <c r="E706">
        <f t="shared" si="42"/>
        <v>312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202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1796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17405623.5</v>
      </c>
      <c r="D726" s="29" t="str">
        <f t="shared" si="41"/>
        <v>Medical Doctors</v>
      </c>
      <c r="E726">
        <f t="shared" ref="E726:E749" si="43">AE3</f>
        <v>1093</v>
      </c>
    </row>
    <row r="727" spans="2:5" x14ac:dyDescent="0.35">
      <c r="D727" s="30" t="str">
        <f t="shared" si="41"/>
        <v>Nursing Personnel</v>
      </c>
      <c r="E727">
        <f t="shared" si="43"/>
        <v>9146</v>
      </c>
    </row>
    <row r="728" spans="2:5" x14ac:dyDescent="0.35">
      <c r="D728" s="30" t="str">
        <f t="shared" si="41"/>
        <v>Midwifery personnel</v>
      </c>
      <c r="E728">
        <f t="shared" si="43"/>
        <v>1136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397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1159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2323352</v>
      </c>
      <c r="D750" s="29" t="str">
        <f t="shared" ref="D750:D813" si="44">D726</f>
        <v>Medical Doctors</v>
      </c>
      <c r="E750">
        <f t="shared" ref="E750:E773" si="45">AF3</f>
        <v>0</v>
      </c>
    </row>
    <row r="751" spans="2:5" x14ac:dyDescent="0.35">
      <c r="D751" s="30" t="str">
        <f t="shared" si="44"/>
        <v>Nursing Personnel</v>
      </c>
      <c r="E751">
        <f t="shared" si="45"/>
        <v>9632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20921743.000000011</v>
      </c>
      <c r="D774" s="29" t="str">
        <f t="shared" si="44"/>
        <v>Medical Doctors</v>
      </c>
      <c r="E774">
        <f t="shared" ref="E774:E797" si="46">AG3</f>
        <v>1362</v>
      </c>
    </row>
    <row r="775" spans="2:5" x14ac:dyDescent="0.35">
      <c r="D775" s="30" t="str">
        <f t="shared" si="44"/>
        <v>Nursing Personnel</v>
      </c>
      <c r="E775">
        <f t="shared" si="46"/>
        <v>9492</v>
      </c>
    </row>
    <row r="776" spans="2:5" x14ac:dyDescent="0.35">
      <c r="D776" s="30" t="str">
        <f t="shared" si="44"/>
        <v>Midwifery personnel</v>
      </c>
      <c r="E776">
        <f t="shared" si="46"/>
        <v>1712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188666930.99999988</v>
      </c>
      <c r="D798" s="29" t="str">
        <f t="shared" si="44"/>
        <v>Medical Doctors</v>
      </c>
      <c r="E798">
        <f t="shared" ref="E798:E821" si="47">AH3</f>
        <v>167130</v>
      </c>
    </row>
    <row r="799" spans="2:5" x14ac:dyDescent="0.35">
      <c r="D799" s="30" t="str">
        <f t="shared" si="44"/>
        <v>Nursing Personnel</v>
      </c>
      <c r="E799">
        <f t="shared" si="47"/>
        <v>370202</v>
      </c>
    </row>
    <row r="800" spans="2:5" x14ac:dyDescent="0.35">
      <c r="D800" s="30" t="str">
        <f t="shared" si="44"/>
        <v>Midwifery personnel</v>
      </c>
      <c r="E800">
        <f t="shared" si="47"/>
        <v>282550</v>
      </c>
    </row>
    <row r="801" spans="4:5" x14ac:dyDescent="0.35">
      <c r="D801" s="30" t="str">
        <f t="shared" si="44"/>
        <v>Pharmacists</v>
      </c>
      <c r="E801">
        <f t="shared" si="47"/>
        <v>459</v>
      </c>
    </row>
    <row r="802" spans="4:5" x14ac:dyDescent="0.35">
      <c r="D802" s="30" t="str">
        <f t="shared" si="44"/>
        <v>Dentists</v>
      </c>
      <c r="E802">
        <f t="shared" si="47"/>
        <v>56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44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311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11930899.500000007</v>
      </c>
      <c r="D822" s="29" t="str">
        <f t="shared" si="48"/>
        <v>Medical Doctors</v>
      </c>
      <c r="E822">
        <f t="shared" ref="E822:E845" si="49">AI3</f>
        <v>2918</v>
      </c>
    </row>
    <row r="823" spans="2:5" x14ac:dyDescent="0.35">
      <c r="D823" s="30" t="str">
        <f t="shared" si="48"/>
        <v>Nursing Personnel</v>
      </c>
      <c r="E823">
        <f t="shared" si="49"/>
        <v>22562</v>
      </c>
    </row>
    <row r="824" spans="2:5" x14ac:dyDescent="0.35">
      <c r="D824" s="30" t="str">
        <f t="shared" si="48"/>
        <v>Midwifery personnel</v>
      </c>
      <c r="E824">
        <f t="shared" si="49"/>
        <v>2140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14751356.499999994</v>
      </c>
      <c r="D846" s="29" t="str">
        <f t="shared" si="48"/>
        <v>Medical Doctors</v>
      </c>
      <c r="E846">
        <f t="shared" ref="E846:E869" si="50">AJ3</f>
        <v>3195</v>
      </c>
    </row>
    <row r="847" spans="2:5" x14ac:dyDescent="0.35">
      <c r="D847" s="30" t="str">
        <f t="shared" si="48"/>
        <v>Nursing Personnel</v>
      </c>
      <c r="E847">
        <f t="shared" si="50"/>
        <v>4980</v>
      </c>
    </row>
    <row r="848" spans="2:5" x14ac:dyDescent="0.35">
      <c r="D848" s="30" t="str">
        <f t="shared" si="48"/>
        <v>Midwifery personnel</v>
      </c>
      <c r="E848">
        <f t="shared" si="50"/>
        <v>4004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5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57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78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37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7493912.9999999981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10320</v>
      </c>
    </row>
    <row r="872" spans="2:5" x14ac:dyDescent="0.35">
      <c r="D872" s="30" t="str">
        <f t="shared" si="48"/>
        <v>Midwifery personnel</v>
      </c>
      <c r="E872">
        <f t="shared" si="51"/>
        <v>626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14622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11066105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204632.49999999985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27</v>
      </c>
    </row>
    <row r="922" spans="2:5" x14ac:dyDescent="0.35">
      <c r="D922" s="30" t="str">
        <f t="shared" si="52"/>
        <v>Dentists</v>
      </c>
      <c r="E922">
        <f t="shared" si="54"/>
        <v>225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1142524</v>
      </c>
      <c r="D942" s="29" t="str">
        <f t="shared" ref="D942:D1005" si="55">D918</f>
        <v>Medical Doctors</v>
      </c>
      <c r="E942">
        <f t="shared" ref="E942:E965" si="56">AN3</f>
        <v>220</v>
      </c>
    </row>
    <row r="943" spans="2:5" x14ac:dyDescent="0.35">
      <c r="D943" s="30" t="str">
        <f t="shared" si="55"/>
        <v>Nursing Personnel</v>
      </c>
      <c r="E943">
        <f t="shared" si="56"/>
        <v>8400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100508.49999999997</v>
      </c>
      <c r="D966" s="29" t="str">
        <f t="shared" si="55"/>
        <v>Medical Doctors</v>
      </c>
      <c r="E966">
        <f t="shared" ref="E966:E989" si="57">AO3</f>
        <v>410</v>
      </c>
    </row>
    <row r="967" spans="2:5" x14ac:dyDescent="0.35">
      <c r="D967" s="30" t="str">
        <f t="shared" si="55"/>
        <v>Nursing Personnel</v>
      </c>
      <c r="E967">
        <f t="shared" si="57"/>
        <v>1368</v>
      </c>
    </row>
    <row r="968" spans="2:5" x14ac:dyDescent="0.35">
      <c r="D968" s="30" t="str">
        <f t="shared" si="55"/>
        <v>Midwifery personnel</v>
      </c>
      <c r="E968">
        <f t="shared" si="57"/>
        <v>178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14592585.000000004</v>
      </c>
      <c r="D990" s="29" t="str">
        <f t="shared" si="55"/>
        <v>Medical Doctors</v>
      </c>
      <c r="E990">
        <f t="shared" ref="E990:E1013" si="58">AP3</f>
        <v>1080</v>
      </c>
    </row>
    <row r="991" spans="2:5" x14ac:dyDescent="0.35">
      <c r="D991" s="30" t="str">
        <f t="shared" si="55"/>
        <v>Nursing Personnel</v>
      </c>
      <c r="E991">
        <f t="shared" si="58"/>
        <v>6212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119</v>
      </c>
    </row>
    <row r="994" spans="4:5" x14ac:dyDescent="0.35">
      <c r="D994" s="30" t="str">
        <f t="shared" si="55"/>
        <v>Dentists</v>
      </c>
      <c r="E994">
        <f t="shared" si="58"/>
        <v>14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7661353.5000000019</v>
      </c>
      <c r="D1014" s="29" t="str">
        <f t="shared" si="59"/>
        <v>Medical Doctors</v>
      </c>
      <c r="E1014">
        <f t="shared" ref="E1014:E1037" si="60">AQ3</f>
        <v>964</v>
      </c>
    </row>
    <row r="1015" spans="2:5" x14ac:dyDescent="0.35">
      <c r="D1015" s="30" t="str">
        <f t="shared" si="59"/>
        <v>Nursing Personnel</v>
      </c>
      <c r="E1015">
        <f t="shared" si="60"/>
        <v>2838</v>
      </c>
    </row>
    <row r="1016" spans="2:5" x14ac:dyDescent="0.35">
      <c r="D1016" s="30" t="str">
        <f t="shared" si="59"/>
        <v>Midwifery personnel</v>
      </c>
      <c r="E1016">
        <f t="shared" si="60"/>
        <v>1922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2249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50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276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112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2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1340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1264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129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638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152</v>
      </c>
    </row>
    <row r="1035" spans="2:5" x14ac:dyDescent="0.35">
      <c r="D1035" s="30" t="str">
        <f t="shared" si="59"/>
        <v>Social workers</v>
      </c>
      <c r="E1035">
        <f t="shared" si="60"/>
        <v>14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9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54401801.500000007</v>
      </c>
      <c r="D1038" s="29" t="str">
        <f t="shared" si="59"/>
        <v>Medical Doctors</v>
      </c>
      <c r="E1038">
        <f t="shared" ref="E1038:E1061" si="61">AR3</f>
        <v>67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1200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38748298.999999978</v>
      </c>
      <c r="D1062" s="29" t="str">
        <f t="shared" si="59"/>
        <v>Medical Doctors</v>
      </c>
      <c r="E1062">
        <f t="shared" ref="E1062:E1085" si="62">AS3</f>
        <v>42</v>
      </c>
    </row>
    <row r="1063" spans="2:5" x14ac:dyDescent="0.35">
      <c r="D1063" s="30" t="str">
        <f t="shared" si="59"/>
        <v>Nursing Personnel</v>
      </c>
      <c r="E1063">
        <f t="shared" si="62"/>
        <v>110456</v>
      </c>
    </row>
    <row r="1064" spans="2:5" x14ac:dyDescent="0.35">
      <c r="D1064" s="30" t="str">
        <f t="shared" si="59"/>
        <v>Midwifery personnel</v>
      </c>
      <c r="E1064">
        <f t="shared" si="62"/>
        <v>19604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5112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56422273.499999985</v>
      </c>
      <c r="D1086" s="29" t="str">
        <f t="shared" si="63"/>
        <v>Medical Doctors</v>
      </c>
      <c r="E1086">
        <f t="shared" ref="E1086:E1109" si="64">AT3</f>
        <v>87529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2568</v>
      </c>
    </row>
    <row r="1089" spans="4:5" x14ac:dyDescent="0.35">
      <c r="D1089" s="30" t="str">
        <f t="shared" si="63"/>
        <v>Pharmacists</v>
      </c>
      <c r="E1089">
        <f t="shared" si="64"/>
        <v>2355</v>
      </c>
    </row>
    <row r="1090" spans="4:5" x14ac:dyDescent="0.35">
      <c r="D1090" s="30" t="str">
        <f t="shared" si="63"/>
        <v>Dentists</v>
      </c>
      <c r="E1090">
        <f t="shared" si="64"/>
        <v>1090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4802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8484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3725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5377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7451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3140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16767760.499999996</v>
      </c>
      <c r="D1110" s="29" t="str">
        <f t="shared" si="63"/>
        <v>Medical Doctors</v>
      </c>
      <c r="E1110">
        <f t="shared" ref="E1110:E1133" si="65">AU3</f>
        <v>3074</v>
      </c>
    </row>
    <row r="1111" spans="2:5" x14ac:dyDescent="0.35">
      <c r="D1111" s="30" t="str">
        <f t="shared" si="63"/>
        <v>Nursing Personnel</v>
      </c>
      <c r="E1111">
        <f t="shared" si="65"/>
        <v>0</v>
      </c>
    </row>
    <row r="1112" spans="2:5" x14ac:dyDescent="0.35">
      <c r="D1112" s="30" t="str">
        <f t="shared" si="63"/>
        <v>Midwifery personnel</v>
      </c>
      <c r="E1112">
        <f t="shared" si="65"/>
        <v>6666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921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419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1814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432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14452704.499999994</v>
      </c>
      <c r="D1134" s="29" t="str">
        <f t="shared" ref="D1134:D1180" si="66">D1110</f>
        <v>Medical Doctors</v>
      </c>
      <c r="E1134">
        <f t="shared" ref="E1134:E1157" si="67">AV3</f>
        <v>5458</v>
      </c>
    </row>
    <row r="1135" spans="2:5" x14ac:dyDescent="0.35">
      <c r="D1135" s="30" t="str">
        <f t="shared" si="66"/>
        <v>Nursing Personnel</v>
      </c>
      <c r="E1135">
        <f t="shared" si="67"/>
        <v>42747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551</v>
      </c>
    </row>
    <row r="1143" spans="4:5" x14ac:dyDescent="0.35">
      <c r="D1143" s="30" t="str">
        <f t="shared" si="66"/>
        <v xml:space="preserve">Managerial staff </v>
      </c>
      <c r="E1143">
        <f t="shared" si="67"/>
        <v>257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17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320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678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13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600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130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432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1022861293.4999999</v>
      </c>
      <c r="D1158" s="29" t="str">
        <f t="shared" si="66"/>
        <v>Medical Doctors</v>
      </c>
      <c r="E1158">
        <f t="shared" ref="E1158:E1181" si="68">AW3</f>
        <v>453687</v>
      </c>
    </row>
    <row r="1159" spans="2:5" x14ac:dyDescent="0.35">
      <c r="D1159" s="30" t="str">
        <f t="shared" si="66"/>
        <v>Nursing Personnel</v>
      </c>
      <c r="E1159">
        <f t="shared" si="68"/>
        <v>1219679</v>
      </c>
    </row>
    <row r="1160" spans="2:5" x14ac:dyDescent="0.35">
      <c r="D1160" s="30" t="str">
        <f t="shared" si="66"/>
        <v>Midwifery personnel</v>
      </c>
      <c r="E1160">
        <f t="shared" si="68"/>
        <v>406134</v>
      </c>
    </row>
    <row r="1161" spans="2:5" x14ac:dyDescent="0.35">
      <c r="D1161" s="30" t="str">
        <f t="shared" si="66"/>
        <v>Pharmacists</v>
      </c>
      <c r="E1161">
        <f t="shared" si="68"/>
        <v>50508</v>
      </c>
    </row>
    <row r="1162" spans="2:5" x14ac:dyDescent="0.35">
      <c r="D1162" s="30" t="str">
        <f t="shared" si="66"/>
        <v>Dentists</v>
      </c>
      <c r="E1162">
        <f t="shared" si="68"/>
        <v>11208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21327</v>
      </c>
    </row>
    <row r="1164" spans="2:5" x14ac:dyDescent="0.35">
      <c r="D1164" s="30" t="str">
        <f t="shared" si="66"/>
        <v>Dieticians and nutritionists</v>
      </c>
      <c r="E1164">
        <f t="shared" si="68"/>
        <v>4971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17269</v>
      </c>
    </row>
    <row r="1166" spans="2:5" x14ac:dyDescent="0.35">
      <c r="D1166" s="30" t="str">
        <f t="shared" si="66"/>
        <v>Personal care workers in health service</v>
      </c>
      <c r="E1166">
        <f t="shared" si="68"/>
        <v>3365</v>
      </c>
    </row>
    <row r="1167" spans="2:5" x14ac:dyDescent="0.35">
      <c r="D1167" s="30" t="str">
        <f t="shared" si="66"/>
        <v xml:space="preserve">Managerial staff </v>
      </c>
      <c r="E1167">
        <f t="shared" si="68"/>
        <v>257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191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6157</v>
      </c>
    </row>
    <row r="1170" spans="4:5" x14ac:dyDescent="0.35">
      <c r="D1170" s="30" t="str">
        <f t="shared" si="66"/>
        <v xml:space="preserve">Medical Assistants </v>
      </c>
      <c r="E1170">
        <f t="shared" si="68"/>
        <v>0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9721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678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3740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1340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1264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8218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3752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8467</v>
      </c>
    </row>
    <row r="1179" spans="4:5" x14ac:dyDescent="0.35">
      <c r="D1179" s="30" t="str">
        <f t="shared" si="66"/>
        <v>Social workers</v>
      </c>
      <c r="E1179">
        <f t="shared" si="68"/>
        <v>14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3149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F39A-45E4-4019-96A3-394D343B5304}">
  <dimension ref="A1:AW1181"/>
  <sheetViews>
    <sheetView topLeftCell="AJ1" workbookViewId="0">
      <selection activeCell="AS4" sqref="AS4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30208628.000000015</v>
      </c>
      <c r="C2">
        <v>11155593.000000002</v>
      </c>
      <c r="D2">
        <v>11596778.499999991</v>
      </c>
      <c r="E2">
        <v>19835858.500000007</v>
      </c>
      <c r="F2">
        <v>2401839.9999999986</v>
      </c>
      <c r="G2">
        <v>4996741.0000000009</v>
      </c>
      <c r="H2">
        <v>24848015.5</v>
      </c>
      <c r="I2">
        <v>24393181.5</v>
      </c>
      <c r="J2">
        <v>84283273.000000045</v>
      </c>
      <c r="K2">
        <v>5312339.5000000009</v>
      </c>
      <c r="L2">
        <v>761663.99999999977</v>
      </c>
      <c r="M2">
        <v>564954.00000000035</v>
      </c>
      <c r="N2">
        <v>41136545.999999985</v>
      </c>
      <c r="O2">
        <v>3396933.0000000019</v>
      </c>
      <c r="P2">
        <v>108197949.49999994</v>
      </c>
      <c r="Q2">
        <v>2140215.5000000005</v>
      </c>
      <c r="R2">
        <v>30222261.500000004</v>
      </c>
      <c r="S2">
        <v>12240788.500000004</v>
      </c>
      <c r="T2">
        <v>2381181.5</v>
      </c>
      <c r="U2">
        <v>1879826.5000000005</v>
      </c>
      <c r="V2">
        <v>1450694.0000000005</v>
      </c>
      <c r="W2">
        <v>48948137.000000037</v>
      </c>
      <c r="X2">
        <v>4796630.9999999963</v>
      </c>
      <c r="Y2">
        <v>2170616.9999999995</v>
      </c>
      <c r="Z2">
        <v>26169542.000000015</v>
      </c>
      <c r="AA2">
        <v>19311354.499999996</v>
      </c>
      <c r="AB2">
        <v>28569441.000000015</v>
      </c>
      <c r="AC2">
        <v>4160014.4999999995</v>
      </c>
      <c r="AD2">
        <v>1294740.5000000002</v>
      </c>
      <c r="AE2">
        <v>17881167.000000004</v>
      </c>
      <c r="AF2">
        <v>2364533.5000000009</v>
      </c>
      <c r="AG2">
        <v>21737922.000000011</v>
      </c>
      <c r="AH2">
        <v>193495906.50000003</v>
      </c>
      <c r="AI2">
        <v>12230339</v>
      </c>
      <c r="AJ2">
        <v>15157793.000000006</v>
      </c>
      <c r="AK2">
        <v>7677565.5000000019</v>
      </c>
      <c r="AL2">
        <v>10658225.499999994</v>
      </c>
      <c r="AM2">
        <v>208036.50000000012</v>
      </c>
      <c r="AN2">
        <v>1151390.5000000002</v>
      </c>
      <c r="AO2">
        <v>101810.50000000001</v>
      </c>
      <c r="AP2">
        <v>15085884.000000006</v>
      </c>
      <c r="AQ2">
        <v>7852795.0000000037</v>
      </c>
      <c r="AR2">
        <v>56267032.000000007</v>
      </c>
      <c r="AS2">
        <v>40127084.999999978</v>
      </c>
      <c r="AT2">
        <v>56641209.500000007</v>
      </c>
      <c r="AU2">
        <v>17298053.500000004</v>
      </c>
      <c r="AV2">
        <v>14751100.999999998</v>
      </c>
      <c r="AW2">
        <v>1049513589.5000001</v>
      </c>
    </row>
    <row r="3" spans="1:49" x14ac:dyDescent="0.35">
      <c r="A3" t="s">
        <v>135</v>
      </c>
      <c r="B3">
        <v>12800</v>
      </c>
      <c r="C3">
        <v>0</v>
      </c>
      <c r="D3">
        <v>0</v>
      </c>
      <c r="E3">
        <v>3990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529</v>
      </c>
      <c r="P3">
        <v>0</v>
      </c>
      <c r="Q3">
        <v>3543</v>
      </c>
      <c r="R3">
        <v>5358</v>
      </c>
      <c r="S3">
        <v>0</v>
      </c>
      <c r="T3">
        <v>464</v>
      </c>
      <c r="U3">
        <v>0</v>
      </c>
      <c r="V3">
        <v>1014</v>
      </c>
      <c r="W3">
        <v>0</v>
      </c>
      <c r="X3">
        <v>496</v>
      </c>
      <c r="Y3">
        <v>0</v>
      </c>
      <c r="Z3">
        <v>0</v>
      </c>
      <c r="AA3">
        <v>4576</v>
      </c>
      <c r="AB3">
        <v>4985</v>
      </c>
      <c r="AC3">
        <v>1582</v>
      </c>
      <c r="AD3">
        <v>5854</v>
      </c>
      <c r="AE3">
        <v>11</v>
      </c>
      <c r="AF3">
        <v>2842</v>
      </c>
      <c r="AG3">
        <v>950</v>
      </c>
      <c r="AH3">
        <v>0</v>
      </c>
      <c r="AI3">
        <v>3830</v>
      </c>
      <c r="AJ3">
        <v>2132</v>
      </c>
      <c r="AK3">
        <v>0</v>
      </c>
      <c r="AL3">
        <v>1</v>
      </c>
      <c r="AM3">
        <v>0</v>
      </c>
      <c r="AN3">
        <v>425</v>
      </c>
      <c r="AO3">
        <v>39</v>
      </c>
      <c r="AP3">
        <v>1302</v>
      </c>
      <c r="AQ3">
        <v>1490</v>
      </c>
      <c r="AR3">
        <v>0</v>
      </c>
      <c r="AS3">
        <v>13836</v>
      </c>
      <c r="AT3">
        <v>89306</v>
      </c>
      <c r="AU3">
        <v>0</v>
      </c>
      <c r="AV3">
        <v>5734</v>
      </c>
      <c r="AW3">
        <v>167089</v>
      </c>
    </row>
    <row r="4" spans="1:49" x14ac:dyDescent="0.35">
      <c r="A4" t="s">
        <v>139</v>
      </c>
      <c r="B4">
        <v>0</v>
      </c>
      <c r="C4">
        <v>18142</v>
      </c>
      <c r="D4">
        <v>0</v>
      </c>
      <c r="E4">
        <v>20752</v>
      </c>
      <c r="F4">
        <v>0</v>
      </c>
      <c r="G4">
        <v>0</v>
      </c>
      <c r="H4">
        <v>27166</v>
      </c>
      <c r="I4">
        <v>0</v>
      </c>
      <c r="J4">
        <v>146092</v>
      </c>
      <c r="K4">
        <v>0</v>
      </c>
      <c r="L4">
        <v>0</v>
      </c>
      <c r="M4">
        <v>1376</v>
      </c>
      <c r="N4">
        <v>184000</v>
      </c>
      <c r="O4">
        <v>9056</v>
      </c>
      <c r="P4">
        <v>176328</v>
      </c>
      <c r="Q4">
        <v>10700</v>
      </c>
      <c r="R4">
        <v>117216</v>
      </c>
      <c r="S4">
        <v>0</v>
      </c>
      <c r="T4">
        <v>2648</v>
      </c>
      <c r="U4">
        <v>0</v>
      </c>
      <c r="V4">
        <v>1268</v>
      </c>
      <c r="W4">
        <v>106336</v>
      </c>
      <c r="X4">
        <v>0</v>
      </c>
      <c r="Y4">
        <v>0</v>
      </c>
      <c r="Z4">
        <v>0</v>
      </c>
      <c r="AA4">
        <v>0</v>
      </c>
      <c r="AB4">
        <v>15922</v>
      </c>
      <c r="AC4">
        <v>9142</v>
      </c>
      <c r="AD4">
        <v>8890</v>
      </c>
      <c r="AE4">
        <v>0</v>
      </c>
      <c r="AF4">
        <v>9706</v>
      </c>
      <c r="AG4">
        <v>0</v>
      </c>
      <c r="AH4">
        <v>0</v>
      </c>
      <c r="AI4">
        <v>1290</v>
      </c>
      <c r="AJ4">
        <v>5640</v>
      </c>
      <c r="AK4">
        <v>11960</v>
      </c>
      <c r="AL4">
        <v>0</v>
      </c>
      <c r="AM4">
        <v>0</v>
      </c>
      <c r="AN4">
        <v>8862</v>
      </c>
      <c r="AO4">
        <v>0</v>
      </c>
      <c r="AP4">
        <v>6974</v>
      </c>
      <c r="AQ4">
        <v>3932</v>
      </c>
      <c r="AR4">
        <v>63880</v>
      </c>
      <c r="AS4">
        <v>120912</v>
      </c>
      <c r="AT4">
        <v>0</v>
      </c>
      <c r="AU4">
        <v>31382</v>
      </c>
      <c r="AV4">
        <v>59965</v>
      </c>
      <c r="AW4">
        <v>1179537</v>
      </c>
    </row>
    <row r="5" spans="1:49" x14ac:dyDescent="0.35">
      <c r="A5" t="s">
        <v>138</v>
      </c>
      <c r="B5">
        <v>0</v>
      </c>
      <c r="C5">
        <v>320</v>
      </c>
      <c r="D5">
        <v>0</v>
      </c>
      <c r="E5">
        <v>13138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1466</v>
      </c>
      <c r="R5">
        <v>19108</v>
      </c>
      <c r="S5">
        <v>0</v>
      </c>
      <c r="T5">
        <v>844</v>
      </c>
      <c r="U5">
        <v>0</v>
      </c>
      <c r="V5">
        <v>0</v>
      </c>
      <c r="W5">
        <v>0</v>
      </c>
      <c r="X5">
        <v>0</v>
      </c>
      <c r="Y5">
        <v>0</v>
      </c>
      <c r="Z5">
        <v>5862</v>
      </c>
      <c r="AA5">
        <v>0</v>
      </c>
      <c r="AB5">
        <v>11640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4288</v>
      </c>
      <c r="AJ5">
        <v>4004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2536</v>
      </c>
      <c r="AR5">
        <v>0</v>
      </c>
      <c r="AS5">
        <v>0</v>
      </c>
      <c r="AT5">
        <v>0</v>
      </c>
      <c r="AU5">
        <v>0</v>
      </c>
      <c r="AV5">
        <v>17612</v>
      </c>
      <c r="AW5">
        <v>80818</v>
      </c>
    </row>
    <row r="6" spans="1:49" x14ac:dyDescent="0.35">
      <c r="A6" t="s">
        <v>82</v>
      </c>
      <c r="B6">
        <v>0</v>
      </c>
      <c r="C6">
        <v>944</v>
      </c>
      <c r="D6">
        <v>0</v>
      </c>
      <c r="E6">
        <v>20603</v>
      </c>
      <c r="F6">
        <v>74</v>
      </c>
      <c r="G6">
        <v>971</v>
      </c>
      <c r="H6">
        <v>0</v>
      </c>
      <c r="I6">
        <v>10752</v>
      </c>
      <c r="J6">
        <v>108</v>
      </c>
      <c r="K6">
        <v>207</v>
      </c>
      <c r="L6">
        <v>1462</v>
      </c>
      <c r="M6">
        <v>0</v>
      </c>
      <c r="N6">
        <v>1388</v>
      </c>
      <c r="O6">
        <v>0</v>
      </c>
      <c r="P6">
        <v>0</v>
      </c>
      <c r="Q6">
        <v>2917</v>
      </c>
      <c r="R6">
        <v>0</v>
      </c>
      <c r="S6">
        <v>0</v>
      </c>
      <c r="T6">
        <v>360</v>
      </c>
      <c r="U6">
        <v>0</v>
      </c>
      <c r="V6">
        <v>27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759</v>
      </c>
      <c r="AE6">
        <v>0</v>
      </c>
      <c r="AF6">
        <v>79</v>
      </c>
      <c r="AG6">
        <v>0</v>
      </c>
      <c r="AH6">
        <v>571</v>
      </c>
      <c r="AI6">
        <v>0</v>
      </c>
      <c r="AJ6">
        <v>50</v>
      </c>
      <c r="AK6">
        <v>0</v>
      </c>
      <c r="AL6">
        <v>32485</v>
      </c>
      <c r="AM6">
        <v>821</v>
      </c>
      <c r="AN6">
        <v>0</v>
      </c>
      <c r="AO6">
        <v>0</v>
      </c>
      <c r="AP6">
        <v>172</v>
      </c>
      <c r="AQ6">
        <v>0</v>
      </c>
      <c r="AR6">
        <v>1223</v>
      </c>
      <c r="AS6">
        <v>0</v>
      </c>
      <c r="AT6">
        <v>0</v>
      </c>
      <c r="AU6">
        <v>371</v>
      </c>
      <c r="AV6">
        <v>0</v>
      </c>
      <c r="AW6">
        <v>76344</v>
      </c>
    </row>
    <row r="7" spans="1:49" x14ac:dyDescent="0.35">
      <c r="A7" t="s">
        <v>60</v>
      </c>
      <c r="B7">
        <v>0</v>
      </c>
      <c r="C7">
        <v>373</v>
      </c>
      <c r="D7">
        <v>0</v>
      </c>
      <c r="E7">
        <v>5048</v>
      </c>
      <c r="F7">
        <v>118</v>
      </c>
      <c r="G7">
        <v>405</v>
      </c>
      <c r="H7">
        <v>351</v>
      </c>
      <c r="I7">
        <v>1889</v>
      </c>
      <c r="J7">
        <v>9</v>
      </c>
      <c r="K7">
        <v>0</v>
      </c>
      <c r="L7">
        <v>374</v>
      </c>
      <c r="M7">
        <v>1210</v>
      </c>
      <c r="N7">
        <v>0</v>
      </c>
      <c r="O7">
        <v>0</v>
      </c>
      <c r="P7">
        <v>0</v>
      </c>
      <c r="Q7">
        <v>246</v>
      </c>
      <c r="R7">
        <v>0</v>
      </c>
      <c r="S7">
        <v>106</v>
      </c>
      <c r="T7">
        <v>54</v>
      </c>
      <c r="U7">
        <v>0</v>
      </c>
      <c r="V7">
        <v>225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293</v>
      </c>
      <c r="AE7">
        <v>0</v>
      </c>
      <c r="AF7">
        <v>0</v>
      </c>
      <c r="AG7">
        <v>0</v>
      </c>
      <c r="AH7">
        <v>115</v>
      </c>
      <c r="AI7">
        <v>0</v>
      </c>
      <c r="AJ7">
        <v>30</v>
      </c>
      <c r="AK7">
        <v>0</v>
      </c>
      <c r="AL7">
        <v>10504</v>
      </c>
      <c r="AM7">
        <v>264</v>
      </c>
      <c r="AN7">
        <v>0</v>
      </c>
      <c r="AO7">
        <v>0</v>
      </c>
      <c r="AP7">
        <v>81</v>
      </c>
      <c r="AQ7">
        <v>0</v>
      </c>
      <c r="AR7">
        <v>282</v>
      </c>
      <c r="AS7">
        <v>0</v>
      </c>
      <c r="AT7">
        <v>0</v>
      </c>
      <c r="AU7">
        <v>54</v>
      </c>
      <c r="AV7">
        <v>0</v>
      </c>
      <c r="AW7">
        <v>22031</v>
      </c>
    </row>
    <row r="8" spans="1:49" x14ac:dyDescent="0.35">
      <c r="A8" t="s">
        <v>127</v>
      </c>
      <c r="E8">
        <v>2749</v>
      </c>
      <c r="R8">
        <v>15456</v>
      </c>
      <c r="AB8">
        <v>1991</v>
      </c>
      <c r="AJ8">
        <v>5</v>
      </c>
      <c r="AQ8">
        <v>7545</v>
      </c>
      <c r="AV8">
        <v>15000</v>
      </c>
      <c r="AW8">
        <v>42746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55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1985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61</v>
      </c>
      <c r="AE9">
        <v>0</v>
      </c>
      <c r="AF9">
        <v>0</v>
      </c>
      <c r="AG9">
        <v>0</v>
      </c>
      <c r="AH9">
        <v>48</v>
      </c>
      <c r="AI9">
        <v>0</v>
      </c>
      <c r="AJ9">
        <v>0</v>
      </c>
      <c r="AK9">
        <v>0</v>
      </c>
      <c r="AL9">
        <v>0</v>
      </c>
      <c r="AM9">
        <v>61</v>
      </c>
      <c r="AN9">
        <v>0</v>
      </c>
      <c r="AO9">
        <v>0</v>
      </c>
      <c r="AP9">
        <v>0</v>
      </c>
      <c r="AQ9">
        <v>0</v>
      </c>
      <c r="AR9">
        <v>49</v>
      </c>
      <c r="AS9">
        <v>0</v>
      </c>
      <c r="AT9">
        <v>0</v>
      </c>
      <c r="AU9">
        <v>66</v>
      </c>
      <c r="AV9">
        <v>0</v>
      </c>
      <c r="AW9">
        <v>2325</v>
      </c>
    </row>
    <row r="10" spans="1:49" x14ac:dyDescent="0.35">
      <c r="A10" t="s">
        <v>62</v>
      </c>
      <c r="B10">
        <v>0</v>
      </c>
      <c r="C10">
        <v>0</v>
      </c>
      <c r="D10">
        <v>0</v>
      </c>
      <c r="E10">
        <v>20392</v>
      </c>
      <c r="F10">
        <v>0</v>
      </c>
      <c r="G10">
        <v>669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5029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1843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3435</v>
      </c>
      <c r="AM10">
        <v>548</v>
      </c>
      <c r="AN10">
        <v>0</v>
      </c>
      <c r="AO10">
        <v>0</v>
      </c>
      <c r="AP10">
        <v>0</v>
      </c>
      <c r="AQ10">
        <v>0</v>
      </c>
      <c r="AR10">
        <v>566</v>
      </c>
      <c r="AS10">
        <v>0</v>
      </c>
      <c r="AT10">
        <v>0</v>
      </c>
      <c r="AU10">
        <v>0</v>
      </c>
      <c r="AV10">
        <v>0</v>
      </c>
      <c r="AW10">
        <v>32482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3474</v>
      </c>
      <c r="AR11">
        <v>0</v>
      </c>
      <c r="AS11">
        <v>0</v>
      </c>
      <c r="AT11">
        <v>0</v>
      </c>
      <c r="AU11">
        <v>0</v>
      </c>
      <c r="AV11">
        <v>607</v>
      </c>
      <c r="AW11">
        <v>4081</v>
      </c>
    </row>
    <row r="12" spans="1:49" x14ac:dyDescent="0.35">
      <c r="A12" t="s">
        <v>228</v>
      </c>
      <c r="AB12">
        <v>2466</v>
      </c>
      <c r="AV12">
        <v>451</v>
      </c>
      <c r="AW12">
        <v>2917</v>
      </c>
    </row>
    <row r="13" spans="1:49" x14ac:dyDescent="0.35">
      <c r="A13" t="s">
        <v>229</v>
      </c>
      <c r="B13">
        <v>0</v>
      </c>
      <c r="C13">
        <v>0</v>
      </c>
      <c r="D13">
        <v>15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521</v>
      </c>
      <c r="O13">
        <v>0</v>
      </c>
      <c r="P13">
        <v>0</v>
      </c>
      <c r="Q13">
        <v>46</v>
      </c>
      <c r="R13">
        <v>167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64</v>
      </c>
      <c r="AR13">
        <v>0</v>
      </c>
      <c r="AS13">
        <v>0</v>
      </c>
      <c r="AT13">
        <v>3330</v>
      </c>
      <c r="AU13">
        <v>0</v>
      </c>
      <c r="AV13">
        <v>0</v>
      </c>
      <c r="AW13">
        <v>4175</v>
      </c>
    </row>
    <row r="14" spans="1:49" x14ac:dyDescent="0.35">
      <c r="A14" t="s">
        <v>133</v>
      </c>
      <c r="C14">
        <v>1073</v>
      </c>
      <c r="E14">
        <v>699</v>
      </c>
      <c r="AJ14">
        <v>37</v>
      </c>
      <c r="AQ14">
        <v>454</v>
      </c>
      <c r="AT14">
        <v>5267</v>
      </c>
      <c r="AW14">
        <v>7530</v>
      </c>
    </row>
    <row r="15" spans="1:49" x14ac:dyDescent="0.35">
      <c r="A15" t="s">
        <v>230</v>
      </c>
      <c r="Q15">
        <v>18</v>
      </c>
      <c r="R15">
        <v>240</v>
      </c>
      <c r="AW15">
        <v>258</v>
      </c>
    </row>
    <row r="16" spans="1:49" x14ac:dyDescent="0.35">
      <c r="A16" t="s">
        <v>136</v>
      </c>
      <c r="Q16">
        <v>93</v>
      </c>
      <c r="AB16">
        <v>290</v>
      </c>
      <c r="AQ16">
        <v>151</v>
      </c>
      <c r="AT16">
        <v>8681</v>
      </c>
      <c r="AV16">
        <v>417</v>
      </c>
      <c r="AW16">
        <v>9632</v>
      </c>
    </row>
    <row r="17" spans="1:49" x14ac:dyDescent="0.35">
      <c r="A17" t="s">
        <v>231</v>
      </c>
      <c r="Q17">
        <v>32</v>
      </c>
      <c r="AV17">
        <v>605</v>
      </c>
      <c r="AW17">
        <v>637</v>
      </c>
    </row>
    <row r="18" spans="1:49" x14ac:dyDescent="0.35">
      <c r="A18" t="s">
        <v>141</v>
      </c>
      <c r="E18">
        <v>3</v>
      </c>
      <c r="Q18">
        <v>5</v>
      </c>
      <c r="R18">
        <v>133</v>
      </c>
      <c r="AB18">
        <v>147</v>
      </c>
      <c r="AQ18">
        <v>6</v>
      </c>
      <c r="AT18">
        <v>3790</v>
      </c>
      <c r="AV18">
        <v>20</v>
      </c>
      <c r="AW18">
        <v>4104</v>
      </c>
    </row>
    <row r="19" spans="1:49" x14ac:dyDescent="0.35">
      <c r="A19" t="s">
        <v>232</v>
      </c>
      <c r="C19">
        <v>2946</v>
      </c>
      <c r="AB19">
        <v>34992</v>
      </c>
      <c r="AQ19">
        <v>1364</v>
      </c>
      <c r="AV19">
        <v>1733</v>
      </c>
      <c r="AW19">
        <v>41035</v>
      </c>
    </row>
    <row r="20" spans="1:49" x14ac:dyDescent="0.35">
      <c r="A20" t="s">
        <v>233</v>
      </c>
      <c r="C20">
        <v>9003</v>
      </c>
      <c r="AB20">
        <v>26735</v>
      </c>
      <c r="AQ20">
        <v>1806</v>
      </c>
      <c r="AW20">
        <v>37544</v>
      </c>
    </row>
    <row r="21" spans="1:49" x14ac:dyDescent="0.35">
      <c r="A21" t="s">
        <v>134</v>
      </c>
      <c r="Q21">
        <v>442</v>
      </c>
      <c r="AB21">
        <v>1958</v>
      </c>
      <c r="AI21">
        <v>1990</v>
      </c>
      <c r="AQ21">
        <v>201</v>
      </c>
      <c r="AT21">
        <v>5525</v>
      </c>
      <c r="AV21">
        <v>781</v>
      </c>
      <c r="AW21">
        <v>10897</v>
      </c>
    </row>
    <row r="22" spans="1:49" x14ac:dyDescent="0.35">
      <c r="A22" t="s">
        <v>142</v>
      </c>
      <c r="Q22">
        <v>58</v>
      </c>
      <c r="AB22">
        <v>6281</v>
      </c>
      <c r="AQ22">
        <v>945</v>
      </c>
      <c r="AT22">
        <v>8919</v>
      </c>
      <c r="AV22">
        <v>174</v>
      </c>
      <c r="AW22">
        <v>16377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18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324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377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182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174</v>
      </c>
      <c r="AR23">
        <v>0</v>
      </c>
      <c r="AS23">
        <v>0</v>
      </c>
      <c r="AT23">
        <v>7704</v>
      </c>
      <c r="AU23">
        <v>0</v>
      </c>
      <c r="AV23">
        <v>503</v>
      </c>
      <c r="AW23">
        <v>9325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287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62</v>
      </c>
      <c r="AR24">
        <v>0</v>
      </c>
      <c r="AS24">
        <v>0</v>
      </c>
      <c r="AT24">
        <v>27694</v>
      </c>
      <c r="AU24">
        <v>0</v>
      </c>
      <c r="AV24">
        <v>0</v>
      </c>
      <c r="AW24">
        <v>28043</v>
      </c>
    </row>
    <row r="25" spans="1:49" x14ac:dyDescent="0.35">
      <c r="A25" t="s">
        <v>126</v>
      </c>
      <c r="Q25">
        <v>2</v>
      </c>
      <c r="AB25">
        <v>2</v>
      </c>
      <c r="AQ25">
        <v>21</v>
      </c>
      <c r="AT25">
        <v>3323</v>
      </c>
      <c r="AW25">
        <v>3348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336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49732</v>
      </c>
      <c r="AU26">
        <v>0</v>
      </c>
      <c r="AV26">
        <v>596</v>
      </c>
      <c r="AW26">
        <v>50763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30208628.000000015</v>
      </c>
      <c r="D30" t="str">
        <f t="shared" ref="D30:D52" si="0">A3</f>
        <v>Medical Doctors</v>
      </c>
      <c r="E30">
        <f t="shared" ref="E30:E52" si="1">B3</f>
        <v>12800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11155593.000000002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18142</v>
      </c>
    </row>
    <row r="56" spans="2:5" x14ac:dyDescent="0.35">
      <c r="D56" t="str">
        <f t="shared" si="3"/>
        <v>Midwifery personnel</v>
      </c>
      <c r="E56">
        <f t="shared" si="4"/>
        <v>320</v>
      </c>
    </row>
    <row r="57" spans="2:5" x14ac:dyDescent="0.35">
      <c r="D57" t="str">
        <f t="shared" si="3"/>
        <v>Pharmacists</v>
      </c>
      <c r="E57">
        <f t="shared" si="4"/>
        <v>944</v>
      </c>
    </row>
    <row r="58" spans="2:5" x14ac:dyDescent="0.35">
      <c r="D58" t="str">
        <f t="shared" si="3"/>
        <v>Dentists</v>
      </c>
      <c r="E58">
        <f t="shared" si="4"/>
        <v>373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1073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2946</v>
      </c>
    </row>
    <row r="71" spans="2:5" x14ac:dyDescent="0.35">
      <c r="D71" t="str">
        <f t="shared" si="3"/>
        <v xml:space="preserve">Other non-medical support staff </v>
      </c>
      <c r="E71">
        <f t="shared" si="4"/>
        <v>9003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11596778.499999991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15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19835858.500000007</v>
      </c>
      <c r="D102" s="29" t="str">
        <f t="shared" si="3"/>
        <v>Medical Doctors</v>
      </c>
      <c r="E102">
        <f t="shared" ref="E102:E125" si="6">E3</f>
        <v>3990</v>
      </c>
    </row>
    <row r="103" spans="2:5" x14ac:dyDescent="0.35">
      <c r="D103" s="29" t="str">
        <f t="shared" si="3"/>
        <v>Nursing Personnel</v>
      </c>
      <c r="E103">
        <f t="shared" si="6"/>
        <v>20752</v>
      </c>
    </row>
    <row r="104" spans="2:5" x14ac:dyDescent="0.35">
      <c r="D104" s="29" t="str">
        <f t="shared" si="3"/>
        <v>Midwifery personnel</v>
      </c>
      <c r="E104">
        <f t="shared" si="6"/>
        <v>13138</v>
      </c>
    </row>
    <row r="105" spans="2:5" x14ac:dyDescent="0.35">
      <c r="D105" s="29" t="str">
        <f t="shared" si="3"/>
        <v>Pharmacists</v>
      </c>
      <c r="E105">
        <f t="shared" si="6"/>
        <v>20603</v>
      </c>
    </row>
    <row r="106" spans="2:5" x14ac:dyDescent="0.35">
      <c r="D106" s="29" t="str">
        <f t="shared" si="3"/>
        <v>Dentists</v>
      </c>
      <c r="E106">
        <f t="shared" si="6"/>
        <v>5048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2749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20392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3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699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18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336</v>
      </c>
    </row>
    <row r="126" spans="2:5" x14ac:dyDescent="0.35">
      <c r="B126" t="str">
        <f>F1</f>
        <v>BWA</v>
      </c>
      <c r="C126">
        <f>F2</f>
        <v>2401839.9999999986</v>
      </c>
      <c r="D126" s="29" t="str">
        <f t="shared" si="7"/>
        <v>Medical Doctors</v>
      </c>
      <c r="E126">
        <f t="shared" ref="E126:E149" si="8">F3</f>
        <v>0</v>
      </c>
    </row>
    <row r="127" spans="2:5" x14ac:dyDescent="0.35">
      <c r="D127" s="29" t="str">
        <f t="shared" si="7"/>
        <v>Nursing Personnel</v>
      </c>
      <c r="E127">
        <f t="shared" si="8"/>
        <v>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74</v>
      </c>
    </row>
    <row r="130" spans="4:5" x14ac:dyDescent="0.35">
      <c r="D130" s="29" t="str">
        <f t="shared" si="7"/>
        <v>Dentists</v>
      </c>
      <c r="E130">
        <f t="shared" si="8"/>
        <v>118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0</v>
      </c>
    </row>
    <row r="135" spans="4:5" x14ac:dyDescent="0.35">
      <c r="D135" s="29" t="str">
        <f t="shared" si="7"/>
        <v xml:space="preserve">Managerial staff </v>
      </c>
      <c r="E135">
        <f t="shared" si="8"/>
        <v>0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0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0</v>
      </c>
    </row>
    <row r="138" spans="4:5" x14ac:dyDescent="0.35">
      <c r="D138" s="29" t="str">
        <f t="shared" si="7"/>
        <v xml:space="preserve">Medical Assistants </v>
      </c>
      <c r="E138">
        <f t="shared" si="8"/>
        <v>0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0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0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0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0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0</v>
      </c>
    </row>
    <row r="146" spans="2:5" x14ac:dyDescent="0.35">
      <c r="D146" s="29" t="str">
        <f t="shared" si="7"/>
        <v>Physiotherapists and physiotherapy assistants</v>
      </c>
      <c r="E146">
        <f t="shared" si="8"/>
        <v>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0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4996741.0000000009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971</v>
      </c>
    </row>
    <row r="154" spans="2:5" x14ac:dyDescent="0.35">
      <c r="D154" s="30" t="str">
        <f t="shared" si="7"/>
        <v>Dentists</v>
      </c>
      <c r="E154">
        <f t="shared" si="9"/>
        <v>405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55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669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24848015.5</v>
      </c>
      <c r="D174" s="31" t="str">
        <f t="shared" si="7"/>
        <v>Medical Doctors</v>
      </c>
      <c r="E174">
        <f t="shared" ref="E174:E197" si="10">H3</f>
        <v>0</v>
      </c>
    </row>
    <row r="175" spans="2:5" x14ac:dyDescent="0.35">
      <c r="D175" s="30" t="str">
        <f t="shared" si="7"/>
        <v>Nursing Personnel</v>
      </c>
      <c r="E175">
        <f t="shared" si="10"/>
        <v>27166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351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24393181.5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10752</v>
      </c>
    </row>
    <row r="202" spans="2:5" x14ac:dyDescent="0.35">
      <c r="D202" s="30" t="str">
        <f t="shared" si="11"/>
        <v>Dentists</v>
      </c>
      <c r="E202">
        <f t="shared" si="12"/>
        <v>1889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84283273.000000045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146092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108</v>
      </c>
    </row>
    <row r="226" spans="4:5" x14ac:dyDescent="0.35">
      <c r="D226" s="30" t="str">
        <f t="shared" si="11"/>
        <v>Dentists</v>
      </c>
      <c r="E226">
        <f t="shared" si="13"/>
        <v>9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0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5312339.5000000009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207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761663.99999999977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1462</v>
      </c>
    </row>
    <row r="274" spans="4:5" x14ac:dyDescent="0.35">
      <c r="D274" s="30" t="str">
        <f t="shared" si="14"/>
        <v>Dentists</v>
      </c>
      <c r="E274">
        <f t="shared" si="16"/>
        <v>374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564954.00000000035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1376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1210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41136545.999999985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184000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1388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521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3396933.0000000019</v>
      </c>
      <c r="D342" s="29" t="str">
        <f t="shared" si="18"/>
        <v>Medical Doctors</v>
      </c>
      <c r="E342">
        <f t="shared" ref="E342:E365" si="20">O3</f>
        <v>529</v>
      </c>
    </row>
    <row r="343" spans="2:5" x14ac:dyDescent="0.35">
      <c r="D343" s="30" t="str">
        <f t="shared" si="18"/>
        <v>Nursing Personnel</v>
      </c>
      <c r="E343">
        <f t="shared" si="20"/>
        <v>9056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108197949.49999994</v>
      </c>
      <c r="D366" s="29" t="str">
        <f t="shared" ref="D366:D429" si="22">D342</f>
        <v>Medical Doctors</v>
      </c>
      <c r="E366">
        <f t="shared" ref="E366:E389" si="23">P3</f>
        <v>0</v>
      </c>
    </row>
    <row r="367" spans="2:5" x14ac:dyDescent="0.35">
      <c r="D367" s="30" t="str">
        <f t="shared" si="22"/>
        <v>Nursing Personnel</v>
      </c>
      <c r="E367">
        <f t="shared" si="23"/>
        <v>176328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2140215.5000000005</v>
      </c>
      <c r="D390" s="29" t="str">
        <f t="shared" si="22"/>
        <v>Medical Doctors</v>
      </c>
      <c r="E390">
        <f t="shared" ref="E390:E413" si="24">Q3</f>
        <v>3543</v>
      </c>
    </row>
    <row r="391" spans="2:5" x14ac:dyDescent="0.35">
      <c r="D391" s="30" t="str">
        <f t="shared" si="22"/>
        <v>Nursing Personnel</v>
      </c>
      <c r="E391">
        <f t="shared" si="24"/>
        <v>10700</v>
      </c>
    </row>
    <row r="392" spans="2:5" x14ac:dyDescent="0.35">
      <c r="D392" s="30" t="str">
        <f t="shared" si="22"/>
        <v>Midwifery personnel</v>
      </c>
      <c r="E392">
        <f t="shared" si="24"/>
        <v>1466</v>
      </c>
    </row>
    <row r="393" spans="2:5" x14ac:dyDescent="0.35">
      <c r="D393" s="30" t="str">
        <f t="shared" si="22"/>
        <v>Pharmacists</v>
      </c>
      <c r="E393">
        <f t="shared" si="24"/>
        <v>2917</v>
      </c>
    </row>
    <row r="394" spans="2:5" x14ac:dyDescent="0.35">
      <c r="D394" s="30" t="str">
        <f t="shared" si="22"/>
        <v>Dentists</v>
      </c>
      <c r="E394">
        <f t="shared" si="24"/>
        <v>246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1985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5029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46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18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93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32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5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442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58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43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2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99</v>
      </c>
    </row>
    <row r="414" spans="2:5" x14ac:dyDescent="0.35">
      <c r="B414" t="str">
        <f>R1</f>
        <v>GHA</v>
      </c>
      <c r="C414">
        <f>R2</f>
        <v>30222261.500000004</v>
      </c>
      <c r="D414" s="29" t="str">
        <f t="shared" si="22"/>
        <v>Medical Doctors</v>
      </c>
      <c r="E414">
        <f t="shared" ref="E414:E437" si="25">R3</f>
        <v>5358</v>
      </c>
    </row>
    <row r="415" spans="2:5" x14ac:dyDescent="0.35">
      <c r="D415" s="30" t="str">
        <f t="shared" si="22"/>
        <v>Nursing Personnel</v>
      </c>
      <c r="E415">
        <f t="shared" si="25"/>
        <v>117216</v>
      </c>
    </row>
    <row r="416" spans="2:5" x14ac:dyDescent="0.35">
      <c r="D416" s="30" t="str">
        <f t="shared" si="22"/>
        <v>Midwifery personnel</v>
      </c>
      <c r="E416">
        <f t="shared" si="25"/>
        <v>19108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15456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167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240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133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324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12240788.500000004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106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2381181.5</v>
      </c>
      <c r="D462" s="29" t="str">
        <f t="shared" si="26"/>
        <v>Medical Doctors</v>
      </c>
      <c r="E462">
        <f t="shared" ref="E462:E485" si="28">T3</f>
        <v>464</v>
      </c>
    </row>
    <row r="463" spans="2:5" x14ac:dyDescent="0.35">
      <c r="D463" s="30" t="str">
        <f t="shared" si="26"/>
        <v>Nursing Personnel</v>
      </c>
      <c r="E463">
        <f t="shared" si="28"/>
        <v>2648</v>
      </c>
    </row>
    <row r="464" spans="2:5" x14ac:dyDescent="0.35">
      <c r="D464" s="30" t="str">
        <f t="shared" si="26"/>
        <v>Midwifery personnel</v>
      </c>
      <c r="E464">
        <f t="shared" si="28"/>
        <v>844</v>
      </c>
    </row>
    <row r="465" spans="4:5" x14ac:dyDescent="0.35">
      <c r="D465" s="30" t="str">
        <f t="shared" si="26"/>
        <v>Pharmacists</v>
      </c>
      <c r="E465">
        <f t="shared" si="28"/>
        <v>360</v>
      </c>
    </row>
    <row r="466" spans="4:5" x14ac:dyDescent="0.35">
      <c r="D466" s="30" t="str">
        <f t="shared" si="26"/>
        <v>Dentists</v>
      </c>
      <c r="E466">
        <f t="shared" si="28"/>
        <v>54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1879826.5000000005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1450694.0000000005</v>
      </c>
      <c r="D510" s="29" t="str">
        <f t="shared" si="30"/>
        <v>Medical Doctors</v>
      </c>
      <c r="E510">
        <f t="shared" ref="E510:E533" si="31">V3</f>
        <v>1014</v>
      </c>
    </row>
    <row r="511" spans="2:5" x14ac:dyDescent="0.35">
      <c r="D511" s="30" t="str">
        <f t="shared" si="30"/>
        <v>Nursing Personnel</v>
      </c>
      <c r="E511">
        <f t="shared" si="31"/>
        <v>1268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27</v>
      </c>
    </row>
    <row r="514" spans="4:5" x14ac:dyDescent="0.35">
      <c r="D514" s="30" t="str">
        <f t="shared" si="30"/>
        <v>Dentists</v>
      </c>
      <c r="E514">
        <f t="shared" si="31"/>
        <v>225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48948137.000000037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106336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4796630.9999999963</v>
      </c>
      <c r="D558" s="29" t="str">
        <f t="shared" ref="D558:D621" si="33">D534</f>
        <v>Medical Doctors</v>
      </c>
      <c r="E558">
        <f t="shared" ref="E558:E581" si="34">X3</f>
        <v>496</v>
      </c>
    </row>
    <row r="559" spans="2:5" x14ac:dyDescent="0.35">
      <c r="D559" s="30" t="str">
        <f t="shared" si="33"/>
        <v>Nursing Personnel</v>
      </c>
      <c r="E559">
        <f t="shared" si="34"/>
        <v>0</v>
      </c>
    </row>
    <row r="560" spans="2:5" x14ac:dyDescent="0.35">
      <c r="D560" s="30" t="str">
        <f t="shared" si="33"/>
        <v>Midwifery personnel</v>
      </c>
      <c r="E560">
        <f t="shared" si="34"/>
        <v>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2170616.9999999995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26169542.000000015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5862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19311354.499999996</v>
      </c>
      <c r="D630" s="29" t="str">
        <f t="shared" si="37"/>
        <v>Medical Doctors</v>
      </c>
      <c r="E630">
        <f t="shared" ref="E630:E653" si="38">AA3</f>
        <v>4576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28569441.000000015</v>
      </c>
      <c r="D654" s="32" t="str">
        <f t="shared" si="37"/>
        <v>Medical Doctors</v>
      </c>
      <c r="E654">
        <f t="shared" ref="E654:E677" si="39">AB3</f>
        <v>4985</v>
      </c>
    </row>
    <row r="655" spans="2:5" x14ac:dyDescent="0.35">
      <c r="D655" s="30" t="str">
        <f t="shared" si="37"/>
        <v>Nursing Personnel</v>
      </c>
      <c r="E655">
        <f t="shared" si="39"/>
        <v>15922</v>
      </c>
    </row>
    <row r="656" spans="2:5" x14ac:dyDescent="0.35">
      <c r="D656" s="30" t="str">
        <f t="shared" si="37"/>
        <v>Midwifery personnel</v>
      </c>
      <c r="E656">
        <f t="shared" si="39"/>
        <v>11640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1991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2466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29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290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147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34992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26735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1958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6281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377</v>
      </c>
    </row>
    <row r="675" spans="2:5" x14ac:dyDescent="0.35">
      <c r="D675" s="30" t="str">
        <f t="shared" si="37"/>
        <v>Social workers</v>
      </c>
      <c r="E675">
        <f t="shared" si="39"/>
        <v>287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2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4160014.4999999995</v>
      </c>
      <c r="D678" s="29" t="str">
        <f t="shared" si="37"/>
        <v>Medical Doctors</v>
      </c>
      <c r="E678">
        <f t="shared" ref="E678:E701" si="40">AC3</f>
        <v>1582</v>
      </c>
    </row>
    <row r="679" spans="2:5" x14ac:dyDescent="0.35">
      <c r="D679" s="30" t="str">
        <f t="shared" si="37"/>
        <v>Nursing Personnel</v>
      </c>
      <c r="E679">
        <f t="shared" si="40"/>
        <v>9142</v>
      </c>
    </row>
    <row r="680" spans="2:5" x14ac:dyDescent="0.35">
      <c r="D680" s="30" t="str">
        <f t="shared" si="37"/>
        <v>Midwifery personnel</v>
      </c>
      <c r="E680">
        <f t="shared" si="40"/>
        <v>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1294740.5000000002</v>
      </c>
      <c r="D702" s="29" t="str">
        <f t="shared" si="41"/>
        <v>Medical Doctors</v>
      </c>
      <c r="E702">
        <f t="shared" ref="E702:E725" si="42">AD3</f>
        <v>5854</v>
      </c>
    </row>
    <row r="703" spans="2:5" x14ac:dyDescent="0.35">
      <c r="D703" s="30" t="str">
        <f t="shared" si="41"/>
        <v>Nursing Personnel</v>
      </c>
      <c r="E703">
        <f t="shared" si="42"/>
        <v>8890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759</v>
      </c>
    </row>
    <row r="706" spans="4:5" x14ac:dyDescent="0.35">
      <c r="D706" s="30" t="str">
        <f t="shared" si="41"/>
        <v>Dentists</v>
      </c>
      <c r="E706">
        <f t="shared" si="42"/>
        <v>293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61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1843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17881167.000000004</v>
      </c>
      <c r="D726" s="29" t="str">
        <f t="shared" si="41"/>
        <v>Medical Doctors</v>
      </c>
      <c r="E726">
        <f t="shared" ref="E726:E749" si="43">AE3</f>
        <v>11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2364533.5000000009</v>
      </c>
      <c r="D750" s="29" t="str">
        <f t="shared" ref="D750:D813" si="44">D726</f>
        <v>Medical Doctors</v>
      </c>
      <c r="E750">
        <f t="shared" ref="E750:E773" si="45">AF3</f>
        <v>2842</v>
      </c>
    </row>
    <row r="751" spans="2:5" x14ac:dyDescent="0.35">
      <c r="D751" s="30" t="str">
        <f t="shared" si="44"/>
        <v>Nursing Personnel</v>
      </c>
      <c r="E751">
        <f t="shared" si="45"/>
        <v>9706</v>
      </c>
    </row>
    <row r="752" spans="2:5" x14ac:dyDescent="0.35">
      <c r="D752" s="30" t="str">
        <f t="shared" si="44"/>
        <v>Midwifery personnel</v>
      </c>
      <c r="E752">
        <f t="shared" si="45"/>
        <v>0</v>
      </c>
    </row>
    <row r="753" spans="4:5" x14ac:dyDescent="0.35">
      <c r="D753" s="30" t="str">
        <f t="shared" si="44"/>
        <v>Pharmacists</v>
      </c>
      <c r="E753">
        <f t="shared" si="45"/>
        <v>79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0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0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0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21737922.000000011</v>
      </c>
      <c r="D774" s="29" t="str">
        <f t="shared" si="44"/>
        <v>Medical Doctors</v>
      </c>
      <c r="E774">
        <f t="shared" ref="E774:E797" si="46">AG3</f>
        <v>950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193495906.50000003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571</v>
      </c>
    </row>
    <row r="802" spans="4:5" x14ac:dyDescent="0.35">
      <c r="D802" s="30" t="str">
        <f t="shared" si="44"/>
        <v>Dentists</v>
      </c>
      <c r="E802">
        <f t="shared" si="47"/>
        <v>115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48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12230339</v>
      </c>
      <c r="D822" s="29" t="str">
        <f t="shared" si="48"/>
        <v>Medical Doctors</v>
      </c>
      <c r="E822">
        <f t="shared" ref="E822:E845" si="49">AI3</f>
        <v>3830</v>
      </c>
    </row>
    <row r="823" spans="2:5" x14ac:dyDescent="0.35">
      <c r="D823" s="30" t="str">
        <f t="shared" si="48"/>
        <v>Nursing Personnel</v>
      </c>
      <c r="E823">
        <f t="shared" si="49"/>
        <v>1290</v>
      </c>
    </row>
    <row r="824" spans="2:5" x14ac:dyDescent="0.35">
      <c r="D824" s="30" t="str">
        <f t="shared" si="48"/>
        <v>Midwifery personnel</v>
      </c>
      <c r="E824">
        <f t="shared" si="49"/>
        <v>4288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1990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182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15157793.000000006</v>
      </c>
      <c r="D846" s="29" t="str">
        <f t="shared" si="48"/>
        <v>Medical Doctors</v>
      </c>
      <c r="E846">
        <f t="shared" ref="E846:E869" si="50">AJ3</f>
        <v>2132</v>
      </c>
    </row>
    <row r="847" spans="2:5" x14ac:dyDescent="0.35">
      <c r="D847" s="30" t="str">
        <f t="shared" si="48"/>
        <v>Nursing Personnel</v>
      </c>
      <c r="E847">
        <f t="shared" si="50"/>
        <v>5640</v>
      </c>
    </row>
    <row r="848" spans="2:5" x14ac:dyDescent="0.35">
      <c r="D848" s="30" t="str">
        <f t="shared" si="48"/>
        <v>Midwifery personnel</v>
      </c>
      <c r="E848">
        <f t="shared" si="50"/>
        <v>4004</v>
      </c>
    </row>
    <row r="849" spans="4:5" x14ac:dyDescent="0.35">
      <c r="D849" s="30" t="str">
        <f t="shared" si="48"/>
        <v>Pharmacists</v>
      </c>
      <c r="E849">
        <f t="shared" si="50"/>
        <v>50</v>
      </c>
    </row>
    <row r="850" spans="4:5" x14ac:dyDescent="0.35">
      <c r="D850" s="30" t="str">
        <f t="shared" si="48"/>
        <v>Dentists</v>
      </c>
      <c r="E850">
        <f t="shared" si="50"/>
        <v>30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5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37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7677565.5000000019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11960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10658225.499999994</v>
      </c>
      <c r="D894" s="29" t="str">
        <f t="shared" si="52"/>
        <v>Medical Doctors</v>
      </c>
      <c r="E894">
        <f t="shared" ref="E894:E917" si="53">AL3</f>
        <v>1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32485</v>
      </c>
    </row>
    <row r="898" spans="4:5" x14ac:dyDescent="0.35">
      <c r="D898" s="30" t="str">
        <f t="shared" si="52"/>
        <v>Dentists</v>
      </c>
      <c r="E898">
        <f t="shared" si="53"/>
        <v>10504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3435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208036.50000000012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821</v>
      </c>
    </row>
    <row r="922" spans="2:5" x14ac:dyDescent="0.35">
      <c r="D922" s="30" t="str">
        <f t="shared" si="52"/>
        <v>Dentists</v>
      </c>
      <c r="E922">
        <f t="shared" si="54"/>
        <v>264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61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548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1151390.5000000002</v>
      </c>
      <c r="D942" s="29" t="str">
        <f t="shared" ref="D942:D1005" si="55">D918</f>
        <v>Medical Doctors</v>
      </c>
      <c r="E942">
        <f t="shared" ref="E942:E965" si="56">AN3</f>
        <v>425</v>
      </c>
    </row>
    <row r="943" spans="2:5" x14ac:dyDescent="0.35">
      <c r="D943" s="30" t="str">
        <f t="shared" si="55"/>
        <v>Nursing Personnel</v>
      </c>
      <c r="E943">
        <f t="shared" si="56"/>
        <v>8862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101810.50000000001</v>
      </c>
      <c r="D966" s="29" t="str">
        <f t="shared" si="55"/>
        <v>Medical Doctors</v>
      </c>
      <c r="E966">
        <f t="shared" ref="E966:E989" si="57">AO3</f>
        <v>39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15085884.000000006</v>
      </c>
      <c r="D990" s="29" t="str">
        <f t="shared" si="55"/>
        <v>Medical Doctors</v>
      </c>
      <c r="E990">
        <f t="shared" ref="E990:E1013" si="58">AP3</f>
        <v>1302</v>
      </c>
    </row>
    <row r="991" spans="2:5" x14ac:dyDescent="0.35">
      <c r="D991" s="30" t="str">
        <f t="shared" si="55"/>
        <v>Nursing Personnel</v>
      </c>
      <c r="E991">
        <f t="shared" si="58"/>
        <v>6974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172</v>
      </c>
    </row>
    <row r="994" spans="4:5" x14ac:dyDescent="0.35">
      <c r="D994" s="30" t="str">
        <f t="shared" si="55"/>
        <v>Dentists</v>
      </c>
      <c r="E994">
        <f t="shared" si="58"/>
        <v>81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7852795.0000000037</v>
      </c>
      <c r="D1014" s="29" t="str">
        <f t="shared" si="59"/>
        <v>Medical Doctors</v>
      </c>
      <c r="E1014">
        <f t="shared" ref="E1014:E1037" si="60">AQ3</f>
        <v>1490</v>
      </c>
    </row>
    <row r="1015" spans="2:5" x14ac:dyDescent="0.35">
      <c r="D1015" s="30" t="str">
        <f t="shared" si="59"/>
        <v>Nursing Personnel</v>
      </c>
      <c r="E1015">
        <f t="shared" si="60"/>
        <v>3932</v>
      </c>
    </row>
    <row r="1016" spans="2:5" x14ac:dyDescent="0.35">
      <c r="D1016" s="30" t="str">
        <f t="shared" si="59"/>
        <v>Midwifery personnel</v>
      </c>
      <c r="E1016">
        <f t="shared" si="60"/>
        <v>2536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7545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3474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64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454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151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6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1364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1806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201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945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174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21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56267032.000000007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63880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1223</v>
      </c>
    </row>
    <row r="1042" spans="4:5" x14ac:dyDescent="0.35">
      <c r="D1042" s="30" t="str">
        <f t="shared" si="59"/>
        <v>Dentists</v>
      </c>
      <c r="E1042">
        <f t="shared" si="61"/>
        <v>282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49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566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40127084.999999978</v>
      </c>
      <c r="D1062" s="29" t="str">
        <f t="shared" si="59"/>
        <v>Medical Doctors</v>
      </c>
      <c r="E1062">
        <f t="shared" ref="E1062:E1085" si="62">AS3</f>
        <v>13836</v>
      </c>
    </row>
    <row r="1063" spans="2:5" x14ac:dyDescent="0.35">
      <c r="D1063" s="30" t="str">
        <f t="shared" si="59"/>
        <v>Nursing Personnel</v>
      </c>
      <c r="E1063">
        <f t="shared" si="62"/>
        <v>120912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56641209.500000007</v>
      </c>
      <c r="D1086" s="29" t="str">
        <f t="shared" si="63"/>
        <v>Medical Doctors</v>
      </c>
      <c r="E1086">
        <f t="shared" ref="E1086:E1109" si="64">AT3</f>
        <v>89306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3330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5267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8681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3790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5525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8919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7704</v>
      </c>
    </row>
    <row r="1107" spans="2:5" x14ac:dyDescent="0.35">
      <c r="D1107" s="30" t="str">
        <f t="shared" si="63"/>
        <v>Social workers</v>
      </c>
      <c r="E1107">
        <f t="shared" si="64"/>
        <v>27694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3323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49732</v>
      </c>
    </row>
    <row r="1110" spans="2:5" x14ac:dyDescent="0.35">
      <c r="B1110" t="str">
        <f>AU1</f>
        <v>ZMB</v>
      </c>
      <c r="C1110">
        <f>AU2</f>
        <v>17298053.500000004</v>
      </c>
      <c r="D1110" s="29" t="str">
        <f t="shared" si="63"/>
        <v>Medical Doctors</v>
      </c>
      <c r="E1110">
        <f t="shared" ref="E1110:E1133" si="65">AU3</f>
        <v>0</v>
      </c>
    </row>
    <row r="1111" spans="2:5" x14ac:dyDescent="0.35">
      <c r="D1111" s="30" t="str">
        <f t="shared" si="63"/>
        <v>Nursing Personnel</v>
      </c>
      <c r="E1111">
        <f t="shared" si="65"/>
        <v>31382</v>
      </c>
    </row>
    <row r="1112" spans="2:5" x14ac:dyDescent="0.35">
      <c r="D1112" s="30" t="str">
        <f t="shared" si="63"/>
        <v>Midwifery personnel</v>
      </c>
      <c r="E1112">
        <f t="shared" si="65"/>
        <v>0</v>
      </c>
    </row>
    <row r="1113" spans="2:5" x14ac:dyDescent="0.35">
      <c r="D1113" s="30" t="str">
        <f t="shared" si="63"/>
        <v>Pharmacists</v>
      </c>
      <c r="E1113">
        <f t="shared" si="65"/>
        <v>371</v>
      </c>
    </row>
    <row r="1114" spans="2:5" x14ac:dyDescent="0.35">
      <c r="D1114" s="30" t="str">
        <f t="shared" si="63"/>
        <v>Dentists</v>
      </c>
      <c r="E1114">
        <f t="shared" si="65"/>
        <v>54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66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0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0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0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0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14751100.999999998</v>
      </c>
      <c r="D1134" s="29" t="str">
        <f t="shared" ref="D1134:D1180" si="66">D1110</f>
        <v>Medical Doctors</v>
      </c>
      <c r="E1134">
        <f t="shared" ref="E1134:E1157" si="67">AV3</f>
        <v>5734</v>
      </c>
    </row>
    <row r="1135" spans="2:5" x14ac:dyDescent="0.35">
      <c r="D1135" s="30" t="str">
        <f t="shared" si="66"/>
        <v>Nursing Personnel</v>
      </c>
      <c r="E1135">
        <f t="shared" si="67"/>
        <v>59965</v>
      </c>
    </row>
    <row r="1136" spans="2:5" x14ac:dyDescent="0.35">
      <c r="D1136" s="30" t="str">
        <f t="shared" si="66"/>
        <v>Midwifery personnel</v>
      </c>
      <c r="E1136">
        <f t="shared" si="67"/>
        <v>17612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15000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607</v>
      </c>
    </row>
    <row r="1143" spans="4:5" x14ac:dyDescent="0.35">
      <c r="D1143" s="30" t="str">
        <f t="shared" si="66"/>
        <v xml:space="preserve">Managerial staff </v>
      </c>
      <c r="E1143">
        <f t="shared" si="67"/>
        <v>451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417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605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20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1733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781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174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503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596</v>
      </c>
    </row>
    <row r="1158" spans="2:5" x14ac:dyDescent="0.35">
      <c r="B1158" t="s">
        <v>9</v>
      </c>
      <c r="C1158">
        <f>AW2</f>
        <v>1049513589.5000001</v>
      </c>
      <c r="D1158" s="29" t="str">
        <f t="shared" si="66"/>
        <v>Medical Doctors</v>
      </c>
      <c r="E1158">
        <f t="shared" ref="E1158:E1181" si="68">AW3</f>
        <v>167089</v>
      </c>
    </row>
    <row r="1159" spans="2:5" x14ac:dyDescent="0.35">
      <c r="D1159" s="30" t="str">
        <f t="shared" si="66"/>
        <v>Nursing Personnel</v>
      </c>
      <c r="E1159">
        <f t="shared" si="68"/>
        <v>1179537</v>
      </c>
    </row>
    <row r="1160" spans="2:5" x14ac:dyDescent="0.35">
      <c r="D1160" s="30" t="str">
        <f t="shared" si="66"/>
        <v>Midwifery personnel</v>
      </c>
      <c r="E1160">
        <f t="shared" si="68"/>
        <v>80818</v>
      </c>
    </row>
    <row r="1161" spans="2:5" x14ac:dyDescent="0.35">
      <c r="D1161" s="30" t="str">
        <f t="shared" si="66"/>
        <v>Pharmacists</v>
      </c>
      <c r="E1161">
        <f t="shared" si="68"/>
        <v>76344</v>
      </c>
    </row>
    <row r="1162" spans="2:5" x14ac:dyDescent="0.35">
      <c r="D1162" s="30" t="str">
        <f t="shared" si="66"/>
        <v>Dentists</v>
      </c>
      <c r="E1162">
        <f t="shared" si="68"/>
        <v>22031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42746</v>
      </c>
    </row>
    <row r="1164" spans="2:5" x14ac:dyDescent="0.35">
      <c r="D1164" s="30" t="str">
        <f t="shared" si="66"/>
        <v>Dieticians and nutritionists</v>
      </c>
      <c r="E1164">
        <f t="shared" si="68"/>
        <v>2325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32482</v>
      </c>
    </row>
    <row r="1166" spans="2:5" x14ac:dyDescent="0.35">
      <c r="D1166" s="30" t="str">
        <f t="shared" si="66"/>
        <v>Personal care workers in health service</v>
      </c>
      <c r="E1166">
        <f t="shared" si="68"/>
        <v>4081</v>
      </c>
    </row>
    <row r="1167" spans="2:5" x14ac:dyDescent="0.35">
      <c r="D1167" s="30" t="str">
        <f t="shared" si="66"/>
        <v xml:space="preserve">Managerial staff </v>
      </c>
      <c r="E1167">
        <f t="shared" si="68"/>
        <v>2917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4175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7530</v>
      </c>
    </row>
    <row r="1170" spans="4:5" x14ac:dyDescent="0.35">
      <c r="D1170" s="30" t="str">
        <f t="shared" si="66"/>
        <v xml:space="preserve">Medical Assistants </v>
      </c>
      <c r="E1170">
        <f t="shared" si="68"/>
        <v>258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9632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637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4104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41035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37544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10897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16377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9325</v>
      </c>
    </row>
    <row r="1179" spans="4:5" x14ac:dyDescent="0.35">
      <c r="D1179" s="30" t="str">
        <f t="shared" si="66"/>
        <v>Social workers</v>
      </c>
      <c r="E1179">
        <f t="shared" si="68"/>
        <v>28043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3348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50763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D811-F7B4-43C9-8C70-ECD5A14838FF}">
  <dimension ref="A1:AW1181"/>
  <sheetViews>
    <sheetView topLeftCell="E1" workbookViewId="0">
      <selection activeCell="I4" sqref="I4:I5"/>
    </sheetView>
  </sheetViews>
  <sheetFormatPr defaultRowHeight="14.5" x14ac:dyDescent="0.35"/>
  <cols>
    <col min="1" max="1" width="18.81640625" customWidth="1"/>
    <col min="4" max="4" width="14.7265625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31273533.000000004</v>
      </c>
      <c r="C2">
        <v>11493472.499999993</v>
      </c>
      <c r="D2">
        <v>11940683.499999996</v>
      </c>
      <c r="E2">
        <v>20392723</v>
      </c>
      <c r="F2">
        <v>2451408.4999999995</v>
      </c>
      <c r="G2">
        <v>5094779.9999999991</v>
      </c>
      <c r="H2">
        <v>25493988.499999996</v>
      </c>
      <c r="I2">
        <v>25076746.500000015</v>
      </c>
      <c r="J2">
        <v>87087354.999999985</v>
      </c>
      <c r="K2">
        <v>5441061.9999999972</v>
      </c>
      <c r="L2">
        <v>776313.5000000007</v>
      </c>
      <c r="M2">
        <v>571201.5</v>
      </c>
      <c r="N2">
        <v>41927007.000000007</v>
      </c>
      <c r="O2">
        <v>3445374.4999999986</v>
      </c>
      <c r="P2">
        <v>111129438.00000001</v>
      </c>
      <c r="Q2">
        <v>2192011.5</v>
      </c>
      <c r="R2">
        <v>30870640.5</v>
      </c>
      <c r="S2">
        <v>12554864.499999998</v>
      </c>
      <c r="T2">
        <v>2444915.5000000014</v>
      </c>
      <c r="U2">
        <v>1924954.4999999988</v>
      </c>
      <c r="V2">
        <v>1502091.5000000002</v>
      </c>
      <c r="W2">
        <v>49953303.999999993</v>
      </c>
      <c r="X2">
        <v>4889391</v>
      </c>
      <c r="Y2">
        <v>2198017</v>
      </c>
      <c r="Z2">
        <v>26846541</v>
      </c>
      <c r="AA2">
        <v>19934298.000000004</v>
      </c>
      <c r="AB2">
        <v>29423878.499999993</v>
      </c>
      <c r="AC2">
        <v>4270711.4999999972</v>
      </c>
      <c r="AD2">
        <v>1295381.5000000005</v>
      </c>
      <c r="AE2">
        <v>18367882.999999985</v>
      </c>
      <c r="AF2">
        <v>2405680.5000000005</v>
      </c>
      <c r="AG2">
        <v>22577057.999999996</v>
      </c>
      <c r="AH2">
        <v>198387623.50000006</v>
      </c>
      <c r="AI2">
        <v>12531807.499999998</v>
      </c>
      <c r="AJ2">
        <v>15574908.999999998</v>
      </c>
      <c r="AK2">
        <v>7861281</v>
      </c>
      <c r="AL2">
        <v>10395329.5</v>
      </c>
      <c r="AM2">
        <v>211344</v>
      </c>
      <c r="AN2">
        <v>1160427.5</v>
      </c>
      <c r="AO2">
        <v>103101.00000000003</v>
      </c>
      <c r="AP2">
        <v>15604210</v>
      </c>
      <c r="AQ2">
        <v>8046679</v>
      </c>
      <c r="AR2">
        <v>58090443.000000007</v>
      </c>
      <c r="AS2">
        <v>41515395.000000015</v>
      </c>
      <c r="AT2">
        <v>57339635.000000015</v>
      </c>
      <c r="AU2">
        <v>17835892.999999981</v>
      </c>
      <c r="AV2">
        <v>15052184.000000007</v>
      </c>
      <c r="AW2">
        <v>1076956971</v>
      </c>
    </row>
    <row r="3" spans="1:49" x14ac:dyDescent="0.35">
      <c r="A3" t="s">
        <v>135</v>
      </c>
      <c r="B3">
        <v>13186</v>
      </c>
      <c r="C3">
        <v>45</v>
      </c>
      <c r="D3">
        <v>2300</v>
      </c>
      <c r="E3">
        <v>3368</v>
      </c>
      <c r="F3">
        <v>1850</v>
      </c>
      <c r="G3">
        <v>670</v>
      </c>
      <c r="H3">
        <v>11204</v>
      </c>
      <c r="I3">
        <v>6518</v>
      </c>
      <c r="J3">
        <v>0</v>
      </c>
      <c r="K3">
        <v>1088</v>
      </c>
      <c r="L3">
        <v>440</v>
      </c>
      <c r="M3">
        <v>916</v>
      </c>
      <c r="N3">
        <v>185038</v>
      </c>
      <c r="O3">
        <v>639</v>
      </c>
      <c r="P3">
        <v>17026</v>
      </c>
      <c r="Q3">
        <v>2736</v>
      </c>
      <c r="R3">
        <v>8812</v>
      </c>
      <c r="S3">
        <v>5574</v>
      </c>
      <c r="T3">
        <v>596</v>
      </c>
      <c r="U3">
        <v>1181</v>
      </c>
      <c r="V3">
        <v>0</v>
      </c>
      <c r="W3">
        <v>20964</v>
      </c>
      <c r="X3">
        <v>1407</v>
      </c>
      <c r="Y3">
        <v>1996</v>
      </c>
      <c r="Z3">
        <v>0</v>
      </c>
      <c r="AA3">
        <v>5155</v>
      </c>
      <c r="AB3">
        <v>5147</v>
      </c>
      <c r="AC3">
        <v>1700</v>
      </c>
      <c r="AD3">
        <v>4790</v>
      </c>
      <c r="AE3">
        <v>5520</v>
      </c>
      <c r="AF3">
        <v>1726</v>
      </c>
      <c r="AG3">
        <v>1745</v>
      </c>
      <c r="AH3">
        <v>149976</v>
      </c>
      <c r="AI3">
        <v>3296</v>
      </c>
      <c r="AJ3">
        <v>0</v>
      </c>
      <c r="AK3">
        <v>1132</v>
      </c>
      <c r="AL3">
        <v>822</v>
      </c>
      <c r="AM3">
        <v>0</v>
      </c>
      <c r="AN3">
        <v>556</v>
      </c>
      <c r="AO3">
        <v>537</v>
      </c>
      <c r="AP3">
        <v>1606</v>
      </c>
      <c r="AQ3">
        <v>1633</v>
      </c>
      <c r="AR3">
        <v>5770</v>
      </c>
      <c r="AS3">
        <v>0</v>
      </c>
      <c r="AT3">
        <v>87006</v>
      </c>
      <c r="AU3">
        <v>8042</v>
      </c>
      <c r="AV3">
        <v>6665</v>
      </c>
      <c r="AW3">
        <v>580378</v>
      </c>
    </row>
    <row r="4" spans="1:49" x14ac:dyDescent="0.35">
      <c r="A4" t="s">
        <v>139</v>
      </c>
      <c r="B4">
        <v>25108</v>
      </c>
      <c r="C4">
        <v>18312</v>
      </c>
      <c r="D4">
        <v>6820</v>
      </c>
      <c r="E4">
        <v>0</v>
      </c>
      <c r="F4">
        <v>15290</v>
      </c>
      <c r="G4">
        <v>2390</v>
      </c>
      <c r="H4">
        <v>30326</v>
      </c>
      <c r="I4">
        <v>18312</v>
      </c>
      <c r="J4">
        <v>186652</v>
      </c>
      <c r="K4">
        <v>10162</v>
      </c>
      <c r="L4">
        <v>1358</v>
      </c>
      <c r="M4">
        <v>1412</v>
      </c>
      <c r="N4">
        <v>112822</v>
      </c>
      <c r="O4">
        <v>9942</v>
      </c>
      <c r="P4">
        <v>123544</v>
      </c>
      <c r="Q4">
        <v>12170</v>
      </c>
      <c r="R4">
        <v>250048</v>
      </c>
      <c r="S4">
        <v>14390</v>
      </c>
      <c r="T4">
        <v>2996</v>
      </c>
      <c r="U4">
        <v>1488</v>
      </c>
      <c r="V4">
        <v>0</v>
      </c>
      <c r="W4">
        <v>119802</v>
      </c>
      <c r="X4">
        <v>4526</v>
      </c>
      <c r="Y4">
        <v>13732</v>
      </c>
      <c r="Z4">
        <v>7666</v>
      </c>
      <c r="AA4">
        <v>11986</v>
      </c>
      <c r="AB4">
        <v>16306</v>
      </c>
      <c r="AC4">
        <v>8223</v>
      </c>
      <c r="AD4">
        <v>9972</v>
      </c>
      <c r="AE4">
        <v>15914</v>
      </c>
      <c r="AF4">
        <v>10614</v>
      </c>
      <c r="AG4">
        <v>8251</v>
      </c>
      <c r="AH4">
        <v>220210</v>
      </c>
      <c r="AI4">
        <v>26690</v>
      </c>
      <c r="AJ4">
        <v>0</v>
      </c>
      <c r="AK4">
        <v>11514</v>
      </c>
      <c r="AL4">
        <v>7452</v>
      </c>
      <c r="AM4">
        <v>812</v>
      </c>
      <c r="AN4">
        <v>9412</v>
      </c>
      <c r="AO4">
        <v>2223</v>
      </c>
      <c r="AP4">
        <v>9598</v>
      </c>
      <c r="AQ4">
        <v>3902</v>
      </c>
      <c r="AR4">
        <v>63880</v>
      </c>
      <c r="AS4">
        <v>105814</v>
      </c>
      <c r="AT4">
        <v>141104</v>
      </c>
      <c r="AU4">
        <v>41492</v>
      </c>
      <c r="AV4">
        <v>67752</v>
      </c>
      <c r="AW4">
        <v>1782389</v>
      </c>
    </row>
    <row r="5" spans="1:49" x14ac:dyDescent="0.35">
      <c r="A5" t="s">
        <v>138</v>
      </c>
      <c r="B5">
        <v>0</v>
      </c>
      <c r="C5">
        <v>0</v>
      </c>
      <c r="D5">
        <v>2110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968</v>
      </c>
      <c r="M5">
        <v>0</v>
      </c>
      <c r="N5">
        <v>17896</v>
      </c>
      <c r="O5">
        <v>0</v>
      </c>
      <c r="P5">
        <v>32318</v>
      </c>
      <c r="Q5">
        <v>0</v>
      </c>
      <c r="R5">
        <v>20978</v>
      </c>
      <c r="S5">
        <v>0</v>
      </c>
      <c r="T5">
        <v>0</v>
      </c>
      <c r="U5">
        <v>0</v>
      </c>
      <c r="V5">
        <v>0</v>
      </c>
      <c r="W5">
        <v>0</v>
      </c>
      <c r="X5">
        <v>1784</v>
      </c>
      <c r="Y5">
        <v>0</v>
      </c>
      <c r="Z5">
        <v>7988</v>
      </c>
      <c r="AA5">
        <v>6470</v>
      </c>
      <c r="AB5">
        <v>12042</v>
      </c>
      <c r="AC5">
        <v>1342</v>
      </c>
      <c r="AD5">
        <v>0</v>
      </c>
      <c r="AE5">
        <v>0</v>
      </c>
      <c r="AF5">
        <v>10</v>
      </c>
      <c r="AG5">
        <v>1812</v>
      </c>
      <c r="AH5">
        <v>142474</v>
      </c>
      <c r="AI5">
        <v>2942</v>
      </c>
      <c r="AJ5">
        <v>0</v>
      </c>
      <c r="AK5">
        <v>0</v>
      </c>
      <c r="AL5">
        <v>0</v>
      </c>
      <c r="AM5">
        <v>0</v>
      </c>
      <c r="AN5">
        <v>0</v>
      </c>
      <c r="AO5">
        <v>316</v>
      </c>
      <c r="AP5">
        <v>0</v>
      </c>
      <c r="AQ5">
        <v>2570</v>
      </c>
      <c r="AR5">
        <v>0</v>
      </c>
      <c r="AS5">
        <v>0</v>
      </c>
      <c r="AT5">
        <v>0</v>
      </c>
      <c r="AU5">
        <v>4274</v>
      </c>
      <c r="AV5">
        <v>0</v>
      </c>
      <c r="AW5">
        <v>258294</v>
      </c>
    </row>
    <row r="6" spans="1:49" x14ac:dyDescent="0.35">
      <c r="A6" t="s">
        <v>82</v>
      </c>
      <c r="B6">
        <v>260</v>
      </c>
      <c r="C6">
        <v>0</v>
      </c>
      <c r="D6">
        <v>281</v>
      </c>
      <c r="E6">
        <v>401</v>
      </c>
      <c r="F6">
        <v>0</v>
      </c>
      <c r="G6">
        <v>483</v>
      </c>
      <c r="H6">
        <v>2646</v>
      </c>
      <c r="I6">
        <v>30461</v>
      </c>
      <c r="J6">
        <v>47</v>
      </c>
      <c r="K6">
        <v>0</v>
      </c>
      <c r="L6">
        <v>0</v>
      </c>
      <c r="M6">
        <v>2168</v>
      </c>
      <c r="N6">
        <v>0</v>
      </c>
      <c r="O6">
        <v>0</v>
      </c>
      <c r="P6">
        <v>995</v>
      </c>
      <c r="Q6">
        <v>596</v>
      </c>
      <c r="R6">
        <v>0</v>
      </c>
      <c r="S6">
        <v>0</v>
      </c>
      <c r="T6">
        <v>157</v>
      </c>
      <c r="U6">
        <v>0</v>
      </c>
      <c r="V6">
        <v>621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570</v>
      </c>
      <c r="AF6">
        <v>0</v>
      </c>
      <c r="AG6">
        <v>2100</v>
      </c>
      <c r="AH6">
        <v>105</v>
      </c>
      <c r="AI6">
        <v>497</v>
      </c>
      <c r="AJ6">
        <v>45</v>
      </c>
      <c r="AK6">
        <v>0</v>
      </c>
      <c r="AL6">
        <v>0</v>
      </c>
      <c r="AM6">
        <v>1721</v>
      </c>
      <c r="AN6">
        <v>921</v>
      </c>
      <c r="AO6">
        <v>0</v>
      </c>
      <c r="AP6">
        <v>14</v>
      </c>
      <c r="AQ6">
        <v>0</v>
      </c>
      <c r="AR6">
        <v>378</v>
      </c>
      <c r="AS6">
        <v>0</v>
      </c>
      <c r="AT6">
        <v>0</v>
      </c>
      <c r="AU6">
        <v>0</v>
      </c>
      <c r="AV6">
        <v>0</v>
      </c>
      <c r="AW6">
        <v>45467</v>
      </c>
    </row>
    <row r="7" spans="1:49" x14ac:dyDescent="0.35">
      <c r="A7" t="s">
        <v>60</v>
      </c>
      <c r="B7">
        <v>134</v>
      </c>
      <c r="C7">
        <v>0</v>
      </c>
      <c r="D7">
        <v>0</v>
      </c>
      <c r="E7">
        <v>111</v>
      </c>
      <c r="F7">
        <v>33</v>
      </c>
      <c r="G7">
        <v>21</v>
      </c>
      <c r="H7">
        <v>593</v>
      </c>
      <c r="I7">
        <v>23627</v>
      </c>
      <c r="J7">
        <v>24</v>
      </c>
      <c r="K7">
        <v>0</v>
      </c>
      <c r="L7">
        <v>0</v>
      </c>
      <c r="M7">
        <v>570</v>
      </c>
      <c r="N7">
        <v>0</v>
      </c>
      <c r="O7">
        <v>0</v>
      </c>
      <c r="P7">
        <v>268</v>
      </c>
      <c r="Q7">
        <v>6</v>
      </c>
      <c r="R7">
        <v>0</v>
      </c>
      <c r="S7">
        <v>0</v>
      </c>
      <c r="T7">
        <v>27</v>
      </c>
      <c r="U7">
        <v>0</v>
      </c>
      <c r="V7">
        <v>112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12751</v>
      </c>
      <c r="AD7">
        <v>0</v>
      </c>
      <c r="AE7">
        <v>916</v>
      </c>
      <c r="AF7">
        <v>0</v>
      </c>
      <c r="AG7">
        <v>0</v>
      </c>
      <c r="AH7">
        <v>0</v>
      </c>
      <c r="AI7">
        <v>380</v>
      </c>
      <c r="AJ7">
        <v>276</v>
      </c>
      <c r="AK7">
        <v>0</v>
      </c>
      <c r="AL7">
        <v>0</v>
      </c>
      <c r="AM7">
        <v>0</v>
      </c>
      <c r="AN7">
        <v>275</v>
      </c>
      <c r="AO7">
        <v>0</v>
      </c>
      <c r="AP7">
        <v>0</v>
      </c>
      <c r="AQ7">
        <v>0</v>
      </c>
      <c r="AR7">
        <v>233</v>
      </c>
      <c r="AS7">
        <v>0</v>
      </c>
      <c r="AT7">
        <v>0</v>
      </c>
      <c r="AU7">
        <v>0</v>
      </c>
      <c r="AV7">
        <v>0</v>
      </c>
      <c r="AW7">
        <v>40357</v>
      </c>
    </row>
    <row r="8" spans="1:49" x14ac:dyDescent="0.35">
      <c r="A8" t="s">
        <v>127</v>
      </c>
      <c r="B8">
        <v>1680</v>
      </c>
      <c r="C8">
        <v>11845</v>
      </c>
      <c r="G8">
        <v>115</v>
      </c>
      <c r="H8">
        <v>14556</v>
      </c>
      <c r="M8">
        <v>117</v>
      </c>
      <c r="O8">
        <v>243</v>
      </c>
      <c r="P8">
        <v>37259</v>
      </c>
      <c r="R8">
        <v>15820</v>
      </c>
      <c r="S8">
        <v>16567</v>
      </c>
      <c r="T8">
        <v>1553</v>
      </c>
      <c r="U8">
        <v>3481</v>
      </c>
      <c r="W8">
        <v>58079</v>
      </c>
      <c r="X8">
        <v>3391</v>
      </c>
      <c r="Y8">
        <v>14508</v>
      </c>
      <c r="Z8">
        <v>35000</v>
      </c>
      <c r="AA8">
        <v>1152</v>
      </c>
      <c r="AB8">
        <v>4787</v>
      </c>
      <c r="AD8">
        <v>180</v>
      </c>
      <c r="AE8">
        <v>10016</v>
      </c>
      <c r="AF8">
        <v>2292</v>
      </c>
      <c r="AH8">
        <v>116454</v>
      </c>
      <c r="AI8">
        <v>45000</v>
      </c>
      <c r="AJ8">
        <v>17417</v>
      </c>
      <c r="AL8">
        <v>1455</v>
      </c>
      <c r="AN8">
        <v>6324</v>
      </c>
      <c r="AQ8">
        <v>7086</v>
      </c>
      <c r="AT8">
        <v>54180</v>
      </c>
      <c r="AU8">
        <v>1283</v>
      </c>
      <c r="AV8">
        <v>15888</v>
      </c>
      <c r="AW8">
        <v>497728</v>
      </c>
    </row>
    <row r="9" spans="1:49" x14ac:dyDescent="0.35">
      <c r="A9" t="s">
        <v>61</v>
      </c>
      <c r="B9">
        <v>4</v>
      </c>
      <c r="C9">
        <v>0</v>
      </c>
      <c r="D9">
        <v>8</v>
      </c>
      <c r="E9">
        <v>0</v>
      </c>
      <c r="F9">
        <v>0</v>
      </c>
      <c r="G9">
        <v>77</v>
      </c>
      <c r="H9">
        <v>745</v>
      </c>
      <c r="I9">
        <v>0</v>
      </c>
      <c r="J9">
        <v>119</v>
      </c>
      <c r="K9">
        <v>0</v>
      </c>
      <c r="L9">
        <v>0</v>
      </c>
      <c r="M9">
        <v>0</v>
      </c>
      <c r="N9">
        <v>0</v>
      </c>
      <c r="O9">
        <v>0</v>
      </c>
      <c r="P9">
        <v>1385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4038</v>
      </c>
      <c r="AD9">
        <v>0</v>
      </c>
      <c r="AE9">
        <v>0</v>
      </c>
      <c r="AF9">
        <v>0</v>
      </c>
      <c r="AG9">
        <v>0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31</v>
      </c>
      <c r="AO9">
        <v>0</v>
      </c>
      <c r="AP9">
        <v>0</v>
      </c>
      <c r="AQ9">
        <v>0</v>
      </c>
      <c r="AR9">
        <v>855</v>
      </c>
      <c r="AS9">
        <v>0</v>
      </c>
      <c r="AT9">
        <v>0</v>
      </c>
      <c r="AU9">
        <v>0</v>
      </c>
      <c r="AV9">
        <v>0</v>
      </c>
      <c r="AW9">
        <v>7269</v>
      </c>
    </row>
    <row r="10" spans="1:49" x14ac:dyDescent="0.35">
      <c r="A10" t="s">
        <v>62</v>
      </c>
      <c r="B10">
        <v>411</v>
      </c>
      <c r="C10">
        <v>0</v>
      </c>
      <c r="D10">
        <v>429</v>
      </c>
      <c r="E10">
        <v>157</v>
      </c>
      <c r="F10">
        <v>0</v>
      </c>
      <c r="G10">
        <v>0</v>
      </c>
      <c r="H10">
        <v>0</v>
      </c>
      <c r="I10">
        <v>0</v>
      </c>
      <c r="J10">
        <v>136</v>
      </c>
      <c r="K10">
        <v>0</v>
      </c>
      <c r="L10">
        <v>0</v>
      </c>
      <c r="M10">
        <v>3207</v>
      </c>
      <c r="N10">
        <v>0</v>
      </c>
      <c r="O10">
        <v>0</v>
      </c>
      <c r="P10">
        <v>665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4745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1925</v>
      </c>
      <c r="AK10">
        <v>0</v>
      </c>
      <c r="AL10">
        <v>0</v>
      </c>
      <c r="AM10">
        <v>0</v>
      </c>
      <c r="AN10">
        <v>275</v>
      </c>
      <c r="AO10">
        <v>0</v>
      </c>
      <c r="AP10">
        <v>0</v>
      </c>
      <c r="AQ10">
        <v>0</v>
      </c>
      <c r="AR10">
        <v>1905</v>
      </c>
      <c r="AS10">
        <v>0</v>
      </c>
      <c r="AT10">
        <v>0</v>
      </c>
      <c r="AU10">
        <v>0</v>
      </c>
      <c r="AV10">
        <v>0</v>
      </c>
      <c r="AW10">
        <v>13855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1563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42507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3903</v>
      </c>
      <c r="AR11">
        <v>0</v>
      </c>
      <c r="AS11">
        <v>0</v>
      </c>
      <c r="AT11">
        <v>0</v>
      </c>
      <c r="AU11">
        <v>119</v>
      </c>
      <c r="AV11">
        <v>2021</v>
      </c>
      <c r="AW11">
        <v>50208</v>
      </c>
    </row>
    <row r="12" spans="1:49" x14ac:dyDescent="0.35">
      <c r="A12" t="s">
        <v>228</v>
      </c>
      <c r="F12">
        <v>156</v>
      </c>
      <c r="N12">
        <v>900</v>
      </c>
      <c r="U12">
        <v>0</v>
      </c>
      <c r="AA12">
        <v>13</v>
      </c>
      <c r="AV12">
        <v>414</v>
      </c>
      <c r="AW12">
        <v>1483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2</v>
      </c>
      <c r="F13">
        <v>27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836</v>
      </c>
      <c r="O13">
        <v>0</v>
      </c>
      <c r="P13">
        <v>0</v>
      </c>
      <c r="Q13">
        <v>0</v>
      </c>
      <c r="R13">
        <v>0</v>
      </c>
      <c r="S13">
        <v>0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15</v>
      </c>
      <c r="AB13">
        <v>304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6165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55</v>
      </c>
      <c r="AR13">
        <v>89</v>
      </c>
      <c r="AS13">
        <v>0</v>
      </c>
      <c r="AT13">
        <v>0</v>
      </c>
      <c r="AU13">
        <v>0</v>
      </c>
      <c r="AV13">
        <v>40</v>
      </c>
      <c r="AW13">
        <v>7543</v>
      </c>
    </row>
    <row r="14" spans="1:49" x14ac:dyDescent="0.35">
      <c r="A14" t="s">
        <v>133</v>
      </c>
      <c r="B14">
        <v>98</v>
      </c>
      <c r="C14">
        <v>1071</v>
      </c>
      <c r="D14">
        <v>668</v>
      </c>
      <c r="E14">
        <v>648</v>
      </c>
      <c r="F14">
        <v>160</v>
      </c>
      <c r="G14">
        <v>112</v>
      </c>
      <c r="I14">
        <v>241</v>
      </c>
      <c r="J14">
        <v>2934</v>
      </c>
      <c r="K14">
        <v>320</v>
      </c>
      <c r="M14">
        <v>65</v>
      </c>
      <c r="N14">
        <v>136</v>
      </c>
      <c r="O14">
        <v>549</v>
      </c>
      <c r="P14">
        <v>10450</v>
      </c>
      <c r="Q14">
        <v>439</v>
      </c>
      <c r="R14">
        <v>1563</v>
      </c>
      <c r="S14">
        <v>181</v>
      </c>
      <c r="T14">
        <v>138</v>
      </c>
      <c r="U14">
        <v>53</v>
      </c>
      <c r="V14">
        <v>2</v>
      </c>
      <c r="Y14">
        <v>205</v>
      </c>
      <c r="Z14">
        <v>306</v>
      </c>
      <c r="AD14">
        <v>291</v>
      </c>
      <c r="AE14">
        <v>542</v>
      </c>
      <c r="AG14">
        <v>432</v>
      </c>
      <c r="AH14">
        <v>26677</v>
      </c>
      <c r="AI14">
        <v>1990</v>
      </c>
      <c r="AJ14">
        <v>328</v>
      </c>
      <c r="AK14">
        <v>311</v>
      </c>
      <c r="AL14">
        <v>272</v>
      </c>
      <c r="AN14">
        <v>370</v>
      </c>
      <c r="AO14">
        <v>71</v>
      </c>
      <c r="AP14">
        <v>749</v>
      </c>
      <c r="AQ14">
        <v>460</v>
      </c>
      <c r="AR14">
        <v>4361</v>
      </c>
      <c r="AS14">
        <v>3874</v>
      </c>
      <c r="AT14">
        <v>5455</v>
      </c>
      <c r="AU14">
        <v>18</v>
      </c>
      <c r="AV14">
        <v>644</v>
      </c>
      <c r="AW14">
        <v>67184</v>
      </c>
    </row>
    <row r="15" spans="1:49" x14ac:dyDescent="0.35">
      <c r="A15" t="s">
        <v>230</v>
      </c>
      <c r="F15">
        <v>63</v>
      </c>
      <c r="N15">
        <v>2148</v>
      </c>
      <c r="U15">
        <v>0</v>
      </c>
      <c r="AA15">
        <v>1022</v>
      </c>
      <c r="AF15">
        <v>3</v>
      </c>
      <c r="AG15">
        <v>439</v>
      </c>
      <c r="AV15">
        <v>164</v>
      </c>
      <c r="AW15">
        <v>3839</v>
      </c>
    </row>
    <row r="16" spans="1:49" x14ac:dyDescent="0.35">
      <c r="A16" t="s">
        <v>136</v>
      </c>
      <c r="D16">
        <v>137</v>
      </c>
      <c r="F16">
        <v>134</v>
      </c>
      <c r="N16">
        <v>6245</v>
      </c>
      <c r="U16">
        <v>17</v>
      </c>
      <c r="W16">
        <v>430</v>
      </c>
      <c r="AH16">
        <v>2578</v>
      </c>
      <c r="AI16">
        <v>152</v>
      </c>
      <c r="AQ16">
        <v>148</v>
      </c>
      <c r="AT16">
        <v>8878</v>
      </c>
      <c r="AU16">
        <v>761</v>
      </c>
      <c r="AV16">
        <v>480</v>
      </c>
      <c r="AW16">
        <v>19960</v>
      </c>
    </row>
    <row r="17" spans="1:49" x14ac:dyDescent="0.35">
      <c r="A17" t="s">
        <v>231</v>
      </c>
      <c r="F17">
        <v>73</v>
      </c>
      <c r="U17">
        <v>1</v>
      </c>
      <c r="W17">
        <v>714</v>
      </c>
      <c r="AU17">
        <v>67</v>
      </c>
      <c r="AV17">
        <v>703</v>
      </c>
      <c r="AW17">
        <v>1558</v>
      </c>
    </row>
    <row r="18" spans="1:49" x14ac:dyDescent="0.35">
      <c r="A18" t="s">
        <v>141</v>
      </c>
      <c r="F18">
        <v>5</v>
      </c>
      <c r="N18">
        <v>1533</v>
      </c>
      <c r="U18">
        <v>1</v>
      </c>
      <c r="AB18">
        <v>150</v>
      </c>
      <c r="AF18">
        <v>84</v>
      </c>
      <c r="AH18">
        <v>4626</v>
      </c>
      <c r="AI18">
        <v>13</v>
      </c>
      <c r="AQ18">
        <v>5</v>
      </c>
      <c r="AT18">
        <v>3848</v>
      </c>
      <c r="AU18">
        <v>16</v>
      </c>
      <c r="AV18">
        <v>20</v>
      </c>
      <c r="AW18">
        <v>10301</v>
      </c>
    </row>
    <row r="19" spans="1:49" x14ac:dyDescent="0.35">
      <c r="A19" t="s">
        <v>232</v>
      </c>
      <c r="F19">
        <v>1248</v>
      </c>
      <c r="N19">
        <v>6184</v>
      </c>
      <c r="U19">
        <v>0</v>
      </c>
      <c r="AQ19">
        <v>1353</v>
      </c>
      <c r="AW19">
        <v>8785</v>
      </c>
    </row>
    <row r="20" spans="1:49" x14ac:dyDescent="0.35">
      <c r="A20" t="s">
        <v>233</v>
      </c>
      <c r="F20">
        <v>3342</v>
      </c>
      <c r="N20">
        <v>75033</v>
      </c>
      <c r="U20">
        <v>0</v>
      </c>
      <c r="AG20">
        <v>249</v>
      </c>
      <c r="AQ20">
        <v>1554</v>
      </c>
      <c r="AW20">
        <v>80178</v>
      </c>
    </row>
    <row r="21" spans="1:49" x14ac:dyDescent="0.35">
      <c r="A21" t="s">
        <v>134</v>
      </c>
      <c r="F21">
        <v>318</v>
      </c>
      <c r="L21">
        <v>8</v>
      </c>
      <c r="N21">
        <v>15238</v>
      </c>
      <c r="U21">
        <v>0</v>
      </c>
      <c r="AF21">
        <v>140</v>
      </c>
      <c r="AH21">
        <v>29246</v>
      </c>
      <c r="AQ21">
        <v>183</v>
      </c>
      <c r="AT21">
        <v>5731</v>
      </c>
      <c r="AU21">
        <v>1712</v>
      </c>
      <c r="AV21">
        <v>1126</v>
      </c>
      <c r="AW21">
        <v>53702</v>
      </c>
    </row>
    <row r="22" spans="1:49" x14ac:dyDescent="0.35">
      <c r="A22" t="s">
        <v>142</v>
      </c>
      <c r="D22">
        <v>5086</v>
      </c>
      <c r="F22">
        <v>10</v>
      </c>
      <c r="N22">
        <v>365</v>
      </c>
      <c r="U22">
        <v>0</v>
      </c>
      <c r="W22">
        <v>21942</v>
      </c>
      <c r="AF22">
        <v>52</v>
      </c>
      <c r="AQ22">
        <v>978</v>
      </c>
      <c r="AU22">
        <v>3616</v>
      </c>
      <c r="AW22">
        <v>32049</v>
      </c>
    </row>
    <row r="23" spans="1:49" x14ac:dyDescent="0.35">
      <c r="A23" t="s">
        <v>83</v>
      </c>
      <c r="B23">
        <v>0</v>
      </c>
      <c r="C23">
        <v>0</v>
      </c>
      <c r="D23">
        <v>58</v>
      </c>
      <c r="E23">
        <v>0</v>
      </c>
      <c r="F23">
        <v>42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1971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362</v>
      </c>
      <c r="AC23">
        <v>0</v>
      </c>
      <c r="AD23">
        <v>0</v>
      </c>
      <c r="AE23">
        <v>0</v>
      </c>
      <c r="AF23">
        <v>118</v>
      </c>
      <c r="AG23">
        <v>0</v>
      </c>
      <c r="AH23">
        <v>5153</v>
      </c>
      <c r="AI23">
        <v>225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160</v>
      </c>
      <c r="AR23">
        <v>0</v>
      </c>
      <c r="AS23">
        <v>0</v>
      </c>
      <c r="AT23">
        <v>7922</v>
      </c>
      <c r="AU23">
        <v>739</v>
      </c>
      <c r="AV23">
        <v>688</v>
      </c>
      <c r="AW23">
        <v>17453</v>
      </c>
    </row>
    <row r="24" spans="1:49" x14ac:dyDescent="0.35">
      <c r="A24" t="s">
        <v>84</v>
      </c>
      <c r="B24">
        <v>0</v>
      </c>
      <c r="C24">
        <v>0</v>
      </c>
      <c r="D24">
        <v>102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338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62</v>
      </c>
      <c r="AR24">
        <v>0</v>
      </c>
      <c r="AS24">
        <v>0</v>
      </c>
      <c r="AT24">
        <v>0</v>
      </c>
      <c r="AU24">
        <v>0</v>
      </c>
      <c r="AV24">
        <v>12</v>
      </c>
      <c r="AW24">
        <v>567</v>
      </c>
    </row>
    <row r="25" spans="1:49" x14ac:dyDescent="0.35">
      <c r="A25" t="s">
        <v>126</v>
      </c>
      <c r="F25">
        <v>9</v>
      </c>
      <c r="U25">
        <v>0</v>
      </c>
      <c r="AB25">
        <v>3</v>
      </c>
      <c r="AH25">
        <v>56</v>
      </c>
      <c r="AQ25">
        <v>25</v>
      </c>
      <c r="AT25">
        <v>3512</v>
      </c>
      <c r="AW25">
        <v>3605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1215</v>
      </c>
      <c r="AW26">
        <v>1215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31273533.000000004</v>
      </c>
      <c r="D30" t="str">
        <f t="shared" ref="D30:D52" si="0">A3</f>
        <v>Medical Doctors</v>
      </c>
      <c r="E30">
        <f t="shared" ref="E30:E52" si="1">B3</f>
        <v>13186</v>
      </c>
    </row>
    <row r="31" spans="1:49" x14ac:dyDescent="0.35">
      <c r="D31" t="str">
        <f t="shared" si="0"/>
        <v>Nursing Personnel</v>
      </c>
      <c r="E31">
        <f t="shared" si="1"/>
        <v>25108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260</v>
      </c>
    </row>
    <row r="34" spans="4:5" x14ac:dyDescent="0.35">
      <c r="D34" t="str">
        <f t="shared" si="0"/>
        <v>Dentists</v>
      </c>
      <c r="E34">
        <f t="shared" si="1"/>
        <v>134</v>
      </c>
    </row>
    <row r="35" spans="4:5" x14ac:dyDescent="0.35">
      <c r="D35" t="str">
        <f t="shared" si="0"/>
        <v xml:space="preserve">Community Health Workers </v>
      </c>
      <c r="E35">
        <f t="shared" si="1"/>
        <v>1680</v>
      </c>
    </row>
    <row r="36" spans="4:5" x14ac:dyDescent="0.35">
      <c r="D36" t="str">
        <f t="shared" si="0"/>
        <v>Dieticians and nutritionists</v>
      </c>
      <c r="E36">
        <f t="shared" si="1"/>
        <v>4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411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98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11493472.499999993</v>
      </c>
      <c r="D54" t="str">
        <f t="shared" ref="D54:D117" si="3">D30</f>
        <v>Medical Doctors</v>
      </c>
      <c r="E54">
        <f t="shared" ref="E54:E77" si="4">C3</f>
        <v>45</v>
      </c>
    </row>
    <row r="55" spans="2:5" x14ac:dyDescent="0.35">
      <c r="D55" t="str">
        <f t="shared" si="3"/>
        <v>Nursing Personnel</v>
      </c>
      <c r="E55">
        <f t="shared" si="4"/>
        <v>18312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11845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1071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11940683.499999996</v>
      </c>
      <c r="D78" t="str">
        <f t="shared" si="3"/>
        <v>Medical Doctors</v>
      </c>
      <c r="E78">
        <f t="shared" ref="E78:E101" si="5">D3</f>
        <v>2300</v>
      </c>
    </row>
    <row r="79" spans="2:5" x14ac:dyDescent="0.35">
      <c r="D79" t="str">
        <f t="shared" si="3"/>
        <v>Nursing Personnel</v>
      </c>
      <c r="E79">
        <f t="shared" si="5"/>
        <v>6820</v>
      </c>
    </row>
    <row r="80" spans="2:5" x14ac:dyDescent="0.35">
      <c r="D80" t="str">
        <f t="shared" si="3"/>
        <v>Midwifery personnel</v>
      </c>
      <c r="E80">
        <f t="shared" si="5"/>
        <v>2110</v>
      </c>
    </row>
    <row r="81" spans="4:5" x14ac:dyDescent="0.35">
      <c r="D81" t="str">
        <f t="shared" si="3"/>
        <v>Pharmacists</v>
      </c>
      <c r="E81">
        <f t="shared" si="5"/>
        <v>281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8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429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668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137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5086</v>
      </c>
    </row>
    <row r="98" spans="2:5" x14ac:dyDescent="0.35">
      <c r="D98" t="str">
        <f t="shared" si="3"/>
        <v>Physiotherapists and physiotherapy assistants</v>
      </c>
      <c r="E98">
        <f t="shared" si="5"/>
        <v>58</v>
      </c>
    </row>
    <row r="99" spans="2:5" x14ac:dyDescent="0.35">
      <c r="D99" t="str">
        <f t="shared" si="3"/>
        <v>Social workers</v>
      </c>
      <c r="E99">
        <f t="shared" si="5"/>
        <v>102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20392723</v>
      </c>
      <c r="D102" s="29" t="str">
        <f t="shared" si="3"/>
        <v>Medical Doctors</v>
      </c>
      <c r="E102">
        <f t="shared" ref="E102:E125" si="6">E3</f>
        <v>3368</v>
      </c>
    </row>
    <row r="103" spans="2:5" x14ac:dyDescent="0.35">
      <c r="D103" s="29" t="str">
        <f t="shared" si="3"/>
        <v>Nursing Personnel</v>
      </c>
      <c r="E103">
        <f t="shared" si="6"/>
        <v>0</v>
      </c>
    </row>
    <row r="104" spans="2:5" x14ac:dyDescent="0.35">
      <c r="D104" s="29" t="str">
        <f t="shared" si="3"/>
        <v>Midwifery personnel</v>
      </c>
      <c r="E104">
        <f t="shared" si="6"/>
        <v>0</v>
      </c>
    </row>
    <row r="105" spans="2:5" x14ac:dyDescent="0.35">
      <c r="D105" s="29" t="str">
        <f t="shared" si="3"/>
        <v>Pharmacists</v>
      </c>
      <c r="E105">
        <f t="shared" si="6"/>
        <v>401</v>
      </c>
    </row>
    <row r="106" spans="2:5" x14ac:dyDescent="0.35">
      <c r="D106" s="29" t="str">
        <f t="shared" si="3"/>
        <v>Dentists</v>
      </c>
      <c r="E106">
        <f t="shared" si="6"/>
        <v>111</v>
      </c>
    </row>
    <row r="107" spans="2:5" x14ac:dyDescent="0.35">
      <c r="D107" s="29" t="str">
        <f t="shared" si="3"/>
        <v xml:space="preserve">Community Health Workers </v>
      </c>
      <c r="E107">
        <f t="shared" si="6"/>
        <v>0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157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2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648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2451408.4999999995</v>
      </c>
      <c r="D126" s="29" t="str">
        <f t="shared" si="7"/>
        <v>Medical Doctors</v>
      </c>
      <c r="E126">
        <f t="shared" ref="E126:E149" si="8">F3</f>
        <v>1850</v>
      </c>
    </row>
    <row r="127" spans="2:5" x14ac:dyDescent="0.35">
      <c r="D127" s="29" t="str">
        <f t="shared" si="7"/>
        <v>Nursing Personnel</v>
      </c>
      <c r="E127">
        <f t="shared" si="8"/>
        <v>15290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33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1563</v>
      </c>
    </row>
    <row r="135" spans="4:5" x14ac:dyDescent="0.35">
      <c r="D135" s="29" t="str">
        <f t="shared" si="7"/>
        <v xml:space="preserve">Managerial staff </v>
      </c>
      <c r="E135">
        <f t="shared" si="8"/>
        <v>156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27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160</v>
      </c>
    </row>
    <row r="138" spans="4:5" x14ac:dyDescent="0.35">
      <c r="D138" s="29" t="str">
        <f t="shared" si="7"/>
        <v xml:space="preserve">Medical Assistants </v>
      </c>
      <c r="E138">
        <f t="shared" si="8"/>
        <v>63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134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73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5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1248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3342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318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42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9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5094779.9999999991</v>
      </c>
      <c r="D150" s="30" t="str">
        <f t="shared" si="7"/>
        <v>Medical Doctors</v>
      </c>
      <c r="E150">
        <f t="shared" ref="E150:E173" si="9">G3</f>
        <v>670</v>
      </c>
    </row>
    <row r="151" spans="2:5" x14ac:dyDescent="0.35">
      <c r="D151" s="30" t="str">
        <f t="shared" si="7"/>
        <v>Nursing Personnel</v>
      </c>
      <c r="E151">
        <f t="shared" si="9"/>
        <v>2390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483</v>
      </c>
    </row>
    <row r="154" spans="2:5" x14ac:dyDescent="0.35">
      <c r="D154" s="30" t="str">
        <f t="shared" si="7"/>
        <v>Dentists</v>
      </c>
      <c r="E154">
        <f t="shared" si="9"/>
        <v>21</v>
      </c>
    </row>
    <row r="155" spans="2:5" x14ac:dyDescent="0.35">
      <c r="D155" s="30" t="str">
        <f t="shared" si="7"/>
        <v xml:space="preserve">Community Health Workers </v>
      </c>
      <c r="E155">
        <f t="shared" si="9"/>
        <v>115</v>
      </c>
    </row>
    <row r="156" spans="2:5" x14ac:dyDescent="0.35">
      <c r="D156" s="30" t="str">
        <f t="shared" si="7"/>
        <v>Dieticians and nutritionists</v>
      </c>
      <c r="E156">
        <f t="shared" si="9"/>
        <v>77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1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112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25493988.499999996</v>
      </c>
      <c r="D174" s="31" t="str">
        <f t="shared" si="7"/>
        <v>Medical Doctors</v>
      </c>
      <c r="E174">
        <f t="shared" ref="E174:E197" si="10">H3</f>
        <v>11204</v>
      </c>
    </row>
    <row r="175" spans="2:5" x14ac:dyDescent="0.35">
      <c r="D175" s="30" t="str">
        <f t="shared" si="7"/>
        <v>Nursing Personnel</v>
      </c>
      <c r="E175">
        <f t="shared" si="10"/>
        <v>30326</v>
      </c>
    </row>
    <row r="176" spans="2:5" x14ac:dyDescent="0.35">
      <c r="D176" s="30" t="str">
        <f t="shared" si="7"/>
        <v>Midwifery personnel</v>
      </c>
      <c r="E176">
        <f t="shared" si="10"/>
        <v>0</v>
      </c>
    </row>
    <row r="177" spans="4:5" x14ac:dyDescent="0.35">
      <c r="D177" s="30" t="str">
        <f t="shared" si="7"/>
        <v>Pharmacists</v>
      </c>
      <c r="E177">
        <f t="shared" si="10"/>
        <v>2646</v>
      </c>
    </row>
    <row r="178" spans="4:5" x14ac:dyDescent="0.35">
      <c r="D178" s="30" t="str">
        <f t="shared" si="7"/>
        <v>Dentists</v>
      </c>
      <c r="E178">
        <f t="shared" si="10"/>
        <v>593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14556</v>
      </c>
    </row>
    <row r="180" spans="4:5" x14ac:dyDescent="0.35">
      <c r="D180" s="30" t="str">
        <f t="shared" si="7"/>
        <v>Dieticians and nutritionists</v>
      </c>
      <c r="E180">
        <f t="shared" si="10"/>
        <v>745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25076746.500000015</v>
      </c>
      <c r="D198" s="30" t="str">
        <f t="shared" si="11"/>
        <v>Medical Doctors</v>
      </c>
      <c r="E198">
        <f t="shared" ref="E198:E221" si="12">I3</f>
        <v>6518</v>
      </c>
    </row>
    <row r="199" spans="2:5" x14ac:dyDescent="0.35">
      <c r="D199" s="30" t="str">
        <f t="shared" si="11"/>
        <v>Nursing Personnel</v>
      </c>
      <c r="E199">
        <f t="shared" si="12"/>
        <v>18312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30461</v>
      </c>
    </row>
    <row r="202" spans="2:5" x14ac:dyDescent="0.35">
      <c r="D202" s="30" t="str">
        <f t="shared" si="11"/>
        <v>Dentists</v>
      </c>
      <c r="E202">
        <f t="shared" si="12"/>
        <v>23627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241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87087354.999999985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186652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47</v>
      </c>
    </row>
    <row r="226" spans="4:5" x14ac:dyDescent="0.35">
      <c r="D226" s="30" t="str">
        <f t="shared" si="11"/>
        <v>Dentists</v>
      </c>
      <c r="E226">
        <f t="shared" si="13"/>
        <v>24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119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136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2934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5441061.9999999972</v>
      </c>
      <c r="D246" s="29" t="str">
        <f t="shared" ref="D246:D309" si="14">D222</f>
        <v>Medical Doctors</v>
      </c>
      <c r="E246">
        <f t="shared" ref="E246:E269" si="15">K3</f>
        <v>1088</v>
      </c>
    </row>
    <row r="247" spans="2:5" x14ac:dyDescent="0.35">
      <c r="D247" s="30" t="str">
        <f t="shared" si="14"/>
        <v>Nursing Personnel</v>
      </c>
      <c r="E247">
        <f t="shared" si="15"/>
        <v>10162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320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776313.5000000007</v>
      </c>
      <c r="D270" s="29" t="str">
        <f t="shared" si="14"/>
        <v>Medical Doctors</v>
      </c>
      <c r="E270">
        <f t="shared" ref="E270:E293" si="16">L3</f>
        <v>440</v>
      </c>
    </row>
    <row r="271" spans="2:5" x14ac:dyDescent="0.35">
      <c r="D271" s="30" t="str">
        <f t="shared" si="14"/>
        <v>Nursing Personnel</v>
      </c>
      <c r="E271">
        <f t="shared" si="16"/>
        <v>1358</v>
      </c>
    </row>
    <row r="272" spans="2:5" x14ac:dyDescent="0.35">
      <c r="D272" s="30" t="str">
        <f t="shared" si="14"/>
        <v>Midwifery personnel</v>
      </c>
      <c r="E272">
        <f t="shared" si="16"/>
        <v>968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8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571201.5</v>
      </c>
      <c r="D294" s="29" t="str">
        <f t="shared" si="14"/>
        <v>Medical Doctors</v>
      </c>
      <c r="E294">
        <f t="shared" ref="E294:E317" si="17">M3</f>
        <v>916</v>
      </c>
    </row>
    <row r="295" spans="2:5" x14ac:dyDescent="0.35">
      <c r="D295" s="30" t="str">
        <f t="shared" si="14"/>
        <v>Nursing Personnel</v>
      </c>
      <c r="E295">
        <f t="shared" si="17"/>
        <v>1412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2168</v>
      </c>
    </row>
    <row r="298" spans="2:5" x14ac:dyDescent="0.35">
      <c r="D298" s="30" t="str">
        <f t="shared" si="14"/>
        <v>Dentists</v>
      </c>
      <c r="E298">
        <f t="shared" si="17"/>
        <v>570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117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3207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65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41927007.000000007</v>
      </c>
      <c r="D318" s="29" t="str">
        <f t="shared" si="18"/>
        <v>Medical Doctors</v>
      </c>
      <c r="E318">
        <f t="shared" ref="E318:E341" si="19">N3</f>
        <v>185038</v>
      </c>
    </row>
    <row r="319" spans="2:5" x14ac:dyDescent="0.35">
      <c r="D319" s="30" t="str">
        <f t="shared" si="18"/>
        <v>Nursing Personnel</v>
      </c>
      <c r="E319">
        <f t="shared" si="19"/>
        <v>112822</v>
      </c>
    </row>
    <row r="320" spans="2:5" x14ac:dyDescent="0.35">
      <c r="D320" s="30" t="str">
        <f t="shared" si="18"/>
        <v>Midwifery personnel</v>
      </c>
      <c r="E320">
        <f t="shared" si="19"/>
        <v>17896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42507</v>
      </c>
    </row>
    <row r="327" spans="4:5" x14ac:dyDescent="0.35">
      <c r="D327" s="30" t="str">
        <f t="shared" si="18"/>
        <v xml:space="preserve">Managerial staff </v>
      </c>
      <c r="E327">
        <f t="shared" si="19"/>
        <v>900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836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136</v>
      </c>
    </row>
    <row r="330" spans="4:5" x14ac:dyDescent="0.35">
      <c r="D330" s="30" t="str">
        <f t="shared" si="18"/>
        <v xml:space="preserve">Medical Assistants </v>
      </c>
      <c r="E330">
        <f t="shared" si="19"/>
        <v>2148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6245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1533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6184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75033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15238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365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1971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3445374.4999999986</v>
      </c>
      <c r="D342" s="29" t="str">
        <f t="shared" si="18"/>
        <v>Medical Doctors</v>
      </c>
      <c r="E342">
        <f t="shared" ref="E342:E365" si="20">O3</f>
        <v>639</v>
      </c>
    </row>
    <row r="343" spans="2:5" x14ac:dyDescent="0.35">
      <c r="D343" s="30" t="str">
        <f t="shared" si="18"/>
        <v>Nursing Personnel</v>
      </c>
      <c r="E343">
        <f t="shared" si="20"/>
        <v>9942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243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549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111129438.00000001</v>
      </c>
      <c r="D366" s="29" t="str">
        <f t="shared" ref="D366:D429" si="22">D342</f>
        <v>Medical Doctors</v>
      </c>
      <c r="E366">
        <f t="shared" ref="E366:E389" si="23">P3</f>
        <v>17026</v>
      </c>
    </row>
    <row r="367" spans="2:5" x14ac:dyDescent="0.35">
      <c r="D367" s="30" t="str">
        <f t="shared" si="22"/>
        <v>Nursing Personnel</v>
      </c>
      <c r="E367">
        <f t="shared" si="23"/>
        <v>123544</v>
      </c>
    </row>
    <row r="368" spans="2:5" x14ac:dyDescent="0.35">
      <c r="D368" s="30" t="str">
        <f t="shared" si="22"/>
        <v>Midwifery personnel</v>
      </c>
      <c r="E368">
        <f t="shared" si="23"/>
        <v>32318</v>
      </c>
    </row>
    <row r="369" spans="4:5" x14ac:dyDescent="0.35">
      <c r="D369" s="30" t="str">
        <f t="shared" si="22"/>
        <v>Pharmacists</v>
      </c>
      <c r="E369">
        <f t="shared" si="23"/>
        <v>995</v>
      </c>
    </row>
    <row r="370" spans="4:5" x14ac:dyDescent="0.35">
      <c r="D370" s="30" t="str">
        <f t="shared" si="22"/>
        <v>Dentists</v>
      </c>
      <c r="E370">
        <f t="shared" si="23"/>
        <v>268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37259</v>
      </c>
    </row>
    <row r="372" spans="4:5" x14ac:dyDescent="0.35">
      <c r="D372" s="30" t="str">
        <f t="shared" si="22"/>
        <v>Dieticians and nutritionists</v>
      </c>
      <c r="E372">
        <f t="shared" si="23"/>
        <v>1385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665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10450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2192011.5</v>
      </c>
      <c r="D390" s="29" t="str">
        <f t="shared" si="22"/>
        <v>Medical Doctors</v>
      </c>
      <c r="E390">
        <f t="shared" ref="E390:E413" si="24">Q3</f>
        <v>2736</v>
      </c>
    </row>
    <row r="391" spans="2:5" x14ac:dyDescent="0.35">
      <c r="D391" s="30" t="str">
        <f t="shared" si="22"/>
        <v>Nursing Personnel</v>
      </c>
      <c r="E391">
        <f t="shared" si="24"/>
        <v>12170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596</v>
      </c>
    </row>
    <row r="394" spans="2:5" x14ac:dyDescent="0.35">
      <c r="D394" s="30" t="str">
        <f t="shared" si="22"/>
        <v>Dentists</v>
      </c>
      <c r="E394">
        <f t="shared" si="24"/>
        <v>6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439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30870640.5</v>
      </c>
      <c r="D414" s="29" t="str">
        <f t="shared" si="22"/>
        <v>Medical Doctors</v>
      </c>
      <c r="E414">
        <f t="shared" ref="E414:E437" si="25">R3</f>
        <v>8812</v>
      </c>
    </row>
    <row r="415" spans="2:5" x14ac:dyDescent="0.35">
      <c r="D415" s="30" t="str">
        <f t="shared" si="22"/>
        <v>Nursing Personnel</v>
      </c>
      <c r="E415">
        <f t="shared" si="25"/>
        <v>250048</v>
      </c>
    </row>
    <row r="416" spans="2:5" x14ac:dyDescent="0.35">
      <c r="D416" s="30" t="str">
        <f t="shared" si="22"/>
        <v>Midwifery personnel</v>
      </c>
      <c r="E416">
        <f t="shared" si="25"/>
        <v>20978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15820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1563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12554864.499999998</v>
      </c>
      <c r="D438" s="29" t="str">
        <f t="shared" si="26"/>
        <v>Medical Doctors</v>
      </c>
      <c r="E438">
        <f t="shared" ref="E438:E461" si="27">S3</f>
        <v>5574</v>
      </c>
    </row>
    <row r="439" spans="2:5" x14ac:dyDescent="0.35">
      <c r="D439" s="30" t="str">
        <f t="shared" si="26"/>
        <v>Nursing Personnel</v>
      </c>
      <c r="E439">
        <f t="shared" si="27"/>
        <v>14390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16567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181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2444915.5000000014</v>
      </c>
      <c r="D462" s="29" t="str">
        <f t="shared" si="26"/>
        <v>Medical Doctors</v>
      </c>
      <c r="E462">
        <f t="shared" ref="E462:E485" si="28">T3</f>
        <v>596</v>
      </c>
    </row>
    <row r="463" spans="2:5" x14ac:dyDescent="0.35">
      <c r="D463" s="30" t="str">
        <f t="shared" si="26"/>
        <v>Nursing Personnel</v>
      </c>
      <c r="E463">
        <f t="shared" si="28"/>
        <v>2996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157</v>
      </c>
    </row>
    <row r="466" spans="4:5" x14ac:dyDescent="0.35">
      <c r="D466" s="30" t="str">
        <f t="shared" si="26"/>
        <v>Dentists</v>
      </c>
      <c r="E466">
        <f t="shared" si="28"/>
        <v>27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1553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7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138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1924954.4999999988</v>
      </c>
      <c r="D486" s="29" t="str">
        <f t="shared" si="26"/>
        <v>Medical Doctors</v>
      </c>
      <c r="E486">
        <f t="shared" ref="E486:E509" si="29">U3</f>
        <v>1181</v>
      </c>
    </row>
    <row r="487" spans="2:5" x14ac:dyDescent="0.35">
      <c r="D487" s="30" t="str">
        <f t="shared" si="26"/>
        <v>Nursing Personnel</v>
      </c>
      <c r="E487">
        <f t="shared" si="29"/>
        <v>1488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3481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53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17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1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1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15</v>
      </c>
    </row>
    <row r="507" spans="2:5" x14ac:dyDescent="0.35">
      <c r="D507" s="30" t="str">
        <f t="shared" si="30"/>
        <v>Social workers</v>
      </c>
      <c r="E507">
        <f t="shared" si="29"/>
        <v>53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1502091.5000000002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621</v>
      </c>
    </row>
    <row r="514" spans="4:5" x14ac:dyDescent="0.35">
      <c r="D514" s="30" t="str">
        <f t="shared" si="30"/>
        <v>Dentists</v>
      </c>
      <c r="E514">
        <f t="shared" si="31"/>
        <v>112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2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49953303.999999993</v>
      </c>
      <c r="D534" s="29" t="str">
        <f t="shared" si="30"/>
        <v>Medical Doctors</v>
      </c>
      <c r="E534">
        <f t="shared" ref="E534:E557" si="32">W3</f>
        <v>20964</v>
      </c>
    </row>
    <row r="535" spans="2:5" x14ac:dyDescent="0.35">
      <c r="D535" s="30" t="str">
        <f t="shared" si="30"/>
        <v>Nursing Personnel</v>
      </c>
      <c r="E535">
        <f t="shared" si="32"/>
        <v>119802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58079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430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714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21942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4889391</v>
      </c>
      <c r="D558" s="29" t="str">
        <f t="shared" ref="D558:D621" si="33">D534</f>
        <v>Medical Doctors</v>
      </c>
      <c r="E558">
        <f t="shared" ref="E558:E581" si="34">X3</f>
        <v>1407</v>
      </c>
    </row>
    <row r="559" spans="2:5" x14ac:dyDescent="0.35">
      <c r="D559" s="30" t="str">
        <f t="shared" si="33"/>
        <v>Nursing Personnel</v>
      </c>
      <c r="E559">
        <f t="shared" si="34"/>
        <v>4526</v>
      </c>
    </row>
    <row r="560" spans="2:5" x14ac:dyDescent="0.35">
      <c r="D560" s="30" t="str">
        <f t="shared" si="33"/>
        <v>Midwifery personnel</v>
      </c>
      <c r="E560">
        <f t="shared" si="34"/>
        <v>1784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3391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2198017</v>
      </c>
      <c r="D582" s="29" t="str">
        <f t="shared" si="33"/>
        <v>Medical Doctors</v>
      </c>
      <c r="E582">
        <f t="shared" ref="E582:E605" si="35">Y3</f>
        <v>1996</v>
      </c>
    </row>
    <row r="583" spans="2:5" x14ac:dyDescent="0.35">
      <c r="D583" s="30" t="str">
        <f t="shared" si="33"/>
        <v>Nursing Personnel</v>
      </c>
      <c r="E583">
        <f t="shared" si="35"/>
        <v>13732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14508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205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26846541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7666</v>
      </c>
    </row>
    <row r="608" spans="2:5" x14ac:dyDescent="0.35">
      <c r="D608" s="30" t="str">
        <f t="shared" si="33"/>
        <v>Midwifery personnel</v>
      </c>
      <c r="E608">
        <f t="shared" si="36"/>
        <v>7988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35000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306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19934298.000000004</v>
      </c>
      <c r="D630" s="29" t="str">
        <f t="shared" si="37"/>
        <v>Medical Doctors</v>
      </c>
      <c r="E630">
        <f t="shared" ref="E630:E653" si="38">AA3</f>
        <v>5155</v>
      </c>
    </row>
    <row r="631" spans="2:5" x14ac:dyDescent="0.35">
      <c r="D631" s="30" t="str">
        <f t="shared" si="37"/>
        <v>Nursing Personnel</v>
      </c>
      <c r="E631">
        <f t="shared" si="38"/>
        <v>11986</v>
      </c>
    </row>
    <row r="632" spans="2:5" x14ac:dyDescent="0.35">
      <c r="D632" s="30" t="str">
        <f t="shared" si="37"/>
        <v>Midwifery personnel</v>
      </c>
      <c r="E632">
        <f t="shared" si="38"/>
        <v>6470</v>
      </c>
    </row>
    <row r="633" spans="2:5" x14ac:dyDescent="0.35">
      <c r="D633" s="30" t="str">
        <f t="shared" si="37"/>
        <v>Pharmacists</v>
      </c>
      <c r="E633">
        <f t="shared" si="38"/>
        <v>0</v>
      </c>
    </row>
    <row r="634" spans="2:5" x14ac:dyDescent="0.35">
      <c r="D634" s="30" t="str">
        <f t="shared" si="37"/>
        <v>Dentists</v>
      </c>
      <c r="E634">
        <f t="shared" si="38"/>
        <v>0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1152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13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15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1022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29423878.499999993</v>
      </c>
      <c r="D654" s="32" t="str">
        <f t="shared" si="37"/>
        <v>Medical Doctors</v>
      </c>
      <c r="E654">
        <f t="shared" ref="E654:E677" si="39">AB3</f>
        <v>5147</v>
      </c>
    </row>
    <row r="655" spans="2:5" x14ac:dyDescent="0.35">
      <c r="D655" s="30" t="str">
        <f t="shared" si="37"/>
        <v>Nursing Personnel</v>
      </c>
      <c r="E655">
        <f t="shared" si="39"/>
        <v>16306</v>
      </c>
    </row>
    <row r="656" spans="2:5" x14ac:dyDescent="0.35">
      <c r="D656" s="30" t="str">
        <f t="shared" si="37"/>
        <v>Midwifery personnel</v>
      </c>
      <c r="E656">
        <f t="shared" si="39"/>
        <v>12042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4787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0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304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0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0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150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0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362</v>
      </c>
    </row>
    <row r="675" spans="2:5" x14ac:dyDescent="0.35">
      <c r="D675" s="30" t="str">
        <f t="shared" si="37"/>
        <v>Social workers</v>
      </c>
      <c r="E675">
        <f t="shared" si="39"/>
        <v>338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3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4270711.4999999972</v>
      </c>
      <c r="D678" s="29" t="str">
        <f t="shared" si="37"/>
        <v>Medical Doctors</v>
      </c>
      <c r="E678">
        <f t="shared" ref="E678:E701" si="40">AC3</f>
        <v>1700</v>
      </c>
    </row>
    <row r="679" spans="2:5" x14ac:dyDescent="0.35">
      <c r="D679" s="30" t="str">
        <f t="shared" si="37"/>
        <v>Nursing Personnel</v>
      </c>
      <c r="E679">
        <f t="shared" si="40"/>
        <v>8223</v>
      </c>
    </row>
    <row r="680" spans="2:5" x14ac:dyDescent="0.35">
      <c r="D680" s="30" t="str">
        <f t="shared" si="37"/>
        <v>Midwifery personnel</v>
      </c>
      <c r="E680">
        <f t="shared" si="40"/>
        <v>1342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12751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4038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4745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1295381.5000000005</v>
      </c>
      <c r="D702" s="29" t="str">
        <f t="shared" si="41"/>
        <v>Medical Doctors</v>
      </c>
      <c r="E702">
        <f t="shared" ref="E702:E725" si="42">AD3</f>
        <v>4790</v>
      </c>
    </row>
    <row r="703" spans="2:5" x14ac:dyDescent="0.35">
      <c r="D703" s="30" t="str">
        <f t="shared" si="41"/>
        <v>Nursing Personnel</v>
      </c>
      <c r="E703">
        <f t="shared" si="42"/>
        <v>9972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180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291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18367882.999999985</v>
      </c>
      <c r="D726" s="29" t="str">
        <f t="shared" si="41"/>
        <v>Medical Doctors</v>
      </c>
      <c r="E726">
        <f t="shared" ref="E726:E749" si="43">AE3</f>
        <v>5520</v>
      </c>
    </row>
    <row r="727" spans="2:5" x14ac:dyDescent="0.35">
      <c r="D727" s="30" t="str">
        <f t="shared" si="41"/>
        <v>Nursing Personnel</v>
      </c>
      <c r="E727">
        <f t="shared" si="43"/>
        <v>15914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570</v>
      </c>
    </row>
    <row r="730" spans="2:5" x14ac:dyDescent="0.35">
      <c r="D730" s="30" t="str">
        <f t="shared" si="41"/>
        <v>Dentists</v>
      </c>
      <c r="E730">
        <f t="shared" si="43"/>
        <v>916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10016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542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2405680.5000000005</v>
      </c>
      <c r="D750" s="29" t="str">
        <f t="shared" ref="D750:D813" si="44">D726</f>
        <v>Medical Doctors</v>
      </c>
      <c r="E750">
        <f t="shared" ref="E750:E773" si="45">AF3</f>
        <v>1726</v>
      </c>
    </row>
    <row r="751" spans="2:5" x14ac:dyDescent="0.35">
      <c r="D751" s="30" t="str">
        <f t="shared" si="44"/>
        <v>Nursing Personnel</v>
      </c>
      <c r="E751">
        <f t="shared" si="45"/>
        <v>10614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2292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84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140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52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118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22577057.999999996</v>
      </c>
      <c r="D774" s="29" t="str">
        <f t="shared" si="44"/>
        <v>Medical Doctors</v>
      </c>
      <c r="E774">
        <f t="shared" ref="E774:E797" si="46">AG3</f>
        <v>1745</v>
      </c>
    </row>
    <row r="775" spans="2:5" x14ac:dyDescent="0.35">
      <c r="D775" s="30" t="str">
        <f t="shared" si="44"/>
        <v>Nursing Personnel</v>
      </c>
      <c r="E775">
        <f t="shared" si="46"/>
        <v>8251</v>
      </c>
    </row>
    <row r="776" spans="2:5" x14ac:dyDescent="0.35">
      <c r="D776" s="30" t="str">
        <f t="shared" si="44"/>
        <v>Midwifery personnel</v>
      </c>
      <c r="E776">
        <f t="shared" si="46"/>
        <v>1812</v>
      </c>
    </row>
    <row r="777" spans="2:5" x14ac:dyDescent="0.35">
      <c r="D777" s="30" t="str">
        <f t="shared" si="44"/>
        <v>Pharmacists</v>
      </c>
      <c r="E777">
        <f t="shared" si="46"/>
        <v>2100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95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432</v>
      </c>
    </row>
    <row r="786" spans="2:5" x14ac:dyDescent="0.35">
      <c r="D786" s="30" t="str">
        <f t="shared" si="44"/>
        <v xml:space="preserve">Medical Assistants </v>
      </c>
      <c r="E786">
        <f t="shared" si="46"/>
        <v>439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249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198387623.50000006</v>
      </c>
      <c r="D798" s="29" t="str">
        <f t="shared" si="44"/>
        <v>Medical Doctors</v>
      </c>
      <c r="E798">
        <f t="shared" ref="E798:E821" si="47">AH3</f>
        <v>149976</v>
      </c>
    </row>
    <row r="799" spans="2:5" x14ac:dyDescent="0.35">
      <c r="D799" s="30" t="str">
        <f t="shared" si="44"/>
        <v>Nursing Personnel</v>
      </c>
      <c r="E799">
        <f t="shared" si="47"/>
        <v>220210</v>
      </c>
    </row>
    <row r="800" spans="2:5" x14ac:dyDescent="0.35">
      <c r="D800" s="30" t="str">
        <f t="shared" si="44"/>
        <v>Midwifery personnel</v>
      </c>
      <c r="E800">
        <f t="shared" si="47"/>
        <v>142474</v>
      </c>
    </row>
    <row r="801" spans="4:5" x14ac:dyDescent="0.35">
      <c r="D801" s="30" t="str">
        <f t="shared" si="44"/>
        <v>Pharmacists</v>
      </c>
      <c r="E801">
        <f t="shared" si="47"/>
        <v>105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116454</v>
      </c>
    </row>
    <row r="804" spans="4:5" x14ac:dyDescent="0.35">
      <c r="D804" s="30" t="str">
        <f t="shared" si="44"/>
        <v>Dieticians and nutritionists</v>
      </c>
      <c r="E804">
        <f t="shared" si="47"/>
        <v>7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6165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26677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2578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4626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29246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5153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56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12531807.499999998</v>
      </c>
      <c r="D822" s="29" t="str">
        <f t="shared" si="48"/>
        <v>Medical Doctors</v>
      </c>
      <c r="E822">
        <f t="shared" ref="E822:E845" si="49">AI3</f>
        <v>3296</v>
      </c>
    </row>
    <row r="823" spans="2:5" x14ac:dyDescent="0.35">
      <c r="D823" s="30" t="str">
        <f t="shared" si="48"/>
        <v>Nursing Personnel</v>
      </c>
      <c r="E823">
        <f t="shared" si="49"/>
        <v>26690</v>
      </c>
    </row>
    <row r="824" spans="2:5" x14ac:dyDescent="0.35">
      <c r="D824" s="30" t="str">
        <f t="shared" si="48"/>
        <v>Midwifery personnel</v>
      </c>
      <c r="E824">
        <f t="shared" si="49"/>
        <v>2942</v>
      </c>
    </row>
    <row r="825" spans="2:5" x14ac:dyDescent="0.35">
      <c r="D825" s="30" t="str">
        <f t="shared" si="48"/>
        <v>Pharmacists</v>
      </c>
      <c r="E825">
        <f t="shared" si="49"/>
        <v>497</v>
      </c>
    </row>
    <row r="826" spans="2:5" x14ac:dyDescent="0.35">
      <c r="D826" s="30" t="str">
        <f t="shared" si="48"/>
        <v>Dentists</v>
      </c>
      <c r="E826">
        <f t="shared" si="49"/>
        <v>380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45000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1990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152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13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225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15574908.999999998</v>
      </c>
      <c r="D846" s="29" t="str">
        <f t="shared" si="48"/>
        <v>Medical Doctors</v>
      </c>
      <c r="E846">
        <f t="shared" ref="E846:E869" si="50">AJ3</f>
        <v>0</v>
      </c>
    </row>
    <row r="847" spans="2:5" x14ac:dyDescent="0.35">
      <c r="D847" s="30" t="str">
        <f t="shared" si="48"/>
        <v>Nursing Personnel</v>
      </c>
      <c r="E847">
        <f t="shared" si="50"/>
        <v>0</v>
      </c>
    </row>
    <row r="848" spans="2:5" x14ac:dyDescent="0.35">
      <c r="D848" s="30" t="str">
        <f t="shared" si="48"/>
        <v>Midwifery personnel</v>
      </c>
      <c r="E848">
        <f t="shared" si="50"/>
        <v>0</v>
      </c>
    </row>
    <row r="849" spans="4:5" x14ac:dyDescent="0.35">
      <c r="D849" s="30" t="str">
        <f t="shared" si="48"/>
        <v>Pharmacists</v>
      </c>
      <c r="E849">
        <f t="shared" si="50"/>
        <v>45</v>
      </c>
    </row>
    <row r="850" spans="4:5" x14ac:dyDescent="0.35">
      <c r="D850" s="30" t="str">
        <f t="shared" si="48"/>
        <v>Dentists</v>
      </c>
      <c r="E850">
        <f t="shared" si="50"/>
        <v>276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17417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1925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0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328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0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0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0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7861281</v>
      </c>
      <c r="D870" s="29" t="str">
        <f t="shared" si="48"/>
        <v>Medical Doctors</v>
      </c>
      <c r="E870">
        <f t="shared" ref="E870:E893" si="51">AK3</f>
        <v>1132</v>
      </c>
    </row>
    <row r="871" spans="2:5" x14ac:dyDescent="0.35">
      <c r="D871" s="30" t="str">
        <f t="shared" si="48"/>
        <v>Nursing Personnel</v>
      </c>
      <c r="E871">
        <f t="shared" si="51"/>
        <v>11514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311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10395329.5</v>
      </c>
      <c r="D894" s="29" t="str">
        <f t="shared" si="52"/>
        <v>Medical Doctors</v>
      </c>
      <c r="E894">
        <f t="shared" ref="E894:E917" si="53">AL3</f>
        <v>822</v>
      </c>
    </row>
    <row r="895" spans="2:5" x14ac:dyDescent="0.35">
      <c r="D895" s="30" t="str">
        <f t="shared" si="52"/>
        <v>Nursing Personnel</v>
      </c>
      <c r="E895">
        <f t="shared" si="53"/>
        <v>7452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1455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2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272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211344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812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1721</v>
      </c>
    </row>
    <row r="922" spans="2:5" x14ac:dyDescent="0.35">
      <c r="D922" s="30" t="str">
        <f t="shared" si="52"/>
        <v>Dentists</v>
      </c>
      <c r="E922">
        <f t="shared" si="54"/>
        <v>0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1160427.5</v>
      </c>
      <c r="D942" s="29" t="str">
        <f t="shared" ref="D942:D1005" si="55">D918</f>
        <v>Medical Doctors</v>
      </c>
      <c r="E942">
        <f t="shared" ref="E942:E965" si="56">AN3</f>
        <v>556</v>
      </c>
    </row>
    <row r="943" spans="2:5" x14ac:dyDescent="0.35">
      <c r="D943" s="30" t="str">
        <f t="shared" si="55"/>
        <v>Nursing Personnel</v>
      </c>
      <c r="E943">
        <f t="shared" si="56"/>
        <v>9412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921</v>
      </c>
    </row>
    <row r="946" spans="4:5" x14ac:dyDescent="0.35">
      <c r="D946" s="30" t="str">
        <f t="shared" si="55"/>
        <v>Dentists</v>
      </c>
      <c r="E946">
        <f t="shared" si="56"/>
        <v>275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6324</v>
      </c>
    </row>
    <row r="948" spans="4:5" x14ac:dyDescent="0.35">
      <c r="D948" s="30" t="str">
        <f t="shared" si="55"/>
        <v>Dieticians and nutritionists</v>
      </c>
      <c r="E948">
        <f t="shared" si="56"/>
        <v>31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275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370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103101.00000000003</v>
      </c>
      <c r="D966" s="29" t="str">
        <f t="shared" si="55"/>
        <v>Medical Doctors</v>
      </c>
      <c r="E966">
        <f t="shared" ref="E966:E989" si="57">AO3</f>
        <v>537</v>
      </c>
    </row>
    <row r="967" spans="2:5" x14ac:dyDescent="0.35">
      <c r="D967" s="30" t="str">
        <f t="shared" si="55"/>
        <v>Nursing Personnel</v>
      </c>
      <c r="E967">
        <f t="shared" si="57"/>
        <v>2223</v>
      </c>
    </row>
    <row r="968" spans="2:5" x14ac:dyDescent="0.35">
      <c r="D968" s="30" t="str">
        <f t="shared" si="55"/>
        <v>Midwifery personnel</v>
      </c>
      <c r="E968">
        <f t="shared" si="57"/>
        <v>316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71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15604210</v>
      </c>
      <c r="D990" s="29" t="str">
        <f t="shared" si="55"/>
        <v>Medical Doctors</v>
      </c>
      <c r="E990">
        <f t="shared" ref="E990:E1013" si="58">AP3</f>
        <v>1606</v>
      </c>
    </row>
    <row r="991" spans="2:5" x14ac:dyDescent="0.35">
      <c r="D991" s="30" t="str">
        <f t="shared" si="55"/>
        <v>Nursing Personnel</v>
      </c>
      <c r="E991">
        <f t="shared" si="58"/>
        <v>9598</v>
      </c>
    </row>
    <row r="992" spans="2:5" x14ac:dyDescent="0.35">
      <c r="D992" s="30" t="str">
        <f t="shared" si="55"/>
        <v>Midwifery personnel</v>
      </c>
      <c r="E992">
        <f t="shared" si="58"/>
        <v>0</v>
      </c>
    </row>
    <row r="993" spans="4:5" x14ac:dyDescent="0.35">
      <c r="D993" s="30" t="str">
        <f t="shared" si="55"/>
        <v>Pharmacists</v>
      </c>
      <c r="E993">
        <f t="shared" si="58"/>
        <v>14</v>
      </c>
    </row>
    <row r="994" spans="4:5" x14ac:dyDescent="0.35">
      <c r="D994" s="30" t="str">
        <f t="shared" si="55"/>
        <v>Dentists</v>
      </c>
      <c r="E994">
        <f t="shared" si="58"/>
        <v>0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749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8046679</v>
      </c>
      <c r="D1014" s="29" t="str">
        <f t="shared" si="59"/>
        <v>Medical Doctors</v>
      </c>
      <c r="E1014">
        <f t="shared" ref="E1014:E1037" si="60">AQ3</f>
        <v>1633</v>
      </c>
    </row>
    <row r="1015" spans="2:5" x14ac:dyDescent="0.35">
      <c r="D1015" s="30" t="str">
        <f t="shared" si="59"/>
        <v>Nursing Personnel</v>
      </c>
      <c r="E1015">
        <f t="shared" si="60"/>
        <v>3902</v>
      </c>
    </row>
    <row r="1016" spans="2:5" x14ac:dyDescent="0.35">
      <c r="D1016" s="30" t="str">
        <f t="shared" si="59"/>
        <v>Midwifery personnel</v>
      </c>
      <c r="E1016">
        <f t="shared" si="60"/>
        <v>2570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7086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3903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55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460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148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5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1353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1554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183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978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160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25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58090443.000000007</v>
      </c>
      <c r="D1038" s="29" t="str">
        <f t="shared" si="59"/>
        <v>Medical Doctors</v>
      </c>
      <c r="E1038">
        <f t="shared" ref="E1038:E1061" si="61">AR3</f>
        <v>5770</v>
      </c>
    </row>
    <row r="1039" spans="2:5" x14ac:dyDescent="0.35">
      <c r="D1039" s="30" t="str">
        <f t="shared" si="59"/>
        <v>Nursing Personnel</v>
      </c>
      <c r="E1039">
        <f t="shared" si="61"/>
        <v>63880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378</v>
      </c>
    </row>
    <row r="1042" spans="4:5" x14ac:dyDescent="0.35">
      <c r="D1042" s="30" t="str">
        <f t="shared" si="59"/>
        <v>Dentists</v>
      </c>
      <c r="E1042">
        <f t="shared" si="61"/>
        <v>233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855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1905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89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4361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41515395.000000015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105814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3874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57339635.000000015</v>
      </c>
      <c r="D1086" s="29" t="str">
        <f t="shared" si="63"/>
        <v>Medical Doctors</v>
      </c>
      <c r="E1086">
        <f t="shared" ref="E1086:E1109" si="64">AT3</f>
        <v>87006</v>
      </c>
    </row>
    <row r="1087" spans="2:5" x14ac:dyDescent="0.35">
      <c r="D1087" s="30" t="str">
        <f t="shared" si="63"/>
        <v>Nursing Personnel</v>
      </c>
      <c r="E1087">
        <f t="shared" si="64"/>
        <v>141104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54180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5455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8878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3848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5731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7922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3512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17835892.999999981</v>
      </c>
      <c r="D1110" s="29" t="str">
        <f t="shared" si="63"/>
        <v>Medical Doctors</v>
      </c>
      <c r="E1110">
        <f t="shared" ref="E1110:E1133" si="65">AU3</f>
        <v>8042</v>
      </c>
    </row>
    <row r="1111" spans="2:5" x14ac:dyDescent="0.35">
      <c r="D1111" s="30" t="str">
        <f t="shared" si="63"/>
        <v>Nursing Personnel</v>
      </c>
      <c r="E1111">
        <f t="shared" si="65"/>
        <v>41492</v>
      </c>
    </row>
    <row r="1112" spans="2:5" x14ac:dyDescent="0.35">
      <c r="D1112" s="30" t="str">
        <f t="shared" si="63"/>
        <v>Midwifery personnel</v>
      </c>
      <c r="E1112">
        <f t="shared" si="65"/>
        <v>4274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1283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119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761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67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16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1712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3616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739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15052184.000000007</v>
      </c>
      <c r="D1134" s="29" t="str">
        <f t="shared" ref="D1134:D1180" si="66">D1110</f>
        <v>Medical Doctors</v>
      </c>
      <c r="E1134">
        <f t="shared" ref="E1134:E1157" si="67">AV3</f>
        <v>6665</v>
      </c>
    </row>
    <row r="1135" spans="2:5" x14ac:dyDescent="0.35">
      <c r="D1135" s="30" t="str">
        <f t="shared" si="66"/>
        <v>Nursing Personnel</v>
      </c>
      <c r="E1135">
        <f t="shared" si="67"/>
        <v>67752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15888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2021</v>
      </c>
    </row>
    <row r="1143" spans="4:5" x14ac:dyDescent="0.35">
      <c r="D1143" s="30" t="str">
        <f t="shared" si="66"/>
        <v xml:space="preserve">Managerial staff </v>
      </c>
      <c r="E1143">
        <f t="shared" si="67"/>
        <v>414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40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644</v>
      </c>
    </row>
    <row r="1146" spans="4:5" x14ac:dyDescent="0.35">
      <c r="D1146" s="30" t="str">
        <f t="shared" si="66"/>
        <v xml:space="preserve">Medical Assistants </v>
      </c>
      <c r="E1146">
        <f t="shared" si="67"/>
        <v>164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480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703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20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1126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688</v>
      </c>
    </row>
    <row r="1155" spans="2:5" x14ac:dyDescent="0.35">
      <c r="D1155" s="30" t="str">
        <f t="shared" si="66"/>
        <v>Social workers</v>
      </c>
      <c r="E1155">
        <f t="shared" si="67"/>
        <v>12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1215</v>
      </c>
    </row>
    <row r="1158" spans="2:5" x14ac:dyDescent="0.35">
      <c r="B1158" t="s">
        <v>9</v>
      </c>
      <c r="C1158">
        <f>AW2</f>
        <v>1076956971</v>
      </c>
      <c r="D1158" s="29" t="str">
        <f t="shared" si="66"/>
        <v>Medical Doctors</v>
      </c>
      <c r="E1158">
        <f t="shared" ref="E1158:E1181" si="68">AW3</f>
        <v>580378</v>
      </c>
    </row>
    <row r="1159" spans="2:5" x14ac:dyDescent="0.35">
      <c r="D1159" s="30" t="str">
        <f t="shared" si="66"/>
        <v>Nursing Personnel</v>
      </c>
      <c r="E1159">
        <f t="shared" si="68"/>
        <v>1782389</v>
      </c>
    </row>
    <row r="1160" spans="2:5" x14ac:dyDescent="0.35">
      <c r="D1160" s="30" t="str">
        <f t="shared" si="66"/>
        <v>Midwifery personnel</v>
      </c>
      <c r="E1160">
        <f t="shared" si="68"/>
        <v>258294</v>
      </c>
    </row>
    <row r="1161" spans="2:5" x14ac:dyDescent="0.35">
      <c r="D1161" s="30" t="str">
        <f t="shared" si="66"/>
        <v>Pharmacists</v>
      </c>
      <c r="E1161">
        <f t="shared" si="68"/>
        <v>45467</v>
      </c>
    </row>
    <row r="1162" spans="2:5" x14ac:dyDescent="0.35">
      <c r="D1162" s="30" t="str">
        <f t="shared" si="66"/>
        <v>Dentists</v>
      </c>
      <c r="E1162">
        <f t="shared" si="68"/>
        <v>40357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497728</v>
      </c>
    </row>
    <row r="1164" spans="2:5" x14ac:dyDescent="0.35">
      <c r="D1164" s="30" t="str">
        <f t="shared" si="66"/>
        <v>Dieticians and nutritionists</v>
      </c>
      <c r="E1164">
        <f t="shared" si="68"/>
        <v>7269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13855</v>
      </c>
    </row>
    <row r="1166" spans="2:5" x14ac:dyDescent="0.35">
      <c r="D1166" s="30" t="str">
        <f t="shared" si="66"/>
        <v>Personal care workers in health service</v>
      </c>
      <c r="E1166">
        <f t="shared" si="68"/>
        <v>50208</v>
      </c>
    </row>
    <row r="1167" spans="2:5" x14ac:dyDescent="0.35">
      <c r="D1167" s="30" t="str">
        <f t="shared" si="66"/>
        <v xml:space="preserve">Managerial staff </v>
      </c>
      <c r="E1167">
        <f t="shared" si="68"/>
        <v>1483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7543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67184</v>
      </c>
    </row>
    <row r="1170" spans="4:5" x14ac:dyDescent="0.35">
      <c r="D1170" s="30" t="str">
        <f t="shared" si="66"/>
        <v xml:space="preserve">Medical Assistants </v>
      </c>
      <c r="E1170">
        <f t="shared" si="68"/>
        <v>3839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19960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1558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10301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8785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80178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53702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32049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17453</v>
      </c>
    </row>
    <row r="1179" spans="4:5" x14ac:dyDescent="0.35">
      <c r="D1179" s="30" t="str">
        <f t="shared" si="66"/>
        <v>Social workers</v>
      </c>
      <c r="E1179">
        <f t="shared" si="68"/>
        <v>567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3605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1215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33D18-CA2B-43AD-BC83-282F810CF12E}">
  <dimension ref="A1:AW1181"/>
  <sheetViews>
    <sheetView topLeftCell="AI1" workbookViewId="0">
      <selection activeCell="AK4" sqref="AK4:AK5"/>
    </sheetView>
  </sheetViews>
  <sheetFormatPr defaultRowHeight="14.5" x14ac:dyDescent="0.35"/>
  <cols>
    <col min="1" max="1" width="56.632812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>
        <v>32353587.999999993</v>
      </c>
      <c r="C2">
        <v>11874838</v>
      </c>
      <c r="D2">
        <v>12290444.000000004</v>
      </c>
      <c r="E2">
        <v>20951638.999999996</v>
      </c>
      <c r="F2">
        <v>2499701.5</v>
      </c>
      <c r="G2">
        <v>5209324.4999999963</v>
      </c>
      <c r="H2">
        <v>26147550.999999996</v>
      </c>
      <c r="I2">
        <v>25782340.999999996</v>
      </c>
      <c r="J2">
        <v>89906890.500000015</v>
      </c>
      <c r="K2">
        <v>5570732.4999999953</v>
      </c>
      <c r="L2">
        <v>790986.00000000023</v>
      </c>
      <c r="M2">
        <v>577030.49999999965</v>
      </c>
      <c r="N2">
        <v>42705368.50000003</v>
      </c>
      <c r="O2">
        <v>3498818.0000000014</v>
      </c>
      <c r="P2">
        <v>114120593.49999996</v>
      </c>
      <c r="Q2">
        <v>2242785.5000000005</v>
      </c>
      <c r="R2">
        <v>31522289.999999996</v>
      </c>
      <c r="S2">
        <v>12877538.499999994</v>
      </c>
      <c r="T2">
        <v>2508883.5000000009</v>
      </c>
      <c r="U2">
        <v>1970456.5</v>
      </c>
      <c r="V2">
        <v>1553030.5000000002</v>
      </c>
      <c r="W2">
        <v>50951450</v>
      </c>
      <c r="X2">
        <v>4985289.0000000075</v>
      </c>
      <c r="Y2">
        <v>2225701.4999999995</v>
      </c>
      <c r="Z2">
        <v>27533134.000000015</v>
      </c>
      <c r="AA2">
        <v>20567423.999999989</v>
      </c>
      <c r="AB2">
        <v>30285595.000000004</v>
      </c>
      <c r="AC2">
        <v>4383848.5000000009</v>
      </c>
      <c r="AD2">
        <v>1296279.0000000002</v>
      </c>
      <c r="AE2">
        <v>18867336.499999993</v>
      </c>
      <c r="AF2">
        <v>2446644.4999999977</v>
      </c>
      <c r="AG2">
        <v>23443392.999999978</v>
      </c>
      <c r="AH2">
        <v>203304491.50000006</v>
      </c>
      <c r="AI2">
        <v>12835028</v>
      </c>
      <c r="AJ2">
        <v>16000781.500000006</v>
      </c>
      <c r="AK2">
        <v>8046828.5</v>
      </c>
      <c r="AL2">
        <v>10447665.999999998</v>
      </c>
      <c r="AM2">
        <v>214599.00000000006</v>
      </c>
      <c r="AN2">
        <v>1169612.9999999998</v>
      </c>
      <c r="AO2">
        <v>104372.49999999997</v>
      </c>
      <c r="AP2">
        <v>16126866</v>
      </c>
      <c r="AQ2">
        <v>8243094.5000000047</v>
      </c>
      <c r="AR2">
        <v>59872579</v>
      </c>
      <c r="AS2">
        <v>42949080.000000015</v>
      </c>
      <c r="AT2">
        <v>58087054.999999985</v>
      </c>
      <c r="AU2">
        <v>18380476.500000004</v>
      </c>
      <c r="AV2">
        <v>15354607.5</v>
      </c>
      <c r="AW2">
        <v>1105078064.5</v>
      </c>
    </row>
    <row r="3" spans="1:49" x14ac:dyDescent="0.35">
      <c r="A3" t="s">
        <v>135</v>
      </c>
      <c r="B3">
        <v>0</v>
      </c>
      <c r="C3">
        <v>0</v>
      </c>
      <c r="D3">
        <v>1842</v>
      </c>
      <c r="E3">
        <v>5397</v>
      </c>
      <c r="F3">
        <v>1840</v>
      </c>
      <c r="G3">
        <v>0</v>
      </c>
      <c r="H3">
        <v>8346</v>
      </c>
      <c r="I3">
        <v>0</v>
      </c>
      <c r="J3">
        <v>30032</v>
      </c>
      <c r="K3">
        <v>0</v>
      </c>
      <c r="L3">
        <v>0</v>
      </c>
      <c r="M3">
        <v>0</v>
      </c>
      <c r="N3">
        <v>84280</v>
      </c>
      <c r="O3">
        <v>576</v>
      </c>
      <c r="P3">
        <v>11734</v>
      </c>
      <c r="Q3">
        <v>3587</v>
      </c>
      <c r="R3">
        <v>6634</v>
      </c>
      <c r="S3">
        <v>0</v>
      </c>
      <c r="T3">
        <v>457</v>
      </c>
      <c r="U3">
        <v>0</v>
      </c>
      <c r="V3">
        <v>0</v>
      </c>
      <c r="W3">
        <v>0</v>
      </c>
      <c r="X3">
        <v>1508</v>
      </c>
      <c r="Y3">
        <v>0</v>
      </c>
      <c r="Z3">
        <v>0</v>
      </c>
      <c r="AA3">
        <v>0</v>
      </c>
      <c r="AB3">
        <v>5993</v>
      </c>
      <c r="AC3">
        <v>1794</v>
      </c>
      <c r="AD3">
        <v>6580</v>
      </c>
      <c r="AE3">
        <v>0</v>
      </c>
      <c r="AF3">
        <v>1931</v>
      </c>
      <c r="AG3">
        <v>1776</v>
      </c>
      <c r="AH3">
        <v>159688</v>
      </c>
      <c r="AI3">
        <v>2984</v>
      </c>
      <c r="AJ3">
        <v>5952</v>
      </c>
      <c r="AK3">
        <v>538</v>
      </c>
      <c r="AL3">
        <v>747</v>
      </c>
      <c r="AM3">
        <v>213</v>
      </c>
      <c r="AN3">
        <v>0</v>
      </c>
      <c r="AO3">
        <v>479</v>
      </c>
      <c r="AP3">
        <v>1905</v>
      </c>
      <c r="AQ3">
        <v>1651</v>
      </c>
      <c r="AR3">
        <v>0</v>
      </c>
      <c r="AS3">
        <v>0</v>
      </c>
      <c r="AT3">
        <v>92786</v>
      </c>
      <c r="AU3">
        <v>8772</v>
      </c>
      <c r="AV3">
        <v>0</v>
      </c>
      <c r="AW3">
        <v>450022</v>
      </c>
    </row>
    <row r="4" spans="1:49" x14ac:dyDescent="0.35">
      <c r="A4" t="s">
        <v>139</v>
      </c>
      <c r="B4">
        <v>0</v>
      </c>
      <c r="C4">
        <v>15036</v>
      </c>
      <c r="D4">
        <v>5340</v>
      </c>
      <c r="E4">
        <v>22728</v>
      </c>
      <c r="F4">
        <v>15526</v>
      </c>
      <c r="G4">
        <v>0</v>
      </c>
      <c r="H4">
        <v>22518</v>
      </c>
      <c r="I4">
        <v>0</v>
      </c>
      <c r="J4">
        <v>187928</v>
      </c>
      <c r="K4">
        <v>0</v>
      </c>
      <c r="L4">
        <v>0</v>
      </c>
      <c r="M4">
        <v>0</v>
      </c>
      <c r="N4">
        <v>8850</v>
      </c>
      <c r="O4">
        <v>0</v>
      </c>
      <c r="P4">
        <v>0</v>
      </c>
      <c r="Q4">
        <v>10179</v>
      </c>
      <c r="R4">
        <v>139578</v>
      </c>
      <c r="S4">
        <v>0</v>
      </c>
      <c r="T4">
        <v>1498</v>
      </c>
      <c r="U4">
        <v>0</v>
      </c>
      <c r="V4">
        <v>0</v>
      </c>
      <c r="W4">
        <v>0</v>
      </c>
      <c r="X4">
        <v>3956</v>
      </c>
      <c r="Y4">
        <v>0</v>
      </c>
      <c r="Z4">
        <v>0</v>
      </c>
      <c r="AA4">
        <v>0</v>
      </c>
      <c r="AB4">
        <v>16358</v>
      </c>
      <c r="AC4">
        <v>8738</v>
      </c>
      <c r="AD4">
        <v>0</v>
      </c>
      <c r="AE4">
        <v>0</v>
      </c>
      <c r="AF4">
        <v>11806</v>
      </c>
      <c r="AG4">
        <v>0</v>
      </c>
      <c r="AH4">
        <v>361418</v>
      </c>
      <c r="AI4">
        <v>20818</v>
      </c>
      <c r="AJ4">
        <v>14883</v>
      </c>
      <c r="AK4">
        <v>8622</v>
      </c>
      <c r="AL4">
        <v>7428</v>
      </c>
      <c r="AM4">
        <v>880</v>
      </c>
      <c r="AN4">
        <v>0</v>
      </c>
      <c r="AO4">
        <v>0</v>
      </c>
      <c r="AP4">
        <v>0</v>
      </c>
      <c r="AQ4">
        <v>4268</v>
      </c>
      <c r="AR4">
        <v>0</v>
      </c>
      <c r="AS4">
        <v>0</v>
      </c>
      <c r="AT4">
        <v>129276</v>
      </c>
      <c r="AU4">
        <v>46070</v>
      </c>
      <c r="AV4">
        <v>0</v>
      </c>
      <c r="AW4">
        <v>1063702</v>
      </c>
    </row>
    <row r="5" spans="1:49" x14ac:dyDescent="0.35">
      <c r="A5" t="s">
        <v>138</v>
      </c>
      <c r="B5">
        <v>0</v>
      </c>
      <c r="C5">
        <v>248</v>
      </c>
      <c r="D5">
        <v>1810</v>
      </c>
      <c r="E5">
        <v>14954</v>
      </c>
      <c r="F5">
        <v>0</v>
      </c>
      <c r="G5">
        <v>0</v>
      </c>
      <c r="H5">
        <v>11202</v>
      </c>
      <c r="I5">
        <v>0</v>
      </c>
      <c r="J5">
        <v>6298</v>
      </c>
      <c r="K5">
        <v>0</v>
      </c>
      <c r="L5">
        <v>0</v>
      </c>
      <c r="M5">
        <v>0</v>
      </c>
      <c r="N5">
        <v>18140</v>
      </c>
      <c r="O5">
        <v>0</v>
      </c>
      <c r="P5">
        <v>0</v>
      </c>
      <c r="Q5">
        <v>1214</v>
      </c>
      <c r="R5">
        <v>25346</v>
      </c>
      <c r="S5">
        <v>0</v>
      </c>
      <c r="T5">
        <v>682</v>
      </c>
      <c r="U5">
        <v>0</v>
      </c>
      <c r="V5">
        <v>0</v>
      </c>
      <c r="W5">
        <v>0</v>
      </c>
      <c r="X5">
        <v>1534</v>
      </c>
      <c r="Y5">
        <v>0</v>
      </c>
      <c r="Z5">
        <v>0</v>
      </c>
      <c r="AA5">
        <v>0</v>
      </c>
      <c r="AB5">
        <v>12350</v>
      </c>
      <c r="AC5">
        <v>1864</v>
      </c>
      <c r="AD5">
        <v>0</v>
      </c>
      <c r="AE5">
        <v>0</v>
      </c>
      <c r="AF5">
        <v>10</v>
      </c>
      <c r="AG5">
        <v>0</v>
      </c>
      <c r="AH5">
        <v>241740</v>
      </c>
      <c r="AI5">
        <v>3122</v>
      </c>
      <c r="AJ5">
        <v>5312</v>
      </c>
      <c r="AK5">
        <v>4746</v>
      </c>
      <c r="AL5">
        <v>4760</v>
      </c>
      <c r="AM5">
        <v>44</v>
      </c>
      <c r="AN5">
        <v>0</v>
      </c>
      <c r="AO5">
        <v>0</v>
      </c>
      <c r="AP5">
        <v>1178</v>
      </c>
      <c r="AQ5">
        <v>3238</v>
      </c>
      <c r="AR5">
        <v>0</v>
      </c>
      <c r="AS5">
        <v>0</v>
      </c>
      <c r="AT5">
        <v>0</v>
      </c>
      <c r="AU5">
        <v>6446</v>
      </c>
      <c r="AV5">
        <v>0</v>
      </c>
      <c r="AW5">
        <v>366238</v>
      </c>
    </row>
    <row r="6" spans="1:49" x14ac:dyDescent="0.35">
      <c r="A6" t="s">
        <v>82</v>
      </c>
      <c r="B6">
        <v>0</v>
      </c>
      <c r="C6">
        <v>83</v>
      </c>
      <c r="D6">
        <v>106</v>
      </c>
      <c r="E6">
        <v>85</v>
      </c>
      <c r="F6">
        <v>0</v>
      </c>
      <c r="G6">
        <v>1362</v>
      </c>
      <c r="H6">
        <v>814</v>
      </c>
      <c r="I6">
        <v>227</v>
      </c>
      <c r="J6">
        <v>3532</v>
      </c>
      <c r="K6">
        <v>0</v>
      </c>
      <c r="L6">
        <v>0</v>
      </c>
      <c r="M6">
        <v>0</v>
      </c>
      <c r="N6">
        <v>86</v>
      </c>
      <c r="O6">
        <v>0</v>
      </c>
      <c r="P6">
        <v>15498</v>
      </c>
      <c r="Q6">
        <v>0</v>
      </c>
      <c r="R6">
        <v>0</v>
      </c>
      <c r="S6">
        <v>0</v>
      </c>
      <c r="T6">
        <v>60</v>
      </c>
      <c r="U6">
        <v>0</v>
      </c>
      <c r="V6">
        <v>182</v>
      </c>
      <c r="W6">
        <v>11741</v>
      </c>
      <c r="X6">
        <v>235</v>
      </c>
      <c r="Y6">
        <v>0</v>
      </c>
      <c r="Z6">
        <v>0</v>
      </c>
      <c r="AA6">
        <v>170</v>
      </c>
      <c r="AB6">
        <v>0</v>
      </c>
      <c r="AC6">
        <v>0</v>
      </c>
      <c r="AD6">
        <v>14</v>
      </c>
      <c r="AE6">
        <v>107</v>
      </c>
      <c r="AF6">
        <v>0</v>
      </c>
      <c r="AG6">
        <v>0</v>
      </c>
      <c r="AH6">
        <v>0</v>
      </c>
      <c r="AI6">
        <v>194</v>
      </c>
      <c r="AJ6">
        <v>0</v>
      </c>
      <c r="AK6">
        <v>0</v>
      </c>
      <c r="AL6">
        <v>0</v>
      </c>
      <c r="AM6">
        <v>349</v>
      </c>
      <c r="AN6">
        <v>0</v>
      </c>
      <c r="AO6">
        <v>0</v>
      </c>
      <c r="AP6">
        <v>269</v>
      </c>
      <c r="AQ6">
        <v>0</v>
      </c>
      <c r="AR6">
        <v>0</v>
      </c>
      <c r="AS6">
        <v>2202</v>
      </c>
      <c r="AT6">
        <v>0</v>
      </c>
      <c r="AU6">
        <v>0</v>
      </c>
      <c r="AV6">
        <v>0</v>
      </c>
      <c r="AW6">
        <v>37316</v>
      </c>
    </row>
    <row r="7" spans="1:49" x14ac:dyDescent="0.35">
      <c r="A7" t="s">
        <v>60</v>
      </c>
      <c r="B7">
        <v>0</v>
      </c>
      <c r="C7">
        <v>18</v>
      </c>
      <c r="D7">
        <v>32</v>
      </c>
      <c r="E7">
        <v>131</v>
      </c>
      <c r="F7">
        <v>84</v>
      </c>
      <c r="G7">
        <v>446</v>
      </c>
      <c r="H7">
        <v>160</v>
      </c>
      <c r="I7">
        <v>40</v>
      </c>
      <c r="J7">
        <v>1440</v>
      </c>
      <c r="K7">
        <v>0</v>
      </c>
      <c r="L7">
        <v>0</v>
      </c>
      <c r="M7">
        <v>577</v>
      </c>
      <c r="N7">
        <v>5</v>
      </c>
      <c r="O7">
        <v>0</v>
      </c>
      <c r="P7">
        <v>0</v>
      </c>
      <c r="Q7">
        <v>0</v>
      </c>
      <c r="R7">
        <v>0</v>
      </c>
      <c r="S7">
        <v>0</v>
      </c>
      <c r="T7">
        <v>30</v>
      </c>
      <c r="U7">
        <v>0</v>
      </c>
      <c r="V7">
        <v>83</v>
      </c>
      <c r="W7">
        <v>13262</v>
      </c>
      <c r="X7">
        <v>0</v>
      </c>
      <c r="Y7">
        <v>0</v>
      </c>
      <c r="Z7">
        <v>0</v>
      </c>
      <c r="AA7">
        <v>121</v>
      </c>
      <c r="AB7">
        <v>0</v>
      </c>
      <c r="AC7">
        <v>0</v>
      </c>
      <c r="AD7">
        <v>0</v>
      </c>
      <c r="AE7">
        <v>50</v>
      </c>
      <c r="AF7">
        <v>0</v>
      </c>
      <c r="AG7">
        <v>0</v>
      </c>
      <c r="AH7">
        <v>0</v>
      </c>
      <c r="AI7">
        <v>234</v>
      </c>
      <c r="AJ7">
        <v>0</v>
      </c>
      <c r="AK7">
        <v>0</v>
      </c>
      <c r="AL7">
        <v>0</v>
      </c>
      <c r="AM7">
        <v>78</v>
      </c>
      <c r="AN7">
        <v>0</v>
      </c>
      <c r="AO7">
        <v>0</v>
      </c>
      <c r="AP7">
        <v>3</v>
      </c>
      <c r="AQ7">
        <v>0</v>
      </c>
      <c r="AR7">
        <v>0</v>
      </c>
      <c r="AS7">
        <v>1045</v>
      </c>
      <c r="AT7">
        <v>0</v>
      </c>
      <c r="AU7">
        <v>0</v>
      </c>
      <c r="AV7">
        <v>0</v>
      </c>
      <c r="AW7">
        <v>17839</v>
      </c>
    </row>
    <row r="8" spans="1:49" x14ac:dyDescent="0.35">
      <c r="A8" t="s">
        <v>127</v>
      </c>
      <c r="E8">
        <v>2979</v>
      </c>
      <c r="Q8">
        <v>117</v>
      </c>
      <c r="T8">
        <v>0</v>
      </c>
      <c r="Z8">
        <v>38338</v>
      </c>
      <c r="AB8">
        <v>6632</v>
      </c>
      <c r="AH8">
        <v>116454</v>
      </c>
      <c r="AJ8">
        <v>1116</v>
      </c>
      <c r="AK8">
        <v>15000</v>
      </c>
      <c r="AL8">
        <v>850</v>
      </c>
      <c r="AS8">
        <v>179000</v>
      </c>
      <c r="AU8">
        <v>1846</v>
      </c>
      <c r="AW8">
        <v>362332</v>
      </c>
    </row>
    <row r="9" spans="1:49" x14ac:dyDescent="0.35">
      <c r="A9" t="s">
        <v>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29</v>
      </c>
      <c r="I9">
        <v>0</v>
      </c>
      <c r="J9">
        <v>0</v>
      </c>
      <c r="K9">
        <v>0</v>
      </c>
      <c r="L9">
        <v>0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6</v>
      </c>
      <c r="W9">
        <v>3877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14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3934</v>
      </c>
    </row>
    <row r="10" spans="1:49" x14ac:dyDescent="0.35">
      <c r="A10" t="s">
        <v>62</v>
      </c>
      <c r="B10">
        <v>0</v>
      </c>
      <c r="C10">
        <v>149</v>
      </c>
      <c r="D10">
        <v>0</v>
      </c>
      <c r="E10">
        <v>0</v>
      </c>
      <c r="F10">
        <v>0</v>
      </c>
      <c r="G10">
        <v>0</v>
      </c>
      <c r="H10">
        <v>148</v>
      </c>
      <c r="I10">
        <v>0</v>
      </c>
      <c r="J10">
        <v>4362</v>
      </c>
      <c r="K10">
        <v>0</v>
      </c>
      <c r="L10">
        <v>0</v>
      </c>
      <c r="M10">
        <v>0</v>
      </c>
      <c r="N10">
        <v>20</v>
      </c>
      <c r="O10">
        <v>0</v>
      </c>
      <c r="P10">
        <v>0</v>
      </c>
      <c r="Q10">
        <v>0</v>
      </c>
      <c r="R10">
        <v>0</v>
      </c>
      <c r="S10">
        <v>363</v>
      </c>
      <c r="T10">
        <v>0</v>
      </c>
      <c r="U10">
        <v>0</v>
      </c>
      <c r="V10">
        <v>0</v>
      </c>
      <c r="W10">
        <v>3730</v>
      </c>
      <c r="X10">
        <v>0</v>
      </c>
      <c r="Y10">
        <v>0</v>
      </c>
      <c r="Z10">
        <v>0</v>
      </c>
      <c r="AA10">
        <v>146</v>
      </c>
      <c r="AB10">
        <v>0</v>
      </c>
      <c r="AC10">
        <v>0</v>
      </c>
      <c r="AD10">
        <v>311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9255</v>
      </c>
    </row>
    <row r="11" spans="1:49" x14ac:dyDescent="0.35">
      <c r="A11" t="s">
        <v>227</v>
      </c>
      <c r="B11">
        <v>0</v>
      </c>
      <c r="C11">
        <v>0</v>
      </c>
      <c r="D11">
        <v>0</v>
      </c>
      <c r="E11">
        <v>0</v>
      </c>
      <c r="F11">
        <v>1421</v>
      </c>
      <c r="G11">
        <v>0</v>
      </c>
      <c r="H11">
        <v>4168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15422</v>
      </c>
      <c r="AK11">
        <v>0</v>
      </c>
      <c r="AL11">
        <v>5870</v>
      </c>
      <c r="AM11">
        <v>0</v>
      </c>
      <c r="AN11">
        <v>0</v>
      </c>
      <c r="AO11">
        <v>0</v>
      </c>
      <c r="AP11">
        <v>208</v>
      </c>
      <c r="AQ11">
        <v>3845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30974</v>
      </c>
    </row>
    <row r="12" spans="1:49" x14ac:dyDescent="0.35">
      <c r="A12" t="s">
        <v>228</v>
      </c>
      <c r="F12">
        <v>131</v>
      </c>
      <c r="J12">
        <v>3342</v>
      </c>
      <c r="Q12">
        <v>344</v>
      </c>
      <c r="T12">
        <v>246</v>
      </c>
      <c r="AB12">
        <v>2789</v>
      </c>
      <c r="AJ12">
        <v>686</v>
      </c>
      <c r="AK12">
        <v>93</v>
      </c>
      <c r="AP12">
        <v>109</v>
      </c>
      <c r="AW12">
        <v>7740</v>
      </c>
    </row>
    <row r="13" spans="1:49" x14ac:dyDescent="0.35">
      <c r="A13" t="s">
        <v>229</v>
      </c>
      <c r="B13">
        <v>0</v>
      </c>
      <c r="C13">
        <v>0</v>
      </c>
      <c r="D13">
        <v>0</v>
      </c>
      <c r="E13">
        <v>143</v>
      </c>
      <c r="F13">
        <v>33</v>
      </c>
      <c r="G13">
        <v>0</v>
      </c>
      <c r="H13">
        <v>40</v>
      </c>
      <c r="I13">
        <v>0</v>
      </c>
      <c r="J13">
        <v>0</v>
      </c>
      <c r="K13">
        <v>0</v>
      </c>
      <c r="L13">
        <v>0</v>
      </c>
      <c r="M13">
        <v>20</v>
      </c>
      <c r="N13">
        <v>0</v>
      </c>
      <c r="O13">
        <v>0</v>
      </c>
      <c r="P13">
        <v>0</v>
      </c>
      <c r="Q13">
        <v>9</v>
      </c>
      <c r="R13">
        <v>0</v>
      </c>
      <c r="S13">
        <v>0</v>
      </c>
      <c r="T13">
        <v>95</v>
      </c>
      <c r="U13">
        <v>0</v>
      </c>
      <c r="V13">
        <v>0</v>
      </c>
      <c r="W13">
        <v>468</v>
      </c>
      <c r="X13">
        <v>0</v>
      </c>
      <c r="Y13">
        <v>6</v>
      </c>
      <c r="Z13">
        <v>12</v>
      </c>
      <c r="AA13">
        <v>0</v>
      </c>
      <c r="AB13">
        <v>54</v>
      </c>
      <c r="AC13">
        <v>0</v>
      </c>
      <c r="AD13">
        <v>15</v>
      </c>
      <c r="AE13">
        <v>0</v>
      </c>
      <c r="AF13">
        <v>137</v>
      </c>
      <c r="AG13">
        <v>0</v>
      </c>
      <c r="AH13">
        <v>7</v>
      </c>
      <c r="AI13">
        <v>0</v>
      </c>
      <c r="AJ13">
        <v>22</v>
      </c>
      <c r="AK13">
        <v>25</v>
      </c>
      <c r="AL13">
        <v>0</v>
      </c>
      <c r="AM13">
        <v>0</v>
      </c>
      <c r="AN13">
        <v>3</v>
      </c>
      <c r="AO13">
        <v>14</v>
      </c>
      <c r="AP13">
        <v>0</v>
      </c>
      <c r="AQ13">
        <v>16</v>
      </c>
      <c r="AR13">
        <v>0</v>
      </c>
      <c r="AS13">
        <v>30</v>
      </c>
      <c r="AT13">
        <v>0</v>
      </c>
      <c r="AU13">
        <v>0</v>
      </c>
      <c r="AV13">
        <v>25</v>
      </c>
      <c r="AW13">
        <v>1174</v>
      </c>
    </row>
    <row r="14" spans="1:49" x14ac:dyDescent="0.35">
      <c r="A14" t="s">
        <v>133</v>
      </c>
      <c r="E14">
        <v>800</v>
      </c>
      <c r="F14">
        <v>156</v>
      </c>
      <c r="Q14">
        <v>454</v>
      </c>
      <c r="T14">
        <v>22</v>
      </c>
      <c r="AB14">
        <v>2055</v>
      </c>
      <c r="AF14">
        <v>503</v>
      </c>
      <c r="AH14">
        <v>26677</v>
      </c>
      <c r="AJ14">
        <v>715</v>
      </c>
      <c r="AL14">
        <v>485</v>
      </c>
      <c r="AQ14">
        <v>518</v>
      </c>
      <c r="AT14">
        <v>9939</v>
      </c>
      <c r="AU14">
        <v>18</v>
      </c>
      <c r="AW14">
        <v>42342</v>
      </c>
    </row>
    <row r="15" spans="1:49" x14ac:dyDescent="0.35">
      <c r="A15" t="s">
        <v>230</v>
      </c>
      <c r="F15">
        <v>64</v>
      </c>
      <c r="Q15">
        <v>14</v>
      </c>
      <c r="T15">
        <v>0</v>
      </c>
      <c r="AF15">
        <v>3</v>
      </c>
      <c r="AJ15">
        <v>2112</v>
      </c>
      <c r="AW15">
        <v>2193</v>
      </c>
    </row>
    <row r="16" spans="1:49" x14ac:dyDescent="0.35">
      <c r="A16" t="s">
        <v>136</v>
      </c>
      <c r="D16">
        <v>92</v>
      </c>
      <c r="E16">
        <v>191</v>
      </c>
      <c r="F16">
        <v>116</v>
      </c>
      <c r="Q16">
        <v>78</v>
      </c>
      <c r="T16">
        <v>149</v>
      </c>
      <c r="AB16">
        <v>315</v>
      </c>
      <c r="AF16">
        <v>291</v>
      </c>
      <c r="AH16">
        <v>369</v>
      </c>
      <c r="AJ16">
        <v>124</v>
      </c>
      <c r="AK16">
        <v>36</v>
      </c>
      <c r="AL16">
        <v>13</v>
      </c>
      <c r="AP16">
        <v>48</v>
      </c>
      <c r="AQ16">
        <v>139</v>
      </c>
      <c r="AU16">
        <v>929</v>
      </c>
      <c r="AW16">
        <v>2890</v>
      </c>
    </row>
    <row r="17" spans="1:49" x14ac:dyDescent="0.35">
      <c r="A17" t="s">
        <v>231</v>
      </c>
      <c r="F17">
        <v>110</v>
      </c>
      <c r="Q17">
        <v>1</v>
      </c>
      <c r="T17">
        <v>0</v>
      </c>
      <c r="AH17">
        <v>27247</v>
      </c>
      <c r="AJ17">
        <v>123</v>
      </c>
      <c r="AK17">
        <v>64</v>
      </c>
      <c r="AL17">
        <v>850</v>
      </c>
      <c r="AW17">
        <v>28395</v>
      </c>
    </row>
    <row r="18" spans="1:49" x14ac:dyDescent="0.35">
      <c r="A18" t="s">
        <v>141</v>
      </c>
      <c r="F18">
        <v>3</v>
      </c>
      <c r="Q18">
        <v>9</v>
      </c>
      <c r="T18">
        <v>16</v>
      </c>
      <c r="AB18">
        <v>165</v>
      </c>
      <c r="AF18">
        <v>99</v>
      </c>
      <c r="AH18">
        <v>4429</v>
      </c>
      <c r="AJ18">
        <v>1</v>
      </c>
      <c r="AK18">
        <v>15</v>
      </c>
      <c r="AL18">
        <v>13</v>
      </c>
      <c r="AP18">
        <v>50</v>
      </c>
      <c r="AQ18">
        <v>4</v>
      </c>
      <c r="AT18">
        <v>3830</v>
      </c>
      <c r="AW18">
        <v>8634</v>
      </c>
    </row>
    <row r="19" spans="1:49" x14ac:dyDescent="0.35">
      <c r="A19" t="s">
        <v>232</v>
      </c>
      <c r="E19">
        <v>22</v>
      </c>
      <c r="F19">
        <v>1376</v>
      </c>
      <c r="J19">
        <v>1939</v>
      </c>
      <c r="Q19">
        <v>942</v>
      </c>
      <c r="T19">
        <v>0</v>
      </c>
      <c r="AB19">
        <v>399</v>
      </c>
      <c r="AJ19">
        <v>3647</v>
      </c>
      <c r="AP19">
        <v>6</v>
      </c>
      <c r="AQ19">
        <v>1353</v>
      </c>
      <c r="AW19">
        <v>9684</v>
      </c>
    </row>
    <row r="20" spans="1:49" x14ac:dyDescent="0.35">
      <c r="A20" t="s">
        <v>233</v>
      </c>
      <c r="E20">
        <v>2079</v>
      </c>
      <c r="F20">
        <v>3956</v>
      </c>
      <c r="H20">
        <v>3470</v>
      </c>
      <c r="Q20">
        <v>2595</v>
      </c>
      <c r="T20">
        <v>0</v>
      </c>
      <c r="AB20">
        <v>16937</v>
      </c>
      <c r="AJ20">
        <v>1722</v>
      </c>
      <c r="AP20">
        <v>791</v>
      </c>
      <c r="AQ20">
        <v>1948</v>
      </c>
      <c r="AW20">
        <v>33498</v>
      </c>
    </row>
    <row r="21" spans="1:49" x14ac:dyDescent="0.35">
      <c r="A21" t="s">
        <v>134</v>
      </c>
      <c r="F21">
        <v>330</v>
      </c>
      <c r="Q21">
        <v>72</v>
      </c>
      <c r="T21">
        <v>0</v>
      </c>
      <c r="AH21">
        <v>29803</v>
      </c>
      <c r="AK21">
        <v>342</v>
      </c>
      <c r="AQ21">
        <v>195</v>
      </c>
      <c r="AU21">
        <v>2045</v>
      </c>
      <c r="AW21">
        <v>32787</v>
      </c>
    </row>
    <row r="22" spans="1:49" x14ac:dyDescent="0.35">
      <c r="A22" t="s">
        <v>142</v>
      </c>
      <c r="F22">
        <v>10</v>
      </c>
      <c r="N22">
        <v>128823</v>
      </c>
      <c r="Q22">
        <v>703</v>
      </c>
      <c r="T22">
        <v>0</v>
      </c>
      <c r="AB22">
        <v>6665</v>
      </c>
      <c r="AF22">
        <v>53</v>
      </c>
      <c r="AJ22">
        <v>2352</v>
      </c>
      <c r="AK22">
        <v>319</v>
      </c>
      <c r="AL22">
        <v>580</v>
      </c>
      <c r="AQ22">
        <v>817</v>
      </c>
      <c r="AU22">
        <v>4562</v>
      </c>
      <c r="AW22">
        <v>144884</v>
      </c>
    </row>
    <row r="23" spans="1:49" x14ac:dyDescent="0.35">
      <c r="A23" t="s">
        <v>83</v>
      </c>
      <c r="B23">
        <v>0</v>
      </c>
      <c r="C23">
        <v>0</v>
      </c>
      <c r="D23">
        <v>0</v>
      </c>
      <c r="E23">
        <v>0</v>
      </c>
      <c r="F23">
        <v>38</v>
      </c>
      <c r="G23">
        <v>0</v>
      </c>
      <c r="H23">
        <v>0</v>
      </c>
      <c r="I23">
        <v>0</v>
      </c>
      <c r="J23">
        <v>496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43</v>
      </c>
      <c r="R23">
        <v>0</v>
      </c>
      <c r="S23">
        <v>0</v>
      </c>
      <c r="T23">
        <v>23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395</v>
      </c>
      <c r="AC23">
        <v>0</v>
      </c>
      <c r="AD23">
        <v>0</v>
      </c>
      <c r="AE23">
        <v>0</v>
      </c>
      <c r="AF23">
        <v>123</v>
      </c>
      <c r="AG23">
        <v>0</v>
      </c>
      <c r="AH23">
        <v>5089</v>
      </c>
      <c r="AI23">
        <v>0</v>
      </c>
      <c r="AJ23">
        <v>0</v>
      </c>
      <c r="AK23">
        <v>8</v>
      </c>
      <c r="AL23">
        <v>11</v>
      </c>
      <c r="AM23">
        <v>0</v>
      </c>
      <c r="AN23">
        <v>0</v>
      </c>
      <c r="AO23">
        <v>0</v>
      </c>
      <c r="AP23">
        <v>18</v>
      </c>
      <c r="AQ23">
        <v>175</v>
      </c>
      <c r="AR23">
        <v>0</v>
      </c>
      <c r="AS23">
        <v>0</v>
      </c>
      <c r="AT23">
        <v>8110</v>
      </c>
      <c r="AU23">
        <v>864</v>
      </c>
      <c r="AV23">
        <v>0</v>
      </c>
      <c r="AW23">
        <v>15393</v>
      </c>
    </row>
    <row r="24" spans="1:49" x14ac:dyDescent="0.35">
      <c r="A24" t="s">
        <v>84</v>
      </c>
      <c r="B24">
        <v>0</v>
      </c>
      <c r="C24">
        <v>0</v>
      </c>
      <c r="D24">
        <v>0</v>
      </c>
      <c r="E24">
        <v>34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119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422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402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19</v>
      </c>
      <c r="AQ24">
        <v>62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1058</v>
      </c>
    </row>
    <row r="25" spans="1:49" x14ac:dyDescent="0.35">
      <c r="A25" t="s">
        <v>126</v>
      </c>
      <c r="F25">
        <v>8</v>
      </c>
      <c r="Q25">
        <v>1</v>
      </c>
      <c r="T25">
        <v>0</v>
      </c>
      <c r="AB25">
        <v>2</v>
      </c>
      <c r="AH25">
        <v>79</v>
      </c>
      <c r="AJ25">
        <v>2</v>
      </c>
      <c r="AL25">
        <v>0</v>
      </c>
      <c r="AQ25">
        <v>35</v>
      </c>
      <c r="AT25">
        <v>3676</v>
      </c>
      <c r="AW25">
        <v>3803</v>
      </c>
    </row>
    <row r="26" spans="1:49" x14ac:dyDescent="0.35">
      <c r="A26" t="s">
        <v>87</v>
      </c>
      <c r="B26">
        <v>0</v>
      </c>
      <c r="C26">
        <v>0</v>
      </c>
      <c r="D26">
        <v>0</v>
      </c>
      <c r="E26">
        <v>336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117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32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485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32353587.999999993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11874838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15036</v>
      </c>
    </row>
    <row r="56" spans="2:5" x14ac:dyDescent="0.35">
      <c r="D56" t="str">
        <f t="shared" si="3"/>
        <v>Midwifery personnel</v>
      </c>
      <c r="E56">
        <f t="shared" si="4"/>
        <v>248</v>
      </c>
    </row>
    <row r="57" spans="2:5" x14ac:dyDescent="0.35">
      <c r="D57" t="str">
        <f t="shared" si="3"/>
        <v>Pharmacists</v>
      </c>
      <c r="E57">
        <f t="shared" si="4"/>
        <v>83</v>
      </c>
    </row>
    <row r="58" spans="2:5" x14ac:dyDescent="0.35">
      <c r="D58" t="str">
        <f t="shared" si="3"/>
        <v>Dentists</v>
      </c>
      <c r="E58">
        <f t="shared" si="4"/>
        <v>18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149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12290444.000000004</v>
      </c>
      <c r="D78" t="str">
        <f t="shared" si="3"/>
        <v>Medical Doctors</v>
      </c>
      <c r="E78">
        <f t="shared" ref="E78:E101" si="5">D3</f>
        <v>1842</v>
      </c>
    </row>
    <row r="79" spans="2:5" x14ac:dyDescent="0.35">
      <c r="D79" t="str">
        <f t="shared" si="3"/>
        <v>Nursing Personnel</v>
      </c>
      <c r="E79">
        <f t="shared" si="5"/>
        <v>5340</v>
      </c>
    </row>
    <row r="80" spans="2:5" x14ac:dyDescent="0.35">
      <c r="D80" t="str">
        <f t="shared" si="3"/>
        <v>Midwifery personnel</v>
      </c>
      <c r="E80">
        <f t="shared" si="5"/>
        <v>1810</v>
      </c>
    </row>
    <row r="81" spans="4:5" x14ac:dyDescent="0.35">
      <c r="D81" t="str">
        <f t="shared" si="3"/>
        <v>Pharmacists</v>
      </c>
      <c r="E81">
        <f t="shared" si="5"/>
        <v>106</v>
      </c>
    </row>
    <row r="82" spans="4:5" x14ac:dyDescent="0.35">
      <c r="D82" t="str">
        <f t="shared" si="3"/>
        <v>Dentists</v>
      </c>
      <c r="E82">
        <f t="shared" si="5"/>
        <v>32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92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20951638.999999996</v>
      </c>
      <c r="D102" s="29" t="str">
        <f t="shared" si="3"/>
        <v>Medical Doctors</v>
      </c>
      <c r="E102">
        <f t="shared" ref="E102:E125" si="6">E3</f>
        <v>5397</v>
      </c>
    </row>
    <row r="103" spans="2:5" x14ac:dyDescent="0.35">
      <c r="D103" s="29" t="str">
        <f t="shared" si="3"/>
        <v>Nursing Personnel</v>
      </c>
      <c r="E103">
        <f t="shared" si="6"/>
        <v>22728</v>
      </c>
    </row>
    <row r="104" spans="2:5" x14ac:dyDescent="0.35">
      <c r="D104" s="29" t="str">
        <f t="shared" si="3"/>
        <v>Midwifery personnel</v>
      </c>
      <c r="E104">
        <f t="shared" si="6"/>
        <v>14954</v>
      </c>
    </row>
    <row r="105" spans="2:5" x14ac:dyDescent="0.35">
      <c r="D105" s="29" t="str">
        <f t="shared" si="3"/>
        <v>Pharmacists</v>
      </c>
      <c r="E105">
        <f t="shared" si="6"/>
        <v>85</v>
      </c>
    </row>
    <row r="106" spans="2:5" x14ac:dyDescent="0.35">
      <c r="D106" s="29" t="str">
        <f t="shared" si="3"/>
        <v>Dentists</v>
      </c>
      <c r="E106">
        <f t="shared" si="6"/>
        <v>131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2979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143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800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191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0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22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2079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34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336</v>
      </c>
    </row>
    <row r="126" spans="2:5" x14ac:dyDescent="0.35">
      <c r="B126" t="str">
        <f>F1</f>
        <v>BWA</v>
      </c>
      <c r="C126">
        <f>F2</f>
        <v>2499701.5</v>
      </c>
      <c r="D126" s="29" t="str">
        <f t="shared" si="7"/>
        <v>Medical Doctors</v>
      </c>
      <c r="E126">
        <f t="shared" ref="E126:E149" si="8">F3</f>
        <v>1840</v>
      </c>
    </row>
    <row r="127" spans="2:5" x14ac:dyDescent="0.35">
      <c r="D127" s="29" t="str">
        <f t="shared" si="7"/>
        <v>Nursing Personnel</v>
      </c>
      <c r="E127">
        <f t="shared" si="8"/>
        <v>15526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84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1421</v>
      </c>
    </row>
    <row r="135" spans="4:5" x14ac:dyDescent="0.35">
      <c r="D135" s="29" t="str">
        <f t="shared" si="7"/>
        <v xml:space="preserve">Managerial staff </v>
      </c>
      <c r="E135">
        <f t="shared" si="8"/>
        <v>131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156</v>
      </c>
    </row>
    <row r="138" spans="4:5" x14ac:dyDescent="0.35">
      <c r="D138" s="29" t="str">
        <f t="shared" si="7"/>
        <v xml:space="preserve">Medical Assistants </v>
      </c>
      <c r="E138">
        <f t="shared" si="8"/>
        <v>64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116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110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3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1376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3956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330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38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8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5209324.4999999963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1362</v>
      </c>
    </row>
    <row r="154" spans="2:5" x14ac:dyDescent="0.35">
      <c r="D154" s="30" t="str">
        <f t="shared" si="7"/>
        <v>Dentists</v>
      </c>
      <c r="E154">
        <f t="shared" si="9"/>
        <v>446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26147550.999999996</v>
      </c>
      <c r="D174" s="31" t="str">
        <f t="shared" si="7"/>
        <v>Medical Doctors</v>
      </c>
      <c r="E174">
        <f t="shared" ref="E174:E197" si="10">H3</f>
        <v>8346</v>
      </c>
    </row>
    <row r="175" spans="2:5" x14ac:dyDescent="0.35">
      <c r="D175" s="30" t="str">
        <f t="shared" si="7"/>
        <v>Nursing Personnel</v>
      </c>
      <c r="E175">
        <f t="shared" si="10"/>
        <v>22518</v>
      </c>
    </row>
    <row r="176" spans="2:5" x14ac:dyDescent="0.35">
      <c r="D176" s="30" t="str">
        <f t="shared" si="7"/>
        <v>Midwifery personnel</v>
      </c>
      <c r="E176">
        <f t="shared" si="10"/>
        <v>11202</v>
      </c>
    </row>
    <row r="177" spans="4:5" x14ac:dyDescent="0.35">
      <c r="D177" s="30" t="str">
        <f t="shared" si="7"/>
        <v>Pharmacists</v>
      </c>
      <c r="E177">
        <f t="shared" si="10"/>
        <v>814</v>
      </c>
    </row>
    <row r="178" spans="4:5" x14ac:dyDescent="0.35">
      <c r="D178" s="30" t="str">
        <f t="shared" si="7"/>
        <v>Dentists</v>
      </c>
      <c r="E178">
        <f t="shared" si="10"/>
        <v>160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29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148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4168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40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3470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25782340.999999996</v>
      </c>
      <c r="D198" s="30" t="str">
        <f t="shared" si="11"/>
        <v>Medical Doctors</v>
      </c>
      <c r="E198">
        <f t="shared" ref="E198:E221" si="12">I3</f>
        <v>0</v>
      </c>
    </row>
    <row r="199" spans="2:5" x14ac:dyDescent="0.35">
      <c r="D199" s="30" t="str">
        <f t="shared" si="11"/>
        <v>Nursing Personnel</v>
      </c>
      <c r="E199">
        <f t="shared" si="12"/>
        <v>0</v>
      </c>
    </row>
    <row r="200" spans="2:5" x14ac:dyDescent="0.35">
      <c r="D200" s="30" t="str">
        <f t="shared" si="11"/>
        <v>Midwifery personnel</v>
      </c>
      <c r="E200">
        <f t="shared" si="12"/>
        <v>0</v>
      </c>
    </row>
    <row r="201" spans="2:5" x14ac:dyDescent="0.35">
      <c r="D201" s="30" t="str">
        <f t="shared" si="11"/>
        <v>Pharmacists</v>
      </c>
      <c r="E201">
        <f t="shared" si="12"/>
        <v>227</v>
      </c>
    </row>
    <row r="202" spans="2:5" x14ac:dyDescent="0.35">
      <c r="D202" s="30" t="str">
        <f t="shared" si="11"/>
        <v>Dentists</v>
      </c>
      <c r="E202">
        <f t="shared" si="12"/>
        <v>40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0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0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0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0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0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0</v>
      </c>
    </row>
    <row r="219" spans="2:5" x14ac:dyDescent="0.35">
      <c r="D219" s="30" t="str">
        <f t="shared" si="11"/>
        <v>Social workers</v>
      </c>
      <c r="E219">
        <f t="shared" si="12"/>
        <v>0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89906890.500000015</v>
      </c>
      <c r="D222" s="29" t="str">
        <f t="shared" si="11"/>
        <v>Medical Doctors</v>
      </c>
      <c r="E222">
        <f t="shared" ref="E222:E245" si="13">J3</f>
        <v>30032</v>
      </c>
    </row>
    <row r="223" spans="2:5" x14ac:dyDescent="0.35">
      <c r="D223" s="30" t="str">
        <f t="shared" si="11"/>
        <v>Nursing Personnel</v>
      </c>
      <c r="E223">
        <f t="shared" si="13"/>
        <v>187928</v>
      </c>
    </row>
    <row r="224" spans="2:5" x14ac:dyDescent="0.35">
      <c r="D224" s="30" t="str">
        <f t="shared" si="11"/>
        <v>Midwifery personnel</v>
      </c>
      <c r="E224">
        <f t="shared" si="13"/>
        <v>6298</v>
      </c>
    </row>
    <row r="225" spans="4:5" x14ac:dyDescent="0.35">
      <c r="D225" s="30" t="str">
        <f t="shared" si="11"/>
        <v>Pharmacists</v>
      </c>
      <c r="E225">
        <f t="shared" si="13"/>
        <v>3532</v>
      </c>
    </row>
    <row r="226" spans="4:5" x14ac:dyDescent="0.35">
      <c r="D226" s="30" t="str">
        <f t="shared" si="11"/>
        <v>Dentists</v>
      </c>
      <c r="E226">
        <f t="shared" si="13"/>
        <v>1440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4362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3342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1939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496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5570732.4999999953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790986.00000000023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577030.49999999965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577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20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42705368.50000003</v>
      </c>
      <c r="D318" s="29" t="str">
        <f t="shared" si="18"/>
        <v>Medical Doctors</v>
      </c>
      <c r="E318">
        <f t="shared" ref="E318:E341" si="19">N3</f>
        <v>84280</v>
      </c>
    </row>
    <row r="319" spans="2:5" x14ac:dyDescent="0.35">
      <c r="D319" s="30" t="str">
        <f t="shared" si="18"/>
        <v>Nursing Personnel</v>
      </c>
      <c r="E319">
        <f t="shared" si="19"/>
        <v>8850</v>
      </c>
    </row>
    <row r="320" spans="2:5" x14ac:dyDescent="0.35">
      <c r="D320" s="30" t="str">
        <f t="shared" si="18"/>
        <v>Midwifery personnel</v>
      </c>
      <c r="E320">
        <f t="shared" si="19"/>
        <v>18140</v>
      </c>
    </row>
    <row r="321" spans="4:5" x14ac:dyDescent="0.35">
      <c r="D321" s="30" t="str">
        <f t="shared" si="18"/>
        <v>Pharmacists</v>
      </c>
      <c r="E321">
        <f t="shared" si="19"/>
        <v>86</v>
      </c>
    </row>
    <row r="322" spans="4:5" x14ac:dyDescent="0.35">
      <c r="D322" s="30" t="str">
        <f t="shared" si="18"/>
        <v>Dentists</v>
      </c>
      <c r="E322">
        <f t="shared" si="19"/>
        <v>5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7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20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128823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3498818.0000000014</v>
      </c>
      <c r="D342" s="29" t="str">
        <f t="shared" si="18"/>
        <v>Medical Doctors</v>
      </c>
      <c r="E342">
        <f t="shared" ref="E342:E365" si="20">O3</f>
        <v>576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114120593.49999996</v>
      </c>
      <c r="D366" s="29" t="str">
        <f t="shared" ref="D366:D429" si="22">D342</f>
        <v>Medical Doctors</v>
      </c>
      <c r="E366">
        <f t="shared" ref="E366:E389" si="23">P3</f>
        <v>11734</v>
      </c>
    </row>
    <row r="367" spans="2:5" x14ac:dyDescent="0.35">
      <c r="D367" s="30" t="str">
        <f t="shared" si="22"/>
        <v>Nursing Personnel</v>
      </c>
      <c r="E367">
        <f t="shared" si="23"/>
        <v>0</v>
      </c>
    </row>
    <row r="368" spans="2:5" x14ac:dyDescent="0.35">
      <c r="D368" s="30" t="str">
        <f t="shared" si="22"/>
        <v>Midwifery personnel</v>
      </c>
      <c r="E368">
        <f t="shared" si="23"/>
        <v>0</v>
      </c>
    </row>
    <row r="369" spans="4:5" x14ac:dyDescent="0.35">
      <c r="D369" s="30" t="str">
        <f t="shared" si="22"/>
        <v>Pharmacists</v>
      </c>
      <c r="E369">
        <f t="shared" si="23"/>
        <v>15498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0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2242785.5000000005</v>
      </c>
      <c r="D390" s="29" t="str">
        <f t="shared" si="22"/>
        <v>Medical Doctors</v>
      </c>
      <c r="E390">
        <f t="shared" ref="E390:E413" si="24">Q3</f>
        <v>3587</v>
      </c>
    </row>
    <row r="391" spans="2:5" x14ac:dyDescent="0.35">
      <c r="D391" s="30" t="str">
        <f t="shared" si="22"/>
        <v>Nursing Personnel</v>
      </c>
      <c r="E391">
        <f t="shared" si="24"/>
        <v>10179</v>
      </c>
    </row>
    <row r="392" spans="2:5" x14ac:dyDescent="0.35">
      <c r="D392" s="30" t="str">
        <f t="shared" si="22"/>
        <v>Midwifery personnel</v>
      </c>
      <c r="E392">
        <f t="shared" si="24"/>
        <v>1214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117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40</v>
      </c>
    </row>
    <row r="399" spans="2:5" x14ac:dyDescent="0.35">
      <c r="D399" s="30" t="str">
        <f t="shared" si="22"/>
        <v xml:space="preserve">Managerial staff </v>
      </c>
      <c r="E399">
        <f t="shared" si="24"/>
        <v>344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9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454</v>
      </c>
    </row>
    <row r="402" spans="2:5" x14ac:dyDescent="0.35">
      <c r="D402" s="30" t="str">
        <f t="shared" si="22"/>
        <v xml:space="preserve">Medical Assistants </v>
      </c>
      <c r="E402">
        <f t="shared" si="24"/>
        <v>14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78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1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9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942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2595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72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703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43</v>
      </c>
    </row>
    <row r="411" spans="2:5" x14ac:dyDescent="0.35">
      <c r="D411" s="30" t="str">
        <f t="shared" si="22"/>
        <v>Social workers</v>
      </c>
      <c r="E411">
        <f t="shared" si="24"/>
        <v>119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1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117</v>
      </c>
    </row>
    <row r="414" spans="2:5" x14ac:dyDescent="0.35">
      <c r="B414" t="str">
        <f>R1</f>
        <v>GHA</v>
      </c>
      <c r="C414">
        <f>R2</f>
        <v>31522289.999999996</v>
      </c>
      <c r="D414" s="29" t="str">
        <f t="shared" si="22"/>
        <v>Medical Doctors</v>
      </c>
      <c r="E414">
        <f t="shared" ref="E414:E437" si="25">R3</f>
        <v>6634</v>
      </c>
    </row>
    <row r="415" spans="2:5" x14ac:dyDescent="0.35">
      <c r="D415" s="30" t="str">
        <f t="shared" si="22"/>
        <v>Nursing Personnel</v>
      </c>
      <c r="E415">
        <f t="shared" si="25"/>
        <v>139578</v>
      </c>
    </row>
    <row r="416" spans="2:5" x14ac:dyDescent="0.35">
      <c r="D416" s="30" t="str">
        <f t="shared" si="22"/>
        <v>Midwifery personnel</v>
      </c>
      <c r="E416">
        <f t="shared" si="25"/>
        <v>25346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12877538.499999994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363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2508883.5000000009</v>
      </c>
      <c r="D462" s="29" t="str">
        <f t="shared" si="26"/>
        <v>Medical Doctors</v>
      </c>
      <c r="E462">
        <f t="shared" ref="E462:E485" si="28">T3</f>
        <v>457</v>
      </c>
    </row>
    <row r="463" spans="2:5" x14ac:dyDescent="0.35">
      <c r="D463" s="30" t="str">
        <f t="shared" si="26"/>
        <v>Nursing Personnel</v>
      </c>
      <c r="E463">
        <f t="shared" si="28"/>
        <v>1498</v>
      </c>
    </row>
    <row r="464" spans="2:5" x14ac:dyDescent="0.35">
      <c r="D464" s="30" t="str">
        <f t="shared" si="26"/>
        <v>Midwifery personnel</v>
      </c>
      <c r="E464">
        <f t="shared" si="28"/>
        <v>682</v>
      </c>
    </row>
    <row r="465" spans="4:5" x14ac:dyDescent="0.35">
      <c r="D465" s="30" t="str">
        <f t="shared" si="26"/>
        <v>Pharmacists</v>
      </c>
      <c r="E465">
        <f t="shared" si="28"/>
        <v>60</v>
      </c>
    </row>
    <row r="466" spans="4:5" x14ac:dyDescent="0.35">
      <c r="D466" s="30" t="str">
        <f t="shared" si="26"/>
        <v>Dentists</v>
      </c>
      <c r="E466">
        <f t="shared" si="28"/>
        <v>30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246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95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22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149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16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23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1970456.5</v>
      </c>
      <c r="D486" s="29" t="str">
        <f t="shared" si="26"/>
        <v>Medical Doctors</v>
      </c>
      <c r="E486">
        <f t="shared" ref="E486:E509" si="29">U3</f>
        <v>0</v>
      </c>
    </row>
    <row r="487" spans="2:5" x14ac:dyDescent="0.35">
      <c r="D487" s="30" t="str">
        <f t="shared" si="26"/>
        <v>Nursing Personnel</v>
      </c>
      <c r="E487">
        <f t="shared" si="29"/>
        <v>0</v>
      </c>
    </row>
    <row r="488" spans="2:5" x14ac:dyDescent="0.35">
      <c r="D488" s="30" t="str">
        <f t="shared" si="26"/>
        <v>Midwifery personnel</v>
      </c>
      <c r="E488">
        <f t="shared" si="29"/>
        <v>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0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0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0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0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0</v>
      </c>
    </row>
    <row r="507" spans="2:5" x14ac:dyDescent="0.35">
      <c r="D507" s="30" t="str">
        <f t="shared" si="30"/>
        <v>Social workers</v>
      </c>
      <c r="E507">
        <f t="shared" si="29"/>
        <v>0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1553030.5000000002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182</v>
      </c>
    </row>
    <row r="514" spans="4:5" x14ac:dyDescent="0.35">
      <c r="D514" s="30" t="str">
        <f t="shared" si="30"/>
        <v>Dentists</v>
      </c>
      <c r="E514">
        <f t="shared" si="31"/>
        <v>83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6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50951450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0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11741</v>
      </c>
    </row>
    <row r="538" spans="2:5" x14ac:dyDescent="0.35">
      <c r="D538" s="30" t="str">
        <f t="shared" si="30"/>
        <v>Dentists</v>
      </c>
      <c r="E538">
        <f t="shared" si="32"/>
        <v>13262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0</v>
      </c>
    </row>
    <row r="540" spans="2:5" x14ac:dyDescent="0.35">
      <c r="D540" s="30" t="str">
        <f t="shared" si="30"/>
        <v>Dieticians and nutritionists</v>
      </c>
      <c r="E540">
        <f t="shared" si="32"/>
        <v>3877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3730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468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4985289.0000000075</v>
      </c>
      <c r="D558" s="29" t="str">
        <f t="shared" ref="D558:D621" si="33">D534</f>
        <v>Medical Doctors</v>
      </c>
      <c r="E558">
        <f t="shared" ref="E558:E581" si="34">X3</f>
        <v>1508</v>
      </c>
    </row>
    <row r="559" spans="2:5" x14ac:dyDescent="0.35">
      <c r="D559" s="30" t="str">
        <f t="shared" si="33"/>
        <v>Nursing Personnel</v>
      </c>
      <c r="E559">
        <f t="shared" si="34"/>
        <v>3956</v>
      </c>
    </row>
    <row r="560" spans="2:5" x14ac:dyDescent="0.35">
      <c r="D560" s="30" t="str">
        <f t="shared" si="33"/>
        <v>Midwifery personnel</v>
      </c>
      <c r="E560">
        <f t="shared" si="34"/>
        <v>1534</v>
      </c>
    </row>
    <row r="561" spans="4:5" x14ac:dyDescent="0.35">
      <c r="D561" s="30" t="str">
        <f t="shared" si="33"/>
        <v>Pharmacists</v>
      </c>
      <c r="E561">
        <f t="shared" si="34"/>
        <v>235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2225701.4999999995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6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27533134.000000015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38338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12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20567423.999999989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170</v>
      </c>
    </row>
    <row r="634" spans="2:5" x14ac:dyDescent="0.35">
      <c r="D634" s="30" t="str">
        <f t="shared" si="37"/>
        <v>Dentists</v>
      </c>
      <c r="E634">
        <f t="shared" si="38"/>
        <v>121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146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30285595.000000004</v>
      </c>
      <c r="D654" s="32" t="str">
        <f t="shared" si="37"/>
        <v>Medical Doctors</v>
      </c>
      <c r="E654">
        <f t="shared" ref="E654:E677" si="39">AB3</f>
        <v>5993</v>
      </c>
    </row>
    <row r="655" spans="2:5" x14ac:dyDescent="0.35">
      <c r="D655" s="30" t="str">
        <f t="shared" si="37"/>
        <v>Nursing Personnel</v>
      </c>
      <c r="E655">
        <f t="shared" si="39"/>
        <v>16358</v>
      </c>
    </row>
    <row r="656" spans="2:5" x14ac:dyDescent="0.35">
      <c r="D656" s="30" t="str">
        <f t="shared" si="37"/>
        <v>Midwifery personnel</v>
      </c>
      <c r="E656">
        <f t="shared" si="39"/>
        <v>12350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6632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2789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54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2055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315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165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399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16937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6665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395</v>
      </c>
    </row>
    <row r="675" spans="2:5" x14ac:dyDescent="0.35">
      <c r="D675" s="30" t="str">
        <f t="shared" si="37"/>
        <v>Social workers</v>
      </c>
      <c r="E675">
        <f t="shared" si="39"/>
        <v>422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2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4383848.5000000009</v>
      </c>
      <c r="D678" s="29" t="str">
        <f t="shared" si="37"/>
        <v>Medical Doctors</v>
      </c>
      <c r="E678">
        <f t="shared" ref="E678:E701" si="40">AC3</f>
        <v>1794</v>
      </c>
    </row>
    <row r="679" spans="2:5" x14ac:dyDescent="0.35">
      <c r="D679" s="30" t="str">
        <f t="shared" si="37"/>
        <v>Nursing Personnel</v>
      </c>
      <c r="E679">
        <f t="shared" si="40"/>
        <v>8738</v>
      </c>
    </row>
    <row r="680" spans="2:5" x14ac:dyDescent="0.35">
      <c r="D680" s="30" t="str">
        <f t="shared" si="37"/>
        <v>Midwifery personnel</v>
      </c>
      <c r="E680">
        <f t="shared" si="40"/>
        <v>1864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1296279.0000000002</v>
      </c>
      <c r="D702" s="29" t="str">
        <f t="shared" si="41"/>
        <v>Medical Doctors</v>
      </c>
      <c r="E702">
        <f t="shared" ref="E702:E725" si="42">AD3</f>
        <v>6580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14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1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311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15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18867336.499999993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107</v>
      </c>
    </row>
    <row r="730" spans="2:5" x14ac:dyDescent="0.35">
      <c r="D730" s="30" t="str">
        <f t="shared" si="41"/>
        <v>Dentists</v>
      </c>
      <c r="E730">
        <f t="shared" si="43"/>
        <v>50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2446644.4999999977</v>
      </c>
      <c r="D750" s="29" t="str">
        <f t="shared" ref="D750:D813" si="44">D726</f>
        <v>Medical Doctors</v>
      </c>
      <c r="E750">
        <f t="shared" ref="E750:E773" si="45">AF3</f>
        <v>1931</v>
      </c>
    </row>
    <row r="751" spans="2:5" x14ac:dyDescent="0.35">
      <c r="D751" s="30" t="str">
        <f t="shared" si="44"/>
        <v>Nursing Personnel</v>
      </c>
      <c r="E751">
        <f t="shared" si="45"/>
        <v>11806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137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503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291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99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0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53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123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23443392.999999978</v>
      </c>
      <c r="D774" s="29" t="str">
        <f t="shared" si="44"/>
        <v>Medical Doctors</v>
      </c>
      <c r="E774">
        <f t="shared" ref="E774:E797" si="46">AG3</f>
        <v>1776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203304491.50000006</v>
      </c>
      <c r="D798" s="29" t="str">
        <f t="shared" si="44"/>
        <v>Medical Doctors</v>
      </c>
      <c r="E798">
        <f t="shared" ref="E798:E821" si="47">AH3</f>
        <v>159688</v>
      </c>
    </row>
    <row r="799" spans="2:5" x14ac:dyDescent="0.35">
      <c r="D799" s="30" t="str">
        <f t="shared" si="44"/>
        <v>Nursing Personnel</v>
      </c>
      <c r="E799">
        <f t="shared" si="47"/>
        <v>361418</v>
      </c>
    </row>
    <row r="800" spans="2:5" x14ac:dyDescent="0.35">
      <c r="D800" s="30" t="str">
        <f t="shared" si="44"/>
        <v>Midwifery personnel</v>
      </c>
      <c r="E800">
        <f t="shared" si="47"/>
        <v>241740</v>
      </c>
    </row>
    <row r="801" spans="4:5" x14ac:dyDescent="0.35">
      <c r="D801" s="30" t="str">
        <f t="shared" si="44"/>
        <v>Pharmacists</v>
      </c>
      <c r="E801">
        <f t="shared" si="47"/>
        <v>0</v>
      </c>
    </row>
    <row r="802" spans="4:5" x14ac:dyDescent="0.35">
      <c r="D802" s="30" t="str">
        <f t="shared" si="44"/>
        <v>Dentists</v>
      </c>
      <c r="E802">
        <f t="shared" si="47"/>
        <v>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116454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7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26677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369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27247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4429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29803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5089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79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32</v>
      </c>
    </row>
    <row r="822" spans="2:5" x14ac:dyDescent="0.35">
      <c r="B822" t="str">
        <f>AI1</f>
        <v>RWA</v>
      </c>
      <c r="C822">
        <f>AI2</f>
        <v>12835028</v>
      </c>
      <c r="D822" s="29" t="str">
        <f t="shared" si="48"/>
        <v>Medical Doctors</v>
      </c>
      <c r="E822">
        <f t="shared" ref="E822:E845" si="49">AI3</f>
        <v>2984</v>
      </c>
    </row>
    <row r="823" spans="2:5" x14ac:dyDescent="0.35">
      <c r="D823" s="30" t="str">
        <f t="shared" si="48"/>
        <v>Nursing Personnel</v>
      </c>
      <c r="E823">
        <f t="shared" si="49"/>
        <v>20818</v>
      </c>
    </row>
    <row r="824" spans="2:5" x14ac:dyDescent="0.35">
      <c r="D824" s="30" t="str">
        <f t="shared" si="48"/>
        <v>Midwifery personnel</v>
      </c>
      <c r="E824">
        <f t="shared" si="49"/>
        <v>3122</v>
      </c>
    </row>
    <row r="825" spans="2:5" x14ac:dyDescent="0.35">
      <c r="D825" s="30" t="str">
        <f t="shared" si="48"/>
        <v>Pharmacists</v>
      </c>
      <c r="E825">
        <f t="shared" si="49"/>
        <v>194</v>
      </c>
    </row>
    <row r="826" spans="2:5" x14ac:dyDescent="0.35">
      <c r="D826" s="30" t="str">
        <f t="shared" si="48"/>
        <v>Dentists</v>
      </c>
      <c r="E826">
        <f t="shared" si="49"/>
        <v>234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16000781.500000006</v>
      </c>
      <c r="D846" s="29" t="str">
        <f t="shared" si="48"/>
        <v>Medical Doctors</v>
      </c>
      <c r="E846">
        <f t="shared" ref="E846:E869" si="50">AJ3</f>
        <v>5952</v>
      </c>
    </row>
    <row r="847" spans="2:5" x14ac:dyDescent="0.35">
      <c r="D847" s="30" t="str">
        <f t="shared" si="48"/>
        <v>Nursing Personnel</v>
      </c>
      <c r="E847">
        <f t="shared" si="50"/>
        <v>14883</v>
      </c>
    </row>
    <row r="848" spans="2:5" x14ac:dyDescent="0.35">
      <c r="D848" s="30" t="str">
        <f t="shared" si="48"/>
        <v>Midwifery personnel</v>
      </c>
      <c r="E848">
        <f t="shared" si="50"/>
        <v>5312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1116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15422</v>
      </c>
    </row>
    <row r="855" spans="4:5" x14ac:dyDescent="0.35">
      <c r="D855" s="30" t="str">
        <f t="shared" si="48"/>
        <v xml:space="preserve">Managerial staff </v>
      </c>
      <c r="E855">
        <f t="shared" si="50"/>
        <v>686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22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715</v>
      </c>
    </row>
    <row r="858" spans="4:5" x14ac:dyDescent="0.35">
      <c r="D858" s="30" t="str">
        <f t="shared" si="48"/>
        <v xml:space="preserve">Medical Assistants </v>
      </c>
      <c r="E858">
        <f t="shared" si="50"/>
        <v>2112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124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123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1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3647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1722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0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2352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402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2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8046828.5</v>
      </c>
      <c r="D870" s="29" t="str">
        <f t="shared" si="48"/>
        <v>Medical Doctors</v>
      </c>
      <c r="E870">
        <f t="shared" ref="E870:E893" si="51">AK3</f>
        <v>538</v>
      </c>
    </row>
    <row r="871" spans="2:5" x14ac:dyDescent="0.35">
      <c r="D871" s="30" t="str">
        <f t="shared" si="48"/>
        <v>Nursing Personnel</v>
      </c>
      <c r="E871">
        <f t="shared" si="51"/>
        <v>8622</v>
      </c>
    </row>
    <row r="872" spans="2:5" x14ac:dyDescent="0.35">
      <c r="D872" s="30" t="str">
        <f t="shared" si="48"/>
        <v>Midwifery personnel</v>
      </c>
      <c r="E872">
        <f t="shared" si="51"/>
        <v>4746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15000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93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25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36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64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15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342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319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8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10447665.999999998</v>
      </c>
      <c r="D894" s="29" t="str">
        <f t="shared" si="52"/>
        <v>Medical Doctors</v>
      </c>
      <c r="E894">
        <f t="shared" ref="E894:E917" si="53">AL3</f>
        <v>747</v>
      </c>
    </row>
    <row r="895" spans="2:5" x14ac:dyDescent="0.35">
      <c r="D895" s="30" t="str">
        <f t="shared" si="52"/>
        <v>Nursing Personnel</v>
      </c>
      <c r="E895">
        <f t="shared" si="53"/>
        <v>7428</v>
      </c>
    </row>
    <row r="896" spans="2:5" x14ac:dyDescent="0.35">
      <c r="D896" s="30" t="str">
        <f t="shared" si="52"/>
        <v>Midwifery personnel</v>
      </c>
      <c r="E896">
        <f t="shared" si="53"/>
        <v>4760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850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5870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485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13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850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13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580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11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214599.00000000006</v>
      </c>
      <c r="D918" s="29" t="str">
        <f t="shared" si="52"/>
        <v>Medical Doctors</v>
      </c>
      <c r="E918">
        <f t="shared" ref="E918:E941" si="54">AM3</f>
        <v>213</v>
      </c>
    </row>
    <row r="919" spans="2:5" x14ac:dyDescent="0.35">
      <c r="D919" s="30" t="str">
        <f t="shared" si="52"/>
        <v>Nursing Personnel</v>
      </c>
      <c r="E919">
        <f t="shared" si="54"/>
        <v>880</v>
      </c>
    </row>
    <row r="920" spans="2:5" x14ac:dyDescent="0.35">
      <c r="D920" s="30" t="str">
        <f t="shared" si="52"/>
        <v>Midwifery personnel</v>
      </c>
      <c r="E920">
        <f t="shared" si="54"/>
        <v>44</v>
      </c>
    </row>
    <row r="921" spans="2:5" x14ac:dyDescent="0.35">
      <c r="D921" s="30" t="str">
        <f t="shared" si="52"/>
        <v>Pharmacists</v>
      </c>
      <c r="E921">
        <f t="shared" si="54"/>
        <v>349</v>
      </c>
    </row>
    <row r="922" spans="2:5" x14ac:dyDescent="0.35">
      <c r="D922" s="30" t="str">
        <f t="shared" si="52"/>
        <v>Dentists</v>
      </c>
      <c r="E922">
        <f t="shared" si="54"/>
        <v>78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14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26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1169612.9999999998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3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104372.49999999997</v>
      </c>
      <c r="D966" s="29" t="str">
        <f t="shared" si="55"/>
        <v>Medical Doctors</v>
      </c>
      <c r="E966">
        <f t="shared" ref="E966:E989" si="57">AO3</f>
        <v>479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14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16126866</v>
      </c>
      <c r="D990" s="29" t="str">
        <f t="shared" si="55"/>
        <v>Medical Doctors</v>
      </c>
      <c r="E990">
        <f t="shared" ref="E990:E1013" si="58">AP3</f>
        <v>1905</v>
      </c>
    </row>
    <row r="991" spans="2:5" x14ac:dyDescent="0.35">
      <c r="D991" s="30" t="str">
        <f t="shared" si="55"/>
        <v>Nursing Personnel</v>
      </c>
      <c r="E991">
        <f t="shared" si="58"/>
        <v>0</v>
      </c>
    </row>
    <row r="992" spans="2:5" x14ac:dyDescent="0.35">
      <c r="D992" s="30" t="str">
        <f t="shared" si="55"/>
        <v>Midwifery personnel</v>
      </c>
      <c r="E992">
        <f t="shared" si="58"/>
        <v>1178</v>
      </c>
    </row>
    <row r="993" spans="4:5" x14ac:dyDescent="0.35">
      <c r="D993" s="30" t="str">
        <f t="shared" si="55"/>
        <v>Pharmacists</v>
      </c>
      <c r="E993">
        <f t="shared" si="58"/>
        <v>269</v>
      </c>
    </row>
    <row r="994" spans="4:5" x14ac:dyDescent="0.35">
      <c r="D994" s="30" t="str">
        <f t="shared" si="55"/>
        <v>Dentists</v>
      </c>
      <c r="E994">
        <f t="shared" si="58"/>
        <v>3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208</v>
      </c>
    </row>
    <row r="999" spans="4:5" x14ac:dyDescent="0.35">
      <c r="D999" s="30" t="str">
        <f t="shared" si="55"/>
        <v xml:space="preserve">Managerial staff </v>
      </c>
      <c r="E999">
        <f t="shared" si="58"/>
        <v>109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48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50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6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791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18</v>
      </c>
    </row>
    <row r="1011" spans="2:5" x14ac:dyDescent="0.35">
      <c r="D1011" s="30" t="str">
        <f t="shared" si="59"/>
        <v>Social workers</v>
      </c>
      <c r="E1011">
        <f t="shared" si="58"/>
        <v>19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8243094.5000000047</v>
      </c>
      <c r="D1014" s="29" t="str">
        <f t="shared" si="59"/>
        <v>Medical Doctors</v>
      </c>
      <c r="E1014">
        <f t="shared" ref="E1014:E1037" si="60">AQ3</f>
        <v>1651</v>
      </c>
    </row>
    <row r="1015" spans="2:5" x14ac:dyDescent="0.35">
      <c r="D1015" s="30" t="str">
        <f t="shared" si="59"/>
        <v>Nursing Personnel</v>
      </c>
      <c r="E1015">
        <f t="shared" si="60"/>
        <v>4268</v>
      </c>
    </row>
    <row r="1016" spans="2:5" x14ac:dyDescent="0.35">
      <c r="D1016" s="30" t="str">
        <f t="shared" si="59"/>
        <v>Midwifery personnel</v>
      </c>
      <c r="E1016">
        <f t="shared" si="60"/>
        <v>3238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3845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16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518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139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4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1353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1948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195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817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175</v>
      </c>
    </row>
    <row r="1035" spans="2:5" x14ac:dyDescent="0.35">
      <c r="D1035" s="30" t="str">
        <f t="shared" si="59"/>
        <v>Social workers</v>
      </c>
      <c r="E1035">
        <f t="shared" si="60"/>
        <v>62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35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59872579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42949080.000000015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0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2202</v>
      </c>
    </row>
    <row r="1066" spans="2:5" x14ac:dyDescent="0.35">
      <c r="D1066" s="30" t="str">
        <f t="shared" si="59"/>
        <v>Dentists</v>
      </c>
      <c r="E1066">
        <f t="shared" si="62"/>
        <v>1045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179000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30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58087054.999999985</v>
      </c>
      <c r="D1086" s="29" t="str">
        <f t="shared" si="63"/>
        <v>Medical Doctors</v>
      </c>
      <c r="E1086">
        <f t="shared" ref="E1086:E1109" si="64">AT3</f>
        <v>92786</v>
      </c>
    </row>
    <row r="1087" spans="2:5" x14ac:dyDescent="0.35">
      <c r="D1087" s="30" t="str">
        <f t="shared" si="63"/>
        <v>Nursing Personnel</v>
      </c>
      <c r="E1087">
        <f t="shared" si="64"/>
        <v>129276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9939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3830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8110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3676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18380476.500000004</v>
      </c>
      <c r="D1110" s="29" t="str">
        <f t="shared" si="63"/>
        <v>Medical Doctors</v>
      </c>
      <c r="E1110">
        <f t="shared" ref="E1110:E1133" si="65">AU3</f>
        <v>8772</v>
      </c>
    </row>
    <row r="1111" spans="2:5" x14ac:dyDescent="0.35">
      <c r="D1111" s="30" t="str">
        <f t="shared" si="63"/>
        <v>Nursing Personnel</v>
      </c>
      <c r="E1111">
        <f t="shared" si="65"/>
        <v>46070</v>
      </c>
    </row>
    <row r="1112" spans="2:5" x14ac:dyDescent="0.35">
      <c r="D1112" s="30" t="str">
        <f t="shared" si="63"/>
        <v>Midwifery personnel</v>
      </c>
      <c r="E1112">
        <f t="shared" si="65"/>
        <v>6446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1846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18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929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2045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4562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864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15354607.5</v>
      </c>
      <c r="D1134" s="29" t="str">
        <f t="shared" ref="D1134:D1180" si="66">D1110</f>
        <v>Medical Doctors</v>
      </c>
      <c r="E1134">
        <f t="shared" ref="E1134:E1157" si="67">AV3</f>
        <v>0</v>
      </c>
    </row>
    <row r="1135" spans="2:5" x14ac:dyDescent="0.35">
      <c r="D1135" s="30" t="str">
        <f t="shared" si="66"/>
        <v>Nursing Personnel</v>
      </c>
      <c r="E1135">
        <f t="shared" si="67"/>
        <v>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25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1105078064.5</v>
      </c>
      <c r="D1158" s="29" t="str">
        <f t="shared" si="66"/>
        <v>Medical Doctors</v>
      </c>
      <c r="E1158">
        <f t="shared" ref="E1158:E1181" si="68">AW3</f>
        <v>450022</v>
      </c>
    </row>
    <row r="1159" spans="2:5" x14ac:dyDescent="0.35">
      <c r="D1159" s="30" t="str">
        <f t="shared" si="66"/>
        <v>Nursing Personnel</v>
      </c>
      <c r="E1159">
        <f t="shared" si="68"/>
        <v>1063702</v>
      </c>
    </row>
    <row r="1160" spans="2:5" x14ac:dyDescent="0.35">
      <c r="D1160" s="30" t="str">
        <f t="shared" si="66"/>
        <v>Midwifery personnel</v>
      </c>
      <c r="E1160">
        <f t="shared" si="68"/>
        <v>366238</v>
      </c>
    </row>
    <row r="1161" spans="2:5" x14ac:dyDescent="0.35">
      <c r="D1161" s="30" t="str">
        <f t="shared" si="66"/>
        <v>Pharmacists</v>
      </c>
      <c r="E1161">
        <f t="shared" si="68"/>
        <v>37316</v>
      </c>
    </row>
    <row r="1162" spans="2:5" x14ac:dyDescent="0.35">
      <c r="D1162" s="30" t="str">
        <f t="shared" si="66"/>
        <v>Dentists</v>
      </c>
      <c r="E1162">
        <f t="shared" si="68"/>
        <v>17839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362332</v>
      </c>
    </row>
    <row r="1164" spans="2:5" x14ac:dyDescent="0.35">
      <c r="D1164" s="30" t="str">
        <f t="shared" si="66"/>
        <v>Dieticians and nutritionists</v>
      </c>
      <c r="E1164">
        <f t="shared" si="68"/>
        <v>3934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9255</v>
      </c>
    </row>
    <row r="1166" spans="2:5" x14ac:dyDescent="0.35">
      <c r="D1166" s="30" t="str">
        <f t="shared" si="66"/>
        <v>Personal care workers in health service</v>
      </c>
      <c r="E1166">
        <f t="shared" si="68"/>
        <v>30974</v>
      </c>
    </row>
    <row r="1167" spans="2:5" x14ac:dyDescent="0.35">
      <c r="D1167" s="30" t="str">
        <f t="shared" si="66"/>
        <v xml:space="preserve">Managerial staff </v>
      </c>
      <c r="E1167">
        <f t="shared" si="68"/>
        <v>7740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1174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42342</v>
      </c>
    </row>
    <row r="1170" spans="4:5" x14ac:dyDescent="0.35">
      <c r="D1170" s="30" t="str">
        <f t="shared" si="66"/>
        <v xml:space="preserve">Medical Assistants </v>
      </c>
      <c r="E1170">
        <f t="shared" si="68"/>
        <v>2193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2890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28395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8634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9684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33498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32787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144884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15393</v>
      </c>
    </row>
    <row r="1179" spans="4:5" x14ac:dyDescent="0.35">
      <c r="D1179" s="30" t="str">
        <f t="shared" si="66"/>
        <v>Social workers</v>
      </c>
      <c r="E1179">
        <f t="shared" si="68"/>
        <v>1058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3803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485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8845-4079-49F4-8040-AA24C400897C}">
  <dimension ref="A1:AW1181"/>
  <sheetViews>
    <sheetView tabSelected="1" topLeftCell="AD1" workbookViewId="0">
      <selection activeCell="AN11" sqref="AN11"/>
    </sheetView>
  </sheetViews>
  <sheetFormatPr defaultRowHeight="14.5" x14ac:dyDescent="0.35"/>
  <cols>
    <col min="1" max="1" width="56.6328125" bestFit="1" customWidth="1"/>
    <col min="2" max="3" width="13.6328125" bestFit="1" customWidth="1"/>
    <col min="4" max="4" width="22.81640625" customWidth="1"/>
    <col min="5" max="5" width="13.6328125" bestFit="1" customWidth="1"/>
    <col min="6" max="7" width="12.54296875" bestFit="1" customWidth="1"/>
    <col min="8" max="10" width="13.6328125" bestFit="1" customWidth="1"/>
    <col min="11" max="11" width="12.54296875" bestFit="1" customWidth="1"/>
    <col min="12" max="13" width="11.08984375" bestFit="1" customWidth="1"/>
    <col min="14" max="14" width="13.6328125" bestFit="1" customWidth="1"/>
    <col min="15" max="15" width="12.54296875" bestFit="1" customWidth="1"/>
    <col min="16" max="16" width="14.6328125" bestFit="1" customWidth="1"/>
    <col min="17" max="17" width="12.54296875" bestFit="1" customWidth="1"/>
    <col min="18" max="19" width="13.6328125" bestFit="1" customWidth="1"/>
    <col min="20" max="22" width="12.54296875" bestFit="1" customWidth="1"/>
    <col min="23" max="23" width="13.6328125" bestFit="1" customWidth="1"/>
    <col min="24" max="25" width="12.54296875" bestFit="1" customWidth="1"/>
    <col min="26" max="28" width="13.6328125" bestFit="1" customWidth="1"/>
    <col min="29" max="30" width="12.54296875" bestFit="1" customWidth="1"/>
    <col min="31" max="31" width="13.6328125" bestFit="1" customWidth="1"/>
    <col min="32" max="32" width="12.54296875" bestFit="1" customWidth="1"/>
    <col min="33" max="33" width="13.6328125" bestFit="1" customWidth="1"/>
    <col min="34" max="34" width="14.6328125" bestFit="1" customWidth="1"/>
    <col min="35" max="36" width="13.6328125" bestFit="1" customWidth="1"/>
    <col min="37" max="37" width="12.54296875" bestFit="1" customWidth="1"/>
    <col min="38" max="38" width="13.6328125" style="87" bestFit="1" customWidth="1"/>
    <col min="39" max="39" width="11.08984375" bestFit="1" customWidth="1"/>
    <col min="40" max="40" width="12.54296875" bestFit="1" customWidth="1"/>
    <col min="41" max="41" width="11.08984375" bestFit="1" customWidth="1"/>
    <col min="42" max="42" width="13.6328125" bestFit="1" customWidth="1"/>
    <col min="43" max="43" width="12.54296875" bestFit="1" customWidth="1"/>
    <col min="44" max="48" width="13.6328125" bestFit="1" customWidth="1"/>
    <col min="49" max="49" width="16.0898437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s="87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 s="86">
        <v>33428485.999999974</v>
      </c>
      <c r="C2" s="86">
        <v>12220226.500000007</v>
      </c>
      <c r="D2" s="86">
        <v>12643123.000000002</v>
      </c>
      <c r="E2" s="86">
        <v>21522625.999999993</v>
      </c>
      <c r="F2" s="86">
        <v>2546401.9999999986</v>
      </c>
      <c r="G2" s="86">
        <v>5343019.9999999991</v>
      </c>
      <c r="H2" s="86">
        <v>26811790.500000004</v>
      </c>
      <c r="I2" s="86">
        <v>26491086.500000011</v>
      </c>
      <c r="J2" s="86">
        <v>92853164.500000015</v>
      </c>
      <c r="K2" s="86">
        <v>5702174</v>
      </c>
      <c r="L2" s="86">
        <v>806166.00000000023</v>
      </c>
      <c r="M2" s="86">
        <v>582640.00000000023</v>
      </c>
      <c r="N2" s="86">
        <v>43451665.999999985</v>
      </c>
      <c r="O2" s="86">
        <v>3555867.9999999991</v>
      </c>
      <c r="P2" s="86">
        <v>117190910.99999994</v>
      </c>
      <c r="Q2" s="86">
        <v>2292572.9999999981</v>
      </c>
      <c r="R2" s="86">
        <v>32180401.499999981</v>
      </c>
      <c r="S2" s="86">
        <v>13205152.499999998</v>
      </c>
      <c r="T2" s="86">
        <v>2573994.9999999995</v>
      </c>
      <c r="U2" s="86">
        <v>2015827.9999999998</v>
      </c>
      <c r="V2" s="86">
        <v>1596048.5000000009</v>
      </c>
      <c r="W2" s="86">
        <v>51985779.999999993</v>
      </c>
      <c r="X2" s="86">
        <v>5087584.5000000019</v>
      </c>
      <c r="Y2" s="86">
        <v>2254100.0000000005</v>
      </c>
      <c r="Z2" s="86">
        <v>28225176.500000007</v>
      </c>
      <c r="AA2" s="86">
        <v>21224040.000000004</v>
      </c>
      <c r="AB2" s="86">
        <v>31178238.999999996</v>
      </c>
      <c r="AC2" s="86">
        <v>4498603.4999999953</v>
      </c>
      <c r="AD2" s="86">
        <v>1297827.5</v>
      </c>
      <c r="AE2" s="86">
        <v>19377061.499999985</v>
      </c>
      <c r="AF2" s="86">
        <v>2489097.9999999991</v>
      </c>
      <c r="AG2" s="86">
        <v>24333638.499999985</v>
      </c>
      <c r="AH2" s="86">
        <v>208327404.49999994</v>
      </c>
      <c r="AI2" s="86">
        <v>13146361.500000002</v>
      </c>
      <c r="AJ2" s="86">
        <v>16436119.999999993</v>
      </c>
      <c r="AK2" s="86">
        <v>8233970.4999999991</v>
      </c>
      <c r="AL2" s="88">
        <v>10606227.000000002</v>
      </c>
      <c r="AM2" s="86">
        <v>218640.99999999997</v>
      </c>
      <c r="AN2" s="86">
        <v>1180654.9999999998</v>
      </c>
      <c r="AO2" s="86">
        <v>105529.99999999997</v>
      </c>
      <c r="AP2" s="86">
        <v>16644701.499999996</v>
      </c>
      <c r="AQ2" s="86">
        <v>8442580</v>
      </c>
      <c r="AR2" s="86">
        <v>61704517.99999997</v>
      </c>
      <c r="AS2" s="86">
        <v>44404611.000000007</v>
      </c>
      <c r="AT2" s="86">
        <v>58801926.500000022</v>
      </c>
      <c r="AU2" s="86">
        <v>18927715.000000022</v>
      </c>
      <c r="AV2" s="86">
        <v>15669665.999999998</v>
      </c>
      <c r="AW2" s="86">
        <v>1133815125</v>
      </c>
    </row>
    <row r="3" spans="1:49" x14ac:dyDescent="0.35">
      <c r="A3" t="s">
        <v>135</v>
      </c>
      <c r="B3" s="86">
        <v>0</v>
      </c>
      <c r="C3" s="86">
        <v>1704</v>
      </c>
      <c r="D3" s="86">
        <v>0</v>
      </c>
      <c r="E3" s="86">
        <v>4360</v>
      </c>
      <c r="F3" s="86">
        <v>2048</v>
      </c>
      <c r="G3" s="86">
        <v>0</v>
      </c>
      <c r="H3" s="86">
        <v>8870</v>
      </c>
      <c r="I3" s="86">
        <v>5930</v>
      </c>
      <c r="J3" s="86">
        <v>0</v>
      </c>
      <c r="K3" s="86">
        <v>0</v>
      </c>
      <c r="L3" s="86">
        <v>708</v>
      </c>
      <c r="M3" s="86">
        <v>0</v>
      </c>
      <c r="N3" s="86">
        <v>0</v>
      </c>
      <c r="O3" s="86">
        <v>662</v>
      </c>
      <c r="P3" s="86">
        <v>27155</v>
      </c>
      <c r="Q3" s="86">
        <v>3559</v>
      </c>
      <c r="R3" s="86">
        <v>10570</v>
      </c>
      <c r="S3" s="86">
        <v>0</v>
      </c>
      <c r="T3" s="86">
        <v>466</v>
      </c>
      <c r="U3" s="86">
        <v>781</v>
      </c>
      <c r="V3" s="86">
        <v>0</v>
      </c>
      <c r="W3" s="86">
        <v>0</v>
      </c>
      <c r="X3" s="86">
        <v>1611</v>
      </c>
      <c r="Y3" s="86">
        <v>0</v>
      </c>
      <c r="Z3" s="86">
        <v>0</v>
      </c>
      <c r="AA3" s="86">
        <v>0</v>
      </c>
      <c r="AB3" s="86">
        <v>6064</v>
      </c>
      <c r="AC3" s="86">
        <v>1868</v>
      </c>
      <c r="AD3" s="86">
        <v>7101</v>
      </c>
      <c r="AE3" s="86">
        <v>2265</v>
      </c>
      <c r="AF3" s="86">
        <v>2230</v>
      </c>
      <c r="AG3" s="86">
        <v>1670</v>
      </c>
      <c r="AH3" s="86">
        <v>0</v>
      </c>
      <c r="AI3" s="86">
        <v>0</v>
      </c>
      <c r="AJ3" s="86">
        <v>3606</v>
      </c>
      <c r="AK3" s="86">
        <v>1152</v>
      </c>
      <c r="AL3" s="88">
        <v>995</v>
      </c>
      <c r="AM3" s="86">
        <v>0</v>
      </c>
      <c r="AN3" s="86">
        <v>330</v>
      </c>
      <c r="AO3" s="86">
        <v>0</v>
      </c>
      <c r="AP3" s="86">
        <v>2023</v>
      </c>
      <c r="AQ3" s="86">
        <v>1619</v>
      </c>
      <c r="AR3" s="86">
        <v>0</v>
      </c>
      <c r="AS3" s="86">
        <v>14062</v>
      </c>
      <c r="AT3" s="86">
        <v>0</v>
      </c>
      <c r="AU3" s="86">
        <v>9636</v>
      </c>
      <c r="AV3" s="86">
        <v>5914</v>
      </c>
      <c r="AW3" s="86">
        <v>128959</v>
      </c>
    </row>
    <row r="4" spans="1:49" x14ac:dyDescent="0.35">
      <c r="A4" t="s">
        <v>139</v>
      </c>
      <c r="B4" s="86">
        <v>0</v>
      </c>
      <c r="C4" s="86">
        <v>15426</v>
      </c>
      <c r="D4" s="86">
        <v>0</v>
      </c>
      <c r="E4" s="86">
        <v>23748</v>
      </c>
      <c r="F4" s="86">
        <v>15542</v>
      </c>
      <c r="G4" s="86">
        <v>0</v>
      </c>
      <c r="H4" s="86">
        <v>26792</v>
      </c>
      <c r="I4" s="86">
        <v>23436</v>
      </c>
      <c r="J4" s="86">
        <v>0</v>
      </c>
      <c r="K4" s="86">
        <v>0</v>
      </c>
      <c r="L4" s="86">
        <v>1366</v>
      </c>
      <c r="M4" s="86">
        <v>0</v>
      </c>
      <c r="N4" s="86">
        <v>0</v>
      </c>
      <c r="O4" s="86">
        <v>0</v>
      </c>
      <c r="P4" s="86">
        <v>139648</v>
      </c>
      <c r="Q4" s="86">
        <v>10963</v>
      </c>
      <c r="R4" s="86">
        <v>191578</v>
      </c>
      <c r="S4" s="86">
        <v>0</v>
      </c>
      <c r="T4" s="86">
        <v>2458</v>
      </c>
      <c r="U4" s="86">
        <v>2782</v>
      </c>
      <c r="V4" s="86">
        <v>0</v>
      </c>
      <c r="W4" s="86">
        <v>0</v>
      </c>
      <c r="X4" s="86">
        <v>4832</v>
      </c>
      <c r="Y4" s="86">
        <v>0</v>
      </c>
      <c r="Z4" s="86">
        <v>0</v>
      </c>
      <c r="AA4" s="86">
        <v>0</v>
      </c>
      <c r="AB4" s="86">
        <v>17662</v>
      </c>
      <c r="AC4" s="86">
        <v>8580</v>
      </c>
      <c r="AD4" s="86">
        <v>0</v>
      </c>
      <c r="AE4" s="86">
        <v>32965</v>
      </c>
      <c r="AF4" s="86">
        <v>12880</v>
      </c>
      <c r="AG4" s="86">
        <v>0</v>
      </c>
      <c r="AH4" s="86">
        <v>0</v>
      </c>
      <c r="AI4" s="86">
        <v>0</v>
      </c>
      <c r="AJ4" s="86">
        <v>7600</v>
      </c>
      <c r="AK4" s="86">
        <v>2080</v>
      </c>
      <c r="AL4" s="88">
        <v>9060</v>
      </c>
      <c r="AM4" s="86">
        <v>0</v>
      </c>
      <c r="AN4" s="86">
        <v>6881</v>
      </c>
      <c r="AO4" s="86">
        <v>0</v>
      </c>
      <c r="AP4" s="86">
        <v>5246</v>
      </c>
      <c r="AQ4" s="86">
        <v>4910</v>
      </c>
      <c r="AR4" s="86">
        <v>0</v>
      </c>
      <c r="AS4" s="86">
        <v>102654</v>
      </c>
      <c r="AT4" s="86">
        <v>122056</v>
      </c>
      <c r="AU4" s="86">
        <v>55348</v>
      </c>
      <c r="AV4" s="86">
        <v>44998</v>
      </c>
      <c r="AW4" s="86">
        <v>891491</v>
      </c>
    </row>
    <row r="5" spans="1:49" x14ac:dyDescent="0.35">
      <c r="A5" t="s">
        <v>138</v>
      </c>
      <c r="B5" s="86">
        <v>0</v>
      </c>
      <c r="C5" s="86">
        <v>0</v>
      </c>
      <c r="D5" s="86">
        <v>0</v>
      </c>
      <c r="E5" s="86">
        <v>15608</v>
      </c>
      <c r="F5" s="86">
        <v>0</v>
      </c>
      <c r="G5" s="86">
        <v>0</v>
      </c>
      <c r="H5" s="86">
        <v>12690</v>
      </c>
      <c r="I5" s="86">
        <v>2516</v>
      </c>
      <c r="J5" s="86">
        <v>0</v>
      </c>
      <c r="K5" s="86">
        <v>0</v>
      </c>
      <c r="L5" s="86">
        <v>1172</v>
      </c>
      <c r="M5" s="86">
        <v>0</v>
      </c>
      <c r="N5" s="86">
        <v>0</v>
      </c>
      <c r="O5" s="86">
        <v>0</v>
      </c>
      <c r="P5" s="86">
        <v>40710</v>
      </c>
      <c r="Q5" s="86">
        <v>1324</v>
      </c>
      <c r="R5" s="86">
        <v>33400</v>
      </c>
      <c r="S5" s="86">
        <v>0</v>
      </c>
      <c r="T5" s="86">
        <v>1080</v>
      </c>
      <c r="U5" s="86">
        <v>370</v>
      </c>
      <c r="V5" s="86">
        <v>0</v>
      </c>
      <c r="W5" s="86">
        <v>0</v>
      </c>
      <c r="X5" s="86">
        <v>1744</v>
      </c>
      <c r="Y5" s="86">
        <v>0</v>
      </c>
      <c r="Z5" s="86">
        <v>0</v>
      </c>
      <c r="AA5" s="86">
        <v>0</v>
      </c>
      <c r="AB5" s="86">
        <v>12648</v>
      </c>
      <c r="AC5" s="86">
        <v>2054</v>
      </c>
      <c r="AD5" s="86">
        <v>0</v>
      </c>
      <c r="AE5" s="86">
        <v>0</v>
      </c>
      <c r="AF5" s="86">
        <v>10</v>
      </c>
      <c r="AG5" s="86">
        <v>0</v>
      </c>
      <c r="AH5" s="86">
        <v>0</v>
      </c>
      <c r="AI5" s="86">
        <v>0</v>
      </c>
      <c r="AJ5" s="86">
        <v>4122</v>
      </c>
      <c r="AK5" s="86">
        <v>1278</v>
      </c>
      <c r="AL5" s="88">
        <v>6040</v>
      </c>
      <c r="AM5" s="86">
        <v>0</v>
      </c>
      <c r="AN5" s="86">
        <v>0</v>
      </c>
      <c r="AO5" s="86">
        <v>0</v>
      </c>
      <c r="AP5" s="86">
        <v>1420</v>
      </c>
      <c r="AQ5" s="86">
        <v>3486</v>
      </c>
      <c r="AR5" s="86">
        <v>0</v>
      </c>
      <c r="AS5" s="86">
        <v>47092</v>
      </c>
      <c r="AT5" s="86">
        <v>0</v>
      </c>
      <c r="AU5" s="86">
        <v>6624</v>
      </c>
      <c r="AV5" s="86">
        <v>18586</v>
      </c>
      <c r="AW5" s="86">
        <v>213974</v>
      </c>
    </row>
    <row r="6" spans="1:49" x14ac:dyDescent="0.35">
      <c r="A6" t="s">
        <v>82</v>
      </c>
      <c r="B6" s="86">
        <v>525</v>
      </c>
      <c r="C6" s="86">
        <v>1138</v>
      </c>
      <c r="D6" s="86">
        <v>0</v>
      </c>
      <c r="E6" s="86">
        <v>0</v>
      </c>
      <c r="F6" s="86">
        <v>2156</v>
      </c>
      <c r="G6" s="86">
        <v>105</v>
      </c>
      <c r="H6" s="86">
        <v>0</v>
      </c>
      <c r="I6" s="86">
        <v>78</v>
      </c>
      <c r="J6" s="86">
        <v>2439</v>
      </c>
      <c r="K6" s="86">
        <v>283</v>
      </c>
      <c r="L6" s="86">
        <v>0</v>
      </c>
      <c r="M6" s="86">
        <v>0</v>
      </c>
      <c r="N6" s="86">
        <v>0</v>
      </c>
      <c r="O6" s="86">
        <v>0</v>
      </c>
      <c r="P6" s="86">
        <v>17331</v>
      </c>
      <c r="Q6" s="86">
        <v>0</v>
      </c>
      <c r="R6" s="86">
        <v>0</v>
      </c>
      <c r="S6" s="86">
        <v>0</v>
      </c>
      <c r="T6" s="86">
        <v>324</v>
      </c>
      <c r="U6" s="86">
        <v>0</v>
      </c>
      <c r="V6" s="86">
        <v>748</v>
      </c>
      <c r="W6" s="86">
        <v>0</v>
      </c>
      <c r="X6" s="86">
        <v>0</v>
      </c>
      <c r="Y6" s="86">
        <v>580</v>
      </c>
      <c r="Z6" s="86">
        <v>13</v>
      </c>
      <c r="AA6" s="86">
        <v>109</v>
      </c>
      <c r="AB6" s="86">
        <v>0</v>
      </c>
      <c r="AC6" s="86">
        <v>0</v>
      </c>
      <c r="AD6" s="86">
        <v>0</v>
      </c>
      <c r="AE6" s="86">
        <v>40</v>
      </c>
      <c r="AF6" s="86">
        <v>104</v>
      </c>
      <c r="AG6" s="86">
        <v>0</v>
      </c>
      <c r="AH6" s="86">
        <v>588</v>
      </c>
      <c r="AI6" s="86">
        <v>0</v>
      </c>
      <c r="AJ6" s="86">
        <v>584</v>
      </c>
      <c r="AK6" s="86">
        <v>78</v>
      </c>
      <c r="AL6" s="88">
        <v>0</v>
      </c>
      <c r="AM6" s="86">
        <v>3797</v>
      </c>
      <c r="AN6" s="86">
        <v>0</v>
      </c>
      <c r="AO6" s="86">
        <v>0</v>
      </c>
      <c r="AP6" s="86">
        <v>2495</v>
      </c>
      <c r="AQ6" s="86">
        <v>0</v>
      </c>
      <c r="AR6" s="86">
        <v>0</v>
      </c>
      <c r="AS6" s="86">
        <v>0</v>
      </c>
      <c r="AT6" s="86">
        <v>0</v>
      </c>
      <c r="AU6" s="86">
        <v>0</v>
      </c>
      <c r="AV6" s="86">
        <v>351</v>
      </c>
      <c r="AW6" s="86">
        <v>33866</v>
      </c>
    </row>
    <row r="7" spans="1:49" x14ac:dyDescent="0.35">
      <c r="A7" t="s">
        <v>60</v>
      </c>
      <c r="B7" s="86">
        <v>81</v>
      </c>
      <c r="C7" s="86">
        <v>0</v>
      </c>
      <c r="D7" s="86">
        <v>0</v>
      </c>
      <c r="E7" s="86">
        <v>0</v>
      </c>
      <c r="F7" s="86">
        <v>7018</v>
      </c>
      <c r="G7" s="86">
        <v>0</v>
      </c>
      <c r="H7" s="86">
        <v>0</v>
      </c>
      <c r="I7" s="86">
        <v>112</v>
      </c>
      <c r="J7" s="86">
        <v>1004</v>
      </c>
      <c r="K7" s="86">
        <v>0</v>
      </c>
      <c r="L7" s="86">
        <v>0</v>
      </c>
      <c r="M7" s="86">
        <v>0</v>
      </c>
      <c r="N7" s="86">
        <v>0</v>
      </c>
      <c r="O7" s="86">
        <v>0</v>
      </c>
      <c r="P7" s="86">
        <v>16139</v>
      </c>
      <c r="Q7" s="86">
        <v>0</v>
      </c>
      <c r="R7" s="86">
        <v>0</v>
      </c>
      <c r="S7" s="86">
        <v>0</v>
      </c>
      <c r="T7" s="86">
        <v>26</v>
      </c>
      <c r="U7" s="86">
        <v>0</v>
      </c>
      <c r="V7" s="86">
        <v>466</v>
      </c>
      <c r="W7" s="86">
        <v>0</v>
      </c>
      <c r="X7" s="86">
        <v>0</v>
      </c>
      <c r="Y7" s="86">
        <v>117</v>
      </c>
      <c r="Z7" s="86">
        <v>9</v>
      </c>
      <c r="AA7" s="86">
        <v>34</v>
      </c>
      <c r="AB7" s="86">
        <v>0</v>
      </c>
      <c r="AC7" s="86">
        <v>0</v>
      </c>
      <c r="AD7" s="86">
        <v>0</v>
      </c>
      <c r="AE7" s="86">
        <v>15</v>
      </c>
      <c r="AF7" s="86">
        <v>17</v>
      </c>
      <c r="AG7" s="86">
        <v>4</v>
      </c>
      <c r="AH7" s="86">
        <v>230</v>
      </c>
      <c r="AI7" s="86">
        <v>0</v>
      </c>
      <c r="AJ7" s="86">
        <v>327</v>
      </c>
      <c r="AK7" s="86">
        <v>0</v>
      </c>
      <c r="AL7" s="88">
        <v>21</v>
      </c>
      <c r="AM7" s="86">
        <v>689</v>
      </c>
      <c r="AN7" s="86">
        <v>0</v>
      </c>
      <c r="AO7" s="86">
        <v>0</v>
      </c>
      <c r="AP7" s="86">
        <v>506</v>
      </c>
      <c r="AQ7" s="86">
        <v>0</v>
      </c>
      <c r="AR7" s="86">
        <v>0</v>
      </c>
      <c r="AS7" s="86">
        <v>0</v>
      </c>
      <c r="AT7" s="86">
        <v>0</v>
      </c>
      <c r="AU7" s="86">
        <v>10395</v>
      </c>
      <c r="AV7" s="86">
        <v>38</v>
      </c>
      <c r="AW7" s="86">
        <v>37248</v>
      </c>
    </row>
    <row r="8" spans="1:49" x14ac:dyDescent="0.35">
      <c r="A8" t="s">
        <v>127</v>
      </c>
      <c r="B8" s="86">
        <v>2652</v>
      </c>
      <c r="C8" s="86">
        <v>11845</v>
      </c>
      <c r="D8" s="86"/>
      <c r="E8" s="86">
        <v>2923</v>
      </c>
      <c r="F8" s="86"/>
      <c r="G8" s="86"/>
      <c r="H8" s="86"/>
      <c r="I8" s="86">
        <v>154</v>
      </c>
      <c r="J8" s="86"/>
      <c r="K8" s="86"/>
      <c r="L8" s="86"/>
      <c r="M8" s="86"/>
      <c r="N8" s="86"/>
      <c r="O8" s="86">
        <v>6000</v>
      </c>
      <c r="P8" s="86">
        <v>42630</v>
      </c>
      <c r="Q8" s="86">
        <v>110</v>
      </c>
      <c r="R8" s="86"/>
      <c r="S8" s="86"/>
      <c r="T8" s="86">
        <v>0</v>
      </c>
      <c r="U8" s="86">
        <v>3711</v>
      </c>
      <c r="V8" s="86"/>
      <c r="W8" s="86">
        <v>91653</v>
      </c>
      <c r="X8" s="86">
        <v>12625</v>
      </c>
      <c r="Y8" s="86"/>
      <c r="Z8" s="86">
        <v>41616</v>
      </c>
      <c r="AA8" s="86">
        <v>3303</v>
      </c>
      <c r="AB8" s="86">
        <v>6696</v>
      </c>
      <c r="AC8" s="86"/>
      <c r="AD8" s="86">
        <v>163</v>
      </c>
      <c r="AE8" s="86">
        <v>0</v>
      </c>
      <c r="AF8" s="86"/>
      <c r="AG8" s="86">
        <v>21429</v>
      </c>
      <c r="AH8" s="86"/>
      <c r="AI8" s="86">
        <v>58567</v>
      </c>
      <c r="AJ8" s="86"/>
      <c r="AK8" s="86">
        <v>13966</v>
      </c>
      <c r="AL8" s="88">
        <v>2826</v>
      </c>
      <c r="AM8" s="86"/>
      <c r="AN8" s="86">
        <v>5386</v>
      </c>
      <c r="AO8" s="86"/>
      <c r="AP8" s="86">
        <v>592</v>
      </c>
      <c r="AQ8" s="86">
        <v>7386</v>
      </c>
      <c r="AR8" s="86"/>
      <c r="AS8" s="86"/>
      <c r="AT8" s="86"/>
      <c r="AU8" s="86">
        <v>41669</v>
      </c>
      <c r="AV8" s="86"/>
      <c r="AW8" s="86">
        <v>377902</v>
      </c>
    </row>
    <row r="9" spans="1:49" x14ac:dyDescent="0.35">
      <c r="A9" t="s">
        <v>61</v>
      </c>
      <c r="B9" s="86">
        <v>57</v>
      </c>
      <c r="C9" s="86">
        <v>0</v>
      </c>
      <c r="D9" s="86">
        <v>0</v>
      </c>
      <c r="E9" s="86">
        <v>0</v>
      </c>
      <c r="F9" s="86">
        <v>0</v>
      </c>
      <c r="G9" s="86">
        <v>0</v>
      </c>
      <c r="H9" s="86">
        <v>0</v>
      </c>
      <c r="I9" s="86">
        <v>0</v>
      </c>
      <c r="J9" s="86">
        <v>776</v>
      </c>
      <c r="K9" s="86">
        <v>582</v>
      </c>
      <c r="L9" s="86">
        <v>0</v>
      </c>
      <c r="M9" s="86">
        <v>0</v>
      </c>
      <c r="N9" s="86">
        <v>0</v>
      </c>
      <c r="O9" s="86">
        <v>0</v>
      </c>
      <c r="P9" s="86">
        <v>0</v>
      </c>
      <c r="Q9" s="86">
        <v>0</v>
      </c>
      <c r="R9" s="86">
        <v>0</v>
      </c>
      <c r="S9" s="86">
        <v>0</v>
      </c>
      <c r="T9" s="86">
        <v>0</v>
      </c>
      <c r="U9" s="86">
        <v>0</v>
      </c>
      <c r="V9" s="86">
        <v>0</v>
      </c>
      <c r="W9" s="86">
        <v>0</v>
      </c>
      <c r="X9" s="86">
        <v>0</v>
      </c>
      <c r="Y9" s="86">
        <v>43</v>
      </c>
      <c r="Z9" s="86">
        <v>0</v>
      </c>
      <c r="AA9" s="86">
        <v>0</v>
      </c>
      <c r="AB9" s="86">
        <v>0</v>
      </c>
      <c r="AC9" s="86">
        <v>0</v>
      </c>
      <c r="AD9" s="86">
        <v>0</v>
      </c>
      <c r="AE9" s="86">
        <v>9</v>
      </c>
      <c r="AF9" s="86">
        <v>0</v>
      </c>
      <c r="AG9" s="86">
        <v>0</v>
      </c>
      <c r="AH9" s="86">
        <v>71</v>
      </c>
      <c r="AI9" s="86">
        <v>0</v>
      </c>
      <c r="AJ9" s="86">
        <v>0</v>
      </c>
      <c r="AK9" s="86">
        <v>0</v>
      </c>
      <c r="AL9" s="88">
        <v>0</v>
      </c>
      <c r="AM9" s="86">
        <v>1344</v>
      </c>
      <c r="AN9" s="86">
        <v>0</v>
      </c>
      <c r="AO9" s="86">
        <v>0</v>
      </c>
      <c r="AP9" s="86">
        <v>0</v>
      </c>
      <c r="AQ9" s="86">
        <v>0</v>
      </c>
      <c r="AR9" s="86">
        <v>0</v>
      </c>
      <c r="AS9" s="86">
        <v>0</v>
      </c>
      <c r="AT9" s="86">
        <v>0</v>
      </c>
      <c r="AU9" s="86">
        <v>0</v>
      </c>
      <c r="AV9" s="86">
        <v>0</v>
      </c>
      <c r="AW9" s="86">
        <v>2882</v>
      </c>
    </row>
    <row r="10" spans="1:49" x14ac:dyDescent="0.35">
      <c r="A10" t="s">
        <v>62</v>
      </c>
      <c r="B10" s="86">
        <v>236</v>
      </c>
      <c r="C10" s="86">
        <v>0</v>
      </c>
      <c r="D10" s="86">
        <v>0</v>
      </c>
      <c r="E10" s="86">
        <v>0</v>
      </c>
      <c r="F10" s="86">
        <v>0</v>
      </c>
      <c r="G10" s="86">
        <v>0</v>
      </c>
      <c r="H10" s="86">
        <v>0</v>
      </c>
      <c r="I10" s="86">
        <v>5</v>
      </c>
      <c r="J10" s="86">
        <v>3788</v>
      </c>
      <c r="K10" s="86">
        <v>0</v>
      </c>
      <c r="L10" s="86">
        <v>0</v>
      </c>
      <c r="M10" s="86">
        <v>0</v>
      </c>
      <c r="N10" s="86">
        <v>0</v>
      </c>
      <c r="O10" s="86">
        <v>0</v>
      </c>
      <c r="P10" s="86">
        <v>1234</v>
      </c>
      <c r="Q10" s="86">
        <v>0</v>
      </c>
      <c r="R10" s="86">
        <v>0</v>
      </c>
      <c r="S10" s="86">
        <v>0</v>
      </c>
      <c r="T10" s="86">
        <v>0</v>
      </c>
      <c r="U10" s="86">
        <v>0</v>
      </c>
      <c r="V10" s="86">
        <v>0</v>
      </c>
      <c r="W10" s="86">
        <v>0</v>
      </c>
      <c r="X10" s="86">
        <v>0</v>
      </c>
      <c r="Y10" s="86">
        <v>0</v>
      </c>
      <c r="Z10" s="86">
        <v>254</v>
      </c>
      <c r="AA10" s="86">
        <v>0</v>
      </c>
      <c r="AB10" s="86">
        <v>0</v>
      </c>
      <c r="AC10" s="86">
        <v>0</v>
      </c>
      <c r="AD10" s="86">
        <v>0</v>
      </c>
      <c r="AE10" s="86">
        <v>0</v>
      </c>
      <c r="AF10" s="86">
        <v>172</v>
      </c>
      <c r="AG10" s="86">
        <v>0</v>
      </c>
      <c r="AH10" s="86">
        <v>0</v>
      </c>
      <c r="AI10" s="86">
        <v>0</v>
      </c>
      <c r="AJ10" s="86">
        <v>2494</v>
      </c>
      <c r="AK10" s="86">
        <v>0</v>
      </c>
      <c r="AL10" s="88">
        <v>0</v>
      </c>
      <c r="AM10" s="86">
        <v>0</v>
      </c>
      <c r="AN10" s="86">
        <v>0</v>
      </c>
      <c r="AO10" s="86">
        <v>0</v>
      </c>
      <c r="AP10" s="86">
        <v>0</v>
      </c>
      <c r="AQ10" s="86">
        <v>0</v>
      </c>
      <c r="AR10" s="86">
        <v>0</v>
      </c>
      <c r="AS10" s="86">
        <v>0</v>
      </c>
      <c r="AT10" s="86">
        <v>0</v>
      </c>
      <c r="AU10" s="86">
        <v>3330</v>
      </c>
      <c r="AV10" s="86">
        <v>91</v>
      </c>
      <c r="AW10" s="86">
        <v>11604</v>
      </c>
    </row>
    <row r="11" spans="1:49" x14ac:dyDescent="0.35">
      <c r="A11" t="s">
        <v>227</v>
      </c>
      <c r="B11" s="86">
        <v>0</v>
      </c>
      <c r="C11" s="86">
        <v>0</v>
      </c>
      <c r="D11" s="86">
        <v>0</v>
      </c>
      <c r="E11" s="86">
        <v>68</v>
      </c>
      <c r="F11" s="86">
        <v>1423</v>
      </c>
      <c r="G11" s="86">
        <v>0</v>
      </c>
      <c r="H11" s="86">
        <v>0</v>
      </c>
      <c r="I11" s="86">
        <v>5390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6">
        <v>0</v>
      </c>
      <c r="P11" s="86">
        <v>0</v>
      </c>
      <c r="Q11" s="86">
        <v>18</v>
      </c>
      <c r="R11" s="86">
        <v>0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6">
        <v>0</v>
      </c>
      <c r="AK11" s="86">
        <v>2251</v>
      </c>
      <c r="AL11" s="88">
        <v>0</v>
      </c>
      <c r="AM11" s="86">
        <v>0</v>
      </c>
      <c r="AN11" s="86">
        <v>0</v>
      </c>
      <c r="AO11" s="86">
        <v>0</v>
      </c>
      <c r="AP11" s="86">
        <v>0</v>
      </c>
      <c r="AQ11" s="86">
        <v>4622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13772</v>
      </c>
    </row>
    <row r="12" spans="1:49" x14ac:dyDescent="0.35">
      <c r="A12" t="s">
        <v>228</v>
      </c>
      <c r="B12" s="86"/>
      <c r="C12" s="86"/>
      <c r="D12" s="86"/>
      <c r="E12" s="86"/>
      <c r="F12" s="86">
        <v>125</v>
      </c>
      <c r="G12" s="86"/>
      <c r="H12" s="86"/>
      <c r="I12" s="86">
        <v>21</v>
      </c>
      <c r="J12" s="86"/>
      <c r="K12" s="86"/>
      <c r="L12" s="86"/>
      <c r="M12" s="86"/>
      <c r="N12" s="86"/>
      <c r="O12" s="86"/>
      <c r="P12" s="86"/>
      <c r="Q12" s="86">
        <v>390</v>
      </c>
      <c r="R12" s="86"/>
      <c r="S12" s="86"/>
      <c r="T12" s="86">
        <v>479</v>
      </c>
      <c r="U12" s="86"/>
      <c r="V12" s="86"/>
      <c r="W12" s="86"/>
      <c r="X12" s="86"/>
      <c r="Y12" s="86"/>
      <c r="Z12" s="86"/>
      <c r="AA12" s="86"/>
      <c r="AB12" s="86">
        <v>2954</v>
      </c>
      <c r="AC12" s="86"/>
      <c r="AD12" s="86"/>
      <c r="AE12" s="86">
        <v>2630</v>
      </c>
      <c r="AF12" s="86"/>
      <c r="AG12" s="86"/>
      <c r="AH12" s="86"/>
      <c r="AI12" s="86"/>
      <c r="AJ12" s="86">
        <v>27</v>
      </c>
      <c r="AK12" s="86">
        <v>487</v>
      </c>
      <c r="AL12" s="88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>
        <v>7113</v>
      </c>
    </row>
    <row r="13" spans="1:49" x14ac:dyDescent="0.35">
      <c r="A13" t="s">
        <v>229</v>
      </c>
      <c r="B13" s="86">
        <v>0</v>
      </c>
      <c r="C13" s="86">
        <v>0</v>
      </c>
      <c r="D13" s="86">
        <v>0</v>
      </c>
      <c r="E13" s="86">
        <v>0</v>
      </c>
      <c r="F13" s="86">
        <v>33</v>
      </c>
      <c r="G13" s="86">
        <v>0</v>
      </c>
      <c r="H13" s="86">
        <v>0</v>
      </c>
      <c r="I13" s="86">
        <v>31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22</v>
      </c>
      <c r="Q13" s="86">
        <v>9</v>
      </c>
      <c r="R13" s="86">
        <v>0</v>
      </c>
      <c r="S13" s="86">
        <v>0</v>
      </c>
      <c r="T13" s="86">
        <v>4</v>
      </c>
      <c r="U13" s="86">
        <v>8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0</v>
      </c>
      <c r="AI13" s="86">
        <v>0</v>
      </c>
      <c r="AJ13" s="86">
        <v>13</v>
      </c>
      <c r="AK13" s="86">
        <v>530</v>
      </c>
      <c r="AL13" s="88">
        <v>0</v>
      </c>
      <c r="AM13" s="86">
        <v>0</v>
      </c>
      <c r="AN13" s="86">
        <v>0</v>
      </c>
      <c r="AO13" s="86">
        <v>0</v>
      </c>
      <c r="AP13" s="86">
        <v>0</v>
      </c>
      <c r="AQ13" s="86">
        <v>8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658</v>
      </c>
    </row>
    <row r="14" spans="1:49" x14ac:dyDescent="0.35">
      <c r="A14" t="s">
        <v>133</v>
      </c>
      <c r="B14" s="86"/>
      <c r="C14" s="86"/>
      <c r="D14" s="86"/>
      <c r="E14" s="86">
        <v>906</v>
      </c>
      <c r="F14" s="86">
        <v>167</v>
      </c>
      <c r="G14" s="86"/>
      <c r="H14" s="86"/>
      <c r="I14" s="86">
        <v>112</v>
      </c>
      <c r="J14" s="86"/>
      <c r="K14" s="86"/>
      <c r="L14" s="86"/>
      <c r="M14" s="86"/>
      <c r="N14" s="86"/>
      <c r="O14" s="86"/>
      <c r="P14" s="86">
        <v>8005</v>
      </c>
      <c r="Q14" s="86">
        <v>469</v>
      </c>
      <c r="R14" s="86"/>
      <c r="S14" s="86"/>
      <c r="T14" s="86">
        <v>13</v>
      </c>
      <c r="U14" s="86">
        <v>285</v>
      </c>
      <c r="V14" s="86"/>
      <c r="W14" s="86"/>
      <c r="X14" s="86"/>
      <c r="Y14" s="86"/>
      <c r="Z14" s="86"/>
      <c r="AA14" s="86"/>
      <c r="AB14" s="86">
        <v>2041</v>
      </c>
      <c r="AC14" s="86"/>
      <c r="AD14" s="86"/>
      <c r="AE14" s="86">
        <v>743</v>
      </c>
      <c r="AF14" s="86">
        <v>99</v>
      </c>
      <c r="AG14" s="86"/>
      <c r="AH14" s="86"/>
      <c r="AI14" s="86"/>
      <c r="AJ14" s="86">
        <v>101</v>
      </c>
      <c r="AK14" s="86">
        <v>114</v>
      </c>
      <c r="AL14" s="88">
        <v>635</v>
      </c>
      <c r="AM14" s="86"/>
      <c r="AN14" s="86"/>
      <c r="AO14" s="86"/>
      <c r="AP14" s="86"/>
      <c r="AQ14" s="86">
        <v>589</v>
      </c>
      <c r="AR14" s="86"/>
      <c r="AS14" s="86"/>
      <c r="AT14" s="86"/>
      <c r="AU14" s="86">
        <v>19</v>
      </c>
      <c r="AV14" s="86"/>
      <c r="AW14" s="86">
        <v>14298</v>
      </c>
    </row>
    <row r="15" spans="1:49" x14ac:dyDescent="0.35">
      <c r="A15" t="s">
        <v>230</v>
      </c>
      <c r="B15" s="86"/>
      <c r="C15" s="86"/>
      <c r="D15" s="86"/>
      <c r="E15" s="86"/>
      <c r="F15" s="86">
        <v>67</v>
      </c>
      <c r="G15" s="86"/>
      <c r="H15" s="86"/>
      <c r="I15" s="86">
        <v>6</v>
      </c>
      <c r="J15" s="86"/>
      <c r="K15" s="86"/>
      <c r="L15" s="86"/>
      <c r="M15" s="86"/>
      <c r="N15" s="86"/>
      <c r="O15" s="86"/>
      <c r="P15" s="86"/>
      <c r="Q15" s="86">
        <v>14</v>
      </c>
      <c r="R15" s="86"/>
      <c r="S15" s="86"/>
      <c r="T15" s="86">
        <v>0</v>
      </c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>
        <v>1809</v>
      </c>
      <c r="AF15" s="86">
        <v>3</v>
      </c>
      <c r="AG15" s="86"/>
      <c r="AH15" s="86"/>
      <c r="AI15" s="86"/>
      <c r="AJ15" s="86">
        <v>1482</v>
      </c>
      <c r="AK15" s="86"/>
      <c r="AL15" s="88"/>
      <c r="AM15" s="86"/>
      <c r="AN15" s="86">
        <v>30</v>
      </c>
      <c r="AO15" s="86"/>
      <c r="AP15" s="86"/>
      <c r="AQ15" s="86">
        <v>997</v>
      </c>
      <c r="AR15" s="86"/>
      <c r="AS15" s="86"/>
      <c r="AT15" s="86"/>
      <c r="AU15" s="86"/>
      <c r="AV15" s="86"/>
      <c r="AW15" s="86">
        <v>4408</v>
      </c>
    </row>
    <row r="16" spans="1:49" x14ac:dyDescent="0.35">
      <c r="A16" t="s">
        <v>136</v>
      </c>
      <c r="B16" s="86"/>
      <c r="C16" s="86"/>
      <c r="D16" s="86"/>
      <c r="E16" s="86">
        <v>274</v>
      </c>
      <c r="F16" s="86">
        <v>117</v>
      </c>
      <c r="G16" s="86"/>
      <c r="H16" s="86"/>
      <c r="I16" s="86">
        <v>73</v>
      </c>
      <c r="J16" s="86"/>
      <c r="K16" s="86"/>
      <c r="L16" s="86">
        <v>25</v>
      </c>
      <c r="M16" s="86"/>
      <c r="N16" s="86"/>
      <c r="O16" s="86"/>
      <c r="P16" s="86"/>
      <c r="Q16" s="86">
        <v>82</v>
      </c>
      <c r="R16" s="86"/>
      <c r="S16" s="86"/>
      <c r="T16" s="86">
        <v>173</v>
      </c>
      <c r="U16" s="86">
        <v>3</v>
      </c>
      <c r="V16" s="86"/>
      <c r="W16" s="86"/>
      <c r="X16" s="86"/>
      <c r="Y16" s="86"/>
      <c r="Z16" s="86"/>
      <c r="AA16" s="86"/>
      <c r="AB16" s="86">
        <v>301</v>
      </c>
      <c r="AC16" s="86"/>
      <c r="AD16" s="86"/>
      <c r="AE16" s="86">
        <v>0</v>
      </c>
      <c r="AF16" s="86"/>
      <c r="AG16" s="86"/>
      <c r="AH16" s="86"/>
      <c r="AI16" s="86"/>
      <c r="AJ16" s="86">
        <v>121</v>
      </c>
      <c r="AK16" s="86"/>
      <c r="AL16" s="88">
        <v>16</v>
      </c>
      <c r="AM16" s="86"/>
      <c r="AN16" s="86">
        <v>53</v>
      </c>
      <c r="AO16" s="86"/>
      <c r="AP16" s="86"/>
      <c r="AQ16" s="86">
        <v>280</v>
      </c>
      <c r="AR16" s="86"/>
      <c r="AS16" s="86"/>
      <c r="AT16" s="86"/>
      <c r="AU16" s="86">
        <v>1075</v>
      </c>
      <c r="AV16" s="86"/>
      <c r="AW16" s="86">
        <v>2593</v>
      </c>
    </row>
    <row r="17" spans="1:49" x14ac:dyDescent="0.35">
      <c r="A17" t="s">
        <v>231</v>
      </c>
      <c r="B17" s="86"/>
      <c r="C17" s="86"/>
      <c r="D17" s="86"/>
      <c r="E17" s="86"/>
      <c r="F17" s="86">
        <v>63</v>
      </c>
      <c r="G17" s="86"/>
      <c r="H17" s="86"/>
      <c r="I17" s="86">
        <v>4</v>
      </c>
      <c r="J17" s="86"/>
      <c r="K17" s="86"/>
      <c r="L17" s="86"/>
      <c r="M17" s="86"/>
      <c r="N17" s="86"/>
      <c r="O17" s="86"/>
      <c r="P17" s="86"/>
      <c r="Q17" s="86">
        <v>0</v>
      </c>
      <c r="R17" s="86"/>
      <c r="S17" s="86"/>
      <c r="T17" s="86">
        <v>0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>
        <v>0</v>
      </c>
      <c r="AF17" s="86"/>
      <c r="AG17" s="86"/>
      <c r="AH17" s="86"/>
      <c r="AI17" s="86"/>
      <c r="AJ17" s="86"/>
      <c r="AK17" s="86"/>
      <c r="AL17" s="88">
        <v>1006</v>
      </c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>
        <v>1073</v>
      </c>
    </row>
    <row r="18" spans="1:49" x14ac:dyDescent="0.35">
      <c r="A18" t="s">
        <v>141</v>
      </c>
      <c r="B18" s="86"/>
      <c r="C18" s="86"/>
      <c r="D18" s="86"/>
      <c r="E18" s="86">
        <v>3</v>
      </c>
      <c r="F18" s="86">
        <v>3</v>
      </c>
      <c r="G18" s="86"/>
      <c r="H18" s="86"/>
      <c r="I18" s="86">
        <v>207</v>
      </c>
      <c r="J18" s="86"/>
      <c r="K18" s="86"/>
      <c r="L18" s="86"/>
      <c r="M18" s="86"/>
      <c r="N18" s="86"/>
      <c r="O18" s="86"/>
      <c r="P18" s="86">
        <v>654</v>
      </c>
      <c r="Q18" s="86">
        <v>9</v>
      </c>
      <c r="R18" s="86"/>
      <c r="S18" s="86"/>
      <c r="T18" s="86">
        <v>20</v>
      </c>
      <c r="U18" s="86">
        <v>9</v>
      </c>
      <c r="V18" s="86"/>
      <c r="W18" s="86"/>
      <c r="X18" s="86"/>
      <c r="Y18" s="86"/>
      <c r="Z18" s="86"/>
      <c r="AA18" s="86"/>
      <c r="AB18" s="86">
        <v>156</v>
      </c>
      <c r="AC18" s="86"/>
      <c r="AD18" s="86"/>
      <c r="AE18" s="86">
        <v>91</v>
      </c>
      <c r="AF18" s="86">
        <v>95</v>
      </c>
      <c r="AG18" s="86"/>
      <c r="AH18" s="86"/>
      <c r="AI18" s="86"/>
      <c r="AJ18" s="86"/>
      <c r="AK18" s="86">
        <v>1</v>
      </c>
      <c r="AL18" s="88">
        <v>24</v>
      </c>
      <c r="AM18" s="86"/>
      <c r="AN18" s="86">
        <v>6</v>
      </c>
      <c r="AO18" s="86"/>
      <c r="AP18" s="86">
        <v>1</v>
      </c>
      <c r="AQ18" s="86">
        <v>3</v>
      </c>
      <c r="AR18" s="86"/>
      <c r="AS18" s="86"/>
      <c r="AT18" s="86"/>
      <c r="AU18" s="86"/>
      <c r="AV18" s="86"/>
      <c r="AW18" s="86">
        <v>1282</v>
      </c>
    </row>
    <row r="19" spans="1:49" x14ac:dyDescent="0.35">
      <c r="A19" t="s">
        <v>232</v>
      </c>
      <c r="B19" s="86"/>
      <c r="C19" s="86"/>
      <c r="D19" s="86"/>
      <c r="E19" s="86"/>
      <c r="F19" s="86">
        <v>1221</v>
      </c>
      <c r="G19" s="86"/>
      <c r="H19" s="86"/>
      <c r="I19" s="86">
        <v>1406</v>
      </c>
      <c r="J19" s="86"/>
      <c r="K19" s="86"/>
      <c r="L19" s="86"/>
      <c r="M19" s="86"/>
      <c r="N19" s="86"/>
      <c r="O19" s="86"/>
      <c r="P19" s="86"/>
      <c r="Q19" s="86">
        <v>947</v>
      </c>
      <c r="R19" s="86"/>
      <c r="S19" s="86"/>
      <c r="T19" s="86">
        <v>0</v>
      </c>
      <c r="U19" s="86">
        <v>149</v>
      </c>
      <c r="V19" s="86"/>
      <c r="W19" s="86"/>
      <c r="X19" s="86"/>
      <c r="Y19" s="86"/>
      <c r="Z19" s="86"/>
      <c r="AA19" s="86"/>
      <c r="AB19" s="86">
        <v>8308</v>
      </c>
      <c r="AC19" s="86"/>
      <c r="AD19" s="86"/>
      <c r="AE19" s="86"/>
      <c r="AF19" s="86"/>
      <c r="AG19" s="86"/>
      <c r="AH19" s="86"/>
      <c r="AI19" s="86"/>
      <c r="AJ19" s="86"/>
      <c r="AK19" s="86"/>
      <c r="AL19" s="88"/>
      <c r="AM19" s="86"/>
      <c r="AN19" s="86">
        <v>52</v>
      </c>
      <c r="AO19" s="86"/>
      <c r="AP19" s="86"/>
      <c r="AQ19" s="86">
        <v>2137</v>
      </c>
      <c r="AR19" s="86"/>
      <c r="AS19" s="86"/>
      <c r="AT19" s="86"/>
      <c r="AU19" s="86"/>
      <c r="AV19" s="86"/>
      <c r="AW19" s="86">
        <v>14220</v>
      </c>
    </row>
    <row r="20" spans="1:49" x14ac:dyDescent="0.35">
      <c r="A20" t="s">
        <v>233</v>
      </c>
      <c r="B20" s="86"/>
      <c r="C20" s="86"/>
      <c r="D20" s="86"/>
      <c r="E20" s="86"/>
      <c r="F20" s="86">
        <v>3691</v>
      </c>
      <c r="G20" s="86"/>
      <c r="H20" s="86"/>
      <c r="I20" s="86">
        <v>152</v>
      </c>
      <c r="J20" s="86"/>
      <c r="K20" s="86"/>
      <c r="L20" s="86"/>
      <c r="M20" s="86"/>
      <c r="N20" s="86"/>
      <c r="O20" s="86"/>
      <c r="P20" s="86"/>
      <c r="Q20" s="86">
        <v>2714</v>
      </c>
      <c r="R20" s="86"/>
      <c r="S20" s="86"/>
      <c r="T20" s="86">
        <v>2253</v>
      </c>
      <c r="U20" s="86">
        <v>115</v>
      </c>
      <c r="V20" s="86"/>
      <c r="W20" s="86"/>
      <c r="X20" s="86"/>
      <c r="Y20" s="86"/>
      <c r="Z20" s="86"/>
      <c r="AA20" s="86"/>
      <c r="AB20" s="86">
        <v>14416</v>
      </c>
      <c r="AC20" s="86"/>
      <c r="AD20" s="86"/>
      <c r="AE20" s="86"/>
      <c r="AF20" s="86"/>
      <c r="AG20" s="86"/>
      <c r="AH20" s="86"/>
      <c r="AI20" s="86"/>
      <c r="AJ20" s="86"/>
      <c r="AK20" s="86"/>
      <c r="AL20" s="88"/>
      <c r="AM20" s="86"/>
      <c r="AN20" s="86">
        <v>1861</v>
      </c>
      <c r="AO20" s="86"/>
      <c r="AP20" s="86"/>
      <c r="AQ20" s="86">
        <v>1371</v>
      </c>
      <c r="AR20" s="86"/>
      <c r="AS20" s="86"/>
      <c r="AT20" s="86"/>
      <c r="AU20" s="86"/>
      <c r="AV20" s="86"/>
      <c r="AW20" s="86">
        <v>26573</v>
      </c>
    </row>
    <row r="21" spans="1:49" x14ac:dyDescent="0.35">
      <c r="A21" t="s">
        <v>134</v>
      </c>
      <c r="B21" s="86"/>
      <c r="C21" s="86"/>
      <c r="D21" s="86"/>
      <c r="E21" s="86"/>
      <c r="F21" s="86">
        <v>338</v>
      </c>
      <c r="G21" s="86"/>
      <c r="H21" s="86"/>
      <c r="I21" s="86">
        <v>48</v>
      </c>
      <c r="J21" s="86"/>
      <c r="K21" s="86"/>
      <c r="L21" s="86">
        <v>16</v>
      </c>
      <c r="M21" s="86"/>
      <c r="N21" s="86"/>
      <c r="O21" s="86"/>
      <c r="P21" s="86">
        <v>4752</v>
      </c>
      <c r="Q21" s="86">
        <v>74</v>
      </c>
      <c r="R21" s="86"/>
      <c r="S21" s="86"/>
      <c r="T21" s="86">
        <v>0</v>
      </c>
      <c r="U21" s="86">
        <v>1</v>
      </c>
      <c r="V21" s="86"/>
      <c r="W21" s="86"/>
      <c r="X21" s="86"/>
      <c r="Y21" s="86"/>
      <c r="Z21" s="86"/>
      <c r="AA21" s="86"/>
      <c r="AB21" s="86"/>
      <c r="AC21" s="86"/>
      <c r="AD21" s="86"/>
      <c r="AE21" s="86">
        <v>282</v>
      </c>
      <c r="AF21" s="86">
        <v>99</v>
      </c>
      <c r="AG21" s="86"/>
      <c r="AH21" s="86"/>
      <c r="AI21" s="86"/>
      <c r="AJ21" s="86">
        <v>323</v>
      </c>
      <c r="AK21" s="86"/>
      <c r="AL21" s="88"/>
      <c r="AM21" s="86"/>
      <c r="AN21" s="86"/>
      <c r="AO21" s="86"/>
      <c r="AP21" s="86"/>
      <c r="AQ21" s="86">
        <v>338</v>
      </c>
      <c r="AR21" s="86"/>
      <c r="AS21" s="86"/>
      <c r="AT21" s="86"/>
      <c r="AU21" s="86">
        <v>2506</v>
      </c>
      <c r="AV21" s="86"/>
      <c r="AW21" s="86">
        <v>8777</v>
      </c>
    </row>
    <row r="22" spans="1:49" x14ac:dyDescent="0.35">
      <c r="A22" t="s">
        <v>142</v>
      </c>
      <c r="B22" s="86"/>
      <c r="C22" s="86"/>
      <c r="D22" s="86"/>
      <c r="E22" s="86"/>
      <c r="F22" s="86">
        <v>10</v>
      </c>
      <c r="G22" s="86"/>
      <c r="H22" s="86">
        <v>3734</v>
      </c>
      <c r="I22" s="86">
        <v>2098</v>
      </c>
      <c r="J22" s="86"/>
      <c r="K22" s="86"/>
      <c r="L22" s="86"/>
      <c r="M22" s="86"/>
      <c r="N22" s="86"/>
      <c r="O22" s="86"/>
      <c r="P22" s="86">
        <v>1234</v>
      </c>
      <c r="Q22" s="86">
        <v>615</v>
      </c>
      <c r="R22" s="86"/>
      <c r="S22" s="86"/>
      <c r="T22" s="86">
        <v>0</v>
      </c>
      <c r="U22" s="86">
        <v>2</v>
      </c>
      <c r="V22" s="86"/>
      <c r="W22" s="86"/>
      <c r="X22" s="86"/>
      <c r="Y22" s="86"/>
      <c r="Z22" s="86"/>
      <c r="AA22" s="86"/>
      <c r="AB22" s="86"/>
      <c r="AC22" s="86"/>
      <c r="AD22" s="86"/>
      <c r="AE22" s="86">
        <v>0</v>
      </c>
      <c r="AF22" s="86">
        <v>54</v>
      </c>
      <c r="AG22" s="86"/>
      <c r="AH22" s="86"/>
      <c r="AI22" s="86"/>
      <c r="AJ22" s="86">
        <v>662</v>
      </c>
      <c r="AK22" s="86">
        <v>650</v>
      </c>
      <c r="AL22" s="88">
        <v>623</v>
      </c>
      <c r="AM22" s="86"/>
      <c r="AN22" s="86"/>
      <c r="AO22" s="86"/>
      <c r="AP22" s="86"/>
      <c r="AQ22" s="86"/>
      <c r="AR22" s="86"/>
      <c r="AS22" s="86"/>
      <c r="AT22" s="86"/>
      <c r="AU22" s="86">
        <v>5544</v>
      </c>
      <c r="AV22" s="86"/>
      <c r="AW22" s="86">
        <v>15226</v>
      </c>
    </row>
    <row r="23" spans="1:49" x14ac:dyDescent="0.35">
      <c r="A23" t="s">
        <v>83</v>
      </c>
      <c r="B23" s="86">
        <v>0</v>
      </c>
      <c r="C23" s="86">
        <v>0</v>
      </c>
      <c r="D23" s="86">
        <v>0</v>
      </c>
      <c r="E23" s="86">
        <v>22</v>
      </c>
      <c r="F23" s="86">
        <v>66</v>
      </c>
      <c r="G23" s="86">
        <v>0</v>
      </c>
      <c r="H23" s="86">
        <v>0</v>
      </c>
      <c r="I23" s="86">
        <v>69</v>
      </c>
      <c r="J23" s="86">
        <v>0</v>
      </c>
      <c r="K23" s="86">
        <v>0</v>
      </c>
      <c r="L23" s="86">
        <v>0</v>
      </c>
      <c r="M23" s="86">
        <v>0</v>
      </c>
      <c r="N23" s="86">
        <v>0</v>
      </c>
      <c r="O23" s="86">
        <v>0</v>
      </c>
      <c r="P23" s="86">
        <v>249</v>
      </c>
      <c r="Q23" s="86">
        <v>32</v>
      </c>
      <c r="R23" s="86">
        <v>0</v>
      </c>
      <c r="S23" s="86">
        <v>0</v>
      </c>
      <c r="T23" s="86">
        <v>32</v>
      </c>
      <c r="U23" s="86">
        <v>4</v>
      </c>
      <c r="V23" s="86">
        <v>0</v>
      </c>
      <c r="W23" s="86">
        <v>0</v>
      </c>
      <c r="X23" s="86">
        <v>0</v>
      </c>
      <c r="Y23" s="86">
        <v>0</v>
      </c>
      <c r="Z23" s="86">
        <v>0</v>
      </c>
      <c r="AA23" s="86">
        <v>0</v>
      </c>
      <c r="AB23" s="86">
        <v>444</v>
      </c>
      <c r="AC23" s="86">
        <v>0</v>
      </c>
      <c r="AD23" s="86">
        <v>0</v>
      </c>
      <c r="AE23" s="86">
        <v>152</v>
      </c>
      <c r="AF23" s="86">
        <v>134</v>
      </c>
      <c r="AG23" s="86">
        <v>0</v>
      </c>
      <c r="AH23" s="86">
        <v>0</v>
      </c>
      <c r="AI23" s="86">
        <v>0</v>
      </c>
      <c r="AJ23" s="86">
        <v>98</v>
      </c>
      <c r="AK23" s="86">
        <v>6</v>
      </c>
      <c r="AL23" s="88">
        <v>17</v>
      </c>
      <c r="AM23" s="86">
        <v>0</v>
      </c>
      <c r="AN23" s="86">
        <v>15</v>
      </c>
      <c r="AO23" s="86">
        <v>0</v>
      </c>
      <c r="AP23" s="86">
        <v>0</v>
      </c>
      <c r="AQ23" s="86">
        <v>230</v>
      </c>
      <c r="AR23" s="86">
        <v>0</v>
      </c>
      <c r="AS23" s="86">
        <v>0</v>
      </c>
      <c r="AT23" s="86">
        <v>0</v>
      </c>
      <c r="AU23" s="86">
        <v>1036</v>
      </c>
      <c r="AV23" s="86">
        <v>0</v>
      </c>
      <c r="AW23" s="86">
        <v>2606</v>
      </c>
    </row>
    <row r="24" spans="1:49" x14ac:dyDescent="0.35">
      <c r="A24" t="s">
        <v>84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64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0</v>
      </c>
      <c r="P24" s="86">
        <v>0</v>
      </c>
      <c r="Q24" s="86">
        <v>115</v>
      </c>
      <c r="R24" s="86">
        <v>0</v>
      </c>
      <c r="S24" s="86">
        <v>0</v>
      </c>
      <c r="T24" s="86">
        <v>0</v>
      </c>
      <c r="U24" s="86">
        <v>61</v>
      </c>
      <c r="V24" s="86">
        <v>0</v>
      </c>
      <c r="W24" s="86">
        <v>0</v>
      </c>
      <c r="X24" s="86">
        <v>0</v>
      </c>
      <c r="Y24" s="86">
        <v>0</v>
      </c>
      <c r="Z24" s="86">
        <v>0</v>
      </c>
      <c r="AA24" s="86">
        <v>0</v>
      </c>
      <c r="AB24" s="86">
        <v>554</v>
      </c>
      <c r="AC24" s="86">
        <v>0</v>
      </c>
      <c r="AD24" s="86">
        <v>0</v>
      </c>
      <c r="AE24" s="86">
        <v>0</v>
      </c>
      <c r="AF24" s="86">
        <v>0</v>
      </c>
      <c r="AG24" s="86">
        <v>0</v>
      </c>
      <c r="AH24" s="86">
        <v>0</v>
      </c>
      <c r="AI24" s="86">
        <v>0</v>
      </c>
      <c r="AJ24" s="86">
        <v>491</v>
      </c>
      <c r="AK24" s="86">
        <v>0</v>
      </c>
      <c r="AL24" s="88">
        <v>0</v>
      </c>
      <c r="AM24" s="86">
        <v>0</v>
      </c>
      <c r="AN24" s="86">
        <v>38</v>
      </c>
      <c r="AO24" s="86">
        <v>0</v>
      </c>
      <c r="AP24" s="86">
        <v>0</v>
      </c>
      <c r="AQ24" s="86">
        <v>66</v>
      </c>
      <c r="AR24" s="86">
        <v>0</v>
      </c>
      <c r="AS24" s="86">
        <v>0</v>
      </c>
      <c r="AT24" s="86">
        <v>0</v>
      </c>
      <c r="AU24" s="86">
        <v>0</v>
      </c>
      <c r="AV24" s="86">
        <v>0</v>
      </c>
      <c r="AW24" s="86">
        <v>1389</v>
      </c>
    </row>
    <row r="25" spans="1:49" x14ac:dyDescent="0.35">
      <c r="A25" t="s">
        <v>126</v>
      </c>
      <c r="B25" s="86"/>
      <c r="C25" s="86"/>
      <c r="D25" s="86"/>
      <c r="E25" s="86"/>
      <c r="F25" s="86">
        <v>7</v>
      </c>
      <c r="G25" s="86"/>
      <c r="H25" s="86"/>
      <c r="I25" s="86">
        <v>2</v>
      </c>
      <c r="J25" s="86"/>
      <c r="K25" s="86"/>
      <c r="L25" s="86"/>
      <c r="M25" s="86"/>
      <c r="N25" s="86"/>
      <c r="O25" s="86"/>
      <c r="P25" s="86">
        <v>4</v>
      </c>
      <c r="Q25" s="86">
        <v>0</v>
      </c>
      <c r="R25" s="86"/>
      <c r="S25" s="86"/>
      <c r="T25" s="86">
        <v>0</v>
      </c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>
        <v>0</v>
      </c>
      <c r="AF25" s="86"/>
      <c r="AG25" s="86"/>
      <c r="AH25" s="86"/>
      <c r="AI25" s="86"/>
      <c r="AJ25" s="86">
        <v>1</v>
      </c>
      <c r="AK25" s="86"/>
      <c r="AL25" s="88"/>
      <c r="AM25" s="86"/>
      <c r="AN25" s="86">
        <v>7</v>
      </c>
      <c r="AO25" s="86"/>
      <c r="AP25" s="86"/>
      <c r="AQ25" s="86">
        <v>83</v>
      </c>
      <c r="AR25" s="86"/>
      <c r="AS25" s="86"/>
      <c r="AT25" s="86"/>
      <c r="AU25" s="86"/>
      <c r="AV25" s="86"/>
      <c r="AW25" s="86">
        <v>104</v>
      </c>
    </row>
    <row r="26" spans="1:49" x14ac:dyDescent="0.35">
      <c r="A26" t="s">
        <v>87</v>
      </c>
      <c r="B26" s="86">
        <v>0</v>
      </c>
      <c r="C26" s="86">
        <v>0</v>
      </c>
      <c r="D26" s="86">
        <v>0</v>
      </c>
      <c r="E26" s="86">
        <v>0</v>
      </c>
      <c r="F26" s="86">
        <v>0</v>
      </c>
      <c r="G26" s="86">
        <v>0</v>
      </c>
      <c r="H26" s="86">
        <v>0</v>
      </c>
      <c r="I26" s="86">
        <v>7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112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6">
        <v>0</v>
      </c>
      <c r="Y26" s="86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6">
        <v>0</v>
      </c>
      <c r="AK26" s="86">
        <v>0</v>
      </c>
      <c r="AL26" s="88">
        <v>0</v>
      </c>
      <c r="AM26" s="86">
        <v>0</v>
      </c>
      <c r="AN26" s="86">
        <v>0</v>
      </c>
      <c r="AO26" s="86">
        <v>0</v>
      </c>
      <c r="AP26" s="86">
        <v>0</v>
      </c>
      <c r="AQ26" s="86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119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33428485.999999974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525</v>
      </c>
    </row>
    <row r="34" spans="4:5" x14ac:dyDescent="0.35">
      <c r="D34" t="str">
        <f t="shared" si="0"/>
        <v>Dentists</v>
      </c>
      <c r="E34">
        <f t="shared" si="1"/>
        <v>81</v>
      </c>
    </row>
    <row r="35" spans="4:5" x14ac:dyDescent="0.35">
      <c r="D35" t="str">
        <f t="shared" si="0"/>
        <v xml:space="preserve">Community Health Workers </v>
      </c>
      <c r="E35">
        <f t="shared" si="1"/>
        <v>2652</v>
      </c>
    </row>
    <row r="36" spans="4:5" x14ac:dyDescent="0.35">
      <c r="D36" t="str">
        <f t="shared" si="0"/>
        <v>Dieticians and nutritionists</v>
      </c>
      <c r="E36">
        <f t="shared" si="1"/>
        <v>57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236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12220226.500000007</v>
      </c>
      <c r="D54" t="str">
        <f t="shared" ref="D54:D117" si="3">D30</f>
        <v>Medical Doctors</v>
      </c>
      <c r="E54">
        <f t="shared" ref="E54:E77" si="4">C3</f>
        <v>1704</v>
      </c>
    </row>
    <row r="55" spans="2:5" x14ac:dyDescent="0.35">
      <c r="D55" t="str">
        <f t="shared" si="3"/>
        <v>Nursing Personnel</v>
      </c>
      <c r="E55">
        <f t="shared" si="4"/>
        <v>15426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1138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11845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12643123.000000002</v>
      </c>
      <c r="D78" t="str">
        <f t="shared" si="3"/>
        <v>Medical Doctors</v>
      </c>
      <c r="E78">
        <f t="shared" ref="E78:E101" si="5">D3</f>
        <v>0</v>
      </c>
    </row>
    <row r="79" spans="2:5" x14ac:dyDescent="0.35">
      <c r="D79" t="str">
        <f t="shared" si="3"/>
        <v>Nursing Personnel</v>
      </c>
      <c r="E79">
        <f t="shared" si="5"/>
        <v>0</v>
      </c>
    </row>
    <row r="80" spans="2:5" x14ac:dyDescent="0.35">
      <c r="D80" t="str">
        <f t="shared" si="3"/>
        <v>Midwifery personnel</v>
      </c>
      <c r="E80">
        <f t="shared" si="5"/>
        <v>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0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0</v>
      </c>
    </row>
    <row r="97" spans="2:5" x14ac:dyDescent="0.35">
      <c r="D97" t="str">
        <f t="shared" si="3"/>
        <v xml:space="preserve">Paramedical Practitioners </v>
      </c>
      <c r="E97">
        <f t="shared" si="5"/>
        <v>0</v>
      </c>
    </row>
    <row r="98" spans="2:5" x14ac:dyDescent="0.35">
      <c r="D98" t="str">
        <f t="shared" si="3"/>
        <v>Physiotherapists and physiotherapy assistants</v>
      </c>
      <c r="E98">
        <f t="shared" si="5"/>
        <v>0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21522625.999999993</v>
      </c>
      <c r="D102" s="29" t="str">
        <f t="shared" si="3"/>
        <v>Medical Doctors</v>
      </c>
      <c r="E102">
        <f t="shared" ref="E102:E125" si="6">E3</f>
        <v>4360</v>
      </c>
    </row>
    <row r="103" spans="2:5" x14ac:dyDescent="0.35">
      <c r="D103" s="29" t="str">
        <f t="shared" si="3"/>
        <v>Nursing Personnel</v>
      </c>
      <c r="E103">
        <f t="shared" si="6"/>
        <v>23748</v>
      </c>
    </row>
    <row r="104" spans="2:5" x14ac:dyDescent="0.35">
      <c r="D104" s="29" t="str">
        <f t="shared" si="3"/>
        <v>Midwifery personnel</v>
      </c>
      <c r="E104">
        <f t="shared" si="6"/>
        <v>15608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2923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68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906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274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22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2546401.9999999986</v>
      </c>
      <c r="D126" s="29" t="str">
        <f t="shared" si="7"/>
        <v>Medical Doctors</v>
      </c>
      <c r="E126">
        <f t="shared" ref="E126:E149" si="8">F3</f>
        <v>2048</v>
      </c>
    </row>
    <row r="127" spans="2:5" x14ac:dyDescent="0.35">
      <c r="D127" s="29" t="str">
        <f t="shared" si="7"/>
        <v>Nursing Personnel</v>
      </c>
      <c r="E127">
        <f t="shared" si="8"/>
        <v>15542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2156</v>
      </c>
    </row>
    <row r="130" spans="4:5" x14ac:dyDescent="0.35">
      <c r="D130" s="29" t="str">
        <f t="shared" si="7"/>
        <v>Dentists</v>
      </c>
      <c r="E130">
        <f t="shared" si="8"/>
        <v>7018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1423</v>
      </c>
    </row>
    <row r="135" spans="4:5" x14ac:dyDescent="0.35">
      <c r="D135" s="29" t="str">
        <f t="shared" si="7"/>
        <v xml:space="preserve">Managerial staff </v>
      </c>
      <c r="E135">
        <f t="shared" si="8"/>
        <v>125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167</v>
      </c>
    </row>
    <row r="138" spans="4:5" x14ac:dyDescent="0.35">
      <c r="D138" s="29" t="str">
        <f t="shared" si="7"/>
        <v xml:space="preserve">Medical Assistants </v>
      </c>
      <c r="E138">
        <f t="shared" si="8"/>
        <v>67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117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63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3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1221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3691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10</v>
      </c>
    </row>
    <row r="146" spans="2:5" x14ac:dyDescent="0.35">
      <c r="D146" s="29" t="str">
        <f t="shared" si="7"/>
        <v>Physiotherapists and physiotherapy assistants</v>
      </c>
      <c r="E146">
        <f t="shared" si="8"/>
        <v>66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7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5343019.9999999991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105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26811790.500000004</v>
      </c>
      <c r="D174" s="31" t="str">
        <f t="shared" si="7"/>
        <v>Medical Doctors</v>
      </c>
      <c r="E174">
        <f t="shared" ref="E174:E197" si="10">H3</f>
        <v>8870</v>
      </c>
    </row>
    <row r="175" spans="2:5" x14ac:dyDescent="0.35">
      <c r="D175" s="30" t="str">
        <f t="shared" si="7"/>
        <v>Nursing Personnel</v>
      </c>
      <c r="E175">
        <f t="shared" si="10"/>
        <v>26792</v>
      </c>
    </row>
    <row r="176" spans="2:5" x14ac:dyDescent="0.35">
      <c r="D176" s="30" t="str">
        <f t="shared" si="7"/>
        <v>Midwifery personnel</v>
      </c>
      <c r="E176">
        <f t="shared" si="10"/>
        <v>12690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0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3734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0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26491086.500000011</v>
      </c>
      <c r="D198" s="30" t="str">
        <f t="shared" si="11"/>
        <v>Medical Doctors</v>
      </c>
      <c r="E198">
        <f t="shared" ref="E198:E221" si="12">I3</f>
        <v>5930</v>
      </c>
    </row>
    <row r="199" spans="2:5" x14ac:dyDescent="0.35">
      <c r="D199" s="30" t="str">
        <f t="shared" si="11"/>
        <v>Nursing Personnel</v>
      </c>
      <c r="E199">
        <f t="shared" si="12"/>
        <v>23436</v>
      </c>
    </row>
    <row r="200" spans="2:5" x14ac:dyDescent="0.35">
      <c r="D200" s="30" t="str">
        <f t="shared" si="11"/>
        <v>Midwifery personnel</v>
      </c>
      <c r="E200">
        <f t="shared" si="12"/>
        <v>2516</v>
      </c>
    </row>
    <row r="201" spans="2:5" x14ac:dyDescent="0.35">
      <c r="D201" s="30" t="str">
        <f t="shared" si="11"/>
        <v>Pharmacists</v>
      </c>
      <c r="E201">
        <f t="shared" si="12"/>
        <v>78</v>
      </c>
    </row>
    <row r="202" spans="2:5" x14ac:dyDescent="0.35">
      <c r="D202" s="30" t="str">
        <f t="shared" si="11"/>
        <v>Dentists</v>
      </c>
      <c r="E202">
        <f t="shared" si="12"/>
        <v>112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154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5</v>
      </c>
    </row>
    <row r="206" spans="2:5" x14ac:dyDescent="0.35">
      <c r="D206" s="30" t="str">
        <f t="shared" si="11"/>
        <v>Personal care workers in health service</v>
      </c>
      <c r="E206">
        <f t="shared" si="12"/>
        <v>5390</v>
      </c>
    </row>
    <row r="207" spans="2:5" x14ac:dyDescent="0.35">
      <c r="D207" s="30" t="str">
        <f t="shared" si="11"/>
        <v xml:space="preserve">Managerial staff </v>
      </c>
      <c r="E207">
        <f t="shared" si="12"/>
        <v>21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31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112</v>
      </c>
    </row>
    <row r="210" spans="2:5" x14ac:dyDescent="0.35">
      <c r="D210" s="30" t="str">
        <f t="shared" si="11"/>
        <v xml:space="preserve">Medical Assistants </v>
      </c>
      <c r="E210">
        <f t="shared" si="12"/>
        <v>6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73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4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207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1406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152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48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2098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69</v>
      </c>
    </row>
    <row r="219" spans="2:5" x14ac:dyDescent="0.35">
      <c r="D219" s="30" t="str">
        <f t="shared" si="11"/>
        <v>Social workers</v>
      </c>
      <c r="E219">
        <f t="shared" si="12"/>
        <v>64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2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7</v>
      </c>
    </row>
    <row r="222" spans="2:5" x14ac:dyDescent="0.35">
      <c r="B222" t="str">
        <f>J1</f>
        <v>COD</v>
      </c>
      <c r="C222">
        <f>J2</f>
        <v>92853164.500000015</v>
      </c>
      <c r="D222" s="29" t="str">
        <f t="shared" si="11"/>
        <v>Medical Doctors</v>
      </c>
      <c r="E222">
        <f t="shared" ref="E222:E245" si="13">J3</f>
        <v>0</v>
      </c>
    </row>
    <row r="223" spans="2:5" x14ac:dyDescent="0.35">
      <c r="D223" s="30" t="str">
        <f t="shared" si="11"/>
        <v>Nursing Personnel</v>
      </c>
      <c r="E223">
        <f t="shared" si="13"/>
        <v>0</v>
      </c>
    </row>
    <row r="224" spans="2:5" x14ac:dyDescent="0.35">
      <c r="D224" s="30" t="str">
        <f t="shared" si="11"/>
        <v>Midwifery personnel</v>
      </c>
      <c r="E224">
        <f t="shared" si="13"/>
        <v>0</v>
      </c>
    </row>
    <row r="225" spans="4:5" x14ac:dyDescent="0.35">
      <c r="D225" s="30" t="str">
        <f t="shared" si="11"/>
        <v>Pharmacists</v>
      </c>
      <c r="E225">
        <f t="shared" si="13"/>
        <v>2439</v>
      </c>
    </row>
    <row r="226" spans="4:5" x14ac:dyDescent="0.35">
      <c r="D226" s="30" t="str">
        <f t="shared" si="11"/>
        <v>Dentists</v>
      </c>
      <c r="E226">
        <f t="shared" si="13"/>
        <v>1004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776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3788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0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0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0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5702174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283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582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806166.00000000023</v>
      </c>
      <c r="D270" s="29" t="str">
        <f t="shared" si="14"/>
        <v>Medical Doctors</v>
      </c>
      <c r="E270">
        <f t="shared" ref="E270:E293" si="16">L3</f>
        <v>708</v>
      </c>
    </row>
    <row r="271" spans="2:5" x14ac:dyDescent="0.35">
      <c r="D271" s="30" t="str">
        <f t="shared" si="14"/>
        <v>Nursing Personnel</v>
      </c>
      <c r="E271">
        <f t="shared" si="16"/>
        <v>1366</v>
      </c>
    </row>
    <row r="272" spans="2:5" x14ac:dyDescent="0.35">
      <c r="D272" s="30" t="str">
        <f t="shared" si="14"/>
        <v>Midwifery personnel</v>
      </c>
      <c r="E272">
        <f t="shared" si="16"/>
        <v>1172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25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16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582640.00000000023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43451665.999999985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3555867.9999999991</v>
      </c>
      <c r="D342" s="29" t="str">
        <f t="shared" si="18"/>
        <v>Medical Doctors</v>
      </c>
      <c r="E342">
        <f t="shared" ref="E342:E365" si="20">O3</f>
        <v>662</v>
      </c>
    </row>
    <row r="343" spans="2:5" x14ac:dyDescent="0.35">
      <c r="D343" s="30" t="str">
        <f t="shared" si="18"/>
        <v>Nursing Personnel</v>
      </c>
      <c r="E343">
        <f t="shared" si="20"/>
        <v>0</v>
      </c>
    </row>
    <row r="344" spans="2:5" x14ac:dyDescent="0.35">
      <c r="D344" s="30" t="str">
        <f t="shared" si="18"/>
        <v>Midwifery personnel</v>
      </c>
      <c r="E344">
        <f t="shared" si="20"/>
        <v>0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6000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0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0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0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0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0</v>
      </c>
    </row>
    <row r="363" spans="2:5" x14ac:dyDescent="0.35">
      <c r="D363" s="30" t="str">
        <f t="shared" si="18"/>
        <v>Social workers</v>
      </c>
      <c r="E363">
        <f t="shared" si="20"/>
        <v>0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117190910.99999994</v>
      </c>
      <c r="D366" s="29" t="str">
        <f t="shared" ref="D366:D429" si="22">D342</f>
        <v>Medical Doctors</v>
      </c>
      <c r="E366">
        <f t="shared" ref="E366:E389" si="23">P3</f>
        <v>27155</v>
      </c>
    </row>
    <row r="367" spans="2:5" x14ac:dyDescent="0.35">
      <c r="D367" s="30" t="str">
        <f t="shared" si="22"/>
        <v>Nursing Personnel</v>
      </c>
      <c r="E367">
        <f t="shared" si="23"/>
        <v>139648</v>
      </c>
    </row>
    <row r="368" spans="2:5" x14ac:dyDescent="0.35">
      <c r="D368" s="30" t="str">
        <f t="shared" si="22"/>
        <v>Midwifery personnel</v>
      </c>
      <c r="E368">
        <f t="shared" si="23"/>
        <v>40710</v>
      </c>
    </row>
    <row r="369" spans="4:5" x14ac:dyDescent="0.35">
      <c r="D369" s="30" t="str">
        <f t="shared" si="22"/>
        <v>Pharmacists</v>
      </c>
      <c r="E369">
        <f t="shared" si="23"/>
        <v>17331</v>
      </c>
    </row>
    <row r="370" spans="4:5" x14ac:dyDescent="0.35">
      <c r="D370" s="30" t="str">
        <f t="shared" si="22"/>
        <v>Dentists</v>
      </c>
      <c r="E370">
        <f t="shared" si="23"/>
        <v>16139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42630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1234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22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8005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654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4752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1234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249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4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2292572.9999999981</v>
      </c>
      <c r="D390" s="29" t="str">
        <f t="shared" si="22"/>
        <v>Medical Doctors</v>
      </c>
      <c r="E390">
        <f t="shared" ref="E390:E413" si="24">Q3</f>
        <v>3559</v>
      </c>
    </row>
    <row r="391" spans="2:5" x14ac:dyDescent="0.35">
      <c r="D391" s="30" t="str">
        <f t="shared" si="22"/>
        <v>Nursing Personnel</v>
      </c>
      <c r="E391">
        <f t="shared" si="24"/>
        <v>10963</v>
      </c>
    </row>
    <row r="392" spans="2:5" x14ac:dyDescent="0.35">
      <c r="D392" s="30" t="str">
        <f t="shared" si="22"/>
        <v>Midwifery personnel</v>
      </c>
      <c r="E392">
        <f t="shared" si="24"/>
        <v>1324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110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18</v>
      </c>
    </row>
    <row r="399" spans="2:5" x14ac:dyDescent="0.35">
      <c r="D399" s="30" t="str">
        <f t="shared" si="22"/>
        <v xml:space="preserve">Managerial staff </v>
      </c>
      <c r="E399">
        <f t="shared" si="24"/>
        <v>390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9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469</v>
      </c>
    </row>
    <row r="402" spans="2:5" x14ac:dyDescent="0.35">
      <c r="D402" s="30" t="str">
        <f t="shared" si="22"/>
        <v xml:space="preserve">Medical Assistants </v>
      </c>
      <c r="E402">
        <f t="shared" si="24"/>
        <v>14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82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9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947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2714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74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615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32</v>
      </c>
    </row>
    <row r="411" spans="2:5" x14ac:dyDescent="0.35">
      <c r="D411" s="30" t="str">
        <f t="shared" si="22"/>
        <v>Social workers</v>
      </c>
      <c r="E411">
        <f t="shared" si="24"/>
        <v>115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112</v>
      </c>
    </row>
    <row r="414" spans="2:5" x14ac:dyDescent="0.35">
      <c r="B414" t="str">
        <f>R1</f>
        <v>GHA</v>
      </c>
      <c r="C414">
        <f>R2</f>
        <v>32180401.499999981</v>
      </c>
      <c r="D414" s="29" t="str">
        <f t="shared" si="22"/>
        <v>Medical Doctors</v>
      </c>
      <c r="E414">
        <f t="shared" ref="E414:E437" si="25">R3</f>
        <v>10570</v>
      </c>
    </row>
    <row r="415" spans="2:5" x14ac:dyDescent="0.35">
      <c r="D415" s="30" t="str">
        <f t="shared" si="22"/>
        <v>Nursing Personnel</v>
      </c>
      <c r="E415">
        <f t="shared" si="25"/>
        <v>191578</v>
      </c>
    </row>
    <row r="416" spans="2:5" x14ac:dyDescent="0.35">
      <c r="D416" s="30" t="str">
        <f t="shared" si="22"/>
        <v>Midwifery personnel</v>
      </c>
      <c r="E416">
        <f t="shared" si="25"/>
        <v>33400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0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0</v>
      </c>
    </row>
    <row r="426" spans="4:5" x14ac:dyDescent="0.35">
      <c r="D426" s="30" t="str">
        <f t="shared" si="22"/>
        <v xml:space="preserve">Medical Assistants </v>
      </c>
      <c r="E426">
        <f t="shared" si="25"/>
        <v>0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0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0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0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0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0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13205152.499999998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2573994.9999999995</v>
      </c>
      <c r="D462" s="29" t="str">
        <f t="shared" si="26"/>
        <v>Medical Doctors</v>
      </c>
      <c r="E462">
        <f t="shared" ref="E462:E485" si="28">T3</f>
        <v>466</v>
      </c>
    </row>
    <row r="463" spans="2:5" x14ac:dyDescent="0.35">
      <c r="D463" s="30" t="str">
        <f t="shared" si="26"/>
        <v>Nursing Personnel</v>
      </c>
      <c r="E463">
        <f t="shared" si="28"/>
        <v>2458</v>
      </c>
    </row>
    <row r="464" spans="2:5" x14ac:dyDescent="0.35">
      <c r="D464" s="30" t="str">
        <f t="shared" si="26"/>
        <v>Midwifery personnel</v>
      </c>
      <c r="E464">
        <f t="shared" si="28"/>
        <v>1080</v>
      </c>
    </row>
    <row r="465" spans="4:5" x14ac:dyDescent="0.35">
      <c r="D465" s="30" t="str">
        <f t="shared" si="26"/>
        <v>Pharmacists</v>
      </c>
      <c r="E465">
        <f t="shared" si="28"/>
        <v>324</v>
      </c>
    </row>
    <row r="466" spans="4:5" x14ac:dyDescent="0.35">
      <c r="D466" s="30" t="str">
        <f t="shared" si="26"/>
        <v>Dentists</v>
      </c>
      <c r="E466">
        <f t="shared" si="28"/>
        <v>26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0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0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479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4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13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173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20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2253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32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2015827.9999999998</v>
      </c>
      <c r="D486" s="29" t="str">
        <f t="shared" si="26"/>
        <v>Medical Doctors</v>
      </c>
      <c r="E486">
        <f t="shared" ref="E486:E509" si="29">U3</f>
        <v>781</v>
      </c>
    </row>
    <row r="487" spans="2:5" x14ac:dyDescent="0.35">
      <c r="D487" s="30" t="str">
        <f t="shared" si="26"/>
        <v>Nursing Personnel</v>
      </c>
      <c r="E487">
        <f t="shared" si="29"/>
        <v>2782</v>
      </c>
    </row>
    <row r="488" spans="2:5" x14ac:dyDescent="0.35">
      <c r="D488" s="30" t="str">
        <f t="shared" si="26"/>
        <v>Midwifery personnel</v>
      </c>
      <c r="E488">
        <f t="shared" si="29"/>
        <v>370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3711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8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285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3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9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149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115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2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4</v>
      </c>
    </row>
    <row r="507" spans="2:5" x14ac:dyDescent="0.35">
      <c r="D507" s="30" t="str">
        <f t="shared" si="30"/>
        <v>Social workers</v>
      </c>
      <c r="E507">
        <f t="shared" si="29"/>
        <v>61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1596048.5000000009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748</v>
      </c>
    </row>
    <row r="514" spans="4:5" x14ac:dyDescent="0.35">
      <c r="D514" s="30" t="str">
        <f t="shared" si="30"/>
        <v>Dentists</v>
      </c>
      <c r="E514">
        <f t="shared" si="31"/>
        <v>466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51985779.999999993</v>
      </c>
      <c r="D534" s="29" t="str">
        <f t="shared" si="30"/>
        <v>Medical Doctors</v>
      </c>
      <c r="E534">
        <f t="shared" ref="E534:E557" si="32">W3</f>
        <v>0</v>
      </c>
    </row>
    <row r="535" spans="2:5" x14ac:dyDescent="0.35">
      <c r="D535" s="30" t="str">
        <f t="shared" si="30"/>
        <v>Nursing Personnel</v>
      </c>
      <c r="E535">
        <f t="shared" si="32"/>
        <v>0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91653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0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0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0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0</v>
      </c>
    </row>
    <row r="555" spans="2:5" x14ac:dyDescent="0.35">
      <c r="D555" s="30" t="str">
        <f t="shared" si="30"/>
        <v>Social workers</v>
      </c>
      <c r="E555">
        <f t="shared" si="32"/>
        <v>0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5087584.5000000019</v>
      </c>
      <c r="D558" s="29" t="str">
        <f t="shared" ref="D558:D621" si="33">D534</f>
        <v>Medical Doctors</v>
      </c>
      <c r="E558">
        <f t="shared" ref="E558:E581" si="34">X3</f>
        <v>1611</v>
      </c>
    </row>
    <row r="559" spans="2:5" x14ac:dyDescent="0.35">
      <c r="D559" s="30" t="str">
        <f t="shared" si="33"/>
        <v>Nursing Personnel</v>
      </c>
      <c r="E559">
        <f t="shared" si="34"/>
        <v>4832</v>
      </c>
    </row>
    <row r="560" spans="2:5" x14ac:dyDescent="0.35">
      <c r="D560" s="30" t="str">
        <f t="shared" si="33"/>
        <v>Midwifery personnel</v>
      </c>
      <c r="E560">
        <f t="shared" si="34"/>
        <v>1744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12625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2254100.0000000005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580</v>
      </c>
    </row>
    <row r="586" spans="2:5" x14ac:dyDescent="0.35">
      <c r="D586" s="30" t="str">
        <f t="shared" si="33"/>
        <v>Dentists</v>
      </c>
      <c r="E586">
        <f t="shared" si="35"/>
        <v>117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43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28225176.500000007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13</v>
      </c>
    </row>
    <row r="610" spans="4:5" x14ac:dyDescent="0.35">
      <c r="D610" s="30" t="str">
        <f t="shared" si="33"/>
        <v>Dentists</v>
      </c>
      <c r="E610">
        <f t="shared" si="36"/>
        <v>9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41616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254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21224040.000000004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109</v>
      </c>
    </row>
    <row r="634" spans="2:5" x14ac:dyDescent="0.35">
      <c r="D634" s="30" t="str">
        <f t="shared" si="37"/>
        <v>Dentists</v>
      </c>
      <c r="E634">
        <f t="shared" si="38"/>
        <v>34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3303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31178238.999999996</v>
      </c>
      <c r="D654" s="32" t="str">
        <f t="shared" si="37"/>
        <v>Medical Doctors</v>
      </c>
      <c r="E654">
        <f t="shared" ref="E654:E677" si="39">AB3</f>
        <v>6064</v>
      </c>
    </row>
    <row r="655" spans="2:5" x14ac:dyDescent="0.35">
      <c r="D655" s="30" t="str">
        <f t="shared" si="37"/>
        <v>Nursing Personnel</v>
      </c>
      <c r="E655">
        <f t="shared" si="39"/>
        <v>17662</v>
      </c>
    </row>
    <row r="656" spans="2:5" x14ac:dyDescent="0.35">
      <c r="D656" s="30" t="str">
        <f t="shared" si="37"/>
        <v>Midwifery personnel</v>
      </c>
      <c r="E656">
        <f t="shared" si="39"/>
        <v>12648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6696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2954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2041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301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156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8308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14416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444</v>
      </c>
    </row>
    <row r="675" spans="2:5" x14ac:dyDescent="0.35">
      <c r="D675" s="30" t="str">
        <f t="shared" si="37"/>
        <v>Social workers</v>
      </c>
      <c r="E675">
        <f t="shared" si="39"/>
        <v>554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4498603.4999999953</v>
      </c>
      <c r="D678" s="29" t="str">
        <f t="shared" si="37"/>
        <v>Medical Doctors</v>
      </c>
      <c r="E678">
        <f t="shared" ref="E678:E701" si="40">AC3</f>
        <v>1868</v>
      </c>
    </row>
    <row r="679" spans="2:5" x14ac:dyDescent="0.35">
      <c r="D679" s="30" t="str">
        <f t="shared" si="37"/>
        <v>Nursing Personnel</v>
      </c>
      <c r="E679">
        <f t="shared" si="40"/>
        <v>8580</v>
      </c>
    </row>
    <row r="680" spans="2:5" x14ac:dyDescent="0.35">
      <c r="D680" s="30" t="str">
        <f t="shared" si="37"/>
        <v>Midwifery personnel</v>
      </c>
      <c r="E680">
        <f t="shared" si="40"/>
        <v>2054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1297827.5</v>
      </c>
      <c r="D702" s="29" t="str">
        <f t="shared" si="41"/>
        <v>Medical Doctors</v>
      </c>
      <c r="E702">
        <f t="shared" ref="E702:E725" si="42">AD3</f>
        <v>7101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163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19377061.499999985</v>
      </c>
      <c r="D726" s="29" t="str">
        <f t="shared" si="41"/>
        <v>Medical Doctors</v>
      </c>
      <c r="E726">
        <f t="shared" ref="E726:E749" si="43">AE3</f>
        <v>2265</v>
      </c>
    </row>
    <row r="727" spans="2:5" x14ac:dyDescent="0.35">
      <c r="D727" s="30" t="str">
        <f t="shared" si="41"/>
        <v>Nursing Personnel</v>
      </c>
      <c r="E727">
        <f t="shared" si="43"/>
        <v>32965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40</v>
      </c>
    </row>
    <row r="730" spans="2:5" x14ac:dyDescent="0.35">
      <c r="D730" s="30" t="str">
        <f t="shared" si="41"/>
        <v>Dentists</v>
      </c>
      <c r="E730">
        <f t="shared" si="43"/>
        <v>15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9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2630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743</v>
      </c>
    </row>
    <row r="738" spans="2:5" x14ac:dyDescent="0.35">
      <c r="D738" s="30" t="str">
        <f t="shared" si="41"/>
        <v xml:space="preserve">Medical Assistants </v>
      </c>
      <c r="E738">
        <f t="shared" si="43"/>
        <v>1809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91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282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152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2489097.9999999991</v>
      </c>
      <c r="D750" s="29" t="str">
        <f t="shared" ref="D750:D813" si="44">D726</f>
        <v>Medical Doctors</v>
      </c>
      <c r="E750">
        <f t="shared" ref="E750:E773" si="45">AF3</f>
        <v>2230</v>
      </c>
    </row>
    <row r="751" spans="2:5" x14ac:dyDescent="0.35">
      <c r="D751" s="30" t="str">
        <f t="shared" si="44"/>
        <v>Nursing Personnel</v>
      </c>
      <c r="E751">
        <f t="shared" si="45"/>
        <v>12880</v>
      </c>
    </row>
    <row r="752" spans="2:5" x14ac:dyDescent="0.35">
      <c r="D752" s="30" t="str">
        <f t="shared" si="44"/>
        <v>Midwifery personnel</v>
      </c>
      <c r="E752">
        <f t="shared" si="45"/>
        <v>10</v>
      </c>
    </row>
    <row r="753" spans="4:5" x14ac:dyDescent="0.35">
      <c r="D753" s="30" t="str">
        <f t="shared" si="44"/>
        <v>Pharmacists</v>
      </c>
      <c r="E753">
        <f t="shared" si="45"/>
        <v>104</v>
      </c>
    </row>
    <row r="754" spans="4:5" x14ac:dyDescent="0.35">
      <c r="D754" s="30" t="str">
        <f t="shared" si="44"/>
        <v>Dentists</v>
      </c>
      <c r="E754">
        <f t="shared" si="45"/>
        <v>17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172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99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95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99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54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134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24333638.499999985</v>
      </c>
      <c r="D774" s="29" t="str">
        <f t="shared" si="44"/>
        <v>Medical Doctors</v>
      </c>
      <c r="E774">
        <f t="shared" ref="E774:E797" si="46">AG3</f>
        <v>1670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4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21429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208327404.49999994</v>
      </c>
      <c r="D798" s="29" t="str">
        <f t="shared" si="44"/>
        <v>Medical Doctors</v>
      </c>
      <c r="E798">
        <f t="shared" ref="E798:E821" si="47">AH3</f>
        <v>0</v>
      </c>
    </row>
    <row r="799" spans="2:5" x14ac:dyDescent="0.35">
      <c r="D799" s="30" t="str">
        <f t="shared" si="44"/>
        <v>Nursing Personnel</v>
      </c>
      <c r="E799">
        <f t="shared" si="47"/>
        <v>0</v>
      </c>
    </row>
    <row r="800" spans="2:5" x14ac:dyDescent="0.35">
      <c r="D800" s="30" t="str">
        <f t="shared" si="44"/>
        <v>Midwifery personnel</v>
      </c>
      <c r="E800">
        <f t="shared" si="47"/>
        <v>0</v>
      </c>
    </row>
    <row r="801" spans="4:5" x14ac:dyDescent="0.35">
      <c r="D801" s="30" t="str">
        <f t="shared" si="44"/>
        <v>Pharmacists</v>
      </c>
      <c r="E801">
        <f t="shared" si="47"/>
        <v>588</v>
      </c>
    </row>
    <row r="802" spans="4:5" x14ac:dyDescent="0.35">
      <c r="D802" s="30" t="str">
        <f t="shared" si="44"/>
        <v>Dentists</v>
      </c>
      <c r="E802">
        <f t="shared" si="47"/>
        <v>230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0</v>
      </c>
    </row>
    <row r="804" spans="4:5" x14ac:dyDescent="0.35">
      <c r="D804" s="30" t="str">
        <f t="shared" si="44"/>
        <v>Dieticians and nutritionists</v>
      </c>
      <c r="E804">
        <f t="shared" si="47"/>
        <v>71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0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0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0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13146361.500000002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0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58567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16436119.999999993</v>
      </c>
      <c r="D846" s="29" t="str">
        <f t="shared" si="48"/>
        <v>Medical Doctors</v>
      </c>
      <c r="E846">
        <f t="shared" ref="E846:E869" si="50">AJ3</f>
        <v>3606</v>
      </c>
    </row>
    <row r="847" spans="2:5" x14ac:dyDescent="0.35">
      <c r="D847" s="30" t="str">
        <f t="shared" si="48"/>
        <v>Nursing Personnel</v>
      </c>
      <c r="E847">
        <f t="shared" si="50"/>
        <v>7600</v>
      </c>
    </row>
    <row r="848" spans="2:5" x14ac:dyDescent="0.35">
      <c r="D848" s="30" t="str">
        <f t="shared" si="48"/>
        <v>Midwifery personnel</v>
      </c>
      <c r="E848">
        <f t="shared" si="50"/>
        <v>4122</v>
      </c>
    </row>
    <row r="849" spans="4:5" x14ac:dyDescent="0.35">
      <c r="D849" s="30" t="str">
        <f t="shared" si="48"/>
        <v>Pharmacists</v>
      </c>
      <c r="E849">
        <f t="shared" si="50"/>
        <v>584</v>
      </c>
    </row>
    <row r="850" spans="4:5" x14ac:dyDescent="0.35">
      <c r="D850" s="30" t="str">
        <f t="shared" si="48"/>
        <v>Dentists</v>
      </c>
      <c r="E850">
        <f t="shared" si="50"/>
        <v>327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0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2494</v>
      </c>
    </row>
    <row r="854" spans="4:5" x14ac:dyDescent="0.35">
      <c r="D854" s="30" t="str">
        <f t="shared" si="48"/>
        <v>Personal care workers in health service</v>
      </c>
      <c r="E854">
        <f t="shared" si="50"/>
        <v>0</v>
      </c>
    </row>
    <row r="855" spans="4:5" x14ac:dyDescent="0.35">
      <c r="D855" s="30" t="str">
        <f t="shared" si="48"/>
        <v xml:space="preserve">Managerial staff </v>
      </c>
      <c r="E855">
        <f t="shared" si="50"/>
        <v>27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13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101</v>
      </c>
    </row>
    <row r="858" spans="4:5" x14ac:dyDescent="0.35">
      <c r="D858" s="30" t="str">
        <f t="shared" si="48"/>
        <v xml:space="preserve">Medical Assistants </v>
      </c>
      <c r="E858">
        <f t="shared" si="50"/>
        <v>1482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121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323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662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98</v>
      </c>
    </row>
    <row r="867" spans="2:5" x14ac:dyDescent="0.35">
      <c r="D867" s="30" t="str">
        <f t="shared" si="48"/>
        <v>Social workers</v>
      </c>
      <c r="E867">
        <f t="shared" si="50"/>
        <v>491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1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8233970.4999999991</v>
      </c>
      <c r="D870" s="29" t="str">
        <f t="shared" si="48"/>
        <v>Medical Doctors</v>
      </c>
      <c r="E870">
        <f t="shared" ref="E870:E893" si="51">AK3</f>
        <v>1152</v>
      </c>
    </row>
    <row r="871" spans="2:5" x14ac:dyDescent="0.35">
      <c r="D871" s="30" t="str">
        <f t="shared" si="48"/>
        <v>Nursing Personnel</v>
      </c>
      <c r="E871">
        <f t="shared" si="51"/>
        <v>2080</v>
      </c>
    </row>
    <row r="872" spans="2:5" x14ac:dyDescent="0.35">
      <c r="D872" s="30" t="str">
        <f t="shared" si="48"/>
        <v>Midwifery personnel</v>
      </c>
      <c r="E872">
        <f t="shared" si="51"/>
        <v>1278</v>
      </c>
    </row>
    <row r="873" spans="2:5" x14ac:dyDescent="0.35">
      <c r="D873" s="30" t="str">
        <f t="shared" si="48"/>
        <v>Pharmacists</v>
      </c>
      <c r="E873">
        <f t="shared" si="51"/>
        <v>78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13966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2251</v>
      </c>
    </row>
    <row r="879" spans="2:5" x14ac:dyDescent="0.35">
      <c r="D879" s="30" t="str">
        <f t="shared" si="52"/>
        <v xml:space="preserve">Managerial staff </v>
      </c>
      <c r="E879">
        <f t="shared" si="51"/>
        <v>487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530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114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1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650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6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10606227.000000002</v>
      </c>
      <c r="D894" s="29" t="str">
        <f t="shared" si="52"/>
        <v>Medical Doctors</v>
      </c>
      <c r="E894">
        <f t="shared" ref="E894:E917" si="53">AL3</f>
        <v>995</v>
      </c>
    </row>
    <row r="895" spans="2:5" x14ac:dyDescent="0.35">
      <c r="D895" s="30" t="str">
        <f t="shared" si="52"/>
        <v>Nursing Personnel</v>
      </c>
      <c r="E895">
        <f t="shared" si="53"/>
        <v>9060</v>
      </c>
    </row>
    <row r="896" spans="2:5" x14ac:dyDescent="0.35">
      <c r="D896" s="30" t="str">
        <f t="shared" si="52"/>
        <v>Midwifery personnel</v>
      </c>
      <c r="E896">
        <f t="shared" si="53"/>
        <v>6040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21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2826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635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16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1006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24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623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17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218640.99999999997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3797</v>
      </c>
    </row>
    <row r="922" spans="2:5" x14ac:dyDescent="0.35">
      <c r="D922" s="30" t="str">
        <f t="shared" si="52"/>
        <v>Dentists</v>
      </c>
      <c r="E922">
        <f t="shared" si="54"/>
        <v>689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1344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1180654.9999999998</v>
      </c>
      <c r="D942" s="29" t="str">
        <f t="shared" ref="D942:D1005" si="55">D918</f>
        <v>Medical Doctors</v>
      </c>
      <c r="E942">
        <f t="shared" ref="E942:E965" si="56">AN3</f>
        <v>330</v>
      </c>
    </row>
    <row r="943" spans="2:5" x14ac:dyDescent="0.35">
      <c r="D943" s="30" t="str">
        <f t="shared" si="55"/>
        <v>Nursing Personnel</v>
      </c>
      <c r="E943">
        <f t="shared" si="56"/>
        <v>6881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5386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30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53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6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52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1861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15</v>
      </c>
    </row>
    <row r="963" spans="2:5" x14ac:dyDescent="0.35">
      <c r="D963" s="30" t="str">
        <f t="shared" si="55"/>
        <v>Social workers</v>
      </c>
      <c r="E963">
        <f t="shared" si="56"/>
        <v>38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7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105529.99999999997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16644701.499999996</v>
      </c>
      <c r="D990" s="29" t="str">
        <f t="shared" si="55"/>
        <v>Medical Doctors</v>
      </c>
      <c r="E990">
        <f t="shared" ref="E990:E1013" si="58">AP3</f>
        <v>2023</v>
      </c>
    </row>
    <row r="991" spans="2:5" x14ac:dyDescent="0.35">
      <c r="D991" s="30" t="str">
        <f t="shared" si="55"/>
        <v>Nursing Personnel</v>
      </c>
      <c r="E991">
        <f t="shared" si="58"/>
        <v>5246</v>
      </c>
    </row>
    <row r="992" spans="2:5" x14ac:dyDescent="0.35">
      <c r="D992" s="30" t="str">
        <f t="shared" si="55"/>
        <v>Midwifery personnel</v>
      </c>
      <c r="E992">
        <f t="shared" si="58"/>
        <v>1420</v>
      </c>
    </row>
    <row r="993" spans="4:5" x14ac:dyDescent="0.35">
      <c r="D993" s="30" t="str">
        <f t="shared" si="55"/>
        <v>Pharmacists</v>
      </c>
      <c r="E993">
        <f t="shared" si="58"/>
        <v>2495</v>
      </c>
    </row>
    <row r="994" spans="4:5" x14ac:dyDescent="0.35">
      <c r="D994" s="30" t="str">
        <f t="shared" si="55"/>
        <v>Dentists</v>
      </c>
      <c r="E994">
        <f t="shared" si="58"/>
        <v>506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592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0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0</v>
      </c>
    </row>
    <row r="1002" spans="4:5" x14ac:dyDescent="0.35">
      <c r="D1002" s="30" t="str">
        <f t="shared" si="55"/>
        <v xml:space="preserve">Medical Assistants </v>
      </c>
      <c r="E1002">
        <f t="shared" si="58"/>
        <v>0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1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0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8442580</v>
      </c>
      <c r="D1014" s="29" t="str">
        <f t="shared" si="59"/>
        <v>Medical Doctors</v>
      </c>
      <c r="E1014">
        <f t="shared" ref="E1014:E1037" si="60">AQ3</f>
        <v>1619</v>
      </c>
    </row>
    <row r="1015" spans="2:5" x14ac:dyDescent="0.35">
      <c r="D1015" s="30" t="str">
        <f t="shared" si="59"/>
        <v>Nursing Personnel</v>
      </c>
      <c r="E1015">
        <f t="shared" si="60"/>
        <v>4910</v>
      </c>
    </row>
    <row r="1016" spans="2:5" x14ac:dyDescent="0.35">
      <c r="D1016" s="30" t="str">
        <f t="shared" si="59"/>
        <v>Midwifery personnel</v>
      </c>
      <c r="E1016">
        <f t="shared" si="60"/>
        <v>3486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7386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4622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8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589</v>
      </c>
    </row>
    <row r="1026" spans="2:5" x14ac:dyDescent="0.35">
      <c r="D1026" s="30" t="str">
        <f t="shared" si="59"/>
        <v xml:space="preserve">Medical Assistants </v>
      </c>
      <c r="E1026">
        <f t="shared" si="60"/>
        <v>997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280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3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2137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1371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338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230</v>
      </c>
    </row>
    <row r="1035" spans="2:5" x14ac:dyDescent="0.35">
      <c r="D1035" s="30" t="str">
        <f t="shared" si="59"/>
        <v>Social workers</v>
      </c>
      <c r="E1035">
        <f t="shared" si="60"/>
        <v>66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83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61704517.99999997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0</v>
      </c>
    </row>
    <row r="1042" spans="4:5" x14ac:dyDescent="0.35">
      <c r="D1042" s="30" t="str">
        <f t="shared" si="59"/>
        <v>Dentists</v>
      </c>
      <c r="E1042">
        <f t="shared" si="61"/>
        <v>0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44404611.000000007</v>
      </c>
      <c r="D1062" s="29" t="str">
        <f t="shared" si="59"/>
        <v>Medical Doctors</v>
      </c>
      <c r="E1062">
        <f t="shared" ref="E1062:E1085" si="62">AS3</f>
        <v>14062</v>
      </c>
    </row>
    <row r="1063" spans="2:5" x14ac:dyDescent="0.35">
      <c r="D1063" s="30" t="str">
        <f t="shared" si="59"/>
        <v>Nursing Personnel</v>
      </c>
      <c r="E1063">
        <f t="shared" si="62"/>
        <v>102654</v>
      </c>
    </row>
    <row r="1064" spans="2:5" x14ac:dyDescent="0.35">
      <c r="D1064" s="30" t="str">
        <f t="shared" si="59"/>
        <v>Midwifery personnel</v>
      </c>
      <c r="E1064">
        <f t="shared" si="62"/>
        <v>47092</v>
      </c>
    </row>
    <row r="1065" spans="2:5" x14ac:dyDescent="0.35">
      <c r="D1065" s="30" t="str">
        <f t="shared" si="59"/>
        <v>Pharmacists</v>
      </c>
      <c r="E1065">
        <f t="shared" si="62"/>
        <v>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58801926.500000022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122056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0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0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0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0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18927715.000000022</v>
      </c>
      <c r="D1110" s="29" t="str">
        <f t="shared" si="63"/>
        <v>Medical Doctors</v>
      </c>
      <c r="E1110">
        <f t="shared" ref="E1110:E1133" si="65">AU3</f>
        <v>9636</v>
      </c>
    </row>
    <row r="1111" spans="2:5" x14ac:dyDescent="0.35">
      <c r="D1111" s="30" t="str">
        <f t="shared" si="63"/>
        <v>Nursing Personnel</v>
      </c>
      <c r="E1111">
        <f t="shared" si="65"/>
        <v>55348</v>
      </c>
    </row>
    <row r="1112" spans="2:5" x14ac:dyDescent="0.35">
      <c r="D1112" s="30" t="str">
        <f t="shared" si="63"/>
        <v>Midwifery personnel</v>
      </c>
      <c r="E1112">
        <f t="shared" si="65"/>
        <v>6624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10395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41669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3330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19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1075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2506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5544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1036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15669665.999999998</v>
      </c>
      <c r="D1134" s="29" t="str">
        <f t="shared" ref="D1134:D1180" si="66">D1110</f>
        <v>Medical Doctors</v>
      </c>
      <c r="E1134">
        <f t="shared" ref="E1134:E1157" si="67">AV3</f>
        <v>5914</v>
      </c>
    </row>
    <row r="1135" spans="2:5" x14ac:dyDescent="0.35">
      <c r="D1135" s="30" t="str">
        <f t="shared" si="66"/>
        <v>Nursing Personnel</v>
      </c>
      <c r="E1135">
        <f t="shared" si="67"/>
        <v>44998</v>
      </c>
    </row>
    <row r="1136" spans="2:5" x14ac:dyDescent="0.35">
      <c r="D1136" s="30" t="str">
        <f t="shared" si="66"/>
        <v>Midwifery personnel</v>
      </c>
      <c r="E1136">
        <f t="shared" si="67"/>
        <v>18586</v>
      </c>
    </row>
    <row r="1137" spans="4:5" x14ac:dyDescent="0.35">
      <c r="D1137" s="30" t="str">
        <f t="shared" si="66"/>
        <v>Pharmacists</v>
      </c>
      <c r="E1137">
        <f t="shared" si="67"/>
        <v>351</v>
      </c>
    </row>
    <row r="1138" spans="4:5" x14ac:dyDescent="0.35">
      <c r="D1138" s="30" t="str">
        <f t="shared" si="66"/>
        <v>Dentists</v>
      </c>
      <c r="E1138">
        <f t="shared" si="67"/>
        <v>38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91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1133815125</v>
      </c>
      <c r="D1158" s="29" t="str">
        <f t="shared" si="66"/>
        <v>Medical Doctors</v>
      </c>
      <c r="E1158">
        <f t="shared" ref="E1158:E1181" si="68">AW3</f>
        <v>128959</v>
      </c>
    </row>
    <row r="1159" spans="2:5" x14ac:dyDescent="0.35">
      <c r="D1159" s="30" t="str">
        <f t="shared" si="66"/>
        <v>Nursing Personnel</v>
      </c>
      <c r="E1159">
        <f t="shared" si="68"/>
        <v>891491</v>
      </c>
    </row>
    <row r="1160" spans="2:5" x14ac:dyDescent="0.35">
      <c r="D1160" s="30" t="str">
        <f t="shared" si="66"/>
        <v>Midwifery personnel</v>
      </c>
      <c r="E1160">
        <f t="shared" si="68"/>
        <v>213974</v>
      </c>
    </row>
    <row r="1161" spans="2:5" x14ac:dyDescent="0.35">
      <c r="D1161" s="30" t="str">
        <f t="shared" si="66"/>
        <v>Pharmacists</v>
      </c>
      <c r="E1161">
        <f t="shared" si="68"/>
        <v>33866</v>
      </c>
    </row>
    <row r="1162" spans="2:5" x14ac:dyDescent="0.35">
      <c r="D1162" s="30" t="str">
        <f t="shared" si="66"/>
        <v>Dentists</v>
      </c>
      <c r="E1162">
        <f t="shared" si="68"/>
        <v>37248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377902</v>
      </c>
    </row>
    <row r="1164" spans="2:5" x14ac:dyDescent="0.35">
      <c r="D1164" s="30" t="str">
        <f t="shared" si="66"/>
        <v>Dieticians and nutritionists</v>
      </c>
      <c r="E1164">
        <f t="shared" si="68"/>
        <v>2882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11604</v>
      </c>
    </row>
    <row r="1166" spans="2:5" x14ac:dyDescent="0.35">
      <c r="D1166" s="30" t="str">
        <f t="shared" si="66"/>
        <v>Personal care workers in health service</v>
      </c>
      <c r="E1166">
        <f t="shared" si="68"/>
        <v>13772</v>
      </c>
    </row>
    <row r="1167" spans="2:5" x14ac:dyDescent="0.35">
      <c r="D1167" s="30" t="str">
        <f t="shared" si="66"/>
        <v xml:space="preserve">Managerial staff </v>
      </c>
      <c r="E1167">
        <f t="shared" si="68"/>
        <v>7113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658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14298</v>
      </c>
    </row>
    <row r="1170" spans="4:5" x14ac:dyDescent="0.35">
      <c r="D1170" s="30" t="str">
        <f t="shared" si="66"/>
        <v xml:space="preserve">Medical Assistants </v>
      </c>
      <c r="E1170">
        <f t="shared" si="68"/>
        <v>4408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2593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1073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1282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14220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26573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8777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15226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2606</v>
      </c>
    </row>
    <row r="1179" spans="4:5" x14ac:dyDescent="0.35">
      <c r="D1179" s="30" t="str">
        <f t="shared" si="66"/>
        <v>Social workers</v>
      </c>
      <c r="E1179">
        <f t="shared" si="68"/>
        <v>1389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104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0F99-D7A4-4F4A-8E45-10D7821B06A7}">
  <dimension ref="A1:AW1181"/>
  <sheetViews>
    <sheetView topLeftCell="AF37" workbookViewId="0">
      <selection activeCell="B2" sqref="B2:AW26"/>
    </sheetView>
  </sheetViews>
  <sheetFormatPr defaultRowHeight="14.5" x14ac:dyDescent="0.35"/>
  <cols>
    <col min="1" max="1" width="50.26953125" bestFit="1" customWidth="1"/>
    <col min="2" max="5" width="13.6328125" bestFit="1" customWidth="1"/>
    <col min="6" max="7" width="12.54296875" bestFit="1" customWidth="1"/>
    <col min="8" max="10" width="13.6328125" bestFit="1" customWidth="1"/>
    <col min="11" max="11" width="12.54296875" bestFit="1" customWidth="1"/>
    <col min="12" max="13" width="11.08984375" bestFit="1" customWidth="1"/>
    <col min="14" max="14" width="13.6328125" bestFit="1" customWidth="1"/>
    <col min="15" max="15" width="12.54296875" bestFit="1" customWidth="1"/>
    <col min="16" max="16" width="14.6328125" bestFit="1" customWidth="1"/>
    <col min="17" max="17" width="12.54296875" bestFit="1" customWidth="1"/>
    <col min="18" max="19" width="13.6328125" bestFit="1" customWidth="1"/>
    <col min="20" max="22" width="12.54296875" bestFit="1" customWidth="1"/>
    <col min="23" max="23" width="13.6328125" bestFit="1" customWidth="1"/>
    <col min="24" max="25" width="12.54296875" bestFit="1" customWidth="1"/>
    <col min="26" max="28" width="13.6328125" bestFit="1" customWidth="1"/>
    <col min="29" max="30" width="12.54296875" bestFit="1" customWidth="1"/>
    <col min="31" max="31" width="13.6328125" bestFit="1" customWidth="1"/>
    <col min="32" max="32" width="12.54296875" bestFit="1" customWidth="1"/>
    <col min="33" max="33" width="13.6328125" bestFit="1" customWidth="1"/>
    <col min="34" max="34" width="14.6328125" bestFit="1" customWidth="1"/>
    <col min="35" max="36" width="13.6328125" bestFit="1" customWidth="1"/>
    <col min="37" max="37" width="12.54296875" bestFit="1" customWidth="1"/>
    <col min="38" max="38" width="13.6328125" bestFit="1" customWidth="1"/>
    <col min="39" max="39" width="11.08984375" bestFit="1" customWidth="1"/>
    <col min="40" max="40" width="12.54296875" bestFit="1" customWidth="1"/>
    <col min="41" max="41" width="11.08984375" bestFit="1" customWidth="1"/>
    <col min="42" max="42" width="13.6328125" bestFit="1" customWidth="1"/>
    <col min="43" max="43" width="12.54296875" bestFit="1" customWidth="1"/>
    <col min="44" max="48" width="13.6328125" bestFit="1" customWidth="1"/>
    <col min="49" max="49" width="16.0898437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 s="86">
        <v>34503773.49999997</v>
      </c>
      <c r="C2" s="86">
        <v>12551212.999999998</v>
      </c>
      <c r="D2" s="86">
        <v>12996895</v>
      </c>
      <c r="E2" s="86">
        <v>22100683.499999989</v>
      </c>
      <c r="F2" s="86">
        <v>2588422.9999999981</v>
      </c>
      <c r="G2" s="86">
        <v>5457154.4999999991</v>
      </c>
      <c r="H2" s="86">
        <v>27478249.000000004</v>
      </c>
      <c r="I2" s="86">
        <v>27198627.999999985</v>
      </c>
      <c r="J2" s="86">
        <v>95894118.499999985</v>
      </c>
      <c r="K2" s="86">
        <v>5835806.0000000009</v>
      </c>
      <c r="L2" s="86">
        <v>821625.49999999988</v>
      </c>
      <c r="M2" s="86">
        <v>587925</v>
      </c>
      <c r="N2" s="86">
        <v>44177968.500000007</v>
      </c>
      <c r="O2" s="86">
        <v>3620312.0000000023</v>
      </c>
      <c r="P2" s="86">
        <v>120283026.00000006</v>
      </c>
      <c r="Q2" s="86">
        <v>2341178.9999999986</v>
      </c>
      <c r="R2" s="86">
        <v>32833031.499999996</v>
      </c>
      <c r="S2" s="86">
        <v>13531906.000000004</v>
      </c>
      <c r="T2" s="86">
        <v>2639915.5000000005</v>
      </c>
      <c r="U2" s="86">
        <v>2060720.9999999991</v>
      </c>
      <c r="V2" s="86">
        <v>1634465.5000000002</v>
      </c>
      <c r="W2" s="86">
        <v>53005614.000000022</v>
      </c>
      <c r="X2" s="86">
        <v>5193415.5000000019</v>
      </c>
      <c r="Y2" s="86">
        <v>2281454.5000000014</v>
      </c>
      <c r="Z2" s="86">
        <v>28915652.500000004</v>
      </c>
      <c r="AA2" s="86">
        <v>21904982.999999996</v>
      </c>
      <c r="AB2" s="86">
        <v>32077072.000000011</v>
      </c>
      <c r="AC2" s="86">
        <v>4614974</v>
      </c>
      <c r="AD2" s="86">
        <v>1298914.4999999995</v>
      </c>
      <c r="AE2" s="86">
        <v>19889742.000000011</v>
      </c>
      <c r="AF2" s="86">
        <v>2530150.5000000014</v>
      </c>
      <c r="AG2" s="86">
        <v>25252721.999999989</v>
      </c>
      <c r="AH2" s="86">
        <v>213401322.49999997</v>
      </c>
      <c r="AI2" s="86">
        <v>13461887.499999998</v>
      </c>
      <c r="AJ2" s="86">
        <v>16876719.999999996</v>
      </c>
      <c r="AK2" s="86">
        <v>8420641.0000000037</v>
      </c>
      <c r="AL2" s="86">
        <v>10748272.499999998</v>
      </c>
      <c r="AM2" s="86">
        <v>223107.49999999991</v>
      </c>
      <c r="AN2" s="86">
        <v>1192271.0000000002</v>
      </c>
      <c r="AO2" s="86">
        <v>106470.49999999996</v>
      </c>
      <c r="AP2" s="86">
        <v>17179739.999999996</v>
      </c>
      <c r="AQ2" s="86">
        <v>8644828.9999999981</v>
      </c>
      <c r="AR2" s="86">
        <v>63588333.999999993</v>
      </c>
      <c r="AS2" s="86">
        <v>45853778.000000022</v>
      </c>
      <c r="AT2" s="86">
        <v>59392255</v>
      </c>
      <c r="AU2" s="86">
        <v>19473124.999999996</v>
      </c>
      <c r="AV2" s="86">
        <v>15993524.000000002</v>
      </c>
      <c r="AW2" s="86">
        <v>1162657991.5</v>
      </c>
    </row>
    <row r="3" spans="1:49" x14ac:dyDescent="0.35">
      <c r="A3" t="s">
        <v>135</v>
      </c>
      <c r="B3" s="86">
        <v>0</v>
      </c>
      <c r="C3" s="86">
        <v>1816</v>
      </c>
      <c r="D3" s="86">
        <v>5861</v>
      </c>
      <c r="E3" s="86">
        <v>4684</v>
      </c>
      <c r="F3" s="86">
        <v>2028</v>
      </c>
      <c r="G3" s="86">
        <v>561</v>
      </c>
      <c r="H3" s="86">
        <v>9902</v>
      </c>
      <c r="I3" s="86">
        <v>7653</v>
      </c>
      <c r="J3" s="86">
        <v>33978</v>
      </c>
      <c r="K3" s="86">
        <v>0</v>
      </c>
      <c r="L3" s="86">
        <v>0</v>
      </c>
      <c r="M3" s="86">
        <v>0</v>
      </c>
      <c r="N3" s="86">
        <v>0</v>
      </c>
      <c r="O3" s="86">
        <v>636</v>
      </c>
      <c r="P3" s="86">
        <v>25424</v>
      </c>
      <c r="Q3" s="86">
        <v>0</v>
      </c>
      <c r="R3" s="86">
        <v>8338</v>
      </c>
      <c r="S3" s="86">
        <v>0</v>
      </c>
      <c r="T3" s="86">
        <v>651</v>
      </c>
      <c r="U3" s="86">
        <v>916</v>
      </c>
      <c r="V3" s="86">
        <v>0</v>
      </c>
      <c r="W3" s="86">
        <v>12377</v>
      </c>
      <c r="X3" s="86">
        <v>1861</v>
      </c>
      <c r="Y3" s="86">
        <v>0</v>
      </c>
      <c r="Z3" s="86">
        <v>0</v>
      </c>
      <c r="AA3" s="86">
        <v>0</v>
      </c>
      <c r="AB3" s="86">
        <v>6016</v>
      </c>
      <c r="AC3" s="86">
        <v>2070</v>
      </c>
      <c r="AD3" s="86">
        <v>0</v>
      </c>
      <c r="AE3" s="86">
        <v>0</v>
      </c>
      <c r="AF3" s="86">
        <v>2549</v>
      </c>
      <c r="AG3" s="86">
        <v>0</v>
      </c>
      <c r="AH3" s="86">
        <v>168695</v>
      </c>
      <c r="AI3" s="86">
        <v>0</v>
      </c>
      <c r="AJ3" s="86">
        <v>4634</v>
      </c>
      <c r="AK3" s="86">
        <v>0</v>
      </c>
      <c r="AL3" s="86">
        <v>0</v>
      </c>
      <c r="AM3" s="86">
        <v>0</v>
      </c>
      <c r="AN3" s="86">
        <v>0</v>
      </c>
      <c r="AO3" s="86">
        <v>0</v>
      </c>
      <c r="AP3" s="86">
        <v>2260</v>
      </c>
      <c r="AQ3" s="86">
        <v>1369</v>
      </c>
      <c r="AR3" s="86">
        <v>0</v>
      </c>
      <c r="AS3" s="86">
        <v>0</v>
      </c>
      <c r="AT3" s="86">
        <v>99093</v>
      </c>
      <c r="AU3" s="86">
        <v>11546</v>
      </c>
      <c r="AV3" s="86">
        <v>0</v>
      </c>
      <c r="AW3" s="86">
        <v>414918</v>
      </c>
    </row>
    <row r="4" spans="1:49" x14ac:dyDescent="0.35">
      <c r="A4" t="s">
        <v>139</v>
      </c>
      <c r="B4" s="86">
        <v>0</v>
      </c>
      <c r="C4" s="86">
        <v>18744</v>
      </c>
      <c r="D4" s="86">
        <v>10968</v>
      </c>
      <c r="E4" s="86">
        <v>24378</v>
      </c>
      <c r="F4" s="86">
        <v>15772</v>
      </c>
      <c r="G4" s="86">
        <v>1010</v>
      </c>
      <c r="H4" s="86">
        <v>25774</v>
      </c>
      <c r="I4" s="86">
        <v>9254</v>
      </c>
      <c r="J4" s="86">
        <v>203504</v>
      </c>
      <c r="K4" s="86">
        <v>0</v>
      </c>
      <c r="L4" s="86">
        <v>0</v>
      </c>
      <c r="M4" s="86">
        <v>0</v>
      </c>
      <c r="N4" s="86">
        <v>0</v>
      </c>
      <c r="O4" s="86">
        <v>9362</v>
      </c>
      <c r="P4" s="86">
        <v>139648</v>
      </c>
      <c r="Q4" s="86">
        <v>0</v>
      </c>
      <c r="R4" s="86">
        <v>186288</v>
      </c>
      <c r="S4" s="86">
        <v>0</v>
      </c>
      <c r="T4" s="86">
        <v>2808</v>
      </c>
      <c r="U4" s="86">
        <v>3912</v>
      </c>
      <c r="V4" s="86">
        <v>0</v>
      </c>
      <c r="W4" s="86">
        <v>69176</v>
      </c>
      <c r="X4" s="86">
        <v>3522</v>
      </c>
      <c r="Y4" s="86">
        <v>0</v>
      </c>
      <c r="Z4" s="86">
        <v>0</v>
      </c>
      <c r="AA4" s="86">
        <v>0</v>
      </c>
      <c r="AB4" s="86">
        <v>21856</v>
      </c>
      <c r="AC4" s="86">
        <v>12312</v>
      </c>
      <c r="AD4" s="86">
        <v>0</v>
      </c>
      <c r="AE4" s="86">
        <v>0</v>
      </c>
      <c r="AF4" s="86">
        <v>14332</v>
      </c>
      <c r="AG4" s="86">
        <v>0</v>
      </c>
      <c r="AH4" s="86">
        <v>535392</v>
      </c>
      <c r="AI4" s="86">
        <v>0</v>
      </c>
      <c r="AJ4" s="86">
        <v>12954</v>
      </c>
      <c r="AK4" s="86">
        <v>0</v>
      </c>
      <c r="AL4" s="86">
        <v>0</v>
      </c>
      <c r="AM4" s="86">
        <v>0</v>
      </c>
      <c r="AN4" s="86">
        <v>0</v>
      </c>
      <c r="AO4" s="86">
        <v>0</v>
      </c>
      <c r="AP4" s="86">
        <v>5354</v>
      </c>
      <c r="AQ4" s="86">
        <v>3892</v>
      </c>
      <c r="AR4" s="86">
        <v>0</v>
      </c>
      <c r="AS4" s="86">
        <v>0</v>
      </c>
      <c r="AT4" s="86">
        <v>0</v>
      </c>
      <c r="AU4" s="86">
        <v>65084</v>
      </c>
      <c r="AV4" s="86">
        <v>0</v>
      </c>
      <c r="AW4" s="86">
        <v>1395296</v>
      </c>
    </row>
    <row r="5" spans="1:49" x14ac:dyDescent="0.35">
      <c r="A5" t="s">
        <v>138</v>
      </c>
      <c r="B5" s="86">
        <v>0</v>
      </c>
      <c r="C5" s="86">
        <v>286</v>
      </c>
      <c r="D5" s="86">
        <v>4172</v>
      </c>
      <c r="E5" s="86">
        <v>16104</v>
      </c>
      <c r="F5" s="86">
        <v>0</v>
      </c>
      <c r="G5" s="86">
        <v>1074</v>
      </c>
      <c r="H5" s="86">
        <v>14148</v>
      </c>
      <c r="I5" s="86">
        <v>1408</v>
      </c>
      <c r="J5" s="86">
        <v>4186</v>
      </c>
      <c r="K5" s="86">
        <v>0</v>
      </c>
      <c r="L5" s="86">
        <v>0</v>
      </c>
      <c r="M5" s="86">
        <v>0</v>
      </c>
      <c r="N5" s="86">
        <v>0</v>
      </c>
      <c r="O5" s="86">
        <v>134</v>
      </c>
      <c r="P5" s="86">
        <v>40710</v>
      </c>
      <c r="Q5" s="86">
        <v>0</v>
      </c>
      <c r="R5" s="86">
        <v>38282</v>
      </c>
      <c r="S5" s="86">
        <v>0</v>
      </c>
      <c r="T5" s="86">
        <v>758</v>
      </c>
      <c r="U5" s="86">
        <v>426</v>
      </c>
      <c r="V5" s="86">
        <v>0</v>
      </c>
      <c r="W5" s="86">
        <v>0</v>
      </c>
      <c r="X5" s="86">
        <v>1590</v>
      </c>
      <c r="Y5" s="86">
        <v>0</v>
      </c>
      <c r="Z5" s="86">
        <v>0</v>
      </c>
      <c r="AA5" s="86">
        <v>0</v>
      </c>
      <c r="AB5" s="86">
        <v>14556</v>
      </c>
      <c r="AC5" s="86">
        <v>2504</v>
      </c>
      <c r="AD5" s="86">
        <v>0</v>
      </c>
      <c r="AE5" s="86">
        <v>0</v>
      </c>
      <c r="AF5" s="86">
        <v>12</v>
      </c>
      <c r="AG5" s="86">
        <v>0</v>
      </c>
      <c r="AH5" s="86">
        <v>263844</v>
      </c>
      <c r="AI5" s="86">
        <v>0</v>
      </c>
      <c r="AJ5" s="86">
        <v>5478</v>
      </c>
      <c r="AK5" s="86">
        <v>0</v>
      </c>
      <c r="AL5" s="86">
        <v>0</v>
      </c>
      <c r="AM5" s="86">
        <v>0</v>
      </c>
      <c r="AN5" s="86">
        <v>0</v>
      </c>
      <c r="AO5" s="86">
        <v>0</v>
      </c>
      <c r="AP5" s="86">
        <v>1442</v>
      </c>
      <c r="AQ5" s="86">
        <v>2964</v>
      </c>
      <c r="AR5" s="86">
        <v>0</v>
      </c>
      <c r="AS5" s="86">
        <v>0</v>
      </c>
      <c r="AT5" s="86">
        <v>0</v>
      </c>
      <c r="AU5" s="86">
        <v>7492</v>
      </c>
      <c r="AV5" s="86">
        <v>0</v>
      </c>
      <c r="AW5" s="86">
        <v>421570</v>
      </c>
    </row>
    <row r="6" spans="1:49" x14ac:dyDescent="0.35">
      <c r="A6" t="s">
        <v>82</v>
      </c>
      <c r="B6" s="86">
        <v>0</v>
      </c>
      <c r="C6" s="86">
        <v>0</v>
      </c>
      <c r="D6" s="86">
        <v>505</v>
      </c>
      <c r="E6" s="86">
        <v>232</v>
      </c>
      <c r="F6" s="86">
        <v>0</v>
      </c>
      <c r="G6" s="86">
        <v>0</v>
      </c>
      <c r="H6" s="86">
        <v>233</v>
      </c>
      <c r="I6" s="86">
        <v>281</v>
      </c>
      <c r="J6" s="86">
        <v>2490</v>
      </c>
      <c r="K6" s="86">
        <v>0</v>
      </c>
      <c r="L6" s="86">
        <v>4</v>
      </c>
      <c r="M6" s="86">
        <v>254</v>
      </c>
      <c r="N6" s="86">
        <v>613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1859</v>
      </c>
      <c r="U6" s="86">
        <v>0</v>
      </c>
      <c r="V6" s="86">
        <v>2192</v>
      </c>
      <c r="W6" s="86">
        <v>0</v>
      </c>
      <c r="X6" s="86">
        <v>0</v>
      </c>
      <c r="Y6" s="86">
        <v>0</v>
      </c>
      <c r="Z6" s="86">
        <v>0</v>
      </c>
      <c r="AA6" s="86">
        <v>82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  <c r="AG6" s="86">
        <v>0</v>
      </c>
      <c r="AH6" s="86">
        <v>419</v>
      </c>
      <c r="AI6" s="86">
        <v>114</v>
      </c>
      <c r="AJ6" s="86">
        <v>0</v>
      </c>
      <c r="AK6" s="86">
        <v>4740</v>
      </c>
      <c r="AL6" s="86">
        <v>0</v>
      </c>
      <c r="AM6" s="86">
        <v>1057</v>
      </c>
      <c r="AN6" s="86">
        <v>0</v>
      </c>
      <c r="AO6" s="86">
        <v>0</v>
      </c>
      <c r="AP6" s="86">
        <v>10</v>
      </c>
      <c r="AQ6" s="86">
        <v>0</v>
      </c>
      <c r="AR6" s="86">
        <v>16</v>
      </c>
      <c r="AS6" s="86">
        <v>17</v>
      </c>
      <c r="AT6" s="86">
        <v>494</v>
      </c>
      <c r="AU6" s="86">
        <v>0</v>
      </c>
      <c r="AV6" s="86">
        <v>0</v>
      </c>
      <c r="AW6" s="86">
        <v>15612</v>
      </c>
    </row>
    <row r="7" spans="1:49" x14ac:dyDescent="0.35">
      <c r="A7" t="s">
        <v>60</v>
      </c>
      <c r="B7" s="86">
        <v>0</v>
      </c>
      <c r="C7" s="86">
        <v>0</v>
      </c>
      <c r="D7" s="86">
        <v>195</v>
      </c>
      <c r="E7" s="86">
        <v>80</v>
      </c>
      <c r="F7" s="86">
        <v>0</v>
      </c>
      <c r="G7" s="86">
        <v>0</v>
      </c>
      <c r="H7" s="86">
        <v>219</v>
      </c>
      <c r="I7" s="86">
        <v>74</v>
      </c>
      <c r="J7" s="86">
        <v>2881</v>
      </c>
      <c r="K7" s="86">
        <v>0</v>
      </c>
      <c r="L7" s="86">
        <v>14</v>
      </c>
      <c r="M7" s="86">
        <v>25</v>
      </c>
      <c r="N7" s="86">
        <v>6</v>
      </c>
      <c r="O7" s="86">
        <v>0</v>
      </c>
      <c r="P7" s="86">
        <v>0</v>
      </c>
      <c r="Q7" s="86">
        <v>0</v>
      </c>
      <c r="R7" s="86">
        <v>0</v>
      </c>
      <c r="S7" s="86">
        <v>0</v>
      </c>
      <c r="T7" s="86">
        <v>513</v>
      </c>
      <c r="U7" s="86">
        <v>0</v>
      </c>
      <c r="V7" s="86">
        <v>294</v>
      </c>
      <c r="W7" s="86">
        <v>0</v>
      </c>
      <c r="X7" s="86">
        <v>0</v>
      </c>
      <c r="Y7" s="86">
        <v>0</v>
      </c>
      <c r="Z7" s="86">
        <v>91</v>
      </c>
      <c r="AA7" s="86">
        <v>53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  <c r="AG7" s="86">
        <v>0</v>
      </c>
      <c r="AH7" s="86">
        <v>30</v>
      </c>
      <c r="AI7" s="86">
        <v>127</v>
      </c>
      <c r="AJ7" s="86">
        <v>0</v>
      </c>
      <c r="AK7" s="86">
        <v>610</v>
      </c>
      <c r="AL7" s="86">
        <v>0</v>
      </c>
      <c r="AM7" s="86">
        <v>256</v>
      </c>
      <c r="AN7" s="86">
        <v>0</v>
      </c>
      <c r="AO7" s="86">
        <v>0</v>
      </c>
      <c r="AP7" s="86">
        <v>0</v>
      </c>
      <c r="AQ7" s="86">
        <v>0</v>
      </c>
      <c r="AR7" s="86">
        <v>18</v>
      </c>
      <c r="AS7" s="86">
        <v>111</v>
      </c>
      <c r="AT7" s="86">
        <v>366</v>
      </c>
      <c r="AU7" s="86">
        <v>0</v>
      </c>
      <c r="AV7" s="86">
        <v>0</v>
      </c>
      <c r="AW7" s="86">
        <v>5963</v>
      </c>
    </row>
    <row r="8" spans="1:49" x14ac:dyDescent="0.35">
      <c r="A8" t="s">
        <v>127</v>
      </c>
      <c r="B8" s="86"/>
      <c r="C8" s="86"/>
      <c r="D8" s="86">
        <v>21</v>
      </c>
      <c r="E8" s="86">
        <v>2947</v>
      </c>
      <c r="F8" s="86"/>
      <c r="G8" s="86">
        <v>1595</v>
      </c>
      <c r="H8" s="86"/>
      <c r="I8" s="86"/>
      <c r="J8" s="86"/>
      <c r="K8" s="86"/>
      <c r="L8" s="86"/>
      <c r="M8" s="86"/>
      <c r="N8" s="86"/>
      <c r="O8" s="86">
        <v>2626</v>
      </c>
      <c r="P8" s="86">
        <v>42630</v>
      </c>
      <c r="Q8" s="86"/>
      <c r="R8" s="86">
        <v>0</v>
      </c>
      <c r="S8" s="86"/>
      <c r="T8" s="86">
        <v>0</v>
      </c>
      <c r="U8" s="86">
        <v>0</v>
      </c>
      <c r="V8" s="86"/>
      <c r="W8" s="86">
        <v>86490</v>
      </c>
      <c r="X8" s="86"/>
      <c r="Y8" s="86"/>
      <c r="Z8" s="86">
        <v>41616</v>
      </c>
      <c r="AA8" s="86"/>
      <c r="AB8" s="86">
        <v>7329</v>
      </c>
      <c r="AC8" s="86"/>
      <c r="AD8" s="86"/>
      <c r="AE8" s="86"/>
      <c r="AF8" s="86"/>
      <c r="AG8" s="86"/>
      <c r="AH8" s="86">
        <v>7912</v>
      </c>
      <c r="AI8" s="86"/>
      <c r="AJ8" s="86">
        <v>16443</v>
      </c>
      <c r="AK8" s="86"/>
      <c r="AL8" s="86"/>
      <c r="AM8" s="86"/>
      <c r="AN8" s="86"/>
      <c r="AO8" s="86">
        <v>0</v>
      </c>
      <c r="AP8" s="86">
        <v>8077</v>
      </c>
      <c r="AQ8" s="86">
        <v>7500</v>
      </c>
      <c r="AR8" s="86"/>
      <c r="AS8" s="86"/>
      <c r="AT8" s="86"/>
      <c r="AU8" s="86"/>
      <c r="AV8" s="86"/>
      <c r="AW8" s="86">
        <v>225186</v>
      </c>
    </row>
    <row r="9" spans="1:49" x14ac:dyDescent="0.35">
      <c r="A9" t="s">
        <v>61</v>
      </c>
      <c r="B9" s="86">
        <v>0</v>
      </c>
      <c r="C9" s="86">
        <v>0</v>
      </c>
      <c r="D9" s="86">
        <v>21</v>
      </c>
      <c r="E9" s="86">
        <v>15</v>
      </c>
      <c r="F9" s="86">
        <v>0</v>
      </c>
      <c r="G9" s="86">
        <v>0</v>
      </c>
      <c r="H9" s="86">
        <v>7</v>
      </c>
      <c r="I9" s="86">
        <v>0</v>
      </c>
      <c r="J9" s="86">
        <v>91</v>
      </c>
      <c r="K9" s="86">
        <v>0</v>
      </c>
      <c r="L9" s="86">
        <v>0</v>
      </c>
      <c r="M9" s="86">
        <v>6</v>
      </c>
      <c r="N9" s="86">
        <v>0</v>
      </c>
      <c r="O9" s="86">
        <v>0</v>
      </c>
      <c r="P9" s="86">
        <v>0</v>
      </c>
      <c r="Q9" s="86">
        <v>0</v>
      </c>
      <c r="R9" s="86">
        <v>0</v>
      </c>
      <c r="S9" s="86">
        <v>0</v>
      </c>
      <c r="T9" s="86">
        <v>1</v>
      </c>
      <c r="U9" s="86">
        <v>0</v>
      </c>
      <c r="V9" s="86">
        <v>620</v>
      </c>
      <c r="W9" s="86">
        <v>0</v>
      </c>
      <c r="X9" s="86">
        <v>0</v>
      </c>
      <c r="Y9" s="86">
        <v>0</v>
      </c>
      <c r="Z9" s="86">
        <v>0</v>
      </c>
      <c r="AA9" s="86">
        <v>0</v>
      </c>
      <c r="AB9" s="86">
        <v>0</v>
      </c>
      <c r="AC9" s="86">
        <v>0</v>
      </c>
      <c r="AD9" s="86">
        <v>0</v>
      </c>
      <c r="AE9" s="86">
        <v>0</v>
      </c>
      <c r="AF9" s="86">
        <v>0</v>
      </c>
      <c r="AG9" s="86">
        <v>0</v>
      </c>
      <c r="AH9" s="86">
        <v>77</v>
      </c>
      <c r="AI9" s="86">
        <v>207</v>
      </c>
      <c r="AJ9" s="86">
        <v>0</v>
      </c>
      <c r="AK9" s="86">
        <v>120</v>
      </c>
      <c r="AL9" s="86">
        <v>0</v>
      </c>
      <c r="AM9" s="86">
        <v>44</v>
      </c>
      <c r="AN9" s="86">
        <v>0</v>
      </c>
      <c r="AO9" s="86">
        <v>0</v>
      </c>
      <c r="AP9" s="86">
        <v>0</v>
      </c>
      <c r="AQ9" s="86">
        <v>0</v>
      </c>
      <c r="AR9" s="86">
        <v>0</v>
      </c>
      <c r="AS9" s="86">
        <v>0</v>
      </c>
      <c r="AT9" s="86">
        <v>0</v>
      </c>
      <c r="AU9" s="86">
        <v>0</v>
      </c>
      <c r="AV9" s="86">
        <v>0</v>
      </c>
      <c r="AW9" s="86">
        <v>1209</v>
      </c>
    </row>
    <row r="10" spans="1:49" x14ac:dyDescent="0.35">
      <c r="A10" t="s">
        <v>62</v>
      </c>
      <c r="B10" s="86">
        <v>0</v>
      </c>
      <c r="C10" s="86">
        <v>0</v>
      </c>
      <c r="D10" s="86">
        <v>1570</v>
      </c>
      <c r="E10" s="86">
        <v>31</v>
      </c>
      <c r="F10" s="86">
        <v>0</v>
      </c>
      <c r="G10" s="86">
        <v>0</v>
      </c>
      <c r="H10" s="86">
        <v>835</v>
      </c>
      <c r="I10" s="86">
        <v>0</v>
      </c>
      <c r="J10" s="86">
        <v>2684</v>
      </c>
      <c r="K10" s="86">
        <v>0</v>
      </c>
      <c r="L10" s="86">
        <v>0</v>
      </c>
      <c r="M10" s="86">
        <v>353</v>
      </c>
      <c r="N10" s="86">
        <v>0</v>
      </c>
      <c r="O10" s="86">
        <v>0</v>
      </c>
      <c r="P10" s="86">
        <v>0</v>
      </c>
      <c r="Q10" s="86">
        <v>0</v>
      </c>
      <c r="R10" s="86">
        <v>0</v>
      </c>
      <c r="S10" s="86">
        <v>0</v>
      </c>
      <c r="T10" s="86">
        <v>2742</v>
      </c>
      <c r="U10" s="86">
        <v>0</v>
      </c>
      <c r="V10" s="86">
        <v>0</v>
      </c>
      <c r="W10" s="86">
        <v>0</v>
      </c>
      <c r="X10" s="86">
        <v>0</v>
      </c>
      <c r="Y10" s="86">
        <v>0</v>
      </c>
      <c r="Z10" s="86">
        <v>0</v>
      </c>
      <c r="AA10" s="86">
        <v>0</v>
      </c>
      <c r="AB10" s="86">
        <v>0</v>
      </c>
      <c r="AC10" s="86">
        <v>0</v>
      </c>
      <c r="AD10" s="86">
        <v>0</v>
      </c>
      <c r="AE10" s="86">
        <v>0</v>
      </c>
      <c r="AF10" s="86">
        <v>0</v>
      </c>
      <c r="AG10" s="86">
        <v>0</v>
      </c>
      <c r="AH10" s="86">
        <v>0</v>
      </c>
      <c r="AI10" s="86">
        <v>226</v>
      </c>
      <c r="AJ10" s="86">
        <v>0</v>
      </c>
      <c r="AK10" s="86">
        <v>790</v>
      </c>
      <c r="AL10" s="86">
        <v>0</v>
      </c>
      <c r="AM10" s="86">
        <v>245</v>
      </c>
      <c r="AN10" s="86">
        <v>0</v>
      </c>
      <c r="AO10" s="86">
        <v>0</v>
      </c>
      <c r="AP10" s="86">
        <v>0</v>
      </c>
      <c r="AQ10" s="86">
        <v>0</v>
      </c>
      <c r="AR10" s="86">
        <v>0</v>
      </c>
      <c r="AS10" s="86">
        <v>0</v>
      </c>
      <c r="AT10" s="86">
        <v>0</v>
      </c>
      <c r="AU10" s="86">
        <v>0</v>
      </c>
      <c r="AV10" s="86">
        <v>0</v>
      </c>
      <c r="AW10" s="86">
        <v>9476</v>
      </c>
    </row>
    <row r="11" spans="1:49" x14ac:dyDescent="0.35">
      <c r="A11" t="s">
        <v>227</v>
      </c>
      <c r="B11" s="86">
        <v>0</v>
      </c>
      <c r="C11" s="86">
        <v>0</v>
      </c>
      <c r="D11" s="86">
        <v>6809</v>
      </c>
      <c r="E11" s="86">
        <v>0</v>
      </c>
      <c r="F11" s="86">
        <v>1519</v>
      </c>
      <c r="G11" s="86">
        <v>308</v>
      </c>
      <c r="H11" s="86">
        <v>4221</v>
      </c>
      <c r="I11" s="86">
        <v>0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6">
        <v>0</v>
      </c>
      <c r="P11" s="86">
        <v>0</v>
      </c>
      <c r="Q11" s="86">
        <v>0</v>
      </c>
      <c r="R11" s="86">
        <v>3453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6">
        <v>949</v>
      </c>
      <c r="AK11" s="86">
        <v>0</v>
      </c>
      <c r="AL11" s="86">
        <v>0</v>
      </c>
      <c r="AM11" s="86">
        <v>0</v>
      </c>
      <c r="AN11" s="86">
        <v>0</v>
      </c>
      <c r="AO11" s="86">
        <v>0</v>
      </c>
      <c r="AP11" s="86">
        <v>0</v>
      </c>
      <c r="AQ11" s="86">
        <v>2974</v>
      </c>
      <c r="AR11" s="86">
        <v>0</v>
      </c>
      <c r="AS11" s="86">
        <v>0</v>
      </c>
      <c r="AT11" s="86">
        <v>0</v>
      </c>
      <c r="AU11" s="86">
        <v>0</v>
      </c>
      <c r="AV11" s="86">
        <v>0</v>
      </c>
      <c r="AW11" s="86">
        <v>20233</v>
      </c>
    </row>
    <row r="12" spans="1:49" x14ac:dyDescent="0.35">
      <c r="A12" t="s">
        <v>228</v>
      </c>
      <c r="B12" s="86"/>
      <c r="C12" s="86"/>
      <c r="D12" s="86"/>
      <c r="E12" s="86"/>
      <c r="F12" s="86">
        <v>147</v>
      </c>
      <c r="G12" s="86"/>
      <c r="H12" s="86"/>
      <c r="I12" s="86">
        <v>4216</v>
      </c>
      <c r="J12" s="86">
        <v>3724</v>
      </c>
      <c r="K12" s="86"/>
      <c r="L12" s="86"/>
      <c r="M12" s="86"/>
      <c r="N12" s="86"/>
      <c r="O12" s="86"/>
      <c r="P12" s="86"/>
      <c r="Q12" s="86"/>
      <c r="R12" s="86">
        <v>0</v>
      </c>
      <c r="S12" s="86"/>
      <c r="T12" s="86">
        <v>522</v>
      </c>
      <c r="U12" s="86">
        <v>0</v>
      </c>
      <c r="V12" s="86"/>
      <c r="W12" s="86"/>
      <c r="X12" s="86"/>
      <c r="Y12" s="86"/>
      <c r="Z12" s="86"/>
      <c r="AA12" s="86"/>
      <c r="AB12" s="86">
        <v>3318</v>
      </c>
      <c r="AC12" s="86"/>
      <c r="AD12" s="86"/>
      <c r="AE12" s="86"/>
      <c r="AF12" s="86"/>
      <c r="AG12" s="86"/>
      <c r="AH12" s="86"/>
      <c r="AI12" s="86"/>
      <c r="AJ12" s="86">
        <v>188</v>
      </c>
      <c r="AK12" s="86"/>
      <c r="AL12" s="86"/>
      <c r="AM12" s="86"/>
      <c r="AN12" s="86"/>
      <c r="AO12" s="86">
        <v>0</v>
      </c>
      <c r="AP12" s="86">
        <v>371</v>
      </c>
      <c r="AQ12" s="86"/>
      <c r="AR12" s="86"/>
      <c r="AS12" s="86"/>
      <c r="AT12" s="86"/>
      <c r="AU12" s="86"/>
      <c r="AV12" s="86"/>
      <c r="AW12" s="86">
        <v>12486</v>
      </c>
    </row>
    <row r="13" spans="1:49" x14ac:dyDescent="0.35">
      <c r="A13" t="s">
        <v>229</v>
      </c>
      <c r="B13" s="86">
        <v>0</v>
      </c>
      <c r="C13" s="86">
        <v>0</v>
      </c>
      <c r="D13" s="86">
        <v>0</v>
      </c>
      <c r="E13" s="86">
        <v>0</v>
      </c>
      <c r="F13" s="86">
        <v>35</v>
      </c>
      <c r="G13" s="86">
        <v>0</v>
      </c>
      <c r="H13" s="86">
        <v>0</v>
      </c>
      <c r="I13" s="86">
        <v>3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17</v>
      </c>
      <c r="Q13" s="86">
        <v>0</v>
      </c>
      <c r="R13" s="86">
        <v>0</v>
      </c>
      <c r="S13" s="86">
        <v>0</v>
      </c>
      <c r="T13" s="86">
        <v>6</v>
      </c>
      <c r="U13" s="86">
        <v>3</v>
      </c>
      <c r="V13" s="86">
        <v>0</v>
      </c>
      <c r="W13" s="86">
        <v>261</v>
      </c>
      <c r="X13" s="86">
        <v>0</v>
      </c>
      <c r="Y13" s="86">
        <v>0</v>
      </c>
      <c r="Z13" s="86">
        <v>0</v>
      </c>
      <c r="AA13" s="86">
        <v>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48589</v>
      </c>
      <c r="AI13" s="86">
        <v>0</v>
      </c>
      <c r="AJ13" s="86">
        <v>98</v>
      </c>
      <c r="AK13" s="86">
        <v>0</v>
      </c>
      <c r="AL13" s="86">
        <v>0</v>
      </c>
      <c r="AM13" s="86">
        <v>0</v>
      </c>
      <c r="AN13" s="86">
        <v>0</v>
      </c>
      <c r="AO13" s="86">
        <v>4</v>
      </c>
      <c r="AP13" s="86">
        <v>4</v>
      </c>
      <c r="AQ13" s="86">
        <v>19</v>
      </c>
      <c r="AR13" s="86">
        <v>0</v>
      </c>
      <c r="AS13" s="86">
        <v>0</v>
      </c>
      <c r="AT13" s="86">
        <v>0</v>
      </c>
      <c r="AU13" s="86">
        <v>0</v>
      </c>
      <c r="AV13" s="86">
        <v>0</v>
      </c>
      <c r="AW13" s="86">
        <v>49039</v>
      </c>
    </row>
    <row r="14" spans="1:49" x14ac:dyDescent="0.35">
      <c r="A14" t="s">
        <v>133</v>
      </c>
      <c r="B14" s="86"/>
      <c r="C14" s="86"/>
      <c r="D14" s="86"/>
      <c r="E14" s="86">
        <v>899</v>
      </c>
      <c r="F14" s="86">
        <v>161</v>
      </c>
      <c r="G14" s="86"/>
      <c r="H14" s="86"/>
      <c r="I14" s="86">
        <v>2247</v>
      </c>
      <c r="J14" s="86"/>
      <c r="K14" s="86"/>
      <c r="L14" s="86"/>
      <c r="M14" s="86"/>
      <c r="N14" s="86"/>
      <c r="O14" s="86">
        <v>298</v>
      </c>
      <c r="P14" s="86"/>
      <c r="Q14" s="86"/>
      <c r="R14" s="86">
        <v>1759</v>
      </c>
      <c r="S14" s="86"/>
      <c r="T14" s="86">
        <v>18</v>
      </c>
      <c r="U14" s="86">
        <v>200</v>
      </c>
      <c r="V14" s="86"/>
      <c r="W14" s="86">
        <v>5019</v>
      </c>
      <c r="X14" s="86"/>
      <c r="Y14" s="86"/>
      <c r="Z14" s="86"/>
      <c r="AA14" s="86"/>
      <c r="AB14" s="86">
        <v>1912</v>
      </c>
      <c r="AC14" s="86"/>
      <c r="AD14" s="86"/>
      <c r="AE14" s="86"/>
      <c r="AF14" s="86"/>
      <c r="AG14" s="86"/>
      <c r="AH14" s="86">
        <v>37181</v>
      </c>
      <c r="AI14" s="86"/>
      <c r="AJ14" s="86">
        <v>434</v>
      </c>
      <c r="AK14" s="86"/>
      <c r="AL14" s="86"/>
      <c r="AM14" s="86"/>
      <c r="AN14" s="86"/>
      <c r="AO14" s="86">
        <v>0</v>
      </c>
      <c r="AP14" s="86">
        <v>848</v>
      </c>
      <c r="AQ14" s="86">
        <v>446</v>
      </c>
      <c r="AR14" s="86"/>
      <c r="AS14" s="86"/>
      <c r="AT14" s="86">
        <v>6166</v>
      </c>
      <c r="AU14" s="86">
        <v>19</v>
      </c>
      <c r="AV14" s="86"/>
      <c r="AW14" s="86">
        <v>57607</v>
      </c>
    </row>
    <row r="15" spans="1:49" x14ac:dyDescent="0.35">
      <c r="A15" t="s">
        <v>230</v>
      </c>
      <c r="B15" s="86"/>
      <c r="C15" s="86"/>
      <c r="D15" s="86"/>
      <c r="E15" s="86">
        <v>8</v>
      </c>
      <c r="F15" s="86">
        <v>66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>
        <v>2352</v>
      </c>
      <c r="S15" s="86"/>
      <c r="T15" s="86">
        <v>0</v>
      </c>
      <c r="U15" s="86">
        <v>0</v>
      </c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>
        <v>3</v>
      </c>
      <c r="AG15" s="86"/>
      <c r="AH15" s="86"/>
      <c r="AI15" s="86"/>
      <c r="AJ15" s="86"/>
      <c r="AK15" s="86"/>
      <c r="AL15" s="86"/>
      <c r="AM15" s="86"/>
      <c r="AN15" s="86"/>
      <c r="AO15" s="86">
        <v>0</v>
      </c>
      <c r="AP15" s="86">
        <v>104</v>
      </c>
      <c r="AQ15" s="86"/>
      <c r="AR15" s="86"/>
      <c r="AS15" s="86"/>
      <c r="AT15" s="86"/>
      <c r="AU15" s="86"/>
      <c r="AV15" s="86"/>
      <c r="AW15" s="86">
        <v>2533</v>
      </c>
    </row>
    <row r="16" spans="1:49" x14ac:dyDescent="0.35">
      <c r="A16" t="s">
        <v>136</v>
      </c>
      <c r="B16" s="86"/>
      <c r="C16" s="86">
        <v>81</v>
      </c>
      <c r="D16" s="86">
        <v>352</v>
      </c>
      <c r="E16" s="86">
        <v>209</v>
      </c>
      <c r="F16" s="86">
        <v>123</v>
      </c>
      <c r="G16" s="86"/>
      <c r="H16" s="86"/>
      <c r="I16" s="86">
        <v>267</v>
      </c>
      <c r="J16" s="86">
        <v>439</v>
      </c>
      <c r="K16" s="86"/>
      <c r="L16" s="86"/>
      <c r="M16" s="86"/>
      <c r="N16" s="86"/>
      <c r="O16" s="86">
        <v>137</v>
      </c>
      <c r="P16" s="86"/>
      <c r="Q16" s="86"/>
      <c r="R16" s="86">
        <v>1673</v>
      </c>
      <c r="S16" s="86"/>
      <c r="T16" s="86">
        <v>172</v>
      </c>
      <c r="U16" s="86">
        <v>2</v>
      </c>
      <c r="V16" s="86"/>
      <c r="W16" s="86">
        <v>717</v>
      </c>
      <c r="X16" s="86"/>
      <c r="Y16" s="86"/>
      <c r="Z16" s="86"/>
      <c r="AA16" s="86"/>
      <c r="AB16" s="86">
        <v>264</v>
      </c>
      <c r="AC16" s="86"/>
      <c r="AD16" s="86"/>
      <c r="AE16" s="86"/>
      <c r="AF16" s="86"/>
      <c r="AG16" s="86"/>
      <c r="AH16" s="86"/>
      <c r="AI16" s="86"/>
      <c r="AJ16" s="86">
        <v>123</v>
      </c>
      <c r="AK16" s="86"/>
      <c r="AL16" s="86"/>
      <c r="AM16" s="86"/>
      <c r="AN16" s="86"/>
      <c r="AO16" s="86">
        <v>0</v>
      </c>
      <c r="AP16" s="86"/>
      <c r="AQ16" s="86">
        <v>95</v>
      </c>
      <c r="AR16" s="86"/>
      <c r="AS16" s="86"/>
      <c r="AT16" s="86">
        <v>9281</v>
      </c>
      <c r="AU16" s="86">
        <v>1375</v>
      </c>
      <c r="AV16" s="86"/>
      <c r="AW16" s="86">
        <v>15310</v>
      </c>
    </row>
    <row r="17" spans="1:49" x14ac:dyDescent="0.35">
      <c r="A17" t="s">
        <v>231</v>
      </c>
      <c r="B17" s="86"/>
      <c r="C17" s="86"/>
      <c r="D17" s="86"/>
      <c r="E17" s="86"/>
      <c r="F17" s="86">
        <v>62</v>
      </c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>
        <v>3238</v>
      </c>
      <c r="S17" s="86"/>
      <c r="T17" s="86">
        <v>0</v>
      </c>
      <c r="U17" s="86">
        <v>0</v>
      </c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>
        <v>2</v>
      </c>
      <c r="AK17" s="86"/>
      <c r="AL17" s="86"/>
      <c r="AM17" s="86"/>
      <c r="AN17" s="86"/>
      <c r="AO17" s="86">
        <v>0</v>
      </c>
      <c r="AP17" s="86"/>
      <c r="AQ17" s="86"/>
      <c r="AR17" s="86"/>
      <c r="AS17" s="86"/>
      <c r="AT17" s="86"/>
      <c r="AU17" s="86"/>
      <c r="AV17" s="86"/>
      <c r="AW17" s="86">
        <v>3302</v>
      </c>
    </row>
    <row r="18" spans="1:49" x14ac:dyDescent="0.35">
      <c r="A18" t="s">
        <v>141</v>
      </c>
      <c r="B18" s="86"/>
      <c r="C18" s="86"/>
      <c r="D18" s="86"/>
      <c r="E18" s="86">
        <v>3</v>
      </c>
      <c r="F18" s="86">
        <v>6</v>
      </c>
      <c r="G18" s="86"/>
      <c r="H18" s="86"/>
      <c r="I18" s="86"/>
      <c r="J18" s="86"/>
      <c r="K18" s="86"/>
      <c r="L18" s="86"/>
      <c r="M18" s="86"/>
      <c r="N18" s="86"/>
      <c r="O18" s="86">
        <v>99</v>
      </c>
      <c r="P18" s="86">
        <v>567</v>
      </c>
      <c r="Q18" s="86"/>
      <c r="R18" s="86">
        <v>235</v>
      </c>
      <c r="S18" s="86"/>
      <c r="T18" s="86">
        <v>18</v>
      </c>
      <c r="U18" s="86">
        <v>10</v>
      </c>
      <c r="V18" s="86"/>
      <c r="W18" s="86"/>
      <c r="X18" s="86"/>
      <c r="Y18" s="86"/>
      <c r="Z18" s="86"/>
      <c r="AA18" s="86"/>
      <c r="AB18" s="86">
        <v>151</v>
      </c>
      <c r="AC18" s="86"/>
      <c r="AD18" s="86"/>
      <c r="AE18" s="86"/>
      <c r="AF18" s="86">
        <v>99</v>
      </c>
      <c r="AG18" s="86"/>
      <c r="AH18" s="86">
        <v>5485</v>
      </c>
      <c r="AI18" s="86"/>
      <c r="AJ18" s="86">
        <v>107</v>
      </c>
      <c r="AK18" s="86"/>
      <c r="AL18" s="86"/>
      <c r="AM18" s="86"/>
      <c r="AN18" s="86"/>
      <c r="AO18" s="86">
        <v>22</v>
      </c>
      <c r="AP18" s="86"/>
      <c r="AQ18" s="86">
        <v>1</v>
      </c>
      <c r="AR18" s="86"/>
      <c r="AS18" s="86"/>
      <c r="AT18" s="86">
        <v>4012</v>
      </c>
      <c r="AU18" s="86"/>
      <c r="AV18" s="86"/>
      <c r="AW18" s="86">
        <v>10815</v>
      </c>
    </row>
    <row r="19" spans="1:49" x14ac:dyDescent="0.35">
      <c r="A19" t="s">
        <v>232</v>
      </c>
      <c r="B19" s="86"/>
      <c r="C19" s="86">
        <v>7805</v>
      </c>
      <c r="D19" s="86"/>
      <c r="E19" s="86"/>
      <c r="F19" s="86">
        <v>1355</v>
      </c>
      <c r="G19" s="86"/>
      <c r="H19" s="86"/>
      <c r="I19" s="86"/>
      <c r="J19" s="86">
        <v>1785</v>
      </c>
      <c r="K19" s="86"/>
      <c r="L19" s="86"/>
      <c r="M19" s="86"/>
      <c r="N19" s="86"/>
      <c r="O19" s="86"/>
      <c r="P19" s="86"/>
      <c r="Q19" s="86"/>
      <c r="R19" s="86">
        <v>0</v>
      </c>
      <c r="S19" s="86"/>
      <c r="T19" s="86">
        <v>0</v>
      </c>
      <c r="U19" s="86">
        <v>0</v>
      </c>
      <c r="V19" s="86"/>
      <c r="W19" s="86">
        <v>3295</v>
      </c>
      <c r="X19" s="86"/>
      <c r="Y19" s="86"/>
      <c r="Z19" s="86"/>
      <c r="AA19" s="86"/>
      <c r="AB19" s="86">
        <v>3530</v>
      </c>
      <c r="AC19" s="86"/>
      <c r="AD19" s="86"/>
      <c r="AE19" s="86"/>
      <c r="AF19" s="86"/>
      <c r="AG19" s="86"/>
      <c r="AH19" s="86"/>
      <c r="AI19" s="86"/>
      <c r="AJ19" s="86">
        <v>16</v>
      </c>
      <c r="AK19" s="86"/>
      <c r="AL19" s="86"/>
      <c r="AM19" s="86"/>
      <c r="AN19" s="86"/>
      <c r="AO19" s="86">
        <v>0</v>
      </c>
      <c r="AP19" s="86"/>
      <c r="AQ19" s="86">
        <v>2139</v>
      </c>
      <c r="AR19" s="86"/>
      <c r="AS19" s="86"/>
      <c r="AT19" s="86"/>
      <c r="AU19" s="86"/>
      <c r="AV19" s="86"/>
      <c r="AW19" s="86">
        <v>19925</v>
      </c>
    </row>
    <row r="20" spans="1:49" x14ac:dyDescent="0.35">
      <c r="A20" t="s">
        <v>233</v>
      </c>
      <c r="B20" s="86"/>
      <c r="C20" s="86"/>
      <c r="D20" s="86"/>
      <c r="E20" s="86"/>
      <c r="F20" s="86">
        <v>3629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>
        <v>0</v>
      </c>
      <c r="S20" s="86"/>
      <c r="T20" s="86">
        <v>2193</v>
      </c>
      <c r="U20" s="86">
        <v>86</v>
      </c>
      <c r="V20" s="86"/>
      <c r="W20" s="86">
        <v>11129</v>
      </c>
      <c r="X20" s="86"/>
      <c r="Y20" s="86"/>
      <c r="Z20" s="86"/>
      <c r="AA20" s="86"/>
      <c r="AB20" s="86">
        <v>10717</v>
      </c>
      <c r="AC20" s="86"/>
      <c r="AD20" s="86"/>
      <c r="AE20" s="86"/>
      <c r="AF20" s="86"/>
      <c r="AG20" s="86"/>
      <c r="AH20" s="86"/>
      <c r="AI20" s="86"/>
      <c r="AJ20" s="86">
        <v>344</v>
      </c>
      <c r="AK20" s="86"/>
      <c r="AL20" s="86"/>
      <c r="AM20" s="86"/>
      <c r="AN20" s="86"/>
      <c r="AO20" s="86">
        <v>0</v>
      </c>
      <c r="AP20" s="86"/>
      <c r="AQ20" s="86"/>
      <c r="AR20" s="86"/>
      <c r="AS20" s="86"/>
      <c r="AT20" s="86"/>
      <c r="AU20" s="86"/>
      <c r="AV20" s="86"/>
      <c r="AW20" s="86">
        <v>28098</v>
      </c>
    </row>
    <row r="21" spans="1:49" x14ac:dyDescent="0.35">
      <c r="A21" t="s">
        <v>134</v>
      </c>
      <c r="B21" s="86"/>
      <c r="C21" s="86">
        <v>729</v>
      </c>
      <c r="D21" s="86">
        <v>1744</v>
      </c>
      <c r="E21" s="86"/>
      <c r="F21" s="86">
        <v>337</v>
      </c>
      <c r="G21" s="86">
        <v>47</v>
      </c>
      <c r="H21" s="86"/>
      <c r="I21" s="86">
        <v>249</v>
      </c>
      <c r="J21" s="86"/>
      <c r="K21" s="86"/>
      <c r="L21" s="86"/>
      <c r="M21" s="86"/>
      <c r="N21" s="86"/>
      <c r="O21" s="86">
        <v>267</v>
      </c>
      <c r="P21" s="86"/>
      <c r="Q21" s="86"/>
      <c r="R21" s="86">
        <v>6276</v>
      </c>
      <c r="S21" s="86"/>
      <c r="T21" s="86">
        <v>0</v>
      </c>
      <c r="U21" s="86">
        <v>1</v>
      </c>
      <c r="V21" s="86"/>
      <c r="W21" s="86"/>
      <c r="X21" s="86"/>
      <c r="Y21" s="86"/>
      <c r="Z21" s="86"/>
      <c r="AA21" s="86"/>
      <c r="AB21" s="86">
        <v>301</v>
      </c>
      <c r="AC21" s="86"/>
      <c r="AD21" s="86"/>
      <c r="AE21" s="86"/>
      <c r="AF21" s="86">
        <v>99</v>
      </c>
      <c r="AG21" s="86"/>
      <c r="AH21" s="86">
        <v>34554</v>
      </c>
      <c r="AI21" s="86"/>
      <c r="AJ21" s="86">
        <v>14</v>
      </c>
      <c r="AK21" s="86"/>
      <c r="AL21" s="86"/>
      <c r="AM21" s="86"/>
      <c r="AN21" s="86"/>
      <c r="AO21" s="86">
        <v>0</v>
      </c>
      <c r="AP21" s="86">
        <v>848</v>
      </c>
      <c r="AQ21" s="86">
        <v>149</v>
      </c>
      <c r="AR21" s="86"/>
      <c r="AS21" s="86"/>
      <c r="AT21" s="86">
        <v>6353</v>
      </c>
      <c r="AU21" s="86">
        <v>3182</v>
      </c>
      <c r="AV21" s="86"/>
      <c r="AW21" s="86">
        <v>55150</v>
      </c>
    </row>
    <row r="22" spans="1:49" x14ac:dyDescent="0.35">
      <c r="A22" t="s">
        <v>142</v>
      </c>
      <c r="B22" s="86"/>
      <c r="C22" s="86"/>
      <c r="D22" s="86">
        <v>382</v>
      </c>
      <c r="E22" s="86"/>
      <c r="F22" s="86">
        <v>11</v>
      </c>
      <c r="G22" s="86"/>
      <c r="H22" s="86">
        <v>3480</v>
      </c>
      <c r="I22" s="86"/>
      <c r="J22" s="86"/>
      <c r="K22" s="86"/>
      <c r="L22" s="86"/>
      <c r="M22" s="86"/>
      <c r="N22" s="86"/>
      <c r="O22" s="86"/>
      <c r="P22" s="86"/>
      <c r="Q22" s="86"/>
      <c r="R22" s="86">
        <v>0</v>
      </c>
      <c r="S22" s="86"/>
      <c r="T22" s="86">
        <v>0</v>
      </c>
      <c r="U22" s="86">
        <v>0</v>
      </c>
      <c r="V22" s="86"/>
      <c r="W22" s="86">
        <v>8087</v>
      </c>
      <c r="X22" s="86"/>
      <c r="Y22" s="86"/>
      <c r="Z22" s="86"/>
      <c r="AA22" s="86"/>
      <c r="AB22" s="86"/>
      <c r="AC22" s="86"/>
      <c r="AD22" s="86"/>
      <c r="AE22" s="86"/>
      <c r="AF22" s="86">
        <v>63</v>
      </c>
      <c r="AG22" s="86"/>
      <c r="AH22" s="86"/>
      <c r="AI22" s="86"/>
      <c r="AJ22" s="86">
        <v>917</v>
      </c>
      <c r="AK22" s="86"/>
      <c r="AL22" s="86"/>
      <c r="AM22" s="86"/>
      <c r="AN22" s="86"/>
      <c r="AO22" s="86">
        <v>0</v>
      </c>
      <c r="AP22" s="86"/>
      <c r="AQ22" s="86">
        <v>813</v>
      </c>
      <c r="AR22" s="86"/>
      <c r="AS22" s="86"/>
      <c r="AT22" s="86">
        <v>3870</v>
      </c>
      <c r="AU22" s="86">
        <v>8281</v>
      </c>
      <c r="AV22" s="86"/>
      <c r="AW22" s="86">
        <v>25904</v>
      </c>
    </row>
    <row r="23" spans="1:49" x14ac:dyDescent="0.35">
      <c r="A23" t="s">
        <v>83</v>
      </c>
      <c r="B23" s="86">
        <v>0</v>
      </c>
      <c r="C23" s="86">
        <v>0</v>
      </c>
      <c r="D23" s="86">
        <v>187</v>
      </c>
      <c r="E23" s="86">
        <v>47</v>
      </c>
      <c r="F23" s="86">
        <v>42</v>
      </c>
      <c r="G23" s="86">
        <v>155</v>
      </c>
      <c r="H23" s="86">
        <v>97</v>
      </c>
      <c r="I23" s="86">
        <v>21</v>
      </c>
      <c r="J23" s="86">
        <v>680</v>
      </c>
      <c r="K23" s="86">
        <v>0</v>
      </c>
      <c r="L23" s="86">
        <v>0</v>
      </c>
      <c r="M23" s="86">
        <v>0</v>
      </c>
      <c r="N23" s="86">
        <v>0</v>
      </c>
      <c r="O23" s="86">
        <v>131</v>
      </c>
      <c r="P23" s="86">
        <v>0</v>
      </c>
      <c r="Q23" s="86">
        <v>0</v>
      </c>
      <c r="R23" s="86">
        <v>308</v>
      </c>
      <c r="S23" s="86">
        <v>0</v>
      </c>
      <c r="T23" s="86">
        <v>24</v>
      </c>
      <c r="U23" s="86">
        <v>6</v>
      </c>
      <c r="V23" s="86">
        <v>0</v>
      </c>
      <c r="W23" s="86">
        <v>718</v>
      </c>
      <c r="X23" s="86">
        <v>0</v>
      </c>
      <c r="Y23" s="86">
        <v>0</v>
      </c>
      <c r="Z23" s="86">
        <v>0</v>
      </c>
      <c r="AA23" s="86">
        <v>0</v>
      </c>
      <c r="AB23" s="86">
        <v>535</v>
      </c>
      <c r="AC23" s="86">
        <v>0</v>
      </c>
      <c r="AD23" s="86">
        <v>0</v>
      </c>
      <c r="AE23" s="86">
        <v>0</v>
      </c>
      <c r="AF23" s="86">
        <v>140</v>
      </c>
      <c r="AG23" s="86">
        <v>0</v>
      </c>
      <c r="AH23" s="86">
        <v>0</v>
      </c>
      <c r="AI23" s="86">
        <v>0</v>
      </c>
      <c r="AJ23" s="86">
        <v>0</v>
      </c>
      <c r="AK23" s="86">
        <v>0</v>
      </c>
      <c r="AL23" s="86">
        <v>0</v>
      </c>
      <c r="AM23" s="86">
        <v>0</v>
      </c>
      <c r="AN23" s="86">
        <v>0</v>
      </c>
      <c r="AO23" s="86">
        <v>60</v>
      </c>
      <c r="AP23" s="86">
        <v>0</v>
      </c>
      <c r="AQ23" s="86">
        <v>161</v>
      </c>
      <c r="AR23" s="86">
        <v>0</v>
      </c>
      <c r="AS23" s="86">
        <v>0</v>
      </c>
      <c r="AT23" s="86">
        <v>8509</v>
      </c>
      <c r="AU23" s="86">
        <v>1324</v>
      </c>
      <c r="AV23" s="86">
        <v>0</v>
      </c>
      <c r="AW23" s="86">
        <v>13145</v>
      </c>
    </row>
    <row r="24" spans="1:49" x14ac:dyDescent="0.35">
      <c r="A24" t="s">
        <v>84</v>
      </c>
      <c r="B24" s="86">
        <v>0</v>
      </c>
      <c r="C24" s="86">
        <v>0</v>
      </c>
      <c r="D24" s="86">
        <v>0</v>
      </c>
      <c r="E24" s="86">
        <v>0</v>
      </c>
      <c r="F24" s="86">
        <v>0</v>
      </c>
      <c r="G24" s="86">
        <v>0</v>
      </c>
      <c r="H24" s="86">
        <v>0</v>
      </c>
      <c r="I24" s="86">
        <v>584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6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16</v>
      </c>
      <c r="V24" s="86">
        <v>0</v>
      </c>
      <c r="W24" s="86">
        <v>749</v>
      </c>
      <c r="X24" s="86">
        <v>0</v>
      </c>
      <c r="Y24" s="86">
        <v>0</v>
      </c>
      <c r="Z24" s="86">
        <v>0</v>
      </c>
      <c r="AA24" s="86">
        <v>0</v>
      </c>
      <c r="AB24" s="86">
        <v>552</v>
      </c>
      <c r="AC24" s="86">
        <v>0</v>
      </c>
      <c r="AD24" s="86">
        <v>0</v>
      </c>
      <c r="AE24" s="86">
        <v>0</v>
      </c>
      <c r="AF24" s="86">
        <v>0</v>
      </c>
      <c r="AG24" s="86">
        <v>0</v>
      </c>
      <c r="AH24" s="86">
        <v>0</v>
      </c>
      <c r="AI24" s="86">
        <v>0</v>
      </c>
      <c r="AJ24" s="86">
        <v>173</v>
      </c>
      <c r="AK24" s="86">
        <v>0</v>
      </c>
      <c r="AL24" s="86">
        <v>0</v>
      </c>
      <c r="AM24" s="86">
        <v>0</v>
      </c>
      <c r="AN24" s="86">
        <v>0</v>
      </c>
      <c r="AO24" s="86">
        <v>2</v>
      </c>
      <c r="AP24" s="86">
        <v>0</v>
      </c>
      <c r="AQ24" s="86">
        <v>56</v>
      </c>
      <c r="AR24" s="86">
        <v>0</v>
      </c>
      <c r="AS24" s="86">
        <v>0</v>
      </c>
      <c r="AT24" s="86">
        <v>0</v>
      </c>
      <c r="AU24" s="86">
        <v>0</v>
      </c>
      <c r="AV24" s="86">
        <v>0</v>
      </c>
      <c r="AW24" s="86">
        <v>2138</v>
      </c>
    </row>
    <row r="25" spans="1:49" x14ac:dyDescent="0.35">
      <c r="A25" t="s">
        <v>126</v>
      </c>
      <c r="B25" s="86"/>
      <c r="C25" s="86">
        <v>5</v>
      </c>
      <c r="D25" s="86"/>
      <c r="E25" s="86"/>
      <c r="F25" s="86">
        <v>8</v>
      </c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>
        <v>9</v>
      </c>
      <c r="S25" s="86"/>
      <c r="T25" s="86">
        <v>0</v>
      </c>
      <c r="U25" s="86">
        <v>0</v>
      </c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>
        <v>5</v>
      </c>
      <c r="AP25" s="86"/>
      <c r="AQ25" s="86">
        <v>33</v>
      </c>
      <c r="AR25" s="86"/>
      <c r="AS25" s="86"/>
      <c r="AT25" s="86">
        <v>4037</v>
      </c>
      <c r="AU25" s="86"/>
      <c r="AV25" s="86"/>
      <c r="AW25" s="86">
        <v>4097</v>
      </c>
    </row>
    <row r="26" spans="1:49" x14ac:dyDescent="0.35">
      <c r="A26" t="s">
        <v>87</v>
      </c>
      <c r="B26" s="86">
        <v>0</v>
      </c>
      <c r="C26" s="86">
        <v>0</v>
      </c>
      <c r="D26" s="86">
        <v>0</v>
      </c>
      <c r="E26" s="86">
        <v>50</v>
      </c>
      <c r="F26" s="86">
        <v>0</v>
      </c>
      <c r="G26" s="86">
        <v>0</v>
      </c>
      <c r="H26" s="86">
        <v>0</v>
      </c>
      <c r="I26" s="86">
        <v>0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7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6">
        <v>0</v>
      </c>
      <c r="Y26" s="86">
        <v>0</v>
      </c>
      <c r="Z26" s="86">
        <v>0</v>
      </c>
      <c r="AA26" s="86">
        <v>0</v>
      </c>
      <c r="AB26" s="86">
        <v>0</v>
      </c>
      <c r="AC26" s="86">
        <v>0</v>
      </c>
      <c r="AD26" s="86">
        <v>0</v>
      </c>
      <c r="AE26" s="86">
        <v>0</v>
      </c>
      <c r="AF26" s="86">
        <v>0</v>
      </c>
      <c r="AG26" s="86">
        <v>0</v>
      </c>
      <c r="AH26" s="86">
        <v>0</v>
      </c>
      <c r="AI26" s="86">
        <v>0</v>
      </c>
      <c r="AJ26" s="86">
        <v>0</v>
      </c>
      <c r="AK26" s="86">
        <v>0</v>
      </c>
      <c r="AL26" s="86">
        <v>0</v>
      </c>
      <c r="AM26" s="86">
        <v>0</v>
      </c>
      <c r="AN26" s="86">
        <v>0</v>
      </c>
      <c r="AO26" s="86">
        <v>2</v>
      </c>
      <c r="AP26" s="86">
        <v>0</v>
      </c>
      <c r="AQ26" s="86">
        <v>0</v>
      </c>
      <c r="AR26" s="86">
        <v>0</v>
      </c>
      <c r="AS26" s="86">
        <v>0</v>
      </c>
      <c r="AT26" s="86">
        <v>0</v>
      </c>
      <c r="AU26" s="86">
        <v>0</v>
      </c>
      <c r="AV26" s="86">
        <v>0</v>
      </c>
      <c r="AW26" s="86">
        <v>59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34503773.49999997</v>
      </c>
      <c r="D30" t="str">
        <f t="shared" ref="D30:D52" si="0">A3</f>
        <v>Medical Doctors</v>
      </c>
      <c r="E30">
        <f t="shared" ref="E30:E52" si="1">B3</f>
        <v>0</v>
      </c>
    </row>
    <row r="31" spans="1:49" x14ac:dyDescent="0.35">
      <c r="D31" t="str">
        <f t="shared" si="0"/>
        <v>Nursing Personnel</v>
      </c>
      <c r="E31">
        <f t="shared" si="1"/>
        <v>0</v>
      </c>
    </row>
    <row r="32" spans="1:49" x14ac:dyDescent="0.35">
      <c r="D32" t="str">
        <f t="shared" si="0"/>
        <v>Midwifery personnel</v>
      </c>
      <c r="E32">
        <f t="shared" si="1"/>
        <v>0</v>
      </c>
    </row>
    <row r="33" spans="4:5" x14ac:dyDescent="0.35">
      <c r="D33" t="str">
        <f t="shared" si="0"/>
        <v>Pharmacists</v>
      </c>
      <c r="E33">
        <f t="shared" si="1"/>
        <v>0</v>
      </c>
    </row>
    <row r="34" spans="4:5" x14ac:dyDescent="0.35">
      <c r="D34" t="str">
        <f t="shared" si="0"/>
        <v>Dentists</v>
      </c>
      <c r="E34">
        <f t="shared" si="1"/>
        <v>0</v>
      </c>
    </row>
    <row r="35" spans="4:5" x14ac:dyDescent="0.35">
      <c r="D35" t="str">
        <f t="shared" si="0"/>
        <v xml:space="preserve">Community Health Workers </v>
      </c>
      <c r="E35">
        <f t="shared" si="1"/>
        <v>0</v>
      </c>
    </row>
    <row r="36" spans="4:5" x14ac:dyDescent="0.35">
      <c r="D36" t="str">
        <f t="shared" si="0"/>
        <v>Dieticians and nutritionists</v>
      </c>
      <c r="E36">
        <f t="shared" si="1"/>
        <v>0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0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0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0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0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0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0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0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0</v>
      </c>
    </row>
    <row r="51" spans="2:5" x14ac:dyDescent="0.35">
      <c r="D51" t="str">
        <f t="shared" si="0"/>
        <v>Social workers</v>
      </c>
      <c r="E51">
        <f t="shared" si="1"/>
        <v>0</v>
      </c>
    </row>
    <row r="52" spans="2:5" x14ac:dyDescent="0.35">
      <c r="D52" t="str">
        <f t="shared" si="0"/>
        <v xml:space="preserve">Audiologists and Speech Therapists </v>
      </c>
      <c r="E52">
        <f t="shared" si="1"/>
        <v>0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12551212.999999998</v>
      </c>
      <c r="D54" t="str">
        <f t="shared" ref="D54:D117" si="3">D30</f>
        <v>Medical Doctors</v>
      </c>
      <c r="E54">
        <f t="shared" ref="E54:E77" si="4">C3</f>
        <v>1816</v>
      </c>
    </row>
    <row r="55" spans="2:5" x14ac:dyDescent="0.35">
      <c r="D55" t="str">
        <f t="shared" si="3"/>
        <v>Nursing Personnel</v>
      </c>
      <c r="E55">
        <f t="shared" si="4"/>
        <v>18744</v>
      </c>
    </row>
    <row r="56" spans="2:5" x14ac:dyDescent="0.35">
      <c r="D56" t="str">
        <f t="shared" si="3"/>
        <v>Midwifery personnel</v>
      </c>
      <c r="E56">
        <f t="shared" si="4"/>
        <v>286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81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7805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729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5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12996895</v>
      </c>
      <c r="D78" t="str">
        <f t="shared" si="3"/>
        <v>Medical Doctors</v>
      </c>
      <c r="E78">
        <f t="shared" ref="E78:E101" si="5">D3</f>
        <v>5861</v>
      </c>
    </row>
    <row r="79" spans="2:5" x14ac:dyDescent="0.35">
      <c r="D79" t="str">
        <f t="shared" si="3"/>
        <v>Nursing Personnel</v>
      </c>
      <c r="E79">
        <f t="shared" si="5"/>
        <v>10968</v>
      </c>
    </row>
    <row r="80" spans="2:5" x14ac:dyDescent="0.35">
      <c r="D80" t="str">
        <f t="shared" si="3"/>
        <v>Midwifery personnel</v>
      </c>
      <c r="E80">
        <f t="shared" si="5"/>
        <v>4172</v>
      </c>
    </row>
    <row r="81" spans="4:5" x14ac:dyDescent="0.35">
      <c r="D81" t="str">
        <f t="shared" si="3"/>
        <v>Pharmacists</v>
      </c>
      <c r="E81">
        <f t="shared" si="5"/>
        <v>505</v>
      </c>
    </row>
    <row r="82" spans="4:5" x14ac:dyDescent="0.35">
      <c r="D82" t="str">
        <f t="shared" si="3"/>
        <v>Dentists</v>
      </c>
      <c r="E82">
        <f t="shared" si="5"/>
        <v>195</v>
      </c>
    </row>
    <row r="83" spans="4:5" x14ac:dyDescent="0.35">
      <c r="D83" t="str">
        <f t="shared" si="3"/>
        <v xml:space="preserve">Community Health Workers </v>
      </c>
      <c r="E83">
        <f t="shared" si="5"/>
        <v>21</v>
      </c>
    </row>
    <row r="84" spans="4:5" x14ac:dyDescent="0.35">
      <c r="D84" t="str">
        <f t="shared" si="3"/>
        <v>Dieticians and nutritionists</v>
      </c>
      <c r="E84">
        <f t="shared" si="5"/>
        <v>21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1570</v>
      </c>
    </row>
    <row r="86" spans="4:5" x14ac:dyDescent="0.35">
      <c r="D86" t="str">
        <f t="shared" si="3"/>
        <v>Personal care workers in health service</v>
      </c>
      <c r="E86">
        <f t="shared" si="5"/>
        <v>6809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352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1744</v>
      </c>
    </row>
    <row r="97" spans="2:5" x14ac:dyDescent="0.35">
      <c r="D97" t="str">
        <f t="shared" si="3"/>
        <v xml:space="preserve">Paramedical Practitioners </v>
      </c>
      <c r="E97">
        <f t="shared" si="5"/>
        <v>382</v>
      </c>
    </row>
    <row r="98" spans="2:5" x14ac:dyDescent="0.35">
      <c r="D98" t="str">
        <f t="shared" si="3"/>
        <v>Physiotherapists and physiotherapy assistants</v>
      </c>
      <c r="E98">
        <f t="shared" si="5"/>
        <v>187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22100683.499999989</v>
      </c>
      <c r="D102" s="29" t="str">
        <f t="shared" si="3"/>
        <v>Medical Doctors</v>
      </c>
      <c r="E102">
        <f t="shared" ref="E102:E125" si="6">E3</f>
        <v>4684</v>
      </c>
    </row>
    <row r="103" spans="2:5" x14ac:dyDescent="0.35">
      <c r="D103" s="29" t="str">
        <f t="shared" si="3"/>
        <v>Nursing Personnel</v>
      </c>
      <c r="E103">
        <f t="shared" si="6"/>
        <v>24378</v>
      </c>
    </row>
    <row r="104" spans="2:5" x14ac:dyDescent="0.35">
      <c r="D104" s="29" t="str">
        <f t="shared" si="3"/>
        <v>Midwifery personnel</v>
      </c>
      <c r="E104">
        <f t="shared" si="6"/>
        <v>16104</v>
      </c>
    </row>
    <row r="105" spans="2:5" x14ac:dyDescent="0.35">
      <c r="D105" s="29" t="str">
        <f t="shared" si="3"/>
        <v>Pharmacists</v>
      </c>
      <c r="E105">
        <f t="shared" si="6"/>
        <v>232</v>
      </c>
    </row>
    <row r="106" spans="2:5" x14ac:dyDescent="0.35">
      <c r="D106" s="29" t="str">
        <f t="shared" si="3"/>
        <v>Dentists</v>
      </c>
      <c r="E106">
        <f t="shared" si="6"/>
        <v>80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2947</v>
      </c>
    </row>
    <row r="108" spans="2:5" x14ac:dyDescent="0.35">
      <c r="D108" s="29" t="str">
        <f t="shared" si="3"/>
        <v>Dieticians and nutritionists</v>
      </c>
      <c r="E108">
        <f t="shared" si="6"/>
        <v>15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31</v>
      </c>
    </row>
    <row r="110" spans="2:5" x14ac:dyDescent="0.35">
      <c r="D110" s="29" t="str">
        <f t="shared" si="3"/>
        <v>Personal care workers in health service</v>
      </c>
      <c r="E110">
        <f t="shared" si="6"/>
        <v>0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0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899</v>
      </c>
    </row>
    <row r="114" spans="2:5" x14ac:dyDescent="0.35">
      <c r="D114" s="29" t="str">
        <f t="shared" si="3"/>
        <v xml:space="preserve">Medical Assistants </v>
      </c>
      <c r="E114">
        <f t="shared" si="6"/>
        <v>8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209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0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3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0</v>
      </c>
    </row>
    <row r="122" spans="2:5" x14ac:dyDescent="0.35">
      <c r="D122" s="29" t="str">
        <f t="shared" si="7"/>
        <v>Physiotherapists and physiotherapy assistants</v>
      </c>
      <c r="E122">
        <f t="shared" si="6"/>
        <v>47</v>
      </c>
    </row>
    <row r="123" spans="2:5" x14ac:dyDescent="0.35">
      <c r="D123" s="29" t="str">
        <f t="shared" si="7"/>
        <v>Social workers</v>
      </c>
      <c r="E123">
        <f t="shared" si="6"/>
        <v>0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50</v>
      </c>
    </row>
    <row r="126" spans="2:5" x14ac:dyDescent="0.35">
      <c r="B126" t="str">
        <f>F1</f>
        <v>BWA</v>
      </c>
      <c r="C126">
        <f>F2</f>
        <v>2588422.9999999981</v>
      </c>
      <c r="D126" s="29" t="str">
        <f t="shared" si="7"/>
        <v>Medical Doctors</v>
      </c>
      <c r="E126">
        <f t="shared" ref="E126:E149" si="8">F3</f>
        <v>2028</v>
      </c>
    </row>
    <row r="127" spans="2:5" x14ac:dyDescent="0.35">
      <c r="D127" s="29" t="str">
        <f t="shared" si="7"/>
        <v>Nursing Personnel</v>
      </c>
      <c r="E127">
        <f t="shared" si="8"/>
        <v>15772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0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1519</v>
      </c>
    </row>
    <row r="135" spans="4:5" x14ac:dyDescent="0.35">
      <c r="D135" s="29" t="str">
        <f t="shared" si="7"/>
        <v xml:space="preserve">Managerial staff </v>
      </c>
      <c r="E135">
        <f t="shared" si="8"/>
        <v>147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35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161</v>
      </c>
    </row>
    <row r="138" spans="4:5" x14ac:dyDescent="0.35">
      <c r="D138" s="29" t="str">
        <f t="shared" si="7"/>
        <v xml:space="preserve">Medical Assistants </v>
      </c>
      <c r="E138">
        <f t="shared" si="8"/>
        <v>66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123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62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6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1355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3629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337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11</v>
      </c>
    </row>
    <row r="146" spans="2:5" x14ac:dyDescent="0.35">
      <c r="D146" s="29" t="str">
        <f t="shared" si="7"/>
        <v>Physiotherapists and physiotherapy assistants</v>
      </c>
      <c r="E146">
        <f t="shared" si="8"/>
        <v>42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8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5457154.4999999991</v>
      </c>
      <c r="D150" s="30" t="str">
        <f t="shared" si="7"/>
        <v>Medical Doctors</v>
      </c>
      <c r="E150">
        <f t="shared" ref="E150:E173" si="9">G3</f>
        <v>561</v>
      </c>
    </row>
    <row r="151" spans="2:5" x14ac:dyDescent="0.35">
      <c r="D151" s="30" t="str">
        <f t="shared" si="7"/>
        <v>Nursing Personnel</v>
      </c>
      <c r="E151">
        <f t="shared" si="9"/>
        <v>1010</v>
      </c>
    </row>
    <row r="152" spans="2:5" x14ac:dyDescent="0.35">
      <c r="D152" s="30" t="str">
        <f t="shared" si="7"/>
        <v>Midwifery personnel</v>
      </c>
      <c r="E152">
        <f t="shared" si="9"/>
        <v>1074</v>
      </c>
    </row>
    <row r="153" spans="2:5" x14ac:dyDescent="0.35">
      <c r="D153" s="30" t="str">
        <f t="shared" si="7"/>
        <v>Pharmacists</v>
      </c>
      <c r="E153">
        <f t="shared" si="9"/>
        <v>0</v>
      </c>
    </row>
    <row r="154" spans="2:5" x14ac:dyDescent="0.35">
      <c r="D154" s="30" t="str">
        <f t="shared" si="7"/>
        <v>Dentists</v>
      </c>
      <c r="E154">
        <f t="shared" si="9"/>
        <v>0</v>
      </c>
    </row>
    <row r="155" spans="2:5" x14ac:dyDescent="0.35">
      <c r="D155" s="30" t="str">
        <f t="shared" si="7"/>
        <v xml:space="preserve">Community Health Workers </v>
      </c>
      <c r="E155">
        <f t="shared" si="9"/>
        <v>1595</v>
      </c>
    </row>
    <row r="156" spans="2:5" x14ac:dyDescent="0.35">
      <c r="D156" s="30" t="str">
        <f t="shared" si="7"/>
        <v>Dieticians and nutritionists</v>
      </c>
      <c r="E156">
        <f t="shared" si="9"/>
        <v>0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0</v>
      </c>
    </row>
    <row r="158" spans="2:5" x14ac:dyDescent="0.35">
      <c r="D158" s="30" t="str">
        <f t="shared" si="7"/>
        <v>Personal care workers in health service</v>
      </c>
      <c r="E158">
        <f t="shared" si="9"/>
        <v>308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47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155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27478249.000000004</v>
      </c>
      <c r="D174" s="31" t="str">
        <f t="shared" si="7"/>
        <v>Medical Doctors</v>
      </c>
      <c r="E174">
        <f t="shared" ref="E174:E197" si="10">H3</f>
        <v>9902</v>
      </c>
    </row>
    <row r="175" spans="2:5" x14ac:dyDescent="0.35">
      <c r="D175" s="30" t="str">
        <f t="shared" si="7"/>
        <v>Nursing Personnel</v>
      </c>
      <c r="E175">
        <f t="shared" si="10"/>
        <v>25774</v>
      </c>
    </row>
    <row r="176" spans="2:5" x14ac:dyDescent="0.35">
      <c r="D176" s="30" t="str">
        <f t="shared" si="7"/>
        <v>Midwifery personnel</v>
      </c>
      <c r="E176">
        <f t="shared" si="10"/>
        <v>14148</v>
      </c>
    </row>
    <row r="177" spans="4:5" x14ac:dyDescent="0.35">
      <c r="D177" s="30" t="str">
        <f t="shared" si="7"/>
        <v>Pharmacists</v>
      </c>
      <c r="E177">
        <f t="shared" si="10"/>
        <v>233</v>
      </c>
    </row>
    <row r="178" spans="4:5" x14ac:dyDescent="0.35">
      <c r="D178" s="30" t="str">
        <f t="shared" si="7"/>
        <v>Dentists</v>
      </c>
      <c r="E178">
        <f t="shared" si="10"/>
        <v>219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7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835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4221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3480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97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27198627.999999985</v>
      </c>
      <c r="D198" s="30" t="str">
        <f t="shared" si="11"/>
        <v>Medical Doctors</v>
      </c>
      <c r="E198">
        <f t="shared" ref="E198:E221" si="12">I3</f>
        <v>7653</v>
      </c>
    </row>
    <row r="199" spans="2:5" x14ac:dyDescent="0.35">
      <c r="D199" s="30" t="str">
        <f t="shared" si="11"/>
        <v>Nursing Personnel</v>
      </c>
      <c r="E199">
        <f t="shared" si="12"/>
        <v>9254</v>
      </c>
    </row>
    <row r="200" spans="2:5" x14ac:dyDescent="0.35">
      <c r="D200" s="30" t="str">
        <f t="shared" si="11"/>
        <v>Midwifery personnel</v>
      </c>
      <c r="E200">
        <f t="shared" si="12"/>
        <v>1408</v>
      </c>
    </row>
    <row r="201" spans="2:5" x14ac:dyDescent="0.35">
      <c r="D201" s="30" t="str">
        <f t="shared" si="11"/>
        <v>Pharmacists</v>
      </c>
      <c r="E201">
        <f t="shared" si="12"/>
        <v>281</v>
      </c>
    </row>
    <row r="202" spans="2:5" x14ac:dyDescent="0.35">
      <c r="D202" s="30" t="str">
        <f t="shared" si="11"/>
        <v>Dentists</v>
      </c>
      <c r="E202">
        <f t="shared" si="12"/>
        <v>74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0</v>
      </c>
    </row>
    <row r="207" spans="2:5" x14ac:dyDescent="0.35">
      <c r="D207" s="30" t="str">
        <f t="shared" si="11"/>
        <v xml:space="preserve">Managerial staff </v>
      </c>
      <c r="E207">
        <f t="shared" si="12"/>
        <v>4216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3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2247</v>
      </c>
    </row>
    <row r="210" spans="2:5" x14ac:dyDescent="0.35">
      <c r="D210" s="30" t="str">
        <f t="shared" si="11"/>
        <v xml:space="preserve">Medical Assistants </v>
      </c>
      <c r="E210">
        <f t="shared" si="12"/>
        <v>0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267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0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0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0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249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0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21</v>
      </c>
    </row>
    <row r="219" spans="2:5" x14ac:dyDescent="0.35">
      <c r="D219" s="30" t="str">
        <f t="shared" si="11"/>
        <v>Social workers</v>
      </c>
      <c r="E219">
        <f t="shared" si="12"/>
        <v>584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0</v>
      </c>
    </row>
    <row r="222" spans="2:5" x14ac:dyDescent="0.35">
      <c r="B222" t="str">
        <f>J1</f>
        <v>COD</v>
      </c>
      <c r="C222">
        <f>J2</f>
        <v>95894118.499999985</v>
      </c>
      <c r="D222" s="29" t="str">
        <f t="shared" si="11"/>
        <v>Medical Doctors</v>
      </c>
      <c r="E222">
        <f t="shared" ref="E222:E245" si="13">J3</f>
        <v>33978</v>
      </c>
    </row>
    <row r="223" spans="2:5" x14ac:dyDescent="0.35">
      <c r="D223" s="30" t="str">
        <f t="shared" si="11"/>
        <v>Nursing Personnel</v>
      </c>
      <c r="E223">
        <f t="shared" si="13"/>
        <v>203504</v>
      </c>
    </row>
    <row r="224" spans="2:5" x14ac:dyDescent="0.35">
      <c r="D224" s="30" t="str">
        <f t="shared" si="11"/>
        <v>Midwifery personnel</v>
      </c>
      <c r="E224">
        <f t="shared" si="13"/>
        <v>4186</v>
      </c>
    </row>
    <row r="225" spans="4:5" x14ac:dyDescent="0.35">
      <c r="D225" s="30" t="str">
        <f t="shared" si="11"/>
        <v>Pharmacists</v>
      </c>
      <c r="E225">
        <f t="shared" si="13"/>
        <v>2490</v>
      </c>
    </row>
    <row r="226" spans="4:5" x14ac:dyDescent="0.35">
      <c r="D226" s="30" t="str">
        <f t="shared" si="11"/>
        <v>Dentists</v>
      </c>
      <c r="E226">
        <f t="shared" si="13"/>
        <v>2881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91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2684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3724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439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1785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680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5835806.0000000009</v>
      </c>
      <c r="D246" s="29" t="str">
        <f t="shared" ref="D246:D309" si="14">D222</f>
        <v>Medical Doctors</v>
      </c>
      <c r="E246">
        <f t="shared" ref="E246:E269" si="15">K3</f>
        <v>0</v>
      </c>
    </row>
    <row r="247" spans="2:5" x14ac:dyDescent="0.35">
      <c r="D247" s="30" t="str">
        <f t="shared" si="14"/>
        <v>Nursing Personnel</v>
      </c>
      <c r="E247">
        <f t="shared" si="15"/>
        <v>0</v>
      </c>
    </row>
    <row r="248" spans="2:5" x14ac:dyDescent="0.35">
      <c r="D248" s="30" t="str">
        <f t="shared" si="14"/>
        <v>Midwifery personnel</v>
      </c>
      <c r="E248">
        <f t="shared" si="15"/>
        <v>0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0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821625.49999999988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4</v>
      </c>
    </row>
    <row r="274" spans="4:5" x14ac:dyDescent="0.35">
      <c r="D274" s="30" t="str">
        <f t="shared" si="14"/>
        <v>Dentists</v>
      </c>
      <c r="E274">
        <f t="shared" si="16"/>
        <v>14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587925</v>
      </c>
      <c r="D294" s="29" t="str">
        <f t="shared" si="14"/>
        <v>Medical Doctors</v>
      </c>
      <c r="E294">
        <f t="shared" ref="E294:E317" si="17">M3</f>
        <v>0</v>
      </c>
    </row>
    <row r="295" spans="2:5" x14ac:dyDescent="0.35">
      <c r="D295" s="30" t="str">
        <f t="shared" si="14"/>
        <v>Nursing Personnel</v>
      </c>
      <c r="E295">
        <f t="shared" si="17"/>
        <v>0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254</v>
      </c>
    </row>
    <row r="298" spans="2:5" x14ac:dyDescent="0.35">
      <c r="D298" s="30" t="str">
        <f t="shared" si="14"/>
        <v>Dentists</v>
      </c>
      <c r="E298">
        <f t="shared" si="17"/>
        <v>25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0</v>
      </c>
    </row>
    <row r="300" spans="2:5" x14ac:dyDescent="0.35">
      <c r="D300" s="30" t="str">
        <f t="shared" si="14"/>
        <v>Dieticians and nutritionists</v>
      </c>
      <c r="E300">
        <f t="shared" si="17"/>
        <v>6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353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0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44177968.500000007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613</v>
      </c>
    </row>
    <row r="322" spans="4:5" x14ac:dyDescent="0.35">
      <c r="D322" s="30" t="str">
        <f t="shared" si="18"/>
        <v>Dentists</v>
      </c>
      <c r="E322">
        <f t="shared" si="19"/>
        <v>6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3620312.0000000023</v>
      </c>
      <c r="D342" s="29" t="str">
        <f t="shared" si="18"/>
        <v>Medical Doctors</v>
      </c>
      <c r="E342">
        <f t="shared" ref="E342:E365" si="20">O3</f>
        <v>636</v>
      </c>
    </row>
    <row r="343" spans="2:5" x14ac:dyDescent="0.35">
      <c r="D343" s="30" t="str">
        <f t="shared" si="18"/>
        <v>Nursing Personnel</v>
      </c>
      <c r="E343">
        <f t="shared" si="20"/>
        <v>9362</v>
      </c>
    </row>
    <row r="344" spans="2:5" x14ac:dyDescent="0.35">
      <c r="D344" s="30" t="str">
        <f t="shared" si="18"/>
        <v>Midwifery personnel</v>
      </c>
      <c r="E344">
        <f t="shared" si="20"/>
        <v>134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0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2626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0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298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137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99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267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131</v>
      </c>
    </row>
    <row r="363" spans="2:5" x14ac:dyDescent="0.35">
      <c r="D363" s="30" t="str">
        <f t="shared" si="18"/>
        <v>Social workers</v>
      </c>
      <c r="E363">
        <f t="shared" si="20"/>
        <v>6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120283026.00000006</v>
      </c>
      <c r="D366" s="29" t="str">
        <f t="shared" ref="D366:D429" si="22">D342</f>
        <v>Medical Doctors</v>
      </c>
      <c r="E366">
        <f t="shared" ref="E366:E389" si="23">P3</f>
        <v>25424</v>
      </c>
    </row>
    <row r="367" spans="2:5" x14ac:dyDescent="0.35">
      <c r="D367" s="30" t="str">
        <f t="shared" si="22"/>
        <v>Nursing Personnel</v>
      </c>
      <c r="E367">
        <f t="shared" si="23"/>
        <v>139648</v>
      </c>
    </row>
    <row r="368" spans="2:5" x14ac:dyDescent="0.35">
      <c r="D368" s="30" t="str">
        <f t="shared" si="22"/>
        <v>Midwifery personnel</v>
      </c>
      <c r="E368">
        <f t="shared" si="23"/>
        <v>40710</v>
      </c>
    </row>
    <row r="369" spans="4:5" x14ac:dyDescent="0.35">
      <c r="D369" s="30" t="str">
        <f t="shared" si="22"/>
        <v>Pharmacists</v>
      </c>
      <c r="E369">
        <f t="shared" si="23"/>
        <v>0</v>
      </c>
    </row>
    <row r="370" spans="4:5" x14ac:dyDescent="0.35">
      <c r="D370" s="30" t="str">
        <f t="shared" si="22"/>
        <v>Dentists</v>
      </c>
      <c r="E370">
        <f t="shared" si="23"/>
        <v>0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42630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17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0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567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0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0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0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2341178.9999999986</v>
      </c>
      <c r="D390" s="29" t="str">
        <f t="shared" si="22"/>
        <v>Medical Doctors</v>
      </c>
      <c r="E390">
        <f t="shared" ref="E390:E413" si="24">Q3</f>
        <v>0</v>
      </c>
    </row>
    <row r="391" spans="2:5" x14ac:dyDescent="0.35">
      <c r="D391" s="30" t="str">
        <f t="shared" si="22"/>
        <v>Nursing Personnel</v>
      </c>
      <c r="E391">
        <f t="shared" si="24"/>
        <v>0</v>
      </c>
    </row>
    <row r="392" spans="2:5" x14ac:dyDescent="0.35">
      <c r="D392" s="30" t="str">
        <f t="shared" si="22"/>
        <v>Midwifery personnel</v>
      </c>
      <c r="E392">
        <f t="shared" si="24"/>
        <v>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0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0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0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0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0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0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0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32833031.499999996</v>
      </c>
      <c r="D414" s="29" t="str">
        <f t="shared" si="22"/>
        <v>Medical Doctors</v>
      </c>
      <c r="E414">
        <f t="shared" ref="E414:E437" si="25">R3</f>
        <v>8338</v>
      </c>
    </row>
    <row r="415" spans="2:5" x14ac:dyDescent="0.35">
      <c r="D415" s="30" t="str">
        <f t="shared" si="22"/>
        <v>Nursing Personnel</v>
      </c>
      <c r="E415">
        <f t="shared" si="25"/>
        <v>186288</v>
      </c>
    </row>
    <row r="416" spans="2:5" x14ac:dyDescent="0.35">
      <c r="D416" s="30" t="str">
        <f t="shared" si="22"/>
        <v>Midwifery personnel</v>
      </c>
      <c r="E416">
        <f t="shared" si="25"/>
        <v>38282</v>
      </c>
    </row>
    <row r="417" spans="4:5" x14ac:dyDescent="0.35">
      <c r="D417" s="30" t="str">
        <f t="shared" si="22"/>
        <v>Pharmacists</v>
      </c>
      <c r="E417">
        <f t="shared" si="25"/>
        <v>0</v>
      </c>
    </row>
    <row r="418" spans="4:5" x14ac:dyDescent="0.35">
      <c r="D418" s="30" t="str">
        <f t="shared" si="22"/>
        <v>Dentists</v>
      </c>
      <c r="E418">
        <f t="shared" si="25"/>
        <v>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0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3453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1759</v>
      </c>
    </row>
    <row r="426" spans="4:5" x14ac:dyDescent="0.35">
      <c r="D426" s="30" t="str">
        <f t="shared" si="22"/>
        <v xml:space="preserve">Medical Assistants </v>
      </c>
      <c r="E426">
        <f t="shared" si="25"/>
        <v>2352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1673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3238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235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6276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308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9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7</v>
      </c>
    </row>
    <row r="438" spans="2:5" x14ac:dyDescent="0.35">
      <c r="B438" t="str">
        <f>S1</f>
        <v>GIN</v>
      </c>
      <c r="C438">
        <f>S2</f>
        <v>13531906.000000004</v>
      </c>
      <c r="D438" s="29" t="str">
        <f t="shared" si="26"/>
        <v>Medical Doctors</v>
      </c>
      <c r="E438">
        <f t="shared" ref="E438:E461" si="27">S3</f>
        <v>0</v>
      </c>
    </row>
    <row r="439" spans="2:5" x14ac:dyDescent="0.35">
      <c r="D439" s="30" t="str">
        <f t="shared" si="26"/>
        <v>Nursing Personnel</v>
      </c>
      <c r="E439">
        <f t="shared" si="27"/>
        <v>0</v>
      </c>
    </row>
    <row r="440" spans="2:5" x14ac:dyDescent="0.35">
      <c r="D440" s="30" t="str">
        <f t="shared" si="26"/>
        <v>Midwifery personnel</v>
      </c>
      <c r="E440">
        <f t="shared" si="27"/>
        <v>0</v>
      </c>
    </row>
    <row r="441" spans="2:5" x14ac:dyDescent="0.35">
      <c r="D441" s="30" t="str">
        <f t="shared" si="26"/>
        <v>Pharmacists</v>
      </c>
      <c r="E441">
        <f t="shared" si="27"/>
        <v>0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2639915.5000000005</v>
      </c>
      <c r="D462" s="29" t="str">
        <f t="shared" si="26"/>
        <v>Medical Doctors</v>
      </c>
      <c r="E462">
        <f t="shared" ref="E462:E485" si="28">T3</f>
        <v>651</v>
      </c>
    </row>
    <row r="463" spans="2:5" x14ac:dyDescent="0.35">
      <c r="D463" s="30" t="str">
        <f t="shared" si="26"/>
        <v>Nursing Personnel</v>
      </c>
      <c r="E463">
        <f t="shared" si="28"/>
        <v>2808</v>
      </c>
    </row>
    <row r="464" spans="2:5" x14ac:dyDescent="0.35">
      <c r="D464" s="30" t="str">
        <f t="shared" si="26"/>
        <v>Midwifery personnel</v>
      </c>
      <c r="E464">
        <f t="shared" si="28"/>
        <v>758</v>
      </c>
    </row>
    <row r="465" spans="4:5" x14ac:dyDescent="0.35">
      <c r="D465" s="30" t="str">
        <f t="shared" si="26"/>
        <v>Pharmacists</v>
      </c>
      <c r="E465">
        <f t="shared" si="28"/>
        <v>1859</v>
      </c>
    </row>
    <row r="466" spans="4:5" x14ac:dyDescent="0.35">
      <c r="D466" s="30" t="str">
        <f t="shared" si="26"/>
        <v>Dentists</v>
      </c>
      <c r="E466">
        <f t="shared" si="28"/>
        <v>513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1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2742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522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6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18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172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18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2193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24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2060720.9999999991</v>
      </c>
      <c r="D486" s="29" t="str">
        <f t="shared" si="26"/>
        <v>Medical Doctors</v>
      </c>
      <c r="E486">
        <f t="shared" ref="E486:E509" si="29">U3</f>
        <v>916</v>
      </c>
    </row>
    <row r="487" spans="2:5" x14ac:dyDescent="0.35">
      <c r="D487" s="30" t="str">
        <f t="shared" si="26"/>
        <v>Nursing Personnel</v>
      </c>
      <c r="E487">
        <f t="shared" si="29"/>
        <v>3912</v>
      </c>
    </row>
    <row r="488" spans="2:5" x14ac:dyDescent="0.35">
      <c r="D488" s="30" t="str">
        <f t="shared" si="26"/>
        <v>Midwifery personnel</v>
      </c>
      <c r="E488">
        <f t="shared" si="29"/>
        <v>426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0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0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3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200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2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10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86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6</v>
      </c>
    </row>
    <row r="507" spans="2:5" x14ac:dyDescent="0.35">
      <c r="D507" s="30" t="str">
        <f t="shared" si="30"/>
        <v>Social workers</v>
      </c>
      <c r="E507">
        <f t="shared" si="29"/>
        <v>16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1634465.5000000002</v>
      </c>
      <c r="D510" s="29" t="str">
        <f t="shared" si="30"/>
        <v>Medical Doctors</v>
      </c>
      <c r="E510">
        <f t="shared" ref="E510:E533" si="31">V3</f>
        <v>0</v>
      </c>
    </row>
    <row r="511" spans="2:5" x14ac:dyDescent="0.35">
      <c r="D511" s="30" t="str">
        <f t="shared" si="30"/>
        <v>Nursing Personnel</v>
      </c>
      <c r="E511">
        <f t="shared" si="31"/>
        <v>0</v>
      </c>
    </row>
    <row r="512" spans="2:5" x14ac:dyDescent="0.35">
      <c r="D512" s="30" t="str">
        <f t="shared" si="30"/>
        <v>Midwifery personnel</v>
      </c>
      <c r="E512">
        <f t="shared" si="31"/>
        <v>0</v>
      </c>
    </row>
    <row r="513" spans="4:5" x14ac:dyDescent="0.35">
      <c r="D513" s="30" t="str">
        <f t="shared" si="30"/>
        <v>Pharmacists</v>
      </c>
      <c r="E513">
        <f t="shared" si="31"/>
        <v>2192</v>
      </c>
    </row>
    <row r="514" spans="4:5" x14ac:dyDescent="0.35">
      <c r="D514" s="30" t="str">
        <f t="shared" si="30"/>
        <v>Dentists</v>
      </c>
      <c r="E514">
        <f t="shared" si="31"/>
        <v>294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0</v>
      </c>
    </row>
    <row r="516" spans="4:5" x14ac:dyDescent="0.35">
      <c r="D516" s="30" t="str">
        <f t="shared" si="30"/>
        <v>Dieticians and nutritionists</v>
      </c>
      <c r="E516">
        <f t="shared" si="31"/>
        <v>620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0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0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0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0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53005614.000000022</v>
      </c>
      <c r="D534" s="29" t="str">
        <f t="shared" si="30"/>
        <v>Medical Doctors</v>
      </c>
      <c r="E534">
        <f t="shared" ref="E534:E557" si="32">W3</f>
        <v>12377</v>
      </c>
    </row>
    <row r="535" spans="2:5" x14ac:dyDescent="0.35">
      <c r="D535" s="30" t="str">
        <f t="shared" si="30"/>
        <v>Nursing Personnel</v>
      </c>
      <c r="E535">
        <f t="shared" si="32"/>
        <v>69176</v>
      </c>
    </row>
    <row r="536" spans="2:5" x14ac:dyDescent="0.35">
      <c r="D536" s="30" t="str">
        <f t="shared" si="30"/>
        <v>Midwifery personnel</v>
      </c>
      <c r="E536">
        <f t="shared" si="32"/>
        <v>0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86490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261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5019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717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3295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11129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0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8087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718</v>
      </c>
    </row>
    <row r="555" spans="2:5" x14ac:dyDescent="0.35">
      <c r="D555" s="30" t="str">
        <f t="shared" si="30"/>
        <v>Social workers</v>
      </c>
      <c r="E555">
        <f t="shared" si="32"/>
        <v>749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5193415.5000000019</v>
      </c>
      <c r="D558" s="29" t="str">
        <f t="shared" ref="D558:D621" si="33">D534</f>
        <v>Medical Doctors</v>
      </c>
      <c r="E558">
        <f t="shared" ref="E558:E581" si="34">X3</f>
        <v>1861</v>
      </c>
    </row>
    <row r="559" spans="2:5" x14ac:dyDescent="0.35">
      <c r="D559" s="30" t="str">
        <f t="shared" si="33"/>
        <v>Nursing Personnel</v>
      </c>
      <c r="E559">
        <f t="shared" si="34"/>
        <v>3522</v>
      </c>
    </row>
    <row r="560" spans="2:5" x14ac:dyDescent="0.35">
      <c r="D560" s="30" t="str">
        <f t="shared" si="33"/>
        <v>Midwifery personnel</v>
      </c>
      <c r="E560">
        <f t="shared" si="34"/>
        <v>1590</v>
      </c>
    </row>
    <row r="561" spans="4:5" x14ac:dyDescent="0.35">
      <c r="D561" s="30" t="str">
        <f t="shared" si="33"/>
        <v>Pharmacists</v>
      </c>
      <c r="E561">
        <f t="shared" si="34"/>
        <v>0</v>
      </c>
    </row>
    <row r="562" spans="4:5" x14ac:dyDescent="0.35">
      <c r="D562" s="30" t="str">
        <f t="shared" si="33"/>
        <v>Dentists</v>
      </c>
      <c r="E562">
        <f t="shared" si="34"/>
        <v>0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2281454.5000000014</v>
      </c>
      <c r="D582" s="29" t="str">
        <f t="shared" si="33"/>
        <v>Medical Doctors</v>
      </c>
      <c r="E582">
        <f t="shared" ref="E582:E605" si="35">Y3</f>
        <v>0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0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0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0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0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0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0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0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0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0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28915652.500000004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91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41616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21904982.999999996</v>
      </c>
      <c r="D630" s="29" t="str">
        <f t="shared" si="37"/>
        <v>Medical Doctors</v>
      </c>
      <c r="E630">
        <f t="shared" ref="E630:E653" si="38">AA3</f>
        <v>0</v>
      </c>
    </row>
    <row r="631" spans="2:5" x14ac:dyDescent="0.35">
      <c r="D631" s="30" t="str">
        <f t="shared" si="37"/>
        <v>Nursing Personnel</v>
      </c>
      <c r="E631">
        <f t="shared" si="38"/>
        <v>0</v>
      </c>
    </row>
    <row r="632" spans="2:5" x14ac:dyDescent="0.35">
      <c r="D632" s="30" t="str">
        <f t="shared" si="37"/>
        <v>Midwifery personnel</v>
      </c>
      <c r="E632">
        <f t="shared" si="38"/>
        <v>0</v>
      </c>
    </row>
    <row r="633" spans="2:5" x14ac:dyDescent="0.35">
      <c r="D633" s="30" t="str">
        <f t="shared" si="37"/>
        <v>Pharmacists</v>
      </c>
      <c r="E633">
        <f t="shared" si="38"/>
        <v>82</v>
      </c>
    </row>
    <row r="634" spans="2:5" x14ac:dyDescent="0.35">
      <c r="D634" s="30" t="str">
        <f t="shared" si="37"/>
        <v>Dentists</v>
      </c>
      <c r="E634">
        <f t="shared" si="38"/>
        <v>53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0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0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0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32077072.000000011</v>
      </c>
      <c r="D654" s="32" t="str">
        <f t="shared" si="37"/>
        <v>Medical Doctors</v>
      </c>
      <c r="E654">
        <f t="shared" ref="E654:E677" si="39">AB3</f>
        <v>6016</v>
      </c>
    </row>
    <row r="655" spans="2:5" x14ac:dyDescent="0.35">
      <c r="D655" s="30" t="str">
        <f t="shared" si="37"/>
        <v>Nursing Personnel</v>
      </c>
      <c r="E655">
        <f t="shared" si="39"/>
        <v>21856</v>
      </c>
    </row>
    <row r="656" spans="2:5" x14ac:dyDescent="0.35">
      <c r="D656" s="30" t="str">
        <f t="shared" si="37"/>
        <v>Midwifery personnel</v>
      </c>
      <c r="E656">
        <f t="shared" si="39"/>
        <v>14556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7329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3318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0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1912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264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0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151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3530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10717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301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0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535</v>
      </c>
    </row>
    <row r="675" spans="2:5" x14ac:dyDescent="0.35">
      <c r="D675" s="30" t="str">
        <f t="shared" si="37"/>
        <v>Social workers</v>
      </c>
      <c r="E675">
        <f t="shared" si="39"/>
        <v>552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0</v>
      </c>
    </row>
    <row r="678" spans="2:5" x14ac:dyDescent="0.35">
      <c r="B678" t="str">
        <f>AC1</f>
        <v>MRT</v>
      </c>
      <c r="C678">
        <f>AC2</f>
        <v>4614974</v>
      </c>
      <c r="D678" s="29" t="str">
        <f t="shared" si="37"/>
        <v>Medical Doctors</v>
      </c>
      <c r="E678">
        <f t="shared" ref="E678:E701" si="40">AC3</f>
        <v>2070</v>
      </c>
    </row>
    <row r="679" spans="2:5" x14ac:dyDescent="0.35">
      <c r="D679" s="30" t="str">
        <f t="shared" si="37"/>
        <v>Nursing Personnel</v>
      </c>
      <c r="E679">
        <f t="shared" si="40"/>
        <v>12312</v>
      </c>
    </row>
    <row r="680" spans="2:5" x14ac:dyDescent="0.35">
      <c r="D680" s="30" t="str">
        <f t="shared" si="37"/>
        <v>Midwifery personnel</v>
      </c>
      <c r="E680">
        <f t="shared" si="40"/>
        <v>2504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1298914.4999999995</v>
      </c>
      <c r="D702" s="29" t="str">
        <f t="shared" si="41"/>
        <v>Medical Doctors</v>
      </c>
      <c r="E702">
        <f t="shared" ref="E702:E725" si="42">AD3</f>
        <v>0</v>
      </c>
    </row>
    <row r="703" spans="2:5" x14ac:dyDescent="0.35">
      <c r="D703" s="30" t="str">
        <f t="shared" si="41"/>
        <v>Nursing Personnel</v>
      </c>
      <c r="E703">
        <f t="shared" si="42"/>
        <v>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0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0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0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0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0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0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19889742.000000011</v>
      </c>
      <c r="D726" s="29" t="str">
        <f t="shared" si="41"/>
        <v>Medical Doctors</v>
      </c>
      <c r="E726">
        <f t="shared" ref="E726:E749" si="43">AE3</f>
        <v>0</v>
      </c>
    </row>
    <row r="727" spans="2:5" x14ac:dyDescent="0.35">
      <c r="D727" s="30" t="str">
        <f t="shared" si="41"/>
        <v>Nursing Personnel</v>
      </c>
      <c r="E727">
        <f t="shared" si="43"/>
        <v>0</v>
      </c>
    </row>
    <row r="728" spans="2:5" x14ac:dyDescent="0.35">
      <c r="D728" s="30" t="str">
        <f t="shared" si="41"/>
        <v>Midwifery personnel</v>
      </c>
      <c r="E728">
        <f t="shared" si="43"/>
        <v>0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0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0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0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0</v>
      </c>
    </row>
    <row r="738" spans="2:5" x14ac:dyDescent="0.35">
      <c r="D738" s="30" t="str">
        <f t="shared" si="41"/>
        <v xml:space="preserve">Medical Assistants </v>
      </c>
      <c r="E738">
        <f t="shared" si="43"/>
        <v>0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0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0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0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0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0</v>
      </c>
    </row>
    <row r="747" spans="2:5" x14ac:dyDescent="0.35">
      <c r="D747" s="30" t="str">
        <f t="shared" si="41"/>
        <v>Social workers</v>
      </c>
      <c r="E747">
        <f t="shared" si="43"/>
        <v>0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0</v>
      </c>
    </row>
    <row r="750" spans="2:5" x14ac:dyDescent="0.35">
      <c r="B750" t="str">
        <f>AF1</f>
        <v>NAM</v>
      </c>
      <c r="C750">
        <f>AF2</f>
        <v>2530150.5000000014</v>
      </c>
      <c r="D750" s="29" t="str">
        <f t="shared" ref="D750:D813" si="44">D726</f>
        <v>Medical Doctors</v>
      </c>
      <c r="E750">
        <f t="shared" ref="E750:E773" si="45">AF3</f>
        <v>2549</v>
      </c>
    </row>
    <row r="751" spans="2:5" x14ac:dyDescent="0.35">
      <c r="D751" s="30" t="str">
        <f t="shared" si="44"/>
        <v>Nursing Personnel</v>
      </c>
      <c r="E751">
        <f t="shared" si="45"/>
        <v>14332</v>
      </c>
    </row>
    <row r="752" spans="2:5" x14ac:dyDescent="0.35">
      <c r="D752" s="30" t="str">
        <f t="shared" si="44"/>
        <v>Midwifery personnel</v>
      </c>
      <c r="E752">
        <f t="shared" si="45"/>
        <v>12</v>
      </c>
    </row>
    <row r="753" spans="4:5" x14ac:dyDescent="0.35">
      <c r="D753" s="30" t="str">
        <f t="shared" si="44"/>
        <v>Pharmacists</v>
      </c>
      <c r="E753">
        <f t="shared" si="45"/>
        <v>0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0</v>
      </c>
    </row>
    <row r="759" spans="4:5" x14ac:dyDescent="0.35">
      <c r="D759" s="30" t="str">
        <f t="shared" si="44"/>
        <v xml:space="preserve">Managerial staff </v>
      </c>
      <c r="E759">
        <f t="shared" si="45"/>
        <v>0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3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0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99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99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63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140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25252721.999999989</v>
      </c>
      <c r="D774" s="29" t="str">
        <f t="shared" si="44"/>
        <v>Medical Doctors</v>
      </c>
      <c r="E774">
        <f t="shared" ref="E774:E797" si="46">AG3</f>
        <v>0</v>
      </c>
    </row>
    <row r="775" spans="2:5" x14ac:dyDescent="0.35">
      <c r="D775" s="30" t="str">
        <f t="shared" si="44"/>
        <v>Nursing Personnel</v>
      </c>
      <c r="E775">
        <f t="shared" si="46"/>
        <v>0</v>
      </c>
    </row>
    <row r="776" spans="2:5" x14ac:dyDescent="0.35">
      <c r="D776" s="30" t="str">
        <f t="shared" si="44"/>
        <v>Midwifery personnel</v>
      </c>
      <c r="E776">
        <f t="shared" si="46"/>
        <v>0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0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0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0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0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213401322.49999997</v>
      </c>
      <c r="D798" s="29" t="str">
        <f t="shared" si="44"/>
        <v>Medical Doctors</v>
      </c>
      <c r="E798">
        <f t="shared" ref="E798:E821" si="47">AH3</f>
        <v>168695</v>
      </c>
    </row>
    <row r="799" spans="2:5" x14ac:dyDescent="0.35">
      <c r="D799" s="30" t="str">
        <f t="shared" si="44"/>
        <v>Nursing Personnel</v>
      </c>
      <c r="E799">
        <f t="shared" si="47"/>
        <v>535392</v>
      </c>
    </row>
    <row r="800" spans="2:5" x14ac:dyDescent="0.35">
      <c r="D800" s="30" t="str">
        <f t="shared" si="44"/>
        <v>Midwifery personnel</v>
      </c>
      <c r="E800">
        <f t="shared" si="47"/>
        <v>263844</v>
      </c>
    </row>
    <row r="801" spans="4:5" x14ac:dyDescent="0.35">
      <c r="D801" s="30" t="str">
        <f t="shared" si="44"/>
        <v>Pharmacists</v>
      </c>
      <c r="E801">
        <f t="shared" si="47"/>
        <v>419</v>
      </c>
    </row>
    <row r="802" spans="4:5" x14ac:dyDescent="0.35">
      <c r="D802" s="30" t="str">
        <f t="shared" si="44"/>
        <v>Dentists</v>
      </c>
      <c r="E802">
        <f t="shared" si="47"/>
        <v>30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7912</v>
      </c>
    </row>
    <row r="804" spans="4:5" x14ac:dyDescent="0.35">
      <c r="D804" s="30" t="str">
        <f t="shared" si="44"/>
        <v>Dieticians and nutritionists</v>
      </c>
      <c r="E804">
        <f t="shared" si="47"/>
        <v>77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48589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37181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0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5485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34554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0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0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13461887.499999998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114</v>
      </c>
    </row>
    <row r="826" spans="2:5" x14ac:dyDescent="0.35">
      <c r="D826" s="30" t="str">
        <f t="shared" si="48"/>
        <v>Dentists</v>
      </c>
      <c r="E826">
        <f t="shared" si="49"/>
        <v>127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207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226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16876719.999999996</v>
      </c>
      <c r="D846" s="29" t="str">
        <f t="shared" si="48"/>
        <v>Medical Doctors</v>
      </c>
      <c r="E846">
        <f t="shared" ref="E846:E869" si="50">AJ3</f>
        <v>4634</v>
      </c>
    </row>
    <row r="847" spans="2:5" x14ac:dyDescent="0.35">
      <c r="D847" s="30" t="str">
        <f t="shared" si="48"/>
        <v>Nursing Personnel</v>
      </c>
      <c r="E847">
        <f t="shared" si="50"/>
        <v>12954</v>
      </c>
    </row>
    <row r="848" spans="2:5" x14ac:dyDescent="0.35">
      <c r="D848" s="30" t="str">
        <f t="shared" si="48"/>
        <v>Midwifery personnel</v>
      </c>
      <c r="E848">
        <f t="shared" si="50"/>
        <v>5478</v>
      </c>
    </row>
    <row r="849" spans="4:5" x14ac:dyDescent="0.35">
      <c r="D849" s="30" t="str">
        <f t="shared" si="48"/>
        <v>Pharmacists</v>
      </c>
      <c r="E849">
        <f t="shared" si="50"/>
        <v>0</v>
      </c>
    </row>
    <row r="850" spans="4:5" x14ac:dyDescent="0.35">
      <c r="D850" s="30" t="str">
        <f t="shared" si="48"/>
        <v>Dentists</v>
      </c>
      <c r="E850">
        <f t="shared" si="50"/>
        <v>0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16443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949</v>
      </c>
    </row>
    <row r="855" spans="4:5" x14ac:dyDescent="0.35">
      <c r="D855" s="30" t="str">
        <f t="shared" si="48"/>
        <v xml:space="preserve">Managerial staff </v>
      </c>
      <c r="E855">
        <f t="shared" si="50"/>
        <v>188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98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434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123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2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107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16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344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14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917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0</v>
      </c>
    </row>
    <row r="867" spans="2:5" x14ac:dyDescent="0.35">
      <c r="D867" s="30" t="str">
        <f t="shared" si="48"/>
        <v>Social workers</v>
      </c>
      <c r="E867">
        <f t="shared" si="50"/>
        <v>173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8420641.0000000037</v>
      </c>
      <c r="D870" s="29" t="str">
        <f t="shared" si="48"/>
        <v>Medical Doctors</v>
      </c>
      <c r="E870">
        <f t="shared" ref="E870:E893" si="51">AK3</f>
        <v>0</v>
      </c>
    </row>
    <row r="871" spans="2:5" x14ac:dyDescent="0.35">
      <c r="D871" s="30" t="str">
        <f t="shared" si="48"/>
        <v>Nursing Personnel</v>
      </c>
      <c r="E871">
        <f t="shared" si="51"/>
        <v>0</v>
      </c>
    </row>
    <row r="872" spans="2:5" x14ac:dyDescent="0.35">
      <c r="D872" s="30" t="str">
        <f t="shared" si="48"/>
        <v>Midwifery personnel</v>
      </c>
      <c r="E872">
        <f t="shared" si="51"/>
        <v>0</v>
      </c>
    </row>
    <row r="873" spans="2:5" x14ac:dyDescent="0.35">
      <c r="D873" s="30" t="str">
        <f t="shared" si="48"/>
        <v>Pharmacists</v>
      </c>
      <c r="E873">
        <f t="shared" si="51"/>
        <v>4740</v>
      </c>
    </row>
    <row r="874" spans="2:5" x14ac:dyDescent="0.35">
      <c r="D874" s="30" t="str">
        <f t="shared" si="48"/>
        <v>Dentists</v>
      </c>
      <c r="E874">
        <f t="shared" si="51"/>
        <v>610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120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790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0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0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0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0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0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10748272.499999998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223107.49999999991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1057</v>
      </c>
    </row>
    <row r="922" spans="2:5" x14ac:dyDescent="0.35">
      <c r="D922" s="30" t="str">
        <f t="shared" si="52"/>
        <v>Dentists</v>
      </c>
      <c r="E922">
        <f t="shared" si="54"/>
        <v>256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44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245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1192271.0000000002</v>
      </c>
      <c r="D942" s="29" t="str">
        <f t="shared" ref="D942:D1005" si="55">D918</f>
        <v>Medical Doctors</v>
      </c>
      <c r="E942">
        <f t="shared" ref="E942:E965" si="56">AN3</f>
        <v>0</v>
      </c>
    </row>
    <row r="943" spans="2:5" x14ac:dyDescent="0.35">
      <c r="D943" s="30" t="str">
        <f t="shared" si="55"/>
        <v>Nursing Personnel</v>
      </c>
      <c r="E943">
        <f t="shared" si="56"/>
        <v>0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0</v>
      </c>
    </row>
    <row r="946" spans="4:5" x14ac:dyDescent="0.35">
      <c r="D946" s="30" t="str">
        <f t="shared" si="55"/>
        <v>Dentists</v>
      </c>
      <c r="E946">
        <f t="shared" si="56"/>
        <v>0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0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0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106470.49999999996</v>
      </c>
      <c r="D966" s="29" t="str">
        <f t="shared" si="55"/>
        <v>Medical Doctors</v>
      </c>
      <c r="E966">
        <f t="shared" ref="E966:E989" si="57">AO3</f>
        <v>0</v>
      </c>
    </row>
    <row r="967" spans="2:5" x14ac:dyDescent="0.35">
      <c r="D967" s="30" t="str">
        <f t="shared" si="55"/>
        <v>Nursing Personnel</v>
      </c>
      <c r="E967">
        <f t="shared" si="57"/>
        <v>0</v>
      </c>
    </row>
    <row r="968" spans="2:5" x14ac:dyDescent="0.35">
      <c r="D968" s="30" t="str">
        <f t="shared" si="55"/>
        <v>Midwifery personnel</v>
      </c>
      <c r="E968">
        <f t="shared" si="57"/>
        <v>0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4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22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60</v>
      </c>
    </row>
    <row r="987" spans="2:5" x14ac:dyDescent="0.35">
      <c r="D987" s="30" t="str">
        <f t="shared" si="55"/>
        <v>Social workers</v>
      </c>
      <c r="E987">
        <f t="shared" si="57"/>
        <v>2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5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2</v>
      </c>
    </row>
    <row r="990" spans="2:5" x14ac:dyDescent="0.35">
      <c r="B990" t="str">
        <f>AP1</f>
        <v>TCD</v>
      </c>
      <c r="C990">
        <f>AP2</f>
        <v>17179739.999999996</v>
      </c>
      <c r="D990" s="29" t="str">
        <f t="shared" si="55"/>
        <v>Medical Doctors</v>
      </c>
      <c r="E990">
        <f t="shared" ref="E990:E1013" si="58">AP3</f>
        <v>2260</v>
      </c>
    </row>
    <row r="991" spans="2:5" x14ac:dyDescent="0.35">
      <c r="D991" s="30" t="str">
        <f t="shared" si="55"/>
        <v>Nursing Personnel</v>
      </c>
      <c r="E991">
        <f t="shared" si="58"/>
        <v>5354</v>
      </c>
    </row>
    <row r="992" spans="2:5" x14ac:dyDescent="0.35">
      <c r="D992" s="30" t="str">
        <f t="shared" si="55"/>
        <v>Midwifery personnel</v>
      </c>
      <c r="E992">
        <f t="shared" si="58"/>
        <v>1442</v>
      </c>
    </row>
    <row r="993" spans="4:5" x14ac:dyDescent="0.35">
      <c r="D993" s="30" t="str">
        <f t="shared" si="55"/>
        <v>Pharmacists</v>
      </c>
      <c r="E993">
        <f t="shared" si="58"/>
        <v>10</v>
      </c>
    </row>
    <row r="994" spans="4:5" x14ac:dyDescent="0.35">
      <c r="D994" s="30" t="str">
        <f t="shared" si="55"/>
        <v>Dentists</v>
      </c>
      <c r="E994">
        <f t="shared" si="58"/>
        <v>0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8077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371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4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848</v>
      </c>
    </row>
    <row r="1002" spans="4:5" x14ac:dyDescent="0.35">
      <c r="D1002" s="30" t="str">
        <f t="shared" si="55"/>
        <v xml:space="preserve">Medical Assistants </v>
      </c>
      <c r="E1002">
        <f t="shared" si="58"/>
        <v>104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848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0</v>
      </c>
    </row>
    <row r="1014" spans="2:5" x14ac:dyDescent="0.35">
      <c r="B1014" t="str">
        <f>AQ1</f>
        <v>TGO</v>
      </c>
      <c r="C1014">
        <f>AQ2</f>
        <v>8644828.9999999981</v>
      </c>
      <c r="D1014" s="29" t="str">
        <f t="shared" si="59"/>
        <v>Medical Doctors</v>
      </c>
      <c r="E1014">
        <f t="shared" ref="E1014:E1037" si="60">AQ3</f>
        <v>1369</v>
      </c>
    </row>
    <row r="1015" spans="2:5" x14ac:dyDescent="0.35">
      <c r="D1015" s="30" t="str">
        <f t="shared" si="59"/>
        <v>Nursing Personnel</v>
      </c>
      <c r="E1015">
        <f t="shared" si="60"/>
        <v>3892</v>
      </c>
    </row>
    <row r="1016" spans="2:5" x14ac:dyDescent="0.35">
      <c r="D1016" s="30" t="str">
        <f t="shared" si="59"/>
        <v>Midwifery personnel</v>
      </c>
      <c r="E1016">
        <f t="shared" si="60"/>
        <v>2964</v>
      </c>
    </row>
    <row r="1017" spans="2:5" x14ac:dyDescent="0.35">
      <c r="D1017" s="30" t="str">
        <f t="shared" si="59"/>
        <v>Pharmacists</v>
      </c>
      <c r="E1017">
        <f t="shared" si="60"/>
        <v>0</v>
      </c>
    </row>
    <row r="1018" spans="2:5" x14ac:dyDescent="0.35">
      <c r="D1018" s="30" t="str">
        <f t="shared" si="59"/>
        <v>Dentists</v>
      </c>
      <c r="E1018">
        <f t="shared" si="60"/>
        <v>0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7500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2974</v>
      </c>
    </row>
    <row r="1023" spans="2:5" x14ac:dyDescent="0.35">
      <c r="D1023" s="30" t="str">
        <f t="shared" si="59"/>
        <v xml:space="preserve">Managerial staff </v>
      </c>
      <c r="E1023">
        <f t="shared" si="60"/>
        <v>0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19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446</v>
      </c>
    </row>
    <row r="1026" spans="2:5" x14ac:dyDescent="0.35">
      <c r="D1026" s="30" t="str">
        <f t="shared" si="59"/>
        <v xml:space="preserve">Medical Assistants </v>
      </c>
      <c r="E1026">
        <f t="shared" si="60"/>
        <v>0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95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1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2139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149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813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161</v>
      </c>
    </row>
    <row r="1035" spans="2:5" x14ac:dyDescent="0.35">
      <c r="D1035" s="30" t="str">
        <f t="shared" si="59"/>
        <v>Social workers</v>
      </c>
      <c r="E1035">
        <f t="shared" si="60"/>
        <v>56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33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63588333.999999993</v>
      </c>
      <c r="D1038" s="29" t="str">
        <f t="shared" si="59"/>
        <v>Medical Doctors</v>
      </c>
      <c r="E1038">
        <f t="shared" ref="E1038:E1061" si="61">AR3</f>
        <v>0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16</v>
      </c>
    </row>
    <row r="1042" spans="4:5" x14ac:dyDescent="0.35">
      <c r="D1042" s="30" t="str">
        <f t="shared" si="59"/>
        <v>Dentists</v>
      </c>
      <c r="E1042">
        <f t="shared" si="61"/>
        <v>18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0</v>
      </c>
    </row>
    <row r="1044" spans="4:5" x14ac:dyDescent="0.35">
      <c r="D1044" s="30" t="str">
        <f t="shared" si="59"/>
        <v>Dieticians and nutritionists</v>
      </c>
      <c r="E1044">
        <f t="shared" si="61"/>
        <v>0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0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0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0</v>
      </c>
    </row>
    <row r="1050" spans="4:5" x14ac:dyDescent="0.35">
      <c r="D1050" s="30" t="str">
        <f t="shared" si="59"/>
        <v xml:space="preserve">Medical Assistants </v>
      </c>
      <c r="E1050">
        <f t="shared" si="61"/>
        <v>0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0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0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0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0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0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0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0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0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0</v>
      </c>
    </row>
    <row r="1062" spans="2:5" x14ac:dyDescent="0.35">
      <c r="B1062" t="str">
        <f>AS1</f>
        <v>UGA</v>
      </c>
      <c r="C1062">
        <f>AS2</f>
        <v>45853778.000000022</v>
      </c>
      <c r="D1062" s="29" t="str">
        <f t="shared" si="59"/>
        <v>Medical Doctors</v>
      </c>
      <c r="E1062">
        <f t="shared" ref="E1062:E1085" si="62">AS3</f>
        <v>0</v>
      </c>
    </row>
    <row r="1063" spans="2:5" x14ac:dyDescent="0.35">
      <c r="D1063" s="30" t="str">
        <f t="shared" si="59"/>
        <v>Nursing Personnel</v>
      </c>
      <c r="E1063">
        <f t="shared" si="62"/>
        <v>0</v>
      </c>
    </row>
    <row r="1064" spans="2:5" x14ac:dyDescent="0.35">
      <c r="D1064" s="30" t="str">
        <f t="shared" si="59"/>
        <v>Midwifery personnel</v>
      </c>
      <c r="E1064">
        <f t="shared" si="62"/>
        <v>0</v>
      </c>
    </row>
    <row r="1065" spans="2:5" x14ac:dyDescent="0.35">
      <c r="D1065" s="30" t="str">
        <f t="shared" si="59"/>
        <v>Pharmacists</v>
      </c>
      <c r="E1065">
        <f t="shared" si="62"/>
        <v>17</v>
      </c>
    </row>
    <row r="1066" spans="2:5" x14ac:dyDescent="0.35">
      <c r="D1066" s="30" t="str">
        <f t="shared" si="59"/>
        <v>Dentists</v>
      </c>
      <c r="E1066">
        <f t="shared" si="62"/>
        <v>111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0</v>
      </c>
    </row>
    <row r="1074" spans="2:5" x14ac:dyDescent="0.35">
      <c r="D1074" s="30" t="str">
        <f t="shared" si="63"/>
        <v xml:space="preserve">Medical Assistants </v>
      </c>
      <c r="E1074">
        <f t="shared" si="62"/>
        <v>0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0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0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59392255</v>
      </c>
      <c r="D1086" s="29" t="str">
        <f t="shared" si="63"/>
        <v>Medical Doctors</v>
      </c>
      <c r="E1086">
        <f t="shared" ref="E1086:E1109" si="64">AT3</f>
        <v>99093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494</v>
      </c>
    </row>
    <row r="1090" spans="4:5" x14ac:dyDescent="0.35">
      <c r="D1090" s="30" t="str">
        <f t="shared" si="63"/>
        <v>Dentists</v>
      </c>
      <c r="E1090">
        <f t="shared" si="64"/>
        <v>366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0</v>
      </c>
    </row>
    <row r="1095" spans="4:5" x14ac:dyDescent="0.35">
      <c r="D1095" s="30" t="str">
        <f t="shared" si="63"/>
        <v xml:space="preserve">Managerial staff </v>
      </c>
      <c r="E1095">
        <f t="shared" si="64"/>
        <v>0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0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6166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9281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4012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0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6353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3870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8509</v>
      </c>
    </row>
    <row r="1107" spans="2:5" x14ac:dyDescent="0.35">
      <c r="D1107" s="30" t="str">
        <f t="shared" si="63"/>
        <v>Social workers</v>
      </c>
      <c r="E1107">
        <f t="shared" si="64"/>
        <v>0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4037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0</v>
      </c>
    </row>
    <row r="1110" spans="2:5" x14ac:dyDescent="0.35">
      <c r="B1110" t="str">
        <f>AU1</f>
        <v>ZMB</v>
      </c>
      <c r="C1110">
        <f>AU2</f>
        <v>19473124.999999996</v>
      </c>
      <c r="D1110" s="29" t="str">
        <f t="shared" si="63"/>
        <v>Medical Doctors</v>
      </c>
      <c r="E1110">
        <f t="shared" ref="E1110:E1133" si="65">AU3</f>
        <v>11546</v>
      </c>
    </row>
    <row r="1111" spans="2:5" x14ac:dyDescent="0.35">
      <c r="D1111" s="30" t="str">
        <f t="shared" si="63"/>
        <v>Nursing Personnel</v>
      </c>
      <c r="E1111">
        <f t="shared" si="65"/>
        <v>65084</v>
      </c>
    </row>
    <row r="1112" spans="2:5" x14ac:dyDescent="0.35">
      <c r="D1112" s="30" t="str">
        <f t="shared" si="63"/>
        <v>Midwifery personnel</v>
      </c>
      <c r="E1112">
        <f t="shared" si="65"/>
        <v>7492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0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0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19</v>
      </c>
    </row>
    <row r="1122" spans="2:5" x14ac:dyDescent="0.35">
      <c r="D1122" s="30" t="str">
        <f t="shared" si="63"/>
        <v xml:space="preserve">Medical Assistants </v>
      </c>
      <c r="E1122">
        <f t="shared" si="65"/>
        <v>0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1375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0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3182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8281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1324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0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15993524.000000002</v>
      </c>
      <c r="D1134" s="29" t="str">
        <f t="shared" ref="D1134:D1180" si="66">D1110</f>
        <v>Medical Doctors</v>
      </c>
      <c r="E1134">
        <f t="shared" ref="E1134:E1157" si="67">AV3</f>
        <v>0</v>
      </c>
    </row>
    <row r="1135" spans="2:5" x14ac:dyDescent="0.35">
      <c r="D1135" s="30" t="str">
        <f t="shared" si="66"/>
        <v>Nursing Personnel</v>
      </c>
      <c r="E1135">
        <f t="shared" si="67"/>
        <v>0</v>
      </c>
    </row>
    <row r="1136" spans="2:5" x14ac:dyDescent="0.35">
      <c r="D1136" s="30" t="str">
        <f t="shared" si="66"/>
        <v>Midwifery personnel</v>
      </c>
      <c r="E1136">
        <f t="shared" si="67"/>
        <v>0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0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0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0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0</v>
      </c>
    </row>
    <row r="1155" spans="2:5" x14ac:dyDescent="0.35">
      <c r="D1155" s="30" t="str">
        <f t="shared" si="66"/>
        <v>Social workers</v>
      </c>
      <c r="E1155">
        <f t="shared" si="67"/>
        <v>0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1162657991.5</v>
      </c>
      <c r="D1158" s="29" t="str">
        <f t="shared" si="66"/>
        <v>Medical Doctors</v>
      </c>
      <c r="E1158">
        <f t="shared" ref="E1158:E1181" si="68">AW3</f>
        <v>414918</v>
      </c>
    </row>
    <row r="1159" spans="2:5" x14ac:dyDescent="0.35">
      <c r="D1159" s="30" t="str">
        <f t="shared" si="66"/>
        <v>Nursing Personnel</v>
      </c>
      <c r="E1159">
        <f t="shared" si="68"/>
        <v>1395296</v>
      </c>
    </row>
    <row r="1160" spans="2:5" x14ac:dyDescent="0.35">
      <c r="D1160" s="30" t="str">
        <f t="shared" si="66"/>
        <v>Midwifery personnel</v>
      </c>
      <c r="E1160">
        <f t="shared" si="68"/>
        <v>421570</v>
      </c>
    </row>
    <row r="1161" spans="2:5" x14ac:dyDescent="0.35">
      <c r="D1161" s="30" t="str">
        <f t="shared" si="66"/>
        <v>Pharmacists</v>
      </c>
      <c r="E1161">
        <f t="shared" si="68"/>
        <v>15612</v>
      </c>
    </row>
    <row r="1162" spans="2:5" x14ac:dyDescent="0.35">
      <c r="D1162" s="30" t="str">
        <f t="shared" si="66"/>
        <v>Dentists</v>
      </c>
      <c r="E1162">
        <f t="shared" si="68"/>
        <v>5963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225186</v>
      </c>
    </row>
    <row r="1164" spans="2:5" x14ac:dyDescent="0.35">
      <c r="D1164" s="30" t="str">
        <f t="shared" si="66"/>
        <v>Dieticians and nutritionists</v>
      </c>
      <c r="E1164">
        <f t="shared" si="68"/>
        <v>1209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9476</v>
      </c>
    </row>
    <row r="1166" spans="2:5" x14ac:dyDescent="0.35">
      <c r="D1166" s="30" t="str">
        <f t="shared" si="66"/>
        <v>Personal care workers in health service</v>
      </c>
      <c r="E1166">
        <f t="shared" si="68"/>
        <v>20233</v>
      </c>
    </row>
    <row r="1167" spans="2:5" x14ac:dyDescent="0.35">
      <c r="D1167" s="30" t="str">
        <f t="shared" si="66"/>
        <v xml:space="preserve">Managerial staff </v>
      </c>
      <c r="E1167">
        <f t="shared" si="68"/>
        <v>12486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49039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57607</v>
      </c>
    </row>
    <row r="1170" spans="4:5" x14ac:dyDescent="0.35">
      <c r="D1170" s="30" t="str">
        <f t="shared" si="66"/>
        <v xml:space="preserve">Medical Assistants </v>
      </c>
      <c r="E1170">
        <f t="shared" si="68"/>
        <v>2533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15310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3302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10815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19925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28098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55150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25904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13145</v>
      </c>
    </row>
    <row r="1179" spans="4:5" x14ac:dyDescent="0.35">
      <c r="D1179" s="30" t="str">
        <f t="shared" si="66"/>
        <v>Social workers</v>
      </c>
      <c r="E1179">
        <f t="shared" si="68"/>
        <v>2138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4097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51C6-F48E-41CE-AF0F-4850CC65C4E1}">
  <dimension ref="A1:AW1181"/>
  <sheetViews>
    <sheetView topLeftCell="AL4" workbookViewId="0">
      <selection activeCell="B2" sqref="B2:AW26"/>
    </sheetView>
  </sheetViews>
  <sheetFormatPr defaultRowHeight="14.5" x14ac:dyDescent="0.35"/>
  <cols>
    <col min="1" max="1" width="56.6328125" bestFit="1" customWidth="1"/>
    <col min="2" max="5" width="13.6328125" bestFit="1" customWidth="1"/>
    <col min="6" max="7" width="12.54296875" bestFit="1" customWidth="1"/>
    <col min="8" max="10" width="13.6328125" bestFit="1" customWidth="1"/>
    <col min="11" max="11" width="12.54296875" bestFit="1" customWidth="1"/>
    <col min="12" max="13" width="11.08984375" bestFit="1" customWidth="1"/>
    <col min="14" max="14" width="13.6328125" bestFit="1" customWidth="1"/>
    <col min="15" max="15" width="12.54296875" bestFit="1" customWidth="1"/>
    <col min="16" max="16" width="14.6328125" bestFit="1" customWidth="1"/>
    <col min="17" max="17" width="12.54296875" bestFit="1" customWidth="1"/>
    <col min="18" max="19" width="13.6328125" bestFit="1" customWidth="1"/>
    <col min="20" max="22" width="12.54296875" bestFit="1" customWidth="1"/>
    <col min="23" max="23" width="13.6328125" bestFit="1" customWidth="1"/>
    <col min="24" max="25" width="12.54296875" bestFit="1" customWidth="1"/>
    <col min="26" max="28" width="13.6328125" bestFit="1" customWidth="1"/>
    <col min="29" max="30" width="12.54296875" bestFit="1" customWidth="1"/>
    <col min="31" max="31" width="13.6328125" bestFit="1" customWidth="1"/>
    <col min="32" max="32" width="12.54296875" bestFit="1" customWidth="1"/>
    <col min="33" max="33" width="13.6328125" bestFit="1" customWidth="1"/>
    <col min="34" max="34" width="14.6328125" bestFit="1" customWidth="1"/>
    <col min="35" max="36" width="13.6328125" bestFit="1" customWidth="1"/>
    <col min="37" max="37" width="12.54296875" bestFit="1" customWidth="1"/>
    <col min="38" max="38" width="13.6328125" bestFit="1" customWidth="1"/>
    <col min="39" max="39" width="11.08984375" bestFit="1" customWidth="1"/>
    <col min="40" max="40" width="12.54296875" bestFit="1" customWidth="1"/>
    <col min="41" max="41" width="11.08984375" bestFit="1" customWidth="1"/>
    <col min="42" max="42" width="13.6328125" bestFit="1" customWidth="1"/>
    <col min="43" max="43" width="12.54296875" bestFit="1" customWidth="1"/>
    <col min="44" max="48" width="13.6328125" bestFit="1" customWidth="1"/>
    <col min="49" max="49" width="16.08984375" bestFit="1" customWidth="1"/>
  </cols>
  <sheetData>
    <row r="1" spans="1:49" x14ac:dyDescent="0.35">
      <c r="A1" t="s">
        <v>124</v>
      </c>
      <c r="B1" t="s">
        <v>163</v>
      </c>
      <c r="C1" t="s">
        <v>166</v>
      </c>
      <c r="D1" t="s">
        <v>164</v>
      </c>
      <c r="E1" t="s">
        <v>152</v>
      </c>
      <c r="F1" t="s">
        <v>165</v>
      </c>
      <c r="G1" t="s">
        <v>153</v>
      </c>
      <c r="H1" t="s">
        <v>167</v>
      </c>
      <c r="I1" t="s">
        <v>169</v>
      </c>
      <c r="J1" t="s">
        <v>155</v>
      </c>
      <c r="K1" t="s">
        <v>190</v>
      </c>
      <c r="L1" t="s">
        <v>197</v>
      </c>
      <c r="M1" t="s">
        <v>168</v>
      </c>
      <c r="N1" t="s">
        <v>162</v>
      </c>
      <c r="O1" t="s">
        <v>195</v>
      </c>
      <c r="P1" t="s">
        <v>156</v>
      </c>
      <c r="Q1" t="s">
        <v>158</v>
      </c>
      <c r="R1" t="s">
        <v>173</v>
      </c>
      <c r="S1" t="s">
        <v>174</v>
      </c>
      <c r="T1" t="s">
        <v>172</v>
      </c>
      <c r="U1" t="s">
        <v>175</v>
      </c>
      <c r="V1" t="s">
        <v>171</v>
      </c>
      <c r="W1" t="s">
        <v>176</v>
      </c>
      <c r="X1" t="s">
        <v>177</v>
      </c>
      <c r="Y1" t="s">
        <v>161</v>
      </c>
      <c r="Z1" t="s">
        <v>178</v>
      </c>
      <c r="AA1" t="s">
        <v>180</v>
      </c>
      <c r="AB1" t="s">
        <v>182</v>
      </c>
      <c r="AC1" t="s">
        <v>159</v>
      </c>
      <c r="AD1" t="s">
        <v>181</v>
      </c>
      <c r="AE1" t="s">
        <v>179</v>
      </c>
      <c r="AF1" t="s">
        <v>183</v>
      </c>
      <c r="AG1" t="s">
        <v>191</v>
      </c>
      <c r="AH1" t="s">
        <v>157</v>
      </c>
      <c r="AI1" t="s">
        <v>184</v>
      </c>
      <c r="AJ1" t="s">
        <v>185</v>
      </c>
      <c r="AK1" t="s">
        <v>187</v>
      </c>
      <c r="AL1" t="s">
        <v>189</v>
      </c>
      <c r="AM1" t="s">
        <v>154</v>
      </c>
      <c r="AN1" t="s">
        <v>160</v>
      </c>
      <c r="AO1" t="s">
        <v>186</v>
      </c>
      <c r="AP1" t="s">
        <v>170</v>
      </c>
      <c r="AQ1" t="s">
        <v>196</v>
      </c>
      <c r="AR1" t="s">
        <v>198</v>
      </c>
      <c r="AS1" t="s">
        <v>192</v>
      </c>
      <c r="AT1" t="s">
        <v>188</v>
      </c>
      <c r="AU1" t="s">
        <v>193</v>
      </c>
      <c r="AV1" t="s">
        <v>194</v>
      </c>
      <c r="AW1" t="s">
        <v>125</v>
      </c>
    </row>
    <row r="2" spans="1:49" x14ac:dyDescent="0.35">
      <c r="A2" t="s">
        <v>226</v>
      </c>
      <c r="B2" s="86">
        <v>35588987.00000003</v>
      </c>
      <c r="C2" s="86">
        <v>12889576.499999994</v>
      </c>
      <c r="D2" s="86">
        <v>13352864</v>
      </c>
      <c r="E2" s="86">
        <v>22673762.000000007</v>
      </c>
      <c r="F2" s="86">
        <v>2630296.0000000019</v>
      </c>
      <c r="G2" s="86">
        <v>5579143.5000000047</v>
      </c>
      <c r="H2" s="86">
        <v>28160542.500000004</v>
      </c>
      <c r="I2" s="86">
        <v>27914536.499999989</v>
      </c>
      <c r="J2" s="86">
        <v>99010212</v>
      </c>
      <c r="K2" s="86">
        <v>5970424.0000000009</v>
      </c>
      <c r="L2" s="86">
        <v>836773.49999999977</v>
      </c>
      <c r="M2" s="86">
        <v>593149.50000000012</v>
      </c>
      <c r="N2" s="86">
        <v>44903225.000000007</v>
      </c>
      <c r="O2" s="86">
        <v>3684031.5000000019</v>
      </c>
      <c r="P2" s="86">
        <v>123379924.50000004</v>
      </c>
      <c r="Q2" s="86">
        <v>2388992.5000000005</v>
      </c>
      <c r="R2" s="86">
        <v>33475870.500000011</v>
      </c>
      <c r="S2" s="86">
        <v>13859340.500000006</v>
      </c>
      <c r="T2" s="86">
        <v>2705991.9999999995</v>
      </c>
      <c r="U2" s="86">
        <v>2105565.4999999991</v>
      </c>
      <c r="V2" s="86">
        <v>1674908</v>
      </c>
      <c r="W2" s="86">
        <v>54027486.999999985</v>
      </c>
      <c r="X2" s="86">
        <v>5302681.0000000028</v>
      </c>
      <c r="Y2" s="86">
        <v>2305825.5000000019</v>
      </c>
      <c r="Z2" s="86">
        <v>29611714.000000004</v>
      </c>
      <c r="AA2" s="86">
        <v>22593590.500000022</v>
      </c>
      <c r="AB2" s="86">
        <v>32969518.500000007</v>
      </c>
      <c r="AC2" s="86">
        <v>4736138.9999999991</v>
      </c>
      <c r="AD2" s="86">
        <v>1299468.9999999986</v>
      </c>
      <c r="AE2" s="86">
        <v>20405316.500000019</v>
      </c>
      <c r="AF2" s="86">
        <v>2567012.4999999995</v>
      </c>
      <c r="AG2" s="86">
        <v>26207976.5</v>
      </c>
      <c r="AH2" s="86">
        <v>218541211.50000003</v>
      </c>
      <c r="AI2" s="86">
        <v>13776697.499999994</v>
      </c>
      <c r="AJ2" s="86">
        <v>17316449</v>
      </c>
      <c r="AK2" s="86">
        <v>8605718.0000000056</v>
      </c>
      <c r="AL2" s="86">
        <v>10913163.5</v>
      </c>
      <c r="AM2" s="86">
        <v>227379.5</v>
      </c>
      <c r="AN2" s="86">
        <v>1201670.4999999995</v>
      </c>
      <c r="AO2" s="86">
        <v>107118.5</v>
      </c>
      <c r="AP2" s="86">
        <v>17723314.500000004</v>
      </c>
      <c r="AQ2" s="86">
        <v>8848698.5000000019</v>
      </c>
      <c r="AR2" s="86">
        <v>65497748.000000045</v>
      </c>
      <c r="AS2" s="86">
        <v>47249584.999999978</v>
      </c>
      <c r="AT2" s="86">
        <v>59893885.5</v>
      </c>
      <c r="AU2" s="86">
        <v>20017675.000000004</v>
      </c>
      <c r="AV2" s="86">
        <v>16320536.999999996</v>
      </c>
      <c r="AW2" s="86">
        <v>1191645698.5</v>
      </c>
    </row>
    <row r="3" spans="1:49" x14ac:dyDescent="0.35">
      <c r="A3" t="s">
        <v>135</v>
      </c>
      <c r="B3" s="86">
        <v>21301</v>
      </c>
      <c r="C3" s="86">
        <v>0</v>
      </c>
      <c r="D3" s="86">
        <v>5567</v>
      </c>
      <c r="E3" s="86">
        <v>7587</v>
      </c>
      <c r="F3" s="86">
        <v>1984</v>
      </c>
      <c r="G3" s="86">
        <v>0</v>
      </c>
      <c r="H3" s="86">
        <v>9860</v>
      </c>
      <c r="I3" s="86">
        <v>8865</v>
      </c>
      <c r="J3" s="86">
        <v>36986</v>
      </c>
      <c r="K3" s="86">
        <v>2339</v>
      </c>
      <c r="L3" s="86">
        <v>0</v>
      </c>
      <c r="M3" s="86">
        <v>5532</v>
      </c>
      <c r="N3" s="86">
        <v>0</v>
      </c>
      <c r="O3" s="86">
        <v>584</v>
      </c>
      <c r="P3" s="86">
        <v>35754</v>
      </c>
      <c r="Q3" s="86">
        <v>2832</v>
      </c>
      <c r="R3" s="86">
        <v>9452</v>
      </c>
      <c r="S3" s="86">
        <v>856</v>
      </c>
      <c r="T3" s="86">
        <v>0</v>
      </c>
      <c r="U3" s="86">
        <v>885</v>
      </c>
      <c r="V3" s="86">
        <v>478</v>
      </c>
      <c r="W3" s="86">
        <v>13340</v>
      </c>
      <c r="X3" s="86">
        <v>2025</v>
      </c>
      <c r="Y3" s="86">
        <v>748</v>
      </c>
      <c r="Z3" s="86">
        <v>0</v>
      </c>
      <c r="AA3" s="86">
        <v>8998</v>
      </c>
      <c r="AB3" s="86">
        <v>6140</v>
      </c>
      <c r="AC3" s="86">
        <v>2236</v>
      </c>
      <c r="AD3" s="86">
        <v>3224</v>
      </c>
      <c r="AE3" s="86">
        <v>2121</v>
      </c>
      <c r="AF3" s="86">
        <v>3012</v>
      </c>
      <c r="AG3" s="86">
        <v>1415</v>
      </c>
      <c r="AH3" s="86">
        <v>172576</v>
      </c>
      <c r="AI3" s="86">
        <v>0</v>
      </c>
      <c r="AJ3" s="86">
        <v>4876</v>
      </c>
      <c r="AK3" s="86">
        <v>753</v>
      </c>
      <c r="AL3" s="86">
        <v>0</v>
      </c>
      <c r="AM3" s="86">
        <v>0</v>
      </c>
      <c r="AN3" s="86">
        <v>4063</v>
      </c>
      <c r="AO3" s="86">
        <v>923</v>
      </c>
      <c r="AP3" s="86">
        <v>3311</v>
      </c>
      <c r="AQ3" s="86">
        <v>1641</v>
      </c>
      <c r="AR3" s="86">
        <v>17386</v>
      </c>
      <c r="AS3" s="86">
        <v>17454</v>
      </c>
      <c r="AT3" s="86">
        <v>0</v>
      </c>
      <c r="AU3" s="86">
        <v>11020</v>
      </c>
      <c r="AV3" s="86">
        <v>6133</v>
      </c>
      <c r="AW3" s="86">
        <v>434257</v>
      </c>
    </row>
    <row r="4" spans="1:49" x14ac:dyDescent="0.35">
      <c r="A4" t="s">
        <v>139</v>
      </c>
      <c r="B4" s="86">
        <v>89978</v>
      </c>
      <c r="C4" s="86">
        <v>0</v>
      </c>
      <c r="D4" s="86">
        <v>11786</v>
      </c>
      <c r="E4" s="86">
        <v>27922</v>
      </c>
      <c r="F4" s="86">
        <v>16056</v>
      </c>
      <c r="G4" s="86">
        <v>0</v>
      </c>
      <c r="H4" s="86">
        <v>29958</v>
      </c>
      <c r="I4" s="86">
        <v>32946</v>
      </c>
      <c r="J4" s="86">
        <v>230632</v>
      </c>
      <c r="K4" s="86">
        <v>11146</v>
      </c>
      <c r="L4" s="86">
        <v>0</v>
      </c>
      <c r="M4" s="86">
        <v>1882</v>
      </c>
      <c r="N4" s="86">
        <v>0</v>
      </c>
      <c r="O4" s="86">
        <v>10014</v>
      </c>
      <c r="P4" s="86">
        <v>140492</v>
      </c>
      <c r="Q4" s="86">
        <v>8554</v>
      </c>
      <c r="R4" s="86">
        <v>205886</v>
      </c>
      <c r="S4" s="86">
        <v>8734</v>
      </c>
      <c r="T4" s="86">
        <v>0</v>
      </c>
      <c r="U4" s="86">
        <v>3758</v>
      </c>
      <c r="V4" s="86">
        <v>2750</v>
      </c>
      <c r="W4" s="86">
        <v>69268</v>
      </c>
      <c r="X4" s="86">
        <v>6880</v>
      </c>
      <c r="Y4" s="86">
        <v>0</v>
      </c>
      <c r="Z4" s="86">
        <v>0</v>
      </c>
      <c r="AA4" s="86">
        <v>12654</v>
      </c>
      <c r="AB4" s="86">
        <v>19550</v>
      </c>
      <c r="AC4" s="86">
        <v>13006</v>
      </c>
      <c r="AD4" s="86">
        <v>7800</v>
      </c>
      <c r="AE4" s="86">
        <v>19184</v>
      </c>
      <c r="AF4" s="86">
        <v>17210</v>
      </c>
      <c r="AG4" s="86">
        <v>9130</v>
      </c>
      <c r="AH4" s="86">
        <v>441362</v>
      </c>
      <c r="AI4" s="86">
        <v>0</v>
      </c>
      <c r="AJ4" s="86">
        <v>9474</v>
      </c>
      <c r="AK4" s="86">
        <v>14712</v>
      </c>
      <c r="AL4" s="86">
        <v>0</v>
      </c>
      <c r="AM4" s="86">
        <v>0</v>
      </c>
      <c r="AN4" s="86">
        <v>7648</v>
      </c>
      <c r="AO4" s="86">
        <v>1246</v>
      </c>
      <c r="AP4" s="86">
        <v>5866</v>
      </c>
      <c r="AQ4" s="86">
        <v>5260</v>
      </c>
      <c r="AR4" s="86">
        <v>0</v>
      </c>
      <c r="AS4" s="86">
        <v>148394</v>
      </c>
      <c r="AT4" s="86">
        <v>0</v>
      </c>
      <c r="AU4" s="86">
        <v>67558</v>
      </c>
      <c r="AV4" s="86">
        <v>64364</v>
      </c>
      <c r="AW4" s="86">
        <v>1773060</v>
      </c>
    </row>
    <row r="5" spans="1:49" x14ac:dyDescent="0.35">
      <c r="A5" t="s">
        <v>138</v>
      </c>
      <c r="B5" s="86">
        <v>44</v>
      </c>
      <c r="C5" s="86">
        <v>0</v>
      </c>
      <c r="D5" s="86">
        <v>4110</v>
      </c>
      <c r="E5" s="86">
        <v>18588</v>
      </c>
      <c r="F5" s="86">
        <v>0</v>
      </c>
      <c r="G5" s="86">
        <v>0</v>
      </c>
      <c r="H5" s="86">
        <v>14850</v>
      </c>
      <c r="I5" s="86">
        <v>3348</v>
      </c>
      <c r="J5" s="86">
        <v>5280</v>
      </c>
      <c r="K5" s="86">
        <v>1814</v>
      </c>
      <c r="L5" s="86">
        <v>0</v>
      </c>
      <c r="M5" s="86">
        <v>0</v>
      </c>
      <c r="N5" s="86">
        <v>0</v>
      </c>
      <c r="O5" s="86">
        <v>134</v>
      </c>
      <c r="P5" s="86">
        <v>43986</v>
      </c>
      <c r="Q5" s="86">
        <v>1840</v>
      </c>
      <c r="R5" s="86">
        <v>47764</v>
      </c>
      <c r="S5" s="86">
        <v>1554</v>
      </c>
      <c r="T5" s="86">
        <v>0</v>
      </c>
      <c r="U5" s="86">
        <v>394</v>
      </c>
      <c r="V5" s="86">
        <v>46</v>
      </c>
      <c r="W5" s="86">
        <v>274</v>
      </c>
      <c r="X5" s="86">
        <v>1538</v>
      </c>
      <c r="Y5" s="86">
        <v>0</v>
      </c>
      <c r="Z5" s="86">
        <v>0</v>
      </c>
      <c r="AA5" s="86">
        <v>3258</v>
      </c>
      <c r="AB5" s="86">
        <v>14240</v>
      </c>
      <c r="AC5" s="86">
        <v>2680</v>
      </c>
      <c r="AD5" s="86">
        <v>0</v>
      </c>
      <c r="AE5" s="86">
        <v>1232</v>
      </c>
      <c r="AF5" s="86">
        <v>14</v>
      </c>
      <c r="AG5" s="86">
        <v>1436</v>
      </c>
      <c r="AH5" s="86">
        <v>293574</v>
      </c>
      <c r="AI5" s="86">
        <v>0</v>
      </c>
      <c r="AJ5" s="86">
        <v>5606</v>
      </c>
      <c r="AK5" s="86">
        <v>4542</v>
      </c>
      <c r="AL5" s="86">
        <v>0</v>
      </c>
      <c r="AM5" s="86">
        <v>0</v>
      </c>
      <c r="AN5" s="86">
        <v>0</v>
      </c>
      <c r="AO5" s="86">
        <v>312</v>
      </c>
      <c r="AP5" s="86">
        <v>1566</v>
      </c>
      <c r="AQ5" s="86">
        <v>3728</v>
      </c>
      <c r="AR5" s="86">
        <v>0</v>
      </c>
      <c r="AS5" s="86">
        <v>65914</v>
      </c>
      <c r="AT5" s="86">
        <v>0</v>
      </c>
      <c r="AU5" s="86">
        <v>18404</v>
      </c>
      <c r="AV5" s="86">
        <v>5592</v>
      </c>
      <c r="AW5" s="86">
        <v>567662</v>
      </c>
    </row>
    <row r="6" spans="1:49" x14ac:dyDescent="0.35">
      <c r="A6" t="s">
        <v>82</v>
      </c>
      <c r="B6" s="86">
        <v>430</v>
      </c>
      <c r="C6" s="86">
        <v>0</v>
      </c>
      <c r="D6" s="86">
        <v>0</v>
      </c>
      <c r="E6" s="86">
        <v>0</v>
      </c>
      <c r="F6" s="86">
        <v>0</v>
      </c>
      <c r="G6" s="86">
        <v>2695</v>
      </c>
      <c r="H6" s="86">
        <v>0</v>
      </c>
      <c r="I6" s="86">
        <v>398</v>
      </c>
      <c r="J6" s="86">
        <v>487</v>
      </c>
      <c r="K6" s="86">
        <v>0</v>
      </c>
      <c r="L6" s="86">
        <v>0</v>
      </c>
      <c r="M6" s="86">
        <v>0</v>
      </c>
      <c r="N6" s="86">
        <v>0</v>
      </c>
      <c r="O6" s="86">
        <v>0</v>
      </c>
      <c r="P6" s="86">
        <v>75</v>
      </c>
      <c r="Q6" s="86">
        <v>0</v>
      </c>
      <c r="R6" s="86">
        <v>227</v>
      </c>
      <c r="S6" s="86">
        <v>71</v>
      </c>
      <c r="T6" s="86">
        <v>3224</v>
      </c>
      <c r="U6" s="86">
        <v>0</v>
      </c>
      <c r="V6" s="86">
        <v>690</v>
      </c>
      <c r="W6" s="86">
        <v>0</v>
      </c>
      <c r="X6" s="86">
        <v>404</v>
      </c>
      <c r="Y6" s="86">
        <v>0</v>
      </c>
      <c r="Z6" s="86">
        <v>0</v>
      </c>
      <c r="AA6" s="86">
        <v>36980</v>
      </c>
      <c r="AB6" s="86">
        <v>0</v>
      </c>
      <c r="AC6" s="86">
        <v>0</v>
      </c>
      <c r="AD6" s="86">
        <v>258</v>
      </c>
      <c r="AE6" s="86">
        <v>0</v>
      </c>
      <c r="AF6" s="86">
        <v>142</v>
      </c>
      <c r="AG6" s="86">
        <v>0</v>
      </c>
      <c r="AH6" s="86">
        <v>1332</v>
      </c>
      <c r="AI6" s="86">
        <v>143</v>
      </c>
      <c r="AJ6" s="86">
        <v>17</v>
      </c>
      <c r="AK6" s="86">
        <v>0</v>
      </c>
      <c r="AL6" s="86">
        <v>0</v>
      </c>
      <c r="AM6" s="86">
        <v>0</v>
      </c>
      <c r="AN6" s="86">
        <v>15498</v>
      </c>
      <c r="AO6" s="86">
        <v>0</v>
      </c>
      <c r="AP6" s="86">
        <v>78</v>
      </c>
      <c r="AQ6" s="86">
        <v>2076</v>
      </c>
      <c r="AR6" s="86">
        <v>656</v>
      </c>
      <c r="AS6" s="86">
        <v>170</v>
      </c>
      <c r="AT6" s="86">
        <v>0</v>
      </c>
      <c r="AU6" s="86">
        <v>0</v>
      </c>
      <c r="AV6" s="86">
        <v>0</v>
      </c>
      <c r="AW6" s="86">
        <v>66051</v>
      </c>
    </row>
    <row r="7" spans="1:49" x14ac:dyDescent="0.35">
      <c r="A7" t="s">
        <v>60</v>
      </c>
      <c r="B7" s="86">
        <v>156</v>
      </c>
      <c r="C7" s="86">
        <v>0</v>
      </c>
      <c r="D7" s="86">
        <v>0</v>
      </c>
      <c r="E7" s="86">
        <v>0</v>
      </c>
      <c r="F7" s="86">
        <v>0</v>
      </c>
      <c r="G7" s="86">
        <v>488</v>
      </c>
      <c r="H7" s="86">
        <v>79</v>
      </c>
      <c r="I7" s="86">
        <v>159</v>
      </c>
      <c r="J7" s="86">
        <v>215</v>
      </c>
      <c r="K7" s="86">
        <v>0</v>
      </c>
      <c r="L7" s="86">
        <v>0</v>
      </c>
      <c r="M7" s="86">
        <v>0</v>
      </c>
      <c r="N7" s="86">
        <v>0</v>
      </c>
      <c r="O7" s="86">
        <v>55</v>
      </c>
      <c r="P7" s="86">
        <v>121</v>
      </c>
      <c r="Q7" s="86">
        <v>0</v>
      </c>
      <c r="R7" s="86">
        <v>40</v>
      </c>
      <c r="S7" s="86">
        <v>0</v>
      </c>
      <c r="T7" s="86">
        <v>612</v>
      </c>
      <c r="U7" s="86">
        <v>53</v>
      </c>
      <c r="V7" s="86">
        <v>128</v>
      </c>
      <c r="W7" s="86">
        <v>0</v>
      </c>
      <c r="X7" s="86">
        <v>147</v>
      </c>
      <c r="Y7" s="86">
        <v>0</v>
      </c>
      <c r="Z7" s="86">
        <v>0</v>
      </c>
      <c r="AA7" s="86">
        <v>11642</v>
      </c>
      <c r="AB7" s="86">
        <v>0</v>
      </c>
      <c r="AC7" s="86">
        <v>0</v>
      </c>
      <c r="AD7" s="86">
        <v>0</v>
      </c>
      <c r="AE7" s="86">
        <v>0</v>
      </c>
      <c r="AF7" s="86">
        <v>0</v>
      </c>
      <c r="AG7" s="86">
        <v>0</v>
      </c>
      <c r="AH7" s="86">
        <v>416</v>
      </c>
      <c r="AI7" s="86">
        <v>0</v>
      </c>
      <c r="AJ7" s="86">
        <v>18</v>
      </c>
      <c r="AK7" s="86">
        <v>0</v>
      </c>
      <c r="AL7" s="86">
        <v>0</v>
      </c>
      <c r="AM7" s="86">
        <v>0</v>
      </c>
      <c r="AN7" s="86">
        <v>338</v>
      </c>
      <c r="AO7" s="86">
        <v>0</v>
      </c>
      <c r="AP7" s="86">
        <v>14</v>
      </c>
      <c r="AQ7" s="86">
        <v>985</v>
      </c>
      <c r="AR7" s="86">
        <v>465</v>
      </c>
      <c r="AS7" s="86">
        <v>0</v>
      </c>
      <c r="AT7" s="86">
        <v>0</v>
      </c>
      <c r="AU7" s="86">
        <v>0</v>
      </c>
      <c r="AV7" s="86">
        <v>0</v>
      </c>
      <c r="AW7" s="86">
        <v>16131</v>
      </c>
    </row>
    <row r="8" spans="1:49" x14ac:dyDescent="0.35">
      <c r="A8" t="s">
        <v>127</v>
      </c>
      <c r="B8" s="86">
        <v>5</v>
      </c>
      <c r="C8" s="86"/>
      <c r="D8" s="86">
        <v>21</v>
      </c>
      <c r="E8" s="86">
        <v>3145</v>
      </c>
      <c r="F8" s="86"/>
      <c r="G8" s="86"/>
      <c r="H8" s="86"/>
      <c r="I8" s="86">
        <v>310</v>
      </c>
      <c r="J8" s="86"/>
      <c r="K8" s="86"/>
      <c r="L8" s="86"/>
      <c r="M8" s="86">
        <v>155</v>
      </c>
      <c r="N8" s="86"/>
      <c r="O8" s="86">
        <v>2626</v>
      </c>
      <c r="P8" s="86">
        <v>41101</v>
      </c>
      <c r="Q8" s="86">
        <v>98</v>
      </c>
      <c r="R8" s="86">
        <v>0</v>
      </c>
      <c r="S8" s="86"/>
      <c r="T8" s="86"/>
      <c r="U8" s="86">
        <v>3975</v>
      </c>
      <c r="V8" s="86">
        <v>146</v>
      </c>
      <c r="W8" s="86">
        <v>86423</v>
      </c>
      <c r="X8" s="86"/>
      <c r="Y8" s="86">
        <v>9196</v>
      </c>
      <c r="Z8" s="86"/>
      <c r="AA8" s="86"/>
      <c r="AB8" s="86">
        <v>6992</v>
      </c>
      <c r="AC8" s="86"/>
      <c r="AD8" s="86">
        <v>916</v>
      </c>
      <c r="AE8" s="86">
        <v>10747</v>
      </c>
      <c r="AF8" s="86"/>
      <c r="AG8" s="86">
        <v>2239</v>
      </c>
      <c r="AH8" s="86">
        <v>154477</v>
      </c>
      <c r="AI8" s="86"/>
      <c r="AJ8" s="86">
        <v>18757</v>
      </c>
      <c r="AK8" s="86"/>
      <c r="AL8" s="86"/>
      <c r="AM8" s="86"/>
      <c r="AN8" s="86"/>
      <c r="AO8" s="86">
        <v>0</v>
      </c>
      <c r="AP8" s="86"/>
      <c r="AQ8" s="86"/>
      <c r="AR8" s="86">
        <v>20737</v>
      </c>
      <c r="AS8" s="86"/>
      <c r="AT8" s="86">
        <v>63290</v>
      </c>
      <c r="AU8" s="86">
        <v>2421</v>
      </c>
      <c r="AV8" s="86">
        <v>19722</v>
      </c>
      <c r="AW8" s="86">
        <v>447499</v>
      </c>
    </row>
    <row r="9" spans="1:49" x14ac:dyDescent="0.35">
      <c r="A9" t="s">
        <v>61</v>
      </c>
      <c r="B9" s="86">
        <v>197</v>
      </c>
      <c r="C9" s="86">
        <v>0</v>
      </c>
      <c r="D9" s="86">
        <v>0</v>
      </c>
      <c r="E9" s="86">
        <v>0</v>
      </c>
      <c r="F9" s="86">
        <v>0</v>
      </c>
      <c r="G9" s="86">
        <v>1634</v>
      </c>
      <c r="H9" s="86">
        <v>0</v>
      </c>
      <c r="I9" s="86">
        <v>0</v>
      </c>
      <c r="J9" s="86">
        <v>0</v>
      </c>
      <c r="K9" s="86">
        <v>0</v>
      </c>
      <c r="L9" s="86">
        <v>0</v>
      </c>
      <c r="M9" s="86">
        <v>0</v>
      </c>
      <c r="N9" s="86">
        <v>0</v>
      </c>
      <c r="O9" s="86">
        <v>0</v>
      </c>
      <c r="P9" s="86">
        <v>0</v>
      </c>
      <c r="Q9" s="86">
        <v>0</v>
      </c>
      <c r="R9" s="86">
        <v>6</v>
      </c>
      <c r="S9" s="86">
        <v>0</v>
      </c>
      <c r="T9" s="86">
        <v>59</v>
      </c>
      <c r="U9" s="86">
        <v>0</v>
      </c>
      <c r="V9" s="86">
        <v>25</v>
      </c>
      <c r="W9" s="86">
        <v>0</v>
      </c>
      <c r="X9" s="86">
        <v>0</v>
      </c>
      <c r="Y9" s="86">
        <v>0</v>
      </c>
      <c r="Z9" s="86">
        <v>0</v>
      </c>
      <c r="AA9" s="86">
        <v>3342</v>
      </c>
      <c r="AB9" s="86">
        <v>0</v>
      </c>
      <c r="AC9" s="86">
        <v>0</v>
      </c>
      <c r="AD9" s="86">
        <v>0</v>
      </c>
      <c r="AE9" s="86">
        <v>0</v>
      </c>
      <c r="AF9" s="86">
        <v>0</v>
      </c>
      <c r="AG9" s="86">
        <v>0</v>
      </c>
      <c r="AH9" s="86">
        <v>0</v>
      </c>
      <c r="AI9" s="86">
        <v>0</v>
      </c>
      <c r="AJ9" s="86">
        <v>0</v>
      </c>
      <c r="AK9" s="86">
        <v>0</v>
      </c>
      <c r="AL9" s="86">
        <v>0</v>
      </c>
      <c r="AM9" s="86">
        <v>0</v>
      </c>
      <c r="AN9" s="86">
        <v>688</v>
      </c>
      <c r="AO9" s="86">
        <v>0</v>
      </c>
      <c r="AP9" s="86">
        <v>0</v>
      </c>
      <c r="AQ9" s="86">
        <v>0</v>
      </c>
      <c r="AR9" s="86">
        <v>65</v>
      </c>
      <c r="AS9" s="86">
        <v>0</v>
      </c>
      <c r="AT9" s="86">
        <v>0</v>
      </c>
      <c r="AU9" s="86">
        <v>0</v>
      </c>
      <c r="AV9" s="86">
        <v>0</v>
      </c>
      <c r="AW9" s="86">
        <v>6016</v>
      </c>
    </row>
    <row r="10" spans="1:49" x14ac:dyDescent="0.35">
      <c r="A10" t="s">
        <v>62</v>
      </c>
      <c r="B10" s="86">
        <v>10</v>
      </c>
      <c r="C10" s="86">
        <v>0</v>
      </c>
      <c r="D10" s="86">
        <v>0</v>
      </c>
      <c r="E10" s="86">
        <v>0</v>
      </c>
      <c r="F10" s="86">
        <v>0</v>
      </c>
      <c r="G10" s="86">
        <v>47</v>
      </c>
      <c r="H10" s="86">
        <v>0</v>
      </c>
      <c r="I10" s="86">
        <v>0</v>
      </c>
      <c r="J10" s="86">
        <v>233</v>
      </c>
      <c r="K10" s="86">
        <v>0</v>
      </c>
      <c r="L10" s="86">
        <v>0</v>
      </c>
      <c r="M10" s="86">
        <v>0</v>
      </c>
      <c r="N10" s="86">
        <v>0</v>
      </c>
      <c r="O10" s="86">
        <v>0</v>
      </c>
      <c r="P10" s="86">
        <v>0</v>
      </c>
      <c r="Q10" s="86">
        <v>0</v>
      </c>
      <c r="R10" s="86">
        <v>0</v>
      </c>
      <c r="S10" s="86">
        <v>0</v>
      </c>
      <c r="T10" s="86">
        <v>2305</v>
      </c>
      <c r="U10" s="86">
        <v>0</v>
      </c>
      <c r="V10" s="86">
        <v>134</v>
      </c>
      <c r="W10" s="86">
        <v>0</v>
      </c>
      <c r="X10" s="86">
        <v>0</v>
      </c>
      <c r="Y10" s="86">
        <v>0</v>
      </c>
      <c r="Z10" s="86">
        <v>0</v>
      </c>
      <c r="AA10" s="86">
        <v>3642</v>
      </c>
      <c r="AB10" s="86">
        <v>0</v>
      </c>
      <c r="AC10" s="86">
        <v>0</v>
      </c>
      <c r="AD10" s="86">
        <v>0</v>
      </c>
      <c r="AE10" s="86">
        <v>0</v>
      </c>
      <c r="AF10" s="86">
        <v>0</v>
      </c>
      <c r="AG10" s="86">
        <v>0</v>
      </c>
      <c r="AH10" s="86">
        <v>0</v>
      </c>
      <c r="AI10" s="86">
        <v>0</v>
      </c>
      <c r="AJ10" s="86">
        <v>0</v>
      </c>
      <c r="AK10" s="86">
        <v>0</v>
      </c>
      <c r="AL10" s="86">
        <v>0</v>
      </c>
      <c r="AM10" s="86">
        <v>0</v>
      </c>
      <c r="AN10" s="86">
        <v>2886</v>
      </c>
      <c r="AO10" s="86">
        <v>0</v>
      </c>
      <c r="AP10" s="86">
        <v>0</v>
      </c>
      <c r="AQ10" s="86">
        <v>0</v>
      </c>
      <c r="AR10" s="86">
        <v>929</v>
      </c>
      <c r="AS10" s="86">
        <v>0</v>
      </c>
      <c r="AT10" s="86">
        <v>0</v>
      </c>
      <c r="AU10" s="86">
        <v>0</v>
      </c>
      <c r="AV10" s="86">
        <v>0</v>
      </c>
      <c r="AW10" s="86">
        <v>10186</v>
      </c>
    </row>
    <row r="11" spans="1:49" x14ac:dyDescent="0.35">
      <c r="A11" t="s">
        <v>227</v>
      </c>
      <c r="B11" s="86">
        <v>0</v>
      </c>
      <c r="C11" s="86">
        <v>0</v>
      </c>
      <c r="D11" s="86">
        <v>0</v>
      </c>
      <c r="E11" s="86">
        <v>886</v>
      </c>
      <c r="F11" s="86">
        <v>1563</v>
      </c>
      <c r="G11" s="86">
        <v>0</v>
      </c>
      <c r="H11" s="86">
        <v>4140</v>
      </c>
      <c r="I11" s="86">
        <v>146</v>
      </c>
      <c r="J11" s="86">
        <v>0</v>
      </c>
      <c r="K11" s="86">
        <v>0</v>
      </c>
      <c r="L11" s="86">
        <v>0</v>
      </c>
      <c r="M11" s="86">
        <v>0</v>
      </c>
      <c r="N11" s="86">
        <v>0</v>
      </c>
      <c r="O11" s="86">
        <v>0</v>
      </c>
      <c r="P11" s="86">
        <v>0</v>
      </c>
      <c r="Q11" s="86">
        <v>70</v>
      </c>
      <c r="R11" s="86">
        <v>3602</v>
      </c>
      <c r="S11" s="86">
        <v>0</v>
      </c>
      <c r="T11" s="86">
        <v>0</v>
      </c>
      <c r="U11" s="86">
        <v>0</v>
      </c>
      <c r="V11" s="86">
        <v>0</v>
      </c>
      <c r="W11" s="86">
        <v>0</v>
      </c>
      <c r="X11" s="86">
        <v>0</v>
      </c>
      <c r="Y11" s="86">
        <v>0</v>
      </c>
      <c r="Z11" s="86">
        <v>0</v>
      </c>
      <c r="AA11" s="86">
        <v>0</v>
      </c>
      <c r="AB11" s="86">
        <v>0</v>
      </c>
      <c r="AC11" s="86">
        <v>0</v>
      </c>
      <c r="AD11" s="86">
        <v>0</v>
      </c>
      <c r="AE11" s="86">
        <v>0</v>
      </c>
      <c r="AF11" s="86">
        <v>889</v>
      </c>
      <c r="AG11" s="86">
        <v>0</v>
      </c>
      <c r="AH11" s="86">
        <v>0</v>
      </c>
      <c r="AI11" s="86">
        <v>0</v>
      </c>
      <c r="AJ11" s="86">
        <v>3378</v>
      </c>
      <c r="AK11" s="86">
        <v>0</v>
      </c>
      <c r="AL11" s="86">
        <v>0</v>
      </c>
      <c r="AM11" s="86">
        <v>0</v>
      </c>
      <c r="AN11" s="86">
        <v>0</v>
      </c>
      <c r="AO11" s="86">
        <v>0</v>
      </c>
      <c r="AP11" s="86">
        <v>0</v>
      </c>
      <c r="AQ11" s="86">
        <v>0</v>
      </c>
      <c r="AR11" s="86">
        <v>0</v>
      </c>
      <c r="AS11" s="86">
        <v>0</v>
      </c>
      <c r="AT11" s="86">
        <v>2857</v>
      </c>
      <c r="AU11" s="86">
        <v>0</v>
      </c>
      <c r="AV11" s="86">
        <v>0</v>
      </c>
      <c r="AW11" s="86">
        <v>17531</v>
      </c>
    </row>
    <row r="12" spans="1:49" x14ac:dyDescent="0.35">
      <c r="A12" t="s">
        <v>228</v>
      </c>
      <c r="B12" s="86">
        <v>2072</v>
      </c>
      <c r="C12" s="86"/>
      <c r="D12" s="86"/>
      <c r="E12" s="86"/>
      <c r="F12" s="86">
        <v>159</v>
      </c>
      <c r="G12" s="86"/>
      <c r="H12" s="86"/>
      <c r="I12" s="86">
        <v>1195</v>
      </c>
      <c r="J12" s="86">
        <v>4695</v>
      </c>
      <c r="K12" s="86"/>
      <c r="L12" s="86"/>
      <c r="M12" s="86">
        <v>0</v>
      </c>
      <c r="N12" s="86"/>
      <c r="O12" s="86">
        <v>381</v>
      </c>
      <c r="P12" s="86"/>
      <c r="Q12" s="86"/>
      <c r="R12" s="86">
        <v>0</v>
      </c>
      <c r="S12" s="86"/>
      <c r="T12" s="86"/>
      <c r="U12" s="86">
        <v>0</v>
      </c>
      <c r="V12" s="86"/>
      <c r="W12" s="86">
        <v>0</v>
      </c>
      <c r="X12" s="86"/>
      <c r="Y12" s="86">
        <v>33</v>
      </c>
      <c r="Z12" s="86"/>
      <c r="AA12" s="86"/>
      <c r="AB12" s="86">
        <v>3337</v>
      </c>
      <c r="AC12" s="86"/>
      <c r="AD12" s="86"/>
      <c r="AE12" s="86">
        <v>561</v>
      </c>
      <c r="AF12" s="86">
        <v>51</v>
      </c>
      <c r="AG12" s="86"/>
      <c r="AH12" s="86"/>
      <c r="AI12" s="86"/>
      <c r="AJ12" s="86"/>
      <c r="AK12" s="86"/>
      <c r="AL12" s="86"/>
      <c r="AM12" s="86"/>
      <c r="AN12" s="86"/>
      <c r="AO12" s="86">
        <v>0</v>
      </c>
      <c r="AP12" s="86"/>
      <c r="AQ12" s="86">
        <v>1377</v>
      </c>
      <c r="AR12" s="86"/>
      <c r="AS12" s="86"/>
      <c r="AT12" s="86">
        <v>26692</v>
      </c>
      <c r="AU12" s="86">
        <v>0</v>
      </c>
      <c r="AV12" s="86"/>
      <c r="AW12" s="86">
        <v>40553</v>
      </c>
    </row>
    <row r="13" spans="1:49" x14ac:dyDescent="0.35">
      <c r="A13" t="s">
        <v>229</v>
      </c>
      <c r="B13" s="86">
        <v>0</v>
      </c>
      <c r="C13" s="86">
        <v>0</v>
      </c>
      <c r="D13" s="86">
        <v>0</v>
      </c>
      <c r="E13" s="86">
        <v>14</v>
      </c>
      <c r="F13" s="86">
        <v>33</v>
      </c>
      <c r="G13" s="86">
        <v>0</v>
      </c>
      <c r="H13" s="86">
        <v>0</v>
      </c>
      <c r="I13" s="86">
        <v>19</v>
      </c>
      <c r="J13" s="86">
        <v>0</v>
      </c>
      <c r="K13" s="86">
        <v>0</v>
      </c>
      <c r="L13" s="86">
        <v>0</v>
      </c>
      <c r="M13" s="86">
        <v>0</v>
      </c>
      <c r="N13" s="86">
        <v>0</v>
      </c>
      <c r="O13" s="86">
        <v>0</v>
      </c>
      <c r="P13" s="86">
        <v>130</v>
      </c>
      <c r="Q13" s="86">
        <v>17</v>
      </c>
      <c r="R13" s="86">
        <v>0</v>
      </c>
      <c r="S13" s="86">
        <v>0</v>
      </c>
      <c r="T13" s="86">
        <v>0</v>
      </c>
      <c r="U13" s="86">
        <v>2</v>
      </c>
      <c r="V13" s="86">
        <v>0</v>
      </c>
      <c r="W13" s="86">
        <v>181</v>
      </c>
      <c r="X13" s="86">
        <v>0</v>
      </c>
      <c r="Y13" s="86">
        <v>5</v>
      </c>
      <c r="Z13" s="86">
        <v>0</v>
      </c>
      <c r="AA13" s="86">
        <v>0</v>
      </c>
      <c r="AB13" s="86">
        <v>72</v>
      </c>
      <c r="AC13" s="86">
        <v>0</v>
      </c>
      <c r="AD13" s="86">
        <v>0</v>
      </c>
      <c r="AE13" s="86">
        <v>12</v>
      </c>
      <c r="AF13" s="86">
        <v>0</v>
      </c>
      <c r="AG13" s="86">
        <v>6</v>
      </c>
      <c r="AH13" s="86">
        <v>280</v>
      </c>
      <c r="AI13" s="86">
        <v>0</v>
      </c>
      <c r="AJ13" s="86">
        <v>15</v>
      </c>
      <c r="AK13" s="86">
        <v>13</v>
      </c>
      <c r="AL13" s="86">
        <v>0</v>
      </c>
      <c r="AM13" s="86">
        <v>0</v>
      </c>
      <c r="AN13" s="86">
        <v>0</v>
      </c>
      <c r="AO13" s="86">
        <v>0</v>
      </c>
      <c r="AP13" s="86">
        <v>11</v>
      </c>
      <c r="AQ13" s="86">
        <v>19</v>
      </c>
      <c r="AR13" s="86">
        <v>12</v>
      </c>
      <c r="AS13" s="86">
        <v>0</v>
      </c>
      <c r="AT13" s="86">
        <v>329</v>
      </c>
      <c r="AU13" s="86">
        <v>28</v>
      </c>
      <c r="AV13" s="86">
        <v>0</v>
      </c>
      <c r="AW13" s="86">
        <v>1198</v>
      </c>
    </row>
    <row r="14" spans="1:49" x14ac:dyDescent="0.35">
      <c r="A14" t="s">
        <v>133</v>
      </c>
      <c r="B14" s="86">
        <v>9</v>
      </c>
      <c r="C14" s="86"/>
      <c r="D14" s="86"/>
      <c r="E14" s="86"/>
      <c r="F14" s="86">
        <v>191</v>
      </c>
      <c r="G14" s="86"/>
      <c r="H14" s="86"/>
      <c r="I14" s="86">
        <v>293</v>
      </c>
      <c r="J14" s="86"/>
      <c r="K14" s="86"/>
      <c r="L14" s="86"/>
      <c r="M14" s="86">
        <v>0</v>
      </c>
      <c r="N14" s="86"/>
      <c r="O14" s="86">
        <v>296</v>
      </c>
      <c r="P14" s="86">
        <v>0</v>
      </c>
      <c r="Q14" s="86">
        <v>231</v>
      </c>
      <c r="R14" s="86">
        <v>2139</v>
      </c>
      <c r="S14" s="86"/>
      <c r="T14" s="86"/>
      <c r="U14" s="86">
        <v>1</v>
      </c>
      <c r="V14" s="86"/>
      <c r="W14" s="86">
        <v>4663</v>
      </c>
      <c r="X14" s="86"/>
      <c r="Y14" s="86">
        <v>0</v>
      </c>
      <c r="Z14" s="86"/>
      <c r="AA14" s="86"/>
      <c r="AB14" s="86">
        <v>335</v>
      </c>
      <c r="AC14" s="86"/>
      <c r="AD14" s="86">
        <v>270</v>
      </c>
      <c r="AE14" s="86">
        <v>81</v>
      </c>
      <c r="AF14" s="86"/>
      <c r="AG14" s="86"/>
      <c r="AH14" s="86">
        <v>36833</v>
      </c>
      <c r="AI14" s="86"/>
      <c r="AJ14" s="86"/>
      <c r="AK14" s="86"/>
      <c r="AL14" s="86"/>
      <c r="AM14" s="86"/>
      <c r="AN14" s="86"/>
      <c r="AO14" s="86">
        <v>0</v>
      </c>
      <c r="AP14" s="86">
        <v>1028</v>
      </c>
      <c r="AQ14" s="86"/>
      <c r="AR14" s="86">
        <v>1198</v>
      </c>
      <c r="AS14" s="86">
        <v>3309</v>
      </c>
      <c r="AT14" s="86">
        <v>13</v>
      </c>
      <c r="AU14" s="86">
        <v>388</v>
      </c>
      <c r="AV14" s="86">
        <v>757</v>
      </c>
      <c r="AW14" s="86">
        <v>52035</v>
      </c>
    </row>
    <row r="15" spans="1:49" x14ac:dyDescent="0.35">
      <c r="A15" t="s">
        <v>230</v>
      </c>
      <c r="B15" s="86"/>
      <c r="C15" s="86"/>
      <c r="D15" s="86"/>
      <c r="E15" s="86"/>
      <c r="F15" s="86">
        <v>63</v>
      </c>
      <c r="G15" s="86"/>
      <c r="H15" s="86"/>
      <c r="I15" s="86">
        <v>118</v>
      </c>
      <c r="J15" s="86"/>
      <c r="K15" s="86"/>
      <c r="L15" s="86"/>
      <c r="M15" s="86">
        <v>0</v>
      </c>
      <c r="N15" s="86"/>
      <c r="O15" s="86"/>
      <c r="P15" s="86"/>
      <c r="Q15" s="86"/>
      <c r="R15" s="86">
        <v>2471</v>
      </c>
      <c r="S15" s="86"/>
      <c r="T15" s="86"/>
      <c r="U15" s="86">
        <v>0</v>
      </c>
      <c r="V15" s="86">
        <v>282</v>
      </c>
      <c r="W15" s="86">
        <v>0</v>
      </c>
      <c r="X15" s="86"/>
      <c r="Y15" s="86">
        <v>5</v>
      </c>
      <c r="Z15" s="86"/>
      <c r="AA15" s="86">
        <v>1481</v>
      </c>
      <c r="AB15" s="86"/>
      <c r="AC15" s="86"/>
      <c r="AD15" s="86"/>
      <c r="AE15" s="86">
        <v>1661</v>
      </c>
      <c r="AF15" s="86">
        <v>5</v>
      </c>
      <c r="AG15" s="86"/>
      <c r="AH15" s="86"/>
      <c r="AI15" s="86"/>
      <c r="AJ15" s="86"/>
      <c r="AK15" s="86"/>
      <c r="AL15" s="86"/>
      <c r="AM15" s="86"/>
      <c r="AN15" s="86"/>
      <c r="AO15" s="86">
        <v>0</v>
      </c>
      <c r="AP15" s="86">
        <v>104</v>
      </c>
      <c r="AQ15" s="86">
        <v>595</v>
      </c>
      <c r="AR15" s="86">
        <v>2337</v>
      </c>
      <c r="AS15" s="86">
        <v>14531</v>
      </c>
      <c r="AT15" s="86"/>
      <c r="AU15" s="86">
        <v>7144</v>
      </c>
      <c r="AV15" s="86"/>
      <c r="AW15" s="86">
        <v>30797</v>
      </c>
    </row>
    <row r="16" spans="1:49" x14ac:dyDescent="0.35">
      <c r="A16" t="s">
        <v>136</v>
      </c>
      <c r="B16" s="86">
        <v>107</v>
      </c>
      <c r="C16" s="86"/>
      <c r="D16" s="86"/>
      <c r="E16" s="86"/>
      <c r="F16" s="86">
        <v>82</v>
      </c>
      <c r="G16" s="86"/>
      <c r="H16" s="86"/>
      <c r="I16" s="86">
        <v>4864</v>
      </c>
      <c r="J16" s="86">
        <v>528</v>
      </c>
      <c r="K16" s="86"/>
      <c r="L16" s="86"/>
      <c r="M16" s="86">
        <v>0</v>
      </c>
      <c r="N16" s="86"/>
      <c r="O16" s="86">
        <v>141</v>
      </c>
      <c r="P16" s="86">
        <v>1469</v>
      </c>
      <c r="Q16" s="86">
        <v>478</v>
      </c>
      <c r="R16" s="86">
        <v>2703</v>
      </c>
      <c r="S16" s="86"/>
      <c r="T16" s="86"/>
      <c r="U16" s="86">
        <v>51</v>
      </c>
      <c r="V16" s="86"/>
      <c r="W16" s="86">
        <v>0</v>
      </c>
      <c r="X16" s="86"/>
      <c r="Y16" s="86">
        <v>76</v>
      </c>
      <c r="Z16" s="86"/>
      <c r="AA16" s="86"/>
      <c r="AB16" s="86">
        <v>276</v>
      </c>
      <c r="AC16" s="86"/>
      <c r="AD16" s="86"/>
      <c r="AE16" s="86">
        <v>610</v>
      </c>
      <c r="AF16" s="86">
        <v>289</v>
      </c>
      <c r="AG16" s="86"/>
      <c r="AH16" s="86">
        <v>4262</v>
      </c>
      <c r="AI16" s="86"/>
      <c r="AJ16" s="86">
        <v>237</v>
      </c>
      <c r="AK16" s="86">
        <v>38</v>
      </c>
      <c r="AL16" s="86"/>
      <c r="AM16" s="86"/>
      <c r="AN16" s="86"/>
      <c r="AO16" s="86">
        <v>0</v>
      </c>
      <c r="AP16" s="86"/>
      <c r="AQ16" s="86"/>
      <c r="AR16" s="86">
        <v>543</v>
      </c>
      <c r="AS16" s="86">
        <v>1249</v>
      </c>
      <c r="AT16" s="86"/>
      <c r="AU16" s="86">
        <v>2633</v>
      </c>
      <c r="AV16" s="86"/>
      <c r="AW16" s="86">
        <v>20636</v>
      </c>
    </row>
    <row r="17" spans="1:49" x14ac:dyDescent="0.35">
      <c r="A17" t="s">
        <v>231</v>
      </c>
      <c r="B17" s="86">
        <v>117</v>
      </c>
      <c r="C17" s="86"/>
      <c r="D17" s="86"/>
      <c r="E17" s="86">
        <v>44</v>
      </c>
      <c r="F17" s="86">
        <v>74</v>
      </c>
      <c r="G17" s="86"/>
      <c r="H17" s="86"/>
      <c r="I17" s="86">
        <v>85</v>
      </c>
      <c r="J17" s="86"/>
      <c r="K17" s="86"/>
      <c r="L17" s="86"/>
      <c r="M17" s="86">
        <v>0</v>
      </c>
      <c r="N17" s="86"/>
      <c r="O17" s="86"/>
      <c r="P17" s="86"/>
      <c r="Q17" s="86"/>
      <c r="R17" s="86">
        <v>3555</v>
      </c>
      <c r="S17" s="86"/>
      <c r="T17" s="86"/>
      <c r="U17" s="86">
        <v>0</v>
      </c>
      <c r="V17" s="86"/>
      <c r="W17" s="86">
        <v>0</v>
      </c>
      <c r="X17" s="86"/>
      <c r="Y17" s="86">
        <v>0</v>
      </c>
      <c r="Z17" s="86"/>
      <c r="AA17" s="86"/>
      <c r="AB17" s="86">
        <v>172</v>
      </c>
      <c r="AC17" s="86"/>
      <c r="AD17" s="86">
        <v>378</v>
      </c>
      <c r="AE17" s="86">
        <v>0</v>
      </c>
      <c r="AF17" s="86"/>
      <c r="AG17" s="86"/>
      <c r="AH17" s="86"/>
      <c r="AI17" s="86"/>
      <c r="AJ17" s="86"/>
      <c r="AK17" s="86">
        <v>195</v>
      </c>
      <c r="AL17" s="86"/>
      <c r="AM17" s="86"/>
      <c r="AN17" s="86"/>
      <c r="AO17" s="86">
        <v>0</v>
      </c>
      <c r="AP17" s="86"/>
      <c r="AQ17" s="86"/>
      <c r="AR17" s="86">
        <v>724</v>
      </c>
      <c r="AS17" s="86"/>
      <c r="AT17" s="86"/>
      <c r="AU17" s="86">
        <v>0</v>
      </c>
      <c r="AV17" s="86"/>
      <c r="AW17" s="86">
        <v>5344</v>
      </c>
    </row>
    <row r="18" spans="1:49" x14ac:dyDescent="0.35">
      <c r="A18" t="s">
        <v>141</v>
      </c>
      <c r="B18" s="86">
        <v>6</v>
      </c>
      <c r="C18" s="86"/>
      <c r="D18" s="86"/>
      <c r="E18" s="86">
        <v>2</v>
      </c>
      <c r="F18" s="86">
        <v>4</v>
      </c>
      <c r="G18" s="86"/>
      <c r="H18" s="86"/>
      <c r="I18" s="86">
        <v>10</v>
      </c>
      <c r="J18" s="86"/>
      <c r="K18" s="86"/>
      <c r="L18" s="86"/>
      <c r="M18" s="86">
        <v>4</v>
      </c>
      <c r="N18" s="86"/>
      <c r="O18" s="86">
        <v>96</v>
      </c>
      <c r="P18" s="86">
        <v>383</v>
      </c>
      <c r="Q18" s="86"/>
      <c r="R18" s="86">
        <v>309</v>
      </c>
      <c r="S18" s="86"/>
      <c r="T18" s="86"/>
      <c r="U18" s="86">
        <v>0</v>
      </c>
      <c r="V18" s="86"/>
      <c r="W18" s="86">
        <v>0</v>
      </c>
      <c r="X18" s="86"/>
      <c r="Y18" s="86">
        <v>3</v>
      </c>
      <c r="Z18" s="86"/>
      <c r="AA18" s="86"/>
      <c r="AB18" s="86">
        <v>154</v>
      </c>
      <c r="AC18" s="86"/>
      <c r="AD18" s="86">
        <v>6</v>
      </c>
      <c r="AE18" s="86">
        <v>73</v>
      </c>
      <c r="AF18" s="86">
        <v>107</v>
      </c>
      <c r="AG18" s="86"/>
      <c r="AH18" s="86">
        <v>5632</v>
      </c>
      <c r="AI18" s="86"/>
      <c r="AJ18" s="86"/>
      <c r="AK18" s="86">
        <v>2</v>
      </c>
      <c r="AL18" s="86"/>
      <c r="AM18" s="86"/>
      <c r="AN18" s="86"/>
      <c r="AO18" s="86">
        <v>0</v>
      </c>
      <c r="AP18" s="86"/>
      <c r="AQ18" s="86">
        <v>2</v>
      </c>
      <c r="AR18" s="86">
        <v>201</v>
      </c>
      <c r="AS18" s="86"/>
      <c r="AT18" s="86">
        <v>255</v>
      </c>
      <c r="AU18" s="86">
        <v>137</v>
      </c>
      <c r="AV18" s="86"/>
      <c r="AW18" s="86">
        <v>7386</v>
      </c>
    </row>
    <row r="19" spans="1:49" x14ac:dyDescent="0.35">
      <c r="A19" t="s">
        <v>232</v>
      </c>
      <c r="B19" s="86"/>
      <c r="C19" s="86"/>
      <c r="D19" s="86"/>
      <c r="E19" s="86"/>
      <c r="F19" s="86">
        <v>1579</v>
      </c>
      <c r="G19" s="86"/>
      <c r="H19" s="86"/>
      <c r="I19" s="86">
        <v>5</v>
      </c>
      <c r="J19" s="86">
        <v>1803</v>
      </c>
      <c r="K19" s="86"/>
      <c r="L19" s="86"/>
      <c r="M19" s="86">
        <v>0</v>
      </c>
      <c r="N19" s="86"/>
      <c r="O19" s="86"/>
      <c r="P19" s="86"/>
      <c r="Q19" s="86"/>
      <c r="R19" s="86">
        <v>0</v>
      </c>
      <c r="S19" s="86"/>
      <c r="T19" s="86"/>
      <c r="U19" s="86">
        <v>10</v>
      </c>
      <c r="V19" s="86"/>
      <c r="W19" s="86">
        <v>0</v>
      </c>
      <c r="X19" s="86"/>
      <c r="Y19" s="86">
        <v>620</v>
      </c>
      <c r="Z19" s="86"/>
      <c r="AA19" s="86"/>
      <c r="AB19" s="86">
        <v>696</v>
      </c>
      <c r="AC19" s="86"/>
      <c r="AD19" s="86"/>
      <c r="AE19" s="86">
        <v>0</v>
      </c>
      <c r="AF19" s="86"/>
      <c r="AG19" s="86"/>
      <c r="AH19" s="86"/>
      <c r="AI19" s="86"/>
      <c r="AJ19" s="86"/>
      <c r="AK19" s="86"/>
      <c r="AL19" s="86"/>
      <c r="AM19" s="86"/>
      <c r="AN19" s="86"/>
      <c r="AO19" s="86">
        <v>0</v>
      </c>
      <c r="AP19" s="86"/>
      <c r="AQ19" s="86"/>
      <c r="AR19" s="86"/>
      <c r="AS19" s="86"/>
      <c r="AT19" s="86">
        <v>15459</v>
      </c>
      <c r="AU19" s="86">
        <v>0</v>
      </c>
      <c r="AV19" s="86"/>
      <c r="AW19" s="86">
        <v>20172</v>
      </c>
    </row>
    <row r="20" spans="1:49" x14ac:dyDescent="0.35">
      <c r="A20" t="s">
        <v>233</v>
      </c>
      <c r="B20" s="86">
        <v>8431</v>
      </c>
      <c r="C20" s="86"/>
      <c r="D20" s="86"/>
      <c r="E20" s="86"/>
      <c r="F20" s="86">
        <v>3204</v>
      </c>
      <c r="G20" s="86"/>
      <c r="H20" s="86"/>
      <c r="I20" s="86">
        <v>74</v>
      </c>
      <c r="J20" s="86"/>
      <c r="K20" s="86"/>
      <c r="L20" s="86"/>
      <c r="M20" s="86">
        <v>0</v>
      </c>
      <c r="N20" s="86"/>
      <c r="O20" s="86"/>
      <c r="P20" s="86"/>
      <c r="Q20" s="86"/>
      <c r="R20" s="86">
        <v>0</v>
      </c>
      <c r="S20" s="86"/>
      <c r="T20" s="86"/>
      <c r="U20" s="86">
        <v>64</v>
      </c>
      <c r="V20" s="86"/>
      <c r="W20" s="86">
        <v>0</v>
      </c>
      <c r="X20" s="86"/>
      <c r="Y20" s="86">
        <v>0</v>
      </c>
      <c r="Z20" s="86"/>
      <c r="AA20" s="86"/>
      <c r="AB20" s="86">
        <v>12261</v>
      </c>
      <c r="AC20" s="86"/>
      <c r="AD20" s="86"/>
      <c r="AE20" s="86">
        <v>11178</v>
      </c>
      <c r="AF20" s="86"/>
      <c r="AG20" s="86"/>
      <c r="AH20" s="86"/>
      <c r="AI20" s="86"/>
      <c r="AJ20" s="86"/>
      <c r="AK20" s="86"/>
      <c r="AL20" s="86"/>
      <c r="AM20" s="86"/>
      <c r="AN20" s="86"/>
      <c r="AO20" s="86">
        <v>0</v>
      </c>
      <c r="AP20" s="86"/>
      <c r="AQ20" s="86"/>
      <c r="AR20" s="86">
        <v>2</v>
      </c>
      <c r="AS20" s="86"/>
      <c r="AT20" s="86"/>
      <c r="AU20" s="86">
        <v>0</v>
      </c>
      <c r="AV20" s="86"/>
      <c r="AW20" s="86">
        <v>35214</v>
      </c>
    </row>
    <row r="21" spans="1:49" x14ac:dyDescent="0.35">
      <c r="A21" t="s">
        <v>134</v>
      </c>
      <c r="B21" s="86">
        <v>12</v>
      </c>
      <c r="C21" s="86"/>
      <c r="D21" s="86">
        <v>1602</v>
      </c>
      <c r="E21" s="86"/>
      <c r="F21" s="86">
        <v>318</v>
      </c>
      <c r="G21" s="86"/>
      <c r="H21" s="86"/>
      <c r="I21" s="86">
        <v>161</v>
      </c>
      <c r="J21" s="86"/>
      <c r="K21" s="86">
        <v>777</v>
      </c>
      <c r="L21" s="86"/>
      <c r="M21" s="86">
        <v>0</v>
      </c>
      <c r="N21" s="86"/>
      <c r="O21" s="86">
        <v>267</v>
      </c>
      <c r="P21" s="86">
        <v>13915</v>
      </c>
      <c r="Q21" s="86">
        <v>228</v>
      </c>
      <c r="R21" s="86">
        <v>477</v>
      </c>
      <c r="S21" s="86"/>
      <c r="T21" s="86"/>
      <c r="U21" s="86">
        <v>197</v>
      </c>
      <c r="V21" s="86">
        <v>228</v>
      </c>
      <c r="W21" s="86">
        <v>636</v>
      </c>
      <c r="X21" s="86"/>
      <c r="Y21" s="86">
        <v>28</v>
      </c>
      <c r="Z21" s="86"/>
      <c r="AA21" s="86"/>
      <c r="AB21" s="86">
        <v>2040</v>
      </c>
      <c r="AC21" s="86"/>
      <c r="AD21" s="86">
        <v>224</v>
      </c>
      <c r="AE21" s="86">
        <v>189</v>
      </c>
      <c r="AF21" s="86">
        <v>1065</v>
      </c>
      <c r="AG21" s="86">
        <v>418</v>
      </c>
      <c r="AH21" s="86">
        <v>38712</v>
      </c>
      <c r="AI21" s="86"/>
      <c r="AJ21" s="86">
        <v>252</v>
      </c>
      <c r="AK21" s="86">
        <v>298</v>
      </c>
      <c r="AL21" s="86"/>
      <c r="AM21" s="86"/>
      <c r="AN21" s="86"/>
      <c r="AO21" s="86">
        <v>0</v>
      </c>
      <c r="AP21" s="86">
        <v>1028</v>
      </c>
      <c r="AQ21" s="86">
        <v>887</v>
      </c>
      <c r="AR21" s="86">
        <v>4743</v>
      </c>
      <c r="AS21" s="86">
        <v>13380</v>
      </c>
      <c r="AT21" s="86"/>
      <c r="AU21" s="86">
        <v>1474</v>
      </c>
      <c r="AV21" s="86">
        <v>795</v>
      </c>
      <c r="AW21" s="86">
        <v>84351</v>
      </c>
    </row>
    <row r="22" spans="1:49" x14ac:dyDescent="0.35">
      <c r="A22" t="s">
        <v>142</v>
      </c>
      <c r="B22" s="86">
        <v>0</v>
      </c>
      <c r="C22" s="86"/>
      <c r="D22" s="86">
        <v>382</v>
      </c>
      <c r="E22" s="86">
        <v>1698</v>
      </c>
      <c r="F22" s="86">
        <v>6</v>
      </c>
      <c r="G22" s="86"/>
      <c r="H22" s="86">
        <v>3896</v>
      </c>
      <c r="I22" s="86">
        <v>34</v>
      </c>
      <c r="J22" s="86"/>
      <c r="K22" s="86"/>
      <c r="L22" s="86"/>
      <c r="M22" s="86">
        <v>0</v>
      </c>
      <c r="N22" s="86"/>
      <c r="O22" s="86"/>
      <c r="P22" s="86">
        <v>1205</v>
      </c>
      <c r="Q22" s="86">
        <v>84</v>
      </c>
      <c r="R22" s="86">
        <v>0</v>
      </c>
      <c r="S22" s="86"/>
      <c r="T22" s="86"/>
      <c r="U22" s="86">
        <v>0</v>
      </c>
      <c r="V22" s="86">
        <v>101</v>
      </c>
      <c r="W22" s="86">
        <v>8639</v>
      </c>
      <c r="X22" s="86"/>
      <c r="Y22" s="86">
        <v>2</v>
      </c>
      <c r="Z22" s="86"/>
      <c r="AA22" s="86"/>
      <c r="AB22" s="86">
        <v>6873</v>
      </c>
      <c r="AC22" s="86"/>
      <c r="AD22" s="86"/>
      <c r="AE22" s="86">
        <v>37</v>
      </c>
      <c r="AF22" s="86">
        <v>82</v>
      </c>
      <c r="AG22" s="86">
        <v>1592</v>
      </c>
      <c r="AH22" s="86"/>
      <c r="AI22" s="86"/>
      <c r="AJ22" s="86">
        <v>1083</v>
      </c>
      <c r="AK22" s="86"/>
      <c r="AL22" s="86"/>
      <c r="AM22" s="86"/>
      <c r="AN22" s="86"/>
      <c r="AO22" s="86">
        <v>0</v>
      </c>
      <c r="AP22" s="86"/>
      <c r="AQ22" s="86">
        <v>390</v>
      </c>
      <c r="AR22" s="86">
        <v>71119</v>
      </c>
      <c r="AS22" s="86"/>
      <c r="AT22" s="86">
        <v>20327</v>
      </c>
      <c r="AU22" s="86">
        <v>970</v>
      </c>
      <c r="AV22" s="86"/>
      <c r="AW22" s="86">
        <v>118520</v>
      </c>
    </row>
    <row r="23" spans="1:49" x14ac:dyDescent="0.35">
      <c r="A23" t="s">
        <v>83</v>
      </c>
      <c r="B23" s="86">
        <v>1195</v>
      </c>
      <c r="C23" s="86">
        <v>0</v>
      </c>
      <c r="D23" s="86">
        <v>187</v>
      </c>
      <c r="E23" s="86">
        <v>0</v>
      </c>
      <c r="F23" s="86">
        <v>30</v>
      </c>
      <c r="G23" s="86">
        <v>0</v>
      </c>
      <c r="H23" s="86">
        <v>95</v>
      </c>
      <c r="I23" s="86">
        <v>191</v>
      </c>
      <c r="J23" s="86">
        <v>793</v>
      </c>
      <c r="K23" s="86">
        <v>0</v>
      </c>
      <c r="L23" s="86">
        <v>0</v>
      </c>
      <c r="M23" s="86">
        <v>10</v>
      </c>
      <c r="N23" s="86">
        <v>0</v>
      </c>
      <c r="O23" s="86">
        <v>130</v>
      </c>
      <c r="P23" s="86">
        <v>231</v>
      </c>
      <c r="Q23" s="86">
        <v>2</v>
      </c>
      <c r="R23" s="86">
        <v>381</v>
      </c>
      <c r="S23" s="86">
        <v>0</v>
      </c>
      <c r="T23" s="86">
        <v>0</v>
      </c>
      <c r="U23" s="86">
        <v>5</v>
      </c>
      <c r="V23" s="86">
        <v>0</v>
      </c>
      <c r="W23" s="86">
        <v>631</v>
      </c>
      <c r="X23" s="86">
        <v>0</v>
      </c>
      <c r="Y23" s="86">
        <v>7</v>
      </c>
      <c r="Z23" s="86">
        <v>0</v>
      </c>
      <c r="AA23" s="86">
        <v>0</v>
      </c>
      <c r="AB23" s="86">
        <v>497</v>
      </c>
      <c r="AC23" s="86">
        <v>0</v>
      </c>
      <c r="AD23" s="86">
        <v>0</v>
      </c>
      <c r="AE23" s="86">
        <v>248</v>
      </c>
      <c r="AF23" s="86">
        <v>144</v>
      </c>
      <c r="AG23" s="86">
        <v>0</v>
      </c>
      <c r="AH23" s="86">
        <v>6479</v>
      </c>
      <c r="AI23" s="86">
        <v>0</v>
      </c>
      <c r="AJ23" s="86">
        <v>94</v>
      </c>
      <c r="AK23" s="86">
        <v>0</v>
      </c>
      <c r="AL23" s="86">
        <v>0</v>
      </c>
      <c r="AM23" s="86">
        <v>0</v>
      </c>
      <c r="AN23" s="86">
        <v>0</v>
      </c>
      <c r="AO23" s="86">
        <v>0</v>
      </c>
      <c r="AP23" s="86">
        <v>0</v>
      </c>
      <c r="AQ23" s="86">
        <v>183</v>
      </c>
      <c r="AR23" s="86">
        <v>1358</v>
      </c>
      <c r="AS23" s="86">
        <v>572</v>
      </c>
      <c r="AT23" s="86">
        <v>1555</v>
      </c>
      <c r="AU23" s="86">
        <v>1239</v>
      </c>
      <c r="AV23" s="86">
        <v>957</v>
      </c>
      <c r="AW23" s="86">
        <v>17214</v>
      </c>
    </row>
    <row r="24" spans="1:49" x14ac:dyDescent="0.35">
      <c r="A24" t="s">
        <v>84</v>
      </c>
      <c r="B24" s="86">
        <v>41</v>
      </c>
      <c r="C24" s="86">
        <v>0</v>
      </c>
      <c r="D24" s="86">
        <v>0</v>
      </c>
      <c r="E24" s="86">
        <v>39</v>
      </c>
      <c r="F24" s="86">
        <v>0</v>
      </c>
      <c r="G24" s="86">
        <v>0</v>
      </c>
      <c r="H24" s="86">
        <v>0</v>
      </c>
      <c r="I24" s="86">
        <v>606</v>
      </c>
      <c r="J24" s="86">
        <v>0</v>
      </c>
      <c r="K24" s="86">
        <v>0</v>
      </c>
      <c r="L24" s="86">
        <v>0</v>
      </c>
      <c r="M24" s="86">
        <v>0</v>
      </c>
      <c r="N24" s="86">
        <v>0</v>
      </c>
      <c r="O24" s="86">
        <v>6</v>
      </c>
      <c r="P24" s="86">
        <v>0</v>
      </c>
      <c r="Q24" s="86">
        <v>0</v>
      </c>
      <c r="R24" s="86">
        <v>0</v>
      </c>
      <c r="S24" s="86">
        <v>0</v>
      </c>
      <c r="T24" s="86">
        <v>0</v>
      </c>
      <c r="U24" s="86">
        <v>68</v>
      </c>
      <c r="V24" s="86">
        <v>0</v>
      </c>
      <c r="W24" s="86">
        <v>642</v>
      </c>
      <c r="X24" s="86">
        <v>0</v>
      </c>
      <c r="Y24" s="86">
        <v>0</v>
      </c>
      <c r="Z24" s="86">
        <v>0</v>
      </c>
      <c r="AA24" s="86">
        <v>0</v>
      </c>
      <c r="AB24" s="86">
        <v>342</v>
      </c>
      <c r="AC24" s="86">
        <v>0</v>
      </c>
      <c r="AD24" s="86">
        <v>0</v>
      </c>
      <c r="AE24" s="86">
        <v>72</v>
      </c>
      <c r="AF24" s="86">
        <v>0</v>
      </c>
      <c r="AG24" s="86">
        <v>0</v>
      </c>
      <c r="AH24" s="86">
        <v>0</v>
      </c>
      <c r="AI24" s="86">
        <v>0</v>
      </c>
      <c r="AJ24" s="86">
        <v>543</v>
      </c>
      <c r="AK24" s="86">
        <v>0</v>
      </c>
      <c r="AL24" s="86">
        <v>0</v>
      </c>
      <c r="AM24" s="86">
        <v>0</v>
      </c>
      <c r="AN24" s="86">
        <v>0</v>
      </c>
      <c r="AO24" s="86">
        <v>0</v>
      </c>
      <c r="AP24" s="86">
        <v>0</v>
      </c>
      <c r="AQ24" s="86">
        <v>0</v>
      </c>
      <c r="AR24" s="86">
        <v>0</v>
      </c>
      <c r="AS24" s="86">
        <v>0</v>
      </c>
      <c r="AT24" s="86">
        <v>15754</v>
      </c>
      <c r="AU24" s="86">
        <v>0</v>
      </c>
      <c r="AV24" s="86">
        <v>84</v>
      </c>
      <c r="AW24" s="86">
        <v>18197</v>
      </c>
    </row>
    <row r="25" spans="1:49" x14ac:dyDescent="0.35">
      <c r="A25" t="s">
        <v>126</v>
      </c>
      <c r="B25" s="86">
        <v>1</v>
      </c>
      <c r="C25" s="86"/>
      <c r="D25" s="86"/>
      <c r="E25" s="86"/>
      <c r="F25" s="86">
        <v>11</v>
      </c>
      <c r="G25" s="86"/>
      <c r="H25" s="86"/>
      <c r="I25" s="86">
        <v>0</v>
      </c>
      <c r="J25" s="86"/>
      <c r="K25" s="86"/>
      <c r="L25" s="86"/>
      <c r="M25" s="86">
        <v>0</v>
      </c>
      <c r="N25" s="86"/>
      <c r="O25" s="86"/>
      <c r="P25" s="86"/>
      <c r="Q25" s="86"/>
      <c r="R25" s="86">
        <v>30</v>
      </c>
      <c r="S25" s="86"/>
      <c r="T25" s="86"/>
      <c r="U25" s="86">
        <v>0</v>
      </c>
      <c r="V25" s="86"/>
      <c r="W25" s="86">
        <v>0</v>
      </c>
      <c r="X25" s="86"/>
      <c r="Y25" s="86">
        <v>0</v>
      </c>
      <c r="Z25" s="86"/>
      <c r="AA25" s="86"/>
      <c r="AB25" s="86"/>
      <c r="AC25" s="86"/>
      <c r="AD25" s="86">
        <v>27</v>
      </c>
      <c r="AE25" s="86">
        <v>0</v>
      </c>
      <c r="AF25" s="86"/>
      <c r="AG25" s="86"/>
      <c r="AH25" s="86">
        <v>168</v>
      </c>
      <c r="AI25" s="86"/>
      <c r="AJ25" s="86"/>
      <c r="AK25" s="86"/>
      <c r="AL25" s="86"/>
      <c r="AM25" s="86"/>
      <c r="AN25" s="86"/>
      <c r="AO25" s="86">
        <v>0</v>
      </c>
      <c r="AP25" s="86"/>
      <c r="AQ25" s="86"/>
      <c r="AR25" s="86">
        <v>2</v>
      </c>
      <c r="AS25" s="86"/>
      <c r="AT25" s="86">
        <v>586</v>
      </c>
      <c r="AU25" s="86">
        <v>2</v>
      </c>
      <c r="AV25" s="86"/>
      <c r="AW25" s="86">
        <v>827</v>
      </c>
    </row>
    <row r="26" spans="1:49" x14ac:dyDescent="0.35">
      <c r="A26" t="s">
        <v>87</v>
      </c>
      <c r="B26" s="86">
        <v>0</v>
      </c>
      <c r="C26" s="86">
        <v>0</v>
      </c>
      <c r="D26" s="86">
        <v>0</v>
      </c>
      <c r="E26" s="86">
        <v>0</v>
      </c>
      <c r="F26" s="86">
        <v>0</v>
      </c>
      <c r="G26" s="86">
        <v>0</v>
      </c>
      <c r="H26" s="86">
        <v>0</v>
      </c>
      <c r="I26" s="86">
        <v>16</v>
      </c>
      <c r="J26" s="86">
        <v>0</v>
      </c>
      <c r="K26" s="86">
        <v>0</v>
      </c>
      <c r="L26" s="86">
        <v>0</v>
      </c>
      <c r="M26" s="86">
        <v>0</v>
      </c>
      <c r="N26" s="86">
        <v>0</v>
      </c>
      <c r="O26" s="86">
        <v>0</v>
      </c>
      <c r="P26" s="86">
        <v>0</v>
      </c>
      <c r="Q26" s="86">
        <v>0</v>
      </c>
      <c r="R26" s="86">
        <v>0</v>
      </c>
      <c r="S26" s="86">
        <v>0</v>
      </c>
      <c r="T26" s="86">
        <v>0</v>
      </c>
      <c r="U26" s="86">
        <v>0</v>
      </c>
      <c r="V26" s="86">
        <v>0</v>
      </c>
      <c r="W26" s="86">
        <v>0</v>
      </c>
      <c r="X26" s="86">
        <v>0</v>
      </c>
      <c r="Y26" s="86">
        <v>0</v>
      </c>
      <c r="Z26" s="86">
        <v>0</v>
      </c>
      <c r="AA26" s="86">
        <v>0</v>
      </c>
      <c r="AB26" s="86">
        <v>99942</v>
      </c>
      <c r="AC26" s="86">
        <v>0</v>
      </c>
      <c r="AD26" s="86">
        <v>0</v>
      </c>
      <c r="AE26" s="86">
        <v>2</v>
      </c>
      <c r="AF26" s="86">
        <v>0</v>
      </c>
      <c r="AG26" s="86">
        <v>0</v>
      </c>
      <c r="AH26" s="86">
        <v>0</v>
      </c>
      <c r="AI26" s="86">
        <v>0</v>
      </c>
      <c r="AJ26" s="86">
        <v>0</v>
      </c>
      <c r="AK26" s="86">
        <v>0</v>
      </c>
      <c r="AL26" s="86">
        <v>0</v>
      </c>
      <c r="AM26" s="86">
        <v>0</v>
      </c>
      <c r="AN26" s="86">
        <v>0</v>
      </c>
      <c r="AO26" s="86">
        <v>0</v>
      </c>
      <c r="AP26" s="86">
        <v>21983</v>
      </c>
      <c r="AQ26" s="86">
        <v>0</v>
      </c>
      <c r="AR26" s="86">
        <v>4710</v>
      </c>
      <c r="AS26" s="86">
        <v>0</v>
      </c>
      <c r="AT26" s="86">
        <v>9</v>
      </c>
      <c r="AU26" s="86">
        <v>0</v>
      </c>
      <c r="AV26" s="86">
        <v>0</v>
      </c>
      <c r="AW26" s="86">
        <v>126662</v>
      </c>
    </row>
    <row r="29" spans="1:49" x14ac:dyDescent="0.35">
      <c r="B29" t="s">
        <v>0</v>
      </c>
      <c r="C29" t="s">
        <v>234</v>
      </c>
      <c r="D29" t="s">
        <v>235</v>
      </c>
      <c r="E29">
        <v>2012</v>
      </c>
    </row>
    <row r="30" spans="1:49" x14ac:dyDescent="0.35">
      <c r="B30" t="str">
        <f>B1</f>
        <v>AGO</v>
      </c>
      <c r="C30">
        <f>B2</f>
        <v>35588987.00000003</v>
      </c>
      <c r="D30" t="str">
        <f t="shared" ref="D30:D52" si="0">A3</f>
        <v>Medical Doctors</v>
      </c>
      <c r="E30">
        <f t="shared" ref="E30:E52" si="1">B3</f>
        <v>21301</v>
      </c>
    </row>
    <row r="31" spans="1:49" x14ac:dyDescent="0.35">
      <c r="D31" t="str">
        <f t="shared" si="0"/>
        <v>Nursing Personnel</v>
      </c>
      <c r="E31">
        <f t="shared" si="1"/>
        <v>89978</v>
      </c>
    </row>
    <row r="32" spans="1:49" x14ac:dyDescent="0.35">
      <c r="D32" t="str">
        <f t="shared" si="0"/>
        <v>Midwifery personnel</v>
      </c>
      <c r="E32">
        <f t="shared" si="1"/>
        <v>44</v>
      </c>
    </row>
    <row r="33" spans="4:5" x14ac:dyDescent="0.35">
      <c r="D33" t="str">
        <f t="shared" si="0"/>
        <v>Pharmacists</v>
      </c>
      <c r="E33">
        <f t="shared" si="1"/>
        <v>430</v>
      </c>
    </row>
    <row r="34" spans="4:5" x14ac:dyDescent="0.35">
      <c r="D34" t="str">
        <f t="shared" si="0"/>
        <v>Dentists</v>
      </c>
      <c r="E34">
        <f t="shared" si="1"/>
        <v>156</v>
      </c>
    </row>
    <row r="35" spans="4:5" x14ac:dyDescent="0.35">
      <c r="D35" t="str">
        <f t="shared" si="0"/>
        <v xml:space="preserve">Community Health Workers </v>
      </c>
      <c r="E35">
        <f t="shared" si="1"/>
        <v>5</v>
      </c>
    </row>
    <row r="36" spans="4:5" x14ac:dyDescent="0.35">
      <c r="D36" t="str">
        <f t="shared" si="0"/>
        <v>Dieticians and nutritionists</v>
      </c>
      <c r="E36">
        <f t="shared" si="1"/>
        <v>197</v>
      </c>
    </row>
    <row r="37" spans="4:5" x14ac:dyDescent="0.35">
      <c r="D37" t="str">
        <f t="shared" si="0"/>
        <v>Environmental and occupational health &amp; hygiene workers</v>
      </c>
      <c r="E37">
        <f t="shared" si="1"/>
        <v>10</v>
      </c>
    </row>
    <row r="38" spans="4:5" x14ac:dyDescent="0.35">
      <c r="D38" t="str">
        <f t="shared" si="0"/>
        <v>Personal care workers in health service</v>
      </c>
      <c r="E38">
        <f t="shared" si="1"/>
        <v>0</v>
      </c>
    </row>
    <row r="39" spans="4:5" x14ac:dyDescent="0.35">
      <c r="D39" t="str">
        <f t="shared" si="0"/>
        <v xml:space="preserve">Managerial staff </v>
      </c>
      <c r="E39">
        <f t="shared" si="1"/>
        <v>2072</v>
      </c>
    </row>
    <row r="40" spans="4:5" x14ac:dyDescent="0.35">
      <c r="D40" t="str">
        <f t="shared" si="0"/>
        <v xml:space="preserve">Medical and dental Prosthetic Technicians </v>
      </c>
      <c r="E40">
        <f t="shared" si="1"/>
        <v>0</v>
      </c>
    </row>
    <row r="41" spans="4:5" x14ac:dyDescent="0.35">
      <c r="D41" t="str">
        <f t="shared" si="0"/>
        <v xml:space="preserve">Medical and Pathology Laboratory scientists </v>
      </c>
      <c r="E41">
        <f t="shared" si="1"/>
        <v>9</v>
      </c>
    </row>
    <row r="42" spans="4:5" x14ac:dyDescent="0.35">
      <c r="D42" t="str">
        <f t="shared" si="0"/>
        <v xml:space="preserve">Medical Assistants </v>
      </c>
      <c r="E42">
        <f t="shared" si="1"/>
        <v>0</v>
      </c>
    </row>
    <row r="43" spans="4:5" x14ac:dyDescent="0.35">
      <c r="D43" t="str">
        <f t="shared" si="0"/>
        <v xml:space="preserve">Medical Imaging and Therapeutic Equipment Technicians </v>
      </c>
      <c r="E43">
        <f t="shared" si="1"/>
        <v>107</v>
      </c>
    </row>
    <row r="44" spans="4:5" x14ac:dyDescent="0.35">
      <c r="D44" t="str">
        <f t="shared" si="0"/>
        <v xml:space="preserve">Medical Records and Health Information Technicians </v>
      </c>
      <c r="E44">
        <f t="shared" si="1"/>
        <v>117</v>
      </c>
    </row>
    <row r="45" spans="4:5" x14ac:dyDescent="0.35">
      <c r="D45" t="str">
        <f t="shared" si="0"/>
        <v xml:space="preserve">Optometrists and Ophthalmic Opticians </v>
      </c>
      <c r="E45">
        <f t="shared" si="1"/>
        <v>6</v>
      </c>
    </row>
    <row r="46" spans="4:5" x14ac:dyDescent="0.35">
      <c r="D46" t="str">
        <f t="shared" si="0"/>
        <v xml:space="preserve">Other non-medical professional staff </v>
      </c>
      <c r="E46">
        <f t="shared" si="1"/>
        <v>0</v>
      </c>
    </row>
    <row r="47" spans="4:5" x14ac:dyDescent="0.35">
      <c r="D47" t="str">
        <f t="shared" si="0"/>
        <v xml:space="preserve">Other non-medical support staff </v>
      </c>
      <c r="E47">
        <f t="shared" si="1"/>
        <v>8431</v>
      </c>
    </row>
    <row r="48" spans="4:5" x14ac:dyDescent="0.35">
      <c r="D48" t="str">
        <f t="shared" si="0"/>
        <v xml:space="preserve">Medical and Pathology Laboratory Technicians </v>
      </c>
      <c r="E48">
        <f t="shared" si="1"/>
        <v>12</v>
      </c>
    </row>
    <row r="49" spans="2:5" x14ac:dyDescent="0.35">
      <c r="D49" t="str">
        <f t="shared" si="0"/>
        <v xml:space="preserve">Paramedical Practitioners </v>
      </c>
      <c r="E49">
        <f t="shared" si="1"/>
        <v>0</v>
      </c>
    </row>
    <row r="50" spans="2:5" x14ac:dyDescent="0.35">
      <c r="D50" t="str">
        <f t="shared" si="0"/>
        <v>Physiotherapists and physiotherapy assistants</v>
      </c>
      <c r="E50">
        <f t="shared" si="1"/>
        <v>1195</v>
      </c>
    </row>
    <row r="51" spans="2:5" x14ac:dyDescent="0.35">
      <c r="D51" t="str">
        <f t="shared" si="0"/>
        <v>Social workers</v>
      </c>
      <c r="E51">
        <f t="shared" si="1"/>
        <v>41</v>
      </c>
    </row>
    <row r="52" spans="2:5" x14ac:dyDescent="0.35">
      <c r="D52" t="str">
        <f t="shared" si="0"/>
        <v xml:space="preserve">Audiologists and Speech Therapists </v>
      </c>
      <c r="E52">
        <f t="shared" si="1"/>
        <v>1</v>
      </c>
    </row>
    <row r="53" spans="2:5" x14ac:dyDescent="0.35">
      <c r="D53" t="str">
        <f t="shared" ref="D53:E53" si="2">A26</f>
        <v>Traditional and complementary medicine practitioners</v>
      </c>
      <c r="E53">
        <f t="shared" si="2"/>
        <v>0</v>
      </c>
    </row>
    <row r="54" spans="2:5" x14ac:dyDescent="0.35">
      <c r="B54" t="str">
        <f>C1</f>
        <v>BDI</v>
      </c>
      <c r="C54">
        <f>C2</f>
        <v>12889576.499999994</v>
      </c>
      <c r="D54" t="str">
        <f t="shared" ref="D54:D117" si="3">D30</f>
        <v>Medical Doctors</v>
      </c>
      <c r="E54">
        <f t="shared" ref="E54:E77" si="4">C3</f>
        <v>0</v>
      </c>
    </row>
    <row r="55" spans="2:5" x14ac:dyDescent="0.35">
      <c r="D55" t="str">
        <f t="shared" si="3"/>
        <v>Nursing Personnel</v>
      </c>
      <c r="E55">
        <f t="shared" si="4"/>
        <v>0</v>
      </c>
    </row>
    <row r="56" spans="2:5" x14ac:dyDescent="0.35">
      <c r="D56" t="str">
        <f t="shared" si="3"/>
        <v>Midwifery personnel</v>
      </c>
      <c r="E56">
        <f t="shared" si="4"/>
        <v>0</v>
      </c>
    </row>
    <row r="57" spans="2:5" x14ac:dyDescent="0.35">
      <c r="D57" t="str">
        <f t="shared" si="3"/>
        <v>Pharmacists</v>
      </c>
      <c r="E57">
        <f t="shared" si="4"/>
        <v>0</v>
      </c>
    </row>
    <row r="58" spans="2:5" x14ac:dyDescent="0.35">
      <c r="D58" t="str">
        <f t="shared" si="3"/>
        <v>Dentists</v>
      </c>
      <c r="E58">
        <f t="shared" si="4"/>
        <v>0</v>
      </c>
    </row>
    <row r="59" spans="2:5" x14ac:dyDescent="0.35">
      <c r="D59" t="str">
        <f t="shared" si="3"/>
        <v xml:space="preserve">Community Health Workers </v>
      </c>
      <c r="E59">
        <f t="shared" si="4"/>
        <v>0</v>
      </c>
    </row>
    <row r="60" spans="2:5" x14ac:dyDescent="0.35">
      <c r="D60" t="str">
        <f t="shared" si="3"/>
        <v>Dieticians and nutritionists</v>
      </c>
      <c r="E60">
        <f t="shared" si="4"/>
        <v>0</v>
      </c>
    </row>
    <row r="61" spans="2:5" x14ac:dyDescent="0.35">
      <c r="D61" t="str">
        <f t="shared" si="3"/>
        <v>Environmental and occupational health &amp; hygiene workers</v>
      </c>
      <c r="E61">
        <f t="shared" si="4"/>
        <v>0</v>
      </c>
    </row>
    <row r="62" spans="2:5" x14ac:dyDescent="0.35">
      <c r="D62" t="str">
        <f t="shared" si="3"/>
        <v>Personal care workers in health service</v>
      </c>
      <c r="E62">
        <f t="shared" si="4"/>
        <v>0</v>
      </c>
    </row>
    <row r="63" spans="2:5" x14ac:dyDescent="0.35">
      <c r="D63" t="str">
        <f t="shared" si="3"/>
        <v xml:space="preserve">Managerial staff </v>
      </c>
      <c r="E63">
        <f t="shared" si="4"/>
        <v>0</v>
      </c>
    </row>
    <row r="64" spans="2:5" x14ac:dyDescent="0.35">
      <c r="D64" t="str">
        <f t="shared" si="3"/>
        <v xml:space="preserve">Medical and dental Prosthetic Technicians </v>
      </c>
      <c r="E64">
        <f t="shared" si="4"/>
        <v>0</v>
      </c>
    </row>
    <row r="65" spans="2:5" x14ac:dyDescent="0.35">
      <c r="D65" t="str">
        <f t="shared" si="3"/>
        <v xml:space="preserve">Medical and Pathology Laboratory scientists </v>
      </c>
      <c r="E65">
        <f t="shared" si="4"/>
        <v>0</v>
      </c>
    </row>
    <row r="66" spans="2:5" x14ac:dyDescent="0.35">
      <c r="D66" t="str">
        <f t="shared" si="3"/>
        <v xml:space="preserve">Medical Assistants </v>
      </c>
      <c r="E66">
        <f t="shared" si="4"/>
        <v>0</v>
      </c>
    </row>
    <row r="67" spans="2:5" x14ac:dyDescent="0.35">
      <c r="D67" t="str">
        <f t="shared" si="3"/>
        <v xml:space="preserve">Medical Imaging and Therapeutic Equipment Technicians </v>
      </c>
      <c r="E67">
        <f t="shared" si="4"/>
        <v>0</v>
      </c>
    </row>
    <row r="68" spans="2:5" x14ac:dyDescent="0.35">
      <c r="D68" t="str">
        <f t="shared" si="3"/>
        <v xml:space="preserve">Medical Records and Health Information Technicians </v>
      </c>
      <c r="E68">
        <f t="shared" si="4"/>
        <v>0</v>
      </c>
    </row>
    <row r="69" spans="2:5" x14ac:dyDescent="0.35">
      <c r="D69" t="str">
        <f t="shared" si="3"/>
        <v xml:space="preserve">Optometrists and Ophthalmic Opticians </v>
      </c>
      <c r="E69">
        <f t="shared" si="4"/>
        <v>0</v>
      </c>
    </row>
    <row r="70" spans="2:5" x14ac:dyDescent="0.35">
      <c r="D70" t="str">
        <f t="shared" si="3"/>
        <v xml:space="preserve">Other non-medical professional staff </v>
      </c>
      <c r="E70">
        <f t="shared" si="4"/>
        <v>0</v>
      </c>
    </row>
    <row r="71" spans="2:5" x14ac:dyDescent="0.35">
      <c r="D71" t="str">
        <f t="shared" si="3"/>
        <v xml:space="preserve">Other non-medical support staff </v>
      </c>
      <c r="E71">
        <f t="shared" si="4"/>
        <v>0</v>
      </c>
    </row>
    <row r="72" spans="2:5" x14ac:dyDescent="0.35">
      <c r="D72" t="str">
        <f t="shared" si="3"/>
        <v xml:space="preserve">Medical and Pathology Laboratory Technicians </v>
      </c>
      <c r="E72">
        <f t="shared" si="4"/>
        <v>0</v>
      </c>
    </row>
    <row r="73" spans="2:5" x14ac:dyDescent="0.35">
      <c r="D73" t="str">
        <f t="shared" si="3"/>
        <v xml:space="preserve">Paramedical Practitioners </v>
      </c>
      <c r="E73">
        <f t="shared" si="4"/>
        <v>0</v>
      </c>
    </row>
    <row r="74" spans="2:5" x14ac:dyDescent="0.35">
      <c r="D74" t="str">
        <f t="shared" si="3"/>
        <v>Physiotherapists and physiotherapy assistants</v>
      </c>
      <c r="E74">
        <f t="shared" si="4"/>
        <v>0</v>
      </c>
    </row>
    <row r="75" spans="2:5" x14ac:dyDescent="0.35">
      <c r="D75" t="str">
        <f t="shared" si="3"/>
        <v>Social workers</v>
      </c>
      <c r="E75">
        <f t="shared" si="4"/>
        <v>0</v>
      </c>
    </row>
    <row r="76" spans="2:5" x14ac:dyDescent="0.35">
      <c r="D76" t="str">
        <f t="shared" si="3"/>
        <v xml:space="preserve">Audiologists and Speech Therapists </v>
      </c>
      <c r="E76">
        <f t="shared" si="4"/>
        <v>0</v>
      </c>
    </row>
    <row r="77" spans="2:5" x14ac:dyDescent="0.35">
      <c r="D77" t="str">
        <f t="shared" si="3"/>
        <v>Traditional and complementary medicine practitioners</v>
      </c>
      <c r="E77">
        <f t="shared" si="4"/>
        <v>0</v>
      </c>
    </row>
    <row r="78" spans="2:5" x14ac:dyDescent="0.35">
      <c r="B78" t="str">
        <f>D1</f>
        <v>BEN</v>
      </c>
      <c r="C78">
        <f>D2</f>
        <v>13352864</v>
      </c>
      <c r="D78" t="str">
        <f t="shared" si="3"/>
        <v>Medical Doctors</v>
      </c>
      <c r="E78">
        <f t="shared" ref="E78:E101" si="5">D3</f>
        <v>5567</v>
      </c>
    </row>
    <row r="79" spans="2:5" x14ac:dyDescent="0.35">
      <c r="D79" t="str">
        <f t="shared" si="3"/>
        <v>Nursing Personnel</v>
      </c>
      <c r="E79">
        <f t="shared" si="5"/>
        <v>11786</v>
      </c>
    </row>
    <row r="80" spans="2:5" x14ac:dyDescent="0.35">
      <c r="D80" t="str">
        <f t="shared" si="3"/>
        <v>Midwifery personnel</v>
      </c>
      <c r="E80">
        <f t="shared" si="5"/>
        <v>4110</v>
      </c>
    </row>
    <row r="81" spans="4:5" x14ac:dyDescent="0.35">
      <c r="D81" t="str">
        <f t="shared" si="3"/>
        <v>Pharmacists</v>
      </c>
      <c r="E81">
        <f t="shared" si="5"/>
        <v>0</v>
      </c>
    </row>
    <row r="82" spans="4:5" x14ac:dyDescent="0.35">
      <c r="D82" t="str">
        <f t="shared" si="3"/>
        <v>Dentists</v>
      </c>
      <c r="E82">
        <f t="shared" si="5"/>
        <v>0</v>
      </c>
    </row>
    <row r="83" spans="4:5" x14ac:dyDescent="0.35">
      <c r="D83" t="str">
        <f t="shared" si="3"/>
        <v xml:space="preserve">Community Health Workers </v>
      </c>
      <c r="E83">
        <f t="shared" si="5"/>
        <v>21</v>
      </c>
    </row>
    <row r="84" spans="4:5" x14ac:dyDescent="0.35">
      <c r="D84" t="str">
        <f t="shared" si="3"/>
        <v>Dieticians and nutritionists</v>
      </c>
      <c r="E84">
        <f t="shared" si="5"/>
        <v>0</v>
      </c>
    </row>
    <row r="85" spans="4:5" x14ac:dyDescent="0.35">
      <c r="D85" t="str">
        <f t="shared" si="3"/>
        <v>Environmental and occupational health &amp; hygiene workers</v>
      </c>
      <c r="E85">
        <f t="shared" si="5"/>
        <v>0</v>
      </c>
    </row>
    <row r="86" spans="4:5" x14ac:dyDescent="0.35">
      <c r="D86" t="str">
        <f t="shared" si="3"/>
        <v>Personal care workers in health service</v>
      </c>
      <c r="E86">
        <f t="shared" si="5"/>
        <v>0</v>
      </c>
    </row>
    <row r="87" spans="4:5" x14ac:dyDescent="0.35">
      <c r="D87" t="str">
        <f t="shared" si="3"/>
        <v xml:space="preserve">Managerial staff </v>
      </c>
      <c r="E87">
        <f t="shared" si="5"/>
        <v>0</v>
      </c>
    </row>
    <row r="88" spans="4:5" x14ac:dyDescent="0.35">
      <c r="D88" t="str">
        <f t="shared" si="3"/>
        <v xml:space="preserve">Medical and dental Prosthetic Technicians </v>
      </c>
      <c r="E88">
        <f t="shared" si="5"/>
        <v>0</v>
      </c>
    </row>
    <row r="89" spans="4:5" x14ac:dyDescent="0.35">
      <c r="D89" t="str">
        <f t="shared" si="3"/>
        <v xml:space="preserve">Medical and Pathology Laboratory scientists </v>
      </c>
      <c r="E89">
        <f t="shared" si="5"/>
        <v>0</v>
      </c>
    </row>
    <row r="90" spans="4:5" x14ac:dyDescent="0.35">
      <c r="D90" t="str">
        <f t="shared" si="3"/>
        <v xml:space="preserve">Medical Assistants </v>
      </c>
      <c r="E90">
        <f t="shared" si="5"/>
        <v>0</v>
      </c>
    </row>
    <row r="91" spans="4:5" x14ac:dyDescent="0.35">
      <c r="D91" t="str">
        <f t="shared" si="3"/>
        <v xml:space="preserve">Medical Imaging and Therapeutic Equipment Technicians </v>
      </c>
      <c r="E91">
        <f t="shared" si="5"/>
        <v>0</v>
      </c>
    </row>
    <row r="92" spans="4:5" x14ac:dyDescent="0.35">
      <c r="D92" t="str">
        <f t="shared" si="3"/>
        <v xml:space="preserve">Medical Records and Health Information Technicians </v>
      </c>
      <c r="E92">
        <f t="shared" si="5"/>
        <v>0</v>
      </c>
    </row>
    <row r="93" spans="4:5" x14ac:dyDescent="0.35">
      <c r="D93" t="str">
        <f t="shared" si="3"/>
        <v xml:space="preserve">Optometrists and Ophthalmic Opticians </v>
      </c>
      <c r="E93">
        <f t="shared" si="5"/>
        <v>0</v>
      </c>
    </row>
    <row r="94" spans="4:5" x14ac:dyDescent="0.35">
      <c r="D94" t="str">
        <f t="shared" si="3"/>
        <v xml:space="preserve">Other non-medical professional staff </v>
      </c>
      <c r="E94">
        <f t="shared" si="5"/>
        <v>0</v>
      </c>
    </row>
    <row r="95" spans="4:5" x14ac:dyDescent="0.35">
      <c r="D95" t="str">
        <f t="shared" si="3"/>
        <v xml:space="preserve">Other non-medical support staff </v>
      </c>
      <c r="E95">
        <f t="shared" si="5"/>
        <v>0</v>
      </c>
    </row>
    <row r="96" spans="4:5" x14ac:dyDescent="0.35">
      <c r="D96" t="str">
        <f t="shared" si="3"/>
        <v xml:space="preserve">Medical and Pathology Laboratory Technicians </v>
      </c>
      <c r="E96">
        <f t="shared" si="5"/>
        <v>1602</v>
      </c>
    </row>
    <row r="97" spans="2:5" x14ac:dyDescent="0.35">
      <c r="D97" t="str">
        <f t="shared" si="3"/>
        <v xml:space="preserve">Paramedical Practitioners </v>
      </c>
      <c r="E97">
        <f t="shared" si="5"/>
        <v>382</v>
      </c>
    </row>
    <row r="98" spans="2:5" x14ac:dyDescent="0.35">
      <c r="D98" t="str">
        <f t="shared" si="3"/>
        <v>Physiotherapists and physiotherapy assistants</v>
      </c>
      <c r="E98">
        <f t="shared" si="5"/>
        <v>187</v>
      </c>
    </row>
    <row r="99" spans="2:5" x14ac:dyDescent="0.35">
      <c r="D99" t="str">
        <f t="shared" si="3"/>
        <v>Social workers</v>
      </c>
      <c r="E99">
        <f t="shared" si="5"/>
        <v>0</v>
      </c>
    </row>
    <row r="100" spans="2:5" x14ac:dyDescent="0.35">
      <c r="D100" t="str">
        <f t="shared" si="3"/>
        <v xml:space="preserve">Audiologists and Speech Therapists </v>
      </c>
      <c r="E100">
        <f t="shared" si="5"/>
        <v>0</v>
      </c>
    </row>
    <row r="101" spans="2:5" x14ac:dyDescent="0.35">
      <c r="D101" t="str">
        <f t="shared" si="3"/>
        <v>Traditional and complementary medicine practitioners</v>
      </c>
      <c r="E101">
        <f t="shared" si="5"/>
        <v>0</v>
      </c>
    </row>
    <row r="102" spans="2:5" x14ac:dyDescent="0.35">
      <c r="B102" t="str">
        <f>E1</f>
        <v>BFA</v>
      </c>
      <c r="C102">
        <f>E2</f>
        <v>22673762.000000007</v>
      </c>
      <c r="D102" s="29" t="str">
        <f t="shared" si="3"/>
        <v>Medical Doctors</v>
      </c>
      <c r="E102">
        <f t="shared" ref="E102:E125" si="6">E3</f>
        <v>7587</v>
      </c>
    </row>
    <row r="103" spans="2:5" x14ac:dyDescent="0.35">
      <c r="D103" s="29" t="str">
        <f t="shared" si="3"/>
        <v>Nursing Personnel</v>
      </c>
      <c r="E103">
        <f t="shared" si="6"/>
        <v>27922</v>
      </c>
    </row>
    <row r="104" spans="2:5" x14ac:dyDescent="0.35">
      <c r="D104" s="29" t="str">
        <f t="shared" si="3"/>
        <v>Midwifery personnel</v>
      </c>
      <c r="E104">
        <f t="shared" si="6"/>
        <v>18588</v>
      </c>
    </row>
    <row r="105" spans="2:5" x14ac:dyDescent="0.35">
      <c r="D105" s="29" t="str">
        <f t="shared" si="3"/>
        <v>Pharmacists</v>
      </c>
      <c r="E105">
        <f t="shared" si="6"/>
        <v>0</v>
      </c>
    </row>
    <row r="106" spans="2:5" x14ac:dyDescent="0.35">
      <c r="D106" s="29" t="str">
        <f t="shared" si="3"/>
        <v>Dentists</v>
      </c>
      <c r="E106">
        <f t="shared" si="6"/>
        <v>0</v>
      </c>
    </row>
    <row r="107" spans="2:5" x14ac:dyDescent="0.35">
      <c r="D107" s="29" t="str">
        <f t="shared" si="3"/>
        <v xml:space="preserve">Community Health Workers </v>
      </c>
      <c r="E107">
        <f t="shared" si="6"/>
        <v>3145</v>
      </c>
    </row>
    <row r="108" spans="2:5" x14ac:dyDescent="0.35">
      <c r="D108" s="29" t="str">
        <f t="shared" si="3"/>
        <v>Dieticians and nutritionists</v>
      </c>
      <c r="E108">
        <f t="shared" si="6"/>
        <v>0</v>
      </c>
    </row>
    <row r="109" spans="2:5" x14ac:dyDescent="0.35">
      <c r="D109" s="29" t="str">
        <f t="shared" si="3"/>
        <v>Environmental and occupational health &amp; hygiene workers</v>
      </c>
      <c r="E109">
        <f t="shared" si="6"/>
        <v>0</v>
      </c>
    </row>
    <row r="110" spans="2:5" x14ac:dyDescent="0.35">
      <c r="D110" s="29" t="str">
        <f t="shared" si="3"/>
        <v>Personal care workers in health service</v>
      </c>
      <c r="E110">
        <f t="shared" si="6"/>
        <v>886</v>
      </c>
    </row>
    <row r="111" spans="2:5" x14ac:dyDescent="0.35">
      <c r="D111" s="29" t="str">
        <f t="shared" si="3"/>
        <v xml:space="preserve">Managerial staff </v>
      </c>
      <c r="E111">
        <f t="shared" si="6"/>
        <v>0</v>
      </c>
    </row>
    <row r="112" spans="2:5" x14ac:dyDescent="0.35">
      <c r="D112" s="29" t="str">
        <f t="shared" si="3"/>
        <v xml:space="preserve">Medical and dental Prosthetic Technicians </v>
      </c>
      <c r="E112">
        <f t="shared" si="6"/>
        <v>14</v>
      </c>
    </row>
    <row r="113" spans="2:5" x14ac:dyDescent="0.35">
      <c r="D113" s="29" t="str">
        <f t="shared" si="3"/>
        <v xml:space="preserve">Medical and Pathology Laboratory scientists </v>
      </c>
      <c r="E113">
        <f t="shared" si="6"/>
        <v>0</v>
      </c>
    </row>
    <row r="114" spans="2:5" x14ac:dyDescent="0.35">
      <c r="D114" s="29" t="str">
        <f t="shared" si="3"/>
        <v xml:space="preserve">Medical Assistants </v>
      </c>
      <c r="E114">
        <f t="shared" si="6"/>
        <v>0</v>
      </c>
    </row>
    <row r="115" spans="2:5" x14ac:dyDescent="0.35">
      <c r="D115" s="29" t="str">
        <f t="shared" si="3"/>
        <v xml:space="preserve">Medical Imaging and Therapeutic Equipment Technicians </v>
      </c>
      <c r="E115">
        <f t="shared" si="6"/>
        <v>0</v>
      </c>
    </row>
    <row r="116" spans="2:5" x14ac:dyDescent="0.35">
      <c r="D116" s="29" t="str">
        <f t="shared" si="3"/>
        <v xml:space="preserve">Medical Records and Health Information Technicians </v>
      </c>
      <c r="E116">
        <f t="shared" si="6"/>
        <v>44</v>
      </c>
    </row>
    <row r="117" spans="2:5" x14ac:dyDescent="0.35">
      <c r="D117" s="29" t="str">
        <f t="shared" si="3"/>
        <v xml:space="preserve">Optometrists and Ophthalmic Opticians </v>
      </c>
      <c r="E117">
        <f t="shared" si="6"/>
        <v>2</v>
      </c>
    </row>
    <row r="118" spans="2:5" x14ac:dyDescent="0.35">
      <c r="D118" s="29" t="str">
        <f t="shared" ref="D118:D181" si="7">D94</f>
        <v xml:space="preserve">Other non-medical professional staff </v>
      </c>
      <c r="E118">
        <f t="shared" si="6"/>
        <v>0</v>
      </c>
    </row>
    <row r="119" spans="2:5" x14ac:dyDescent="0.35">
      <c r="D119" s="29" t="str">
        <f t="shared" si="7"/>
        <v xml:space="preserve">Other non-medical support staff </v>
      </c>
      <c r="E119">
        <f t="shared" si="6"/>
        <v>0</v>
      </c>
    </row>
    <row r="120" spans="2:5" x14ac:dyDescent="0.35">
      <c r="D120" s="29" t="str">
        <f t="shared" si="7"/>
        <v xml:space="preserve">Medical and Pathology Laboratory Technicians </v>
      </c>
      <c r="E120">
        <f t="shared" si="6"/>
        <v>0</v>
      </c>
    </row>
    <row r="121" spans="2:5" x14ac:dyDescent="0.35">
      <c r="D121" s="29" t="str">
        <f t="shared" si="7"/>
        <v xml:space="preserve">Paramedical Practitioners </v>
      </c>
      <c r="E121">
        <f t="shared" si="6"/>
        <v>1698</v>
      </c>
    </row>
    <row r="122" spans="2:5" x14ac:dyDescent="0.35">
      <c r="D122" s="29" t="str">
        <f t="shared" si="7"/>
        <v>Physiotherapists and physiotherapy assistants</v>
      </c>
      <c r="E122">
        <f t="shared" si="6"/>
        <v>0</v>
      </c>
    </row>
    <row r="123" spans="2:5" x14ac:dyDescent="0.35">
      <c r="D123" s="29" t="str">
        <f t="shared" si="7"/>
        <v>Social workers</v>
      </c>
      <c r="E123">
        <f t="shared" si="6"/>
        <v>39</v>
      </c>
    </row>
    <row r="124" spans="2:5" x14ac:dyDescent="0.35">
      <c r="D124" s="29" t="str">
        <f t="shared" si="7"/>
        <v xml:space="preserve">Audiologists and Speech Therapists </v>
      </c>
      <c r="E124">
        <f t="shared" si="6"/>
        <v>0</v>
      </c>
    </row>
    <row r="125" spans="2:5" x14ac:dyDescent="0.35">
      <c r="D125" s="29" t="str">
        <f t="shared" si="7"/>
        <v>Traditional and complementary medicine practitioners</v>
      </c>
      <c r="E125">
        <f t="shared" si="6"/>
        <v>0</v>
      </c>
    </row>
    <row r="126" spans="2:5" x14ac:dyDescent="0.35">
      <c r="B126" t="str">
        <f>F1</f>
        <v>BWA</v>
      </c>
      <c r="C126">
        <f>F2</f>
        <v>2630296.0000000019</v>
      </c>
      <c r="D126" s="29" t="str">
        <f t="shared" si="7"/>
        <v>Medical Doctors</v>
      </c>
      <c r="E126">
        <f t="shared" ref="E126:E149" si="8">F3</f>
        <v>1984</v>
      </c>
    </row>
    <row r="127" spans="2:5" x14ac:dyDescent="0.35">
      <c r="D127" s="29" t="str">
        <f t="shared" si="7"/>
        <v>Nursing Personnel</v>
      </c>
      <c r="E127">
        <f t="shared" si="8"/>
        <v>16056</v>
      </c>
    </row>
    <row r="128" spans="2:5" x14ac:dyDescent="0.35">
      <c r="D128" s="29" t="str">
        <f t="shared" si="7"/>
        <v>Midwifery personnel</v>
      </c>
      <c r="E128">
        <f t="shared" si="8"/>
        <v>0</v>
      </c>
    </row>
    <row r="129" spans="4:5" x14ac:dyDescent="0.35">
      <c r="D129" s="29" t="str">
        <f t="shared" si="7"/>
        <v>Pharmacists</v>
      </c>
      <c r="E129">
        <f t="shared" si="8"/>
        <v>0</v>
      </c>
    </row>
    <row r="130" spans="4:5" x14ac:dyDescent="0.35">
      <c r="D130" s="29" t="str">
        <f t="shared" si="7"/>
        <v>Dentists</v>
      </c>
      <c r="E130">
        <f t="shared" si="8"/>
        <v>0</v>
      </c>
    </row>
    <row r="131" spans="4:5" x14ac:dyDescent="0.35">
      <c r="D131" s="29" t="str">
        <f t="shared" si="7"/>
        <v xml:space="preserve">Community Health Workers </v>
      </c>
      <c r="E131">
        <f t="shared" si="8"/>
        <v>0</v>
      </c>
    </row>
    <row r="132" spans="4:5" x14ac:dyDescent="0.35">
      <c r="D132" s="29" t="str">
        <f t="shared" si="7"/>
        <v>Dieticians and nutritionists</v>
      </c>
      <c r="E132">
        <f t="shared" si="8"/>
        <v>0</v>
      </c>
    </row>
    <row r="133" spans="4:5" x14ac:dyDescent="0.35">
      <c r="D133" s="29" t="str">
        <f t="shared" si="7"/>
        <v>Environmental and occupational health &amp; hygiene workers</v>
      </c>
      <c r="E133">
        <f t="shared" si="8"/>
        <v>0</v>
      </c>
    </row>
    <row r="134" spans="4:5" x14ac:dyDescent="0.35">
      <c r="D134" s="29" t="str">
        <f t="shared" si="7"/>
        <v>Personal care workers in health service</v>
      </c>
      <c r="E134">
        <f t="shared" si="8"/>
        <v>1563</v>
      </c>
    </row>
    <row r="135" spans="4:5" x14ac:dyDescent="0.35">
      <c r="D135" s="29" t="str">
        <f t="shared" si="7"/>
        <v xml:space="preserve">Managerial staff </v>
      </c>
      <c r="E135">
        <f t="shared" si="8"/>
        <v>159</v>
      </c>
    </row>
    <row r="136" spans="4:5" x14ac:dyDescent="0.35">
      <c r="D136" s="29" t="str">
        <f t="shared" si="7"/>
        <v xml:space="preserve">Medical and dental Prosthetic Technicians </v>
      </c>
      <c r="E136">
        <f t="shared" si="8"/>
        <v>33</v>
      </c>
    </row>
    <row r="137" spans="4:5" x14ac:dyDescent="0.35">
      <c r="D137" s="29" t="str">
        <f t="shared" si="7"/>
        <v xml:space="preserve">Medical and Pathology Laboratory scientists </v>
      </c>
      <c r="E137">
        <f t="shared" si="8"/>
        <v>191</v>
      </c>
    </row>
    <row r="138" spans="4:5" x14ac:dyDescent="0.35">
      <c r="D138" s="29" t="str">
        <f t="shared" si="7"/>
        <v xml:space="preserve">Medical Assistants </v>
      </c>
      <c r="E138">
        <f t="shared" si="8"/>
        <v>63</v>
      </c>
    </row>
    <row r="139" spans="4:5" x14ac:dyDescent="0.35">
      <c r="D139" s="29" t="str">
        <f t="shared" si="7"/>
        <v xml:space="preserve">Medical Imaging and Therapeutic Equipment Technicians </v>
      </c>
      <c r="E139">
        <f t="shared" si="8"/>
        <v>82</v>
      </c>
    </row>
    <row r="140" spans="4:5" x14ac:dyDescent="0.35">
      <c r="D140" s="29" t="str">
        <f t="shared" si="7"/>
        <v xml:space="preserve">Medical Records and Health Information Technicians </v>
      </c>
      <c r="E140">
        <f t="shared" si="8"/>
        <v>74</v>
      </c>
    </row>
    <row r="141" spans="4:5" x14ac:dyDescent="0.35">
      <c r="D141" s="29" t="str">
        <f t="shared" si="7"/>
        <v xml:space="preserve">Optometrists and Ophthalmic Opticians </v>
      </c>
      <c r="E141">
        <f t="shared" si="8"/>
        <v>4</v>
      </c>
    </row>
    <row r="142" spans="4:5" x14ac:dyDescent="0.35">
      <c r="D142" s="29" t="str">
        <f t="shared" si="7"/>
        <v xml:space="preserve">Other non-medical professional staff </v>
      </c>
      <c r="E142">
        <f t="shared" si="8"/>
        <v>1579</v>
      </c>
    </row>
    <row r="143" spans="4:5" x14ac:dyDescent="0.35">
      <c r="D143" s="29" t="str">
        <f t="shared" si="7"/>
        <v xml:space="preserve">Other non-medical support staff </v>
      </c>
      <c r="E143">
        <f t="shared" si="8"/>
        <v>3204</v>
      </c>
    </row>
    <row r="144" spans="4:5" x14ac:dyDescent="0.35">
      <c r="D144" s="29" t="str">
        <f t="shared" si="7"/>
        <v xml:space="preserve">Medical and Pathology Laboratory Technicians </v>
      </c>
      <c r="E144">
        <f t="shared" si="8"/>
        <v>318</v>
      </c>
    </row>
    <row r="145" spans="2:5" x14ac:dyDescent="0.35">
      <c r="D145" s="29" t="str">
        <f t="shared" si="7"/>
        <v xml:space="preserve">Paramedical Practitioners </v>
      </c>
      <c r="E145">
        <f t="shared" si="8"/>
        <v>6</v>
      </c>
    </row>
    <row r="146" spans="2:5" x14ac:dyDescent="0.35">
      <c r="D146" s="29" t="str">
        <f t="shared" si="7"/>
        <v>Physiotherapists and physiotherapy assistants</v>
      </c>
      <c r="E146">
        <f t="shared" si="8"/>
        <v>30</v>
      </c>
    </row>
    <row r="147" spans="2:5" x14ac:dyDescent="0.35">
      <c r="D147" s="29" t="str">
        <f t="shared" si="7"/>
        <v>Social workers</v>
      </c>
      <c r="E147">
        <f t="shared" si="8"/>
        <v>0</v>
      </c>
    </row>
    <row r="148" spans="2:5" x14ac:dyDescent="0.35">
      <c r="D148" s="29" t="str">
        <f t="shared" si="7"/>
        <v xml:space="preserve">Audiologists and Speech Therapists </v>
      </c>
      <c r="E148">
        <f t="shared" si="8"/>
        <v>11</v>
      </c>
    </row>
    <row r="149" spans="2:5" x14ac:dyDescent="0.35">
      <c r="D149" s="29" t="str">
        <f t="shared" si="7"/>
        <v>Traditional and complementary medicine practitioners</v>
      </c>
      <c r="E149">
        <f t="shared" si="8"/>
        <v>0</v>
      </c>
    </row>
    <row r="150" spans="2:5" x14ac:dyDescent="0.35">
      <c r="B150" t="str">
        <f>G1</f>
        <v>CAF</v>
      </c>
      <c r="C150">
        <f>G2</f>
        <v>5579143.5000000047</v>
      </c>
      <c r="D150" s="30" t="str">
        <f t="shared" si="7"/>
        <v>Medical Doctors</v>
      </c>
      <c r="E150">
        <f t="shared" ref="E150:E173" si="9">G3</f>
        <v>0</v>
      </c>
    </row>
    <row r="151" spans="2:5" x14ac:dyDescent="0.35">
      <c r="D151" s="30" t="str">
        <f t="shared" si="7"/>
        <v>Nursing Personnel</v>
      </c>
      <c r="E151">
        <f t="shared" si="9"/>
        <v>0</v>
      </c>
    </row>
    <row r="152" spans="2:5" x14ac:dyDescent="0.35">
      <c r="D152" s="30" t="str">
        <f t="shared" si="7"/>
        <v>Midwifery personnel</v>
      </c>
      <c r="E152">
        <f t="shared" si="9"/>
        <v>0</v>
      </c>
    </row>
    <row r="153" spans="2:5" x14ac:dyDescent="0.35">
      <c r="D153" s="30" t="str">
        <f t="shared" si="7"/>
        <v>Pharmacists</v>
      </c>
      <c r="E153">
        <f t="shared" si="9"/>
        <v>2695</v>
      </c>
    </row>
    <row r="154" spans="2:5" x14ac:dyDescent="0.35">
      <c r="D154" s="30" t="str">
        <f t="shared" si="7"/>
        <v>Dentists</v>
      </c>
      <c r="E154">
        <f t="shared" si="9"/>
        <v>488</v>
      </c>
    </row>
    <row r="155" spans="2:5" x14ac:dyDescent="0.35">
      <c r="D155" s="30" t="str">
        <f t="shared" si="7"/>
        <v xml:space="preserve">Community Health Workers </v>
      </c>
      <c r="E155">
        <f t="shared" si="9"/>
        <v>0</v>
      </c>
    </row>
    <row r="156" spans="2:5" x14ac:dyDescent="0.35">
      <c r="D156" s="30" t="str">
        <f t="shared" si="7"/>
        <v>Dieticians and nutritionists</v>
      </c>
      <c r="E156">
        <f t="shared" si="9"/>
        <v>1634</v>
      </c>
    </row>
    <row r="157" spans="2:5" x14ac:dyDescent="0.35">
      <c r="D157" s="30" t="str">
        <f t="shared" si="7"/>
        <v>Environmental and occupational health &amp; hygiene workers</v>
      </c>
      <c r="E157">
        <f t="shared" si="9"/>
        <v>47</v>
      </c>
    </row>
    <row r="158" spans="2:5" x14ac:dyDescent="0.35">
      <c r="D158" s="30" t="str">
        <f t="shared" si="7"/>
        <v>Personal care workers in health service</v>
      </c>
      <c r="E158">
        <f t="shared" si="9"/>
        <v>0</v>
      </c>
    </row>
    <row r="159" spans="2:5" x14ac:dyDescent="0.35">
      <c r="D159" s="30" t="str">
        <f t="shared" si="7"/>
        <v xml:space="preserve">Managerial staff </v>
      </c>
      <c r="E159">
        <f t="shared" si="9"/>
        <v>0</v>
      </c>
    </row>
    <row r="160" spans="2:5" x14ac:dyDescent="0.35">
      <c r="D160" s="30" t="str">
        <f t="shared" si="7"/>
        <v xml:space="preserve">Medical and dental Prosthetic Technicians </v>
      </c>
      <c r="E160">
        <f t="shared" si="9"/>
        <v>0</v>
      </c>
    </row>
    <row r="161" spans="2:5" x14ac:dyDescent="0.35">
      <c r="D161" s="30" t="str">
        <f t="shared" si="7"/>
        <v xml:space="preserve">Medical and Pathology Laboratory scientists </v>
      </c>
      <c r="E161">
        <f t="shared" si="9"/>
        <v>0</v>
      </c>
    </row>
    <row r="162" spans="2:5" x14ac:dyDescent="0.35">
      <c r="D162" s="30" t="str">
        <f t="shared" si="7"/>
        <v xml:space="preserve">Medical Assistants </v>
      </c>
      <c r="E162">
        <f t="shared" si="9"/>
        <v>0</v>
      </c>
    </row>
    <row r="163" spans="2:5" x14ac:dyDescent="0.35">
      <c r="D163" s="30" t="str">
        <f t="shared" si="7"/>
        <v xml:space="preserve">Medical Imaging and Therapeutic Equipment Technicians </v>
      </c>
      <c r="E163">
        <f t="shared" si="9"/>
        <v>0</v>
      </c>
    </row>
    <row r="164" spans="2:5" x14ac:dyDescent="0.35">
      <c r="D164" s="30" t="str">
        <f t="shared" si="7"/>
        <v xml:space="preserve">Medical Records and Health Information Technicians </v>
      </c>
      <c r="E164">
        <f t="shared" si="9"/>
        <v>0</v>
      </c>
    </row>
    <row r="165" spans="2:5" x14ac:dyDescent="0.35">
      <c r="D165" s="30" t="str">
        <f t="shared" si="7"/>
        <v xml:space="preserve">Optometrists and Ophthalmic Opticians </v>
      </c>
      <c r="E165">
        <f t="shared" si="9"/>
        <v>0</v>
      </c>
    </row>
    <row r="166" spans="2:5" x14ac:dyDescent="0.35">
      <c r="D166" s="30" t="str">
        <f t="shared" si="7"/>
        <v xml:space="preserve">Other non-medical professional staff </v>
      </c>
      <c r="E166">
        <f t="shared" si="9"/>
        <v>0</v>
      </c>
    </row>
    <row r="167" spans="2:5" x14ac:dyDescent="0.35">
      <c r="D167" s="30" t="str">
        <f t="shared" si="7"/>
        <v xml:space="preserve">Other non-medical support staff </v>
      </c>
      <c r="E167">
        <f t="shared" si="9"/>
        <v>0</v>
      </c>
    </row>
    <row r="168" spans="2:5" x14ac:dyDescent="0.35">
      <c r="D168" s="30" t="str">
        <f t="shared" si="7"/>
        <v xml:space="preserve">Medical and Pathology Laboratory Technicians </v>
      </c>
      <c r="E168">
        <f t="shared" si="9"/>
        <v>0</v>
      </c>
    </row>
    <row r="169" spans="2:5" x14ac:dyDescent="0.35">
      <c r="D169" s="30" t="str">
        <f t="shared" si="7"/>
        <v xml:space="preserve">Paramedical Practitioners </v>
      </c>
      <c r="E169">
        <f t="shared" si="9"/>
        <v>0</v>
      </c>
    </row>
    <row r="170" spans="2:5" x14ac:dyDescent="0.35">
      <c r="D170" s="30" t="str">
        <f t="shared" si="7"/>
        <v>Physiotherapists and physiotherapy assistants</v>
      </c>
      <c r="E170">
        <f t="shared" si="9"/>
        <v>0</v>
      </c>
    </row>
    <row r="171" spans="2:5" x14ac:dyDescent="0.35">
      <c r="D171" s="30" t="str">
        <f t="shared" si="7"/>
        <v>Social workers</v>
      </c>
      <c r="E171">
        <f t="shared" si="9"/>
        <v>0</v>
      </c>
    </row>
    <row r="172" spans="2:5" x14ac:dyDescent="0.35">
      <c r="D172" s="30" t="str">
        <f t="shared" si="7"/>
        <v xml:space="preserve">Audiologists and Speech Therapists </v>
      </c>
      <c r="E172">
        <f t="shared" si="9"/>
        <v>0</v>
      </c>
    </row>
    <row r="173" spans="2:5" x14ac:dyDescent="0.35">
      <c r="D173" s="30" t="str">
        <f t="shared" si="7"/>
        <v>Traditional and complementary medicine practitioners</v>
      </c>
      <c r="E173">
        <f t="shared" si="9"/>
        <v>0</v>
      </c>
    </row>
    <row r="174" spans="2:5" x14ac:dyDescent="0.35">
      <c r="B174" t="str">
        <f>H1</f>
        <v>CIV</v>
      </c>
      <c r="C174">
        <f>H2</f>
        <v>28160542.500000004</v>
      </c>
      <c r="D174" s="31" t="str">
        <f t="shared" si="7"/>
        <v>Medical Doctors</v>
      </c>
      <c r="E174">
        <f t="shared" ref="E174:E197" si="10">H3</f>
        <v>9860</v>
      </c>
    </row>
    <row r="175" spans="2:5" x14ac:dyDescent="0.35">
      <c r="D175" s="30" t="str">
        <f t="shared" si="7"/>
        <v>Nursing Personnel</v>
      </c>
      <c r="E175">
        <f t="shared" si="10"/>
        <v>29958</v>
      </c>
    </row>
    <row r="176" spans="2:5" x14ac:dyDescent="0.35">
      <c r="D176" s="30" t="str">
        <f t="shared" si="7"/>
        <v>Midwifery personnel</v>
      </c>
      <c r="E176">
        <f t="shared" si="10"/>
        <v>14850</v>
      </c>
    </row>
    <row r="177" spans="4:5" x14ac:dyDescent="0.35">
      <c r="D177" s="30" t="str">
        <f t="shared" si="7"/>
        <v>Pharmacists</v>
      </c>
      <c r="E177">
        <f t="shared" si="10"/>
        <v>0</v>
      </c>
    </row>
    <row r="178" spans="4:5" x14ac:dyDescent="0.35">
      <c r="D178" s="30" t="str">
        <f t="shared" si="7"/>
        <v>Dentists</v>
      </c>
      <c r="E178">
        <f t="shared" si="10"/>
        <v>79</v>
      </c>
    </row>
    <row r="179" spans="4:5" x14ac:dyDescent="0.35">
      <c r="D179" s="30" t="str">
        <f t="shared" si="7"/>
        <v xml:space="preserve">Community Health Workers </v>
      </c>
      <c r="E179">
        <f t="shared" si="10"/>
        <v>0</v>
      </c>
    </row>
    <row r="180" spans="4:5" x14ac:dyDescent="0.35">
      <c r="D180" s="30" t="str">
        <f t="shared" si="7"/>
        <v>Dieticians and nutritionists</v>
      </c>
      <c r="E180">
        <f t="shared" si="10"/>
        <v>0</v>
      </c>
    </row>
    <row r="181" spans="4:5" x14ac:dyDescent="0.35">
      <c r="D181" s="30" t="str">
        <f t="shared" si="7"/>
        <v>Environmental and occupational health &amp; hygiene workers</v>
      </c>
      <c r="E181">
        <f t="shared" si="10"/>
        <v>0</v>
      </c>
    </row>
    <row r="182" spans="4:5" x14ac:dyDescent="0.35">
      <c r="D182" s="30" t="str">
        <f t="shared" ref="D182:D245" si="11">D158</f>
        <v>Personal care workers in health service</v>
      </c>
      <c r="E182">
        <f t="shared" si="10"/>
        <v>4140</v>
      </c>
    </row>
    <row r="183" spans="4:5" x14ac:dyDescent="0.35">
      <c r="D183" s="30" t="str">
        <f t="shared" si="11"/>
        <v xml:space="preserve">Managerial staff </v>
      </c>
      <c r="E183">
        <f t="shared" si="10"/>
        <v>0</v>
      </c>
    </row>
    <row r="184" spans="4:5" x14ac:dyDescent="0.35">
      <c r="D184" s="30" t="str">
        <f t="shared" si="11"/>
        <v xml:space="preserve">Medical and dental Prosthetic Technicians </v>
      </c>
      <c r="E184">
        <f t="shared" si="10"/>
        <v>0</v>
      </c>
    </row>
    <row r="185" spans="4:5" x14ac:dyDescent="0.35">
      <c r="D185" s="30" t="str">
        <f t="shared" si="11"/>
        <v xml:space="preserve">Medical and Pathology Laboratory scientists </v>
      </c>
      <c r="E185">
        <f t="shared" si="10"/>
        <v>0</v>
      </c>
    </row>
    <row r="186" spans="4:5" x14ac:dyDescent="0.35">
      <c r="D186" s="30" t="str">
        <f t="shared" si="11"/>
        <v xml:space="preserve">Medical Assistants </v>
      </c>
      <c r="E186">
        <f t="shared" si="10"/>
        <v>0</v>
      </c>
    </row>
    <row r="187" spans="4:5" x14ac:dyDescent="0.35">
      <c r="D187" s="30" t="str">
        <f t="shared" si="11"/>
        <v xml:space="preserve">Medical Imaging and Therapeutic Equipment Technicians </v>
      </c>
      <c r="E187">
        <f t="shared" si="10"/>
        <v>0</v>
      </c>
    </row>
    <row r="188" spans="4:5" x14ac:dyDescent="0.35">
      <c r="D188" s="30" t="str">
        <f t="shared" si="11"/>
        <v xml:space="preserve">Medical Records and Health Information Technicians </v>
      </c>
      <c r="E188">
        <f t="shared" si="10"/>
        <v>0</v>
      </c>
    </row>
    <row r="189" spans="4:5" x14ac:dyDescent="0.35">
      <c r="D189" s="30" t="str">
        <f t="shared" si="11"/>
        <v xml:space="preserve">Optometrists and Ophthalmic Opticians </v>
      </c>
      <c r="E189">
        <f t="shared" si="10"/>
        <v>0</v>
      </c>
    </row>
    <row r="190" spans="4:5" x14ac:dyDescent="0.35">
      <c r="D190" s="30" t="str">
        <f t="shared" si="11"/>
        <v xml:space="preserve">Other non-medical professional staff </v>
      </c>
      <c r="E190">
        <f t="shared" si="10"/>
        <v>0</v>
      </c>
    </row>
    <row r="191" spans="4:5" x14ac:dyDescent="0.35">
      <c r="D191" s="30" t="str">
        <f t="shared" si="11"/>
        <v xml:space="preserve">Other non-medical support staff </v>
      </c>
      <c r="E191">
        <f t="shared" si="10"/>
        <v>0</v>
      </c>
    </row>
    <row r="192" spans="4:5" x14ac:dyDescent="0.35">
      <c r="D192" s="30" t="str">
        <f t="shared" si="11"/>
        <v xml:space="preserve">Medical and Pathology Laboratory Technicians </v>
      </c>
      <c r="E192">
        <f t="shared" si="10"/>
        <v>0</v>
      </c>
    </row>
    <row r="193" spans="2:5" x14ac:dyDescent="0.35">
      <c r="D193" s="30" t="str">
        <f t="shared" si="11"/>
        <v xml:space="preserve">Paramedical Practitioners </v>
      </c>
      <c r="E193">
        <f t="shared" si="10"/>
        <v>3896</v>
      </c>
    </row>
    <row r="194" spans="2:5" x14ac:dyDescent="0.35">
      <c r="D194" s="30" t="str">
        <f t="shared" si="11"/>
        <v>Physiotherapists and physiotherapy assistants</v>
      </c>
      <c r="E194">
        <f t="shared" si="10"/>
        <v>95</v>
      </c>
    </row>
    <row r="195" spans="2:5" x14ac:dyDescent="0.35">
      <c r="D195" s="30" t="str">
        <f t="shared" si="11"/>
        <v>Social workers</v>
      </c>
      <c r="E195">
        <f t="shared" si="10"/>
        <v>0</v>
      </c>
    </row>
    <row r="196" spans="2:5" x14ac:dyDescent="0.35">
      <c r="D196" s="30" t="str">
        <f t="shared" si="11"/>
        <v xml:space="preserve">Audiologists and Speech Therapists </v>
      </c>
      <c r="E196">
        <f t="shared" si="10"/>
        <v>0</v>
      </c>
    </row>
    <row r="197" spans="2:5" x14ac:dyDescent="0.35">
      <c r="D197" s="30" t="str">
        <f t="shared" si="11"/>
        <v>Traditional and complementary medicine practitioners</v>
      </c>
      <c r="E197">
        <f t="shared" si="10"/>
        <v>0</v>
      </c>
    </row>
    <row r="198" spans="2:5" x14ac:dyDescent="0.35">
      <c r="B198" t="str">
        <f>I1</f>
        <v>CMR</v>
      </c>
      <c r="C198">
        <f>I2</f>
        <v>27914536.499999989</v>
      </c>
      <c r="D198" s="30" t="str">
        <f t="shared" si="11"/>
        <v>Medical Doctors</v>
      </c>
      <c r="E198">
        <f t="shared" ref="E198:E221" si="12">I3</f>
        <v>8865</v>
      </c>
    </row>
    <row r="199" spans="2:5" x14ac:dyDescent="0.35">
      <c r="D199" s="30" t="str">
        <f t="shared" si="11"/>
        <v>Nursing Personnel</v>
      </c>
      <c r="E199">
        <f t="shared" si="12"/>
        <v>32946</v>
      </c>
    </row>
    <row r="200" spans="2:5" x14ac:dyDescent="0.35">
      <c r="D200" s="30" t="str">
        <f t="shared" si="11"/>
        <v>Midwifery personnel</v>
      </c>
      <c r="E200">
        <f t="shared" si="12"/>
        <v>3348</v>
      </c>
    </row>
    <row r="201" spans="2:5" x14ac:dyDescent="0.35">
      <c r="D201" s="30" t="str">
        <f t="shared" si="11"/>
        <v>Pharmacists</v>
      </c>
      <c r="E201">
        <f t="shared" si="12"/>
        <v>398</v>
      </c>
    </row>
    <row r="202" spans="2:5" x14ac:dyDescent="0.35">
      <c r="D202" s="30" t="str">
        <f t="shared" si="11"/>
        <v>Dentists</v>
      </c>
      <c r="E202">
        <f t="shared" si="12"/>
        <v>159</v>
      </c>
    </row>
    <row r="203" spans="2:5" x14ac:dyDescent="0.35">
      <c r="D203" s="30" t="str">
        <f t="shared" si="11"/>
        <v xml:space="preserve">Community Health Workers </v>
      </c>
      <c r="E203">
        <f t="shared" si="12"/>
        <v>310</v>
      </c>
    </row>
    <row r="204" spans="2:5" x14ac:dyDescent="0.35">
      <c r="D204" s="30" t="str">
        <f t="shared" si="11"/>
        <v>Dieticians and nutritionists</v>
      </c>
      <c r="E204">
        <f t="shared" si="12"/>
        <v>0</v>
      </c>
    </row>
    <row r="205" spans="2:5" x14ac:dyDescent="0.35">
      <c r="D205" s="30" t="str">
        <f t="shared" si="11"/>
        <v>Environmental and occupational health &amp; hygiene workers</v>
      </c>
      <c r="E205">
        <f t="shared" si="12"/>
        <v>0</v>
      </c>
    </row>
    <row r="206" spans="2:5" x14ac:dyDescent="0.35">
      <c r="D206" s="30" t="str">
        <f t="shared" si="11"/>
        <v>Personal care workers in health service</v>
      </c>
      <c r="E206">
        <f t="shared" si="12"/>
        <v>146</v>
      </c>
    </row>
    <row r="207" spans="2:5" x14ac:dyDescent="0.35">
      <c r="D207" s="30" t="str">
        <f t="shared" si="11"/>
        <v xml:space="preserve">Managerial staff </v>
      </c>
      <c r="E207">
        <f t="shared" si="12"/>
        <v>1195</v>
      </c>
    </row>
    <row r="208" spans="2:5" x14ac:dyDescent="0.35">
      <c r="D208" s="30" t="str">
        <f t="shared" si="11"/>
        <v xml:space="preserve">Medical and dental Prosthetic Technicians </v>
      </c>
      <c r="E208">
        <f t="shared" si="12"/>
        <v>19</v>
      </c>
    </row>
    <row r="209" spans="2:5" x14ac:dyDescent="0.35">
      <c r="D209" s="30" t="str">
        <f t="shared" si="11"/>
        <v xml:space="preserve">Medical and Pathology Laboratory scientists </v>
      </c>
      <c r="E209">
        <f t="shared" si="12"/>
        <v>293</v>
      </c>
    </row>
    <row r="210" spans="2:5" x14ac:dyDescent="0.35">
      <c r="D210" s="30" t="str">
        <f t="shared" si="11"/>
        <v xml:space="preserve">Medical Assistants </v>
      </c>
      <c r="E210">
        <f t="shared" si="12"/>
        <v>118</v>
      </c>
    </row>
    <row r="211" spans="2:5" x14ac:dyDescent="0.35">
      <c r="D211" s="30" t="str">
        <f t="shared" si="11"/>
        <v xml:space="preserve">Medical Imaging and Therapeutic Equipment Technicians </v>
      </c>
      <c r="E211">
        <f t="shared" si="12"/>
        <v>4864</v>
      </c>
    </row>
    <row r="212" spans="2:5" x14ac:dyDescent="0.35">
      <c r="D212" s="30" t="str">
        <f t="shared" si="11"/>
        <v xml:space="preserve">Medical Records and Health Information Technicians </v>
      </c>
      <c r="E212">
        <f t="shared" si="12"/>
        <v>85</v>
      </c>
    </row>
    <row r="213" spans="2:5" x14ac:dyDescent="0.35">
      <c r="D213" s="30" t="str">
        <f t="shared" si="11"/>
        <v xml:space="preserve">Optometrists and Ophthalmic Opticians </v>
      </c>
      <c r="E213">
        <f t="shared" si="12"/>
        <v>10</v>
      </c>
    </row>
    <row r="214" spans="2:5" x14ac:dyDescent="0.35">
      <c r="D214" s="30" t="str">
        <f t="shared" si="11"/>
        <v xml:space="preserve">Other non-medical professional staff </v>
      </c>
      <c r="E214">
        <f t="shared" si="12"/>
        <v>5</v>
      </c>
    </row>
    <row r="215" spans="2:5" x14ac:dyDescent="0.35">
      <c r="D215" s="30" t="str">
        <f t="shared" si="11"/>
        <v xml:space="preserve">Other non-medical support staff </v>
      </c>
      <c r="E215">
        <f t="shared" si="12"/>
        <v>74</v>
      </c>
    </row>
    <row r="216" spans="2:5" x14ac:dyDescent="0.35">
      <c r="D216" s="30" t="str">
        <f t="shared" si="11"/>
        <v xml:space="preserve">Medical and Pathology Laboratory Technicians </v>
      </c>
      <c r="E216">
        <f t="shared" si="12"/>
        <v>161</v>
      </c>
    </row>
    <row r="217" spans="2:5" x14ac:dyDescent="0.35">
      <c r="D217" s="30" t="str">
        <f t="shared" si="11"/>
        <v xml:space="preserve">Paramedical Practitioners </v>
      </c>
      <c r="E217">
        <f t="shared" si="12"/>
        <v>34</v>
      </c>
    </row>
    <row r="218" spans="2:5" x14ac:dyDescent="0.35">
      <c r="D218" s="30" t="str">
        <f t="shared" si="11"/>
        <v>Physiotherapists and physiotherapy assistants</v>
      </c>
      <c r="E218">
        <f t="shared" si="12"/>
        <v>191</v>
      </c>
    </row>
    <row r="219" spans="2:5" x14ac:dyDescent="0.35">
      <c r="D219" s="30" t="str">
        <f t="shared" si="11"/>
        <v>Social workers</v>
      </c>
      <c r="E219">
        <f t="shared" si="12"/>
        <v>606</v>
      </c>
    </row>
    <row r="220" spans="2:5" x14ac:dyDescent="0.35">
      <c r="D220" s="30" t="str">
        <f t="shared" si="11"/>
        <v xml:space="preserve">Audiologists and Speech Therapists </v>
      </c>
      <c r="E220">
        <f t="shared" si="12"/>
        <v>0</v>
      </c>
    </row>
    <row r="221" spans="2:5" x14ac:dyDescent="0.35">
      <c r="D221" s="30" t="str">
        <f t="shared" si="11"/>
        <v>Traditional and complementary medicine practitioners</v>
      </c>
      <c r="E221">
        <f t="shared" si="12"/>
        <v>16</v>
      </c>
    </row>
    <row r="222" spans="2:5" x14ac:dyDescent="0.35">
      <c r="B222" t="str">
        <f>J1</f>
        <v>COD</v>
      </c>
      <c r="C222">
        <f>J2</f>
        <v>99010212</v>
      </c>
      <c r="D222" s="29" t="str">
        <f t="shared" si="11"/>
        <v>Medical Doctors</v>
      </c>
      <c r="E222">
        <f t="shared" ref="E222:E245" si="13">J3</f>
        <v>36986</v>
      </c>
    </row>
    <row r="223" spans="2:5" x14ac:dyDescent="0.35">
      <c r="D223" s="30" t="str">
        <f t="shared" si="11"/>
        <v>Nursing Personnel</v>
      </c>
      <c r="E223">
        <f t="shared" si="13"/>
        <v>230632</v>
      </c>
    </row>
    <row r="224" spans="2:5" x14ac:dyDescent="0.35">
      <c r="D224" s="30" t="str">
        <f t="shared" si="11"/>
        <v>Midwifery personnel</v>
      </c>
      <c r="E224">
        <f t="shared" si="13"/>
        <v>5280</v>
      </c>
    </row>
    <row r="225" spans="4:5" x14ac:dyDescent="0.35">
      <c r="D225" s="30" t="str">
        <f t="shared" si="11"/>
        <v>Pharmacists</v>
      </c>
      <c r="E225">
        <f t="shared" si="13"/>
        <v>487</v>
      </c>
    </row>
    <row r="226" spans="4:5" x14ac:dyDescent="0.35">
      <c r="D226" s="30" t="str">
        <f t="shared" si="11"/>
        <v>Dentists</v>
      </c>
      <c r="E226">
        <f t="shared" si="13"/>
        <v>215</v>
      </c>
    </row>
    <row r="227" spans="4:5" x14ac:dyDescent="0.35">
      <c r="D227" s="30" t="str">
        <f t="shared" si="11"/>
        <v xml:space="preserve">Community Health Workers </v>
      </c>
      <c r="E227">
        <f t="shared" si="13"/>
        <v>0</v>
      </c>
    </row>
    <row r="228" spans="4:5" x14ac:dyDescent="0.35">
      <c r="D228" s="30" t="str">
        <f t="shared" si="11"/>
        <v>Dieticians and nutritionists</v>
      </c>
      <c r="E228">
        <f t="shared" si="13"/>
        <v>0</v>
      </c>
    </row>
    <row r="229" spans="4:5" x14ac:dyDescent="0.35">
      <c r="D229" s="30" t="str">
        <f t="shared" si="11"/>
        <v>Environmental and occupational health &amp; hygiene workers</v>
      </c>
      <c r="E229">
        <f t="shared" si="13"/>
        <v>233</v>
      </c>
    </row>
    <row r="230" spans="4:5" x14ac:dyDescent="0.35">
      <c r="D230" s="30" t="str">
        <f t="shared" si="11"/>
        <v>Personal care workers in health service</v>
      </c>
      <c r="E230">
        <f t="shared" si="13"/>
        <v>0</v>
      </c>
    </row>
    <row r="231" spans="4:5" x14ac:dyDescent="0.35">
      <c r="D231" s="30" t="str">
        <f t="shared" si="11"/>
        <v xml:space="preserve">Managerial staff </v>
      </c>
      <c r="E231">
        <f t="shared" si="13"/>
        <v>4695</v>
      </c>
    </row>
    <row r="232" spans="4:5" x14ac:dyDescent="0.35">
      <c r="D232" s="30" t="str">
        <f t="shared" si="11"/>
        <v xml:space="preserve">Medical and dental Prosthetic Technicians </v>
      </c>
      <c r="E232">
        <f t="shared" si="13"/>
        <v>0</v>
      </c>
    </row>
    <row r="233" spans="4:5" x14ac:dyDescent="0.35">
      <c r="D233" s="30" t="str">
        <f t="shared" si="11"/>
        <v xml:space="preserve">Medical and Pathology Laboratory scientists </v>
      </c>
      <c r="E233">
        <f t="shared" si="13"/>
        <v>0</v>
      </c>
    </row>
    <row r="234" spans="4:5" x14ac:dyDescent="0.35">
      <c r="D234" s="30" t="str">
        <f t="shared" si="11"/>
        <v xml:space="preserve">Medical Assistants </v>
      </c>
      <c r="E234">
        <f t="shared" si="13"/>
        <v>0</v>
      </c>
    </row>
    <row r="235" spans="4:5" x14ac:dyDescent="0.35">
      <c r="D235" s="30" t="str">
        <f t="shared" si="11"/>
        <v xml:space="preserve">Medical Imaging and Therapeutic Equipment Technicians </v>
      </c>
      <c r="E235">
        <f t="shared" si="13"/>
        <v>528</v>
      </c>
    </row>
    <row r="236" spans="4:5" x14ac:dyDescent="0.35">
      <c r="D236" s="30" t="str">
        <f t="shared" si="11"/>
        <v xml:space="preserve">Medical Records and Health Information Technicians </v>
      </c>
      <c r="E236">
        <f t="shared" si="13"/>
        <v>0</v>
      </c>
    </row>
    <row r="237" spans="4:5" x14ac:dyDescent="0.35">
      <c r="D237" s="30" t="str">
        <f t="shared" si="11"/>
        <v xml:space="preserve">Optometrists and Ophthalmic Opticians </v>
      </c>
      <c r="E237">
        <f t="shared" si="13"/>
        <v>0</v>
      </c>
    </row>
    <row r="238" spans="4:5" x14ac:dyDescent="0.35">
      <c r="D238" s="30" t="str">
        <f t="shared" si="11"/>
        <v xml:space="preserve">Other non-medical professional staff </v>
      </c>
      <c r="E238">
        <f t="shared" si="13"/>
        <v>1803</v>
      </c>
    </row>
    <row r="239" spans="4:5" x14ac:dyDescent="0.35">
      <c r="D239" s="30" t="str">
        <f t="shared" si="11"/>
        <v xml:space="preserve">Other non-medical support staff </v>
      </c>
      <c r="E239">
        <f t="shared" si="13"/>
        <v>0</v>
      </c>
    </row>
    <row r="240" spans="4:5" x14ac:dyDescent="0.35">
      <c r="D240" s="30" t="str">
        <f t="shared" si="11"/>
        <v xml:space="preserve">Medical and Pathology Laboratory Technicians </v>
      </c>
      <c r="E240">
        <f t="shared" si="13"/>
        <v>0</v>
      </c>
    </row>
    <row r="241" spans="2:5" x14ac:dyDescent="0.35">
      <c r="D241" s="30" t="str">
        <f t="shared" si="11"/>
        <v xml:space="preserve">Paramedical Practitioners </v>
      </c>
      <c r="E241">
        <f t="shared" si="13"/>
        <v>0</v>
      </c>
    </row>
    <row r="242" spans="2:5" x14ac:dyDescent="0.35">
      <c r="D242" s="30" t="str">
        <f t="shared" si="11"/>
        <v>Physiotherapists and physiotherapy assistants</v>
      </c>
      <c r="E242">
        <f t="shared" si="13"/>
        <v>793</v>
      </c>
    </row>
    <row r="243" spans="2:5" x14ac:dyDescent="0.35">
      <c r="D243" s="30" t="str">
        <f t="shared" si="11"/>
        <v>Social workers</v>
      </c>
      <c r="E243">
        <f t="shared" si="13"/>
        <v>0</v>
      </c>
    </row>
    <row r="244" spans="2:5" x14ac:dyDescent="0.35">
      <c r="D244" s="30" t="str">
        <f t="shared" si="11"/>
        <v xml:space="preserve">Audiologists and Speech Therapists </v>
      </c>
      <c r="E244">
        <f t="shared" si="13"/>
        <v>0</v>
      </c>
    </row>
    <row r="245" spans="2:5" x14ac:dyDescent="0.35">
      <c r="D245" s="30" t="str">
        <f t="shared" si="11"/>
        <v>Traditional and complementary medicine practitioners</v>
      </c>
      <c r="E245">
        <f t="shared" si="13"/>
        <v>0</v>
      </c>
    </row>
    <row r="246" spans="2:5" x14ac:dyDescent="0.35">
      <c r="B246" t="str">
        <f>K1</f>
        <v>COG</v>
      </c>
      <c r="C246">
        <f>K2</f>
        <v>5970424.0000000009</v>
      </c>
      <c r="D246" s="29" t="str">
        <f t="shared" ref="D246:D309" si="14">D222</f>
        <v>Medical Doctors</v>
      </c>
      <c r="E246">
        <f t="shared" ref="E246:E269" si="15">K3</f>
        <v>2339</v>
      </c>
    </row>
    <row r="247" spans="2:5" x14ac:dyDescent="0.35">
      <c r="D247" s="30" t="str">
        <f t="shared" si="14"/>
        <v>Nursing Personnel</v>
      </c>
      <c r="E247">
        <f t="shared" si="15"/>
        <v>11146</v>
      </c>
    </row>
    <row r="248" spans="2:5" x14ac:dyDescent="0.35">
      <c r="D248" s="30" t="str">
        <f t="shared" si="14"/>
        <v>Midwifery personnel</v>
      </c>
      <c r="E248">
        <f t="shared" si="15"/>
        <v>1814</v>
      </c>
    </row>
    <row r="249" spans="2:5" x14ac:dyDescent="0.35">
      <c r="D249" s="30" t="str">
        <f t="shared" si="14"/>
        <v>Pharmacists</v>
      </c>
      <c r="E249">
        <f t="shared" si="15"/>
        <v>0</v>
      </c>
    </row>
    <row r="250" spans="2:5" x14ac:dyDescent="0.35">
      <c r="D250" s="30" t="str">
        <f t="shared" si="14"/>
        <v>Dentists</v>
      </c>
      <c r="E250">
        <f t="shared" si="15"/>
        <v>0</v>
      </c>
    </row>
    <row r="251" spans="2:5" x14ac:dyDescent="0.35">
      <c r="D251" s="30" t="str">
        <f t="shared" si="14"/>
        <v xml:space="preserve">Community Health Workers </v>
      </c>
      <c r="E251">
        <f t="shared" si="15"/>
        <v>0</v>
      </c>
    </row>
    <row r="252" spans="2:5" x14ac:dyDescent="0.35">
      <c r="D252" s="30" t="str">
        <f t="shared" si="14"/>
        <v>Dieticians and nutritionists</v>
      </c>
      <c r="E252">
        <f t="shared" si="15"/>
        <v>0</v>
      </c>
    </row>
    <row r="253" spans="2:5" x14ac:dyDescent="0.35">
      <c r="D253" s="30" t="str">
        <f t="shared" si="14"/>
        <v>Environmental and occupational health &amp; hygiene workers</v>
      </c>
      <c r="E253">
        <f t="shared" si="15"/>
        <v>0</v>
      </c>
    </row>
    <row r="254" spans="2:5" x14ac:dyDescent="0.35">
      <c r="D254" s="30" t="str">
        <f t="shared" si="14"/>
        <v>Personal care workers in health service</v>
      </c>
      <c r="E254">
        <f t="shared" si="15"/>
        <v>0</v>
      </c>
    </row>
    <row r="255" spans="2:5" x14ac:dyDescent="0.35">
      <c r="D255" s="30" t="str">
        <f t="shared" si="14"/>
        <v xml:space="preserve">Managerial staff </v>
      </c>
      <c r="E255">
        <f t="shared" si="15"/>
        <v>0</v>
      </c>
    </row>
    <row r="256" spans="2:5" x14ac:dyDescent="0.35">
      <c r="D256" s="30" t="str">
        <f t="shared" si="14"/>
        <v xml:space="preserve">Medical and dental Prosthetic Technicians </v>
      </c>
      <c r="E256">
        <f t="shared" si="15"/>
        <v>0</v>
      </c>
    </row>
    <row r="257" spans="2:5" x14ac:dyDescent="0.35">
      <c r="D257" s="30" t="str">
        <f t="shared" si="14"/>
        <v xml:space="preserve">Medical and Pathology Laboratory scientists </v>
      </c>
      <c r="E257">
        <f t="shared" si="15"/>
        <v>0</v>
      </c>
    </row>
    <row r="258" spans="2:5" x14ac:dyDescent="0.35">
      <c r="D258" s="30" t="str">
        <f t="shared" si="14"/>
        <v xml:space="preserve">Medical Assistants </v>
      </c>
      <c r="E258">
        <f t="shared" si="15"/>
        <v>0</v>
      </c>
    </row>
    <row r="259" spans="2:5" x14ac:dyDescent="0.35">
      <c r="D259" s="30" t="str">
        <f t="shared" si="14"/>
        <v xml:space="preserve">Medical Imaging and Therapeutic Equipment Technicians </v>
      </c>
      <c r="E259">
        <f t="shared" si="15"/>
        <v>0</v>
      </c>
    </row>
    <row r="260" spans="2:5" x14ac:dyDescent="0.35">
      <c r="D260" s="30" t="str">
        <f t="shared" si="14"/>
        <v xml:space="preserve">Medical Records and Health Information Technicians </v>
      </c>
      <c r="E260">
        <f t="shared" si="15"/>
        <v>0</v>
      </c>
    </row>
    <row r="261" spans="2:5" x14ac:dyDescent="0.35">
      <c r="D261" s="30" t="str">
        <f t="shared" si="14"/>
        <v xml:space="preserve">Optometrists and Ophthalmic Opticians </v>
      </c>
      <c r="E261">
        <f t="shared" si="15"/>
        <v>0</v>
      </c>
    </row>
    <row r="262" spans="2:5" x14ac:dyDescent="0.35">
      <c r="D262" s="30" t="str">
        <f t="shared" si="14"/>
        <v xml:space="preserve">Other non-medical professional staff </v>
      </c>
      <c r="E262">
        <f t="shared" si="15"/>
        <v>0</v>
      </c>
    </row>
    <row r="263" spans="2:5" x14ac:dyDescent="0.35">
      <c r="D263" s="30" t="str">
        <f t="shared" si="14"/>
        <v xml:space="preserve">Other non-medical support staff </v>
      </c>
      <c r="E263">
        <f t="shared" si="15"/>
        <v>0</v>
      </c>
    </row>
    <row r="264" spans="2:5" x14ac:dyDescent="0.35">
      <c r="D264" s="30" t="str">
        <f t="shared" si="14"/>
        <v xml:space="preserve">Medical and Pathology Laboratory Technicians </v>
      </c>
      <c r="E264">
        <f t="shared" si="15"/>
        <v>777</v>
      </c>
    </row>
    <row r="265" spans="2:5" x14ac:dyDescent="0.35">
      <c r="D265" s="30" t="str">
        <f t="shared" si="14"/>
        <v xml:space="preserve">Paramedical Practitioners </v>
      </c>
      <c r="E265">
        <f t="shared" si="15"/>
        <v>0</v>
      </c>
    </row>
    <row r="266" spans="2:5" x14ac:dyDescent="0.35">
      <c r="D266" s="30" t="str">
        <f t="shared" si="14"/>
        <v>Physiotherapists and physiotherapy assistants</v>
      </c>
      <c r="E266">
        <f t="shared" si="15"/>
        <v>0</v>
      </c>
    </row>
    <row r="267" spans="2:5" x14ac:dyDescent="0.35">
      <c r="D267" s="30" t="str">
        <f t="shared" si="14"/>
        <v>Social workers</v>
      </c>
      <c r="E267">
        <f t="shared" si="15"/>
        <v>0</v>
      </c>
    </row>
    <row r="268" spans="2:5" x14ac:dyDescent="0.35">
      <c r="D268" s="30" t="str">
        <f t="shared" si="14"/>
        <v xml:space="preserve">Audiologists and Speech Therapists </v>
      </c>
      <c r="E268">
        <f t="shared" si="15"/>
        <v>0</v>
      </c>
    </row>
    <row r="269" spans="2:5" x14ac:dyDescent="0.35">
      <c r="D269" s="30" t="str">
        <f t="shared" si="14"/>
        <v>Traditional and complementary medicine practitioners</v>
      </c>
      <c r="E269">
        <f t="shared" si="15"/>
        <v>0</v>
      </c>
    </row>
    <row r="270" spans="2:5" x14ac:dyDescent="0.35">
      <c r="B270" t="str">
        <f>L1</f>
        <v>COM</v>
      </c>
      <c r="C270">
        <f>L2</f>
        <v>836773.49999999977</v>
      </c>
      <c r="D270" s="29" t="str">
        <f t="shared" si="14"/>
        <v>Medical Doctors</v>
      </c>
      <c r="E270">
        <f t="shared" ref="E270:E293" si="16">L3</f>
        <v>0</v>
      </c>
    </row>
    <row r="271" spans="2:5" x14ac:dyDescent="0.35">
      <c r="D271" s="30" t="str">
        <f t="shared" si="14"/>
        <v>Nursing Personnel</v>
      </c>
      <c r="E271">
        <f t="shared" si="16"/>
        <v>0</v>
      </c>
    </row>
    <row r="272" spans="2:5" x14ac:dyDescent="0.35">
      <c r="D272" s="30" t="str">
        <f t="shared" si="14"/>
        <v>Midwifery personnel</v>
      </c>
      <c r="E272">
        <f t="shared" si="16"/>
        <v>0</v>
      </c>
    </row>
    <row r="273" spans="4:5" x14ac:dyDescent="0.35">
      <c r="D273" s="30" t="str">
        <f t="shared" si="14"/>
        <v>Pharmacists</v>
      </c>
      <c r="E273">
        <f t="shared" si="16"/>
        <v>0</v>
      </c>
    </row>
    <row r="274" spans="4:5" x14ac:dyDescent="0.35">
      <c r="D274" s="30" t="str">
        <f t="shared" si="14"/>
        <v>Dentists</v>
      </c>
      <c r="E274">
        <f t="shared" si="16"/>
        <v>0</v>
      </c>
    </row>
    <row r="275" spans="4:5" x14ac:dyDescent="0.35">
      <c r="D275" s="30" t="str">
        <f t="shared" si="14"/>
        <v xml:space="preserve">Community Health Workers </v>
      </c>
      <c r="E275">
        <f t="shared" si="16"/>
        <v>0</v>
      </c>
    </row>
    <row r="276" spans="4:5" x14ac:dyDescent="0.35">
      <c r="D276" s="30" t="str">
        <f t="shared" si="14"/>
        <v>Dieticians and nutritionists</v>
      </c>
      <c r="E276">
        <f t="shared" si="16"/>
        <v>0</v>
      </c>
    </row>
    <row r="277" spans="4:5" x14ac:dyDescent="0.35">
      <c r="D277" s="30" t="str">
        <f t="shared" si="14"/>
        <v>Environmental and occupational health &amp; hygiene workers</v>
      </c>
      <c r="E277">
        <f t="shared" si="16"/>
        <v>0</v>
      </c>
    </row>
    <row r="278" spans="4:5" x14ac:dyDescent="0.35">
      <c r="D278" s="30" t="str">
        <f t="shared" si="14"/>
        <v>Personal care workers in health service</v>
      </c>
      <c r="E278">
        <f t="shared" si="16"/>
        <v>0</v>
      </c>
    </row>
    <row r="279" spans="4:5" x14ac:dyDescent="0.35">
      <c r="D279" s="30" t="str">
        <f t="shared" si="14"/>
        <v xml:space="preserve">Managerial staff </v>
      </c>
      <c r="E279">
        <f t="shared" si="16"/>
        <v>0</v>
      </c>
    </row>
    <row r="280" spans="4:5" x14ac:dyDescent="0.35">
      <c r="D280" s="30" t="str">
        <f t="shared" si="14"/>
        <v xml:space="preserve">Medical and dental Prosthetic Technicians </v>
      </c>
      <c r="E280">
        <f t="shared" si="16"/>
        <v>0</v>
      </c>
    </row>
    <row r="281" spans="4:5" x14ac:dyDescent="0.35">
      <c r="D281" s="30" t="str">
        <f t="shared" si="14"/>
        <v xml:space="preserve">Medical and Pathology Laboratory scientists </v>
      </c>
      <c r="E281">
        <f t="shared" si="16"/>
        <v>0</v>
      </c>
    </row>
    <row r="282" spans="4:5" x14ac:dyDescent="0.35">
      <c r="D282" s="30" t="str">
        <f t="shared" si="14"/>
        <v xml:space="preserve">Medical Assistants </v>
      </c>
      <c r="E282">
        <f t="shared" si="16"/>
        <v>0</v>
      </c>
    </row>
    <row r="283" spans="4:5" x14ac:dyDescent="0.35">
      <c r="D283" s="30" t="str">
        <f t="shared" si="14"/>
        <v xml:space="preserve">Medical Imaging and Therapeutic Equipment Technicians </v>
      </c>
      <c r="E283">
        <f t="shared" si="16"/>
        <v>0</v>
      </c>
    </row>
    <row r="284" spans="4:5" x14ac:dyDescent="0.35">
      <c r="D284" s="30" t="str">
        <f t="shared" si="14"/>
        <v xml:space="preserve">Medical Records and Health Information Technicians </v>
      </c>
      <c r="E284">
        <f t="shared" si="16"/>
        <v>0</v>
      </c>
    </row>
    <row r="285" spans="4:5" x14ac:dyDescent="0.35">
      <c r="D285" s="30" t="str">
        <f t="shared" si="14"/>
        <v xml:space="preserve">Optometrists and Ophthalmic Opticians </v>
      </c>
      <c r="E285">
        <f t="shared" si="16"/>
        <v>0</v>
      </c>
    </row>
    <row r="286" spans="4:5" x14ac:dyDescent="0.35">
      <c r="D286" s="30" t="str">
        <f t="shared" si="14"/>
        <v xml:space="preserve">Other non-medical professional staff </v>
      </c>
      <c r="E286">
        <f t="shared" si="16"/>
        <v>0</v>
      </c>
    </row>
    <row r="287" spans="4:5" x14ac:dyDescent="0.35">
      <c r="D287" s="30" t="str">
        <f t="shared" si="14"/>
        <v xml:space="preserve">Other non-medical support staff </v>
      </c>
      <c r="E287">
        <f t="shared" si="16"/>
        <v>0</v>
      </c>
    </row>
    <row r="288" spans="4:5" x14ac:dyDescent="0.35">
      <c r="D288" s="30" t="str">
        <f t="shared" si="14"/>
        <v xml:space="preserve">Medical and Pathology Laboratory Technicians </v>
      </c>
      <c r="E288">
        <f t="shared" si="16"/>
        <v>0</v>
      </c>
    </row>
    <row r="289" spans="2:5" x14ac:dyDescent="0.35">
      <c r="D289" s="30" t="str">
        <f t="shared" si="14"/>
        <v xml:space="preserve">Paramedical Practitioners </v>
      </c>
      <c r="E289">
        <f t="shared" si="16"/>
        <v>0</v>
      </c>
    </row>
    <row r="290" spans="2:5" x14ac:dyDescent="0.35">
      <c r="D290" s="30" t="str">
        <f t="shared" si="14"/>
        <v>Physiotherapists and physiotherapy assistants</v>
      </c>
      <c r="E290">
        <f t="shared" si="16"/>
        <v>0</v>
      </c>
    </row>
    <row r="291" spans="2:5" x14ac:dyDescent="0.35">
      <c r="D291" s="30" t="str">
        <f t="shared" si="14"/>
        <v>Social workers</v>
      </c>
      <c r="E291">
        <f t="shared" si="16"/>
        <v>0</v>
      </c>
    </row>
    <row r="292" spans="2:5" x14ac:dyDescent="0.35">
      <c r="D292" s="30" t="str">
        <f t="shared" si="14"/>
        <v xml:space="preserve">Audiologists and Speech Therapists </v>
      </c>
      <c r="E292">
        <f t="shared" si="16"/>
        <v>0</v>
      </c>
    </row>
    <row r="293" spans="2:5" x14ac:dyDescent="0.35">
      <c r="D293" s="30" t="str">
        <f t="shared" si="14"/>
        <v>Traditional and complementary medicine practitioners</v>
      </c>
      <c r="E293">
        <f t="shared" si="16"/>
        <v>0</v>
      </c>
    </row>
    <row r="294" spans="2:5" x14ac:dyDescent="0.35">
      <c r="B294" t="str">
        <f>M1</f>
        <v>CPV</v>
      </c>
      <c r="C294">
        <f>M2</f>
        <v>593149.50000000012</v>
      </c>
      <c r="D294" s="29" t="str">
        <f t="shared" si="14"/>
        <v>Medical Doctors</v>
      </c>
      <c r="E294">
        <f t="shared" ref="E294:E317" si="17">M3</f>
        <v>5532</v>
      </c>
    </row>
    <row r="295" spans="2:5" x14ac:dyDescent="0.35">
      <c r="D295" s="30" t="str">
        <f t="shared" si="14"/>
        <v>Nursing Personnel</v>
      </c>
      <c r="E295">
        <f t="shared" si="17"/>
        <v>1882</v>
      </c>
    </row>
    <row r="296" spans="2:5" x14ac:dyDescent="0.35">
      <c r="D296" s="30" t="str">
        <f t="shared" si="14"/>
        <v>Midwifery personnel</v>
      </c>
      <c r="E296">
        <f t="shared" si="17"/>
        <v>0</v>
      </c>
    </row>
    <row r="297" spans="2:5" x14ac:dyDescent="0.35">
      <c r="D297" s="30" t="str">
        <f t="shared" si="14"/>
        <v>Pharmacists</v>
      </c>
      <c r="E297">
        <f t="shared" si="17"/>
        <v>0</v>
      </c>
    </row>
    <row r="298" spans="2:5" x14ac:dyDescent="0.35">
      <c r="D298" s="30" t="str">
        <f t="shared" si="14"/>
        <v>Dentists</v>
      </c>
      <c r="E298">
        <f t="shared" si="17"/>
        <v>0</v>
      </c>
    </row>
    <row r="299" spans="2:5" x14ac:dyDescent="0.35">
      <c r="D299" s="30" t="str">
        <f t="shared" si="14"/>
        <v xml:space="preserve">Community Health Workers </v>
      </c>
      <c r="E299">
        <f t="shared" si="17"/>
        <v>155</v>
      </c>
    </row>
    <row r="300" spans="2:5" x14ac:dyDescent="0.35">
      <c r="D300" s="30" t="str">
        <f t="shared" si="14"/>
        <v>Dieticians and nutritionists</v>
      </c>
      <c r="E300">
        <f t="shared" si="17"/>
        <v>0</v>
      </c>
    </row>
    <row r="301" spans="2:5" x14ac:dyDescent="0.35">
      <c r="D301" s="30" t="str">
        <f t="shared" si="14"/>
        <v>Environmental and occupational health &amp; hygiene workers</v>
      </c>
      <c r="E301">
        <f t="shared" si="17"/>
        <v>0</v>
      </c>
    </row>
    <row r="302" spans="2:5" x14ac:dyDescent="0.35">
      <c r="D302" s="30" t="str">
        <f t="shared" si="14"/>
        <v>Personal care workers in health service</v>
      </c>
      <c r="E302">
        <f t="shared" si="17"/>
        <v>0</v>
      </c>
    </row>
    <row r="303" spans="2:5" x14ac:dyDescent="0.35">
      <c r="D303" s="30" t="str">
        <f t="shared" si="14"/>
        <v xml:space="preserve">Managerial staff </v>
      </c>
      <c r="E303">
        <f t="shared" si="17"/>
        <v>0</v>
      </c>
    </row>
    <row r="304" spans="2:5" x14ac:dyDescent="0.35">
      <c r="D304" s="30" t="str">
        <f t="shared" si="14"/>
        <v xml:space="preserve">Medical and dental Prosthetic Technicians </v>
      </c>
      <c r="E304">
        <f t="shared" si="17"/>
        <v>0</v>
      </c>
    </row>
    <row r="305" spans="2:5" x14ac:dyDescent="0.35">
      <c r="D305" s="30" t="str">
        <f t="shared" si="14"/>
        <v xml:space="preserve">Medical and Pathology Laboratory scientists </v>
      </c>
      <c r="E305">
        <f t="shared" si="17"/>
        <v>0</v>
      </c>
    </row>
    <row r="306" spans="2:5" x14ac:dyDescent="0.35">
      <c r="D306" s="30" t="str">
        <f t="shared" si="14"/>
        <v xml:space="preserve">Medical Assistants </v>
      </c>
      <c r="E306">
        <f t="shared" si="17"/>
        <v>0</v>
      </c>
    </row>
    <row r="307" spans="2:5" x14ac:dyDescent="0.35">
      <c r="D307" s="30" t="str">
        <f t="shared" si="14"/>
        <v xml:space="preserve">Medical Imaging and Therapeutic Equipment Technicians </v>
      </c>
      <c r="E307">
        <f t="shared" si="17"/>
        <v>0</v>
      </c>
    </row>
    <row r="308" spans="2:5" x14ac:dyDescent="0.35">
      <c r="D308" s="30" t="str">
        <f t="shared" si="14"/>
        <v xml:space="preserve">Medical Records and Health Information Technicians </v>
      </c>
      <c r="E308">
        <f t="shared" si="17"/>
        <v>0</v>
      </c>
    </row>
    <row r="309" spans="2:5" x14ac:dyDescent="0.35">
      <c r="D309" s="30" t="str">
        <f t="shared" si="14"/>
        <v xml:space="preserve">Optometrists and Ophthalmic Opticians </v>
      </c>
      <c r="E309">
        <f t="shared" si="17"/>
        <v>4</v>
      </c>
    </row>
    <row r="310" spans="2:5" x14ac:dyDescent="0.35">
      <c r="D310" s="30" t="str">
        <f t="shared" ref="D310:D364" si="18">D286</f>
        <v xml:space="preserve">Other non-medical professional staff </v>
      </c>
      <c r="E310">
        <f t="shared" si="17"/>
        <v>0</v>
      </c>
    </row>
    <row r="311" spans="2:5" x14ac:dyDescent="0.35">
      <c r="D311" s="30" t="str">
        <f t="shared" si="18"/>
        <v xml:space="preserve">Other non-medical support staff </v>
      </c>
      <c r="E311">
        <f t="shared" si="17"/>
        <v>0</v>
      </c>
    </row>
    <row r="312" spans="2:5" x14ac:dyDescent="0.35">
      <c r="D312" s="30" t="str">
        <f t="shared" si="18"/>
        <v xml:space="preserve">Medical and Pathology Laboratory Technicians </v>
      </c>
      <c r="E312">
        <f t="shared" si="17"/>
        <v>0</v>
      </c>
    </row>
    <row r="313" spans="2:5" x14ac:dyDescent="0.35">
      <c r="D313" s="30" t="str">
        <f t="shared" si="18"/>
        <v xml:space="preserve">Paramedical Practitioners </v>
      </c>
      <c r="E313">
        <f t="shared" si="17"/>
        <v>0</v>
      </c>
    </row>
    <row r="314" spans="2:5" x14ac:dyDescent="0.35">
      <c r="D314" s="30" t="str">
        <f t="shared" si="18"/>
        <v>Physiotherapists and physiotherapy assistants</v>
      </c>
      <c r="E314">
        <f t="shared" si="17"/>
        <v>10</v>
      </c>
    </row>
    <row r="315" spans="2:5" x14ac:dyDescent="0.35">
      <c r="D315" s="30" t="str">
        <f t="shared" si="18"/>
        <v>Social workers</v>
      </c>
      <c r="E315">
        <f t="shared" si="17"/>
        <v>0</v>
      </c>
    </row>
    <row r="316" spans="2:5" x14ac:dyDescent="0.35">
      <c r="D316" s="30" t="str">
        <f t="shared" si="18"/>
        <v xml:space="preserve">Audiologists and Speech Therapists </v>
      </c>
      <c r="E316">
        <f t="shared" si="17"/>
        <v>0</v>
      </c>
    </row>
    <row r="317" spans="2:5" x14ac:dyDescent="0.35">
      <c r="D317" s="30" t="str">
        <f t="shared" si="18"/>
        <v>Traditional and complementary medicine practitioners</v>
      </c>
      <c r="E317">
        <f t="shared" si="17"/>
        <v>0</v>
      </c>
    </row>
    <row r="318" spans="2:5" x14ac:dyDescent="0.35">
      <c r="B318" t="str">
        <f>N1</f>
        <v>DZA</v>
      </c>
      <c r="C318">
        <f>N2</f>
        <v>44903225.000000007</v>
      </c>
      <c r="D318" s="29" t="str">
        <f t="shared" si="18"/>
        <v>Medical Doctors</v>
      </c>
      <c r="E318">
        <f t="shared" ref="E318:E341" si="19">N3</f>
        <v>0</v>
      </c>
    </row>
    <row r="319" spans="2:5" x14ac:dyDescent="0.35">
      <c r="D319" s="30" t="str">
        <f t="shared" si="18"/>
        <v>Nursing Personnel</v>
      </c>
      <c r="E319">
        <f t="shared" si="19"/>
        <v>0</v>
      </c>
    </row>
    <row r="320" spans="2:5" x14ac:dyDescent="0.35">
      <c r="D320" s="30" t="str">
        <f t="shared" si="18"/>
        <v>Midwifery personnel</v>
      </c>
      <c r="E320">
        <f t="shared" si="19"/>
        <v>0</v>
      </c>
    </row>
    <row r="321" spans="4:5" x14ac:dyDescent="0.35">
      <c r="D321" s="30" t="str">
        <f t="shared" si="18"/>
        <v>Pharmacists</v>
      </c>
      <c r="E321">
        <f t="shared" si="19"/>
        <v>0</v>
      </c>
    </row>
    <row r="322" spans="4:5" x14ac:dyDescent="0.35">
      <c r="D322" s="30" t="str">
        <f t="shared" si="18"/>
        <v>Dentists</v>
      </c>
      <c r="E322">
        <f t="shared" si="19"/>
        <v>0</v>
      </c>
    </row>
    <row r="323" spans="4:5" x14ac:dyDescent="0.35">
      <c r="D323" s="30" t="str">
        <f t="shared" si="18"/>
        <v xml:space="preserve">Community Health Workers </v>
      </c>
      <c r="E323">
        <f t="shared" si="19"/>
        <v>0</v>
      </c>
    </row>
    <row r="324" spans="4:5" x14ac:dyDescent="0.35">
      <c r="D324" s="30" t="str">
        <f t="shared" si="18"/>
        <v>Dieticians and nutritionists</v>
      </c>
      <c r="E324">
        <f t="shared" si="19"/>
        <v>0</v>
      </c>
    </row>
    <row r="325" spans="4:5" x14ac:dyDescent="0.35">
      <c r="D325" s="30" t="str">
        <f t="shared" si="18"/>
        <v>Environmental and occupational health &amp; hygiene workers</v>
      </c>
      <c r="E325">
        <f t="shared" si="19"/>
        <v>0</v>
      </c>
    </row>
    <row r="326" spans="4:5" x14ac:dyDescent="0.35">
      <c r="D326" s="30" t="str">
        <f t="shared" si="18"/>
        <v>Personal care workers in health service</v>
      </c>
      <c r="E326">
        <f t="shared" si="19"/>
        <v>0</v>
      </c>
    </row>
    <row r="327" spans="4:5" x14ac:dyDescent="0.35">
      <c r="D327" s="30" t="str">
        <f t="shared" si="18"/>
        <v xml:space="preserve">Managerial staff </v>
      </c>
      <c r="E327">
        <f t="shared" si="19"/>
        <v>0</v>
      </c>
    </row>
    <row r="328" spans="4:5" x14ac:dyDescent="0.35">
      <c r="D328" s="30" t="str">
        <f t="shared" si="18"/>
        <v xml:space="preserve">Medical and dental Prosthetic Technicians </v>
      </c>
      <c r="E328">
        <f t="shared" si="19"/>
        <v>0</v>
      </c>
    </row>
    <row r="329" spans="4:5" x14ac:dyDescent="0.35">
      <c r="D329" s="30" t="str">
        <f t="shared" si="18"/>
        <v xml:space="preserve">Medical and Pathology Laboratory scientists </v>
      </c>
      <c r="E329">
        <f t="shared" si="19"/>
        <v>0</v>
      </c>
    </row>
    <row r="330" spans="4:5" x14ac:dyDescent="0.35">
      <c r="D330" s="30" t="str">
        <f t="shared" si="18"/>
        <v xml:space="preserve">Medical Assistants </v>
      </c>
      <c r="E330">
        <f t="shared" si="19"/>
        <v>0</v>
      </c>
    </row>
    <row r="331" spans="4:5" x14ac:dyDescent="0.35">
      <c r="D331" s="30" t="str">
        <f t="shared" si="18"/>
        <v xml:space="preserve">Medical Imaging and Therapeutic Equipment Technicians </v>
      </c>
      <c r="E331">
        <f t="shared" si="19"/>
        <v>0</v>
      </c>
    </row>
    <row r="332" spans="4:5" x14ac:dyDescent="0.35">
      <c r="D332" s="30" t="str">
        <f t="shared" si="18"/>
        <v xml:space="preserve">Medical Records and Health Information Technicians </v>
      </c>
      <c r="E332">
        <f t="shared" si="19"/>
        <v>0</v>
      </c>
    </row>
    <row r="333" spans="4:5" x14ac:dyDescent="0.35">
      <c r="D333" s="30" t="str">
        <f t="shared" si="18"/>
        <v xml:space="preserve">Optometrists and Ophthalmic Opticians </v>
      </c>
      <c r="E333">
        <f t="shared" si="19"/>
        <v>0</v>
      </c>
    </row>
    <row r="334" spans="4:5" x14ac:dyDescent="0.35">
      <c r="D334" s="30" t="str">
        <f t="shared" si="18"/>
        <v xml:space="preserve">Other non-medical professional staff </v>
      </c>
      <c r="E334">
        <f t="shared" si="19"/>
        <v>0</v>
      </c>
    </row>
    <row r="335" spans="4:5" x14ac:dyDescent="0.35">
      <c r="D335" s="30" t="str">
        <f t="shared" si="18"/>
        <v xml:space="preserve">Other non-medical support staff </v>
      </c>
      <c r="E335">
        <f t="shared" si="19"/>
        <v>0</v>
      </c>
    </row>
    <row r="336" spans="4:5" x14ac:dyDescent="0.35">
      <c r="D336" s="30" t="str">
        <f t="shared" si="18"/>
        <v xml:space="preserve">Medical and Pathology Laboratory Technicians </v>
      </c>
      <c r="E336">
        <f t="shared" si="19"/>
        <v>0</v>
      </c>
    </row>
    <row r="337" spans="2:5" x14ac:dyDescent="0.35">
      <c r="D337" s="30" t="str">
        <f t="shared" si="18"/>
        <v xml:space="preserve">Paramedical Practitioners </v>
      </c>
      <c r="E337">
        <f t="shared" si="19"/>
        <v>0</v>
      </c>
    </row>
    <row r="338" spans="2:5" x14ac:dyDescent="0.35">
      <c r="D338" s="30" t="str">
        <f t="shared" si="18"/>
        <v>Physiotherapists and physiotherapy assistants</v>
      </c>
      <c r="E338">
        <f t="shared" si="19"/>
        <v>0</v>
      </c>
    </row>
    <row r="339" spans="2:5" x14ac:dyDescent="0.35">
      <c r="D339" s="30" t="str">
        <f t="shared" si="18"/>
        <v>Social workers</v>
      </c>
      <c r="E339">
        <f t="shared" si="19"/>
        <v>0</v>
      </c>
    </row>
    <row r="340" spans="2:5" x14ac:dyDescent="0.35">
      <c r="D340" s="30" t="str">
        <f t="shared" si="18"/>
        <v xml:space="preserve">Audiologists and Speech Therapists </v>
      </c>
      <c r="E340">
        <f t="shared" si="19"/>
        <v>0</v>
      </c>
    </row>
    <row r="341" spans="2:5" x14ac:dyDescent="0.35">
      <c r="D341" s="30" t="str">
        <f t="shared" si="18"/>
        <v>Traditional and complementary medicine practitioners</v>
      </c>
      <c r="E341">
        <f t="shared" si="19"/>
        <v>0</v>
      </c>
    </row>
    <row r="342" spans="2:5" x14ac:dyDescent="0.35">
      <c r="B342" t="str">
        <f>O1</f>
        <v>ERI</v>
      </c>
      <c r="C342">
        <f>O2</f>
        <v>3684031.5000000019</v>
      </c>
      <c r="D342" s="29" t="str">
        <f t="shared" si="18"/>
        <v>Medical Doctors</v>
      </c>
      <c r="E342">
        <f t="shared" ref="E342:E365" si="20">O3</f>
        <v>584</v>
      </c>
    </row>
    <row r="343" spans="2:5" x14ac:dyDescent="0.35">
      <c r="D343" s="30" t="str">
        <f t="shared" si="18"/>
        <v>Nursing Personnel</v>
      </c>
      <c r="E343">
        <f t="shared" si="20"/>
        <v>10014</v>
      </c>
    </row>
    <row r="344" spans="2:5" x14ac:dyDescent="0.35">
      <c r="D344" s="30" t="str">
        <f t="shared" si="18"/>
        <v>Midwifery personnel</v>
      </c>
      <c r="E344">
        <f t="shared" si="20"/>
        <v>134</v>
      </c>
    </row>
    <row r="345" spans="2:5" x14ac:dyDescent="0.35">
      <c r="D345" s="30" t="str">
        <f t="shared" si="18"/>
        <v>Pharmacists</v>
      </c>
      <c r="E345">
        <f t="shared" si="20"/>
        <v>0</v>
      </c>
    </row>
    <row r="346" spans="2:5" x14ac:dyDescent="0.35">
      <c r="D346" s="30" t="str">
        <f t="shared" si="18"/>
        <v>Dentists</v>
      </c>
      <c r="E346">
        <f t="shared" si="20"/>
        <v>55</v>
      </c>
    </row>
    <row r="347" spans="2:5" x14ac:dyDescent="0.35">
      <c r="D347" s="30" t="str">
        <f t="shared" si="18"/>
        <v xml:space="preserve">Community Health Workers </v>
      </c>
      <c r="E347">
        <f t="shared" si="20"/>
        <v>2626</v>
      </c>
    </row>
    <row r="348" spans="2:5" x14ac:dyDescent="0.35">
      <c r="D348" s="30" t="str">
        <f t="shared" si="18"/>
        <v>Dieticians and nutritionists</v>
      </c>
      <c r="E348">
        <f t="shared" si="20"/>
        <v>0</v>
      </c>
    </row>
    <row r="349" spans="2:5" x14ac:dyDescent="0.35">
      <c r="D349" s="30" t="str">
        <f t="shared" si="18"/>
        <v>Environmental and occupational health &amp; hygiene workers</v>
      </c>
      <c r="E349">
        <f t="shared" si="20"/>
        <v>0</v>
      </c>
    </row>
    <row r="350" spans="2:5" x14ac:dyDescent="0.35">
      <c r="D350" s="30" t="str">
        <f t="shared" si="18"/>
        <v>Personal care workers in health service</v>
      </c>
      <c r="E350">
        <f t="shared" si="20"/>
        <v>0</v>
      </c>
    </row>
    <row r="351" spans="2:5" x14ac:dyDescent="0.35">
      <c r="D351" s="30" t="str">
        <f t="shared" si="18"/>
        <v xml:space="preserve">Managerial staff </v>
      </c>
      <c r="E351">
        <f t="shared" si="20"/>
        <v>381</v>
      </c>
    </row>
    <row r="352" spans="2:5" x14ac:dyDescent="0.35">
      <c r="D352" s="30" t="str">
        <f t="shared" si="18"/>
        <v xml:space="preserve">Medical and dental Prosthetic Technicians </v>
      </c>
      <c r="E352">
        <f t="shared" si="20"/>
        <v>0</v>
      </c>
    </row>
    <row r="353" spans="2:5" x14ac:dyDescent="0.35">
      <c r="D353" s="30" t="str">
        <f t="shared" si="18"/>
        <v xml:space="preserve">Medical and Pathology Laboratory scientists </v>
      </c>
      <c r="E353">
        <f t="shared" si="20"/>
        <v>296</v>
      </c>
    </row>
    <row r="354" spans="2:5" x14ac:dyDescent="0.35">
      <c r="D354" s="30" t="str">
        <f t="shared" si="18"/>
        <v xml:space="preserve">Medical Assistants </v>
      </c>
      <c r="E354">
        <f t="shared" si="20"/>
        <v>0</v>
      </c>
    </row>
    <row r="355" spans="2:5" x14ac:dyDescent="0.35">
      <c r="D355" s="30" t="str">
        <f t="shared" si="18"/>
        <v xml:space="preserve">Medical Imaging and Therapeutic Equipment Technicians </v>
      </c>
      <c r="E355">
        <f t="shared" si="20"/>
        <v>141</v>
      </c>
    </row>
    <row r="356" spans="2:5" x14ac:dyDescent="0.35">
      <c r="D356" s="30" t="str">
        <f t="shared" si="18"/>
        <v xml:space="preserve">Medical Records and Health Information Technicians </v>
      </c>
      <c r="E356">
        <f t="shared" si="20"/>
        <v>0</v>
      </c>
    </row>
    <row r="357" spans="2:5" x14ac:dyDescent="0.35">
      <c r="D357" s="30" t="str">
        <f t="shared" si="18"/>
        <v xml:space="preserve">Optometrists and Ophthalmic Opticians </v>
      </c>
      <c r="E357">
        <f t="shared" si="20"/>
        <v>96</v>
      </c>
    </row>
    <row r="358" spans="2:5" x14ac:dyDescent="0.35">
      <c r="D358" s="30" t="str">
        <f t="shared" si="18"/>
        <v xml:space="preserve">Other non-medical professional staff </v>
      </c>
      <c r="E358">
        <f t="shared" si="20"/>
        <v>0</v>
      </c>
    </row>
    <row r="359" spans="2:5" x14ac:dyDescent="0.35">
      <c r="D359" s="30" t="str">
        <f t="shared" si="18"/>
        <v xml:space="preserve">Other non-medical support staff </v>
      </c>
      <c r="E359">
        <f t="shared" si="20"/>
        <v>0</v>
      </c>
    </row>
    <row r="360" spans="2:5" x14ac:dyDescent="0.35">
      <c r="D360" s="30" t="str">
        <f t="shared" si="18"/>
        <v xml:space="preserve">Medical and Pathology Laboratory Technicians </v>
      </c>
      <c r="E360">
        <f t="shared" si="20"/>
        <v>267</v>
      </c>
    </row>
    <row r="361" spans="2:5" x14ac:dyDescent="0.35">
      <c r="D361" s="30" t="str">
        <f t="shared" si="18"/>
        <v xml:space="preserve">Paramedical Practitioners </v>
      </c>
      <c r="E361">
        <f t="shared" si="20"/>
        <v>0</v>
      </c>
    </row>
    <row r="362" spans="2:5" x14ac:dyDescent="0.35">
      <c r="D362" s="30" t="str">
        <f t="shared" si="18"/>
        <v>Physiotherapists and physiotherapy assistants</v>
      </c>
      <c r="E362">
        <f t="shared" si="20"/>
        <v>130</v>
      </c>
    </row>
    <row r="363" spans="2:5" x14ac:dyDescent="0.35">
      <c r="D363" s="30" t="str">
        <f t="shared" si="18"/>
        <v>Social workers</v>
      </c>
      <c r="E363">
        <f t="shared" si="20"/>
        <v>6</v>
      </c>
    </row>
    <row r="364" spans="2:5" x14ac:dyDescent="0.35">
      <c r="D364" s="30" t="str">
        <f t="shared" si="18"/>
        <v xml:space="preserve">Audiologists and Speech Therapists </v>
      </c>
      <c r="E364">
        <f t="shared" si="20"/>
        <v>0</v>
      </c>
    </row>
    <row r="365" spans="2:5" x14ac:dyDescent="0.35">
      <c r="D365" s="30" t="str">
        <f t="shared" ref="D365" si="21">D341</f>
        <v>Traditional and complementary medicine practitioners</v>
      </c>
      <c r="E365">
        <f t="shared" si="20"/>
        <v>0</v>
      </c>
    </row>
    <row r="366" spans="2:5" x14ac:dyDescent="0.35">
      <c r="B366" t="str">
        <f>P1</f>
        <v>ETH</v>
      </c>
      <c r="C366">
        <f>P2</f>
        <v>123379924.50000004</v>
      </c>
      <c r="D366" s="29" t="str">
        <f t="shared" ref="D366:D429" si="22">D342</f>
        <v>Medical Doctors</v>
      </c>
      <c r="E366">
        <f t="shared" ref="E366:E389" si="23">P3</f>
        <v>35754</v>
      </c>
    </row>
    <row r="367" spans="2:5" x14ac:dyDescent="0.35">
      <c r="D367" s="30" t="str">
        <f t="shared" si="22"/>
        <v>Nursing Personnel</v>
      </c>
      <c r="E367">
        <f t="shared" si="23"/>
        <v>140492</v>
      </c>
    </row>
    <row r="368" spans="2:5" x14ac:dyDescent="0.35">
      <c r="D368" s="30" t="str">
        <f t="shared" si="22"/>
        <v>Midwifery personnel</v>
      </c>
      <c r="E368">
        <f t="shared" si="23"/>
        <v>43986</v>
      </c>
    </row>
    <row r="369" spans="4:5" x14ac:dyDescent="0.35">
      <c r="D369" s="30" t="str">
        <f t="shared" si="22"/>
        <v>Pharmacists</v>
      </c>
      <c r="E369">
        <f t="shared" si="23"/>
        <v>75</v>
      </c>
    </row>
    <row r="370" spans="4:5" x14ac:dyDescent="0.35">
      <c r="D370" s="30" t="str">
        <f t="shared" si="22"/>
        <v>Dentists</v>
      </c>
      <c r="E370">
        <f t="shared" si="23"/>
        <v>121</v>
      </c>
    </row>
    <row r="371" spans="4:5" x14ac:dyDescent="0.35">
      <c r="D371" s="30" t="str">
        <f t="shared" si="22"/>
        <v xml:space="preserve">Community Health Workers </v>
      </c>
      <c r="E371">
        <f t="shared" si="23"/>
        <v>41101</v>
      </c>
    </row>
    <row r="372" spans="4:5" x14ac:dyDescent="0.35">
      <c r="D372" s="30" t="str">
        <f t="shared" si="22"/>
        <v>Dieticians and nutritionists</v>
      </c>
      <c r="E372">
        <f t="shared" si="23"/>
        <v>0</v>
      </c>
    </row>
    <row r="373" spans="4:5" x14ac:dyDescent="0.35">
      <c r="D373" s="30" t="str">
        <f t="shared" si="22"/>
        <v>Environmental and occupational health &amp; hygiene workers</v>
      </c>
      <c r="E373">
        <f t="shared" si="23"/>
        <v>0</v>
      </c>
    </row>
    <row r="374" spans="4:5" x14ac:dyDescent="0.35">
      <c r="D374" s="30" t="str">
        <f t="shared" si="22"/>
        <v>Personal care workers in health service</v>
      </c>
      <c r="E374">
        <f t="shared" si="23"/>
        <v>0</v>
      </c>
    </row>
    <row r="375" spans="4:5" x14ac:dyDescent="0.35">
      <c r="D375" s="30" t="str">
        <f t="shared" si="22"/>
        <v xml:space="preserve">Managerial staff </v>
      </c>
      <c r="E375">
        <f t="shared" si="23"/>
        <v>0</v>
      </c>
    </row>
    <row r="376" spans="4:5" x14ac:dyDescent="0.35">
      <c r="D376" s="30" t="str">
        <f t="shared" si="22"/>
        <v xml:space="preserve">Medical and dental Prosthetic Technicians </v>
      </c>
      <c r="E376">
        <f t="shared" si="23"/>
        <v>130</v>
      </c>
    </row>
    <row r="377" spans="4:5" x14ac:dyDescent="0.35">
      <c r="D377" s="30" t="str">
        <f t="shared" si="22"/>
        <v xml:space="preserve">Medical and Pathology Laboratory scientists </v>
      </c>
      <c r="E377">
        <f t="shared" si="23"/>
        <v>0</v>
      </c>
    </row>
    <row r="378" spans="4:5" x14ac:dyDescent="0.35">
      <c r="D378" s="30" t="str">
        <f t="shared" si="22"/>
        <v xml:space="preserve">Medical Assistants </v>
      </c>
      <c r="E378">
        <f t="shared" si="23"/>
        <v>0</v>
      </c>
    </row>
    <row r="379" spans="4:5" x14ac:dyDescent="0.35">
      <c r="D379" s="30" t="str">
        <f t="shared" si="22"/>
        <v xml:space="preserve">Medical Imaging and Therapeutic Equipment Technicians </v>
      </c>
      <c r="E379">
        <f t="shared" si="23"/>
        <v>1469</v>
      </c>
    </row>
    <row r="380" spans="4:5" x14ac:dyDescent="0.35">
      <c r="D380" s="30" t="str">
        <f t="shared" si="22"/>
        <v xml:space="preserve">Medical Records and Health Information Technicians </v>
      </c>
      <c r="E380">
        <f t="shared" si="23"/>
        <v>0</v>
      </c>
    </row>
    <row r="381" spans="4:5" x14ac:dyDescent="0.35">
      <c r="D381" s="30" t="str">
        <f t="shared" si="22"/>
        <v xml:space="preserve">Optometrists and Ophthalmic Opticians </v>
      </c>
      <c r="E381">
        <f t="shared" si="23"/>
        <v>383</v>
      </c>
    </row>
    <row r="382" spans="4:5" x14ac:dyDescent="0.35">
      <c r="D382" s="30" t="str">
        <f t="shared" si="22"/>
        <v xml:space="preserve">Other non-medical professional staff </v>
      </c>
      <c r="E382">
        <f t="shared" si="23"/>
        <v>0</v>
      </c>
    </row>
    <row r="383" spans="4:5" x14ac:dyDescent="0.35">
      <c r="D383" s="30" t="str">
        <f t="shared" si="22"/>
        <v xml:space="preserve">Other non-medical support staff </v>
      </c>
      <c r="E383">
        <f t="shared" si="23"/>
        <v>0</v>
      </c>
    </row>
    <row r="384" spans="4:5" x14ac:dyDescent="0.35">
      <c r="D384" s="30" t="str">
        <f t="shared" si="22"/>
        <v xml:space="preserve">Medical and Pathology Laboratory Technicians </v>
      </c>
      <c r="E384">
        <f t="shared" si="23"/>
        <v>13915</v>
      </c>
    </row>
    <row r="385" spans="2:5" x14ac:dyDescent="0.35">
      <c r="D385" s="30" t="str">
        <f t="shared" si="22"/>
        <v xml:space="preserve">Paramedical Practitioners </v>
      </c>
      <c r="E385">
        <f t="shared" si="23"/>
        <v>1205</v>
      </c>
    </row>
    <row r="386" spans="2:5" x14ac:dyDescent="0.35">
      <c r="D386" s="30" t="str">
        <f t="shared" si="22"/>
        <v>Physiotherapists and physiotherapy assistants</v>
      </c>
      <c r="E386">
        <f t="shared" si="23"/>
        <v>231</v>
      </c>
    </row>
    <row r="387" spans="2:5" x14ac:dyDescent="0.35">
      <c r="D387" s="30" t="str">
        <f t="shared" si="22"/>
        <v>Social workers</v>
      </c>
      <c r="E387">
        <f t="shared" si="23"/>
        <v>0</v>
      </c>
    </row>
    <row r="388" spans="2:5" x14ac:dyDescent="0.35">
      <c r="D388" s="30" t="str">
        <f t="shared" si="22"/>
        <v xml:space="preserve">Audiologists and Speech Therapists </v>
      </c>
      <c r="E388">
        <f t="shared" si="23"/>
        <v>0</v>
      </c>
    </row>
    <row r="389" spans="2:5" x14ac:dyDescent="0.35">
      <c r="D389" s="30" t="str">
        <f t="shared" si="22"/>
        <v>Traditional and complementary medicine practitioners</v>
      </c>
      <c r="E389">
        <f t="shared" si="23"/>
        <v>0</v>
      </c>
    </row>
    <row r="390" spans="2:5" x14ac:dyDescent="0.35">
      <c r="B390" t="str">
        <f>Q1</f>
        <v>GAB</v>
      </c>
      <c r="C390">
        <f>Q2</f>
        <v>2388992.5000000005</v>
      </c>
      <c r="D390" s="29" t="str">
        <f t="shared" si="22"/>
        <v>Medical Doctors</v>
      </c>
      <c r="E390">
        <f t="shared" ref="E390:E413" si="24">Q3</f>
        <v>2832</v>
      </c>
    </row>
    <row r="391" spans="2:5" x14ac:dyDescent="0.35">
      <c r="D391" s="30" t="str">
        <f t="shared" si="22"/>
        <v>Nursing Personnel</v>
      </c>
      <c r="E391">
        <f t="shared" si="24"/>
        <v>8554</v>
      </c>
    </row>
    <row r="392" spans="2:5" x14ac:dyDescent="0.35">
      <c r="D392" s="30" t="str">
        <f t="shared" si="22"/>
        <v>Midwifery personnel</v>
      </c>
      <c r="E392">
        <f t="shared" si="24"/>
        <v>1840</v>
      </c>
    </row>
    <row r="393" spans="2:5" x14ac:dyDescent="0.35">
      <c r="D393" s="30" t="str">
        <f t="shared" si="22"/>
        <v>Pharmacists</v>
      </c>
      <c r="E393">
        <f t="shared" si="24"/>
        <v>0</v>
      </c>
    </row>
    <row r="394" spans="2:5" x14ac:dyDescent="0.35">
      <c r="D394" s="30" t="str">
        <f t="shared" si="22"/>
        <v>Dentists</v>
      </c>
      <c r="E394">
        <f t="shared" si="24"/>
        <v>0</v>
      </c>
    </row>
    <row r="395" spans="2:5" x14ac:dyDescent="0.35">
      <c r="D395" s="30" t="str">
        <f t="shared" si="22"/>
        <v xml:space="preserve">Community Health Workers </v>
      </c>
      <c r="E395">
        <f t="shared" si="24"/>
        <v>98</v>
      </c>
    </row>
    <row r="396" spans="2:5" x14ac:dyDescent="0.35">
      <c r="D396" s="30" t="str">
        <f t="shared" si="22"/>
        <v>Dieticians and nutritionists</v>
      </c>
      <c r="E396">
        <f t="shared" si="24"/>
        <v>0</v>
      </c>
    </row>
    <row r="397" spans="2:5" x14ac:dyDescent="0.35">
      <c r="D397" s="30" t="str">
        <f t="shared" si="22"/>
        <v>Environmental and occupational health &amp; hygiene workers</v>
      </c>
      <c r="E397">
        <f t="shared" si="24"/>
        <v>0</v>
      </c>
    </row>
    <row r="398" spans="2:5" x14ac:dyDescent="0.35">
      <c r="D398" s="30" t="str">
        <f t="shared" si="22"/>
        <v>Personal care workers in health service</v>
      </c>
      <c r="E398">
        <f t="shared" si="24"/>
        <v>70</v>
      </c>
    </row>
    <row r="399" spans="2:5" x14ac:dyDescent="0.35">
      <c r="D399" s="30" t="str">
        <f t="shared" si="22"/>
        <v xml:space="preserve">Managerial staff </v>
      </c>
      <c r="E399">
        <f t="shared" si="24"/>
        <v>0</v>
      </c>
    </row>
    <row r="400" spans="2:5" x14ac:dyDescent="0.35">
      <c r="D400" s="30" t="str">
        <f t="shared" si="22"/>
        <v xml:space="preserve">Medical and dental Prosthetic Technicians </v>
      </c>
      <c r="E400">
        <f t="shared" si="24"/>
        <v>17</v>
      </c>
    </row>
    <row r="401" spans="2:5" x14ac:dyDescent="0.35">
      <c r="D401" s="30" t="str">
        <f t="shared" si="22"/>
        <v xml:space="preserve">Medical and Pathology Laboratory scientists </v>
      </c>
      <c r="E401">
        <f t="shared" si="24"/>
        <v>231</v>
      </c>
    </row>
    <row r="402" spans="2:5" x14ac:dyDescent="0.35">
      <c r="D402" s="30" t="str">
        <f t="shared" si="22"/>
        <v xml:space="preserve">Medical Assistants </v>
      </c>
      <c r="E402">
        <f t="shared" si="24"/>
        <v>0</v>
      </c>
    </row>
    <row r="403" spans="2:5" x14ac:dyDescent="0.35">
      <c r="D403" s="30" t="str">
        <f t="shared" si="22"/>
        <v xml:space="preserve">Medical Imaging and Therapeutic Equipment Technicians </v>
      </c>
      <c r="E403">
        <f t="shared" si="24"/>
        <v>478</v>
      </c>
    </row>
    <row r="404" spans="2:5" x14ac:dyDescent="0.35">
      <c r="D404" s="30" t="str">
        <f t="shared" si="22"/>
        <v xml:space="preserve">Medical Records and Health Information Technicians </v>
      </c>
      <c r="E404">
        <f t="shared" si="24"/>
        <v>0</v>
      </c>
    </row>
    <row r="405" spans="2:5" x14ac:dyDescent="0.35">
      <c r="D405" s="30" t="str">
        <f t="shared" si="22"/>
        <v xml:space="preserve">Optometrists and Ophthalmic Opticians </v>
      </c>
      <c r="E405">
        <f t="shared" si="24"/>
        <v>0</v>
      </c>
    </row>
    <row r="406" spans="2:5" x14ac:dyDescent="0.35">
      <c r="D406" s="30" t="str">
        <f t="shared" si="22"/>
        <v xml:space="preserve">Other non-medical professional staff </v>
      </c>
      <c r="E406">
        <f t="shared" si="24"/>
        <v>0</v>
      </c>
    </row>
    <row r="407" spans="2:5" x14ac:dyDescent="0.35">
      <c r="D407" s="30" t="str">
        <f t="shared" si="22"/>
        <v xml:space="preserve">Other non-medical support staff </v>
      </c>
      <c r="E407">
        <f t="shared" si="24"/>
        <v>0</v>
      </c>
    </row>
    <row r="408" spans="2:5" x14ac:dyDescent="0.35">
      <c r="D408" s="30" t="str">
        <f t="shared" si="22"/>
        <v xml:space="preserve">Medical and Pathology Laboratory Technicians </v>
      </c>
      <c r="E408">
        <f t="shared" si="24"/>
        <v>228</v>
      </c>
    </row>
    <row r="409" spans="2:5" x14ac:dyDescent="0.35">
      <c r="D409" s="30" t="str">
        <f t="shared" si="22"/>
        <v xml:space="preserve">Paramedical Practitioners </v>
      </c>
      <c r="E409">
        <f t="shared" si="24"/>
        <v>84</v>
      </c>
    </row>
    <row r="410" spans="2:5" x14ac:dyDescent="0.35">
      <c r="D410" s="30" t="str">
        <f t="shared" si="22"/>
        <v>Physiotherapists and physiotherapy assistants</v>
      </c>
      <c r="E410">
        <f t="shared" si="24"/>
        <v>2</v>
      </c>
    </row>
    <row r="411" spans="2:5" x14ac:dyDescent="0.35">
      <c r="D411" s="30" t="str">
        <f t="shared" si="22"/>
        <v>Social workers</v>
      </c>
      <c r="E411">
        <f t="shared" si="24"/>
        <v>0</v>
      </c>
    </row>
    <row r="412" spans="2:5" x14ac:dyDescent="0.35">
      <c r="D412" s="30" t="str">
        <f t="shared" si="22"/>
        <v xml:space="preserve">Audiologists and Speech Therapists </v>
      </c>
      <c r="E412">
        <f t="shared" si="24"/>
        <v>0</v>
      </c>
    </row>
    <row r="413" spans="2:5" x14ac:dyDescent="0.35">
      <c r="D413" s="30" t="str">
        <f t="shared" si="22"/>
        <v>Traditional and complementary medicine practitioners</v>
      </c>
      <c r="E413">
        <f t="shared" si="24"/>
        <v>0</v>
      </c>
    </row>
    <row r="414" spans="2:5" x14ac:dyDescent="0.35">
      <c r="B414" t="str">
        <f>R1</f>
        <v>GHA</v>
      </c>
      <c r="C414">
        <f>R2</f>
        <v>33475870.500000011</v>
      </c>
      <c r="D414" s="29" t="str">
        <f t="shared" si="22"/>
        <v>Medical Doctors</v>
      </c>
      <c r="E414">
        <f t="shared" ref="E414:E437" si="25">R3</f>
        <v>9452</v>
      </c>
    </row>
    <row r="415" spans="2:5" x14ac:dyDescent="0.35">
      <c r="D415" s="30" t="str">
        <f t="shared" si="22"/>
        <v>Nursing Personnel</v>
      </c>
      <c r="E415">
        <f t="shared" si="25"/>
        <v>205886</v>
      </c>
    </row>
    <row r="416" spans="2:5" x14ac:dyDescent="0.35">
      <c r="D416" s="30" t="str">
        <f t="shared" si="22"/>
        <v>Midwifery personnel</v>
      </c>
      <c r="E416">
        <f t="shared" si="25"/>
        <v>47764</v>
      </c>
    </row>
    <row r="417" spans="4:5" x14ac:dyDescent="0.35">
      <c r="D417" s="30" t="str">
        <f t="shared" si="22"/>
        <v>Pharmacists</v>
      </c>
      <c r="E417">
        <f t="shared" si="25"/>
        <v>227</v>
      </c>
    </row>
    <row r="418" spans="4:5" x14ac:dyDescent="0.35">
      <c r="D418" s="30" t="str">
        <f t="shared" si="22"/>
        <v>Dentists</v>
      </c>
      <c r="E418">
        <f t="shared" si="25"/>
        <v>40</v>
      </c>
    </row>
    <row r="419" spans="4:5" x14ac:dyDescent="0.35">
      <c r="D419" s="30" t="str">
        <f t="shared" si="22"/>
        <v xml:space="preserve">Community Health Workers </v>
      </c>
      <c r="E419">
        <f t="shared" si="25"/>
        <v>0</v>
      </c>
    </row>
    <row r="420" spans="4:5" x14ac:dyDescent="0.35">
      <c r="D420" s="30" t="str">
        <f t="shared" si="22"/>
        <v>Dieticians and nutritionists</v>
      </c>
      <c r="E420">
        <f t="shared" si="25"/>
        <v>6</v>
      </c>
    </row>
    <row r="421" spans="4:5" x14ac:dyDescent="0.35">
      <c r="D421" s="30" t="str">
        <f t="shared" si="22"/>
        <v>Environmental and occupational health &amp; hygiene workers</v>
      </c>
      <c r="E421">
        <f t="shared" si="25"/>
        <v>0</v>
      </c>
    </row>
    <row r="422" spans="4:5" x14ac:dyDescent="0.35">
      <c r="D422" s="30" t="str">
        <f t="shared" si="22"/>
        <v>Personal care workers in health service</v>
      </c>
      <c r="E422">
        <f t="shared" si="25"/>
        <v>3602</v>
      </c>
    </row>
    <row r="423" spans="4:5" x14ac:dyDescent="0.35">
      <c r="D423" s="30" t="str">
        <f t="shared" si="22"/>
        <v xml:space="preserve">Managerial staff </v>
      </c>
      <c r="E423">
        <f t="shared" si="25"/>
        <v>0</v>
      </c>
    </row>
    <row r="424" spans="4:5" x14ac:dyDescent="0.35">
      <c r="D424" s="30" t="str">
        <f t="shared" si="22"/>
        <v xml:space="preserve">Medical and dental Prosthetic Technicians </v>
      </c>
      <c r="E424">
        <f t="shared" si="25"/>
        <v>0</v>
      </c>
    </row>
    <row r="425" spans="4:5" x14ac:dyDescent="0.35">
      <c r="D425" s="30" t="str">
        <f t="shared" si="22"/>
        <v xml:space="preserve">Medical and Pathology Laboratory scientists </v>
      </c>
      <c r="E425">
        <f t="shared" si="25"/>
        <v>2139</v>
      </c>
    </row>
    <row r="426" spans="4:5" x14ac:dyDescent="0.35">
      <c r="D426" s="30" t="str">
        <f t="shared" si="22"/>
        <v xml:space="preserve">Medical Assistants </v>
      </c>
      <c r="E426">
        <f t="shared" si="25"/>
        <v>2471</v>
      </c>
    </row>
    <row r="427" spans="4:5" x14ac:dyDescent="0.35">
      <c r="D427" s="30" t="str">
        <f t="shared" si="22"/>
        <v xml:space="preserve">Medical Imaging and Therapeutic Equipment Technicians </v>
      </c>
      <c r="E427">
        <f t="shared" si="25"/>
        <v>2703</v>
      </c>
    </row>
    <row r="428" spans="4:5" x14ac:dyDescent="0.35">
      <c r="D428" s="30" t="str">
        <f t="shared" si="22"/>
        <v xml:space="preserve">Medical Records and Health Information Technicians </v>
      </c>
      <c r="E428">
        <f t="shared" si="25"/>
        <v>3555</v>
      </c>
    </row>
    <row r="429" spans="4:5" x14ac:dyDescent="0.35">
      <c r="D429" s="30" t="str">
        <f t="shared" si="22"/>
        <v xml:space="preserve">Optometrists and Ophthalmic Opticians </v>
      </c>
      <c r="E429">
        <f t="shared" si="25"/>
        <v>309</v>
      </c>
    </row>
    <row r="430" spans="4:5" x14ac:dyDescent="0.35">
      <c r="D430" s="30" t="str">
        <f t="shared" ref="D430:D493" si="26">D406</f>
        <v xml:space="preserve">Other non-medical professional staff </v>
      </c>
      <c r="E430">
        <f t="shared" si="25"/>
        <v>0</v>
      </c>
    </row>
    <row r="431" spans="4:5" x14ac:dyDescent="0.35">
      <c r="D431" s="30" t="str">
        <f t="shared" si="26"/>
        <v xml:space="preserve">Other non-medical support staff </v>
      </c>
      <c r="E431">
        <f t="shared" si="25"/>
        <v>0</v>
      </c>
    </row>
    <row r="432" spans="4:5" x14ac:dyDescent="0.35">
      <c r="D432" s="30" t="str">
        <f t="shared" si="26"/>
        <v xml:space="preserve">Medical and Pathology Laboratory Technicians </v>
      </c>
      <c r="E432">
        <f t="shared" si="25"/>
        <v>477</v>
      </c>
    </row>
    <row r="433" spans="2:5" x14ac:dyDescent="0.35">
      <c r="D433" s="30" t="str">
        <f t="shared" si="26"/>
        <v xml:space="preserve">Paramedical Practitioners </v>
      </c>
      <c r="E433">
        <f t="shared" si="25"/>
        <v>0</v>
      </c>
    </row>
    <row r="434" spans="2:5" x14ac:dyDescent="0.35">
      <c r="D434" s="30" t="str">
        <f t="shared" si="26"/>
        <v>Physiotherapists and physiotherapy assistants</v>
      </c>
      <c r="E434">
        <f t="shared" si="25"/>
        <v>381</v>
      </c>
    </row>
    <row r="435" spans="2:5" x14ac:dyDescent="0.35">
      <c r="D435" s="30" t="str">
        <f t="shared" si="26"/>
        <v>Social workers</v>
      </c>
      <c r="E435">
        <f t="shared" si="25"/>
        <v>0</v>
      </c>
    </row>
    <row r="436" spans="2:5" x14ac:dyDescent="0.35">
      <c r="D436" s="30" t="str">
        <f t="shared" si="26"/>
        <v xml:space="preserve">Audiologists and Speech Therapists </v>
      </c>
      <c r="E436">
        <f t="shared" si="25"/>
        <v>30</v>
      </c>
    </row>
    <row r="437" spans="2:5" x14ac:dyDescent="0.35">
      <c r="D437" s="30" t="str">
        <f t="shared" si="26"/>
        <v>Traditional and complementary medicine practitioners</v>
      </c>
      <c r="E437">
        <f t="shared" si="25"/>
        <v>0</v>
      </c>
    </row>
    <row r="438" spans="2:5" x14ac:dyDescent="0.35">
      <c r="B438" t="str">
        <f>S1</f>
        <v>GIN</v>
      </c>
      <c r="C438">
        <f>S2</f>
        <v>13859340.500000006</v>
      </c>
      <c r="D438" s="29" t="str">
        <f t="shared" si="26"/>
        <v>Medical Doctors</v>
      </c>
      <c r="E438">
        <f t="shared" ref="E438:E461" si="27">S3</f>
        <v>856</v>
      </c>
    </row>
    <row r="439" spans="2:5" x14ac:dyDescent="0.35">
      <c r="D439" s="30" t="str">
        <f t="shared" si="26"/>
        <v>Nursing Personnel</v>
      </c>
      <c r="E439">
        <f t="shared" si="27"/>
        <v>8734</v>
      </c>
    </row>
    <row r="440" spans="2:5" x14ac:dyDescent="0.35">
      <c r="D440" s="30" t="str">
        <f t="shared" si="26"/>
        <v>Midwifery personnel</v>
      </c>
      <c r="E440">
        <f t="shared" si="27"/>
        <v>1554</v>
      </c>
    </row>
    <row r="441" spans="2:5" x14ac:dyDescent="0.35">
      <c r="D441" s="30" t="str">
        <f t="shared" si="26"/>
        <v>Pharmacists</v>
      </c>
      <c r="E441">
        <f t="shared" si="27"/>
        <v>71</v>
      </c>
    </row>
    <row r="442" spans="2:5" x14ac:dyDescent="0.35">
      <c r="D442" s="30" t="str">
        <f t="shared" si="26"/>
        <v>Dentists</v>
      </c>
      <c r="E442">
        <f t="shared" si="27"/>
        <v>0</v>
      </c>
    </row>
    <row r="443" spans="2:5" x14ac:dyDescent="0.35">
      <c r="D443" s="30" t="str">
        <f t="shared" si="26"/>
        <v xml:space="preserve">Community Health Workers </v>
      </c>
      <c r="E443">
        <f t="shared" si="27"/>
        <v>0</v>
      </c>
    </row>
    <row r="444" spans="2:5" x14ac:dyDescent="0.35">
      <c r="D444" s="30" t="str">
        <f t="shared" si="26"/>
        <v>Dieticians and nutritionists</v>
      </c>
      <c r="E444">
        <f t="shared" si="27"/>
        <v>0</v>
      </c>
    </row>
    <row r="445" spans="2:5" x14ac:dyDescent="0.35">
      <c r="D445" s="30" t="str">
        <f t="shared" si="26"/>
        <v>Environmental and occupational health &amp; hygiene workers</v>
      </c>
      <c r="E445">
        <f t="shared" si="27"/>
        <v>0</v>
      </c>
    </row>
    <row r="446" spans="2:5" x14ac:dyDescent="0.35">
      <c r="D446" s="30" t="str">
        <f t="shared" si="26"/>
        <v>Personal care workers in health service</v>
      </c>
      <c r="E446">
        <f t="shared" si="27"/>
        <v>0</v>
      </c>
    </row>
    <row r="447" spans="2:5" x14ac:dyDescent="0.35">
      <c r="D447" s="30" t="str">
        <f t="shared" si="26"/>
        <v xml:space="preserve">Managerial staff </v>
      </c>
      <c r="E447">
        <f t="shared" si="27"/>
        <v>0</v>
      </c>
    </row>
    <row r="448" spans="2:5" x14ac:dyDescent="0.35">
      <c r="D448" s="30" t="str">
        <f t="shared" si="26"/>
        <v xml:space="preserve">Medical and dental Prosthetic Technicians </v>
      </c>
      <c r="E448">
        <f t="shared" si="27"/>
        <v>0</v>
      </c>
    </row>
    <row r="449" spans="2:5" x14ac:dyDescent="0.35">
      <c r="D449" s="30" t="str">
        <f t="shared" si="26"/>
        <v xml:space="preserve">Medical and Pathology Laboratory scientists </v>
      </c>
      <c r="E449">
        <f t="shared" si="27"/>
        <v>0</v>
      </c>
    </row>
    <row r="450" spans="2:5" x14ac:dyDescent="0.35">
      <c r="D450" s="30" t="str">
        <f t="shared" si="26"/>
        <v xml:space="preserve">Medical Assistants </v>
      </c>
      <c r="E450">
        <f t="shared" si="27"/>
        <v>0</v>
      </c>
    </row>
    <row r="451" spans="2:5" x14ac:dyDescent="0.35">
      <c r="D451" s="30" t="str">
        <f t="shared" si="26"/>
        <v xml:space="preserve">Medical Imaging and Therapeutic Equipment Technicians </v>
      </c>
      <c r="E451">
        <f t="shared" si="27"/>
        <v>0</v>
      </c>
    </row>
    <row r="452" spans="2:5" x14ac:dyDescent="0.35">
      <c r="D452" s="30" t="str">
        <f t="shared" si="26"/>
        <v xml:space="preserve">Medical Records and Health Information Technicians </v>
      </c>
      <c r="E452">
        <f t="shared" si="27"/>
        <v>0</v>
      </c>
    </row>
    <row r="453" spans="2:5" x14ac:dyDescent="0.35">
      <c r="D453" s="30" t="str">
        <f t="shared" si="26"/>
        <v xml:space="preserve">Optometrists and Ophthalmic Opticians </v>
      </c>
      <c r="E453">
        <f t="shared" si="27"/>
        <v>0</v>
      </c>
    </row>
    <row r="454" spans="2:5" x14ac:dyDescent="0.35">
      <c r="D454" s="30" t="str">
        <f t="shared" si="26"/>
        <v xml:space="preserve">Other non-medical professional staff </v>
      </c>
      <c r="E454">
        <f t="shared" si="27"/>
        <v>0</v>
      </c>
    </row>
    <row r="455" spans="2:5" x14ac:dyDescent="0.35">
      <c r="D455" s="30" t="str">
        <f t="shared" si="26"/>
        <v xml:space="preserve">Other non-medical support staff </v>
      </c>
      <c r="E455">
        <f t="shared" si="27"/>
        <v>0</v>
      </c>
    </row>
    <row r="456" spans="2:5" x14ac:dyDescent="0.35">
      <c r="D456" s="30" t="str">
        <f t="shared" si="26"/>
        <v xml:space="preserve">Medical and Pathology Laboratory Technicians </v>
      </c>
      <c r="E456">
        <f t="shared" si="27"/>
        <v>0</v>
      </c>
    </row>
    <row r="457" spans="2:5" x14ac:dyDescent="0.35">
      <c r="D457" s="30" t="str">
        <f t="shared" si="26"/>
        <v xml:space="preserve">Paramedical Practitioners </v>
      </c>
      <c r="E457">
        <f t="shared" si="27"/>
        <v>0</v>
      </c>
    </row>
    <row r="458" spans="2:5" x14ac:dyDescent="0.35">
      <c r="D458" s="30" t="str">
        <f t="shared" si="26"/>
        <v>Physiotherapists and physiotherapy assistants</v>
      </c>
      <c r="E458">
        <f t="shared" si="27"/>
        <v>0</v>
      </c>
    </row>
    <row r="459" spans="2:5" x14ac:dyDescent="0.35">
      <c r="D459" s="30" t="str">
        <f t="shared" si="26"/>
        <v>Social workers</v>
      </c>
      <c r="E459">
        <f t="shared" si="27"/>
        <v>0</v>
      </c>
    </row>
    <row r="460" spans="2:5" x14ac:dyDescent="0.35">
      <c r="D460" s="30" t="str">
        <f t="shared" si="26"/>
        <v xml:space="preserve">Audiologists and Speech Therapists </v>
      </c>
      <c r="E460">
        <f t="shared" si="27"/>
        <v>0</v>
      </c>
    </row>
    <row r="461" spans="2:5" x14ac:dyDescent="0.35">
      <c r="D461" s="30" t="str">
        <f t="shared" si="26"/>
        <v>Traditional and complementary medicine practitioners</v>
      </c>
      <c r="E461">
        <f t="shared" si="27"/>
        <v>0</v>
      </c>
    </row>
    <row r="462" spans="2:5" x14ac:dyDescent="0.35">
      <c r="B462" t="str">
        <f>T1</f>
        <v>GMB</v>
      </c>
      <c r="C462">
        <f>T2</f>
        <v>2705991.9999999995</v>
      </c>
      <c r="D462" s="29" t="str">
        <f t="shared" si="26"/>
        <v>Medical Doctors</v>
      </c>
      <c r="E462">
        <f t="shared" ref="E462:E485" si="28">T3</f>
        <v>0</v>
      </c>
    </row>
    <row r="463" spans="2:5" x14ac:dyDescent="0.35">
      <c r="D463" s="30" t="str">
        <f t="shared" si="26"/>
        <v>Nursing Personnel</v>
      </c>
      <c r="E463">
        <f t="shared" si="28"/>
        <v>0</v>
      </c>
    </row>
    <row r="464" spans="2:5" x14ac:dyDescent="0.35">
      <c r="D464" s="30" t="str">
        <f t="shared" si="26"/>
        <v>Midwifery personnel</v>
      </c>
      <c r="E464">
        <f t="shared" si="28"/>
        <v>0</v>
      </c>
    </row>
    <row r="465" spans="4:5" x14ac:dyDescent="0.35">
      <c r="D465" s="30" t="str">
        <f t="shared" si="26"/>
        <v>Pharmacists</v>
      </c>
      <c r="E465">
        <f t="shared" si="28"/>
        <v>3224</v>
      </c>
    </row>
    <row r="466" spans="4:5" x14ac:dyDescent="0.35">
      <c r="D466" s="30" t="str">
        <f t="shared" si="26"/>
        <v>Dentists</v>
      </c>
      <c r="E466">
        <f t="shared" si="28"/>
        <v>612</v>
      </c>
    </row>
    <row r="467" spans="4:5" x14ac:dyDescent="0.35">
      <c r="D467" s="30" t="str">
        <f t="shared" si="26"/>
        <v xml:space="preserve">Community Health Workers </v>
      </c>
      <c r="E467">
        <f t="shared" si="28"/>
        <v>0</v>
      </c>
    </row>
    <row r="468" spans="4:5" x14ac:dyDescent="0.35">
      <c r="D468" s="30" t="str">
        <f t="shared" si="26"/>
        <v>Dieticians and nutritionists</v>
      </c>
      <c r="E468">
        <f t="shared" si="28"/>
        <v>59</v>
      </c>
    </row>
    <row r="469" spans="4:5" x14ac:dyDescent="0.35">
      <c r="D469" s="30" t="str">
        <f t="shared" si="26"/>
        <v>Environmental and occupational health &amp; hygiene workers</v>
      </c>
      <c r="E469">
        <f t="shared" si="28"/>
        <v>2305</v>
      </c>
    </row>
    <row r="470" spans="4:5" x14ac:dyDescent="0.35">
      <c r="D470" s="30" t="str">
        <f t="shared" si="26"/>
        <v>Personal care workers in health service</v>
      </c>
      <c r="E470">
        <f t="shared" si="28"/>
        <v>0</v>
      </c>
    </row>
    <row r="471" spans="4:5" x14ac:dyDescent="0.35">
      <c r="D471" s="30" t="str">
        <f t="shared" si="26"/>
        <v xml:space="preserve">Managerial staff </v>
      </c>
      <c r="E471">
        <f t="shared" si="28"/>
        <v>0</v>
      </c>
    </row>
    <row r="472" spans="4:5" x14ac:dyDescent="0.35">
      <c r="D472" s="30" t="str">
        <f t="shared" si="26"/>
        <v xml:space="preserve">Medical and dental Prosthetic Technicians </v>
      </c>
      <c r="E472">
        <f t="shared" si="28"/>
        <v>0</v>
      </c>
    </row>
    <row r="473" spans="4:5" x14ac:dyDescent="0.35">
      <c r="D473" s="30" t="str">
        <f t="shared" si="26"/>
        <v xml:space="preserve">Medical and Pathology Laboratory scientists </v>
      </c>
      <c r="E473">
        <f t="shared" si="28"/>
        <v>0</v>
      </c>
    </row>
    <row r="474" spans="4:5" x14ac:dyDescent="0.35">
      <c r="D474" s="30" t="str">
        <f t="shared" si="26"/>
        <v xml:space="preserve">Medical Assistants </v>
      </c>
      <c r="E474">
        <f t="shared" si="28"/>
        <v>0</v>
      </c>
    </row>
    <row r="475" spans="4:5" x14ac:dyDescent="0.35">
      <c r="D475" s="30" t="str">
        <f t="shared" si="26"/>
        <v xml:space="preserve">Medical Imaging and Therapeutic Equipment Technicians </v>
      </c>
      <c r="E475">
        <f t="shared" si="28"/>
        <v>0</v>
      </c>
    </row>
    <row r="476" spans="4:5" x14ac:dyDescent="0.35">
      <c r="D476" s="30" t="str">
        <f t="shared" si="26"/>
        <v xml:space="preserve">Medical Records and Health Information Technicians </v>
      </c>
      <c r="E476">
        <f t="shared" si="28"/>
        <v>0</v>
      </c>
    </row>
    <row r="477" spans="4:5" x14ac:dyDescent="0.35">
      <c r="D477" s="30" t="str">
        <f t="shared" si="26"/>
        <v xml:space="preserve">Optometrists and Ophthalmic Opticians </v>
      </c>
      <c r="E477">
        <f t="shared" si="28"/>
        <v>0</v>
      </c>
    </row>
    <row r="478" spans="4:5" x14ac:dyDescent="0.35">
      <c r="D478" s="30" t="str">
        <f t="shared" si="26"/>
        <v xml:space="preserve">Other non-medical professional staff </v>
      </c>
      <c r="E478">
        <f t="shared" si="28"/>
        <v>0</v>
      </c>
    </row>
    <row r="479" spans="4:5" x14ac:dyDescent="0.35">
      <c r="D479" s="30" t="str">
        <f t="shared" si="26"/>
        <v xml:space="preserve">Other non-medical support staff </v>
      </c>
      <c r="E479">
        <f t="shared" si="28"/>
        <v>0</v>
      </c>
    </row>
    <row r="480" spans="4:5" x14ac:dyDescent="0.35">
      <c r="D480" s="30" t="str">
        <f t="shared" si="26"/>
        <v xml:space="preserve">Medical and Pathology Laboratory Technicians </v>
      </c>
      <c r="E480">
        <f t="shared" si="28"/>
        <v>0</v>
      </c>
    </row>
    <row r="481" spans="2:5" x14ac:dyDescent="0.35">
      <c r="D481" s="30" t="str">
        <f t="shared" si="26"/>
        <v xml:space="preserve">Paramedical Practitioners </v>
      </c>
      <c r="E481">
        <f t="shared" si="28"/>
        <v>0</v>
      </c>
    </row>
    <row r="482" spans="2:5" x14ac:dyDescent="0.35">
      <c r="D482" s="30" t="str">
        <f t="shared" si="26"/>
        <v>Physiotherapists and physiotherapy assistants</v>
      </c>
      <c r="E482">
        <f t="shared" si="28"/>
        <v>0</v>
      </c>
    </row>
    <row r="483" spans="2:5" x14ac:dyDescent="0.35">
      <c r="D483" s="30" t="str">
        <f t="shared" si="26"/>
        <v>Social workers</v>
      </c>
      <c r="E483">
        <f t="shared" si="28"/>
        <v>0</v>
      </c>
    </row>
    <row r="484" spans="2:5" x14ac:dyDescent="0.35">
      <c r="D484" s="30" t="str">
        <f t="shared" si="26"/>
        <v xml:space="preserve">Audiologists and Speech Therapists </v>
      </c>
      <c r="E484">
        <f t="shared" si="28"/>
        <v>0</v>
      </c>
    </row>
    <row r="485" spans="2:5" x14ac:dyDescent="0.35">
      <c r="D485" s="30" t="str">
        <f t="shared" si="26"/>
        <v>Traditional and complementary medicine practitioners</v>
      </c>
      <c r="E485">
        <f t="shared" si="28"/>
        <v>0</v>
      </c>
    </row>
    <row r="486" spans="2:5" x14ac:dyDescent="0.35">
      <c r="B486" t="str">
        <f>U1</f>
        <v>GNB</v>
      </c>
      <c r="C486">
        <f>U2</f>
        <v>2105565.4999999991</v>
      </c>
      <c r="D486" s="29" t="str">
        <f t="shared" si="26"/>
        <v>Medical Doctors</v>
      </c>
      <c r="E486">
        <f t="shared" ref="E486:E509" si="29">U3</f>
        <v>885</v>
      </c>
    </row>
    <row r="487" spans="2:5" x14ac:dyDescent="0.35">
      <c r="D487" s="30" t="str">
        <f t="shared" si="26"/>
        <v>Nursing Personnel</v>
      </c>
      <c r="E487">
        <f t="shared" si="29"/>
        <v>3758</v>
      </c>
    </row>
    <row r="488" spans="2:5" x14ac:dyDescent="0.35">
      <c r="D488" s="30" t="str">
        <f t="shared" si="26"/>
        <v>Midwifery personnel</v>
      </c>
      <c r="E488">
        <f t="shared" si="29"/>
        <v>394</v>
      </c>
    </row>
    <row r="489" spans="2:5" x14ac:dyDescent="0.35">
      <c r="D489" s="30" t="str">
        <f t="shared" si="26"/>
        <v>Pharmacists</v>
      </c>
      <c r="E489">
        <f t="shared" si="29"/>
        <v>0</v>
      </c>
    </row>
    <row r="490" spans="2:5" x14ac:dyDescent="0.35">
      <c r="D490" s="30" t="str">
        <f t="shared" si="26"/>
        <v>Dentists</v>
      </c>
      <c r="E490">
        <f t="shared" si="29"/>
        <v>53</v>
      </c>
    </row>
    <row r="491" spans="2:5" x14ac:dyDescent="0.35">
      <c r="D491" s="30" t="str">
        <f t="shared" si="26"/>
        <v xml:space="preserve">Community Health Workers </v>
      </c>
      <c r="E491">
        <f t="shared" si="29"/>
        <v>3975</v>
      </c>
    </row>
    <row r="492" spans="2:5" x14ac:dyDescent="0.35">
      <c r="D492" s="30" t="str">
        <f t="shared" si="26"/>
        <v>Dieticians and nutritionists</v>
      </c>
      <c r="E492">
        <f t="shared" si="29"/>
        <v>0</v>
      </c>
    </row>
    <row r="493" spans="2:5" x14ac:dyDescent="0.35">
      <c r="D493" s="30" t="str">
        <f t="shared" si="26"/>
        <v>Environmental and occupational health &amp; hygiene workers</v>
      </c>
      <c r="E493">
        <f t="shared" si="29"/>
        <v>0</v>
      </c>
    </row>
    <row r="494" spans="2:5" x14ac:dyDescent="0.35">
      <c r="D494" s="30" t="str">
        <f t="shared" ref="D494:D557" si="30">D470</f>
        <v>Personal care workers in health service</v>
      </c>
      <c r="E494">
        <f t="shared" si="29"/>
        <v>0</v>
      </c>
    </row>
    <row r="495" spans="2:5" x14ac:dyDescent="0.35">
      <c r="D495" s="30" t="str">
        <f t="shared" si="30"/>
        <v xml:space="preserve">Managerial staff </v>
      </c>
      <c r="E495">
        <f t="shared" si="29"/>
        <v>0</v>
      </c>
    </row>
    <row r="496" spans="2:5" x14ac:dyDescent="0.35">
      <c r="D496" s="30" t="str">
        <f t="shared" si="30"/>
        <v xml:space="preserve">Medical and dental Prosthetic Technicians </v>
      </c>
      <c r="E496">
        <f t="shared" si="29"/>
        <v>2</v>
      </c>
    </row>
    <row r="497" spans="2:5" x14ac:dyDescent="0.35">
      <c r="D497" s="30" t="str">
        <f t="shared" si="30"/>
        <v xml:space="preserve">Medical and Pathology Laboratory scientists </v>
      </c>
      <c r="E497">
        <f t="shared" si="29"/>
        <v>1</v>
      </c>
    </row>
    <row r="498" spans="2:5" x14ac:dyDescent="0.35">
      <c r="D498" s="30" t="str">
        <f t="shared" si="30"/>
        <v xml:space="preserve">Medical Assistants </v>
      </c>
      <c r="E498">
        <f t="shared" si="29"/>
        <v>0</v>
      </c>
    </row>
    <row r="499" spans="2:5" x14ac:dyDescent="0.35">
      <c r="D499" s="30" t="str">
        <f t="shared" si="30"/>
        <v xml:space="preserve">Medical Imaging and Therapeutic Equipment Technicians </v>
      </c>
      <c r="E499">
        <f t="shared" si="29"/>
        <v>51</v>
      </c>
    </row>
    <row r="500" spans="2:5" x14ac:dyDescent="0.35">
      <c r="D500" s="30" t="str">
        <f t="shared" si="30"/>
        <v xml:space="preserve">Medical Records and Health Information Technicians </v>
      </c>
      <c r="E500">
        <f t="shared" si="29"/>
        <v>0</v>
      </c>
    </row>
    <row r="501" spans="2:5" x14ac:dyDescent="0.35">
      <c r="D501" s="30" t="str">
        <f t="shared" si="30"/>
        <v xml:space="preserve">Optometrists and Ophthalmic Opticians </v>
      </c>
      <c r="E501">
        <f t="shared" si="29"/>
        <v>0</v>
      </c>
    </row>
    <row r="502" spans="2:5" x14ac:dyDescent="0.35">
      <c r="D502" s="30" t="str">
        <f t="shared" si="30"/>
        <v xml:space="preserve">Other non-medical professional staff </v>
      </c>
      <c r="E502">
        <f t="shared" si="29"/>
        <v>10</v>
      </c>
    </row>
    <row r="503" spans="2:5" x14ac:dyDescent="0.35">
      <c r="D503" s="30" t="str">
        <f t="shared" si="30"/>
        <v xml:space="preserve">Other non-medical support staff </v>
      </c>
      <c r="E503">
        <f t="shared" si="29"/>
        <v>64</v>
      </c>
    </row>
    <row r="504" spans="2:5" x14ac:dyDescent="0.35">
      <c r="D504" s="30" t="str">
        <f t="shared" si="30"/>
        <v xml:space="preserve">Medical and Pathology Laboratory Technicians </v>
      </c>
      <c r="E504">
        <f t="shared" si="29"/>
        <v>197</v>
      </c>
    </row>
    <row r="505" spans="2:5" x14ac:dyDescent="0.35">
      <c r="D505" s="30" t="str">
        <f t="shared" si="30"/>
        <v xml:space="preserve">Paramedical Practitioners </v>
      </c>
      <c r="E505">
        <f t="shared" si="29"/>
        <v>0</v>
      </c>
    </row>
    <row r="506" spans="2:5" x14ac:dyDescent="0.35">
      <c r="D506" s="30" t="str">
        <f t="shared" si="30"/>
        <v>Physiotherapists and physiotherapy assistants</v>
      </c>
      <c r="E506">
        <f t="shared" si="29"/>
        <v>5</v>
      </c>
    </row>
    <row r="507" spans="2:5" x14ac:dyDescent="0.35">
      <c r="D507" s="30" t="str">
        <f t="shared" si="30"/>
        <v>Social workers</v>
      </c>
      <c r="E507">
        <f t="shared" si="29"/>
        <v>68</v>
      </c>
    </row>
    <row r="508" spans="2:5" x14ac:dyDescent="0.35">
      <c r="D508" s="30" t="str">
        <f t="shared" si="30"/>
        <v xml:space="preserve">Audiologists and Speech Therapists </v>
      </c>
      <c r="E508">
        <f t="shared" si="29"/>
        <v>0</v>
      </c>
    </row>
    <row r="509" spans="2:5" x14ac:dyDescent="0.35">
      <c r="D509" s="30" t="str">
        <f t="shared" si="30"/>
        <v>Traditional and complementary medicine practitioners</v>
      </c>
      <c r="E509">
        <f t="shared" si="29"/>
        <v>0</v>
      </c>
    </row>
    <row r="510" spans="2:5" x14ac:dyDescent="0.35">
      <c r="B510" t="str">
        <f>V1</f>
        <v>GNQ</v>
      </c>
      <c r="C510">
        <f>V2</f>
        <v>1674908</v>
      </c>
      <c r="D510" s="29" t="str">
        <f t="shared" si="30"/>
        <v>Medical Doctors</v>
      </c>
      <c r="E510">
        <f t="shared" ref="E510:E533" si="31">V3</f>
        <v>478</v>
      </c>
    </row>
    <row r="511" spans="2:5" x14ac:dyDescent="0.35">
      <c r="D511" s="30" t="str">
        <f t="shared" si="30"/>
        <v>Nursing Personnel</v>
      </c>
      <c r="E511">
        <f t="shared" si="31"/>
        <v>2750</v>
      </c>
    </row>
    <row r="512" spans="2:5" x14ac:dyDescent="0.35">
      <c r="D512" s="30" t="str">
        <f t="shared" si="30"/>
        <v>Midwifery personnel</v>
      </c>
      <c r="E512">
        <f t="shared" si="31"/>
        <v>46</v>
      </c>
    </row>
    <row r="513" spans="4:5" x14ac:dyDescent="0.35">
      <c r="D513" s="30" t="str">
        <f t="shared" si="30"/>
        <v>Pharmacists</v>
      </c>
      <c r="E513">
        <f t="shared" si="31"/>
        <v>690</v>
      </c>
    </row>
    <row r="514" spans="4:5" x14ac:dyDescent="0.35">
      <c r="D514" s="30" t="str">
        <f t="shared" si="30"/>
        <v>Dentists</v>
      </c>
      <c r="E514">
        <f t="shared" si="31"/>
        <v>128</v>
      </c>
    </row>
    <row r="515" spans="4:5" x14ac:dyDescent="0.35">
      <c r="D515" s="30" t="str">
        <f t="shared" si="30"/>
        <v xml:space="preserve">Community Health Workers </v>
      </c>
      <c r="E515">
        <f t="shared" si="31"/>
        <v>146</v>
      </c>
    </row>
    <row r="516" spans="4:5" x14ac:dyDescent="0.35">
      <c r="D516" s="30" t="str">
        <f t="shared" si="30"/>
        <v>Dieticians and nutritionists</v>
      </c>
      <c r="E516">
        <f t="shared" si="31"/>
        <v>25</v>
      </c>
    </row>
    <row r="517" spans="4:5" x14ac:dyDescent="0.35">
      <c r="D517" s="30" t="str">
        <f t="shared" si="30"/>
        <v>Environmental and occupational health &amp; hygiene workers</v>
      </c>
      <c r="E517">
        <f t="shared" si="31"/>
        <v>134</v>
      </c>
    </row>
    <row r="518" spans="4:5" x14ac:dyDescent="0.35">
      <c r="D518" s="30" t="str">
        <f t="shared" si="30"/>
        <v>Personal care workers in health service</v>
      </c>
      <c r="E518">
        <f t="shared" si="31"/>
        <v>0</v>
      </c>
    </row>
    <row r="519" spans="4:5" x14ac:dyDescent="0.35">
      <c r="D519" s="30" t="str">
        <f t="shared" si="30"/>
        <v xml:space="preserve">Managerial staff </v>
      </c>
      <c r="E519">
        <f t="shared" si="31"/>
        <v>0</v>
      </c>
    </row>
    <row r="520" spans="4:5" x14ac:dyDescent="0.35">
      <c r="D520" s="30" t="str">
        <f t="shared" si="30"/>
        <v xml:space="preserve">Medical and dental Prosthetic Technicians </v>
      </c>
      <c r="E520">
        <f t="shared" si="31"/>
        <v>0</v>
      </c>
    </row>
    <row r="521" spans="4:5" x14ac:dyDescent="0.35">
      <c r="D521" s="30" t="str">
        <f t="shared" si="30"/>
        <v xml:space="preserve">Medical and Pathology Laboratory scientists </v>
      </c>
      <c r="E521">
        <f t="shared" si="31"/>
        <v>0</v>
      </c>
    </row>
    <row r="522" spans="4:5" x14ac:dyDescent="0.35">
      <c r="D522" s="30" t="str">
        <f t="shared" si="30"/>
        <v xml:space="preserve">Medical Assistants </v>
      </c>
      <c r="E522">
        <f t="shared" si="31"/>
        <v>282</v>
      </c>
    </row>
    <row r="523" spans="4:5" x14ac:dyDescent="0.35">
      <c r="D523" s="30" t="str">
        <f t="shared" si="30"/>
        <v xml:space="preserve">Medical Imaging and Therapeutic Equipment Technicians </v>
      </c>
      <c r="E523">
        <f t="shared" si="31"/>
        <v>0</v>
      </c>
    </row>
    <row r="524" spans="4:5" x14ac:dyDescent="0.35">
      <c r="D524" s="30" t="str">
        <f t="shared" si="30"/>
        <v xml:space="preserve">Medical Records and Health Information Technicians </v>
      </c>
      <c r="E524">
        <f t="shared" si="31"/>
        <v>0</v>
      </c>
    </row>
    <row r="525" spans="4:5" x14ac:dyDescent="0.35">
      <c r="D525" s="30" t="str">
        <f t="shared" si="30"/>
        <v xml:space="preserve">Optometrists and Ophthalmic Opticians </v>
      </c>
      <c r="E525">
        <f t="shared" si="31"/>
        <v>0</v>
      </c>
    </row>
    <row r="526" spans="4:5" x14ac:dyDescent="0.35">
      <c r="D526" s="30" t="str">
        <f t="shared" si="30"/>
        <v xml:space="preserve">Other non-medical professional staff </v>
      </c>
      <c r="E526">
        <f t="shared" si="31"/>
        <v>0</v>
      </c>
    </row>
    <row r="527" spans="4:5" x14ac:dyDescent="0.35">
      <c r="D527" s="30" t="str">
        <f t="shared" si="30"/>
        <v xml:space="preserve">Other non-medical support staff </v>
      </c>
      <c r="E527">
        <f t="shared" si="31"/>
        <v>0</v>
      </c>
    </row>
    <row r="528" spans="4:5" x14ac:dyDescent="0.35">
      <c r="D528" s="30" t="str">
        <f t="shared" si="30"/>
        <v xml:space="preserve">Medical and Pathology Laboratory Technicians </v>
      </c>
      <c r="E528">
        <f t="shared" si="31"/>
        <v>228</v>
      </c>
    </row>
    <row r="529" spans="2:5" x14ac:dyDescent="0.35">
      <c r="D529" s="30" t="str">
        <f t="shared" si="30"/>
        <v xml:space="preserve">Paramedical Practitioners </v>
      </c>
      <c r="E529">
        <f t="shared" si="31"/>
        <v>101</v>
      </c>
    </row>
    <row r="530" spans="2:5" x14ac:dyDescent="0.35">
      <c r="D530" s="30" t="str">
        <f t="shared" si="30"/>
        <v>Physiotherapists and physiotherapy assistants</v>
      </c>
      <c r="E530">
        <f t="shared" si="31"/>
        <v>0</v>
      </c>
    </row>
    <row r="531" spans="2:5" x14ac:dyDescent="0.35">
      <c r="D531" s="30" t="str">
        <f t="shared" si="30"/>
        <v>Social workers</v>
      </c>
      <c r="E531">
        <f t="shared" si="31"/>
        <v>0</v>
      </c>
    </row>
    <row r="532" spans="2:5" x14ac:dyDescent="0.35">
      <c r="D532" s="30" t="str">
        <f t="shared" si="30"/>
        <v xml:space="preserve">Audiologists and Speech Therapists </v>
      </c>
      <c r="E532">
        <f t="shared" si="31"/>
        <v>0</v>
      </c>
    </row>
    <row r="533" spans="2:5" x14ac:dyDescent="0.35">
      <c r="D533" s="30" t="str">
        <f t="shared" si="30"/>
        <v>Traditional and complementary medicine practitioners</v>
      </c>
      <c r="E533">
        <f t="shared" si="31"/>
        <v>0</v>
      </c>
    </row>
    <row r="534" spans="2:5" x14ac:dyDescent="0.35">
      <c r="B534" t="str">
        <f>W1</f>
        <v>KEN</v>
      </c>
      <c r="C534">
        <f>W2</f>
        <v>54027486.999999985</v>
      </c>
      <c r="D534" s="29" t="str">
        <f t="shared" si="30"/>
        <v>Medical Doctors</v>
      </c>
      <c r="E534">
        <f t="shared" ref="E534:E557" si="32">W3</f>
        <v>13340</v>
      </c>
    </row>
    <row r="535" spans="2:5" x14ac:dyDescent="0.35">
      <c r="D535" s="30" t="str">
        <f t="shared" si="30"/>
        <v>Nursing Personnel</v>
      </c>
      <c r="E535">
        <f t="shared" si="32"/>
        <v>69268</v>
      </c>
    </row>
    <row r="536" spans="2:5" x14ac:dyDescent="0.35">
      <c r="D536" s="30" t="str">
        <f t="shared" si="30"/>
        <v>Midwifery personnel</v>
      </c>
      <c r="E536">
        <f t="shared" si="32"/>
        <v>274</v>
      </c>
    </row>
    <row r="537" spans="2:5" x14ac:dyDescent="0.35">
      <c r="D537" s="30" t="str">
        <f t="shared" si="30"/>
        <v>Pharmacists</v>
      </c>
      <c r="E537">
        <f t="shared" si="32"/>
        <v>0</v>
      </c>
    </row>
    <row r="538" spans="2:5" x14ac:dyDescent="0.35">
      <c r="D538" s="30" t="str">
        <f t="shared" si="30"/>
        <v>Dentists</v>
      </c>
      <c r="E538">
        <f t="shared" si="32"/>
        <v>0</v>
      </c>
    </row>
    <row r="539" spans="2:5" x14ac:dyDescent="0.35">
      <c r="D539" s="30" t="str">
        <f t="shared" si="30"/>
        <v xml:space="preserve">Community Health Workers </v>
      </c>
      <c r="E539">
        <f t="shared" si="32"/>
        <v>86423</v>
      </c>
    </row>
    <row r="540" spans="2:5" x14ac:dyDescent="0.35">
      <c r="D540" s="30" t="str">
        <f t="shared" si="30"/>
        <v>Dieticians and nutritionists</v>
      </c>
      <c r="E540">
        <f t="shared" si="32"/>
        <v>0</v>
      </c>
    </row>
    <row r="541" spans="2:5" x14ac:dyDescent="0.35">
      <c r="D541" s="30" t="str">
        <f t="shared" si="30"/>
        <v>Environmental and occupational health &amp; hygiene workers</v>
      </c>
      <c r="E541">
        <f t="shared" si="32"/>
        <v>0</v>
      </c>
    </row>
    <row r="542" spans="2:5" x14ac:dyDescent="0.35">
      <c r="D542" s="30" t="str">
        <f t="shared" si="30"/>
        <v>Personal care workers in health service</v>
      </c>
      <c r="E542">
        <f t="shared" si="32"/>
        <v>0</v>
      </c>
    </row>
    <row r="543" spans="2:5" x14ac:dyDescent="0.35">
      <c r="D543" s="30" t="str">
        <f t="shared" si="30"/>
        <v xml:space="preserve">Managerial staff </v>
      </c>
      <c r="E543">
        <f t="shared" si="32"/>
        <v>0</v>
      </c>
    </row>
    <row r="544" spans="2:5" x14ac:dyDescent="0.35">
      <c r="D544" s="30" t="str">
        <f t="shared" si="30"/>
        <v xml:space="preserve">Medical and dental Prosthetic Technicians </v>
      </c>
      <c r="E544">
        <f t="shared" si="32"/>
        <v>181</v>
      </c>
    </row>
    <row r="545" spans="2:5" x14ac:dyDescent="0.35">
      <c r="D545" s="30" t="str">
        <f t="shared" si="30"/>
        <v xml:space="preserve">Medical and Pathology Laboratory scientists </v>
      </c>
      <c r="E545">
        <f t="shared" si="32"/>
        <v>4663</v>
      </c>
    </row>
    <row r="546" spans="2:5" x14ac:dyDescent="0.35">
      <c r="D546" s="30" t="str">
        <f t="shared" si="30"/>
        <v xml:space="preserve">Medical Assistants </v>
      </c>
      <c r="E546">
        <f t="shared" si="32"/>
        <v>0</v>
      </c>
    </row>
    <row r="547" spans="2:5" x14ac:dyDescent="0.35">
      <c r="D547" s="30" t="str">
        <f t="shared" si="30"/>
        <v xml:space="preserve">Medical Imaging and Therapeutic Equipment Technicians </v>
      </c>
      <c r="E547">
        <f t="shared" si="32"/>
        <v>0</v>
      </c>
    </row>
    <row r="548" spans="2:5" x14ac:dyDescent="0.35">
      <c r="D548" s="30" t="str">
        <f t="shared" si="30"/>
        <v xml:space="preserve">Medical Records and Health Information Technicians </v>
      </c>
      <c r="E548">
        <f t="shared" si="32"/>
        <v>0</v>
      </c>
    </row>
    <row r="549" spans="2:5" x14ac:dyDescent="0.35">
      <c r="D549" s="30" t="str">
        <f t="shared" si="30"/>
        <v xml:space="preserve">Optometrists and Ophthalmic Opticians </v>
      </c>
      <c r="E549">
        <f t="shared" si="32"/>
        <v>0</v>
      </c>
    </row>
    <row r="550" spans="2:5" x14ac:dyDescent="0.35">
      <c r="D550" s="30" t="str">
        <f t="shared" si="30"/>
        <v xml:space="preserve">Other non-medical professional staff </v>
      </c>
      <c r="E550">
        <f t="shared" si="32"/>
        <v>0</v>
      </c>
    </row>
    <row r="551" spans="2:5" x14ac:dyDescent="0.35">
      <c r="D551" s="30" t="str">
        <f t="shared" si="30"/>
        <v xml:space="preserve">Other non-medical support staff </v>
      </c>
      <c r="E551">
        <f t="shared" si="32"/>
        <v>0</v>
      </c>
    </row>
    <row r="552" spans="2:5" x14ac:dyDescent="0.35">
      <c r="D552" s="30" t="str">
        <f t="shared" si="30"/>
        <v xml:space="preserve">Medical and Pathology Laboratory Technicians </v>
      </c>
      <c r="E552">
        <f t="shared" si="32"/>
        <v>636</v>
      </c>
    </row>
    <row r="553" spans="2:5" x14ac:dyDescent="0.35">
      <c r="D553" s="30" t="str">
        <f t="shared" si="30"/>
        <v xml:space="preserve">Paramedical Practitioners </v>
      </c>
      <c r="E553">
        <f t="shared" si="32"/>
        <v>8639</v>
      </c>
    </row>
    <row r="554" spans="2:5" x14ac:dyDescent="0.35">
      <c r="D554" s="30" t="str">
        <f t="shared" si="30"/>
        <v>Physiotherapists and physiotherapy assistants</v>
      </c>
      <c r="E554">
        <f t="shared" si="32"/>
        <v>631</v>
      </c>
    </row>
    <row r="555" spans="2:5" x14ac:dyDescent="0.35">
      <c r="D555" s="30" t="str">
        <f t="shared" si="30"/>
        <v>Social workers</v>
      </c>
      <c r="E555">
        <f t="shared" si="32"/>
        <v>642</v>
      </c>
    </row>
    <row r="556" spans="2:5" x14ac:dyDescent="0.35">
      <c r="D556" s="30" t="str">
        <f t="shared" si="30"/>
        <v xml:space="preserve">Audiologists and Speech Therapists </v>
      </c>
      <c r="E556">
        <f t="shared" si="32"/>
        <v>0</v>
      </c>
    </row>
    <row r="557" spans="2:5" x14ac:dyDescent="0.35">
      <c r="D557" s="30" t="str">
        <f t="shared" si="30"/>
        <v>Traditional and complementary medicine practitioners</v>
      </c>
      <c r="E557">
        <f t="shared" si="32"/>
        <v>0</v>
      </c>
    </row>
    <row r="558" spans="2:5" x14ac:dyDescent="0.35">
      <c r="B558" t="str">
        <f>X1</f>
        <v>LBR</v>
      </c>
      <c r="C558">
        <f>X2</f>
        <v>5302681.0000000028</v>
      </c>
      <c r="D558" s="29" t="str">
        <f t="shared" ref="D558:D621" si="33">D534</f>
        <v>Medical Doctors</v>
      </c>
      <c r="E558">
        <f t="shared" ref="E558:E581" si="34">X3</f>
        <v>2025</v>
      </c>
    </row>
    <row r="559" spans="2:5" x14ac:dyDescent="0.35">
      <c r="D559" s="30" t="str">
        <f t="shared" si="33"/>
        <v>Nursing Personnel</v>
      </c>
      <c r="E559">
        <f t="shared" si="34"/>
        <v>6880</v>
      </c>
    </row>
    <row r="560" spans="2:5" x14ac:dyDescent="0.35">
      <c r="D560" s="30" t="str">
        <f t="shared" si="33"/>
        <v>Midwifery personnel</v>
      </c>
      <c r="E560">
        <f t="shared" si="34"/>
        <v>1538</v>
      </c>
    </row>
    <row r="561" spans="4:5" x14ac:dyDescent="0.35">
      <c r="D561" s="30" t="str">
        <f t="shared" si="33"/>
        <v>Pharmacists</v>
      </c>
      <c r="E561">
        <f t="shared" si="34"/>
        <v>404</v>
      </c>
    </row>
    <row r="562" spans="4:5" x14ac:dyDescent="0.35">
      <c r="D562" s="30" t="str">
        <f t="shared" si="33"/>
        <v>Dentists</v>
      </c>
      <c r="E562">
        <f t="shared" si="34"/>
        <v>147</v>
      </c>
    </row>
    <row r="563" spans="4:5" x14ac:dyDescent="0.35">
      <c r="D563" s="30" t="str">
        <f t="shared" si="33"/>
        <v xml:space="preserve">Community Health Workers </v>
      </c>
      <c r="E563">
        <f t="shared" si="34"/>
        <v>0</v>
      </c>
    </row>
    <row r="564" spans="4:5" x14ac:dyDescent="0.35">
      <c r="D564" s="30" t="str">
        <f t="shared" si="33"/>
        <v>Dieticians and nutritionists</v>
      </c>
      <c r="E564">
        <f t="shared" si="34"/>
        <v>0</v>
      </c>
    </row>
    <row r="565" spans="4:5" x14ac:dyDescent="0.35">
      <c r="D565" s="30" t="str">
        <f t="shared" si="33"/>
        <v>Environmental and occupational health &amp; hygiene workers</v>
      </c>
      <c r="E565">
        <f t="shared" si="34"/>
        <v>0</v>
      </c>
    </row>
    <row r="566" spans="4:5" x14ac:dyDescent="0.35">
      <c r="D566" s="30" t="str">
        <f t="shared" si="33"/>
        <v>Personal care workers in health service</v>
      </c>
      <c r="E566">
        <f t="shared" si="34"/>
        <v>0</v>
      </c>
    </row>
    <row r="567" spans="4:5" x14ac:dyDescent="0.35">
      <c r="D567" s="30" t="str">
        <f t="shared" si="33"/>
        <v xml:space="preserve">Managerial staff </v>
      </c>
      <c r="E567">
        <f t="shared" si="34"/>
        <v>0</v>
      </c>
    </row>
    <row r="568" spans="4:5" x14ac:dyDescent="0.35">
      <c r="D568" s="30" t="str">
        <f t="shared" si="33"/>
        <v xml:space="preserve">Medical and dental Prosthetic Technicians </v>
      </c>
      <c r="E568">
        <f t="shared" si="34"/>
        <v>0</v>
      </c>
    </row>
    <row r="569" spans="4:5" x14ac:dyDescent="0.35">
      <c r="D569" s="30" t="str">
        <f t="shared" si="33"/>
        <v xml:space="preserve">Medical and Pathology Laboratory scientists </v>
      </c>
      <c r="E569">
        <f t="shared" si="34"/>
        <v>0</v>
      </c>
    </row>
    <row r="570" spans="4:5" x14ac:dyDescent="0.35">
      <c r="D570" s="30" t="str">
        <f t="shared" si="33"/>
        <v xml:space="preserve">Medical Assistants </v>
      </c>
      <c r="E570">
        <f t="shared" si="34"/>
        <v>0</v>
      </c>
    </row>
    <row r="571" spans="4:5" x14ac:dyDescent="0.35">
      <c r="D571" s="30" t="str">
        <f t="shared" si="33"/>
        <v xml:space="preserve">Medical Imaging and Therapeutic Equipment Technicians </v>
      </c>
      <c r="E571">
        <f t="shared" si="34"/>
        <v>0</v>
      </c>
    </row>
    <row r="572" spans="4:5" x14ac:dyDescent="0.35">
      <c r="D572" s="30" t="str">
        <f t="shared" si="33"/>
        <v xml:space="preserve">Medical Records and Health Information Technicians </v>
      </c>
      <c r="E572">
        <f t="shared" si="34"/>
        <v>0</v>
      </c>
    </row>
    <row r="573" spans="4:5" x14ac:dyDescent="0.35">
      <c r="D573" s="30" t="str">
        <f t="shared" si="33"/>
        <v xml:space="preserve">Optometrists and Ophthalmic Opticians </v>
      </c>
      <c r="E573">
        <f t="shared" si="34"/>
        <v>0</v>
      </c>
    </row>
    <row r="574" spans="4:5" x14ac:dyDescent="0.35">
      <c r="D574" s="30" t="str">
        <f t="shared" si="33"/>
        <v xml:space="preserve">Other non-medical professional staff </v>
      </c>
      <c r="E574">
        <f t="shared" si="34"/>
        <v>0</v>
      </c>
    </row>
    <row r="575" spans="4:5" x14ac:dyDescent="0.35">
      <c r="D575" s="30" t="str">
        <f t="shared" si="33"/>
        <v xml:space="preserve">Other non-medical support staff </v>
      </c>
      <c r="E575">
        <f t="shared" si="34"/>
        <v>0</v>
      </c>
    </row>
    <row r="576" spans="4:5" x14ac:dyDescent="0.35">
      <c r="D576" s="30" t="str">
        <f t="shared" si="33"/>
        <v xml:space="preserve">Medical and Pathology Laboratory Technicians </v>
      </c>
      <c r="E576">
        <f t="shared" si="34"/>
        <v>0</v>
      </c>
    </row>
    <row r="577" spans="2:5" x14ac:dyDescent="0.35">
      <c r="D577" s="30" t="str">
        <f t="shared" si="33"/>
        <v xml:space="preserve">Paramedical Practitioners </v>
      </c>
      <c r="E577">
        <f t="shared" si="34"/>
        <v>0</v>
      </c>
    </row>
    <row r="578" spans="2:5" x14ac:dyDescent="0.35">
      <c r="D578" s="30" t="str">
        <f t="shared" si="33"/>
        <v>Physiotherapists and physiotherapy assistants</v>
      </c>
      <c r="E578">
        <f t="shared" si="34"/>
        <v>0</v>
      </c>
    </row>
    <row r="579" spans="2:5" x14ac:dyDescent="0.35">
      <c r="D579" s="30" t="str">
        <f t="shared" si="33"/>
        <v>Social workers</v>
      </c>
      <c r="E579">
        <f t="shared" si="34"/>
        <v>0</v>
      </c>
    </row>
    <row r="580" spans="2:5" x14ac:dyDescent="0.35">
      <c r="D580" s="30" t="str">
        <f t="shared" si="33"/>
        <v xml:space="preserve">Audiologists and Speech Therapists </v>
      </c>
      <c r="E580">
        <f t="shared" si="34"/>
        <v>0</v>
      </c>
    </row>
    <row r="581" spans="2:5" x14ac:dyDescent="0.35">
      <c r="D581" s="30" t="str">
        <f t="shared" si="33"/>
        <v>Traditional and complementary medicine practitioners</v>
      </c>
      <c r="E581">
        <f t="shared" si="34"/>
        <v>0</v>
      </c>
    </row>
    <row r="582" spans="2:5" x14ac:dyDescent="0.35">
      <c r="B582" t="str">
        <f>Y1</f>
        <v>LSO</v>
      </c>
      <c r="C582">
        <f>Y2</f>
        <v>2305825.5000000019</v>
      </c>
      <c r="D582" s="29" t="str">
        <f t="shared" si="33"/>
        <v>Medical Doctors</v>
      </c>
      <c r="E582">
        <f t="shared" ref="E582:E605" si="35">Y3</f>
        <v>748</v>
      </c>
    </row>
    <row r="583" spans="2:5" x14ac:dyDescent="0.35">
      <c r="D583" s="30" t="str">
        <f t="shared" si="33"/>
        <v>Nursing Personnel</v>
      </c>
      <c r="E583">
        <f t="shared" si="35"/>
        <v>0</v>
      </c>
    </row>
    <row r="584" spans="2:5" x14ac:dyDescent="0.35">
      <c r="D584" s="30" t="str">
        <f t="shared" si="33"/>
        <v>Midwifery personnel</v>
      </c>
      <c r="E584">
        <f t="shared" si="35"/>
        <v>0</v>
      </c>
    </row>
    <row r="585" spans="2:5" x14ac:dyDescent="0.35">
      <c r="D585" s="30" t="str">
        <f t="shared" si="33"/>
        <v>Pharmacists</v>
      </c>
      <c r="E585">
        <f t="shared" si="35"/>
        <v>0</v>
      </c>
    </row>
    <row r="586" spans="2:5" x14ac:dyDescent="0.35">
      <c r="D586" s="30" t="str">
        <f t="shared" si="33"/>
        <v>Dentists</v>
      </c>
      <c r="E586">
        <f t="shared" si="35"/>
        <v>0</v>
      </c>
    </row>
    <row r="587" spans="2:5" x14ac:dyDescent="0.35">
      <c r="D587" s="30" t="str">
        <f t="shared" si="33"/>
        <v xml:space="preserve">Community Health Workers </v>
      </c>
      <c r="E587">
        <f t="shared" si="35"/>
        <v>9196</v>
      </c>
    </row>
    <row r="588" spans="2:5" x14ac:dyDescent="0.35">
      <c r="D588" s="30" t="str">
        <f t="shared" si="33"/>
        <v>Dieticians and nutritionists</v>
      </c>
      <c r="E588">
        <f t="shared" si="35"/>
        <v>0</v>
      </c>
    </row>
    <row r="589" spans="2:5" x14ac:dyDescent="0.35">
      <c r="D589" s="30" t="str">
        <f t="shared" si="33"/>
        <v>Environmental and occupational health &amp; hygiene workers</v>
      </c>
      <c r="E589">
        <f t="shared" si="35"/>
        <v>0</v>
      </c>
    </row>
    <row r="590" spans="2:5" x14ac:dyDescent="0.35">
      <c r="D590" s="30" t="str">
        <f t="shared" si="33"/>
        <v>Personal care workers in health service</v>
      </c>
      <c r="E590">
        <f t="shared" si="35"/>
        <v>0</v>
      </c>
    </row>
    <row r="591" spans="2:5" x14ac:dyDescent="0.35">
      <c r="D591" s="30" t="str">
        <f t="shared" si="33"/>
        <v xml:space="preserve">Managerial staff </v>
      </c>
      <c r="E591">
        <f t="shared" si="35"/>
        <v>33</v>
      </c>
    </row>
    <row r="592" spans="2:5" x14ac:dyDescent="0.35">
      <c r="D592" s="30" t="str">
        <f t="shared" si="33"/>
        <v xml:space="preserve">Medical and dental Prosthetic Technicians </v>
      </c>
      <c r="E592">
        <f t="shared" si="35"/>
        <v>5</v>
      </c>
    </row>
    <row r="593" spans="2:5" x14ac:dyDescent="0.35">
      <c r="D593" s="30" t="str">
        <f t="shared" si="33"/>
        <v xml:space="preserve">Medical and Pathology Laboratory scientists </v>
      </c>
      <c r="E593">
        <f t="shared" si="35"/>
        <v>0</v>
      </c>
    </row>
    <row r="594" spans="2:5" x14ac:dyDescent="0.35">
      <c r="D594" s="30" t="str">
        <f t="shared" si="33"/>
        <v xml:space="preserve">Medical Assistants </v>
      </c>
      <c r="E594">
        <f t="shared" si="35"/>
        <v>5</v>
      </c>
    </row>
    <row r="595" spans="2:5" x14ac:dyDescent="0.35">
      <c r="D595" s="30" t="str">
        <f t="shared" si="33"/>
        <v xml:space="preserve">Medical Imaging and Therapeutic Equipment Technicians </v>
      </c>
      <c r="E595">
        <f t="shared" si="35"/>
        <v>76</v>
      </c>
    </row>
    <row r="596" spans="2:5" x14ac:dyDescent="0.35">
      <c r="D596" s="30" t="str">
        <f t="shared" si="33"/>
        <v xml:space="preserve">Medical Records and Health Information Technicians </v>
      </c>
      <c r="E596">
        <f t="shared" si="35"/>
        <v>0</v>
      </c>
    </row>
    <row r="597" spans="2:5" x14ac:dyDescent="0.35">
      <c r="D597" s="30" t="str">
        <f t="shared" si="33"/>
        <v xml:space="preserve">Optometrists and Ophthalmic Opticians </v>
      </c>
      <c r="E597">
        <f t="shared" si="35"/>
        <v>3</v>
      </c>
    </row>
    <row r="598" spans="2:5" x14ac:dyDescent="0.35">
      <c r="D598" s="30" t="str">
        <f t="shared" si="33"/>
        <v xml:space="preserve">Other non-medical professional staff </v>
      </c>
      <c r="E598">
        <f t="shared" si="35"/>
        <v>620</v>
      </c>
    </row>
    <row r="599" spans="2:5" x14ac:dyDescent="0.35">
      <c r="D599" s="30" t="str">
        <f t="shared" si="33"/>
        <v xml:space="preserve">Other non-medical support staff </v>
      </c>
      <c r="E599">
        <f t="shared" si="35"/>
        <v>0</v>
      </c>
    </row>
    <row r="600" spans="2:5" x14ac:dyDescent="0.35">
      <c r="D600" s="30" t="str">
        <f t="shared" si="33"/>
        <v xml:space="preserve">Medical and Pathology Laboratory Technicians </v>
      </c>
      <c r="E600">
        <f t="shared" si="35"/>
        <v>28</v>
      </c>
    </row>
    <row r="601" spans="2:5" x14ac:dyDescent="0.35">
      <c r="D601" s="30" t="str">
        <f t="shared" si="33"/>
        <v xml:space="preserve">Paramedical Practitioners </v>
      </c>
      <c r="E601">
        <f t="shared" si="35"/>
        <v>2</v>
      </c>
    </row>
    <row r="602" spans="2:5" x14ac:dyDescent="0.35">
      <c r="D602" s="30" t="str">
        <f t="shared" si="33"/>
        <v>Physiotherapists and physiotherapy assistants</v>
      </c>
      <c r="E602">
        <f t="shared" si="35"/>
        <v>7</v>
      </c>
    </row>
    <row r="603" spans="2:5" x14ac:dyDescent="0.35">
      <c r="D603" s="30" t="str">
        <f t="shared" si="33"/>
        <v>Social workers</v>
      </c>
      <c r="E603">
        <f t="shared" si="35"/>
        <v>0</v>
      </c>
    </row>
    <row r="604" spans="2:5" x14ac:dyDescent="0.35">
      <c r="D604" s="30" t="str">
        <f t="shared" si="33"/>
        <v xml:space="preserve">Audiologists and Speech Therapists </v>
      </c>
      <c r="E604">
        <f t="shared" si="35"/>
        <v>0</v>
      </c>
    </row>
    <row r="605" spans="2:5" x14ac:dyDescent="0.35">
      <c r="D605" s="30" t="str">
        <f t="shared" si="33"/>
        <v>Traditional and complementary medicine practitioners</v>
      </c>
      <c r="E605">
        <f t="shared" si="35"/>
        <v>0</v>
      </c>
    </row>
    <row r="606" spans="2:5" x14ac:dyDescent="0.35">
      <c r="B606" t="str">
        <f>Z1</f>
        <v>MDG</v>
      </c>
      <c r="C606">
        <f>Z2</f>
        <v>29611714.000000004</v>
      </c>
      <c r="D606" s="29" t="str">
        <f t="shared" si="33"/>
        <v>Medical Doctors</v>
      </c>
      <c r="E606">
        <f t="shared" ref="E606:E629" si="36">Z3</f>
        <v>0</v>
      </c>
    </row>
    <row r="607" spans="2:5" x14ac:dyDescent="0.35">
      <c r="D607" s="30" t="str">
        <f t="shared" si="33"/>
        <v>Nursing Personnel</v>
      </c>
      <c r="E607">
        <f t="shared" si="36"/>
        <v>0</v>
      </c>
    </row>
    <row r="608" spans="2:5" x14ac:dyDescent="0.35">
      <c r="D608" s="30" t="str">
        <f t="shared" si="33"/>
        <v>Midwifery personnel</v>
      </c>
      <c r="E608">
        <f t="shared" si="36"/>
        <v>0</v>
      </c>
    </row>
    <row r="609" spans="4:5" x14ac:dyDescent="0.35">
      <c r="D609" s="30" t="str">
        <f t="shared" si="33"/>
        <v>Pharmacists</v>
      </c>
      <c r="E609">
        <f t="shared" si="36"/>
        <v>0</v>
      </c>
    </row>
    <row r="610" spans="4:5" x14ac:dyDescent="0.35">
      <c r="D610" s="30" t="str">
        <f t="shared" si="33"/>
        <v>Dentists</v>
      </c>
      <c r="E610">
        <f t="shared" si="36"/>
        <v>0</v>
      </c>
    </row>
    <row r="611" spans="4:5" x14ac:dyDescent="0.35">
      <c r="D611" s="30" t="str">
        <f t="shared" si="33"/>
        <v xml:space="preserve">Community Health Workers </v>
      </c>
      <c r="E611">
        <f t="shared" si="36"/>
        <v>0</v>
      </c>
    </row>
    <row r="612" spans="4:5" x14ac:dyDescent="0.35">
      <c r="D612" s="30" t="str">
        <f t="shared" si="33"/>
        <v>Dieticians and nutritionists</v>
      </c>
      <c r="E612">
        <f t="shared" si="36"/>
        <v>0</v>
      </c>
    </row>
    <row r="613" spans="4:5" x14ac:dyDescent="0.35">
      <c r="D613" s="30" t="str">
        <f t="shared" si="33"/>
        <v>Environmental and occupational health &amp; hygiene workers</v>
      </c>
      <c r="E613">
        <f t="shared" si="36"/>
        <v>0</v>
      </c>
    </row>
    <row r="614" spans="4:5" x14ac:dyDescent="0.35">
      <c r="D614" s="30" t="str">
        <f t="shared" si="33"/>
        <v>Personal care workers in health service</v>
      </c>
      <c r="E614">
        <f t="shared" si="36"/>
        <v>0</v>
      </c>
    </row>
    <row r="615" spans="4:5" x14ac:dyDescent="0.35">
      <c r="D615" s="30" t="str">
        <f t="shared" si="33"/>
        <v xml:space="preserve">Managerial staff </v>
      </c>
      <c r="E615">
        <f t="shared" si="36"/>
        <v>0</v>
      </c>
    </row>
    <row r="616" spans="4:5" x14ac:dyDescent="0.35">
      <c r="D616" s="30" t="str">
        <f t="shared" si="33"/>
        <v xml:space="preserve">Medical and dental Prosthetic Technicians </v>
      </c>
      <c r="E616">
        <f t="shared" si="36"/>
        <v>0</v>
      </c>
    </row>
    <row r="617" spans="4:5" x14ac:dyDescent="0.35">
      <c r="D617" s="30" t="str">
        <f t="shared" si="33"/>
        <v xml:space="preserve">Medical and Pathology Laboratory scientists </v>
      </c>
      <c r="E617">
        <f t="shared" si="36"/>
        <v>0</v>
      </c>
    </row>
    <row r="618" spans="4:5" x14ac:dyDescent="0.35">
      <c r="D618" s="30" t="str">
        <f t="shared" si="33"/>
        <v xml:space="preserve">Medical Assistants </v>
      </c>
      <c r="E618">
        <f t="shared" si="36"/>
        <v>0</v>
      </c>
    </row>
    <row r="619" spans="4:5" x14ac:dyDescent="0.35">
      <c r="D619" s="30" t="str">
        <f t="shared" si="33"/>
        <v xml:space="preserve">Medical Imaging and Therapeutic Equipment Technicians </v>
      </c>
      <c r="E619">
        <f t="shared" si="36"/>
        <v>0</v>
      </c>
    </row>
    <row r="620" spans="4:5" x14ac:dyDescent="0.35">
      <c r="D620" s="30" t="str">
        <f t="shared" si="33"/>
        <v xml:space="preserve">Medical Records and Health Information Technicians </v>
      </c>
      <c r="E620">
        <f t="shared" si="36"/>
        <v>0</v>
      </c>
    </row>
    <row r="621" spans="4:5" x14ac:dyDescent="0.35">
      <c r="D621" s="30" t="str">
        <f t="shared" si="33"/>
        <v xml:space="preserve">Optometrists and Ophthalmic Opticians </v>
      </c>
      <c r="E621">
        <f t="shared" si="36"/>
        <v>0</v>
      </c>
    </row>
    <row r="622" spans="4:5" x14ac:dyDescent="0.35">
      <c r="D622" s="30" t="str">
        <f t="shared" ref="D622:D685" si="37">D598</f>
        <v xml:space="preserve">Other non-medical professional staff </v>
      </c>
      <c r="E622">
        <f t="shared" si="36"/>
        <v>0</v>
      </c>
    </row>
    <row r="623" spans="4:5" x14ac:dyDescent="0.35">
      <c r="D623" s="30" t="str">
        <f t="shared" si="37"/>
        <v xml:space="preserve">Other non-medical support staff </v>
      </c>
      <c r="E623">
        <f t="shared" si="36"/>
        <v>0</v>
      </c>
    </row>
    <row r="624" spans="4:5" x14ac:dyDescent="0.35">
      <c r="D624" s="30" t="str">
        <f t="shared" si="37"/>
        <v xml:space="preserve">Medical and Pathology Laboratory Technicians </v>
      </c>
      <c r="E624">
        <f t="shared" si="36"/>
        <v>0</v>
      </c>
    </row>
    <row r="625" spans="2:5" x14ac:dyDescent="0.35">
      <c r="D625" s="30" t="str">
        <f t="shared" si="37"/>
        <v xml:space="preserve">Paramedical Practitioners </v>
      </c>
      <c r="E625">
        <f t="shared" si="36"/>
        <v>0</v>
      </c>
    </row>
    <row r="626" spans="2:5" x14ac:dyDescent="0.35">
      <c r="D626" s="30" t="str">
        <f t="shared" si="37"/>
        <v>Physiotherapists and physiotherapy assistants</v>
      </c>
      <c r="E626">
        <f t="shared" si="36"/>
        <v>0</v>
      </c>
    </row>
    <row r="627" spans="2:5" x14ac:dyDescent="0.35">
      <c r="D627" s="30" t="str">
        <f t="shared" si="37"/>
        <v>Social workers</v>
      </c>
      <c r="E627">
        <f t="shared" si="36"/>
        <v>0</v>
      </c>
    </row>
    <row r="628" spans="2:5" x14ac:dyDescent="0.35">
      <c r="D628" s="30" t="str">
        <f t="shared" si="37"/>
        <v xml:space="preserve">Audiologists and Speech Therapists </v>
      </c>
      <c r="E628">
        <f t="shared" si="36"/>
        <v>0</v>
      </c>
    </row>
    <row r="629" spans="2:5" x14ac:dyDescent="0.35">
      <c r="D629" s="30" t="str">
        <f t="shared" si="37"/>
        <v>Traditional and complementary medicine practitioners</v>
      </c>
      <c r="E629">
        <f t="shared" si="36"/>
        <v>0</v>
      </c>
    </row>
    <row r="630" spans="2:5" x14ac:dyDescent="0.35">
      <c r="B630" t="str">
        <f>AA1</f>
        <v>MLI</v>
      </c>
      <c r="C630">
        <f>AA2</f>
        <v>22593590.500000022</v>
      </c>
      <c r="D630" s="29" t="str">
        <f t="shared" si="37"/>
        <v>Medical Doctors</v>
      </c>
      <c r="E630">
        <f t="shared" ref="E630:E653" si="38">AA3</f>
        <v>8998</v>
      </c>
    </row>
    <row r="631" spans="2:5" x14ac:dyDescent="0.35">
      <c r="D631" s="30" t="str">
        <f t="shared" si="37"/>
        <v>Nursing Personnel</v>
      </c>
      <c r="E631">
        <f t="shared" si="38"/>
        <v>12654</v>
      </c>
    </row>
    <row r="632" spans="2:5" x14ac:dyDescent="0.35">
      <c r="D632" s="30" t="str">
        <f t="shared" si="37"/>
        <v>Midwifery personnel</v>
      </c>
      <c r="E632">
        <f t="shared" si="38"/>
        <v>3258</v>
      </c>
    </row>
    <row r="633" spans="2:5" x14ac:dyDescent="0.35">
      <c r="D633" s="30" t="str">
        <f t="shared" si="37"/>
        <v>Pharmacists</v>
      </c>
      <c r="E633">
        <f t="shared" si="38"/>
        <v>36980</v>
      </c>
    </row>
    <row r="634" spans="2:5" x14ac:dyDescent="0.35">
      <c r="D634" s="30" t="str">
        <f t="shared" si="37"/>
        <v>Dentists</v>
      </c>
      <c r="E634">
        <f t="shared" si="38"/>
        <v>11642</v>
      </c>
    </row>
    <row r="635" spans="2:5" x14ac:dyDescent="0.35">
      <c r="D635" s="30" t="str">
        <f t="shared" si="37"/>
        <v xml:space="preserve">Community Health Workers </v>
      </c>
      <c r="E635">
        <f t="shared" si="38"/>
        <v>0</v>
      </c>
    </row>
    <row r="636" spans="2:5" x14ac:dyDescent="0.35">
      <c r="D636" s="30" t="str">
        <f t="shared" si="37"/>
        <v>Dieticians and nutritionists</v>
      </c>
      <c r="E636">
        <f t="shared" si="38"/>
        <v>3342</v>
      </c>
    </row>
    <row r="637" spans="2:5" x14ac:dyDescent="0.35">
      <c r="D637" s="30" t="str">
        <f t="shared" si="37"/>
        <v>Environmental and occupational health &amp; hygiene workers</v>
      </c>
      <c r="E637">
        <f t="shared" si="38"/>
        <v>3642</v>
      </c>
    </row>
    <row r="638" spans="2:5" x14ac:dyDescent="0.35">
      <c r="D638" s="30" t="str">
        <f t="shared" si="37"/>
        <v>Personal care workers in health service</v>
      </c>
      <c r="E638">
        <f t="shared" si="38"/>
        <v>0</v>
      </c>
    </row>
    <row r="639" spans="2:5" x14ac:dyDescent="0.35">
      <c r="D639" s="30" t="str">
        <f t="shared" si="37"/>
        <v xml:space="preserve">Managerial staff </v>
      </c>
      <c r="E639">
        <f t="shared" si="38"/>
        <v>0</v>
      </c>
    </row>
    <row r="640" spans="2:5" x14ac:dyDescent="0.35">
      <c r="D640" s="30" t="str">
        <f t="shared" si="37"/>
        <v xml:space="preserve">Medical and dental Prosthetic Technicians </v>
      </c>
      <c r="E640">
        <f t="shared" si="38"/>
        <v>0</v>
      </c>
    </row>
    <row r="641" spans="2:5" x14ac:dyDescent="0.35">
      <c r="D641" s="30" t="str">
        <f t="shared" si="37"/>
        <v xml:space="preserve">Medical and Pathology Laboratory scientists </v>
      </c>
      <c r="E641">
        <f t="shared" si="38"/>
        <v>0</v>
      </c>
    </row>
    <row r="642" spans="2:5" x14ac:dyDescent="0.35">
      <c r="D642" s="30" t="str">
        <f t="shared" si="37"/>
        <v xml:space="preserve">Medical Assistants </v>
      </c>
      <c r="E642">
        <f t="shared" si="38"/>
        <v>1481</v>
      </c>
    </row>
    <row r="643" spans="2:5" x14ac:dyDescent="0.35">
      <c r="D643" s="30" t="str">
        <f t="shared" si="37"/>
        <v xml:space="preserve">Medical Imaging and Therapeutic Equipment Technicians </v>
      </c>
      <c r="E643">
        <f t="shared" si="38"/>
        <v>0</v>
      </c>
    </row>
    <row r="644" spans="2:5" x14ac:dyDescent="0.35">
      <c r="D644" s="30" t="str">
        <f t="shared" si="37"/>
        <v xml:space="preserve">Medical Records and Health Information Technicians </v>
      </c>
      <c r="E644">
        <f t="shared" si="38"/>
        <v>0</v>
      </c>
    </row>
    <row r="645" spans="2:5" x14ac:dyDescent="0.35">
      <c r="D645" s="30" t="str">
        <f t="shared" si="37"/>
        <v xml:space="preserve">Optometrists and Ophthalmic Opticians </v>
      </c>
      <c r="E645">
        <f t="shared" si="38"/>
        <v>0</v>
      </c>
    </row>
    <row r="646" spans="2:5" x14ac:dyDescent="0.35">
      <c r="D646" s="30" t="str">
        <f t="shared" si="37"/>
        <v xml:space="preserve">Other non-medical professional staff </v>
      </c>
      <c r="E646">
        <f t="shared" si="38"/>
        <v>0</v>
      </c>
    </row>
    <row r="647" spans="2:5" x14ac:dyDescent="0.35">
      <c r="D647" s="30" t="str">
        <f t="shared" si="37"/>
        <v xml:space="preserve">Other non-medical support staff </v>
      </c>
      <c r="E647">
        <f t="shared" si="38"/>
        <v>0</v>
      </c>
    </row>
    <row r="648" spans="2:5" x14ac:dyDescent="0.35">
      <c r="D648" s="30" t="str">
        <f t="shared" si="37"/>
        <v xml:space="preserve">Medical and Pathology Laboratory Technicians </v>
      </c>
      <c r="E648">
        <f t="shared" si="38"/>
        <v>0</v>
      </c>
    </row>
    <row r="649" spans="2:5" x14ac:dyDescent="0.35">
      <c r="D649" s="30" t="str">
        <f t="shared" si="37"/>
        <v xml:space="preserve">Paramedical Practitioners </v>
      </c>
      <c r="E649">
        <f t="shared" si="38"/>
        <v>0</v>
      </c>
    </row>
    <row r="650" spans="2:5" x14ac:dyDescent="0.35">
      <c r="D650" s="30" t="str">
        <f t="shared" si="37"/>
        <v>Physiotherapists and physiotherapy assistants</v>
      </c>
      <c r="E650">
        <f t="shared" si="38"/>
        <v>0</v>
      </c>
    </row>
    <row r="651" spans="2:5" x14ac:dyDescent="0.35">
      <c r="D651" s="30" t="str">
        <f t="shared" si="37"/>
        <v>Social workers</v>
      </c>
      <c r="E651">
        <f t="shared" si="38"/>
        <v>0</v>
      </c>
    </row>
    <row r="652" spans="2:5" x14ac:dyDescent="0.35">
      <c r="D652" s="30" t="str">
        <f t="shared" si="37"/>
        <v xml:space="preserve">Audiologists and Speech Therapists </v>
      </c>
      <c r="E652">
        <f t="shared" si="38"/>
        <v>0</v>
      </c>
    </row>
    <row r="653" spans="2:5" x14ac:dyDescent="0.35">
      <c r="D653" s="30" t="str">
        <f t="shared" si="37"/>
        <v>Traditional and complementary medicine practitioners</v>
      </c>
      <c r="E653">
        <f t="shared" si="38"/>
        <v>0</v>
      </c>
    </row>
    <row r="654" spans="2:5" x14ac:dyDescent="0.35">
      <c r="B654" t="str">
        <f>AB1</f>
        <v>MOZ</v>
      </c>
      <c r="C654">
        <f>AB2</f>
        <v>32969518.500000007</v>
      </c>
      <c r="D654" s="32" t="str">
        <f t="shared" si="37"/>
        <v>Medical Doctors</v>
      </c>
      <c r="E654">
        <f t="shared" ref="E654:E677" si="39">AB3</f>
        <v>6140</v>
      </c>
    </row>
    <row r="655" spans="2:5" x14ac:dyDescent="0.35">
      <c r="D655" s="30" t="str">
        <f t="shared" si="37"/>
        <v>Nursing Personnel</v>
      </c>
      <c r="E655">
        <f t="shared" si="39"/>
        <v>19550</v>
      </c>
    </row>
    <row r="656" spans="2:5" x14ac:dyDescent="0.35">
      <c r="D656" s="30" t="str">
        <f t="shared" si="37"/>
        <v>Midwifery personnel</v>
      </c>
      <c r="E656">
        <f t="shared" si="39"/>
        <v>14240</v>
      </c>
    </row>
    <row r="657" spans="4:5" x14ac:dyDescent="0.35">
      <c r="D657" s="30" t="str">
        <f t="shared" si="37"/>
        <v>Pharmacists</v>
      </c>
      <c r="E657">
        <f t="shared" si="39"/>
        <v>0</v>
      </c>
    </row>
    <row r="658" spans="4:5" x14ac:dyDescent="0.35">
      <c r="D658" s="30" t="str">
        <f t="shared" si="37"/>
        <v>Dentists</v>
      </c>
      <c r="E658">
        <f t="shared" si="39"/>
        <v>0</v>
      </c>
    </row>
    <row r="659" spans="4:5" x14ac:dyDescent="0.35">
      <c r="D659" s="30" t="str">
        <f t="shared" si="37"/>
        <v xml:space="preserve">Community Health Workers </v>
      </c>
      <c r="E659">
        <f t="shared" si="39"/>
        <v>6992</v>
      </c>
    </row>
    <row r="660" spans="4:5" x14ac:dyDescent="0.35">
      <c r="D660" s="30" t="str">
        <f t="shared" si="37"/>
        <v>Dieticians and nutritionists</v>
      </c>
      <c r="E660">
        <f t="shared" si="39"/>
        <v>0</v>
      </c>
    </row>
    <row r="661" spans="4:5" x14ac:dyDescent="0.35">
      <c r="D661" s="30" t="str">
        <f t="shared" si="37"/>
        <v>Environmental and occupational health &amp; hygiene workers</v>
      </c>
      <c r="E661">
        <f t="shared" si="39"/>
        <v>0</v>
      </c>
    </row>
    <row r="662" spans="4:5" x14ac:dyDescent="0.35">
      <c r="D662" s="30" t="str">
        <f t="shared" si="37"/>
        <v>Personal care workers in health service</v>
      </c>
      <c r="E662">
        <f t="shared" si="39"/>
        <v>0</v>
      </c>
    </row>
    <row r="663" spans="4:5" x14ac:dyDescent="0.35">
      <c r="D663" s="30" t="str">
        <f t="shared" si="37"/>
        <v xml:space="preserve">Managerial staff </v>
      </c>
      <c r="E663">
        <f t="shared" si="39"/>
        <v>3337</v>
      </c>
    </row>
    <row r="664" spans="4:5" x14ac:dyDescent="0.35">
      <c r="D664" s="30" t="str">
        <f t="shared" si="37"/>
        <v xml:space="preserve">Medical and dental Prosthetic Technicians </v>
      </c>
      <c r="E664">
        <f t="shared" si="39"/>
        <v>72</v>
      </c>
    </row>
    <row r="665" spans="4:5" x14ac:dyDescent="0.35">
      <c r="D665" s="30" t="str">
        <f t="shared" si="37"/>
        <v xml:space="preserve">Medical and Pathology Laboratory scientists </v>
      </c>
      <c r="E665">
        <f t="shared" si="39"/>
        <v>335</v>
      </c>
    </row>
    <row r="666" spans="4:5" x14ac:dyDescent="0.35">
      <c r="D666" s="30" t="str">
        <f t="shared" si="37"/>
        <v xml:space="preserve">Medical Assistants </v>
      </c>
      <c r="E666">
        <f t="shared" si="39"/>
        <v>0</v>
      </c>
    </row>
    <row r="667" spans="4:5" x14ac:dyDescent="0.35">
      <c r="D667" s="30" t="str">
        <f t="shared" si="37"/>
        <v xml:space="preserve">Medical Imaging and Therapeutic Equipment Technicians </v>
      </c>
      <c r="E667">
        <f t="shared" si="39"/>
        <v>276</v>
      </c>
    </row>
    <row r="668" spans="4:5" x14ac:dyDescent="0.35">
      <c r="D668" s="30" t="str">
        <f t="shared" si="37"/>
        <v xml:space="preserve">Medical Records and Health Information Technicians </v>
      </c>
      <c r="E668">
        <f t="shared" si="39"/>
        <v>172</v>
      </c>
    </row>
    <row r="669" spans="4:5" x14ac:dyDescent="0.35">
      <c r="D669" s="30" t="str">
        <f t="shared" si="37"/>
        <v xml:space="preserve">Optometrists and Ophthalmic Opticians </v>
      </c>
      <c r="E669">
        <f t="shared" si="39"/>
        <v>154</v>
      </c>
    </row>
    <row r="670" spans="4:5" x14ac:dyDescent="0.35">
      <c r="D670" s="30" t="str">
        <f t="shared" si="37"/>
        <v xml:space="preserve">Other non-medical professional staff </v>
      </c>
      <c r="E670">
        <f t="shared" si="39"/>
        <v>696</v>
      </c>
    </row>
    <row r="671" spans="4:5" x14ac:dyDescent="0.35">
      <c r="D671" s="30" t="str">
        <f t="shared" si="37"/>
        <v xml:space="preserve">Other non-medical support staff </v>
      </c>
      <c r="E671">
        <f t="shared" si="39"/>
        <v>12261</v>
      </c>
    </row>
    <row r="672" spans="4:5" x14ac:dyDescent="0.35">
      <c r="D672" s="30" t="str">
        <f t="shared" si="37"/>
        <v xml:space="preserve">Medical and Pathology Laboratory Technicians </v>
      </c>
      <c r="E672">
        <f t="shared" si="39"/>
        <v>2040</v>
      </c>
    </row>
    <row r="673" spans="2:5" x14ac:dyDescent="0.35">
      <c r="D673" s="30" t="str">
        <f t="shared" si="37"/>
        <v xml:space="preserve">Paramedical Practitioners </v>
      </c>
      <c r="E673">
        <f t="shared" si="39"/>
        <v>6873</v>
      </c>
    </row>
    <row r="674" spans="2:5" x14ac:dyDescent="0.35">
      <c r="D674" s="30" t="str">
        <f t="shared" si="37"/>
        <v>Physiotherapists and physiotherapy assistants</v>
      </c>
      <c r="E674">
        <f t="shared" si="39"/>
        <v>497</v>
      </c>
    </row>
    <row r="675" spans="2:5" x14ac:dyDescent="0.35">
      <c r="D675" s="30" t="str">
        <f t="shared" si="37"/>
        <v>Social workers</v>
      </c>
      <c r="E675">
        <f t="shared" si="39"/>
        <v>342</v>
      </c>
    </row>
    <row r="676" spans="2:5" x14ac:dyDescent="0.35">
      <c r="D676" s="30" t="str">
        <f t="shared" si="37"/>
        <v xml:space="preserve">Audiologists and Speech Therapists </v>
      </c>
      <c r="E676">
        <f t="shared" si="39"/>
        <v>0</v>
      </c>
    </row>
    <row r="677" spans="2:5" x14ac:dyDescent="0.35">
      <c r="D677" s="30" t="str">
        <f t="shared" si="37"/>
        <v>Traditional and complementary medicine practitioners</v>
      </c>
      <c r="E677">
        <f t="shared" si="39"/>
        <v>99942</v>
      </c>
    </row>
    <row r="678" spans="2:5" x14ac:dyDescent="0.35">
      <c r="B678" t="str">
        <f>AC1</f>
        <v>MRT</v>
      </c>
      <c r="C678">
        <f>AC2</f>
        <v>4736138.9999999991</v>
      </c>
      <c r="D678" s="29" t="str">
        <f t="shared" si="37"/>
        <v>Medical Doctors</v>
      </c>
      <c r="E678">
        <f t="shared" ref="E678:E701" si="40">AC3</f>
        <v>2236</v>
      </c>
    </row>
    <row r="679" spans="2:5" x14ac:dyDescent="0.35">
      <c r="D679" s="30" t="str">
        <f t="shared" si="37"/>
        <v>Nursing Personnel</v>
      </c>
      <c r="E679">
        <f t="shared" si="40"/>
        <v>13006</v>
      </c>
    </row>
    <row r="680" spans="2:5" x14ac:dyDescent="0.35">
      <c r="D680" s="30" t="str">
        <f t="shared" si="37"/>
        <v>Midwifery personnel</v>
      </c>
      <c r="E680">
        <f t="shared" si="40"/>
        <v>2680</v>
      </c>
    </row>
    <row r="681" spans="2:5" x14ac:dyDescent="0.35">
      <c r="D681" s="30" t="str">
        <f t="shared" si="37"/>
        <v>Pharmacists</v>
      </c>
      <c r="E681">
        <f t="shared" si="40"/>
        <v>0</v>
      </c>
    </row>
    <row r="682" spans="2:5" x14ac:dyDescent="0.35">
      <c r="D682" s="30" t="str">
        <f t="shared" si="37"/>
        <v>Dentists</v>
      </c>
      <c r="E682">
        <f t="shared" si="40"/>
        <v>0</v>
      </c>
    </row>
    <row r="683" spans="2:5" x14ac:dyDescent="0.35">
      <c r="D683" s="30" t="str">
        <f t="shared" si="37"/>
        <v xml:space="preserve">Community Health Workers </v>
      </c>
      <c r="E683">
        <f t="shared" si="40"/>
        <v>0</v>
      </c>
    </row>
    <row r="684" spans="2:5" x14ac:dyDescent="0.35">
      <c r="D684" s="30" t="str">
        <f t="shared" si="37"/>
        <v>Dieticians and nutritionists</v>
      </c>
      <c r="E684">
        <f t="shared" si="40"/>
        <v>0</v>
      </c>
    </row>
    <row r="685" spans="2:5" x14ac:dyDescent="0.35">
      <c r="D685" s="30" t="str">
        <f t="shared" si="37"/>
        <v>Environmental and occupational health &amp; hygiene workers</v>
      </c>
      <c r="E685">
        <f t="shared" si="40"/>
        <v>0</v>
      </c>
    </row>
    <row r="686" spans="2:5" x14ac:dyDescent="0.35">
      <c r="D686" s="30" t="str">
        <f t="shared" ref="D686:D749" si="41">D662</f>
        <v>Personal care workers in health service</v>
      </c>
      <c r="E686">
        <f t="shared" si="40"/>
        <v>0</v>
      </c>
    </row>
    <row r="687" spans="2:5" x14ac:dyDescent="0.35">
      <c r="D687" s="30" t="str">
        <f t="shared" si="41"/>
        <v xml:space="preserve">Managerial staff </v>
      </c>
      <c r="E687">
        <f t="shared" si="40"/>
        <v>0</v>
      </c>
    </row>
    <row r="688" spans="2:5" x14ac:dyDescent="0.35">
      <c r="D688" s="30" t="str">
        <f t="shared" si="41"/>
        <v xml:space="preserve">Medical and dental Prosthetic Technicians </v>
      </c>
      <c r="E688">
        <f t="shared" si="40"/>
        <v>0</v>
      </c>
    </row>
    <row r="689" spans="2:5" x14ac:dyDescent="0.35">
      <c r="D689" s="30" t="str">
        <f t="shared" si="41"/>
        <v xml:space="preserve">Medical and Pathology Laboratory scientists </v>
      </c>
      <c r="E689">
        <f t="shared" si="40"/>
        <v>0</v>
      </c>
    </row>
    <row r="690" spans="2:5" x14ac:dyDescent="0.35">
      <c r="D690" s="30" t="str">
        <f t="shared" si="41"/>
        <v xml:space="preserve">Medical Assistants </v>
      </c>
      <c r="E690">
        <f t="shared" si="40"/>
        <v>0</v>
      </c>
    </row>
    <row r="691" spans="2:5" x14ac:dyDescent="0.35">
      <c r="D691" s="30" t="str">
        <f t="shared" si="41"/>
        <v xml:space="preserve">Medical Imaging and Therapeutic Equipment Technicians </v>
      </c>
      <c r="E691">
        <f t="shared" si="40"/>
        <v>0</v>
      </c>
    </row>
    <row r="692" spans="2:5" x14ac:dyDescent="0.35">
      <c r="D692" s="30" t="str">
        <f t="shared" si="41"/>
        <v xml:space="preserve">Medical Records and Health Information Technicians </v>
      </c>
      <c r="E692">
        <f t="shared" si="40"/>
        <v>0</v>
      </c>
    </row>
    <row r="693" spans="2:5" x14ac:dyDescent="0.35">
      <c r="D693" s="30" t="str">
        <f t="shared" si="41"/>
        <v xml:space="preserve">Optometrists and Ophthalmic Opticians </v>
      </c>
      <c r="E693">
        <f t="shared" si="40"/>
        <v>0</v>
      </c>
    </row>
    <row r="694" spans="2:5" x14ac:dyDescent="0.35">
      <c r="D694" s="30" t="str">
        <f t="shared" si="41"/>
        <v xml:space="preserve">Other non-medical professional staff </v>
      </c>
      <c r="E694">
        <f t="shared" si="40"/>
        <v>0</v>
      </c>
    </row>
    <row r="695" spans="2:5" x14ac:dyDescent="0.35">
      <c r="D695" s="30" t="str">
        <f t="shared" si="41"/>
        <v xml:space="preserve">Other non-medical support staff </v>
      </c>
      <c r="E695">
        <f t="shared" si="40"/>
        <v>0</v>
      </c>
    </row>
    <row r="696" spans="2:5" x14ac:dyDescent="0.35">
      <c r="D696" s="30" t="str">
        <f t="shared" si="41"/>
        <v xml:space="preserve">Medical and Pathology Laboratory Technicians </v>
      </c>
      <c r="E696">
        <f t="shared" si="40"/>
        <v>0</v>
      </c>
    </row>
    <row r="697" spans="2:5" x14ac:dyDescent="0.35">
      <c r="D697" s="30" t="str">
        <f t="shared" si="41"/>
        <v xml:space="preserve">Paramedical Practitioners </v>
      </c>
      <c r="E697">
        <f t="shared" si="40"/>
        <v>0</v>
      </c>
    </row>
    <row r="698" spans="2:5" x14ac:dyDescent="0.35">
      <c r="D698" s="30" t="str">
        <f t="shared" si="41"/>
        <v>Physiotherapists and physiotherapy assistants</v>
      </c>
      <c r="E698">
        <f t="shared" si="40"/>
        <v>0</v>
      </c>
    </row>
    <row r="699" spans="2:5" x14ac:dyDescent="0.35">
      <c r="D699" s="30" t="str">
        <f t="shared" si="41"/>
        <v>Social workers</v>
      </c>
      <c r="E699">
        <f t="shared" si="40"/>
        <v>0</v>
      </c>
    </row>
    <row r="700" spans="2:5" x14ac:dyDescent="0.35">
      <c r="D700" s="30" t="str">
        <f t="shared" si="41"/>
        <v xml:space="preserve">Audiologists and Speech Therapists </v>
      </c>
      <c r="E700">
        <f t="shared" si="40"/>
        <v>0</v>
      </c>
    </row>
    <row r="701" spans="2:5" x14ac:dyDescent="0.35">
      <c r="D701" s="30" t="str">
        <f t="shared" si="41"/>
        <v>Traditional and complementary medicine practitioners</v>
      </c>
      <c r="E701">
        <f t="shared" si="40"/>
        <v>0</v>
      </c>
    </row>
    <row r="702" spans="2:5" x14ac:dyDescent="0.35">
      <c r="B702" t="str">
        <f>AD1</f>
        <v>MUS</v>
      </c>
      <c r="C702">
        <f>AD2</f>
        <v>1299468.9999999986</v>
      </c>
      <c r="D702" s="29" t="str">
        <f t="shared" si="41"/>
        <v>Medical Doctors</v>
      </c>
      <c r="E702">
        <f t="shared" ref="E702:E725" si="42">AD3</f>
        <v>3224</v>
      </c>
    </row>
    <row r="703" spans="2:5" x14ac:dyDescent="0.35">
      <c r="D703" s="30" t="str">
        <f t="shared" si="41"/>
        <v>Nursing Personnel</v>
      </c>
      <c r="E703">
        <f t="shared" si="42"/>
        <v>7800</v>
      </c>
    </row>
    <row r="704" spans="2:5" x14ac:dyDescent="0.35">
      <c r="D704" s="30" t="str">
        <f t="shared" si="41"/>
        <v>Midwifery personnel</v>
      </c>
      <c r="E704">
        <f t="shared" si="42"/>
        <v>0</v>
      </c>
    </row>
    <row r="705" spans="4:5" x14ac:dyDescent="0.35">
      <c r="D705" s="30" t="str">
        <f t="shared" si="41"/>
        <v>Pharmacists</v>
      </c>
      <c r="E705">
        <f t="shared" si="42"/>
        <v>258</v>
      </c>
    </row>
    <row r="706" spans="4:5" x14ac:dyDescent="0.35">
      <c r="D706" s="30" t="str">
        <f t="shared" si="41"/>
        <v>Dentists</v>
      </c>
      <c r="E706">
        <f t="shared" si="42"/>
        <v>0</v>
      </c>
    </row>
    <row r="707" spans="4:5" x14ac:dyDescent="0.35">
      <c r="D707" s="30" t="str">
        <f t="shared" si="41"/>
        <v xml:space="preserve">Community Health Workers </v>
      </c>
      <c r="E707">
        <f t="shared" si="42"/>
        <v>916</v>
      </c>
    </row>
    <row r="708" spans="4:5" x14ac:dyDescent="0.35">
      <c r="D708" s="30" t="str">
        <f t="shared" si="41"/>
        <v>Dieticians and nutritionists</v>
      </c>
      <c r="E708">
        <f t="shared" si="42"/>
        <v>0</v>
      </c>
    </row>
    <row r="709" spans="4:5" x14ac:dyDescent="0.35">
      <c r="D709" s="30" t="str">
        <f t="shared" si="41"/>
        <v>Environmental and occupational health &amp; hygiene workers</v>
      </c>
      <c r="E709">
        <f t="shared" si="42"/>
        <v>0</v>
      </c>
    </row>
    <row r="710" spans="4:5" x14ac:dyDescent="0.35">
      <c r="D710" s="30" t="str">
        <f t="shared" si="41"/>
        <v>Personal care workers in health service</v>
      </c>
      <c r="E710">
        <f t="shared" si="42"/>
        <v>0</v>
      </c>
    </row>
    <row r="711" spans="4:5" x14ac:dyDescent="0.35">
      <c r="D711" s="30" t="str">
        <f t="shared" si="41"/>
        <v xml:space="preserve">Managerial staff </v>
      </c>
      <c r="E711">
        <f t="shared" si="42"/>
        <v>0</v>
      </c>
    </row>
    <row r="712" spans="4:5" x14ac:dyDescent="0.35">
      <c r="D712" s="30" t="str">
        <f t="shared" si="41"/>
        <v xml:space="preserve">Medical and dental Prosthetic Technicians </v>
      </c>
      <c r="E712">
        <f t="shared" si="42"/>
        <v>0</v>
      </c>
    </row>
    <row r="713" spans="4:5" x14ac:dyDescent="0.35">
      <c r="D713" s="30" t="str">
        <f t="shared" si="41"/>
        <v xml:space="preserve">Medical and Pathology Laboratory scientists </v>
      </c>
      <c r="E713">
        <f t="shared" si="42"/>
        <v>270</v>
      </c>
    </row>
    <row r="714" spans="4:5" x14ac:dyDescent="0.35">
      <c r="D714" s="30" t="str">
        <f t="shared" si="41"/>
        <v xml:space="preserve">Medical Assistants </v>
      </c>
      <c r="E714">
        <f t="shared" si="42"/>
        <v>0</v>
      </c>
    </row>
    <row r="715" spans="4:5" x14ac:dyDescent="0.35">
      <c r="D715" s="30" t="str">
        <f t="shared" si="41"/>
        <v xml:space="preserve">Medical Imaging and Therapeutic Equipment Technicians </v>
      </c>
      <c r="E715">
        <f t="shared" si="42"/>
        <v>0</v>
      </c>
    </row>
    <row r="716" spans="4:5" x14ac:dyDescent="0.35">
      <c r="D716" s="30" t="str">
        <f t="shared" si="41"/>
        <v xml:space="preserve">Medical Records and Health Information Technicians </v>
      </c>
      <c r="E716">
        <f t="shared" si="42"/>
        <v>378</v>
      </c>
    </row>
    <row r="717" spans="4:5" x14ac:dyDescent="0.35">
      <c r="D717" s="30" t="str">
        <f t="shared" si="41"/>
        <v xml:space="preserve">Optometrists and Ophthalmic Opticians </v>
      </c>
      <c r="E717">
        <f t="shared" si="42"/>
        <v>6</v>
      </c>
    </row>
    <row r="718" spans="4:5" x14ac:dyDescent="0.35">
      <c r="D718" s="30" t="str">
        <f t="shared" si="41"/>
        <v xml:space="preserve">Other non-medical professional staff </v>
      </c>
      <c r="E718">
        <f t="shared" si="42"/>
        <v>0</v>
      </c>
    </row>
    <row r="719" spans="4:5" x14ac:dyDescent="0.35">
      <c r="D719" s="30" t="str">
        <f t="shared" si="41"/>
        <v xml:space="preserve">Other non-medical support staff </v>
      </c>
      <c r="E719">
        <f t="shared" si="42"/>
        <v>0</v>
      </c>
    </row>
    <row r="720" spans="4:5" x14ac:dyDescent="0.35">
      <c r="D720" s="30" t="str">
        <f t="shared" si="41"/>
        <v xml:space="preserve">Medical and Pathology Laboratory Technicians </v>
      </c>
      <c r="E720">
        <f t="shared" si="42"/>
        <v>224</v>
      </c>
    </row>
    <row r="721" spans="2:5" x14ac:dyDescent="0.35">
      <c r="D721" s="30" t="str">
        <f t="shared" si="41"/>
        <v xml:space="preserve">Paramedical Practitioners </v>
      </c>
      <c r="E721">
        <f t="shared" si="42"/>
        <v>0</v>
      </c>
    </row>
    <row r="722" spans="2:5" x14ac:dyDescent="0.35">
      <c r="D722" s="30" t="str">
        <f t="shared" si="41"/>
        <v>Physiotherapists and physiotherapy assistants</v>
      </c>
      <c r="E722">
        <f t="shared" si="42"/>
        <v>0</v>
      </c>
    </row>
    <row r="723" spans="2:5" x14ac:dyDescent="0.35">
      <c r="D723" s="30" t="str">
        <f t="shared" si="41"/>
        <v>Social workers</v>
      </c>
      <c r="E723">
        <f t="shared" si="42"/>
        <v>0</v>
      </c>
    </row>
    <row r="724" spans="2:5" x14ac:dyDescent="0.35">
      <c r="D724" s="30" t="str">
        <f t="shared" si="41"/>
        <v xml:space="preserve">Audiologists and Speech Therapists </v>
      </c>
      <c r="E724">
        <f t="shared" si="42"/>
        <v>27</v>
      </c>
    </row>
    <row r="725" spans="2:5" x14ac:dyDescent="0.35">
      <c r="D725" s="30" t="str">
        <f t="shared" si="41"/>
        <v>Traditional and complementary medicine practitioners</v>
      </c>
      <c r="E725">
        <f t="shared" si="42"/>
        <v>0</v>
      </c>
    </row>
    <row r="726" spans="2:5" x14ac:dyDescent="0.35">
      <c r="B726" t="str">
        <f>AE1</f>
        <v>MWI</v>
      </c>
      <c r="C726">
        <f>AE2</f>
        <v>20405316.500000019</v>
      </c>
      <c r="D726" s="29" t="str">
        <f t="shared" si="41"/>
        <v>Medical Doctors</v>
      </c>
      <c r="E726">
        <f t="shared" ref="E726:E749" si="43">AE3</f>
        <v>2121</v>
      </c>
    </row>
    <row r="727" spans="2:5" x14ac:dyDescent="0.35">
      <c r="D727" s="30" t="str">
        <f t="shared" si="41"/>
        <v>Nursing Personnel</v>
      </c>
      <c r="E727">
        <f t="shared" si="43"/>
        <v>19184</v>
      </c>
    </row>
    <row r="728" spans="2:5" x14ac:dyDescent="0.35">
      <c r="D728" s="30" t="str">
        <f t="shared" si="41"/>
        <v>Midwifery personnel</v>
      </c>
      <c r="E728">
        <f t="shared" si="43"/>
        <v>1232</v>
      </c>
    </row>
    <row r="729" spans="2:5" x14ac:dyDescent="0.35">
      <c r="D729" s="30" t="str">
        <f t="shared" si="41"/>
        <v>Pharmacists</v>
      </c>
      <c r="E729">
        <f t="shared" si="43"/>
        <v>0</v>
      </c>
    </row>
    <row r="730" spans="2:5" x14ac:dyDescent="0.35">
      <c r="D730" s="30" t="str">
        <f t="shared" si="41"/>
        <v>Dentists</v>
      </c>
      <c r="E730">
        <f t="shared" si="43"/>
        <v>0</v>
      </c>
    </row>
    <row r="731" spans="2:5" x14ac:dyDescent="0.35">
      <c r="D731" s="30" t="str">
        <f t="shared" si="41"/>
        <v xml:space="preserve">Community Health Workers </v>
      </c>
      <c r="E731">
        <f t="shared" si="43"/>
        <v>10747</v>
      </c>
    </row>
    <row r="732" spans="2:5" x14ac:dyDescent="0.35">
      <c r="D732" s="30" t="str">
        <f t="shared" si="41"/>
        <v>Dieticians and nutritionists</v>
      </c>
      <c r="E732">
        <f t="shared" si="43"/>
        <v>0</v>
      </c>
    </row>
    <row r="733" spans="2:5" x14ac:dyDescent="0.35">
      <c r="D733" s="30" t="str">
        <f t="shared" si="41"/>
        <v>Environmental and occupational health &amp; hygiene workers</v>
      </c>
      <c r="E733">
        <f t="shared" si="43"/>
        <v>0</v>
      </c>
    </row>
    <row r="734" spans="2:5" x14ac:dyDescent="0.35">
      <c r="D734" s="30" t="str">
        <f t="shared" si="41"/>
        <v>Personal care workers in health service</v>
      </c>
      <c r="E734">
        <f t="shared" si="43"/>
        <v>0</v>
      </c>
    </row>
    <row r="735" spans="2:5" x14ac:dyDescent="0.35">
      <c r="D735" s="30" t="str">
        <f t="shared" si="41"/>
        <v xml:space="preserve">Managerial staff </v>
      </c>
      <c r="E735">
        <f t="shared" si="43"/>
        <v>561</v>
      </c>
    </row>
    <row r="736" spans="2:5" x14ac:dyDescent="0.35">
      <c r="D736" s="30" t="str">
        <f t="shared" si="41"/>
        <v xml:space="preserve">Medical and dental Prosthetic Technicians </v>
      </c>
      <c r="E736">
        <f t="shared" si="43"/>
        <v>12</v>
      </c>
    </row>
    <row r="737" spans="2:5" x14ac:dyDescent="0.35">
      <c r="D737" s="30" t="str">
        <f t="shared" si="41"/>
        <v xml:space="preserve">Medical and Pathology Laboratory scientists </v>
      </c>
      <c r="E737">
        <f t="shared" si="43"/>
        <v>81</v>
      </c>
    </row>
    <row r="738" spans="2:5" x14ac:dyDescent="0.35">
      <c r="D738" s="30" t="str">
        <f t="shared" si="41"/>
        <v xml:space="preserve">Medical Assistants </v>
      </c>
      <c r="E738">
        <f t="shared" si="43"/>
        <v>1661</v>
      </c>
    </row>
    <row r="739" spans="2:5" x14ac:dyDescent="0.35">
      <c r="D739" s="30" t="str">
        <f t="shared" si="41"/>
        <v xml:space="preserve">Medical Imaging and Therapeutic Equipment Technicians </v>
      </c>
      <c r="E739">
        <f t="shared" si="43"/>
        <v>610</v>
      </c>
    </row>
    <row r="740" spans="2:5" x14ac:dyDescent="0.35">
      <c r="D740" s="30" t="str">
        <f t="shared" si="41"/>
        <v xml:space="preserve">Medical Records and Health Information Technicians </v>
      </c>
      <c r="E740">
        <f t="shared" si="43"/>
        <v>0</v>
      </c>
    </row>
    <row r="741" spans="2:5" x14ac:dyDescent="0.35">
      <c r="D741" s="30" t="str">
        <f t="shared" si="41"/>
        <v xml:space="preserve">Optometrists and Ophthalmic Opticians </v>
      </c>
      <c r="E741">
        <f t="shared" si="43"/>
        <v>73</v>
      </c>
    </row>
    <row r="742" spans="2:5" x14ac:dyDescent="0.35">
      <c r="D742" s="30" t="str">
        <f t="shared" si="41"/>
        <v xml:space="preserve">Other non-medical professional staff </v>
      </c>
      <c r="E742">
        <f t="shared" si="43"/>
        <v>0</v>
      </c>
    </row>
    <row r="743" spans="2:5" x14ac:dyDescent="0.35">
      <c r="D743" s="30" t="str">
        <f t="shared" si="41"/>
        <v xml:space="preserve">Other non-medical support staff </v>
      </c>
      <c r="E743">
        <f t="shared" si="43"/>
        <v>11178</v>
      </c>
    </row>
    <row r="744" spans="2:5" x14ac:dyDescent="0.35">
      <c r="D744" s="30" t="str">
        <f t="shared" si="41"/>
        <v xml:space="preserve">Medical and Pathology Laboratory Technicians </v>
      </c>
      <c r="E744">
        <f t="shared" si="43"/>
        <v>189</v>
      </c>
    </row>
    <row r="745" spans="2:5" x14ac:dyDescent="0.35">
      <c r="D745" s="30" t="str">
        <f t="shared" si="41"/>
        <v xml:space="preserve">Paramedical Practitioners </v>
      </c>
      <c r="E745">
        <f t="shared" si="43"/>
        <v>37</v>
      </c>
    </row>
    <row r="746" spans="2:5" x14ac:dyDescent="0.35">
      <c r="D746" s="30" t="str">
        <f t="shared" si="41"/>
        <v>Physiotherapists and physiotherapy assistants</v>
      </c>
      <c r="E746">
        <f t="shared" si="43"/>
        <v>248</v>
      </c>
    </row>
    <row r="747" spans="2:5" x14ac:dyDescent="0.35">
      <c r="D747" s="30" t="str">
        <f t="shared" si="41"/>
        <v>Social workers</v>
      </c>
      <c r="E747">
        <f t="shared" si="43"/>
        <v>72</v>
      </c>
    </row>
    <row r="748" spans="2:5" x14ac:dyDescent="0.35">
      <c r="D748" s="30" t="str">
        <f t="shared" si="41"/>
        <v xml:space="preserve">Audiologists and Speech Therapists </v>
      </c>
      <c r="E748">
        <f t="shared" si="43"/>
        <v>0</v>
      </c>
    </row>
    <row r="749" spans="2:5" x14ac:dyDescent="0.35">
      <c r="D749" s="30" t="str">
        <f t="shared" si="41"/>
        <v>Traditional and complementary medicine practitioners</v>
      </c>
      <c r="E749">
        <f t="shared" si="43"/>
        <v>2</v>
      </c>
    </row>
    <row r="750" spans="2:5" x14ac:dyDescent="0.35">
      <c r="B750" t="str">
        <f>AF1</f>
        <v>NAM</v>
      </c>
      <c r="C750">
        <f>AF2</f>
        <v>2567012.4999999995</v>
      </c>
      <c r="D750" s="29" t="str">
        <f t="shared" ref="D750:D813" si="44">D726</f>
        <v>Medical Doctors</v>
      </c>
      <c r="E750">
        <f t="shared" ref="E750:E773" si="45">AF3</f>
        <v>3012</v>
      </c>
    </row>
    <row r="751" spans="2:5" x14ac:dyDescent="0.35">
      <c r="D751" s="30" t="str">
        <f t="shared" si="44"/>
        <v>Nursing Personnel</v>
      </c>
      <c r="E751">
        <f t="shared" si="45"/>
        <v>17210</v>
      </c>
    </row>
    <row r="752" spans="2:5" x14ac:dyDescent="0.35">
      <c r="D752" s="30" t="str">
        <f t="shared" si="44"/>
        <v>Midwifery personnel</v>
      </c>
      <c r="E752">
        <f t="shared" si="45"/>
        <v>14</v>
      </c>
    </row>
    <row r="753" spans="4:5" x14ac:dyDescent="0.35">
      <c r="D753" s="30" t="str">
        <f t="shared" si="44"/>
        <v>Pharmacists</v>
      </c>
      <c r="E753">
        <f t="shared" si="45"/>
        <v>142</v>
      </c>
    </row>
    <row r="754" spans="4:5" x14ac:dyDescent="0.35">
      <c r="D754" s="30" t="str">
        <f t="shared" si="44"/>
        <v>Dentists</v>
      </c>
      <c r="E754">
        <f t="shared" si="45"/>
        <v>0</v>
      </c>
    </row>
    <row r="755" spans="4:5" x14ac:dyDescent="0.35">
      <c r="D755" s="30" t="str">
        <f t="shared" si="44"/>
        <v xml:space="preserve">Community Health Workers </v>
      </c>
      <c r="E755">
        <f t="shared" si="45"/>
        <v>0</v>
      </c>
    </row>
    <row r="756" spans="4:5" x14ac:dyDescent="0.35">
      <c r="D756" s="30" t="str">
        <f t="shared" si="44"/>
        <v>Dieticians and nutritionists</v>
      </c>
      <c r="E756">
        <f t="shared" si="45"/>
        <v>0</v>
      </c>
    </row>
    <row r="757" spans="4:5" x14ac:dyDescent="0.35">
      <c r="D757" s="30" t="str">
        <f t="shared" si="44"/>
        <v>Environmental and occupational health &amp; hygiene workers</v>
      </c>
      <c r="E757">
        <f t="shared" si="45"/>
        <v>0</v>
      </c>
    </row>
    <row r="758" spans="4:5" x14ac:dyDescent="0.35">
      <c r="D758" s="30" t="str">
        <f t="shared" si="44"/>
        <v>Personal care workers in health service</v>
      </c>
      <c r="E758">
        <f t="shared" si="45"/>
        <v>889</v>
      </c>
    </row>
    <row r="759" spans="4:5" x14ac:dyDescent="0.35">
      <c r="D759" s="30" t="str">
        <f t="shared" si="44"/>
        <v xml:space="preserve">Managerial staff </v>
      </c>
      <c r="E759">
        <f t="shared" si="45"/>
        <v>51</v>
      </c>
    </row>
    <row r="760" spans="4:5" x14ac:dyDescent="0.35">
      <c r="D760" s="30" t="str">
        <f t="shared" si="44"/>
        <v xml:space="preserve">Medical and dental Prosthetic Technicians </v>
      </c>
      <c r="E760">
        <f t="shared" si="45"/>
        <v>0</v>
      </c>
    </row>
    <row r="761" spans="4:5" x14ac:dyDescent="0.35">
      <c r="D761" s="30" t="str">
        <f t="shared" si="44"/>
        <v xml:space="preserve">Medical and Pathology Laboratory scientists </v>
      </c>
      <c r="E761">
        <f t="shared" si="45"/>
        <v>0</v>
      </c>
    </row>
    <row r="762" spans="4:5" x14ac:dyDescent="0.35">
      <c r="D762" s="30" t="str">
        <f t="shared" si="44"/>
        <v xml:space="preserve">Medical Assistants </v>
      </c>
      <c r="E762">
        <f t="shared" si="45"/>
        <v>5</v>
      </c>
    </row>
    <row r="763" spans="4:5" x14ac:dyDescent="0.35">
      <c r="D763" s="30" t="str">
        <f t="shared" si="44"/>
        <v xml:space="preserve">Medical Imaging and Therapeutic Equipment Technicians </v>
      </c>
      <c r="E763">
        <f t="shared" si="45"/>
        <v>289</v>
      </c>
    </row>
    <row r="764" spans="4:5" x14ac:dyDescent="0.35">
      <c r="D764" s="30" t="str">
        <f t="shared" si="44"/>
        <v xml:space="preserve">Medical Records and Health Information Technicians </v>
      </c>
      <c r="E764">
        <f t="shared" si="45"/>
        <v>0</v>
      </c>
    </row>
    <row r="765" spans="4:5" x14ac:dyDescent="0.35">
      <c r="D765" s="30" t="str">
        <f t="shared" si="44"/>
        <v xml:space="preserve">Optometrists and Ophthalmic Opticians </v>
      </c>
      <c r="E765">
        <f t="shared" si="45"/>
        <v>107</v>
      </c>
    </row>
    <row r="766" spans="4:5" x14ac:dyDescent="0.35">
      <c r="D766" s="30" t="str">
        <f t="shared" si="44"/>
        <v xml:space="preserve">Other non-medical professional staff </v>
      </c>
      <c r="E766">
        <f t="shared" si="45"/>
        <v>0</v>
      </c>
    </row>
    <row r="767" spans="4:5" x14ac:dyDescent="0.35">
      <c r="D767" s="30" t="str">
        <f t="shared" si="44"/>
        <v xml:space="preserve">Other non-medical support staff </v>
      </c>
      <c r="E767">
        <f t="shared" si="45"/>
        <v>0</v>
      </c>
    </row>
    <row r="768" spans="4:5" x14ac:dyDescent="0.35">
      <c r="D768" s="30" t="str">
        <f t="shared" si="44"/>
        <v xml:space="preserve">Medical and Pathology Laboratory Technicians </v>
      </c>
      <c r="E768">
        <f t="shared" si="45"/>
        <v>1065</v>
      </c>
    </row>
    <row r="769" spans="2:5" x14ac:dyDescent="0.35">
      <c r="D769" s="30" t="str">
        <f t="shared" si="44"/>
        <v xml:space="preserve">Paramedical Practitioners </v>
      </c>
      <c r="E769">
        <f t="shared" si="45"/>
        <v>82</v>
      </c>
    </row>
    <row r="770" spans="2:5" x14ac:dyDescent="0.35">
      <c r="D770" s="30" t="str">
        <f t="shared" si="44"/>
        <v>Physiotherapists and physiotherapy assistants</v>
      </c>
      <c r="E770">
        <f t="shared" si="45"/>
        <v>144</v>
      </c>
    </row>
    <row r="771" spans="2:5" x14ac:dyDescent="0.35">
      <c r="D771" s="30" t="str">
        <f t="shared" si="44"/>
        <v>Social workers</v>
      </c>
      <c r="E771">
        <f t="shared" si="45"/>
        <v>0</v>
      </c>
    </row>
    <row r="772" spans="2:5" x14ac:dyDescent="0.35">
      <c r="D772" s="30" t="str">
        <f t="shared" si="44"/>
        <v xml:space="preserve">Audiologists and Speech Therapists </v>
      </c>
      <c r="E772">
        <f t="shared" si="45"/>
        <v>0</v>
      </c>
    </row>
    <row r="773" spans="2:5" x14ac:dyDescent="0.35">
      <c r="D773" s="30" t="str">
        <f t="shared" si="44"/>
        <v>Traditional and complementary medicine practitioners</v>
      </c>
      <c r="E773">
        <f t="shared" si="45"/>
        <v>0</v>
      </c>
    </row>
    <row r="774" spans="2:5" x14ac:dyDescent="0.35">
      <c r="B774" t="str">
        <f>AG1</f>
        <v>NER</v>
      </c>
      <c r="C774">
        <f>AG2</f>
        <v>26207976.5</v>
      </c>
      <c r="D774" s="29" t="str">
        <f t="shared" si="44"/>
        <v>Medical Doctors</v>
      </c>
      <c r="E774">
        <f t="shared" ref="E774:E797" si="46">AG3</f>
        <v>1415</v>
      </c>
    </row>
    <row r="775" spans="2:5" x14ac:dyDescent="0.35">
      <c r="D775" s="30" t="str">
        <f t="shared" si="44"/>
        <v>Nursing Personnel</v>
      </c>
      <c r="E775">
        <f t="shared" si="46"/>
        <v>9130</v>
      </c>
    </row>
    <row r="776" spans="2:5" x14ac:dyDescent="0.35">
      <c r="D776" s="30" t="str">
        <f t="shared" si="44"/>
        <v>Midwifery personnel</v>
      </c>
      <c r="E776">
        <f t="shared" si="46"/>
        <v>1436</v>
      </c>
    </row>
    <row r="777" spans="2:5" x14ac:dyDescent="0.35">
      <c r="D777" s="30" t="str">
        <f t="shared" si="44"/>
        <v>Pharmacists</v>
      </c>
      <c r="E777">
        <f t="shared" si="46"/>
        <v>0</v>
      </c>
    </row>
    <row r="778" spans="2:5" x14ac:dyDescent="0.35">
      <c r="D778" s="30" t="str">
        <f t="shared" si="44"/>
        <v>Dentists</v>
      </c>
      <c r="E778">
        <f t="shared" si="46"/>
        <v>0</v>
      </c>
    </row>
    <row r="779" spans="2:5" x14ac:dyDescent="0.35">
      <c r="D779" s="30" t="str">
        <f t="shared" si="44"/>
        <v xml:space="preserve">Community Health Workers </v>
      </c>
      <c r="E779">
        <f t="shared" si="46"/>
        <v>2239</v>
      </c>
    </row>
    <row r="780" spans="2:5" x14ac:dyDescent="0.35">
      <c r="D780" s="30" t="str">
        <f t="shared" si="44"/>
        <v>Dieticians and nutritionists</v>
      </c>
      <c r="E780">
        <f t="shared" si="46"/>
        <v>0</v>
      </c>
    </row>
    <row r="781" spans="2:5" x14ac:dyDescent="0.35">
      <c r="D781" s="30" t="str">
        <f t="shared" si="44"/>
        <v>Environmental and occupational health &amp; hygiene workers</v>
      </c>
      <c r="E781">
        <f t="shared" si="46"/>
        <v>0</v>
      </c>
    </row>
    <row r="782" spans="2:5" x14ac:dyDescent="0.35">
      <c r="D782" s="30" t="str">
        <f t="shared" si="44"/>
        <v>Personal care workers in health service</v>
      </c>
      <c r="E782">
        <f t="shared" si="46"/>
        <v>0</v>
      </c>
    </row>
    <row r="783" spans="2:5" x14ac:dyDescent="0.35">
      <c r="D783" s="30" t="str">
        <f t="shared" si="44"/>
        <v xml:space="preserve">Managerial staff </v>
      </c>
      <c r="E783">
        <f t="shared" si="46"/>
        <v>0</v>
      </c>
    </row>
    <row r="784" spans="2:5" x14ac:dyDescent="0.35">
      <c r="D784" s="30" t="str">
        <f t="shared" si="44"/>
        <v xml:space="preserve">Medical and dental Prosthetic Technicians </v>
      </c>
      <c r="E784">
        <f t="shared" si="46"/>
        <v>6</v>
      </c>
    </row>
    <row r="785" spans="2:5" x14ac:dyDescent="0.35">
      <c r="D785" s="30" t="str">
        <f t="shared" si="44"/>
        <v xml:space="preserve">Medical and Pathology Laboratory scientists </v>
      </c>
      <c r="E785">
        <f t="shared" si="46"/>
        <v>0</v>
      </c>
    </row>
    <row r="786" spans="2:5" x14ac:dyDescent="0.35">
      <c r="D786" s="30" t="str">
        <f t="shared" si="44"/>
        <v xml:space="preserve">Medical Assistants </v>
      </c>
      <c r="E786">
        <f t="shared" si="46"/>
        <v>0</v>
      </c>
    </row>
    <row r="787" spans="2:5" x14ac:dyDescent="0.35">
      <c r="D787" s="30" t="str">
        <f t="shared" si="44"/>
        <v xml:space="preserve">Medical Imaging and Therapeutic Equipment Technicians </v>
      </c>
      <c r="E787">
        <f t="shared" si="46"/>
        <v>0</v>
      </c>
    </row>
    <row r="788" spans="2:5" x14ac:dyDescent="0.35">
      <c r="D788" s="30" t="str">
        <f t="shared" si="44"/>
        <v xml:space="preserve">Medical Records and Health Information Technicians </v>
      </c>
      <c r="E788">
        <f t="shared" si="46"/>
        <v>0</v>
      </c>
    </row>
    <row r="789" spans="2:5" x14ac:dyDescent="0.35">
      <c r="D789" s="30" t="str">
        <f t="shared" si="44"/>
        <v xml:space="preserve">Optometrists and Ophthalmic Opticians </v>
      </c>
      <c r="E789">
        <f t="shared" si="46"/>
        <v>0</v>
      </c>
    </row>
    <row r="790" spans="2:5" x14ac:dyDescent="0.35">
      <c r="D790" s="30" t="str">
        <f t="shared" si="44"/>
        <v xml:space="preserve">Other non-medical professional staff </v>
      </c>
      <c r="E790">
        <f t="shared" si="46"/>
        <v>0</v>
      </c>
    </row>
    <row r="791" spans="2:5" x14ac:dyDescent="0.35">
      <c r="D791" s="30" t="str">
        <f t="shared" si="44"/>
        <v xml:space="preserve">Other non-medical support staff </v>
      </c>
      <c r="E791">
        <f t="shared" si="46"/>
        <v>0</v>
      </c>
    </row>
    <row r="792" spans="2:5" x14ac:dyDescent="0.35">
      <c r="D792" s="30" t="str">
        <f t="shared" si="44"/>
        <v xml:space="preserve">Medical and Pathology Laboratory Technicians </v>
      </c>
      <c r="E792">
        <f t="shared" si="46"/>
        <v>418</v>
      </c>
    </row>
    <row r="793" spans="2:5" x14ac:dyDescent="0.35">
      <c r="D793" s="30" t="str">
        <f t="shared" si="44"/>
        <v xml:space="preserve">Paramedical Practitioners </v>
      </c>
      <c r="E793">
        <f t="shared" si="46"/>
        <v>1592</v>
      </c>
    </row>
    <row r="794" spans="2:5" x14ac:dyDescent="0.35">
      <c r="D794" s="30" t="str">
        <f t="shared" si="44"/>
        <v>Physiotherapists and physiotherapy assistants</v>
      </c>
      <c r="E794">
        <f t="shared" si="46"/>
        <v>0</v>
      </c>
    </row>
    <row r="795" spans="2:5" x14ac:dyDescent="0.35">
      <c r="D795" s="30" t="str">
        <f t="shared" si="44"/>
        <v>Social workers</v>
      </c>
      <c r="E795">
        <f t="shared" si="46"/>
        <v>0</v>
      </c>
    </row>
    <row r="796" spans="2:5" x14ac:dyDescent="0.35">
      <c r="D796" s="30" t="str">
        <f t="shared" si="44"/>
        <v xml:space="preserve">Audiologists and Speech Therapists </v>
      </c>
      <c r="E796">
        <f t="shared" si="46"/>
        <v>0</v>
      </c>
    </row>
    <row r="797" spans="2:5" x14ac:dyDescent="0.35">
      <c r="D797" s="30" t="str">
        <f t="shared" si="44"/>
        <v>Traditional and complementary medicine practitioners</v>
      </c>
      <c r="E797">
        <f t="shared" si="46"/>
        <v>0</v>
      </c>
    </row>
    <row r="798" spans="2:5" x14ac:dyDescent="0.35">
      <c r="B798" t="str">
        <f>AH1</f>
        <v>NGA</v>
      </c>
      <c r="C798">
        <f>AH2</f>
        <v>218541211.50000003</v>
      </c>
      <c r="D798" s="29" t="str">
        <f t="shared" si="44"/>
        <v>Medical Doctors</v>
      </c>
      <c r="E798">
        <f t="shared" ref="E798:E821" si="47">AH3</f>
        <v>172576</v>
      </c>
    </row>
    <row r="799" spans="2:5" x14ac:dyDescent="0.35">
      <c r="D799" s="30" t="str">
        <f t="shared" si="44"/>
        <v>Nursing Personnel</v>
      </c>
      <c r="E799">
        <f t="shared" si="47"/>
        <v>441362</v>
      </c>
    </row>
    <row r="800" spans="2:5" x14ac:dyDescent="0.35">
      <c r="D800" s="30" t="str">
        <f t="shared" si="44"/>
        <v>Midwifery personnel</v>
      </c>
      <c r="E800">
        <f t="shared" si="47"/>
        <v>293574</v>
      </c>
    </row>
    <row r="801" spans="4:5" x14ac:dyDescent="0.35">
      <c r="D801" s="30" t="str">
        <f t="shared" si="44"/>
        <v>Pharmacists</v>
      </c>
      <c r="E801">
        <f t="shared" si="47"/>
        <v>1332</v>
      </c>
    </row>
    <row r="802" spans="4:5" x14ac:dyDescent="0.35">
      <c r="D802" s="30" t="str">
        <f t="shared" si="44"/>
        <v>Dentists</v>
      </c>
      <c r="E802">
        <f t="shared" si="47"/>
        <v>416</v>
      </c>
    </row>
    <row r="803" spans="4:5" x14ac:dyDescent="0.35">
      <c r="D803" s="30" t="str">
        <f t="shared" si="44"/>
        <v xml:space="preserve">Community Health Workers </v>
      </c>
      <c r="E803">
        <f t="shared" si="47"/>
        <v>154477</v>
      </c>
    </row>
    <row r="804" spans="4:5" x14ac:dyDescent="0.35">
      <c r="D804" s="30" t="str">
        <f t="shared" si="44"/>
        <v>Dieticians and nutritionists</v>
      </c>
      <c r="E804">
        <f t="shared" si="47"/>
        <v>0</v>
      </c>
    </row>
    <row r="805" spans="4:5" x14ac:dyDescent="0.35">
      <c r="D805" s="30" t="str">
        <f t="shared" si="44"/>
        <v>Environmental and occupational health &amp; hygiene workers</v>
      </c>
      <c r="E805">
        <f t="shared" si="47"/>
        <v>0</v>
      </c>
    </row>
    <row r="806" spans="4:5" x14ac:dyDescent="0.35">
      <c r="D806" s="30" t="str">
        <f t="shared" si="44"/>
        <v>Personal care workers in health service</v>
      </c>
      <c r="E806">
        <f t="shared" si="47"/>
        <v>0</v>
      </c>
    </row>
    <row r="807" spans="4:5" x14ac:dyDescent="0.35">
      <c r="D807" s="30" t="str">
        <f t="shared" si="44"/>
        <v xml:space="preserve">Managerial staff </v>
      </c>
      <c r="E807">
        <f t="shared" si="47"/>
        <v>0</v>
      </c>
    </row>
    <row r="808" spans="4:5" x14ac:dyDescent="0.35">
      <c r="D808" s="30" t="str">
        <f t="shared" si="44"/>
        <v xml:space="preserve">Medical and dental Prosthetic Technicians </v>
      </c>
      <c r="E808">
        <f t="shared" si="47"/>
        <v>280</v>
      </c>
    </row>
    <row r="809" spans="4:5" x14ac:dyDescent="0.35">
      <c r="D809" s="30" t="str">
        <f t="shared" si="44"/>
        <v xml:space="preserve">Medical and Pathology Laboratory scientists </v>
      </c>
      <c r="E809">
        <f t="shared" si="47"/>
        <v>36833</v>
      </c>
    </row>
    <row r="810" spans="4:5" x14ac:dyDescent="0.35">
      <c r="D810" s="30" t="str">
        <f t="shared" si="44"/>
        <v xml:space="preserve">Medical Assistants </v>
      </c>
      <c r="E810">
        <f t="shared" si="47"/>
        <v>0</v>
      </c>
    </row>
    <row r="811" spans="4:5" x14ac:dyDescent="0.35">
      <c r="D811" s="30" t="str">
        <f t="shared" si="44"/>
        <v xml:space="preserve">Medical Imaging and Therapeutic Equipment Technicians </v>
      </c>
      <c r="E811">
        <f t="shared" si="47"/>
        <v>4262</v>
      </c>
    </row>
    <row r="812" spans="4:5" x14ac:dyDescent="0.35">
      <c r="D812" s="30" t="str">
        <f t="shared" si="44"/>
        <v xml:space="preserve">Medical Records and Health Information Technicians </v>
      </c>
      <c r="E812">
        <f t="shared" si="47"/>
        <v>0</v>
      </c>
    </row>
    <row r="813" spans="4:5" x14ac:dyDescent="0.35">
      <c r="D813" s="30" t="str">
        <f t="shared" si="44"/>
        <v xml:space="preserve">Optometrists and Ophthalmic Opticians </v>
      </c>
      <c r="E813">
        <f t="shared" si="47"/>
        <v>5632</v>
      </c>
    </row>
    <row r="814" spans="4:5" x14ac:dyDescent="0.35">
      <c r="D814" s="30" t="str">
        <f t="shared" ref="D814:D877" si="48">D790</f>
        <v xml:space="preserve">Other non-medical professional staff </v>
      </c>
      <c r="E814">
        <f t="shared" si="47"/>
        <v>0</v>
      </c>
    </row>
    <row r="815" spans="4:5" x14ac:dyDescent="0.35">
      <c r="D815" s="30" t="str">
        <f t="shared" si="48"/>
        <v xml:space="preserve">Other non-medical support staff </v>
      </c>
      <c r="E815">
        <f t="shared" si="47"/>
        <v>0</v>
      </c>
    </row>
    <row r="816" spans="4:5" x14ac:dyDescent="0.35">
      <c r="D816" s="30" t="str">
        <f t="shared" si="48"/>
        <v xml:space="preserve">Medical and Pathology Laboratory Technicians </v>
      </c>
      <c r="E816">
        <f t="shared" si="47"/>
        <v>38712</v>
      </c>
    </row>
    <row r="817" spans="2:5" x14ac:dyDescent="0.35">
      <c r="D817" s="30" t="str">
        <f t="shared" si="48"/>
        <v xml:space="preserve">Paramedical Practitioners </v>
      </c>
      <c r="E817">
        <f t="shared" si="47"/>
        <v>0</v>
      </c>
    </row>
    <row r="818" spans="2:5" x14ac:dyDescent="0.35">
      <c r="D818" s="30" t="str">
        <f t="shared" si="48"/>
        <v>Physiotherapists and physiotherapy assistants</v>
      </c>
      <c r="E818">
        <f t="shared" si="47"/>
        <v>6479</v>
      </c>
    </row>
    <row r="819" spans="2:5" x14ac:dyDescent="0.35">
      <c r="D819" s="30" t="str">
        <f t="shared" si="48"/>
        <v>Social workers</v>
      </c>
      <c r="E819">
        <f t="shared" si="47"/>
        <v>0</v>
      </c>
    </row>
    <row r="820" spans="2:5" x14ac:dyDescent="0.35">
      <c r="D820" s="30" t="str">
        <f t="shared" si="48"/>
        <v xml:space="preserve">Audiologists and Speech Therapists </v>
      </c>
      <c r="E820">
        <f t="shared" si="47"/>
        <v>168</v>
      </c>
    </row>
    <row r="821" spans="2:5" x14ac:dyDescent="0.35">
      <c r="D821" s="30" t="str">
        <f t="shared" si="48"/>
        <v>Traditional and complementary medicine practitioners</v>
      </c>
      <c r="E821">
        <f t="shared" si="47"/>
        <v>0</v>
      </c>
    </row>
    <row r="822" spans="2:5" x14ac:dyDescent="0.35">
      <c r="B822" t="str">
        <f>AI1</f>
        <v>RWA</v>
      </c>
      <c r="C822">
        <f>AI2</f>
        <v>13776697.499999994</v>
      </c>
      <c r="D822" s="29" t="str">
        <f t="shared" si="48"/>
        <v>Medical Doctors</v>
      </c>
      <c r="E822">
        <f t="shared" ref="E822:E845" si="49">AI3</f>
        <v>0</v>
      </c>
    </row>
    <row r="823" spans="2:5" x14ac:dyDescent="0.35">
      <c r="D823" s="30" t="str">
        <f t="shared" si="48"/>
        <v>Nursing Personnel</v>
      </c>
      <c r="E823">
        <f t="shared" si="49"/>
        <v>0</v>
      </c>
    </row>
    <row r="824" spans="2:5" x14ac:dyDescent="0.35">
      <c r="D824" s="30" t="str">
        <f t="shared" si="48"/>
        <v>Midwifery personnel</v>
      </c>
      <c r="E824">
        <f t="shared" si="49"/>
        <v>0</v>
      </c>
    </row>
    <row r="825" spans="2:5" x14ac:dyDescent="0.35">
      <c r="D825" s="30" t="str">
        <f t="shared" si="48"/>
        <v>Pharmacists</v>
      </c>
      <c r="E825">
        <f t="shared" si="49"/>
        <v>143</v>
      </c>
    </row>
    <row r="826" spans="2:5" x14ac:dyDescent="0.35">
      <c r="D826" s="30" t="str">
        <f t="shared" si="48"/>
        <v>Dentists</v>
      </c>
      <c r="E826">
        <f t="shared" si="49"/>
        <v>0</v>
      </c>
    </row>
    <row r="827" spans="2:5" x14ac:dyDescent="0.35">
      <c r="D827" s="30" t="str">
        <f t="shared" si="48"/>
        <v xml:space="preserve">Community Health Workers </v>
      </c>
      <c r="E827">
        <f t="shared" si="49"/>
        <v>0</v>
      </c>
    </row>
    <row r="828" spans="2:5" x14ac:dyDescent="0.35">
      <c r="D828" s="30" t="str">
        <f t="shared" si="48"/>
        <v>Dieticians and nutritionists</v>
      </c>
      <c r="E828">
        <f t="shared" si="49"/>
        <v>0</v>
      </c>
    </row>
    <row r="829" spans="2:5" x14ac:dyDescent="0.35">
      <c r="D829" s="30" t="str">
        <f t="shared" si="48"/>
        <v>Environmental and occupational health &amp; hygiene workers</v>
      </c>
      <c r="E829">
        <f t="shared" si="49"/>
        <v>0</v>
      </c>
    </row>
    <row r="830" spans="2:5" x14ac:dyDescent="0.35">
      <c r="D830" s="30" t="str">
        <f t="shared" si="48"/>
        <v>Personal care workers in health service</v>
      </c>
      <c r="E830">
        <f t="shared" si="49"/>
        <v>0</v>
      </c>
    </row>
    <row r="831" spans="2:5" x14ac:dyDescent="0.35">
      <c r="D831" s="30" t="str">
        <f t="shared" si="48"/>
        <v xml:space="preserve">Managerial staff </v>
      </c>
      <c r="E831">
        <f t="shared" si="49"/>
        <v>0</v>
      </c>
    </row>
    <row r="832" spans="2:5" x14ac:dyDescent="0.35">
      <c r="D832" s="30" t="str">
        <f t="shared" si="48"/>
        <v xml:space="preserve">Medical and dental Prosthetic Technicians </v>
      </c>
      <c r="E832">
        <f t="shared" si="49"/>
        <v>0</v>
      </c>
    </row>
    <row r="833" spans="2:5" x14ac:dyDescent="0.35">
      <c r="D833" s="30" t="str">
        <f t="shared" si="48"/>
        <v xml:space="preserve">Medical and Pathology Laboratory scientists </v>
      </c>
      <c r="E833">
        <f t="shared" si="49"/>
        <v>0</v>
      </c>
    </row>
    <row r="834" spans="2:5" x14ac:dyDescent="0.35">
      <c r="D834" s="30" t="str">
        <f t="shared" si="48"/>
        <v xml:space="preserve">Medical Assistants </v>
      </c>
      <c r="E834">
        <f t="shared" si="49"/>
        <v>0</v>
      </c>
    </row>
    <row r="835" spans="2:5" x14ac:dyDescent="0.35">
      <c r="D835" s="30" t="str">
        <f t="shared" si="48"/>
        <v xml:space="preserve">Medical Imaging and Therapeutic Equipment Technicians </v>
      </c>
      <c r="E835">
        <f t="shared" si="49"/>
        <v>0</v>
      </c>
    </row>
    <row r="836" spans="2:5" x14ac:dyDescent="0.35">
      <c r="D836" s="30" t="str">
        <f t="shared" si="48"/>
        <v xml:space="preserve">Medical Records and Health Information Technicians </v>
      </c>
      <c r="E836">
        <f t="shared" si="49"/>
        <v>0</v>
      </c>
    </row>
    <row r="837" spans="2:5" x14ac:dyDescent="0.35">
      <c r="D837" s="30" t="str">
        <f t="shared" si="48"/>
        <v xml:space="preserve">Optometrists and Ophthalmic Opticians </v>
      </c>
      <c r="E837">
        <f t="shared" si="49"/>
        <v>0</v>
      </c>
    </row>
    <row r="838" spans="2:5" x14ac:dyDescent="0.35">
      <c r="D838" s="30" t="str">
        <f t="shared" si="48"/>
        <v xml:space="preserve">Other non-medical professional staff </v>
      </c>
      <c r="E838">
        <f t="shared" si="49"/>
        <v>0</v>
      </c>
    </row>
    <row r="839" spans="2:5" x14ac:dyDescent="0.35">
      <c r="D839" s="30" t="str">
        <f t="shared" si="48"/>
        <v xml:space="preserve">Other non-medical support staff </v>
      </c>
      <c r="E839">
        <f t="shared" si="49"/>
        <v>0</v>
      </c>
    </row>
    <row r="840" spans="2:5" x14ac:dyDescent="0.35">
      <c r="D840" s="30" t="str">
        <f t="shared" si="48"/>
        <v xml:space="preserve">Medical and Pathology Laboratory Technicians </v>
      </c>
      <c r="E840">
        <f t="shared" si="49"/>
        <v>0</v>
      </c>
    </row>
    <row r="841" spans="2:5" x14ac:dyDescent="0.35">
      <c r="D841" s="30" t="str">
        <f t="shared" si="48"/>
        <v xml:space="preserve">Paramedical Practitioners </v>
      </c>
      <c r="E841">
        <f t="shared" si="49"/>
        <v>0</v>
      </c>
    </row>
    <row r="842" spans="2:5" x14ac:dyDescent="0.35">
      <c r="D842" s="30" t="str">
        <f t="shared" si="48"/>
        <v>Physiotherapists and physiotherapy assistants</v>
      </c>
      <c r="E842">
        <f t="shared" si="49"/>
        <v>0</v>
      </c>
    </row>
    <row r="843" spans="2:5" x14ac:dyDescent="0.35">
      <c r="D843" s="30" t="str">
        <f t="shared" si="48"/>
        <v>Social workers</v>
      </c>
      <c r="E843">
        <f t="shared" si="49"/>
        <v>0</v>
      </c>
    </row>
    <row r="844" spans="2:5" x14ac:dyDescent="0.35">
      <c r="D844" s="30" t="str">
        <f t="shared" si="48"/>
        <v xml:space="preserve">Audiologists and Speech Therapists </v>
      </c>
      <c r="E844">
        <f t="shared" si="49"/>
        <v>0</v>
      </c>
    </row>
    <row r="845" spans="2:5" x14ac:dyDescent="0.35">
      <c r="D845" s="30" t="str">
        <f t="shared" si="48"/>
        <v>Traditional and complementary medicine practitioners</v>
      </c>
      <c r="E845">
        <f t="shared" si="49"/>
        <v>0</v>
      </c>
    </row>
    <row r="846" spans="2:5" x14ac:dyDescent="0.35">
      <c r="B846" t="str">
        <f>AJ1</f>
        <v>SEN</v>
      </c>
      <c r="C846">
        <f>AJ2</f>
        <v>17316449</v>
      </c>
      <c r="D846" s="29" t="str">
        <f t="shared" si="48"/>
        <v>Medical Doctors</v>
      </c>
      <c r="E846">
        <f t="shared" ref="E846:E869" si="50">AJ3</f>
        <v>4876</v>
      </c>
    </row>
    <row r="847" spans="2:5" x14ac:dyDescent="0.35">
      <c r="D847" s="30" t="str">
        <f t="shared" si="48"/>
        <v>Nursing Personnel</v>
      </c>
      <c r="E847">
        <f t="shared" si="50"/>
        <v>9474</v>
      </c>
    </row>
    <row r="848" spans="2:5" x14ac:dyDescent="0.35">
      <c r="D848" s="30" t="str">
        <f t="shared" si="48"/>
        <v>Midwifery personnel</v>
      </c>
      <c r="E848">
        <f t="shared" si="50"/>
        <v>5606</v>
      </c>
    </row>
    <row r="849" spans="4:5" x14ac:dyDescent="0.35">
      <c r="D849" s="30" t="str">
        <f t="shared" si="48"/>
        <v>Pharmacists</v>
      </c>
      <c r="E849">
        <f t="shared" si="50"/>
        <v>17</v>
      </c>
    </row>
    <row r="850" spans="4:5" x14ac:dyDescent="0.35">
      <c r="D850" s="30" t="str">
        <f t="shared" si="48"/>
        <v>Dentists</v>
      </c>
      <c r="E850">
        <f t="shared" si="50"/>
        <v>18</v>
      </c>
    </row>
    <row r="851" spans="4:5" x14ac:dyDescent="0.35">
      <c r="D851" s="30" t="str">
        <f t="shared" si="48"/>
        <v xml:space="preserve">Community Health Workers </v>
      </c>
      <c r="E851">
        <f t="shared" si="50"/>
        <v>18757</v>
      </c>
    </row>
    <row r="852" spans="4:5" x14ac:dyDescent="0.35">
      <c r="D852" s="30" t="str">
        <f t="shared" si="48"/>
        <v>Dieticians and nutritionists</v>
      </c>
      <c r="E852">
        <f t="shared" si="50"/>
        <v>0</v>
      </c>
    </row>
    <row r="853" spans="4:5" x14ac:dyDescent="0.35">
      <c r="D853" s="30" t="str">
        <f t="shared" si="48"/>
        <v>Environmental and occupational health &amp; hygiene workers</v>
      </c>
      <c r="E853">
        <f t="shared" si="50"/>
        <v>0</v>
      </c>
    </row>
    <row r="854" spans="4:5" x14ac:dyDescent="0.35">
      <c r="D854" s="30" t="str">
        <f t="shared" si="48"/>
        <v>Personal care workers in health service</v>
      </c>
      <c r="E854">
        <f t="shared" si="50"/>
        <v>3378</v>
      </c>
    </row>
    <row r="855" spans="4:5" x14ac:dyDescent="0.35">
      <c r="D855" s="30" t="str">
        <f t="shared" si="48"/>
        <v xml:space="preserve">Managerial staff </v>
      </c>
      <c r="E855">
        <f t="shared" si="50"/>
        <v>0</v>
      </c>
    </row>
    <row r="856" spans="4:5" x14ac:dyDescent="0.35">
      <c r="D856" s="30" t="str">
        <f t="shared" si="48"/>
        <v xml:space="preserve">Medical and dental Prosthetic Technicians </v>
      </c>
      <c r="E856">
        <f t="shared" si="50"/>
        <v>15</v>
      </c>
    </row>
    <row r="857" spans="4:5" x14ac:dyDescent="0.35">
      <c r="D857" s="30" t="str">
        <f t="shared" si="48"/>
        <v xml:space="preserve">Medical and Pathology Laboratory scientists </v>
      </c>
      <c r="E857">
        <f t="shared" si="50"/>
        <v>0</v>
      </c>
    </row>
    <row r="858" spans="4:5" x14ac:dyDescent="0.35">
      <c r="D858" s="30" t="str">
        <f t="shared" si="48"/>
        <v xml:space="preserve">Medical Assistants </v>
      </c>
      <c r="E858">
        <f t="shared" si="50"/>
        <v>0</v>
      </c>
    </row>
    <row r="859" spans="4:5" x14ac:dyDescent="0.35">
      <c r="D859" s="30" t="str">
        <f t="shared" si="48"/>
        <v xml:space="preserve">Medical Imaging and Therapeutic Equipment Technicians </v>
      </c>
      <c r="E859">
        <f t="shared" si="50"/>
        <v>237</v>
      </c>
    </row>
    <row r="860" spans="4:5" x14ac:dyDescent="0.35">
      <c r="D860" s="30" t="str">
        <f t="shared" si="48"/>
        <v xml:space="preserve">Medical Records and Health Information Technicians </v>
      </c>
      <c r="E860">
        <f t="shared" si="50"/>
        <v>0</v>
      </c>
    </row>
    <row r="861" spans="4:5" x14ac:dyDescent="0.35">
      <c r="D861" s="30" t="str">
        <f t="shared" si="48"/>
        <v xml:space="preserve">Optometrists and Ophthalmic Opticians </v>
      </c>
      <c r="E861">
        <f t="shared" si="50"/>
        <v>0</v>
      </c>
    </row>
    <row r="862" spans="4:5" x14ac:dyDescent="0.35">
      <c r="D862" s="30" t="str">
        <f t="shared" si="48"/>
        <v xml:space="preserve">Other non-medical professional staff </v>
      </c>
      <c r="E862">
        <f t="shared" si="50"/>
        <v>0</v>
      </c>
    </row>
    <row r="863" spans="4:5" x14ac:dyDescent="0.35">
      <c r="D863" s="30" t="str">
        <f t="shared" si="48"/>
        <v xml:space="preserve">Other non-medical support staff </v>
      </c>
      <c r="E863">
        <f t="shared" si="50"/>
        <v>0</v>
      </c>
    </row>
    <row r="864" spans="4:5" x14ac:dyDescent="0.35">
      <c r="D864" s="30" t="str">
        <f t="shared" si="48"/>
        <v xml:space="preserve">Medical and Pathology Laboratory Technicians </v>
      </c>
      <c r="E864">
        <f t="shared" si="50"/>
        <v>252</v>
      </c>
    </row>
    <row r="865" spans="2:5" x14ac:dyDescent="0.35">
      <c r="D865" s="30" t="str">
        <f t="shared" si="48"/>
        <v xml:space="preserve">Paramedical Practitioners </v>
      </c>
      <c r="E865">
        <f t="shared" si="50"/>
        <v>1083</v>
      </c>
    </row>
    <row r="866" spans="2:5" x14ac:dyDescent="0.35">
      <c r="D866" s="30" t="str">
        <f t="shared" si="48"/>
        <v>Physiotherapists and physiotherapy assistants</v>
      </c>
      <c r="E866">
        <f t="shared" si="50"/>
        <v>94</v>
      </c>
    </row>
    <row r="867" spans="2:5" x14ac:dyDescent="0.35">
      <c r="D867" s="30" t="str">
        <f t="shared" si="48"/>
        <v>Social workers</v>
      </c>
      <c r="E867">
        <f t="shared" si="50"/>
        <v>543</v>
      </c>
    </row>
    <row r="868" spans="2:5" x14ac:dyDescent="0.35">
      <c r="D868" s="30" t="str">
        <f t="shared" si="48"/>
        <v xml:space="preserve">Audiologists and Speech Therapists </v>
      </c>
      <c r="E868">
        <f t="shared" si="50"/>
        <v>0</v>
      </c>
    </row>
    <row r="869" spans="2:5" x14ac:dyDescent="0.35">
      <c r="D869" s="30" t="str">
        <f t="shared" si="48"/>
        <v>Traditional and complementary medicine practitioners</v>
      </c>
      <c r="E869">
        <f t="shared" si="50"/>
        <v>0</v>
      </c>
    </row>
    <row r="870" spans="2:5" x14ac:dyDescent="0.35">
      <c r="B870" t="str">
        <f>AK1</f>
        <v>SLE</v>
      </c>
      <c r="C870">
        <f>AK2</f>
        <v>8605718.0000000056</v>
      </c>
      <c r="D870" s="29" t="str">
        <f t="shared" si="48"/>
        <v>Medical Doctors</v>
      </c>
      <c r="E870">
        <f t="shared" ref="E870:E893" si="51">AK3</f>
        <v>753</v>
      </c>
    </row>
    <row r="871" spans="2:5" x14ac:dyDescent="0.35">
      <c r="D871" s="30" t="str">
        <f t="shared" si="48"/>
        <v>Nursing Personnel</v>
      </c>
      <c r="E871">
        <f t="shared" si="51"/>
        <v>14712</v>
      </c>
    </row>
    <row r="872" spans="2:5" x14ac:dyDescent="0.35">
      <c r="D872" s="30" t="str">
        <f t="shared" si="48"/>
        <v>Midwifery personnel</v>
      </c>
      <c r="E872">
        <f t="shared" si="51"/>
        <v>4542</v>
      </c>
    </row>
    <row r="873" spans="2:5" x14ac:dyDescent="0.35">
      <c r="D873" s="30" t="str">
        <f t="shared" si="48"/>
        <v>Pharmacists</v>
      </c>
      <c r="E873">
        <f t="shared" si="51"/>
        <v>0</v>
      </c>
    </row>
    <row r="874" spans="2:5" x14ac:dyDescent="0.35">
      <c r="D874" s="30" t="str">
        <f t="shared" si="48"/>
        <v>Dentists</v>
      </c>
      <c r="E874">
        <f t="shared" si="51"/>
        <v>0</v>
      </c>
    </row>
    <row r="875" spans="2:5" x14ac:dyDescent="0.35">
      <c r="D875" s="30" t="str">
        <f t="shared" si="48"/>
        <v xml:space="preserve">Community Health Workers </v>
      </c>
      <c r="E875">
        <f t="shared" si="51"/>
        <v>0</v>
      </c>
    </row>
    <row r="876" spans="2:5" x14ac:dyDescent="0.35">
      <c r="D876" s="30" t="str">
        <f t="shared" si="48"/>
        <v>Dieticians and nutritionists</v>
      </c>
      <c r="E876">
        <f t="shared" si="51"/>
        <v>0</v>
      </c>
    </row>
    <row r="877" spans="2:5" x14ac:dyDescent="0.35">
      <c r="D877" s="30" t="str">
        <f t="shared" si="48"/>
        <v>Environmental and occupational health &amp; hygiene workers</v>
      </c>
      <c r="E877">
        <f t="shared" si="51"/>
        <v>0</v>
      </c>
    </row>
    <row r="878" spans="2:5" x14ac:dyDescent="0.35">
      <c r="D878" s="30" t="str">
        <f t="shared" ref="D878:D941" si="52">D854</f>
        <v>Personal care workers in health service</v>
      </c>
      <c r="E878">
        <f t="shared" si="51"/>
        <v>0</v>
      </c>
    </row>
    <row r="879" spans="2:5" x14ac:dyDescent="0.35">
      <c r="D879" s="30" t="str">
        <f t="shared" si="52"/>
        <v xml:space="preserve">Managerial staff </v>
      </c>
      <c r="E879">
        <f t="shared" si="51"/>
        <v>0</v>
      </c>
    </row>
    <row r="880" spans="2:5" x14ac:dyDescent="0.35">
      <c r="D880" s="30" t="str">
        <f t="shared" si="52"/>
        <v xml:space="preserve">Medical and dental Prosthetic Technicians </v>
      </c>
      <c r="E880">
        <f t="shared" si="51"/>
        <v>13</v>
      </c>
    </row>
    <row r="881" spans="2:5" x14ac:dyDescent="0.35">
      <c r="D881" s="30" t="str">
        <f t="shared" si="52"/>
        <v xml:space="preserve">Medical and Pathology Laboratory scientists </v>
      </c>
      <c r="E881">
        <f t="shared" si="51"/>
        <v>0</v>
      </c>
    </row>
    <row r="882" spans="2:5" x14ac:dyDescent="0.35">
      <c r="D882" s="30" t="str">
        <f t="shared" si="52"/>
        <v xml:space="preserve">Medical Assistants </v>
      </c>
      <c r="E882">
        <f t="shared" si="51"/>
        <v>0</v>
      </c>
    </row>
    <row r="883" spans="2:5" x14ac:dyDescent="0.35">
      <c r="D883" s="30" t="str">
        <f t="shared" si="52"/>
        <v xml:space="preserve">Medical Imaging and Therapeutic Equipment Technicians </v>
      </c>
      <c r="E883">
        <f t="shared" si="51"/>
        <v>38</v>
      </c>
    </row>
    <row r="884" spans="2:5" x14ac:dyDescent="0.35">
      <c r="D884" s="30" t="str">
        <f t="shared" si="52"/>
        <v xml:space="preserve">Medical Records and Health Information Technicians </v>
      </c>
      <c r="E884">
        <f t="shared" si="51"/>
        <v>195</v>
      </c>
    </row>
    <row r="885" spans="2:5" x14ac:dyDescent="0.35">
      <c r="D885" s="30" t="str">
        <f t="shared" si="52"/>
        <v xml:space="preserve">Optometrists and Ophthalmic Opticians </v>
      </c>
      <c r="E885">
        <f t="shared" si="51"/>
        <v>2</v>
      </c>
    </row>
    <row r="886" spans="2:5" x14ac:dyDescent="0.35">
      <c r="D886" s="30" t="str">
        <f t="shared" si="52"/>
        <v xml:space="preserve">Other non-medical professional staff </v>
      </c>
      <c r="E886">
        <f t="shared" si="51"/>
        <v>0</v>
      </c>
    </row>
    <row r="887" spans="2:5" x14ac:dyDescent="0.35">
      <c r="D887" s="30" t="str">
        <f t="shared" si="52"/>
        <v xml:space="preserve">Other non-medical support staff </v>
      </c>
      <c r="E887">
        <f t="shared" si="51"/>
        <v>0</v>
      </c>
    </row>
    <row r="888" spans="2:5" x14ac:dyDescent="0.35">
      <c r="D888" s="30" t="str">
        <f t="shared" si="52"/>
        <v xml:space="preserve">Medical and Pathology Laboratory Technicians </v>
      </c>
      <c r="E888">
        <f t="shared" si="51"/>
        <v>298</v>
      </c>
    </row>
    <row r="889" spans="2:5" x14ac:dyDescent="0.35">
      <c r="D889" s="30" t="str">
        <f t="shared" si="52"/>
        <v xml:space="preserve">Paramedical Practitioners </v>
      </c>
      <c r="E889">
        <f t="shared" si="51"/>
        <v>0</v>
      </c>
    </row>
    <row r="890" spans="2:5" x14ac:dyDescent="0.35">
      <c r="D890" s="30" t="str">
        <f t="shared" si="52"/>
        <v>Physiotherapists and physiotherapy assistants</v>
      </c>
      <c r="E890">
        <f t="shared" si="51"/>
        <v>0</v>
      </c>
    </row>
    <row r="891" spans="2:5" x14ac:dyDescent="0.35">
      <c r="D891" s="30" t="str">
        <f t="shared" si="52"/>
        <v>Social workers</v>
      </c>
      <c r="E891">
        <f t="shared" si="51"/>
        <v>0</v>
      </c>
    </row>
    <row r="892" spans="2:5" x14ac:dyDescent="0.35">
      <c r="D892" s="30" t="str">
        <f t="shared" si="52"/>
        <v xml:space="preserve">Audiologists and Speech Therapists </v>
      </c>
      <c r="E892">
        <f t="shared" si="51"/>
        <v>0</v>
      </c>
    </row>
    <row r="893" spans="2:5" x14ac:dyDescent="0.35">
      <c r="D893" s="30" t="str">
        <f t="shared" si="52"/>
        <v>Traditional and complementary medicine practitioners</v>
      </c>
      <c r="E893">
        <f t="shared" si="51"/>
        <v>0</v>
      </c>
    </row>
    <row r="894" spans="2:5" x14ac:dyDescent="0.35">
      <c r="B894" t="str">
        <f>AL1</f>
        <v>SSD</v>
      </c>
      <c r="C894">
        <f>AL2</f>
        <v>10913163.5</v>
      </c>
      <c r="D894" s="29" t="str">
        <f t="shared" si="52"/>
        <v>Medical Doctors</v>
      </c>
      <c r="E894">
        <f t="shared" ref="E894:E917" si="53">AL3</f>
        <v>0</v>
      </c>
    </row>
    <row r="895" spans="2:5" x14ac:dyDescent="0.35">
      <c r="D895" s="30" t="str">
        <f t="shared" si="52"/>
        <v>Nursing Personnel</v>
      </c>
      <c r="E895">
        <f t="shared" si="53"/>
        <v>0</v>
      </c>
    </row>
    <row r="896" spans="2:5" x14ac:dyDescent="0.35">
      <c r="D896" s="30" t="str">
        <f t="shared" si="52"/>
        <v>Midwifery personnel</v>
      </c>
      <c r="E896">
        <f t="shared" si="53"/>
        <v>0</v>
      </c>
    </row>
    <row r="897" spans="4:5" x14ac:dyDescent="0.35">
      <c r="D897" s="30" t="str">
        <f t="shared" si="52"/>
        <v>Pharmacists</v>
      </c>
      <c r="E897">
        <f t="shared" si="53"/>
        <v>0</v>
      </c>
    </row>
    <row r="898" spans="4:5" x14ac:dyDescent="0.35">
      <c r="D898" s="30" t="str">
        <f t="shared" si="52"/>
        <v>Dentists</v>
      </c>
      <c r="E898">
        <f t="shared" si="53"/>
        <v>0</v>
      </c>
    </row>
    <row r="899" spans="4:5" x14ac:dyDescent="0.35">
      <c r="D899" s="30" t="str">
        <f t="shared" si="52"/>
        <v xml:space="preserve">Community Health Workers </v>
      </c>
      <c r="E899">
        <f t="shared" si="53"/>
        <v>0</v>
      </c>
    </row>
    <row r="900" spans="4:5" x14ac:dyDescent="0.35">
      <c r="D900" s="30" t="str">
        <f t="shared" si="52"/>
        <v>Dieticians and nutritionists</v>
      </c>
      <c r="E900">
        <f t="shared" si="53"/>
        <v>0</v>
      </c>
    </row>
    <row r="901" spans="4:5" x14ac:dyDescent="0.35">
      <c r="D901" s="30" t="str">
        <f t="shared" si="52"/>
        <v>Environmental and occupational health &amp; hygiene workers</v>
      </c>
      <c r="E901">
        <f t="shared" si="53"/>
        <v>0</v>
      </c>
    </row>
    <row r="902" spans="4:5" x14ac:dyDescent="0.35">
      <c r="D902" s="30" t="str">
        <f t="shared" si="52"/>
        <v>Personal care workers in health service</v>
      </c>
      <c r="E902">
        <f t="shared" si="53"/>
        <v>0</v>
      </c>
    </row>
    <row r="903" spans="4:5" x14ac:dyDescent="0.35">
      <c r="D903" s="30" t="str">
        <f t="shared" si="52"/>
        <v xml:space="preserve">Managerial staff </v>
      </c>
      <c r="E903">
        <f t="shared" si="53"/>
        <v>0</v>
      </c>
    </row>
    <row r="904" spans="4:5" x14ac:dyDescent="0.35">
      <c r="D904" s="30" t="str">
        <f t="shared" si="52"/>
        <v xml:space="preserve">Medical and dental Prosthetic Technicians </v>
      </c>
      <c r="E904">
        <f t="shared" si="53"/>
        <v>0</v>
      </c>
    </row>
    <row r="905" spans="4:5" x14ac:dyDescent="0.35">
      <c r="D905" s="30" t="str">
        <f t="shared" si="52"/>
        <v xml:space="preserve">Medical and Pathology Laboratory scientists </v>
      </c>
      <c r="E905">
        <f t="shared" si="53"/>
        <v>0</v>
      </c>
    </row>
    <row r="906" spans="4:5" x14ac:dyDescent="0.35">
      <c r="D906" s="30" t="str">
        <f t="shared" si="52"/>
        <v xml:space="preserve">Medical Assistants </v>
      </c>
      <c r="E906">
        <f t="shared" si="53"/>
        <v>0</v>
      </c>
    </row>
    <row r="907" spans="4:5" x14ac:dyDescent="0.35">
      <c r="D907" s="30" t="str">
        <f t="shared" si="52"/>
        <v xml:space="preserve">Medical Imaging and Therapeutic Equipment Technicians </v>
      </c>
      <c r="E907">
        <f t="shared" si="53"/>
        <v>0</v>
      </c>
    </row>
    <row r="908" spans="4:5" x14ac:dyDescent="0.35">
      <c r="D908" s="30" t="str">
        <f t="shared" si="52"/>
        <v xml:space="preserve">Medical Records and Health Information Technicians </v>
      </c>
      <c r="E908">
        <f t="shared" si="53"/>
        <v>0</v>
      </c>
    </row>
    <row r="909" spans="4:5" x14ac:dyDescent="0.35">
      <c r="D909" s="30" t="str">
        <f t="shared" si="52"/>
        <v xml:space="preserve">Optometrists and Ophthalmic Opticians </v>
      </c>
      <c r="E909">
        <f t="shared" si="53"/>
        <v>0</v>
      </c>
    </row>
    <row r="910" spans="4:5" x14ac:dyDescent="0.35">
      <c r="D910" s="30" t="str">
        <f t="shared" si="52"/>
        <v xml:space="preserve">Other non-medical professional staff </v>
      </c>
      <c r="E910">
        <f t="shared" si="53"/>
        <v>0</v>
      </c>
    </row>
    <row r="911" spans="4:5" x14ac:dyDescent="0.35">
      <c r="D911" s="30" t="str">
        <f t="shared" si="52"/>
        <v xml:space="preserve">Other non-medical support staff </v>
      </c>
      <c r="E911">
        <f t="shared" si="53"/>
        <v>0</v>
      </c>
    </row>
    <row r="912" spans="4:5" x14ac:dyDescent="0.35">
      <c r="D912" s="30" t="str">
        <f t="shared" si="52"/>
        <v xml:space="preserve">Medical and Pathology Laboratory Technicians </v>
      </c>
      <c r="E912">
        <f t="shared" si="53"/>
        <v>0</v>
      </c>
    </row>
    <row r="913" spans="2:5" x14ac:dyDescent="0.35">
      <c r="D913" s="30" t="str">
        <f t="shared" si="52"/>
        <v xml:space="preserve">Paramedical Practitioners </v>
      </c>
      <c r="E913">
        <f t="shared" si="53"/>
        <v>0</v>
      </c>
    </row>
    <row r="914" spans="2:5" x14ac:dyDescent="0.35">
      <c r="D914" s="30" t="str">
        <f t="shared" si="52"/>
        <v>Physiotherapists and physiotherapy assistants</v>
      </c>
      <c r="E914">
        <f t="shared" si="53"/>
        <v>0</v>
      </c>
    </row>
    <row r="915" spans="2:5" x14ac:dyDescent="0.35">
      <c r="D915" s="30" t="str">
        <f t="shared" si="52"/>
        <v>Social workers</v>
      </c>
      <c r="E915">
        <f t="shared" si="53"/>
        <v>0</v>
      </c>
    </row>
    <row r="916" spans="2:5" x14ac:dyDescent="0.35">
      <c r="D916" s="30" t="str">
        <f t="shared" si="52"/>
        <v xml:space="preserve">Audiologists and Speech Therapists </v>
      </c>
      <c r="E916">
        <f t="shared" si="53"/>
        <v>0</v>
      </c>
    </row>
    <row r="917" spans="2:5" x14ac:dyDescent="0.35">
      <c r="D917" s="30" t="str">
        <f t="shared" si="52"/>
        <v>Traditional and complementary medicine practitioners</v>
      </c>
      <c r="E917">
        <f t="shared" si="53"/>
        <v>0</v>
      </c>
    </row>
    <row r="918" spans="2:5" x14ac:dyDescent="0.35">
      <c r="B918" t="str">
        <f>AM1</f>
        <v>STP</v>
      </c>
      <c r="C918">
        <f>AM2</f>
        <v>227379.5</v>
      </c>
      <c r="D918" s="29" t="str">
        <f t="shared" si="52"/>
        <v>Medical Doctors</v>
      </c>
      <c r="E918">
        <f t="shared" ref="E918:E941" si="54">AM3</f>
        <v>0</v>
      </c>
    </row>
    <row r="919" spans="2:5" x14ac:dyDescent="0.35">
      <c r="D919" s="30" t="str">
        <f t="shared" si="52"/>
        <v>Nursing Personnel</v>
      </c>
      <c r="E919">
        <f t="shared" si="54"/>
        <v>0</v>
      </c>
    </row>
    <row r="920" spans="2:5" x14ac:dyDescent="0.35">
      <c r="D920" s="30" t="str">
        <f t="shared" si="52"/>
        <v>Midwifery personnel</v>
      </c>
      <c r="E920">
        <f t="shared" si="54"/>
        <v>0</v>
      </c>
    </row>
    <row r="921" spans="2:5" x14ac:dyDescent="0.35">
      <c r="D921" s="30" t="str">
        <f t="shared" si="52"/>
        <v>Pharmacists</v>
      </c>
      <c r="E921">
        <f t="shared" si="54"/>
        <v>0</v>
      </c>
    </row>
    <row r="922" spans="2:5" x14ac:dyDescent="0.35">
      <c r="D922" s="30" t="str">
        <f t="shared" si="52"/>
        <v>Dentists</v>
      </c>
      <c r="E922">
        <f t="shared" si="54"/>
        <v>0</v>
      </c>
    </row>
    <row r="923" spans="2:5" x14ac:dyDescent="0.35">
      <c r="D923" s="30" t="str">
        <f t="shared" si="52"/>
        <v xml:space="preserve">Community Health Workers </v>
      </c>
      <c r="E923">
        <f t="shared" si="54"/>
        <v>0</v>
      </c>
    </row>
    <row r="924" spans="2:5" x14ac:dyDescent="0.35">
      <c r="D924" s="30" t="str">
        <f t="shared" si="52"/>
        <v>Dieticians and nutritionists</v>
      </c>
      <c r="E924">
        <f t="shared" si="54"/>
        <v>0</v>
      </c>
    </row>
    <row r="925" spans="2:5" x14ac:dyDescent="0.35">
      <c r="D925" s="30" t="str">
        <f t="shared" si="52"/>
        <v>Environmental and occupational health &amp; hygiene workers</v>
      </c>
      <c r="E925">
        <f t="shared" si="54"/>
        <v>0</v>
      </c>
    </row>
    <row r="926" spans="2:5" x14ac:dyDescent="0.35">
      <c r="D926" s="30" t="str">
        <f t="shared" si="52"/>
        <v>Personal care workers in health service</v>
      </c>
      <c r="E926">
        <f t="shared" si="54"/>
        <v>0</v>
      </c>
    </row>
    <row r="927" spans="2:5" x14ac:dyDescent="0.35">
      <c r="D927" s="30" t="str">
        <f t="shared" si="52"/>
        <v xml:space="preserve">Managerial staff </v>
      </c>
      <c r="E927">
        <f t="shared" si="54"/>
        <v>0</v>
      </c>
    </row>
    <row r="928" spans="2:5" x14ac:dyDescent="0.35">
      <c r="D928" s="30" t="str">
        <f t="shared" si="52"/>
        <v xml:space="preserve">Medical and dental Prosthetic Technicians </v>
      </c>
      <c r="E928">
        <f t="shared" si="54"/>
        <v>0</v>
      </c>
    </row>
    <row r="929" spans="2:5" x14ac:dyDescent="0.35">
      <c r="D929" s="30" t="str">
        <f t="shared" si="52"/>
        <v xml:space="preserve">Medical and Pathology Laboratory scientists </v>
      </c>
      <c r="E929">
        <f t="shared" si="54"/>
        <v>0</v>
      </c>
    </row>
    <row r="930" spans="2:5" x14ac:dyDescent="0.35">
      <c r="D930" s="30" t="str">
        <f t="shared" si="52"/>
        <v xml:space="preserve">Medical Assistants </v>
      </c>
      <c r="E930">
        <f t="shared" si="54"/>
        <v>0</v>
      </c>
    </row>
    <row r="931" spans="2:5" x14ac:dyDescent="0.35">
      <c r="D931" s="30" t="str">
        <f t="shared" si="52"/>
        <v xml:space="preserve">Medical Imaging and Therapeutic Equipment Technicians </v>
      </c>
      <c r="E931">
        <f t="shared" si="54"/>
        <v>0</v>
      </c>
    </row>
    <row r="932" spans="2:5" x14ac:dyDescent="0.35">
      <c r="D932" s="30" t="str">
        <f t="shared" si="52"/>
        <v xml:space="preserve">Medical Records and Health Information Technicians </v>
      </c>
      <c r="E932">
        <f t="shared" si="54"/>
        <v>0</v>
      </c>
    </row>
    <row r="933" spans="2:5" x14ac:dyDescent="0.35">
      <c r="D933" s="30" t="str">
        <f t="shared" si="52"/>
        <v xml:space="preserve">Optometrists and Ophthalmic Opticians </v>
      </c>
      <c r="E933">
        <f t="shared" si="54"/>
        <v>0</v>
      </c>
    </row>
    <row r="934" spans="2:5" x14ac:dyDescent="0.35">
      <c r="D934" s="30" t="str">
        <f t="shared" si="52"/>
        <v xml:space="preserve">Other non-medical professional staff </v>
      </c>
      <c r="E934">
        <f t="shared" si="54"/>
        <v>0</v>
      </c>
    </row>
    <row r="935" spans="2:5" x14ac:dyDescent="0.35">
      <c r="D935" s="30" t="str">
        <f t="shared" si="52"/>
        <v xml:space="preserve">Other non-medical support staff </v>
      </c>
      <c r="E935">
        <f t="shared" si="54"/>
        <v>0</v>
      </c>
    </row>
    <row r="936" spans="2:5" x14ac:dyDescent="0.35">
      <c r="D936" s="30" t="str">
        <f t="shared" si="52"/>
        <v xml:space="preserve">Medical and Pathology Laboratory Technicians </v>
      </c>
      <c r="E936">
        <f t="shared" si="54"/>
        <v>0</v>
      </c>
    </row>
    <row r="937" spans="2:5" x14ac:dyDescent="0.35">
      <c r="D937" s="30" t="str">
        <f t="shared" si="52"/>
        <v xml:space="preserve">Paramedical Practitioners </v>
      </c>
      <c r="E937">
        <f t="shared" si="54"/>
        <v>0</v>
      </c>
    </row>
    <row r="938" spans="2:5" x14ac:dyDescent="0.35">
      <c r="D938" s="30" t="str">
        <f t="shared" si="52"/>
        <v>Physiotherapists and physiotherapy assistants</v>
      </c>
      <c r="E938">
        <f t="shared" si="54"/>
        <v>0</v>
      </c>
    </row>
    <row r="939" spans="2:5" x14ac:dyDescent="0.35">
      <c r="D939" s="30" t="str">
        <f t="shared" si="52"/>
        <v>Social workers</v>
      </c>
      <c r="E939">
        <f t="shared" si="54"/>
        <v>0</v>
      </c>
    </row>
    <row r="940" spans="2:5" x14ac:dyDescent="0.35">
      <c r="D940" s="30" t="str">
        <f t="shared" si="52"/>
        <v xml:space="preserve">Audiologists and Speech Therapists </v>
      </c>
      <c r="E940">
        <f t="shared" si="54"/>
        <v>0</v>
      </c>
    </row>
    <row r="941" spans="2:5" x14ac:dyDescent="0.35">
      <c r="D941" s="30" t="str">
        <f t="shared" si="52"/>
        <v>Traditional and complementary medicine practitioners</v>
      </c>
      <c r="E941">
        <f t="shared" si="54"/>
        <v>0</v>
      </c>
    </row>
    <row r="942" spans="2:5" x14ac:dyDescent="0.35">
      <c r="B942" t="str">
        <f>AN1</f>
        <v>SWZ</v>
      </c>
      <c r="C942">
        <f>AN2</f>
        <v>1201670.4999999995</v>
      </c>
      <c r="D942" s="29" t="str">
        <f t="shared" ref="D942:D1005" si="55">D918</f>
        <v>Medical Doctors</v>
      </c>
      <c r="E942">
        <f t="shared" ref="E942:E965" si="56">AN3</f>
        <v>4063</v>
      </c>
    </row>
    <row r="943" spans="2:5" x14ac:dyDescent="0.35">
      <c r="D943" s="30" t="str">
        <f t="shared" si="55"/>
        <v>Nursing Personnel</v>
      </c>
      <c r="E943">
        <f t="shared" si="56"/>
        <v>7648</v>
      </c>
    </row>
    <row r="944" spans="2:5" x14ac:dyDescent="0.35">
      <c r="D944" s="30" t="str">
        <f t="shared" si="55"/>
        <v>Midwifery personnel</v>
      </c>
      <c r="E944">
        <f t="shared" si="56"/>
        <v>0</v>
      </c>
    </row>
    <row r="945" spans="4:5" x14ac:dyDescent="0.35">
      <c r="D945" s="30" t="str">
        <f t="shared" si="55"/>
        <v>Pharmacists</v>
      </c>
      <c r="E945">
        <f t="shared" si="56"/>
        <v>15498</v>
      </c>
    </row>
    <row r="946" spans="4:5" x14ac:dyDescent="0.35">
      <c r="D946" s="30" t="str">
        <f t="shared" si="55"/>
        <v>Dentists</v>
      </c>
      <c r="E946">
        <f t="shared" si="56"/>
        <v>338</v>
      </c>
    </row>
    <row r="947" spans="4:5" x14ac:dyDescent="0.35">
      <c r="D947" s="30" t="str">
        <f t="shared" si="55"/>
        <v xml:space="preserve">Community Health Workers </v>
      </c>
      <c r="E947">
        <f t="shared" si="56"/>
        <v>0</v>
      </c>
    </row>
    <row r="948" spans="4:5" x14ac:dyDescent="0.35">
      <c r="D948" s="30" t="str">
        <f t="shared" si="55"/>
        <v>Dieticians and nutritionists</v>
      </c>
      <c r="E948">
        <f t="shared" si="56"/>
        <v>688</v>
      </c>
    </row>
    <row r="949" spans="4:5" x14ac:dyDescent="0.35">
      <c r="D949" s="30" t="str">
        <f t="shared" si="55"/>
        <v>Environmental and occupational health &amp; hygiene workers</v>
      </c>
      <c r="E949">
        <f t="shared" si="56"/>
        <v>2886</v>
      </c>
    </row>
    <row r="950" spans="4:5" x14ac:dyDescent="0.35">
      <c r="D950" s="30" t="str">
        <f t="shared" si="55"/>
        <v>Personal care workers in health service</v>
      </c>
      <c r="E950">
        <f t="shared" si="56"/>
        <v>0</v>
      </c>
    </row>
    <row r="951" spans="4:5" x14ac:dyDescent="0.35">
      <c r="D951" s="30" t="str">
        <f t="shared" si="55"/>
        <v xml:space="preserve">Managerial staff </v>
      </c>
      <c r="E951">
        <f t="shared" si="56"/>
        <v>0</v>
      </c>
    </row>
    <row r="952" spans="4:5" x14ac:dyDescent="0.35">
      <c r="D952" s="30" t="str">
        <f t="shared" si="55"/>
        <v xml:space="preserve">Medical and dental Prosthetic Technicians </v>
      </c>
      <c r="E952">
        <f t="shared" si="56"/>
        <v>0</v>
      </c>
    </row>
    <row r="953" spans="4:5" x14ac:dyDescent="0.35">
      <c r="D953" s="30" t="str">
        <f t="shared" si="55"/>
        <v xml:space="preserve">Medical and Pathology Laboratory scientists </v>
      </c>
      <c r="E953">
        <f t="shared" si="56"/>
        <v>0</v>
      </c>
    </row>
    <row r="954" spans="4:5" x14ac:dyDescent="0.35">
      <c r="D954" s="30" t="str">
        <f t="shared" si="55"/>
        <v xml:space="preserve">Medical Assistants </v>
      </c>
      <c r="E954">
        <f t="shared" si="56"/>
        <v>0</v>
      </c>
    </row>
    <row r="955" spans="4:5" x14ac:dyDescent="0.35">
      <c r="D955" s="30" t="str">
        <f t="shared" si="55"/>
        <v xml:space="preserve">Medical Imaging and Therapeutic Equipment Technicians </v>
      </c>
      <c r="E955">
        <f t="shared" si="56"/>
        <v>0</v>
      </c>
    </row>
    <row r="956" spans="4:5" x14ac:dyDescent="0.35">
      <c r="D956" s="30" t="str">
        <f t="shared" si="55"/>
        <v xml:space="preserve">Medical Records and Health Information Technicians </v>
      </c>
      <c r="E956">
        <f t="shared" si="56"/>
        <v>0</v>
      </c>
    </row>
    <row r="957" spans="4:5" x14ac:dyDescent="0.35">
      <c r="D957" s="30" t="str">
        <f t="shared" si="55"/>
        <v xml:space="preserve">Optometrists and Ophthalmic Opticians </v>
      </c>
      <c r="E957">
        <f t="shared" si="56"/>
        <v>0</v>
      </c>
    </row>
    <row r="958" spans="4:5" x14ac:dyDescent="0.35">
      <c r="D958" s="30" t="str">
        <f t="shared" si="55"/>
        <v xml:space="preserve">Other non-medical professional staff </v>
      </c>
      <c r="E958">
        <f t="shared" si="56"/>
        <v>0</v>
      </c>
    </row>
    <row r="959" spans="4:5" x14ac:dyDescent="0.35">
      <c r="D959" s="30" t="str">
        <f t="shared" si="55"/>
        <v xml:space="preserve">Other non-medical support staff </v>
      </c>
      <c r="E959">
        <f t="shared" si="56"/>
        <v>0</v>
      </c>
    </row>
    <row r="960" spans="4:5" x14ac:dyDescent="0.35">
      <c r="D960" s="30" t="str">
        <f t="shared" si="55"/>
        <v xml:space="preserve">Medical and Pathology Laboratory Technicians </v>
      </c>
      <c r="E960">
        <f t="shared" si="56"/>
        <v>0</v>
      </c>
    </row>
    <row r="961" spans="2:5" x14ac:dyDescent="0.35">
      <c r="D961" s="30" t="str">
        <f t="shared" si="55"/>
        <v xml:space="preserve">Paramedical Practitioners </v>
      </c>
      <c r="E961">
        <f t="shared" si="56"/>
        <v>0</v>
      </c>
    </row>
    <row r="962" spans="2:5" x14ac:dyDescent="0.35">
      <c r="D962" s="30" t="str">
        <f t="shared" si="55"/>
        <v>Physiotherapists and physiotherapy assistants</v>
      </c>
      <c r="E962">
        <f t="shared" si="56"/>
        <v>0</v>
      </c>
    </row>
    <row r="963" spans="2:5" x14ac:dyDescent="0.35">
      <c r="D963" s="30" t="str">
        <f t="shared" si="55"/>
        <v>Social workers</v>
      </c>
      <c r="E963">
        <f t="shared" si="56"/>
        <v>0</v>
      </c>
    </row>
    <row r="964" spans="2:5" x14ac:dyDescent="0.35">
      <c r="D964" s="30" t="str">
        <f t="shared" si="55"/>
        <v xml:space="preserve">Audiologists and Speech Therapists </v>
      </c>
      <c r="E964">
        <f t="shared" si="56"/>
        <v>0</v>
      </c>
    </row>
    <row r="965" spans="2:5" x14ac:dyDescent="0.35">
      <c r="D965" s="30" t="str">
        <f t="shared" si="55"/>
        <v>Traditional and complementary medicine practitioners</v>
      </c>
      <c r="E965">
        <f t="shared" si="56"/>
        <v>0</v>
      </c>
    </row>
    <row r="966" spans="2:5" x14ac:dyDescent="0.35">
      <c r="B966" t="str">
        <f>AO1</f>
        <v>SYC</v>
      </c>
      <c r="C966">
        <f>AO2</f>
        <v>107118.5</v>
      </c>
      <c r="D966" s="29" t="str">
        <f t="shared" si="55"/>
        <v>Medical Doctors</v>
      </c>
      <c r="E966">
        <f t="shared" ref="E966:E989" si="57">AO3</f>
        <v>923</v>
      </c>
    </row>
    <row r="967" spans="2:5" x14ac:dyDescent="0.35">
      <c r="D967" s="30" t="str">
        <f t="shared" si="55"/>
        <v>Nursing Personnel</v>
      </c>
      <c r="E967">
        <f t="shared" si="57"/>
        <v>1246</v>
      </c>
    </row>
    <row r="968" spans="2:5" x14ac:dyDescent="0.35">
      <c r="D968" s="30" t="str">
        <f t="shared" si="55"/>
        <v>Midwifery personnel</v>
      </c>
      <c r="E968">
        <f t="shared" si="57"/>
        <v>312</v>
      </c>
    </row>
    <row r="969" spans="2:5" x14ac:dyDescent="0.35">
      <c r="D969" s="30" t="str">
        <f t="shared" si="55"/>
        <v>Pharmacists</v>
      </c>
      <c r="E969">
        <f t="shared" si="57"/>
        <v>0</v>
      </c>
    </row>
    <row r="970" spans="2:5" x14ac:dyDescent="0.35">
      <c r="D970" s="30" t="str">
        <f t="shared" si="55"/>
        <v>Dentists</v>
      </c>
      <c r="E970">
        <f t="shared" si="57"/>
        <v>0</v>
      </c>
    </row>
    <row r="971" spans="2:5" x14ac:dyDescent="0.35">
      <c r="D971" s="30" t="str">
        <f t="shared" si="55"/>
        <v xml:space="preserve">Community Health Workers </v>
      </c>
      <c r="E971">
        <f t="shared" si="57"/>
        <v>0</v>
      </c>
    </row>
    <row r="972" spans="2:5" x14ac:dyDescent="0.35">
      <c r="D972" s="30" t="str">
        <f t="shared" si="55"/>
        <v>Dieticians and nutritionists</v>
      </c>
      <c r="E972">
        <f t="shared" si="57"/>
        <v>0</v>
      </c>
    </row>
    <row r="973" spans="2:5" x14ac:dyDescent="0.35">
      <c r="D973" s="30" t="str">
        <f t="shared" si="55"/>
        <v>Environmental and occupational health &amp; hygiene workers</v>
      </c>
      <c r="E973">
        <f t="shared" si="57"/>
        <v>0</v>
      </c>
    </row>
    <row r="974" spans="2:5" x14ac:dyDescent="0.35">
      <c r="D974" s="30" t="str">
        <f t="shared" si="55"/>
        <v>Personal care workers in health service</v>
      </c>
      <c r="E974">
        <f t="shared" si="57"/>
        <v>0</v>
      </c>
    </row>
    <row r="975" spans="2:5" x14ac:dyDescent="0.35">
      <c r="D975" s="30" t="str">
        <f t="shared" si="55"/>
        <v xml:space="preserve">Managerial staff </v>
      </c>
      <c r="E975">
        <f t="shared" si="57"/>
        <v>0</v>
      </c>
    </row>
    <row r="976" spans="2:5" x14ac:dyDescent="0.35">
      <c r="D976" s="30" t="str">
        <f t="shared" si="55"/>
        <v xml:space="preserve">Medical and dental Prosthetic Technicians </v>
      </c>
      <c r="E976">
        <f t="shared" si="57"/>
        <v>0</v>
      </c>
    </row>
    <row r="977" spans="2:5" x14ac:dyDescent="0.35">
      <c r="D977" s="30" t="str">
        <f t="shared" si="55"/>
        <v xml:space="preserve">Medical and Pathology Laboratory scientists </v>
      </c>
      <c r="E977">
        <f t="shared" si="57"/>
        <v>0</v>
      </c>
    </row>
    <row r="978" spans="2:5" x14ac:dyDescent="0.35">
      <c r="D978" s="30" t="str">
        <f t="shared" si="55"/>
        <v xml:space="preserve">Medical Assistants </v>
      </c>
      <c r="E978">
        <f t="shared" si="57"/>
        <v>0</v>
      </c>
    </row>
    <row r="979" spans="2:5" x14ac:dyDescent="0.35">
      <c r="D979" s="30" t="str">
        <f t="shared" si="55"/>
        <v xml:space="preserve">Medical Imaging and Therapeutic Equipment Technicians </v>
      </c>
      <c r="E979">
        <f t="shared" si="57"/>
        <v>0</v>
      </c>
    </row>
    <row r="980" spans="2:5" x14ac:dyDescent="0.35">
      <c r="D980" s="30" t="str">
        <f t="shared" si="55"/>
        <v xml:space="preserve">Medical Records and Health Information Technicians </v>
      </c>
      <c r="E980">
        <f t="shared" si="57"/>
        <v>0</v>
      </c>
    </row>
    <row r="981" spans="2:5" x14ac:dyDescent="0.35">
      <c r="D981" s="30" t="str">
        <f t="shared" si="55"/>
        <v xml:space="preserve">Optometrists and Ophthalmic Opticians </v>
      </c>
      <c r="E981">
        <f t="shared" si="57"/>
        <v>0</v>
      </c>
    </row>
    <row r="982" spans="2:5" x14ac:dyDescent="0.35">
      <c r="D982" s="30" t="str">
        <f t="shared" si="55"/>
        <v xml:space="preserve">Other non-medical professional staff </v>
      </c>
      <c r="E982">
        <f t="shared" si="57"/>
        <v>0</v>
      </c>
    </row>
    <row r="983" spans="2:5" x14ac:dyDescent="0.35">
      <c r="D983" s="30" t="str">
        <f t="shared" si="55"/>
        <v xml:space="preserve">Other non-medical support staff </v>
      </c>
      <c r="E983">
        <f t="shared" si="57"/>
        <v>0</v>
      </c>
    </row>
    <row r="984" spans="2:5" x14ac:dyDescent="0.35">
      <c r="D984" s="30" t="str">
        <f t="shared" si="55"/>
        <v xml:space="preserve">Medical and Pathology Laboratory Technicians </v>
      </c>
      <c r="E984">
        <f t="shared" si="57"/>
        <v>0</v>
      </c>
    </row>
    <row r="985" spans="2:5" x14ac:dyDescent="0.35">
      <c r="D985" s="30" t="str">
        <f t="shared" si="55"/>
        <v xml:space="preserve">Paramedical Practitioners </v>
      </c>
      <c r="E985">
        <f t="shared" si="57"/>
        <v>0</v>
      </c>
    </row>
    <row r="986" spans="2:5" x14ac:dyDescent="0.35">
      <c r="D986" s="30" t="str">
        <f t="shared" si="55"/>
        <v>Physiotherapists and physiotherapy assistants</v>
      </c>
      <c r="E986">
        <f t="shared" si="57"/>
        <v>0</v>
      </c>
    </row>
    <row r="987" spans="2:5" x14ac:dyDescent="0.35">
      <c r="D987" s="30" t="str">
        <f t="shared" si="55"/>
        <v>Social workers</v>
      </c>
      <c r="E987">
        <f t="shared" si="57"/>
        <v>0</v>
      </c>
    </row>
    <row r="988" spans="2:5" x14ac:dyDescent="0.35">
      <c r="D988" s="30" t="str">
        <f t="shared" si="55"/>
        <v xml:space="preserve">Audiologists and Speech Therapists </v>
      </c>
      <c r="E988">
        <f t="shared" si="57"/>
        <v>0</v>
      </c>
    </row>
    <row r="989" spans="2:5" x14ac:dyDescent="0.35">
      <c r="D989" s="30" t="str">
        <f t="shared" si="55"/>
        <v>Traditional and complementary medicine practitioners</v>
      </c>
      <c r="E989">
        <f t="shared" si="57"/>
        <v>0</v>
      </c>
    </row>
    <row r="990" spans="2:5" x14ac:dyDescent="0.35">
      <c r="B990" t="str">
        <f>AP1</f>
        <v>TCD</v>
      </c>
      <c r="C990">
        <f>AP2</f>
        <v>17723314.500000004</v>
      </c>
      <c r="D990" s="29" t="str">
        <f t="shared" si="55"/>
        <v>Medical Doctors</v>
      </c>
      <c r="E990">
        <f t="shared" ref="E990:E1013" si="58">AP3</f>
        <v>3311</v>
      </c>
    </row>
    <row r="991" spans="2:5" x14ac:dyDescent="0.35">
      <c r="D991" s="30" t="str">
        <f t="shared" si="55"/>
        <v>Nursing Personnel</v>
      </c>
      <c r="E991">
        <f t="shared" si="58"/>
        <v>5866</v>
      </c>
    </row>
    <row r="992" spans="2:5" x14ac:dyDescent="0.35">
      <c r="D992" s="30" t="str">
        <f t="shared" si="55"/>
        <v>Midwifery personnel</v>
      </c>
      <c r="E992">
        <f t="shared" si="58"/>
        <v>1566</v>
      </c>
    </row>
    <row r="993" spans="4:5" x14ac:dyDescent="0.35">
      <c r="D993" s="30" t="str">
        <f t="shared" si="55"/>
        <v>Pharmacists</v>
      </c>
      <c r="E993">
        <f t="shared" si="58"/>
        <v>78</v>
      </c>
    </row>
    <row r="994" spans="4:5" x14ac:dyDescent="0.35">
      <c r="D994" s="30" t="str">
        <f t="shared" si="55"/>
        <v>Dentists</v>
      </c>
      <c r="E994">
        <f t="shared" si="58"/>
        <v>14</v>
      </c>
    </row>
    <row r="995" spans="4:5" x14ac:dyDescent="0.35">
      <c r="D995" s="30" t="str">
        <f t="shared" si="55"/>
        <v xml:space="preserve">Community Health Workers </v>
      </c>
      <c r="E995">
        <f t="shared" si="58"/>
        <v>0</v>
      </c>
    </row>
    <row r="996" spans="4:5" x14ac:dyDescent="0.35">
      <c r="D996" s="30" t="str">
        <f t="shared" si="55"/>
        <v>Dieticians and nutritionists</v>
      </c>
      <c r="E996">
        <f t="shared" si="58"/>
        <v>0</v>
      </c>
    </row>
    <row r="997" spans="4:5" x14ac:dyDescent="0.35">
      <c r="D997" s="30" t="str">
        <f t="shared" si="55"/>
        <v>Environmental and occupational health &amp; hygiene workers</v>
      </c>
      <c r="E997">
        <f t="shared" si="58"/>
        <v>0</v>
      </c>
    </row>
    <row r="998" spans="4:5" x14ac:dyDescent="0.35">
      <c r="D998" s="30" t="str">
        <f t="shared" si="55"/>
        <v>Personal care workers in health service</v>
      </c>
      <c r="E998">
        <f t="shared" si="58"/>
        <v>0</v>
      </c>
    </row>
    <row r="999" spans="4:5" x14ac:dyDescent="0.35">
      <c r="D999" s="30" t="str">
        <f t="shared" si="55"/>
        <v xml:space="preserve">Managerial staff </v>
      </c>
      <c r="E999">
        <f t="shared" si="58"/>
        <v>0</v>
      </c>
    </row>
    <row r="1000" spans="4:5" x14ac:dyDescent="0.35">
      <c r="D1000" s="30" t="str">
        <f t="shared" si="55"/>
        <v xml:space="preserve">Medical and dental Prosthetic Technicians </v>
      </c>
      <c r="E1000">
        <f t="shared" si="58"/>
        <v>11</v>
      </c>
    </row>
    <row r="1001" spans="4:5" x14ac:dyDescent="0.35">
      <c r="D1001" s="30" t="str">
        <f t="shared" si="55"/>
        <v xml:space="preserve">Medical and Pathology Laboratory scientists </v>
      </c>
      <c r="E1001">
        <f t="shared" si="58"/>
        <v>1028</v>
      </c>
    </row>
    <row r="1002" spans="4:5" x14ac:dyDescent="0.35">
      <c r="D1002" s="30" t="str">
        <f t="shared" si="55"/>
        <v xml:space="preserve">Medical Assistants </v>
      </c>
      <c r="E1002">
        <f t="shared" si="58"/>
        <v>104</v>
      </c>
    </row>
    <row r="1003" spans="4:5" x14ac:dyDescent="0.35">
      <c r="D1003" s="30" t="str">
        <f t="shared" si="55"/>
        <v xml:space="preserve">Medical Imaging and Therapeutic Equipment Technicians </v>
      </c>
      <c r="E1003">
        <f t="shared" si="58"/>
        <v>0</v>
      </c>
    </row>
    <row r="1004" spans="4:5" x14ac:dyDescent="0.35">
      <c r="D1004" s="30" t="str">
        <f t="shared" si="55"/>
        <v xml:space="preserve">Medical Records and Health Information Technicians </v>
      </c>
      <c r="E1004">
        <f t="shared" si="58"/>
        <v>0</v>
      </c>
    </row>
    <row r="1005" spans="4:5" x14ac:dyDescent="0.35">
      <c r="D1005" s="30" t="str">
        <f t="shared" si="55"/>
        <v xml:space="preserve">Optometrists and Ophthalmic Opticians </v>
      </c>
      <c r="E1005">
        <f t="shared" si="58"/>
        <v>0</v>
      </c>
    </row>
    <row r="1006" spans="4:5" x14ac:dyDescent="0.35">
      <c r="D1006" s="30" t="str">
        <f t="shared" ref="D1006:D1069" si="59">D982</f>
        <v xml:space="preserve">Other non-medical professional staff </v>
      </c>
      <c r="E1006">
        <f t="shared" si="58"/>
        <v>0</v>
      </c>
    </row>
    <row r="1007" spans="4:5" x14ac:dyDescent="0.35">
      <c r="D1007" s="30" t="str">
        <f t="shared" si="59"/>
        <v xml:space="preserve">Other non-medical support staff </v>
      </c>
      <c r="E1007">
        <f t="shared" si="58"/>
        <v>0</v>
      </c>
    </row>
    <row r="1008" spans="4:5" x14ac:dyDescent="0.35">
      <c r="D1008" s="30" t="str">
        <f t="shared" si="59"/>
        <v xml:space="preserve">Medical and Pathology Laboratory Technicians </v>
      </c>
      <c r="E1008">
        <f t="shared" si="58"/>
        <v>1028</v>
      </c>
    </row>
    <row r="1009" spans="2:5" x14ac:dyDescent="0.35">
      <c r="D1009" s="30" t="str">
        <f t="shared" si="59"/>
        <v xml:space="preserve">Paramedical Practitioners </v>
      </c>
      <c r="E1009">
        <f t="shared" si="58"/>
        <v>0</v>
      </c>
    </row>
    <row r="1010" spans="2:5" x14ac:dyDescent="0.35">
      <c r="D1010" s="30" t="str">
        <f t="shared" si="59"/>
        <v>Physiotherapists and physiotherapy assistants</v>
      </c>
      <c r="E1010">
        <f t="shared" si="58"/>
        <v>0</v>
      </c>
    </row>
    <row r="1011" spans="2:5" x14ac:dyDescent="0.35">
      <c r="D1011" s="30" t="str">
        <f t="shared" si="59"/>
        <v>Social workers</v>
      </c>
      <c r="E1011">
        <f t="shared" si="58"/>
        <v>0</v>
      </c>
    </row>
    <row r="1012" spans="2:5" x14ac:dyDescent="0.35">
      <c r="D1012" s="30" t="str">
        <f t="shared" si="59"/>
        <v xml:space="preserve">Audiologists and Speech Therapists </v>
      </c>
      <c r="E1012">
        <f t="shared" si="58"/>
        <v>0</v>
      </c>
    </row>
    <row r="1013" spans="2:5" x14ac:dyDescent="0.35">
      <c r="D1013" s="30" t="str">
        <f t="shared" si="59"/>
        <v>Traditional and complementary medicine practitioners</v>
      </c>
      <c r="E1013">
        <f t="shared" si="58"/>
        <v>21983</v>
      </c>
    </row>
    <row r="1014" spans="2:5" x14ac:dyDescent="0.35">
      <c r="B1014" t="str">
        <f>AQ1</f>
        <v>TGO</v>
      </c>
      <c r="C1014">
        <f>AQ2</f>
        <v>8848698.5000000019</v>
      </c>
      <c r="D1014" s="29" t="str">
        <f t="shared" si="59"/>
        <v>Medical Doctors</v>
      </c>
      <c r="E1014">
        <f t="shared" ref="E1014:E1037" si="60">AQ3</f>
        <v>1641</v>
      </c>
    </row>
    <row r="1015" spans="2:5" x14ac:dyDescent="0.35">
      <c r="D1015" s="30" t="str">
        <f t="shared" si="59"/>
        <v>Nursing Personnel</v>
      </c>
      <c r="E1015">
        <f t="shared" si="60"/>
        <v>5260</v>
      </c>
    </row>
    <row r="1016" spans="2:5" x14ac:dyDescent="0.35">
      <c r="D1016" s="30" t="str">
        <f t="shared" si="59"/>
        <v>Midwifery personnel</v>
      </c>
      <c r="E1016">
        <f t="shared" si="60"/>
        <v>3728</v>
      </c>
    </row>
    <row r="1017" spans="2:5" x14ac:dyDescent="0.35">
      <c r="D1017" s="30" t="str">
        <f t="shared" si="59"/>
        <v>Pharmacists</v>
      </c>
      <c r="E1017">
        <f t="shared" si="60"/>
        <v>2076</v>
      </c>
    </row>
    <row r="1018" spans="2:5" x14ac:dyDescent="0.35">
      <c r="D1018" s="30" t="str">
        <f t="shared" si="59"/>
        <v>Dentists</v>
      </c>
      <c r="E1018">
        <f t="shared" si="60"/>
        <v>985</v>
      </c>
    </row>
    <row r="1019" spans="2:5" x14ac:dyDescent="0.35">
      <c r="D1019" s="30" t="str">
        <f t="shared" si="59"/>
        <v xml:space="preserve">Community Health Workers </v>
      </c>
      <c r="E1019">
        <f t="shared" si="60"/>
        <v>0</v>
      </c>
    </row>
    <row r="1020" spans="2:5" x14ac:dyDescent="0.35">
      <c r="D1020" s="30" t="str">
        <f t="shared" si="59"/>
        <v>Dieticians and nutritionists</v>
      </c>
      <c r="E1020">
        <f t="shared" si="60"/>
        <v>0</v>
      </c>
    </row>
    <row r="1021" spans="2:5" x14ac:dyDescent="0.35">
      <c r="D1021" s="30" t="str">
        <f t="shared" si="59"/>
        <v>Environmental and occupational health &amp; hygiene workers</v>
      </c>
      <c r="E1021">
        <f t="shared" si="60"/>
        <v>0</v>
      </c>
    </row>
    <row r="1022" spans="2:5" x14ac:dyDescent="0.35">
      <c r="D1022" s="30" t="str">
        <f t="shared" si="59"/>
        <v>Personal care workers in health service</v>
      </c>
      <c r="E1022">
        <f t="shared" si="60"/>
        <v>0</v>
      </c>
    </row>
    <row r="1023" spans="2:5" x14ac:dyDescent="0.35">
      <c r="D1023" s="30" t="str">
        <f t="shared" si="59"/>
        <v xml:space="preserve">Managerial staff </v>
      </c>
      <c r="E1023">
        <f t="shared" si="60"/>
        <v>1377</v>
      </c>
    </row>
    <row r="1024" spans="2:5" x14ac:dyDescent="0.35">
      <c r="D1024" s="30" t="str">
        <f t="shared" si="59"/>
        <v xml:space="preserve">Medical and dental Prosthetic Technicians </v>
      </c>
      <c r="E1024">
        <f t="shared" si="60"/>
        <v>19</v>
      </c>
    </row>
    <row r="1025" spans="2:5" x14ac:dyDescent="0.35">
      <c r="D1025" s="30" t="str">
        <f t="shared" si="59"/>
        <v xml:space="preserve">Medical and Pathology Laboratory scientists </v>
      </c>
      <c r="E1025">
        <f t="shared" si="60"/>
        <v>0</v>
      </c>
    </row>
    <row r="1026" spans="2:5" x14ac:dyDescent="0.35">
      <c r="D1026" s="30" t="str">
        <f t="shared" si="59"/>
        <v xml:space="preserve">Medical Assistants </v>
      </c>
      <c r="E1026">
        <f t="shared" si="60"/>
        <v>595</v>
      </c>
    </row>
    <row r="1027" spans="2:5" x14ac:dyDescent="0.35">
      <c r="D1027" s="30" t="str">
        <f t="shared" si="59"/>
        <v xml:space="preserve">Medical Imaging and Therapeutic Equipment Technicians </v>
      </c>
      <c r="E1027">
        <f t="shared" si="60"/>
        <v>0</v>
      </c>
    </row>
    <row r="1028" spans="2:5" x14ac:dyDescent="0.35">
      <c r="D1028" s="30" t="str">
        <f t="shared" si="59"/>
        <v xml:space="preserve">Medical Records and Health Information Technicians </v>
      </c>
      <c r="E1028">
        <f t="shared" si="60"/>
        <v>0</v>
      </c>
    </row>
    <row r="1029" spans="2:5" x14ac:dyDescent="0.35">
      <c r="D1029" s="30" t="str">
        <f t="shared" si="59"/>
        <v xml:space="preserve">Optometrists and Ophthalmic Opticians </v>
      </c>
      <c r="E1029">
        <f t="shared" si="60"/>
        <v>2</v>
      </c>
    </row>
    <row r="1030" spans="2:5" x14ac:dyDescent="0.35">
      <c r="D1030" s="30" t="str">
        <f t="shared" si="59"/>
        <v xml:space="preserve">Other non-medical professional staff </v>
      </c>
      <c r="E1030">
        <f t="shared" si="60"/>
        <v>0</v>
      </c>
    </row>
    <row r="1031" spans="2:5" x14ac:dyDescent="0.35">
      <c r="D1031" s="30" t="str">
        <f t="shared" si="59"/>
        <v xml:space="preserve">Other non-medical support staff </v>
      </c>
      <c r="E1031">
        <f t="shared" si="60"/>
        <v>0</v>
      </c>
    </row>
    <row r="1032" spans="2:5" x14ac:dyDescent="0.35">
      <c r="D1032" s="30" t="str">
        <f t="shared" si="59"/>
        <v xml:space="preserve">Medical and Pathology Laboratory Technicians </v>
      </c>
      <c r="E1032">
        <f t="shared" si="60"/>
        <v>887</v>
      </c>
    </row>
    <row r="1033" spans="2:5" x14ac:dyDescent="0.35">
      <c r="D1033" s="30" t="str">
        <f t="shared" si="59"/>
        <v xml:space="preserve">Paramedical Practitioners </v>
      </c>
      <c r="E1033">
        <f t="shared" si="60"/>
        <v>390</v>
      </c>
    </row>
    <row r="1034" spans="2:5" x14ac:dyDescent="0.35">
      <c r="D1034" s="30" t="str">
        <f t="shared" si="59"/>
        <v>Physiotherapists and physiotherapy assistants</v>
      </c>
      <c r="E1034">
        <f t="shared" si="60"/>
        <v>183</v>
      </c>
    </row>
    <row r="1035" spans="2:5" x14ac:dyDescent="0.35">
      <c r="D1035" s="30" t="str">
        <f t="shared" si="59"/>
        <v>Social workers</v>
      </c>
      <c r="E1035">
        <f t="shared" si="60"/>
        <v>0</v>
      </c>
    </row>
    <row r="1036" spans="2:5" x14ac:dyDescent="0.35">
      <c r="D1036" s="30" t="str">
        <f t="shared" si="59"/>
        <v xml:space="preserve">Audiologists and Speech Therapists </v>
      </c>
      <c r="E1036">
        <f t="shared" si="60"/>
        <v>0</v>
      </c>
    </row>
    <row r="1037" spans="2:5" x14ac:dyDescent="0.35">
      <c r="D1037" s="30" t="str">
        <f t="shared" si="59"/>
        <v>Traditional and complementary medicine practitioners</v>
      </c>
      <c r="E1037">
        <f t="shared" si="60"/>
        <v>0</v>
      </c>
    </row>
    <row r="1038" spans="2:5" x14ac:dyDescent="0.35">
      <c r="B1038" t="str">
        <f>AR1</f>
        <v>TZA</v>
      </c>
      <c r="C1038">
        <f>AR2</f>
        <v>65497748.000000045</v>
      </c>
      <c r="D1038" s="29" t="str">
        <f t="shared" si="59"/>
        <v>Medical Doctors</v>
      </c>
      <c r="E1038">
        <f t="shared" ref="E1038:E1061" si="61">AR3</f>
        <v>17386</v>
      </c>
    </row>
    <row r="1039" spans="2:5" x14ac:dyDescent="0.35">
      <c r="D1039" s="30" t="str">
        <f t="shared" si="59"/>
        <v>Nursing Personnel</v>
      </c>
      <c r="E1039">
        <f t="shared" si="61"/>
        <v>0</v>
      </c>
    </row>
    <row r="1040" spans="2:5" x14ac:dyDescent="0.35">
      <c r="D1040" s="30" t="str">
        <f t="shared" si="59"/>
        <v>Midwifery personnel</v>
      </c>
      <c r="E1040">
        <f t="shared" si="61"/>
        <v>0</v>
      </c>
    </row>
    <row r="1041" spans="4:5" x14ac:dyDescent="0.35">
      <c r="D1041" s="30" t="str">
        <f t="shared" si="59"/>
        <v>Pharmacists</v>
      </c>
      <c r="E1041">
        <f t="shared" si="61"/>
        <v>656</v>
      </c>
    </row>
    <row r="1042" spans="4:5" x14ac:dyDescent="0.35">
      <c r="D1042" s="30" t="str">
        <f t="shared" si="59"/>
        <v>Dentists</v>
      </c>
      <c r="E1042">
        <f t="shared" si="61"/>
        <v>465</v>
      </c>
    </row>
    <row r="1043" spans="4:5" x14ac:dyDescent="0.35">
      <c r="D1043" s="30" t="str">
        <f t="shared" si="59"/>
        <v xml:space="preserve">Community Health Workers </v>
      </c>
      <c r="E1043">
        <f t="shared" si="61"/>
        <v>20737</v>
      </c>
    </row>
    <row r="1044" spans="4:5" x14ac:dyDescent="0.35">
      <c r="D1044" s="30" t="str">
        <f t="shared" si="59"/>
        <v>Dieticians and nutritionists</v>
      </c>
      <c r="E1044">
        <f t="shared" si="61"/>
        <v>65</v>
      </c>
    </row>
    <row r="1045" spans="4:5" x14ac:dyDescent="0.35">
      <c r="D1045" s="30" t="str">
        <f t="shared" si="59"/>
        <v>Environmental and occupational health &amp; hygiene workers</v>
      </c>
      <c r="E1045">
        <f t="shared" si="61"/>
        <v>929</v>
      </c>
    </row>
    <row r="1046" spans="4:5" x14ac:dyDescent="0.35">
      <c r="D1046" s="30" t="str">
        <f t="shared" si="59"/>
        <v>Personal care workers in health service</v>
      </c>
      <c r="E1046">
        <f t="shared" si="61"/>
        <v>0</v>
      </c>
    </row>
    <row r="1047" spans="4:5" x14ac:dyDescent="0.35">
      <c r="D1047" s="30" t="str">
        <f t="shared" si="59"/>
        <v xml:space="preserve">Managerial staff </v>
      </c>
      <c r="E1047">
        <f t="shared" si="61"/>
        <v>0</v>
      </c>
    </row>
    <row r="1048" spans="4:5" x14ac:dyDescent="0.35">
      <c r="D1048" s="30" t="str">
        <f t="shared" si="59"/>
        <v xml:space="preserve">Medical and dental Prosthetic Technicians </v>
      </c>
      <c r="E1048">
        <f t="shared" si="61"/>
        <v>12</v>
      </c>
    </row>
    <row r="1049" spans="4:5" x14ac:dyDescent="0.35">
      <c r="D1049" s="30" t="str">
        <f t="shared" si="59"/>
        <v xml:space="preserve">Medical and Pathology Laboratory scientists </v>
      </c>
      <c r="E1049">
        <f t="shared" si="61"/>
        <v>1198</v>
      </c>
    </row>
    <row r="1050" spans="4:5" x14ac:dyDescent="0.35">
      <c r="D1050" s="30" t="str">
        <f t="shared" si="59"/>
        <v xml:space="preserve">Medical Assistants </v>
      </c>
      <c r="E1050">
        <f t="shared" si="61"/>
        <v>2337</v>
      </c>
    </row>
    <row r="1051" spans="4:5" x14ac:dyDescent="0.35">
      <c r="D1051" s="30" t="str">
        <f t="shared" si="59"/>
        <v xml:space="preserve">Medical Imaging and Therapeutic Equipment Technicians </v>
      </c>
      <c r="E1051">
        <f t="shared" si="61"/>
        <v>543</v>
      </c>
    </row>
    <row r="1052" spans="4:5" x14ac:dyDescent="0.35">
      <c r="D1052" s="30" t="str">
        <f t="shared" si="59"/>
        <v xml:space="preserve">Medical Records and Health Information Technicians </v>
      </c>
      <c r="E1052">
        <f t="shared" si="61"/>
        <v>724</v>
      </c>
    </row>
    <row r="1053" spans="4:5" x14ac:dyDescent="0.35">
      <c r="D1053" s="30" t="str">
        <f t="shared" si="59"/>
        <v xml:space="preserve">Optometrists and Ophthalmic Opticians </v>
      </c>
      <c r="E1053">
        <f t="shared" si="61"/>
        <v>201</v>
      </c>
    </row>
    <row r="1054" spans="4:5" x14ac:dyDescent="0.35">
      <c r="D1054" s="30" t="str">
        <f t="shared" si="59"/>
        <v xml:space="preserve">Other non-medical professional staff </v>
      </c>
      <c r="E1054">
        <f t="shared" si="61"/>
        <v>0</v>
      </c>
    </row>
    <row r="1055" spans="4:5" x14ac:dyDescent="0.35">
      <c r="D1055" s="30" t="str">
        <f t="shared" si="59"/>
        <v xml:space="preserve">Other non-medical support staff </v>
      </c>
      <c r="E1055">
        <f t="shared" si="61"/>
        <v>2</v>
      </c>
    </row>
    <row r="1056" spans="4:5" x14ac:dyDescent="0.35">
      <c r="D1056" s="30" t="str">
        <f t="shared" si="59"/>
        <v xml:space="preserve">Medical and Pathology Laboratory Technicians </v>
      </c>
      <c r="E1056">
        <f t="shared" si="61"/>
        <v>4743</v>
      </c>
    </row>
    <row r="1057" spans="2:5" x14ac:dyDescent="0.35">
      <c r="D1057" s="30" t="str">
        <f t="shared" si="59"/>
        <v xml:space="preserve">Paramedical Practitioners </v>
      </c>
      <c r="E1057">
        <f t="shared" si="61"/>
        <v>71119</v>
      </c>
    </row>
    <row r="1058" spans="2:5" x14ac:dyDescent="0.35">
      <c r="D1058" s="30" t="str">
        <f t="shared" si="59"/>
        <v>Physiotherapists and physiotherapy assistants</v>
      </c>
      <c r="E1058">
        <f t="shared" si="61"/>
        <v>1358</v>
      </c>
    </row>
    <row r="1059" spans="2:5" x14ac:dyDescent="0.35">
      <c r="D1059" s="30" t="str">
        <f t="shared" si="59"/>
        <v>Social workers</v>
      </c>
      <c r="E1059">
        <f t="shared" si="61"/>
        <v>0</v>
      </c>
    </row>
    <row r="1060" spans="2:5" x14ac:dyDescent="0.35">
      <c r="D1060" s="30" t="str">
        <f t="shared" si="59"/>
        <v xml:space="preserve">Audiologists and Speech Therapists </v>
      </c>
      <c r="E1060">
        <f t="shared" si="61"/>
        <v>2</v>
      </c>
    </row>
    <row r="1061" spans="2:5" x14ac:dyDescent="0.35">
      <c r="D1061" s="30" t="str">
        <f t="shared" si="59"/>
        <v>Traditional and complementary medicine practitioners</v>
      </c>
      <c r="E1061">
        <f t="shared" si="61"/>
        <v>4710</v>
      </c>
    </row>
    <row r="1062" spans="2:5" x14ac:dyDescent="0.35">
      <c r="B1062" t="str">
        <f>AS1</f>
        <v>UGA</v>
      </c>
      <c r="C1062">
        <f>AS2</f>
        <v>47249584.999999978</v>
      </c>
      <c r="D1062" s="29" t="str">
        <f t="shared" si="59"/>
        <v>Medical Doctors</v>
      </c>
      <c r="E1062">
        <f t="shared" ref="E1062:E1085" si="62">AS3</f>
        <v>17454</v>
      </c>
    </row>
    <row r="1063" spans="2:5" x14ac:dyDescent="0.35">
      <c r="D1063" s="30" t="str">
        <f t="shared" si="59"/>
        <v>Nursing Personnel</v>
      </c>
      <c r="E1063">
        <f t="shared" si="62"/>
        <v>148394</v>
      </c>
    </row>
    <row r="1064" spans="2:5" x14ac:dyDescent="0.35">
      <c r="D1064" s="30" t="str">
        <f t="shared" si="59"/>
        <v>Midwifery personnel</v>
      </c>
      <c r="E1064">
        <f t="shared" si="62"/>
        <v>65914</v>
      </c>
    </row>
    <row r="1065" spans="2:5" x14ac:dyDescent="0.35">
      <c r="D1065" s="30" t="str">
        <f t="shared" si="59"/>
        <v>Pharmacists</v>
      </c>
      <c r="E1065">
        <f t="shared" si="62"/>
        <v>170</v>
      </c>
    </row>
    <row r="1066" spans="2:5" x14ac:dyDescent="0.35">
      <c r="D1066" s="30" t="str">
        <f t="shared" si="59"/>
        <v>Dentists</v>
      </c>
      <c r="E1066">
        <f t="shared" si="62"/>
        <v>0</v>
      </c>
    </row>
    <row r="1067" spans="2:5" x14ac:dyDescent="0.35">
      <c r="D1067" s="30" t="str">
        <f t="shared" si="59"/>
        <v xml:space="preserve">Community Health Workers </v>
      </c>
      <c r="E1067">
        <f t="shared" si="62"/>
        <v>0</v>
      </c>
    </row>
    <row r="1068" spans="2:5" x14ac:dyDescent="0.35">
      <c r="D1068" s="30" t="str">
        <f t="shared" si="59"/>
        <v>Dieticians and nutritionists</v>
      </c>
      <c r="E1068">
        <f t="shared" si="62"/>
        <v>0</v>
      </c>
    </row>
    <row r="1069" spans="2:5" x14ac:dyDescent="0.35">
      <c r="D1069" s="30" t="str">
        <f t="shared" si="59"/>
        <v>Environmental and occupational health &amp; hygiene workers</v>
      </c>
      <c r="E1069">
        <f t="shared" si="62"/>
        <v>0</v>
      </c>
    </row>
    <row r="1070" spans="2:5" x14ac:dyDescent="0.35">
      <c r="D1070" s="30" t="str">
        <f t="shared" ref="D1070:D1133" si="63">D1046</f>
        <v>Personal care workers in health service</v>
      </c>
      <c r="E1070">
        <f t="shared" si="62"/>
        <v>0</v>
      </c>
    </row>
    <row r="1071" spans="2:5" x14ac:dyDescent="0.35">
      <c r="D1071" s="30" t="str">
        <f t="shared" si="63"/>
        <v xml:space="preserve">Managerial staff </v>
      </c>
      <c r="E1071">
        <f t="shared" si="62"/>
        <v>0</v>
      </c>
    </row>
    <row r="1072" spans="2:5" x14ac:dyDescent="0.35">
      <c r="D1072" s="30" t="str">
        <f t="shared" si="63"/>
        <v xml:space="preserve">Medical and dental Prosthetic Technicians </v>
      </c>
      <c r="E1072">
        <f t="shared" si="62"/>
        <v>0</v>
      </c>
    </row>
    <row r="1073" spans="2:5" x14ac:dyDescent="0.35">
      <c r="D1073" s="30" t="str">
        <f t="shared" si="63"/>
        <v xml:space="preserve">Medical and Pathology Laboratory scientists </v>
      </c>
      <c r="E1073">
        <f t="shared" si="62"/>
        <v>3309</v>
      </c>
    </row>
    <row r="1074" spans="2:5" x14ac:dyDescent="0.35">
      <c r="D1074" s="30" t="str">
        <f t="shared" si="63"/>
        <v xml:space="preserve">Medical Assistants </v>
      </c>
      <c r="E1074">
        <f t="shared" si="62"/>
        <v>14531</v>
      </c>
    </row>
    <row r="1075" spans="2:5" x14ac:dyDescent="0.35">
      <c r="D1075" s="30" t="str">
        <f t="shared" si="63"/>
        <v xml:space="preserve">Medical Imaging and Therapeutic Equipment Technicians </v>
      </c>
      <c r="E1075">
        <f t="shared" si="62"/>
        <v>1249</v>
      </c>
    </row>
    <row r="1076" spans="2:5" x14ac:dyDescent="0.35">
      <c r="D1076" s="30" t="str">
        <f t="shared" si="63"/>
        <v xml:space="preserve">Medical Records and Health Information Technicians </v>
      </c>
      <c r="E1076">
        <f t="shared" si="62"/>
        <v>0</v>
      </c>
    </row>
    <row r="1077" spans="2:5" x14ac:dyDescent="0.35">
      <c r="D1077" s="30" t="str">
        <f t="shared" si="63"/>
        <v xml:space="preserve">Optometrists and Ophthalmic Opticians </v>
      </c>
      <c r="E1077">
        <f t="shared" si="62"/>
        <v>0</v>
      </c>
    </row>
    <row r="1078" spans="2:5" x14ac:dyDescent="0.35">
      <c r="D1078" s="30" t="str">
        <f t="shared" si="63"/>
        <v xml:space="preserve">Other non-medical professional staff </v>
      </c>
      <c r="E1078">
        <f t="shared" si="62"/>
        <v>0</v>
      </c>
    </row>
    <row r="1079" spans="2:5" x14ac:dyDescent="0.35">
      <c r="D1079" s="30" t="str">
        <f t="shared" si="63"/>
        <v xml:space="preserve">Other non-medical support staff </v>
      </c>
      <c r="E1079">
        <f t="shared" si="62"/>
        <v>0</v>
      </c>
    </row>
    <row r="1080" spans="2:5" x14ac:dyDescent="0.35">
      <c r="D1080" s="30" t="str">
        <f t="shared" si="63"/>
        <v xml:space="preserve">Medical and Pathology Laboratory Technicians </v>
      </c>
      <c r="E1080">
        <f t="shared" si="62"/>
        <v>13380</v>
      </c>
    </row>
    <row r="1081" spans="2:5" x14ac:dyDescent="0.35">
      <c r="D1081" s="30" t="str">
        <f t="shared" si="63"/>
        <v xml:space="preserve">Paramedical Practitioners </v>
      </c>
      <c r="E1081">
        <f t="shared" si="62"/>
        <v>0</v>
      </c>
    </row>
    <row r="1082" spans="2:5" x14ac:dyDescent="0.35">
      <c r="D1082" s="30" t="str">
        <f t="shared" si="63"/>
        <v>Physiotherapists and physiotherapy assistants</v>
      </c>
      <c r="E1082">
        <f t="shared" si="62"/>
        <v>572</v>
      </c>
    </row>
    <row r="1083" spans="2:5" x14ac:dyDescent="0.35">
      <c r="D1083" s="30" t="str">
        <f t="shared" si="63"/>
        <v>Social workers</v>
      </c>
      <c r="E1083">
        <f t="shared" si="62"/>
        <v>0</v>
      </c>
    </row>
    <row r="1084" spans="2:5" x14ac:dyDescent="0.35">
      <c r="D1084" s="30" t="str">
        <f t="shared" si="63"/>
        <v xml:space="preserve">Audiologists and Speech Therapists </v>
      </c>
      <c r="E1084">
        <f t="shared" si="62"/>
        <v>0</v>
      </c>
    </row>
    <row r="1085" spans="2:5" x14ac:dyDescent="0.35">
      <c r="D1085" s="30" t="str">
        <f t="shared" si="63"/>
        <v>Traditional and complementary medicine practitioners</v>
      </c>
      <c r="E1085">
        <f t="shared" si="62"/>
        <v>0</v>
      </c>
    </row>
    <row r="1086" spans="2:5" x14ac:dyDescent="0.35">
      <c r="B1086" t="str">
        <f>AT1</f>
        <v>ZAF</v>
      </c>
      <c r="C1086">
        <f>AT2</f>
        <v>59893885.5</v>
      </c>
      <c r="D1086" s="29" t="str">
        <f t="shared" si="63"/>
        <v>Medical Doctors</v>
      </c>
      <c r="E1086">
        <f t="shared" ref="E1086:E1109" si="64">AT3</f>
        <v>0</v>
      </c>
    </row>
    <row r="1087" spans="2:5" x14ac:dyDescent="0.35">
      <c r="D1087" s="30" t="str">
        <f t="shared" si="63"/>
        <v>Nursing Personnel</v>
      </c>
      <c r="E1087">
        <f t="shared" si="64"/>
        <v>0</v>
      </c>
    </row>
    <row r="1088" spans="2:5" x14ac:dyDescent="0.35">
      <c r="D1088" s="30" t="str">
        <f t="shared" si="63"/>
        <v>Midwifery personnel</v>
      </c>
      <c r="E1088">
        <f t="shared" si="64"/>
        <v>0</v>
      </c>
    </row>
    <row r="1089" spans="4:5" x14ac:dyDescent="0.35">
      <c r="D1089" s="30" t="str">
        <f t="shared" si="63"/>
        <v>Pharmacists</v>
      </c>
      <c r="E1089">
        <f t="shared" si="64"/>
        <v>0</v>
      </c>
    </row>
    <row r="1090" spans="4:5" x14ac:dyDescent="0.35">
      <c r="D1090" s="30" t="str">
        <f t="shared" si="63"/>
        <v>Dentists</v>
      </c>
      <c r="E1090">
        <f t="shared" si="64"/>
        <v>0</v>
      </c>
    </row>
    <row r="1091" spans="4:5" x14ac:dyDescent="0.35">
      <c r="D1091" s="30" t="str">
        <f t="shared" si="63"/>
        <v xml:space="preserve">Community Health Workers </v>
      </c>
      <c r="E1091">
        <f t="shared" si="64"/>
        <v>63290</v>
      </c>
    </row>
    <row r="1092" spans="4:5" x14ac:dyDescent="0.35">
      <c r="D1092" s="30" t="str">
        <f t="shared" si="63"/>
        <v>Dieticians and nutritionists</v>
      </c>
      <c r="E1092">
        <f t="shared" si="64"/>
        <v>0</v>
      </c>
    </row>
    <row r="1093" spans="4:5" x14ac:dyDescent="0.35">
      <c r="D1093" s="30" t="str">
        <f t="shared" si="63"/>
        <v>Environmental and occupational health &amp; hygiene workers</v>
      </c>
      <c r="E1093">
        <f t="shared" si="64"/>
        <v>0</v>
      </c>
    </row>
    <row r="1094" spans="4:5" x14ac:dyDescent="0.35">
      <c r="D1094" s="30" t="str">
        <f t="shared" si="63"/>
        <v>Personal care workers in health service</v>
      </c>
      <c r="E1094">
        <f t="shared" si="64"/>
        <v>2857</v>
      </c>
    </row>
    <row r="1095" spans="4:5" x14ac:dyDescent="0.35">
      <c r="D1095" s="30" t="str">
        <f t="shared" si="63"/>
        <v xml:space="preserve">Managerial staff </v>
      </c>
      <c r="E1095">
        <f t="shared" si="64"/>
        <v>26692</v>
      </c>
    </row>
    <row r="1096" spans="4:5" x14ac:dyDescent="0.35">
      <c r="D1096" s="30" t="str">
        <f t="shared" si="63"/>
        <v xml:space="preserve">Medical and dental Prosthetic Technicians </v>
      </c>
      <c r="E1096">
        <f t="shared" si="64"/>
        <v>329</v>
      </c>
    </row>
    <row r="1097" spans="4:5" x14ac:dyDescent="0.35">
      <c r="D1097" s="30" t="str">
        <f t="shared" si="63"/>
        <v xml:space="preserve">Medical and Pathology Laboratory scientists </v>
      </c>
      <c r="E1097">
        <f t="shared" si="64"/>
        <v>13</v>
      </c>
    </row>
    <row r="1098" spans="4:5" x14ac:dyDescent="0.35">
      <c r="D1098" s="30" t="str">
        <f t="shared" si="63"/>
        <v xml:space="preserve">Medical Assistants </v>
      </c>
      <c r="E1098">
        <f t="shared" si="64"/>
        <v>0</v>
      </c>
    </row>
    <row r="1099" spans="4:5" x14ac:dyDescent="0.35">
      <c r="D1099" s="30" t="str">
        <f t="shared" si="63"/>
        <v xml:space="preserve">Medical Imaging and Therapeutic Equipment Technicians </v>
      </c>
      <c r="E1099">
        <f t="shared" si="64"/>
        <v>0</v>
      </c>
    </row>
    <row r="1100" spans="4:5" x14ac:dyDescent="0.35">
      <c r="D1100" s="30" t="str">
        <f t="shared" si="63"/>
        <v xml:space="preserve">Medical Records and Health Information Technicians </v>
      </c>
      <c r="E1100">
        <f t="shared" si="64"/>
        <v>0</v>
      </c>
    </row>
    <row r="1101" spans="4:5" x14ac:dyDescent="0.35">
      <c r="D1101" s="30" t="str">
        <f t="shared" si="63"/>
        <v xml:space="preserve">Optometrists and Ophthalmic Opticians </v>
      </c>
      <c r="E1101">
        <f t="shared" si="64"/>
        <v>255</v>
      </c>
    </row>
    <row r="1102" spans="4:5" x14ac:dyDescent="0.35">
      <c r="D1102" s="30" t="str">
        <f t="shared" si="63"/>
        <v xml:space="preserve">Other non-medical professional staff </v>
      </c>
      <c r="E1102">
        <f t="shared" si="64"/>
        <v>15459</v>
      </c>
    </row>
    <row r="1103" spans="4:5" x14ac:dyDescent="0.35">
      <c r="D1103" s="30" t="str">
        <f t="shared" si="63"/>
        <v xml:space="preserve">Other non-medical support staff </v>
      </c>
      <c r="E1103">
        <f t="shared" si="64"/>
        <v>0</v>
      </c>
    </row>
    <row r="1104" spans="4:5" x14ac:dyDescent="0.35">
      <c r="D1104" s="30" t="str">
        <f t="shared" si="63"/>
        <v xml:space="preserve">Medical and Pathology Laboratory Technicians </v>
      </c>
      <c r="E1104">
        <f t="shared" si="64"/>
        <v>0</v>
      </c>
    </row>
    <row r="1105" spans="2:5" x14ac:dyDescent="0.35">
      <c r="D1105" s="30" t="str">
        <f t="shared" si="63"/>
        <v xml:space="preserve">Paramedical Practitioners </v>
      </c>
      <c r="E1105">
        <f t="shared" si="64"/>
        <v>20327</v>
      </c>
    </row>
    <row r="1106" spans="2:5" x14ac:dyDescent="0.35">
      <c r="D1106" s="30" t="str">
        <f t="shared" si="63"/>
        <v>Physiotherapists and physiotherapy assistants</v>
      </c>
      <c r="E1106">
        <f t="shared" si="64"/>
        <v>1555</v>
      </c>
    </row>
    <row r="1107" spans="2:5" x14ac:dyDescent="0.35">
      <c r="D1107" s="30" t="str">
        <f t="shared" si="63"/>
        <v>Social workers</v>
      </c>
      <c r="E1107">
        <f t="shared" si="64"/>
        <v>15754</v>
      </c>
    </row>
    <row r="1108" spans="2:5" x14ac:dyDescent="0.35">
      <c r="D1108" s="30" t="str">
        <f t="shared" si="63"/>
        <v xml:space="preserve">Audiologists and Speech Therapists </v>
      </c>
      <c r="E1108">
        <f t="shared" si="64"/>
        <v>586</v>
      </c>
    </row>
    <row r="1109" spans="2:5" x14ac:dyDescent="0.35">
      <c r="D1109" s="30" t="str">
        <f t="shared" si="63"/>
        <v>Traditional and complementary medicine practitioners</v>
      </c>
      <c r="E1109">
        <f t="shared" si="64"/>
        <v>9</v>
      </c>
    </row>
    <row r="1110" spans="2:5" x14ac:dyDescent="0.35">
      <c r="B1110" t="str">
        <f>AU1</f>
        <v>ZMB</v>
      </c>
      <c r="C1110">
        <f>AU2</f>
        <v>20017675.000000004</v>
      </c>
      <c r="D1110" s="29" t="str">
        <f t="shared" si="63"/>
        <v>Medical Doctors</v>
      </c>
      <c r="E1110">
        <f t="shared" ref="E1110:E1133" si="65">AU3</f>
        <v>11020</v>
      </c>
    </row>
    <row r="1111" spans="2:5" x14ac:dyDescent="0.35">
      <c r="D1111" s="30" t="str">
        <f t="shared" si="63"/>
        <v>Nursing Personnel</v>
      </c>
      <c r="E1111">
        <f t="shared" si="65"/>
        <v>67558</v>
      </c>
    </row>
    <row r="1112" spans="2:5" x14ac:dyDescent="0.35">
      <c r="D1112" s="30" t="str">
        <f t="shared" si="63"/>
        <v>Midwifery personnel</v>
      </c>
      <c r="E1112">
        <f t="shared" si="65"/>
        <v>18404</v>
      </c>
    </row>
    <row r="1113" spans="2:5" x14ac:dyDescent="0.35">
      <c r="D1113" s="30" t="str">
        <f t="shared" si="63"/>
        <v>Pharmacists</v>
      </c>
      <c r="E1113">
        <f t="shared" si="65"/>
        <v>0</v>
      </c>
    </row>
    <row r="1114" spans="2:5" x14ac:dyDescent="0.35">
      <c r="D1114" s="30" t="str">
        <f t="shared" si="63"/>
        <v>Dentists</v>
      </c>
      <c r="E1114">
        <f t="shared" si="65"/>
        <v>0</v>
      </c>
    </row>
    <row r="1115" spans="2:5" x14ac:dyDescent="0.35">
      <c r="D1115" s="30" t="str">
        <f t="shared" si="63"/>
        <v xml:space="preserve">Community Health Workers </v>
      </c>
      <c r="E1115">
        <f t="shared" si="65"/>
        <v>2421</v>
      </c>
    </row>
    <row r="1116" spans="2:5" x14ac:dyDescent="0.35">
      <c r="D1116" s="30" t="str">
        <f t="shared" si="63"/>
        <v>Dieticians and nutritionists</v>
      </c>
      <c r="E1116">
        <f t="shared" si="65"/>
        <v>0</v>
      </c>
    </row>
    <row r="1117" spans="2:5" x14ac:dyDescent="0.35">
      <c r="D1117" s="30" t="str">
        <f t="shared" si="63"/>
        <v>Environmental and occupational health &amp; hygiene workers</v>
      </c>
      <c r="E1117">
        <f t="shared" si="65"/>
        <v>0</v>
      </c>
    </row>
    <row r="1118" spans="2:5" x14ac:dyDescent="0.35">
      <c r="D1118" s="30" t="str">
        <f t="shared" si="63"/>
        <v>Personal care workers in health service</v>
      </c>
      <c r="E1118">
        <f t="shared" si="65"/>
        <v>0</v>
      </c>
    </row>
    <row r="1119" spans="2:5" x14ac:dyDescent="0.35">
      <c r="D1119" s="30" t="str">
        <f t="shared" si="63"/>
        <v xml:space="preserve">Managerial staff </v>
      </c>
      <c r="E1119">
        <f t="shared" si="65"/>
        <v>0</v>
      </c>
    </row>
    <row r="1120" spans="2:5" x14ac:dyDescent="0.35">
      <c r="D1120" s="30" t="str">
        <f t="shared" si="63"/>
        <v xml:space="preserve">Medical and dental Prosthetic Technicians </v>
      </c>
      <c r="E1120">
        <f t="shared" si="65"/>
        <v>28</v>
      </c>
    </row>
    <row r="1121" spans="2:5" x14ac:dyDescent="0.35">
      <c r="D1121" s="30" t="str">
        <f t="shared" si="63"/>
        <v xml:space="preserve">Medical and Pathology Laboratory scientists </v>
      </c>
      <c r="E1121">
        <f t="shared" si="65"/>
        <v>388</v>
      </c>
    </row>
    <row r="1122" spans="2:5" x14ac:dyDescent="0.35">
      <c r="D1122" s="30" t="str">
        <f t="shared" si="63"/>
        <v xml:space="preserve">Medical Assistants </v>
      </c>
      <c r="E1122">
        <f t="shared" si="65"/>
        <v>7144</v>
      </c>
    </row>
    <row r="1123" spans="2:5" x14ac:dyDescent="0.35">
      <c r="D1123" s="30" t="str">
        <f t="shared" si="63"/>
        <v xml:space="preserve">Medical Imaging and Therapeutic Equipment Technicians </v>
      </c>
      <c r="E1123">
        <f t="shared" si="65"/>
        <v>2633</v>
      </c>
    </row>
    <row r="1124" spans="2:5" x14ac:dyDescent="0.35">
      <c r="D1124" s="30" t="str">
        <f t="shared" si="63"/>
        <v xml:space="preserve">Medical Records and Health Information Technicians </v>
      </c>
      <c r="E1124">
        <f t="shared" si="65"/>
        <v>0</v>
      </c>
    </row>
    <row r="1125" spans="2:5" x14ac:dyDescent="0.35">
      <c r="D1125" s="30" t="str">
        <f t="shared" si="63"/>
        <v xml:space="preserve">Optometrists and Ophthalmic Opticians </v>
      </c>
      <c r="E1125">
        <f t="shared" si="65"/>
        <v>137</v>
      </c>
    </row>
    <row r="1126" spans="2:5" x14ac:dyDescent="0.35">
      <c r="D1126" s="30" t="str">
        <f t="shared" si="63"/>
        <v xml:space="preserve">Other non-medical professional staff </v>
      </c>
      <c r="E1126">
        <f t="shared" si="65"/>
        <v>0</v>
      </c>
    </row>
    <row r="1127" spans="2:5" x14ac:dyDescent="0.35">
      <c r="D1127" s="30" t="str">
        <f t="shared" si="63"/>
        <v xml:space="preserve">Other non-medical support staff </v>
      </c>
      <c r="E1127">
        <f t="shared" si="65"/>
        <v>0</v>
      </c>
    </row>
    <row r="1128" spans="2:5" x14ac:dyDescent="0.35">
      <c r="D1128" s="30" t="str">
        <f t="shared" si="63"/>
        <v xml:space="preserve">Medical and Pathology Laboratory Technicians </v>
      </c>
      <c r="E1128">
        <f t="shared" si="65"/>
        <v>1474</v>
      </c>
    </row>
    <row r="1129" spans="2:5" x14ac:dyDescent="0.35">
      <c r="D1129" s="30" t="str">
        <f t="shared" si="63"/>
        <v xml:space="preserve">Paramedical Practitioners </v>
      </c>
      <c r="E1129">
        <f t="shared" si="65"/>
        <v>970</v>
      </c>
    </row>
    <row r="1130" spans="2:5" x14ac:dyDescent="0.35">
      <c r="D1130" s="30" t="str">
        <f t="shared" si="63"/>
        <v>Physiotherapists and physiotherapy assistants</v>
      </c>
      <c r="E1130">
        <f t="shared" si="65"/>
        <v>1239</v>
      </c>
    </row>
    <row r="1131" spans="2:5" x14ac:dyDescent="0.35">
      <c r="D1131" s="30" t="str">
        <f t="shared" si="63"/>
        <v>Social workers</v>
      </c>
      <c r="E1131">
        <f t="shared" si="65"/>
        <v>0</v>
      </c>
    </row>
    <row r="1132" spans="2:5" x14ac:dyDescent="0.35">
      <c r="D1132" s="30" t="str">
        <f t="shared" si="63"/>
        <v xml:space="preserve">Audiologists and Speech Therapists </v>
      </c>
      <c r="E1132">
        <f t="shared" si="65"/>
        <v>2</v>
      </c>
    </row>
    <row r="1133" spans="2:5" x14ac:dyDescent="0.35">
      <c r="D1133" s="30" t="str">
        <f t="shared" si="63"/>
        <v>Traditional and complementary medicine practitioners</v>
      </c>
      <c r="E1133">
        <f t="shared" si="65"/>
        <v>0</v>
      </c>
    </row>
    <row r="1134" spans="2:5" x14ac:dyDescent="0.35">
      <c r="B1134" t="str">
        <f>AV1</f>
        <v>ZWE</v>
      </c>
      <c r="C1134">
        <f>AV2</f>
        <v>16320536.999999996</v>
      </c>
      <c r="D1134" s="29" t="str">
        <f t="shared" ref="D1134:D1180" si="66">D1110</f>
        <v>Medical Doctors</v>
      </c>
      <c r="E1134">
        <f t="shared" ref="E1134:E1157" si="67">AV3</f>
        <v>6133</v>
      </c>
    </row>
    <row r="1135" spans="2:5" x14ac:dyDescent="0.35">
      <c r="D1135" s="30" t="str">
        <f t="shared" si="66"/>
        <v>Nursing Personnel</v>
      </c>
      <c r="E1135">
        <f t="shared" si="67"/>
        <v>64364</v>
      </c>
    </row>
    <row r="1136" spans="2:5" x14ac:dyDescent="0.35">
      <c r="D1136" s="30" t="str">
        <f t="shared" si="66"/>
        <v>Midwifery personnel</v>
      </c>
      <c r="E1136">
        <f t="shared" si="67"/>
        <v>5592</v>
      </c>
    </row>
    <row r="1137" spans="4:5" x14ac:dyDescent="0.35">
      <c r="D1137" s="30" t="str">
        <f t="shared" si="66"/>
        <v>Pharmacists</v>
      </c>
      <c r="E1137">
        <f t="shared" si="67"/>
        <v>0</v>
      </c>
    </row>
    <row r="1138" spans="4:5" x14ac:dyDescent="0.35">
      <c r="D1138" s="30" t="str">
        <f t="shared" si="66"/>
        <v>Dentists</v>
      </c>
      <c r="E1138">
        <f t="shared" si="67"/>
        <v>0</v>
      </c>
    </row>
    <row r="1139" spans="4:5" x14ac:dyDescent="0.35">
      <c r="D1139" s="30" t="str">
        <f t="shared" si="66"/>
        <v xml:space="preserve">Community Health Workers </v>
      </c>
      <c r="E1139">
        <f t="shared" si="67"/>
        <v>19722</v>
      </c>
    </row>
    <row r="1140" spans="4:5" x14ac:dyDescent="0.35">
      <c r="D1140" s="30" t="str">
        <f t="shared" si="66"/>
        <v>Dieticians and nutritionists</v>
      </c>
      <c r="E1140">
        <f t="shared" si="67"/>
        <v>0</v>
      </c>
    </row>
    <row r="1141" spans="4:5" x14ac:dyDescent="0.35">
      <c r="D1141" s="30" t="str">
        <f t="shared" si="66"/>
        <v>Environmental and occupational health &amp; hygiene workers</v>
      </c>
      <c r="E1141">
        <f t="shared" si="67"/>
        <v>0</v>
      </c>
    </row>
    <row r="1142" spans="4:5" x14ac:dyDescent="0.35">
      <c r="D1142" s="30" t="str">
        <f t="shared" si="66"/>
        <v>Personal care workers in health service</v>
      </c>
      <c r="E1142">
        <f t="shared" si="67"/>
        <v>0</v>
      </c>
    </row>
    <row r="1143" spans="4:5" x14ac:dyDescent="0.35">
      <c r="D1143" s="30" t="str">
        <f t="shared" si="66"/>
        <v xml:space="preserve">Managerial staff </v>
      </c>
      <c r="E1143">
        <f t="shared" si="67"/>
        <v>0</v>
      </c>
    </row>
    <row r="1144" spans="4:5" x14ac:dyDescent="0.35">
      <c r="D1144" s="30" t="str">
        <f t="shared" si="66"/>
        <v xml:space="preserve">Medical and dental Prosthetic Technicians </v>
      </c>
      <c r="E1144">
        <f t="shared" si="67"/>
        <v>0</v>
      </c>
    </row>
    <row r="1145" spans="4:5" x14ac:dyDescent="0.35">
      <c r="D1145" s="30" t="str">
        <f t="shared" si="66"/>
        <v xml:space="preserve">Medical and Pathology Laboratory scientists </v>
      </c>
      <c r="E1145">
        <f t="shared" si="67"/>
        <v>757</v>
      </c>
    </row>
    <row r="1146" spans="4:5" x14ac:dyDescent="0.35">
      <c r="D1146" s="30" t="str">
        <f t="shared" si="66"/>
        <v xml:space="preserve">Medical Assistants </v>
      </c>
      <c r="E1146">
        <f t="shared" si="67"/>
        <v>0</v>
      </c>
    </row>
    <row r="1147" spans="4:5" x14ac:dyDescent="0.35">
      <c r="D1147" s="30" t="str">
        <f t="shared" si="66"/>
        <v xml:space="preserve">Medical Imaging and Therapeutic Equipment Technicians </v>
      </c>
      <c r="E1147">
        <f t="shared" si="67"/>
        <v>0</v>
      </c>
    </row>
    <row r="1148" spans="4:5" x14ac:dyDescent="0.35">
      <c r="D1148" s="30" t="str">
        <f t="shared" si="66"/>
        <v xml:space="preserve">Medical Records and Health Information Technicians </v>
      </c>
      <c r="E1148">
        <f t="shared" si="67"/>
        <v>0</v>
      </c>
    </row>
    <row r="1149" spans="4:5" x14ac:dyDescent="0.35">
      <c r="D1149" s="30" t="str">
        <f t="shared" si="66"/>
        <v xml:space="preserve">Optometrists and Ophthalmic Opticians </v>
      </c>
      <c r="E1149">
        <f t="shared" si="67"/>
        <v>0</v>
      </c>
    </row>
    <row r="1150" spans="4:5" x14ac:dyDescent="0.35">
      <c r="D1150" s="30" t="str">
        <f t="shared" si="66"/>
        <v xml:space="preserve">Other non-medical professional staff </v>
      </c>
      <c r="E1150">
        <f t="shared" si="67"/>
        <v>0</v>
      </c>
    </row>
    <row r="1151" spans="4:5" x14ac:dyDescent="0.35">
      <c r="D1151" s="30" t="str">
        <f t="shared" si="66"/>
        <v xml:space="preserve">Other non-medical support staff </v>
      </c>
      <c r="E1151">
        <f t="shared" si="67"/>
        <v>0</v>
      </c>
    </row>
    <row r="1152" spans="4:5" x14ac:dyDescent="0.35">
      <c r="D1152" s="30" t="str">
        <f t="shared" si="66"/>
        <v xml:space="preserve">Medical and Pathology Laboratory Technicians </v>
      </c>
      <c r="E1152">
        <f t="shared" si="67"/>
        <v>795</v>
      </c>
    </row>
    <row r="1153" spans="2:5" x14ac:dyDescent="0.35">
      <c r="D1153" s="30" t="str">
        <f t="shared" si="66"/>
        <v xml:space="preserve">Paramedical Practitioners </v>
      </c>
      <c r="E1153">
        <f t="shared" si="67"/>
        <v>0</v>
      </c>
    </row>
    <row r="1154" spans="2:5" x14ac:dyDescent="0.35">
      <c r="D1154" s="30" t="str">
        <f t="shared" si="66"/>
        <v>Physiotherapists and physiotherapy assistants</v>
      </c>
      <c r="E1154">
        <f t="shared" si="67"/>
        <v>957</v>
      </c>
    </row>
    <row r="1155" spans="2:5" x14ac:dyDescent="0.35">
      <c r="D1155" s="30" t="str">
        <f t="shared" si="66"/>
        <v>Social workers</v>
      </c>
      <c r="E1155">
        <f t="shared" si="67"/>
        <v>84</v>
      </c>
    </row>
    <row r="1156" spans="2:5" x14ac:dyDescent="0.35">
      <c r="D1156" s="30" t="str">
        <f t="shared" si="66"/>
        <v xml:space="preserve">Audiologists and Speech Therapists </v>
      </c>
      <c r="E1156">
        <f t="shared" si="67"/>
        <v>0</v>
      </c>
    </row>
    <row r="1157" spans="2:5" x14ac:dyDescent="0.35">
      <c r="D1157" s="30" t="str">
        <f t="shared" si="66"/>
        <v>Traditional and complementary medicine practitioners</v>
      </c>
      <c r="E1157">
        <f t="shared" si="67"/>
        <v>0</v>
      </c>
    </row>
    <row r="1158" spans="2:5" x14ac:dyDescent="0.35">
      <c r="B1158" t="s">
        <v>9</v>
      </c>
      <c r="C1158">
        <f>AW2</f>
        <v>1191645698.5</v>
      </c>
      <c r="D1158" s="29" t="str">
        <f t="shared" si="66"/>
        <v>Medical Doctors</v>
      </c>
      <c r="E1158">
        <f t="shared" ref="E1158:E1181" si="68">AW3</f>
        <v>434257</v>
      </c>
    </row>
    <row r="1159" spans="2:5" x14ac:dyDescent="0.35">
      <c r="D1159" s="30" t="str">
        <f t="shared" si="66"/>
        <v>Nursing Personnel</v>
      </c>
      <c r="E1159">
        <f t="shared" si="68"/>
        <v>1773060</v>
      </c>
    </row>
    <row r="1160" spans="2:5" x14ac:dyDescent="0.35">
      <c r="D1160" s="30" t="str">
        <f t="shared" si="66"/>
        <v>Midwifery personnel</v>
      </c>
      <c r="E1160">
        <f t="shared" si="68"/>
        <v>567662</v>
      </c>
    </row>
    <row r="1161" spans="2:5" x14ac:dyDescent="0.35">
      <c r="D1161" s="30" t="str">
        <f t="shared" si="66"/>
        <v>Pharmacists</v>
      </c>
      <c r="E1161">
        <f t="shared" si="68"/>
        <v>66051</v>
      </c>
    </row>
    <row r="1162" spans="2:5" x14ac:dyDescent="0.35">
      <c r="D1162" s="30" t="str">
        <f t="shared" si="66"/>
        <v>Dentists</v>
      </c>
      <c r="E1162">
        <f t="shared" si="68"/>
        <v>16131</v>
      </c>
    </row>
    <row r="1163" spans="2:5" x14ac:dyDescent="0.35">
      <c r="D1163" s="30" t="str">
        <f t="shared" si="66"/>
        <v xml:space="preserve">Community Health Workers </v>
      </c>
      <c r="E1163">
        <f t="shared" si="68"/>
        <v>447499</v>
      </c>
    </row>
    <row r="1164" spans="2:5" x14ac:dyDescent="0.35">
      <c r="D1164" s="30" t="str">
        <f t="shared" si="66"/>
        <v>Dieticians and nutritionists</v>
      </c>
      <c r="E1164">
        <f t="shared" si="68"/>
        <v>6016</v>
      </c>
    </row>
    <row r="1165" spans="2:5" x14ac:dyDescent="0.35">
      <c r="D1165" s="30" t="str">
        <f t="shared" si="66"/>
        <v>Environmental and occupational health &amp; hygiene workers</v>
      </c>
      <c r="E1165">
        <f t="shared" si="68"/>
        <v>10186</v>
      </c>
    </row>
    <row r="1166" spans="2:5" x14ac:dyDescent="0.35">
      <c r="D1166" s="30" t="str">
        <f t="shared" si="66"/>
        <v>Personal care workers in health service</v>
      </c>
      <c r="E1166">
        <f t="shared" si="68"/>
        <v>17531</v>
      </c>
    </row>
    <row r="1167" spans="2:5" x14ac:dyDescent="0.35">
      <c r="D1167" s="30" t="str">
        <f t="shared" si="66"/>
        <v xml:space="preserve">Managerial staff </v>
      </c>
      <c r="E1167">
        <f t="shared" si="68"/>
        <v>40553</v>
      </c>
    </row>
    <row r="1168" spans="2:5" x14ac:dyDescent="0.35">
      <c r="D1168" s="30" t="str">
        <f t="shared" si="66"/>
        <v xml:space="preserve">Medical and dental Prosthetic Technicians </v>
      </c>
      <c r="E1168">
        <f t="shared" si="68"/>
        <v>1198</v>
      </c>
    </row>
    <row r="1169" spans="4:5" x14ac:dyDescent="0.35">
      <c r="D1169" s="30" t="str">
        <f t="shared" si="66"/>
        <v xml:space="preserve">Medical and Pathology Laboratory scientists </v>
      </c>
      <c r="E1169">
        <f t="shared" si="68"/>
        <v>52035</v>
      </c>
    </row>
    <row r="1170" spans="4:5" x14ac:dyDescent="0.35">
      <c r="D1170" s="30" t="str">
        <f t="shared" si="66"/>
        <v xml:space="preserve">Medical Assistants </v>
      </c>
      <c r="E1170">
        <f t="shared" si="68"/>
        <v>30797</v>
      </c>
    </row>
    <row r="1171" spans="4:5" x14ac:dyDescent="0.35">
      <c r="D1171" s="30" t="str">
        <f t="shared" si="66"/>
        <v xml:space="preserve">Medical Imaging and Therapeutic Equipment Technicians </v>
      </c>
      <c r="E1171">
        <f t="shared" si="68"/>
        <v>20636</v>
      </c>
    </row>
    <row r="1172" spans="4:5" x14ac:dyDescent="0.35">
      <c r="D1172" s="30" t="str">
        <f t="shared" si="66"/>
        <v xml:space="preserve">Medical Records and Health Information Technicians </v>
      </c>
      <c r="E1172">
        <f t="shared" si="68"/>
        <v>5344</v>
      </c>
    </row>
    <row r="1173" spans="4:5" x14ac:dyDescent="0.35">
      <c r="D1173" s="30" t="str">
        <f t="shared" si="66"/>
        <v xml:space="preserve">Optometrists and Ophthalmic Opticians </v>
      </c>
      <c r="E1173">
        <f t="shared" si="68"/>
        <v>7386</v>
      </c>
    </row>
    <row r="1174" spans="4:5" x14ac:dyDescent="0.35">
      <c r="D1174" s="30" t="str">
        <f t="shared" si="66"/>
        <v xml:space="preserve">Other non-medical professional staff </v>
      </c>
      <c r="E1174">
        <f t="shared" si="68"/>
        <v>20172</v>
      </c>
    </row>
    <row r="1175" spans="4:5" x14ac:dyDescent="0.35">
      <c r="D1175" s="30" t="str">
        <f t="shared" si="66"/>
        <v xml:space="preserve">Other non-medical support staff </v>
      </c>
      <c r="E1175">
        <f t="shared" si="68"/>
        <v>35214</v>
      </c>
    </row>
    <row r="1176" spans="4:5" x14ac:dyDescent="0.35">
      <c r="D1176" s="30" t="str">
        <f t="shared" si="66"/>
        <v xml:space="preserve">Medical and Pathology Laboratory Technicians </v>
      </c>
      <c r="E1176">
        <f t="shared" si="68"/>
        <v>84351</v>
      </c>
    </row>
    <row r="1177" spans="4:5" x14ac:dyDescent="0.35">
      <c r="D1177" s="30" t="str">
        <f t="shared" si="66"/>
        <v xml:space="preserve">Paramedical Practitioners </v>
      </c>
      <c r="E1177">
        <f t="shared" si="68"/>
        <v>118520</v>
      </c>
    </row>
    <row r="1178" spans="4:5" x14ac:dyDescent="0.35">
      <c r="D1178" s="30" t="str">
        <f t="shared" si="66"/>
        <v>Physiotherapists and physiotherapy assistants</v>
      </c>
      <c r="E1178">
        <f t="shared" si="68"/>
        <v>17214</v>
      </c>
    </row>
    <row r="1179" spans="4:5" x14ac:dyDescent="0.35">
      <c r="D1179" s="30" t="str">
        <f t="shared" si="66"/>
        <v>Social workers</v>
      </c>
      <c r="E1179">
        <f t="shared" si="68"/>
        <v>18197</v>
      </c>
    </row>
    <row r="1180" spans="4:5" x14ac:dyDescent="0.35">
      <c r="D1180" s="30" t="str">
        <f t="shared" si="66"/>
        <v xml:space="preserve">Audiologists and Speech Therapists </v>
      </c>
      <c r="E1180">
        <f t="shared" si="68"/>
        <v>827</v>
      </c>
    </row>
    <row r="1181" spans="4:5" x14ac:dyDescent="0.35">
      <c r="D1181" s="30" t="str">
        <f t="shared" ref="D1181" si="69">D1157</f>
        <v>Traditional and complementary medicine practitioners</v>
      </c>
      <c r="E1181">
        <f t="shared" si="68"/>
        <v>126662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DBEB-DD27-481A-A769-1A6D558396ED}">
  <dimension ref="A1:D51"/>
  <sheetViews>
    <sheetView topLeftCell="A28" workbookViewId="0">
      <selection activeCell="A3" sqref="A3:D51"/>
    </sheetView>
  </sheetViews>
  <sheetFormatPr defaultRowHeight="14.5" x14ac:dyDescent="0.35"/>
  <cols>
    <col min="1" max="1" width="12.36328125" bestFit="1" customWidth="1"/>
    <col min="2" max="2" width="18.26953125" bestFit="1" customWidth="1"/>
    <col min="3" max="3" width="11.08984375" bestFit="1" customWidth="1"/>
    <col min="4" max="4" width="17.08984375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252</v>
      </c>
      <c r="C3" t="s">
        <v>253</v>
      </c>
      <c r="D3" t="s">
        <v>251</v>
      </c>
    </row>
    <row r="4" spans="1:4" x14ac:dyDescent="0.35">
      <c r="A4" s="16" t="s">
        <v>163</v>
      </c>
      <c r="B4">
        <v>0</v>
      </c>
      <c r="C4">
        <v>0</v>
      </c>
      <c r="D4">
        <v>46082</v>
      </c>
    </row>
    <row r="5" spans="1:4" x14ac:dyDescent="0.35">
      <c r="A5" s="16" t="s">
        <v>166</v>
      </c>
      <c r="B5">
        <v>18744</v>
      </c>
      <c r="C5">
        <v>15426</v>
      </c>
      <c r="D5">
        <v>8996</v>
      </c>
    </row>
    <row r="6" spans="1:4" x14ac:dyDescent="0.35">
      <c r="A6" s="16" t="s">
        <v>164</v>
      </c>
      <c r="B6">
        <v>10968</v>
      </c>
      <c r="C6">
        <v>0</v>
      </c>
      <c r="D6">
        <v>3260</v>
      </c>
    </row>
    <row r="7" spans="1:4" x14ac:dyDescent="0.35">
      <c r="A7" s="16" t="s">
        <v>152</v>
      </c>
      <c r="B7">
        <v>24378</v>
      </c>
      <c r="C7">
        <v>23748</v>
      </c>
      <c r="D7">
        <v>10325</v>
      </c>
    </row>
    <row r="8" spans="1:4" x14ac:dyDescent="0.35">
      <c r="A8" s="16" t="s">
        <v>165</v>
      </c>
      <c r="B8">
        <v>15772</v>
      </c>
      <c r="C8">
        <v>15542</v>
      </c>
      <c r="D8">
        <v>6935</v>
      </c>
    </row>
    <row r="9" spans="1:4" x14ac:dyDescent="0.35">
      <c r="A9" s="16" t="s">
        <v>153</v>
      </c>
      <c r="B9">
        <v>1010</v>
      </c>
      <c r="C9">
        <v>0</v>
      </c>
      <c r="D9">
        <v>751</v>
      </c>
    </row>
    <row r="10" spans="1:4" x14ac:dyDescent="0.35">
      <c r="A10" s="16" t="s">
        <v>167</v>
      </c>
      <c r="B10">
        <v>25774</v>
      </c>
      <c r="C10">
        <v>26792</v>
      </c>
      <c r="D10">
        <v>11730</v>
      </c>
    </row>
    <row r="11" spans="1:4" x14ac:dyDescent="0.35">
      <c r="A11" s="16" t="s">
        <v>169</v>
      </c>
      <c r="B11">
        <v>9254</v>
      </c>
      <c r="C11">
        <v>23436</v>
      </c>
      <c r="D11">
        <v>9925</v>
      </c>
    </row>
    <row r="12" spans="1:4" x14ac:dyDescent="0.35">
      <c r="A12" s="16" t="s">
        <v>155</v>
      </c>
      <c r="B12">
        <v>203504</v>
      </c>
      <c r="C12">
        <v>0</v>
      </c>
      <c r="D12">
        <v>103785</v>
      </c>
    </row>
    <row r="13" spans="1:4" x14ac:dyDescent="0.35">
      <c r="A13" s="16" t="s">
        <v>190</v>
      </c>
      <c r="B13">
        <v>0</v>
      </c>
      <c r="C13">
        <v>0</v>
      </c>
      <c r="D13">
        <v>4012</v>
      </c>
    </row>
    <row r="14" spans="1:4" x14ac:dyDescent="0.35">
      <c r="A14" s="16" t="s">
        <v>197</v>
      </c>
      <c r="B14">
        <v>0</v>
      </c>
      <c r="C14">
        <v>1366</v>
      </c>
      <c r="D14">
        <v>747</v>
      </c>
    </row>
    <row r="15" spans="1:4" x14ac:dyDescent="0.35">
      <c r="A15" s="16" t="s">
        <v>168</v>
      </c>
      <c r="B15">
        <v>0</v>
      </c>
      <c r="C15">
        <v>0</v>
      </c>
      <c r="D15">
        <v>768</v>
      </c>
    </row>
    <row r="16" spans="1:4" x14ac:dyDescent="0.35">
      <c r="A16" s="16" t="s">
        <v>162</v>
      </c>
      <c r="B16">
        <v>0</v>
      </c>
      <c r="C16">
        <v>0</v>
      </c>
      <c r="D16">
        <v>57705</v>
      </c>
    </row>
    <row r="17" spans="1:4" x14ac:dyDescent="0.35">
      <c r="A17" s="16" t="s">
        <v>195</v>
      </c>
      <c r="B17">
        <v>9362</v>
      </c>
      <c r="C17">
        <v>0</v>
      </c>
      <c r="D17">
        <v>3939</v>
      </c>
    </row>
    <row r="18" spans="1:4" x14ac:dyDescent="0.35">
      <c r="A18" s="16" t="s">
        <v>156</v>
      </c>
      <c r="B18">
        <v>139648</v>
      </c>
      <c r="C18">
        <v>139648</v>
      </c>
      <c r="D18">
        <v>61772</v>
      </c>
    </row>
    <row r="19" spans="1:4" x14ac:dyDescent="0.35">
      <c r="A19" s="16" t="s">
        <v>158</v>
      </c>
      <c r="B19">
        <v>0</v>
      </c>
      <c r="C19">
        <v>10963</v>
      </c>
      <c r="D19">
        <v>5352</v>
      </c>
    </row>
    <row r="20" spans="1:4" x14ac:dyDescent="0.35">
      <c r="A20" s="16" t="s">
        <v>173</v>
      </c>
      <c r="B20">
        <v>186288</v>
      </c>
      <c r="C20">
        <v>191578</v>
      </c>
      <c r="D20">
        <v>42827</v>
      </c>
    </row>
    <row r="21" spans="1:4" x14ac:dyDescent="0.35">
      <c r="A21" s="16" t="s">
        <v>174</v>
      </c>
      <c r="B21">
        <v>0</v>
      </c>
      <c r="C21">
        <v>0</v>
      </c>
      <c r="D21">
        <v>6329</v>
      </c>
    </row>
    <row r="22" spans="1:4" x14ac:dyDescent="0.35">
      <c r="A22" s="16" t="s">
        <v>172</v>
      </c>
      <c r="B22">
        <v>2808</v>
      </c>
      <c r="C22">
        <v>2458</v>
      </c>
      <c r="D22">
        <v>1178</v>
      </c>
    </row>
    <row r="23" spans="1:4" x14ac:dyDescent="0.35">
      <c r="A23" s="16" t="s">
        <v>175</v>
      </c>
      <c r="B23">
        <v>3912</v>
      </c>
      <c r="C23">
        <v>2782</v>
      </c>
      <c r="D23">
        <v>1264</v>
      </c>
    </row>
    <row r="24" spans="1:4" x14ac:dyDescent="0.35">
      <c r="A24" s="16" t="s">
        <v>171</v>
      </c>
      <c r="B24">
        <v>0</v>
      </c>
      <c r="C24">
        <v>0</v>
      </c>
      <c r="D24">
        <v>355</v>
      </c>
    </row>
    <row r="25" spans="1:4" x14ac:dyDescent="0.35">
      <c r="A25" s="16" t="s">
        <v>176</v>
      </c>
      <c r="B25">
        <v>69176</v>
      </c>
      <c r="C25">
        <v>0</v>
      </c>
      <c r="D25">
        <v>59901</v>
      </c>
    </row>
    <row r="26" spans="1:4" x14ac:dyDescent="0.35">
      <c r="A26" s="16" t="s">
        <v>177</v>
      </c>
      <c r="B26">
        <v>3522</v>
      </c>
      <c r="C26">
        <v>4832</v>
      </c>
      <c r="D26">
        <v>8488</v>
      </c>
    </row>
    <row r="27" spans="1:4" x14ac:dyDescent="0.35">
      <c r="A27" s="16" t="s">
        <v>161</v>
      </c>
      <c r="B27">
        <v>0</v>
      </c>
      <c r="C27">
        <v>0</v>
      </c>
      <c r="D27">
        <v>967</v>
      </c>
    </row>
    <row r="28" spans="1:4" x14ac:dyDescent="0.35">
      <c r="A28" s="16" t="s">
        <v>178</v>
      </c>
      <c r="B28">
        <v>0</v>
      </c>
      <c r="C28">
        <v>0</v>
      </c>
      <c r="D28">
        <v>4560</v>
      </c>
    </row>
    <row r="29" spans="1:4" x14ac:dyDescent="0.35">
      <c r="A29" s="16" t="s">
        <v>180</v>
      </c>
      <c r="B29">
        <v>0</v>
      </c>
      <c r="C29">
        <v>0</v>
      </c>
      <c r="D29">
        <v>5225</v>
      </c>
    </row>
    <row r="30" spans="1:4" x14ac:dyDescent="0.35">
      <c r="A30" s="16" t="s">
        <v>182</v>
      </c>
      <c r="B30">
        <v>21856</v>
      </c>
      <c r="C30">
        <v>17662</v>
      </c>
      <c r="D30">
        <v>7961</v>
      </c>
    </row>
    <row r="31" spans="1:4" x14ac:dyDescent="0.35">
      <c r="A31" s="16" t="s">
        <v>159</v>
      </c>
      <c r="B31">
        <v>12312</v>
      </c>
      <c r="C31">
        <v>8580</v>
      </c>
      <c r="D31">
        <v>4017</v>
      </c>
    </row>
    <row r="32" spans="1:4" x14ac:dyDescent="0.35">
      <c r="A32" s="16" t="s">
        <v>181</v>
      </c>
      <c r="B32">
        <v>0</v>
      </c>
      <c r="C32">
        <v>0</v>
      </c>
      <c r="D32">
        <v>4419</v>
      </c>
    </row>
    <row r="33" spans="1:4" x14ac:dyDescent="0.35">
      <c r="A33" s="16" t="s">
        <v>179</v>
      </c>
      <c r="B33">
        <v>0</v>
      </c>
      <c r="C33">
        <v>32965</v>
      </c>
      <c r="D33">
        <v>6025</v>
      </c>
    </row>
    <row r="34" spans="1:4" x14ac:dyDescent="0.35">
      <c r="A34" s="16" t="s">
        <v>183</v>
      </c>
      <c r="B34">
        <v>14332</v>
      </c>
      <c r="C34">
        <v>12880</v>
      </c>
      <c r="D34">
        <v>12956</v>
      </c>
    </row>
    <row r="35" spans="1:4" x14ac:dyDescent="0.35">
      <c r="A35" s="16" t="s">
        <v>191</v>
      </c>
      <c r="B35">
        <v>0</v>
      </c>
      <c r="C35">
        <v>0</v>
      </c>
      <c r="D35">
        <v>3581</v>
      </c>
    </row>
    <row r="36" spans="1:4" x14ac:dyDescent="0.35">
      <c r="A36" s="16" t="s">
        <v>157</v>
      </c>
      <c r="B36">
        <v>535392</v>
      </c>
      <c r="C36">
        <v>0</v>
      </c>
      <c r="D36">
        <v>180709</v>
      </c>
    </row>
    <row r="37" spans="1:4" x14ac:dyDescent="0.35">
      <c r="A37" s="16" t="s">
        <v>184</v>
      </c>
      <c r="B37">
        <v>0</v>
      </c>
      <c r="C37">
        <v>0</v>
      </c>
      <c r="D37">
        <v>9551</v>
      </c>
    </row>
    <row r="38" spans="1:4" x14ac:dyDescent="0.35">
      <c r="A38" s="16" t="s">
        <v>185</v>
      </c>
      <c r="B38">
        <v>12954</v>
      </c>
      <c r="C38">
        <v>7600</v>
      </c>
      <c r="D38">
        <v>4577</v>
      </c>
    </row>
    <row r="39" spans="1:4" x14ac:dyDescent="0.35">
      <c r="A39" s="16" t="s">
        <v>187</v>
      </c>
      <c r="B39">
        <v>0</v>
      </c>
      <c r="C39">
        <v>2080</v>
      </c>
      <c r="D39">
        <v>5302</v>
      </c>
    </row>
    <row r="40" spans="1:4" x14ac:dyDescent="0.35">
      <c r="A40" s="16" t="s">
        <v>189</v>
      </c>
      <c r="B40">
        <v>0</v>
      </c>
      <c r="C40">
        <v>9060</v>
      </c>
      <c r="D40">
        <v>2014</v>
      </c>
    </row>
    <row r="41" spans="1:4" x14ac:dyDescent="0.35">
      <c r="A41" s="16" t="s">
        <v>154</v>
      </c>
      <c r="B41">
        <v>0</v>
      </c>
      <c r="C41">
        <v>0</v>
      </c>
      <c r="D41">
        <v>206</v>
      </c>
    </row>
    <row r="42" spans="1:4" x14ac:dyDescent="0.35">
      <c r="A42" s="16" t="s">
        <v>160</v>
      </c>
      <c r="B42">
        <v>0</v>
      </c>
      <c r="C42">
        <v>6881</v>
      </c>
      <c r="D42">
        <v>2204</v>
      </c>
    </row>
    <row r="43" spans="1:4" x14ac:dyDescent="0.35">
      <c r="A43" s="16" t="s">
        <v>186</v>
      </c>
      <c r="B43">
        <v>0</v>
      </c>
      <c r="C43">
        <v>0</v>
      </c>
      <c r="D43">
        <v>1272</v>
      </c>
    </row>
    <row r="44" spans="1:4" x14ac:dyDescent="0.35">
      <c r="A44" s="16" t="s">
        <v>170</v>
      </c>
      <c r="B44">
        <v>5354</v>
      </c>
      <c r="C44">
        <v>5246</v>
      </c>
      <c r="D44">
        <v>3863</v>
      </c>
    </row>
    <row r="45" spans="1:4" x14ac:dyDescent="0.35">
      <c r="A45" s="16" t="s">
        <v>196</v>
      </c>
      <c r="B45">
        <v>3892</v>
      </c>
      <c r="C45">
        <v>4910</v>
      </c>
      <c r="D45">
        <v>1966</v>
      </c>
    </row>
    <row r="46" spans="1:4" x14ac:dyDescent="0.35">
      <c r="A46" s="16" t="s">
        <v>198</v>
      </c>
      <c r="B46">
        <v>0</v>
      </c>
      <c r="C46">
        <v>0</v>
      </c>
      <c r="D46">
        <v>31940</v>
      </c>
    </row>
    <row r="47" spans="1:4" x14ac:dyDescent="0.35">
      <c r="A47" s="16" t="s">
        <v>192</v>
      </c>
      <c r="B47">
        <v>0</v>
      </c>
      <c r="C47">
        <v>102654</v>
      </c>
      <c r="D47">
        <v>16407</v>
      </c>
    </row>
    <row r="48" spans="1:4" x14ac:dyDescent="0.35">
      <c r="A48" s="16" t="s">
        <v>188</v>
      </c>
      <c r="B48">
        <v>0</v>
      </c>
      <c r="C48">
        <v>122056</v>
      </c>
      <c r="D48">
        <v>287458</v>
      </c>
    </row>
    <row r="49" spans="1:4" x14ac:dyDescent="0.35">
      <c r="A49" s="16" t="s">
        <v>193</v>
      </c>
      <c r="B49">
        <v>65084</v>
      </c>
      <c r="C49">
        <v>55348</v>
      </c>
      <c r="D49">
        <v>14516</v>
      </c>
    </row>
    <row r="50" spans="1:4" x14ac:dyDescent="0.35">
      <c r="A50" s="16" t="s">
        <v>194</v>
      </c>
      <c r="B50">
        <v>0</v>
      </c>
      <c r="C50">
        <v>44998</v>
      </c>
      <c r="D50">
        <v>25835</v>
      </c>
    </row>
    <row r="51" spans="1:4" x14ac:dyDescent="0.35">
      <c r="A51" s="16" t="s">
        <v>125</v>
      </c>
      <c r="B51">
        <v>1395296</v>
      </c>
      <c r="C51">
        <v>891491</v>
      </c>
      <c r="D51">
        <v>1093957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7D5B-7CD5-485B-B443-13D41978E6B2}">
  <dimension ref="A1:V54"/>
  <sheetViews>
    <sheetView zoomScaleNormal="100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0.6328125" bestFit="1" customWidth="1"/>
    <col min="2" max="2" width="22.08984375" bestFit="1" customWidth="1"/>
    <col min="3" max="4" width="8.81640625" bestFit="1" customWidth="1"/>
    <col min="5" max="5" width="13.7265625" customWidth="1"/>
    <col min="6" max="6" width="15.54296875" customWidth="1"/>
    <col min="7" max="7" width="15.1796875" customWidth="1"/>
    <col min="8" max="8" width="13.90625" customWidth="1"/>
    <col min="9" max="9" width="13.26953125" bestFit="1" customWidth="1"/>
    <col min="10" max="10" width="13.6328125" bestFit="1" customWidth="1"/>
    <col min="11" max="11" width="12.54296875" customWidth="1"/>
    <col min="12" max="12" width="10.6328125" customWidth="1"/>
    <col min="13" max="13" width="15.453125" customWidth="1"/>
    <col min="14" max="14" width="15" customWidth="1"/>
    <col min="15" max="15" width="13.6328125" customWidth="1"/>
    <col min="16" max="16" width="13.6328125" bestFit="1" customWidth="1"/>
    <col min="17" max="17" width="14" customWidth="1"/>
    <col min="18" max="19" width="13.6328125" bestFit="1" customWidth="1"/>
    <col min="20" max="20" width="14.26953125" customWidth="1"/>
    <col min="21" max="21" width="19.54296875" customWidth="1"/>
    <col min="22" max="22" width="14.6328125" customWidth="1"/>
  </cols>
  <sheetData>
    <row r="1" spans="1:22" s="14" customFormat="1" ht="56.5" customHeight="1" x14ac:dyDescent="0.35">
      <c r="A1" s="44" t="s">
        <v>0</v>
      </c>
      <c r="B1" s="44" t="s">
        <v>257</v>
      </c>
      <c r="C1" s="44" t="s">
        <v>254</v>
      </c>
      <c r="D1" s="45" t="s">
        <v>255</v>
      </c>
      <c r="E1" s="65" t="s">
        <v>256</v>
      </c>
      <c r="F1" s="44" t="s">
        <v>270</v>
      </c>
      <c r="G1" s="44" t="s">
        <v>271</v>
      </c>
      <c r="H1" s="44" t="s">
        <v>272</v>
      </c>
      <c r="I1" s="44" t="s">
        <v>258</v>
      </c>
      <c r="J1" s="46" t="s">
        <v>261</v>
      </c>
      <c r="K1" s="46" t="s">
        <v>260</v>
      </c>
      <c r="L1" s="44" t="s">
        <v>267</v>
      </c>
      <c r="M1" s="44" t="s">
        <v>262</v>
      </c>
      <c r="N1" s="44" t="s">
        <v>263</v>
      </c>
      <c r="O1" s="44" t="s">
        <v>264</v>
      </c>
      <c r="P1" s="44" t="s">
        <v>265</v>
      </c>
      <c r="Q1" s="44" t="s">
        <v>266</v>
      </c>
      <c r="R1" s="44" t="s">
        <v>259</v>
      </c>
      <c r="S1" s="63" t="s">
        <v>274</v>
      </c>
      <c r="T1" s="63" t="s">
        <v>273</v>
      </c>
      <c r="U1" s="44" t="s">
        <v>268</v>
      </c>
      <c r="V1" s="44" t="s">
        <v>269</v>
      </c>
    </row>
    <row r="2" spans="1:22" x14ac:dyDescent="0.35">
      <c r="A2" s="47" t="s">
        <v>163</v>
      </c>
      <c r="B2" s="47" t="s">
        <v>88</v>
      </c>
      <c r="C2" s="48">
        <v>1438</v>
      </c>
      <c r="D2" s="48">
        <v>46082</v>
      </c>
      <c r="E2" s="49">
        <f>C2+D2</f>
        <v>47520</v>
      </c>
      <c r="F2" s="49">
        <v>21073</v>
      </c>
      <c r="G2" s="49">
        <v>47520</v>
      </c>
      <c r="H2" s="50">
        <f>((E2/F2)^(1/3))-1</f>
        <v>0.3113441654036182</v>
      </c>
      <c r="I2" s="51">
        <v>5.4673730437993617E-2</v>
      </c>
      <c r="J2" s="52">
        <f>E2*(1/((1+H2)^5))</f>
        <v>12254.426479528218</v>
      </c>
      <c r="K2" s="53">
        <f>E2*(1+I2)^4</f>
        <v>58796.157871595256</v>
      </c>
      <c r="L2" s="54">
        <f>((K2/J2)^(1/10))-1</f>
        <v>0.16978378120896553</v>
      </c>
      <c r="M2" s="52">
        <f>E2*(1/(1+L2*5))</f>
        <v>25701.505806792728</v>
      </c>
      <c r="N2" s="53">
        <f>E2*(1+L2*3)</f>
        <v>71724.375849150121</v>
      </c>
      <c r="O2" s="53">
        <f>E2*(1+L2*4)</f>
        <v>79792.501132200166</v>
      </c>
      <c r="P2" s="53">
        <f>E2*(1/(1+H2*5))</f>
        <v>18586.307702363687</v>
      </c>
      <c r="Q2" s="53">
        <f>E2*(1+I2*3)</f>
        <v>55314.287011240369</v>
      </c>
      <c r="R2" s="53">
        <f>E2*(1+I2*4)</f>
        <v>57912.382681653828</v>
      </c>
      <c r="S2" s="55">
        <f>E2*(1/(EXP(H2*5)))</f>
        <v>10018.464576496393</v>
      </c>
      <c r="T2" s="53">
        <f>E2*EXP(I2*4)</f>
        <v>59136.338305436293</v>
      </c>
      <c r="U2" s="53">
        <f>E2/(EXP(L2*5))</f>
        <v>20332.727276954243</v>
      </c>
      <c r="V2" s="53">
        <f>E2*EXP(L2*4)</f>
        <v>93717.580766636427</v>
      </c>
    </row>
    <row r="3" spans="1:22" x14ac:dyDescent="0.35">
      <c r="A3" s="47" t="s">
        <v>166</v>
      </c>
      <c r="B3" s="47" t="s">
        <v>91</v>
      </c>
      <c r="C3" s="48">
        <v>160</v>
      </c>
      <c r="D3" s="48">
        <v>8996</v>
      </c>
      <c r="E3" s="49">
        <f t="shared" ref="E3:E48" si="0">C3+D3</f>
        <v>9156</v>
      </c>
      <c r="F3" s="49">
        <v>6843</v>
      </c>
      <c r="G3" s="49">
        <v>9231</v>
      </c>
      <c r="H3" s="50">
        <f t="shared" ref="H3:H49" si="1">((E3/F3)^(1/3))-1</f>
        <v>0.1019276516404819</v>
      </c>
      <c r="I3" s="50">
        <f>((G3/E3)^(1/2))-1</f>
        <v>4.0873218672115019E-3</v>
      </c>
      <c r="J3" s="52">
        <f t="shared" ref="J3:J48" si="2">E3*(1/((1+H3)^5))</f>
        <v>5635.6028141943098</v>
      </c>
      <c r="K3" s="53">
        <f t="shared" ref="K3:K48" si="3">E3*(1+I3)^4</f>
        <v>9306.6143512450853</v>
      </c>
      <c r="L3" s="54">
        <f t="shared" ref="L3:L48" si="4">((K3/J3)^(1/10))-1</f>
        <v>5.1441547452964143E-2</v>
      </c>
      <c r="M3" s="52">
        <f t="shared" ref="M3:M48" si="5">E3*(1/(1+L3*5))</f>
        <v>7282.8059584804814</v>
      </c>
      <c r="N3" s="53">
        <f t="shared" ref="N3:N48" si="6">E3*(1+L3*3)</f>
        <v>10568.996425438019</v>
      </c>
      <c r="O3" s="53">
        <f t="shared" ref="O3:O48" si="7">E3*(1+L3*4)</f>
        <v>11039.99523391736</v>
      </c>
      <c r="P3" s="53">
        <f t="shared" ref="P3:P48" si="8">E3*(1/(1+H3*5))</f>
        <v>6065.029122210005</v>
      </c>
      <c r="Q3" s="53">
        <f t="shared" ref="Q3:Q48" si="9">E3*(1+I3*3)</f>
        <v>9268.270557048565</v>
      </c>
      <c r="R3" s="53">
        <f t="shared" ref="R3:R48" si="10">E3*(1+I3*4)</f>
        <v>9305.694076064754</v>
      </c>
      <c r="S3" s="55">
        <f t="shared" ref="S3:S48" si="11">E3*(1/(EXP(H3*5)))</f>
        <v>5500.1267855334727</v>
      </c>
      <c r="T3" s="53">
        <f t="shared" ref="T3:T48" si="12">E3*EXP(I3*4)</f>
        <v>9306.9244680039974</v>
      </c>
      <c r="U3" s="53">
        <f t="shared" ref="U3:U48" si="13">E3/(EXP(L3*5))</f>
        <v>7079.4885388836219</v>
      </c>
      <c r="V3" s="53">
        <f t="shared" ref="V3:V48" si="14">E3*EXP(L3*4)</f>
        <v>11247.834170089776</v>
      </c>
    </row>
    <row r="4" spans="1:22" x14ac:dyDescent="0.35">
      <c r="A4" s="47" t="s">
        <v>164</v>
      </c>
      <c r="B4" s="47" t="s">
        <v>89</v>
      </c>
      <c r="C4" s="48">
        <v>813</v>
      </c>
      <c r="D4" s="48">
        <v>3260</v>
      </c>
      <c r="E4" s="56">
        <v>8930</v>
      </c>
      <c r="F4" s="49">
        <v>7694</v>
      </c>
      <c r="G4" s="49">
        <v>8258</v>
      </c>
      <c r="H4" s="50">
        <f t="shared" si="1"/>
        <v>5.0912180313375632E-2</v>
      </c>
      <c r="I4" s="50">
        <f t="shared" ref="I4:I49" si="15">((G4/E4)^(1/2))-1</f>
        <v>-3.8361793441239245E-2</v>
      </c>
      <c r="J4" s="52">
        <f t="shared" si="2"/>
        <v>6966.5752203983839</v>
      </c>
      <c r="K4" s="53">
        <f t="shared" si="3"/>
        <v>7636.5693169092947</v>
      </c>
      <c r="L4" s="54">
        <f t="shared" si="4"/>
        <v>9.2247598382839691E-3</v>
      </c>
      <c r="M4" s="52">
        <f t="shared" si="5"/>
        <v>8536.2745851898817</v>
      </c>
      <c r="N4" s="53">
        <f t="shared" si="6"/>
        <v>9177.1313160676273</v>
      </c>
      <c r="O4" s="53">
        <f t="shared" si="7"/>
        <v>9259.508421423503</v>
      </c>
      <c r="P4" s="53">
        <f t="shared" si="8"/>
        <v>7118.028298862906</v>
      </c>
      <c r="Q4" s="53">
        <f t="shared" si="9"/>
        <v>7902.2875537092004</v>
      </c>
      <c r="R4" s="53">
        <f t="shared" si="10"/>
        <v>7559.7167382789339</v>
      </c>
      <c r="S4" s="55">
        <f t="shared" si="11"/>
        <v>6923.0435570613354</v>
      </c>
      <c r="T4" s="53">
        <f t="shared" si="12"/>
        <v>7659.6724452650842</v>
      </c>
      <c r="U4" s="53">
        <f t="shared" si="13"/>
        <v>8527.4689632508598</v>
      </c>
      <c r="V4" s="53">
        <f t="shared" si="14"/>
        <v>9265.6631615140468</v>
      </c>
    </row>
    <row r="5" spans="1:22" x14ac:dyDescent="0.35">
      <c r="A5" s="47" t="s">
        <v>152</v>
      </c>
      <c r="B5" s="47" t="s">
        <v>1</v>
      </c>
      <c r="C5" s="48">
        <v>6569</v>
      </c>
      <c r="D5" s="48">
        <v>10325</v>
      </c>
      <c r="E5" s="49">
        <f t="shared" si="0"/>
        <v>16894</v>
      </c>
      <c r="F5" s="49">
        <v>12131</v>
      </c>
      <c r="G5" s="49">
        <v>18841</v>
      </c>
      <c r="H5" s="50">
        <f t="shared" si="1"/>
        <v>0.11672257510323925</v>
      </c>
      <c r="I5" s="50">
        <f t="shared" si="15"/>
        <v>5.6053037042871567E-2</v>
      </c>
      <c r="J5" s="52">
        <f t="shared" si="2"/>
        <v>9727.6068821535628</v>
      </c>
      <c r="K5" s="53">
        <f t="shared" si="3"/>
        <v>21012.387889191432</v>
      </c>
      <c r="L5" s="54">
        <f t="shared" si="4"/>
        <v>8.0057656094854712E-2</v>
      </c>
      <c r="M5" s="52">
        <f t="shared" si="5"/>
        <v>12064.658567504437</v>
      </c>
      <c r="N5" s="53">
        <f t="shared" si="6"/>
        <v>20951.482126199426</v>
      </c>
      <c r="O5" s="53">
        <f t="shared" si="7"/>
        <v>22303.976168265901</v>
      </c>
      <c r="P5" s="53">
        <f t="shared" si="8"/>
        <v>10668.011267901073</v>
      </c>
      <c r="Q5" s="53">
        <f t="shared" si="9"/>
        <v>19734.880023406819</v>
      </c>
      <c r="R5" s="53">
        <f t="shared" si="10"/>
        <v>20681.840031209089</v>
      </c>
      <c r="S5" s="55">
        <f t="shared" si="11"/>
        <v>9424.8107521887086</v>
      </c>
      <c r="T5" s="53">
        <f t="shared" si="12"/>
        <v>21140.078155458024</v>
      </c>
      <c r="U5" s="53">
        <f t="shared" si="13"/>
        <v>11321.122728626835</v>
      </c>
      <c r="V5" s="53">
        <f t="shared" si="14"/>
        <v>23270.562590942754</v>
      </c>
    </row>
    <row r="6" spans="1:22" x14ac:dyDescent="0.35">
      <c r="A6" s="47" t="s">
        <v>165</v>
      </c>
      <c r="B6" s="47" t="s">
        <v>90</v>
      </c>
      <c r="C6" s="48">
        <v>0</v>
      </c>
      <c r="D6" s="48">
        <v>6935</v>
      </c>
      <c r="E6" s="49">
        <f t="shared" si="0"/>
        <v>6935</v>
      </c>
      <c r="F6" s="49">
        <v>5816</v>
      </c>
      <c r="G6" s="49">
        <v>12300</v>
      </c>
      <c r="H6" s="50">
        <f t="shared" si="1"/>
        <v>6.0410507639565125E-2</v>
      </c>
      <c r="I6" s="50">
        <f t="shared" si="15"/>
        <v>0.33177029268299996</v>
      </c>
      <c r="J6" s="52">
        <f t="shared" si="2"/>
        <v>5172.2124199427299</v>
      </c>
      <c r="K6" s="53">
        <f t="shared" si="3"/>
        <v>21815.428983417449</v>
      </c>
      <c r="L6" s="54">
        <f t="shared" si="4"/>
        <v>0.15480522567998944</v>
      </c>
      <c r="M6" s="52">
        <f t="shared" si="5"/>
        <v>3909.1870683183824</v>
      </c>
      <c r="N6" s="53">
        <f t="shared" si="6"/>
        <v>10155.722720272181</v>
      </c>
      <c r="O6" s="53">
        <f t="shared" si="7"/>
        <v>11229.296960362908</v>
      </c>
      <c r="P6" s="53">
        <f t="shared" si="8"/>
        <v>5326.2059683081234</v>
      </c>
      <c r="Q6" s="53">
        <f t="shared" si="9"/>
        <v>13837.480939269813</v>
      </c>
      <c r="R6" s="53">
        <f t="shared" si="10"/>
        <v>16138.307919026418</v>
      </c>
      <c r="S6" s="55">
        <f t="shared" si="11"/>
        <v>5127.0401074853653</v>
      </c>
      <c r="T6" s="53">
        <f t="shared" si="12"/>
        <v>26145.111295807616</v>
      </c>
      <c r="U6" s="53">
        <f t="shared" si="13"/>
        <v>3198.093737808128</v>
      </c>
      <c r="V6" s="53">
        <f t="shared" si="14"/>
        <v>12881.62601986863</v>
      </c>
    </row>
    <row r="7" spans="1:22" x14ac:dyDescent="0.35">
      <c r="A7" s="47" t="s">
        <v>153</v>
      </c>
      <c r="B7" s="47" t="s">
        <v>2</v>
      </c>
      <c r="C7" s="48">
        <v>444</v>
      </c>
      <c r="D7" s="48">
        <v>751</v>
      </c>
      <c r="E7" s="49">
        <f t="shared" si="0"/>
        <v>1195</v>
      </c>
      <c r="F7" s="49">
        <v>1146</v>
      </c>
      <c r="G7" s="49">
        <v>1195</v>
      </c>
      <c r="H7" s="50">
        <f t="shared" si="1"/>
        <v>1.405403127486049E-2</v>
      </c>
      <c r="I7" s="51">
        <v>5.4673730437993617E-2</v>
      </c>
      <c r="J7" s="52">
        <f t="shared" si="2"/>
        <v>1114.4547147596438</v>
      </c>
      <c r="K7" s="53">
        <f t="shared" si="3"/>
        <v>1478.5649969814042</v>
      </c>
      <c r="L7" s="54">
        <f t="shared" si="4"/>
        <v>2.867408624168033E-2</v>
      </c>
      <c r="M7" s="52">
        <f t="shared" si="5"/>
        <v>1045.1555920831645</v>
      </c>
      <c r="N7" s="53">
        <f t="shared" si="6"/>
        <v>1297.796599176424</v>
      </c>
      <c r="O7" s="53">
        <f t="shared" si="7"/>
        <v>1332.062132235232</v>
      </c>
      <c r="P7" s="53">
        <f t="shared" si="8"/>
        <v>1116.5405228603572</v>
      </c>
      <c r="Q7" s="53">
        <f t="shared" si="9"/>
        <v>1391.005323620207</v>
      </c>
      <c r="R7" s="53">
        <f t="shared" si="10"/>
        <v>1456.3404314936095</v>
      </c>
      <c r="S7" s="55">
        <f t="shared" si="11"/>
        <v>1113.9096443440801</v>
      </c>
      <c r="T7" s="53">
        <f t="shared" si="12"/>
        <v>1487.1196185815736</v>
      </c>
      <c r="U7" s="53">
        <f t="shared" si="13"/>
        <v>1035.3875014404505</v>
      </c>
      <c r="V7" s="53">
        <f t="shared" si="14"/>
        <v>1340.2317279932893</v>
      </c>
    </row>
    <row r="8" spans="1:22" x14ac:dyDescent="0.35">
      <c r="A8" s="47" t="s">
        <v>167</v>
      </c>
      <c r="B8" s="47" t="s">
        <v>96</v>
      </c>
      <c r="C8" s="48">
        <v>5460</v>
      </c>
      <c r="D8" s="48">
        <v>11730</v>
      </c>
      <c r="E8" s="49">
        <f t="shared" si="0"/>
        <v>17190</v>
      </c>
      <c r="F8" s="49">
        <v>14168</v>
      </c>
      <c r="G8" s="49">
        <v>17190</v>
      </c>
      <c r="H8" s="50">
        <f t="shared" si="1"/>
        <v>6.6569375282258259E-2</v>
      </c>
      <c r="I8" s="51">
        <v>5.4673730437993617E-2</v>
      </c>
      <c r="J8" s="52">
        <f t="shared" si="2"/>
        <v>12454.615634130208</v>
      </c>
      <c r="K8" s="53">
        <f t="shared" si="3"/>
        <v>21269.064684611163</v>
      </c>
      <c r="L8" s="54">
        <f t="shared" si="4"/>
        <v>5.4974120918314329E-2</v>
      </c>
      <c r="M8" s="52">
        <f t="shared" si="5"/>
        <v>13483.721358142959</v>
      </c>
      <c r="N8" s="53">
        <f t="shared" si="6"/>
        <v>20025.015415757469</v>
      </c>
      <c r="O8" s="53">
        <f t="shared" si="7"/>
        <v>20970.020554343293</v>
      </c>
      <c r="P8" s="53">
        <f t="shared" si="8"/>
        <v>12897.205451150032</v>
      </c>
      <c r="Q8" s="53">
        <f t="shared" si="9"/>
        <v>20009.524278687331</v>
      </c>
      <c r="R8" s="53">
        <f t="shared" si="10"/>
        <v>20949.365704916439</v>
      </c>
      <c r="S8" s="55">
        <f t="shared" si="11"/>
        <v>12323.166460546918</v>
      </c>
      <c r="T8" s="53">
        <f t="shared" si="12"/>
        <v>21392.12237942866</v>
      </c>
      <c r="U8" s="53">
        <f t="shared" si="13"/>
        <v>13058.73442919463</v>
      </c>
      <c r="V8" s="53">
        <f t="shared" si="14"/>
        <v>21417.841787731661</v>
      </c>
    </row>
    <row r="9" spans="1:22" x14ac:dyDescent="0.35">
      <c r="A9" s="47" t="s">
        <v>169</v>
      </c>
      <c r="B9" s="47" t="s">
        <v>92</v>
      </c>
      <c r="C9" s="48">
        <v>690</v>
      </c>
      <c r="D9" s="48">
        <v>9925</v>
      </c>
      <c r="E9" s="56">
        <v>18312</v>
      </c>
      <c r="F9" s="49">
        <v>19159</v>
      </c>
      <c r="G9" s="56">
        <v>25952</v>
      </c>
      <c r="H9" s="50">
        <f t="shared" si="1"/>
        <v>-1.4958984742070136E-2</v>
      </c>
      <c r="I9" s="50">
        <f t="shared" si="15"/>
        <v>0.1904674530041961</v>
      </c>
      <c r="J9" s="52">
        <f t="shared" si="2"/>
        <v>19745.321491055467</v>
      </c>
      <c r="K9" s="53">
        <f t="shared" si="3"/>
        <v>36779.505460899949</v>
      </c>
      <c r="L9" s="54">
        <f t="shared" si="4"/>
        <v>6.4177733407871473E-2</v>
      </c>
      <c r="M9" s="52">
        <f t="shared" si="5"/>
        <v>13863.393983873415</v>
      </c>
      <c r="N9" s="53">
        <f t="shared" si="6"/>
        <v>21837.667962494826</v>
      </c>
      <c r="O9" s="53">
        <f t="shared" si="7"/>
        <v>23012.89061665977</v>
      </c>
      <c r="P9" s="53">
        <f t="shared" si="8"/>
        <v>19792.368707526581</v>
      </c>
      <c r="Q9" s="53">
        <f t="shared" si="9"/>
        <v>28775.519998238517</v>
      </c>
      <c r="R9" s="53">
        <f t="shared" si="10"/>
        <v>32263.359997651354</v>
      </c>
      <c r="S9" s="55">
        <f t="shared" si="11"/>
        <v>19734.167146220461</v>
      </c>
      <c r="T9" s="53">
        <f t="shared" si="12"/>
        <v>39229.39721393153</v>
      </c>
      <c r="U9" s="53">
        <f t="shared" si="13"/>
        <v>13285.429596008218</v>
      </c>
      <c r="V9" s="53">
        <f t="shared" si="14"/>
        <v>23671.398766859267</v>
      </c>
    </row>
    <row r="10" spans="1:22" x14ac:dyDescent="0.35">
      <c r="A10" s="47" t="s">
        <v>155</v>
      </c>
      <c r="B10" s="47" t="s">
        <v>97</v>
      </c>
      <c r="C10" s="48">
        <v>3642</v>
      </c>
      <c r="D10" s="48">
        <v>103785</v>
      </c>
      <c r="E10" s="49">
        <f t="shared" si="0"/>
        <v>107427</v>
      </c>
      <c r="F10" s="49">
        <v>72270</v>
      </c>
      <c r="G10" s="49">
        <v>107427</v>
      </c>
      <c r="H10" s="50">
        <f t="shared" si="1"/>
        <v>0.14126140610967886</v>
      </c>
      <c r="I10" s="51">
        <v>5.4673730437993617E-2</v>
      </c>
      <c r="J10" s="52">
        <f t="shared" si="2"/>
        <v>55486.558972126426</v>
      </c>
      <c r="K10" s="53">
        <f t="shared" si="3"/>
        <v>132918.66270353246</v>
      </c>
      <c r="L10" s="54">
        <f t="shared" si="4"/>
        <v>9.1289099104019389E-2</v>
      </c>
      <c r="M10" s="52">
        <f t="shared" si="5"/>
        <v>73759.711798647026</v>
      </c>
      <c r="N10" s="53">
        <f t="shared" si="6"/>
        <v>136847.74214834248</v>
      </c>
      <c r="O10" s="53">
        <f t="shared" si="7"/>
        <v>146654.65619778997</v>
      </c>
      <c r="P10" s="53">
        <f t="shared" si="8"/>
        <v>62958.774755486862</v>
      </c>
      <c r="Q10" s="53">
        <f t="shared" si="9"/>
        <v>125047.30451928702</v>
      </c>
      <c r="R10" s="53">
        <f t="shared" si="10"/>
        <v>130920.73935904936</v>
      </c>
      <c r="S10" s="55">
        <f t="shared" si="11"/>
        <v>53011.269158341027</v>
      </c>
      <c r="T10" s="53">
        <f t="shared" si="12"/>
        <v>133687.69813001063</v>
      </c>
      <c r="U10" s="53">
        <f t="shared" si="13"/>
        <v>68058.392614320866</v>
      </c>
      <c r="V10" s="53">
        <f t="shared" si="14"/>
        <v>154774.30260689597</v>
      </c>
    </row>
    <row r="11" spans="1:22" x14ac:dyDescent="0.35">
      <c r="A11" s="47" t="s">
        <v>190</v>
      </c>
      <c r="B11" s="47" t="s">
        <v>95</v>
      </c>
      <c r="C11" s="48">
        <v>1069</v>
      </c>
      <c r="D11" s="48">
        <v>4012</v>
      </c>
      <c r="E11" s="49">
        <f t="shared" si="0"/>
        <v>5081</v>
      </c>
      <c r="F11" s="49">
        <v>4945</v>
      </c>
      <c r="G11" s="49">
        <v>5081</v>
      </c>
      <c r="H11" s="50">
        <f t="shared" si="1"/>
        <v>9.0847270748923847E-3</v>
      </c>
      <c r="I11" s="51">
        <v>5.4673730437993617E-2</v>
      </c>
      <c r="J11" s="52">
        <f t="shared" si="2"/>
        <v>4856.3617512852798</v>
      </c>
      <c r="K11" s="53">
        <f t="shared" si="3"/>
        <v>6286.6851461611004</v>
      </c>
      <c r="L11" s="54">
        <f t="shared" si="4"/>
        <v>2.6150516395807788E-2</v>
      </c>
      <c r="M11" s="52">
        <f t="shared" si="5"/>
        <v>4493.467519753307</v>
      </c>
      <c r="N11" s="53">
        <f t="shared" si="6"/>
        <v>5479.6123214212985</v>
      </c>
      <c r="O11" s="53">
        <f t="shared" si="7"/>
        <v>5612.4830952283974</v>
      </c>
      <c r="P11" s="53">
        <f t="shared" si="8"/>
        <v>4860.2306548962124</v>
      </c>
      <c r="Q11" s="53">
        <f t="shared" si="9"/>
        <v>5914.3916730663368</v>
      </c>
      <c r="R11" s="53">
        <f t="shared" si="10"/>
        <v>6192.1888974217827</v>
      </c>
      <c r="S11" s="55">
        <f t="shared" si="11"/>
        <v>4855.3658647074008</v>
      </c>
      <c r="T11" s="53">
        <f t="shared" si="12"/>
        <v>6323.0583949899374</v>
      </c>
      <c r="U11" s="53">
        <f t="shared" si="13"/>
        <v>4458.2464257424726</v>
      </c>
      <c r="V11" s="53">
        <f t="shared" si="14"/>
        <v>5641.2753069059499</v>
      </c>
    </row>
    <row r="12" spans="1:22" x14ac:dyDescent="0.35">
      <c r="A12" s="47" t="s">
        <v>197</v>
      </c>
      <c r="B12" s="47" t="s">
        <v>52</v>
      </c>
      <c r="C12" s="48">
        <v>487</v>
      </c>
      <c r="D12" s="48">
        <v>747</v>
      </c>
      <c r="E12" s="49">
        <f t="shared" si="0"/>
        <v>1234</v>
      </c>
      <c r="F12" s="49">
        <v>667</v>
      </c>
      <c r="G12" s="49">
        <v>1234</v>
      </c>
      <c r="H12" s="50">
        <f t="shared" si="1"/>
        <v>0.22761760688079957</v>
      </c>
      <c r="I12" s="51">
        <v>5.4673730437993617E-2</v>
      </c>
      <c r="J12" s="52">
        <f t="shared" si="2"/>
        <v>442.58798177276486</v>
      </c>
      <c r="K12" s="53">
        <f t="shared" si="3"/>
        <v>1526.8194194770317</v>
      </c>
      <c r="L12" s="54">
        <f t="shared" si="4"/>
        <v>0.1318237577554906</v>
      </c>
      <c r="M12" s="52">
        <f t="shared" si="5"/>
        <v>743.76832349014126</v>
      </c>
      <c r="N12" s="53">
        <f t="shared" si="6"/>
        <v>1722.0115512108262</v>
      </c>
      <c r="O12" s="53">
        <f t="shared" si="7"/>
        <v>1884.6820682811017</v>
      </c>
      <c r="P12" s="53">
        <f t="shared" si="8"/>
        <v>577.15116503328795</v>
      </c>
      <c r="Q12" s="53">
        <f t="shared" si="9"/>
        <v>1436.4021500814524</v>
      </c>
      <c r="R12" s="53">
        <f t="shared" si="10"/>
        <v>1503.8695334419365</v>
      </c>
      <c r="S12" s="55">
        <f t="shared" si="11"/>
        <v>395.41196471805461</v>
      </c>
      <c r="T12" s="53">
        <f t="shared" si="12"/>
        <v>1535.6532295645704</v>
      </c>
      <c r="U12" s="53">
        <f t="shared" si="13"/>
        <v>638.35682618212502</v>
      </c>
      <c r="V12" s="53">
        <f t="shared" si="14"/>
        <v>2090.8192117146086</v>
      </c>
    </row>
    <row r="13" spans="1:22" x14ac:dyDescent="0.35">
      <c r="A13" s="47" t="s">
        <v>168</v>
      </c>
      <c r="B13" s="47" t="s">
        <v>93</v>
      </c>
      <c r="C13" s="48">
        <v>27</v>
      </c>
      <c r="D13" s="48">
        <v>768</v>
      </c>
      <c r="E13" s="49">
        <f t="shared" si="0"/>
        <v>795</v>
      </c>
      <c r="F13" s="49">
        <v>551</v>
      </c>
      <c r="G13" s="57">
        <v>795</v>
      </c>
      <c r="H13" s="50">
        <f t="shared" si="1"/>
        <v>0.12998282689096063</v>
      </c>
      <c r="I13" s="51">
        <v>5.4673730437993617E-2</v>
      </c>
      <c r="J13" s="52">
        <f t="shared" si="2"/>
        <v>431.52693865021706</v>
      </c>
      <c r="K13" s="53">
        <f t="shared" si="3"/>
        <v>983.64784318009742</v>
      </c>
      <c r="L13" s="54">
        <f t="shared" si="4"/>
        <v>8.588334772348083E-2</v>
      </c>
      <c r="M13" s="52">
        <f t="shared" si="5"/>
        <v>556.17090420317845</v>
      </c>
      <c r="N13" s="53">
        <f t="shared" si="6"/>
        <v>999.83178432050181</v>
      </c>
      <c r="O13" s="53">
        <f t="shared" si="7"/>
        <v>1068.109045760669</v>
      </c>
      <c r="P13" s="53">
        <f t="shared" si="8"/>
        <v>481.84325680845166</v>
      </c>
      <c r="Q13" s="53">
        <f t="shared" si="9"/>
        <v>925.39684709461483</v>
      </c>
      <c r="R13" s="53">
        <f t="shared" si="10"/>
        <v>968.86246279281966</v>
      </c>
      <c r="S13" s="55">
        <f t="shared" si="11"/>
        <v>415.06203052248912</v>
      </c>
      <c r="T13" s="53">
        <f t="shared" si="12"/>
        <v>989.33899311493803</v>
      </c>
      <c r="U13" s="53">
        <f t="shared" si="13"/>
        <v>517.45645467158226</v>
      </c>
      <c r="V13" s="53">
        <f t="shared" si="14"/>
        <v>1120.8868771638372</v>
      </c>
    </row>
    <row r="14" spans="1:22" x14ac:dyDescent="0.35">
      <c r="A14" s="47" t="s">
        <v>162</v>
      </c>
      <c r="B14" s="47" t="s">
        <v>41</v>
      </c>
      <c r="C14" s="48">
        <v>8620</v>
      </c>
      <c r="D14" s="48">
        <v>57705</v>
      </c>
      <c r="E14" s="49">
        <f t="shared" si="0"/>
        <v>66325</v>
      </c>
      <c r="F14" s="49">
        <v>78960</v>
      </c>
      <c r="G14" s="49">
        <v>92000</v>
      </c>
      <c r="H14" s="50">
        <f t="shared" si="1"/>
        <v>-5.6467842638671772E-2</v>
      </c>
      <c r="I14" s="50">
        <f t="shared" si="15"/>
        <v>0.17775588866414749</v>
      </c>
      <c r="J14" s="52">
        <f t="shared" si="2"/>
        <v>88693.894919095022</v>
      </c>
      <c r="K14" s="53">
        <f t="shared" si="3"/>
        <v>127614.02186204297</v>
      </c>
      <c r="L14" s="54">
        <f t="shared" si="4"/>
        <v>3.705184124456351E-2</v>
      </c>
      <c r="M14" s="52">
        <f t="shared" si="5"/>
        <v>55958.223865110842</v>
      </c>
      <c r="N14" s="53">
        <f t="shared" si="6"/>
        <v>73697.390111637025</v>
      </c>
      <c r="O14" s="53">
        <f t="shared" si="7"/>
        <v>76154.853482182705</v>
      </c>
      <c r="P14" s="53">
        <f t="shared" si="8"/>
        <v>92418.314082792291</v>
      </c>
      <c r="Q14" s="53">
        <f t="shared" si="9"/>
        <v>101693.97794694874</v>
      </c>
      <c r="R14" s="53">
        <f t="shared" si="10"/>
        <v>113483.63726259833</v>
      </c>
      <c r="S14" s="55">
        <f t="shared" si="11"/>
        <v>87962.106450013758</v>
      </c>
      <c r="T14" s="53">
        <f t="shared" si="12"/>
        <v>135042.62301984851</v>
      </c>
      <c r="U14" s="53">
        <f t="shared" si="13"/>
        <v>55108.705255680426</v>
      </c>
      <c r="V14" s="53">
        <f t="shared" si="14"/>
        <v>76920.641844809186</v>
      </c>
    </row>
    <row r="15" spans="1:22" x14ac:dyDescent="0.35">
      <c r="A15" s="47" t="s">
        <v>195</v>
      </c>
      <c r="B15" s="47" t="s">
        <v>99</v>
      </c>
      <c r="C15" s="48">
        <v>45</v>
      </c>
      <c r="D15" s="48">
        <v>3939</v>
      </c>
      <c r="E15" s="49">
        <f t="shared" si="0"/>
        <v>3984</v>
      </c>
      <c r="F15" s="49">
        <v>4262</v>
      </c>
      <c r="G15" s="49">
        <v>4971</v>
      </c>
      <c r="H15" s="50">
        <f t="shared" si="1"/>
        <v>-2.2233181875670249E-2</v>
      </c>
      <c r="I15" s="50">
        <f t="shared" si="15"/>
        <v>0.11702326021234755</v>
      </c>
      <c r="J15" s="52">
        <f t="shared" si="2"/>
        <v>4458.0286561850398</v>
      </c>
      <c r="K15" s="53">
        <f t="shared" si="3"/>
        <v>6202.5203313253041</v>
      </c>
      <c r="L15" s="54">
        <f t="shared" si="4"/>
        <v>3.3576280295495975E-2</v>
      </c>
      <c r="M15" s="52">
        <f t="shared" si="5"/>
        <v>3411.3052874717114</v>
      </c>
      <c r="N15" s="53">
        <f t="shared" si="6"/>
        <v>4385.3037020917682</v>
      </c>
      <c r="O15" s="53">
        <f t="shared" si="7"/>
        <v>4519.0716027890239</v>
      </c>
      <c r="P15" s="53">
        <f t="shared" si="8"/>
        <v>4482.2763235978027</v>
      </c>
      <c r="Q15" s="53">
        <f t="shared" si="9"/>
        <v>5382.662006057978</v>
      </c>
      <c r="R15" s="53">
        <f t="shared" si="10"/>
        <v>5848.8826747439707</v>
      </c>
      <c r="S15" s="55">
        <f t="shared" si="11"/>
        <v>4452.4399491769072</v>
      </c>
      <c r="T15" s="53">
        <f t="shared" si="12"/>
        <v>6362.2327723095741</v>
      </c>
      <c r="U15" s="53">
        <f t="shared" si="13"/>
        <v>3368.289127810076</v>
      </c>
      <c r="V15" s="53">
        <f t="shared" si="14"/>
        <v>4556.6671170320715</v>
      </c>
    </row>
    <row r="16" spans="1:22" x14ac:dyDescent="0.35">
      <c r="A16" s="47" t="s">
        <v>156</v>
      </c>
      <c r="B16" s="47" t="s">
        <v>100</v>
      </c>
      <c r="C16" s="48">
        <v>16161</v>
      </c>
      <c r="D16" s="48">
        <v>61772</v>
      </c>
      <c r="E16" s="57">
        <v>155862</v>
      </c>
      <c r="F16" s="57">
        <v>176328</v>
      </c>
      <c r="G16" s="57">
        <v>180358</v>
      </c>
      <c r="H16" s="50">
        <f t="shared" si="1"/>
        <v>-4.0290808124875621E-2</v>
      </c>
      <c r="I16" s="50">
        <f t="shared" si="15"/>
        <v>7.5715887821594663E-2</v>
      </c>
      <c r="J16" s="52">
        <f t="shared" si="2"/>
        <v>191444.09388648093</v>
      </c>
      <c r="K16" s="53">
        <f t="shared" si="3"/>
        <v>208703.90578845391</v>
      </c>
      <c r="L16" s="54">
        <f t="shared" si="4"/>
        <v>8.6694338168413765E-3</v>
      </c>
      <c r="M16" s="52">
        <f t="shared" si="5"/>
        <v>149386.51737255123</v>
      </c>
      <c r="N16" s="53">
        <f t="shared" si="6"/>
        <v>159915.70588068161</v>
      </c>
      <c r="O16" s="53">
        <f t="shared" si="7"/>
        <v>161266.94117424212</v>
      </c>
      <c r="P16" s="53">
        <f t="shared" si="8"/>
        <v>195182.25365746953</v>
      </c>
      <c r="Q16" s="53">
        <f t="shared" si="9"/>
        <v>191265.68912294816</v>
      </c>
      <c r="R16" s="53">
        <f t="shared" si="10"/>
        <v>203066.91883059754</v>
      </c>
      <c r="S16" s="55">
        <f t="shared" si="11"/>
        <v>190647.28414958835</v>
      </c>
      <c r="T16" s="53">
        <f t="shared" si="12"/>
        <v>210995.02429299013</v>
      </c>
      <c r="U16" s="53">
        <f t="shared" si="13"/>
        <v>149250.16104156978</v>
      </c>
      <c r="V16" s="53">
        <f t="shared" si="14"/>
        <v>161361.74947189912</v>
      </c>
    </row>
    <row r="17" spans="1:22" x14ac:dyDescent="0.35">
      <c r="A17" s="47" t="s">
        <v>158</v>
      </c>
      <c r="B17" s="47" t="s">
        <v>45</v>
      </c>
      <c r="C17" s="48">
        <v>733</v>
      </c>
      <c r="D17" s="48">
        <v>5352</v>
      </c>
      <c r="E17" s="49">
        <f t="shared" si="0"/>
        <v>6085</v>
      </c>
      <c r="F17" s="49">
        <v>3042</v>
      </c>
      <c r="G17" s="49">
        <v>6085</v>
      </c>
      <c r="H17" s="50">
        <f t="shared" si="1"/>
        <v>0.2599900753182236</v>
      </c>
      <c r="I17" s="51">
        <v>5.4673730437993617E-2</v>
      </c>
      <c r="J17" s="52">
        <f t="shared" si="2"/>
        <v>1916.1299588064203</v>
      </c>
      <c r="K17" s="53">
        <f t="shared" si="3"/>
        <v>7528.9272022023806</v>
      </c>
      <c r="L17" s="54">
        <f t="shared" si="4"/>
        <v>0.14664983707492385</v>
      </c>
      <c r="M17" s="52">
        <f t="shared" si="5"/>
        <v>3510.7473589752799</v>
      </c>
      <c r="N17" s="53">
        <f t="shared" si="6"/>
        <v>8762.0927758027356</v>
      </c>
      <c r="O17" s="53">
        <f t="shared" si="7"/>
        <v>9654.4570344036474</v>
      </c>
      <c r="P17" s="53">
        <f t="shared" si="8"/>
        <v>2645.709256135739</v>
      </c>
      <c r="Q17" s="53">
        <f t="shared" si="9"/>
        <v>7083.0689491455732</v>
      </c>
      <c r="R17" s="53">
        <f t="shared" si="10"/>
        <v>7415.7585988607643</v>
      </c>
      <c r="S17" s="55">
        <f t="shared" si="11"/>
        <v>1658.4382559297424</v>
      </c>
      <c r="T17" s="53">
        <f t="shared" si="12"/>
        <v>7572.4877649111922</v>
      </c>
      <c r="U17" s="53">
        <f t="shared" si="13"/>
        <v>2922.9037031634948</v>
      </c>
      <c r="V17" s="53">
        <f t="shared" si="14"/>
        <v>10940.003038534558</v>
      </c>
    </row>
    <row r="18" spans="1:22" x14ac:dyDescent="0.35">
      <c r="A18" s="47" t="s">
        <v>173</v>
      </c>
      <c r="B18" s="47" t="s">
        <v>102</v>
      </c>
      <c r="C18" s="48">
        <v>10625</v>
      </c>
      <c r="D18" s="48">
        <v>42827</v>
      </c>
      <c r="E18" s="56">
        <v>120534</v>
      </c>
      <c r="F18" s="56">
        <v>111494</v>
      </c>
      <c r="G18" s="49">
        <v>135513</v>
      </c>
      <c r="H18" s="50">
        <f t="shared" si="1"/>
        <v>2.6327637949120408E-2</v>
      </c>
      <c r="I18" s="50">
        <f t="shared" si="15"/>
        <v>6.0316928868946684E-2</v>
      </c>
      <c r="J18" s="52">
        <f t="shared" si="2"/>
        <v>105847.21810826137</v>
      </c>
      <c r="K18" s="53">
        <f t="shared" si="3"/>
        <v>152353.47013290855</v>
      </c>
      <c r="L18" s="54">
        <f t="shared" si="4"/>
        <v>3.7092014425830433E-2</v>
      </c>
      <c r="M18" s="52">
        <f t="shared" si="5"/>
        <v>101676.97996231474</v>
      </c>
      <c r="N18" s="53">
        <f t="shared" si="6"/>
        <v>133946.54660040914</v>
      </c>
      <c r="O18" s="53">
        <f t="shared" si="7"/>
        <v>138417.39546721219</v>
      </c>
      <c r="P18" s="53">
        <f t="shared" si="8"/>
        <v>106512.84226020743</v>
      </c>
      <c r="Q18" s="53">
        <f t="shared" si="9"/>
        <v>142344.72211286885</v>
      </c>
      <c r="R18" s="53">
        <f t="shared" si="10"/>
        <v>149614.96281715849</v>
      </c>
      <c r="S18" s="55">
        <f t="shared" si="11"/>
        <v>105667.11002942824</v>
      </c>
      <c r="T18" s="53">
        <f t="shared" si="12"/>
        <v>153423.11871551795</v>
      </c>
      <c r="U18" s="53">
        <f t="shared" si="13"/>
        <v>100130.2460156273</v>
      </c>
      <c r="V18" s="53">
        <f t="shared" si="14"/>
        <v>139812.1769301825</v>
      </c>
    </row>
    <row r="19" spans="1:22" x14ac:dyDescent="0.35">
      <c r="A19" s="47" t="s">
        <v>174</v>
      </c>
      <c r="B19" s="47" t="s">
        <v>103</v>
      </c>
      <c r="C19" s="48">
        <v>866</v>
      </c>
      <c r="D19" s="48">
        <v>6329</v>
      </c>
      <c r="E19" s="49">
        <f t="shared" si="0"/>
        <v>7195</v>
      </c>
      <c r="F19" s="49">
        <v>6289</v>
      </c>
      <c r="G19" s="57">
        <v>7195</v>
      </c>
      <c r="H19" s="50">
        <f t="shared" si="1"/>
        <v>4.588291307733483E-2</v>
      </c>
      <c r="I19" s="51">
        <v>5.4673730437993617E-2</v>
      </c>
      <c r="J19" s="52">
        <f t="shared" si="2"/>
        <v>5749.3064628379925</v>
      </c>
      <c r="K19" s="53">
        <f t="shared" si="3"/>
        <v>8902.3223040010071</v>
      </c>
      <c r="L19" s="54">
        <f t="shared" si="4"/>
        <v>4.4693242353318841E-2</v>
      </c>
      <c r="M19" s="52">
        <f t="shared" si="5"/>
        <v>5880.8326137678578</v>
      </c>
      <c r="N19" s="53">
        <f t="shared" si="6"/>
        <v>8159.7036361963874</v>
      </c>
      <c r="O19" s="53">
        <f t="shared" si="7"/>
        <v>8481.2715149285159</v>
      </c>
      <c r="P19" s="53">
        <f t="shared" si="8"/>
        <v>5852.3790123936233</v>
      </c>
      <c r="Q19" s="53">
        <f t="shared" si="9"/>
        <v>8375.1324715040919</v>
      </c>
      <c r="R19" s="53">
        <f t="shared" si="10"/>
        <v>8768.5099620054571</v>
      </c>
      <c r="S19" s="55">
        <f t="shared" si="11"/>
        <v>5720.0169859138568</v>
      </c>
      <c r="T19" s="53">
        <f t="shared" si="12"/>
        <v>8953.829000581105</v>
      </c>
      <c r="U19" s="53">
        <f t="shared" si="13"/>
        <v>5754.1430660317628</v>
      </c>
      <c r="V19" s="53">
        <f t="shared" si="14"/>
        <v>8603.4157940131463</v>
      </c>
    </row>
    <row r="20" spans="1:22" x14ac:dyDescent="0.35">
      <c r="A20" s="47" t="s">
        <v>172</v>
      </c>
      <c r="B20" s="47" t="s">
        <v>101</v>
      </c>
      <c r="C20" s="48">
        <v>320</v>
      </c>
      <c r="D20" s="48">
        <v>1178</v>
      </c>
      <c r="E20" s="49">
        <f t="shared" si="0"/>
        <v>1498</v>
      </c>
      <c r="F20" s="49">
        <v>3222</v>
      </c>
      <c r="G20" s="56">
        <v>3152</v>
      </c>
      <c r="H20" s="50">
        <f t="shared" si="1"/>
        <v>-0.22530855667613492</v>
      </c>
      <c r="I20" s="50">
        <f t="shared" si="15"/>
        <v>0.45056501122921166</v>
      </c>
      <c r="J20" s="52">
        <f t="shared" si="2"/>
        <v>5368.6861719058379</v>
      </c>
      <c r="K20" s="53">
        <f t="shared" si="3"/>
        <v>6632.2456608811744</v>
      </c>
      <c r="L20" s="54">
        <f t="shared" si="4"/>
        <v>2.1360971899609948E-2</v>
      </c>
      <c r="M20" s="52">
        <f t="shared" si="5"/>
        <v>1353.4454489830866</v>
      </c>
      <c r="N20" s="53">
        <f t="shared" si="6"/>
        <v>1593.996207716847</v>
      </c>
      <c r="O20" s="53">
        <f t="shared" si="7"/>
        <v>1625.9949436224629</v>
      </c>
      <c r="P20" s="53">
        <f t="shared" si="8"/>
        <v>-11837.893556471043</v>
      </c>
      <c r="Q20" s="53">
        <f t="shared" si="9"/>
        <v>3522.8391604640774</v>
      </c>
      <c r="R20" s="53">
        <f t="shared" si="10"/>
        <v>4197.7855472854362</v>
      </c>
      <c r="S20" s="55">
        <f t="shared" si="11"/>
        <v>4621.2889906073242</v>
      </c>
      <c r="T20" s="53">
        <f t="shared" si="12"/>
        <v>9082.876431092549</v>
      </c>
      <c r="U20" s="53">
        <f t="shared" si="13"/>
        <v>1346.2541412174601</v>
      </c>
      <c r="V20" s="53">
        <f t="shared" si="14"/>
        <v>1631.6222620811336</v>
      </c>
    </row>
    <row r="21" spans="1:22" x14ac:dyDescent="0.35">
      <c r="A21" s="47" t="s">
        <v>175</v>
      </c>
      <c r="B21" s="47" t="s">
        <v>104</v>
      </c>
      <c r="C21" s="48">
        <v>157</v>
      </c>
      <c r="D21" s="48">
        <v>1264</v>
      </c>
      <c r="E21" s="49">
        <f t="shared" si="0"/>
        <v>1421</v>
      </c>
      <c r="F21" s="49">
        <v>1299</v>
      </c>
      <c r="G21" s="49">
        <v>1556</v>
      </c>
      <c r="H21" s="50">
        <f t="shared" si="1"/>
        <v>3.0374199904759536E-2</v>
      </c>
      <c r="I21" s="50">
        <f t="shared" si="15"/>
        <v>4.6424158096915802E-2</v>
      </c>
      <c r="J21" s="52">
        <f t="shared" si="2"/>
        <v>1223.5428960545332</v>
      </c>
      <c r="K21" s="53">
        <f t="shared" si="3"/>
        <v>1703.8254750175934</v>
      </c>
      <c r="L21" s="54">
        <f t="shared" si="4"/>
        <v>3.3666855258266404E-2</v>
      </c>
      <c r="M21" s="52">
        <f t="shared" si="5"/>
        <v>1216.2615005276659</v>
      </c>
      <c r="N21" s="53">
        <f t="shared" si="6"/>
        <v>1564.5218039659896</v>
      </c>
      <c r="O21" s="53">
        <f t="shared" si="7"/>
        <v>1612.3624052879863</v>
      </c>
      <c r="P21" s="53">
        <f t="shared" si="8"/>
        <v>1233.6450875032574</v>
      </c>
      <c r="Q21" s="53">
        <f t="shared" si="9"/>
        <v>1618.9061859671522</v>
      </c>
      <c r="R21" s="53">
        <f t="shared" si="10"/>
        <v>1684.8749146228695</v>
      </c>
      <c r="S21" s="55">
        <f t="shared" si="11"/>
        <v>1220.779817953854</v>
      </c>
      <c r="T21" s="53">
        <f t="shared" si="12"/>
        <v>1710.9649019198796</v>
      </c>
      <c r="U21" s="53">
        <f t="shared" si="13"/>
        <v>1200.8463175342711</v>
      </c>
      <c r="V21" s="53">
        <f t="shared" si="14"/>
        <v>1625.845958467577</v>
      </c>
    </row>
    <row r="22" spans="1:22" x14ac:dyDescent="0.35">
      <c r="A22" s="47" t="s">
        <v>171</v>
      </c>
      <c r="B22" s="47" t="s">
        <v>98</v>
      </c>
      <c r="C22" s="48">
        <v>51</v>
      </c>
      <c r="D22" s="48">
        <v>355</v>
      </c>
      <c r="E22" s="49">
        <f t="shared" si="0"/>
        <v>406</v>
      </c>
      <c r="F22" s="49">
        <v>317</v>
      </c>
      <c r="G22" s="49">
        <v>634</v>
      </c>
      <c r="H22" s="50">
        <f t="shared" si="1"/>
        <v>8.5981075235392446E-2</v>
      </c>
      <c r="I22" s="50">
        <f t="shared" si="15"/>
        <v>0.24963048725605397</v>
      </c>
      <c r="J22" s="52">
        <f t="shared" si="2"/>
        <v>268.79101544169799</v>
      </c>
      <c r="K22" s="53">
        <f t="shared" si="3"/>
        <v>990.03940886699502</v>
      </c>
      <c r="L22" s="54">
        <f t="shared" si="4"/>
        <v>0.13926242407429901</v>
      </c>
      <c r="M22" s="52">
        <f t="shared" si="5"/>
        <v>239.34274543241807</v>
      </c>
      <c r="N22" s="53">
        <f t="shared" si="6"/>
        <v>575.62163252249616</v>
      </c>
      <c r="O22" s="53">
        <f t="shared" si="7"/>
        <v>632.16217669666162</v>
      </c>
      <c r="P22" s="53">
        <f t="shared" si="8"/>
        <v>283.9348720301295</v>
      </c>
      <c r="Q22" s="53">
        <f t="shared" si="9"/>
        <v>710.04993347787376</v>
      </c>
      <c r="R22" s="53">
        <f t="shared" si="10"/>
        <v>811.39991130383169</v>
      </c>
      <c r="S22" s="55">
        <f t="shared" si="11"/>
        <v>264.13168442499585</v>
      </c>
      <c r="T22" s="53">
        <f t="shared" si="12"/>
        <v>1101.9924170683132</v>
      </c>
      <c r="U22" s="53">
        <f t="shared" si="13"/>
        <v>202.35853285616233</v>
      </c>
      <c r="V22" s="53">
        <f t="shared" si="14"/>
        <v>708.67912915094644</v>
      </c>
    </row>
    <row r="23" spans="1:22" x14ac:dyDescent="0.35">
      <c r="A23" s="47" t="s">
        <v>176</v>
      </c>
      <c r="B23" s="47" t="s">
        <v>105</v>
      </c>
      <c r="C23" s="48">
        <v>0</v>
      </c>
      <c r="D23" s="48">
        <v>59901</v>
      </c>
      <c r="E23" s="57">
        <v>76000</v>
      </c>
      <c r="F23" s="49">
        <v>61769</v>
      </c>
      <c r="G23" s="49">
        <v>87308</v>
      </c>
      <c r="H23" s="50">
        <f>((E23/F23)^(1/3))-1</f>
        <v>7.1554687899516578E-2</v>
      </c>
      <c r="I23" s="50">
        <f>((G23/E23)^(1/2))-1</f>
        <v>7.1815970063989321E-2</v>
      </c>
      <c r="J23" s="52">
        <f t="shared" si="2"/>
        <v>53794.997197832221</v>
      </c>
      <c r="K23" s="53">
        <f t="shared" si="3"/>
        <v>100298.51136842102</v>
      </c>
      <c r="L23" s="54">
        <f t="shared" si="4"/>
        <v>6.4278428822577949E-2</v>
      </c>
      <c r="M23" s="52">
        <f t="shared" si="5"/>
        <v>57515.099010235332</v>
      </c>
      <c r="N23" s="53">
        <f t="shared" si="6"/>
        <v>90655.481771547769</v>
      </c>
      <c r="O23" s="53">
        <f t="shared" si="7"/>
        <v>95540.642362063692</v>
      </c>
      <c r="P23" s="53">
        <f t="shared" si="8"/>
        <v>55973.992264955705</v>
      </c>
      <c r="Q23" s="53">
        <f t="shared" si="9"/>
        <v>92374.041174589569</v>
      </c>
      <c r="R23" s="53">
        <f t="shared" si="10"/>
        <v>97832.054899452749</v>
      </c>
      <c r="S23" s="55">
        <f t="shared" si="11"/>
        <v>53141.592122539507</v>
      </c>
      <c r="T23" s="53">
        <f t="shared" si="12"/>
        <v>101290.96538374692</v>
      </c>
      <c r="U23" s="53">
        <f t="shared" si="13"/>
        <v>55110.551558977037</v>
      </c>
      <c r="V23" s="53">
        <f t="shared" si="14"/>
        <v>98282.605233267255</v>
      </c>
    </row>
    <row r="24" spans="1:22" x14ac:dyDescent="0.35">
      <c r="A24" s="47" t="s">
        <v>177</v>
      </c>
      <c r="B24" s="47" t="s">
        <v>106</v>
      </c>
      <c r="C24" s="48">
        <v>927</v>
      </c>
      <c r="D24" s="48">
        <v>8488</v>
      </c>
      <c r="E24" s="49">
        <f t="shared" si="0"/>
        <v>9415</v>
      </c>
      <c r="F24" s="56">
        <v>6310</v>
      </c>
      <c r="G24" s="57">
        <v>9415</v>
      </c>
      <c r="H24" s="50">
        <f t="shared" si="1"/>
        <v>0.14269498586031326</v>
      </c>
      <c r="I24" s="51">
        <v>5.4673730437993617E-2</v>
      </c>
      <c r="J24" s="52">
        <f t="shared" si="2"/>
        <v>4832.4649842286599</v>
      </c>
      <c r="K24" s="53">
        <f t="shared" si="3"/>
        <v>11649.11250759826</v>
      </c>
      <c r="L24" s="54">
        <f t="shared" si="4"/>
        <v>9.1974287862687021E-2</v>
      </c>
      <c r="M24" s="52">
        <f t="shared" si="5"/>
        <v>6449.1980228257589</v>
      </c>
      <c r="N24" s="53">
        <f t="shared" si="6"/>
        <v>12012.813760681594</v>
      </c>
      <c r="O24" s="53">
        <f t="shared" si="7"/>
        <v>12878.751680908794</v>
      </c>
      <c r="P24" s="53">
        <f t="shared" si="8"/>
        <v>5494.682086674984</v>
      </c>
      <c r="Q24" s="53">
        <f t="shared" si="9"/>
        <v>10959.259516221129</v>
      </c>
      <c r="R24" s="53">
        <f t="shared" si="10"/>
        <v>11474.012688294839</v>
      </c>
      <c r="S24" s="55">
        <f t="shared" si="11"/>
        <v>4612.7731762103067</v>
      </c>
      <c r="T24" s="53">
        <f t="shared" si="12"/>
        <v>11716.511471920932</v>
      </c>
      <c r="U24" s="53">
        <f t="shared" si="13"/>
        <v>5944.2996765741336</v>
      </c>
      <c r="V24" s="53">
        <f t="shared" si="14"/>
        <v>13601.788800752553</v>
      </c>
    </row>
    <row r="25" spans="1:22" x14ac:dyDescent="0.35">
      <c r="A25" s="47" t="s">
        <v>161</v>
      </c>
      <c r="B25" s="47" t="s">
        <v>42</v>
      </c>
      <c r="C25" s="48">
        <v>2779</v>
      </c>
      <c r="D25" s="48">
        <v>967</v>
      </c>
      <c r="E25" s="49">
        <f t="shared" si="0"/>
        <v>3746</v>
      </c>
      <c r="F25" s="49">
        <v>4097</v>
      </c>
      <c r="G25" s="49">
        <v>6866</v>
      </c>
      <c r="H25" s="50">
        <f t="shared" si="1"/>
        <v>-2.9414192821425544E-2</v>
      </c>
      <c r="I25" s="50">
        <f t="shared" si="15"/>
        <v>0.35384209356504925</v>
      </c>
      <c r="J25" s="52">
        <f t="shared" si="2"/>
        <v>4349.0869575780871</v>
      </c>
      <c r="K25" s="53">
        <f t="shared" si="3"/>
        <v>12584.611852642814</v>
      </c>
      <c r="L25" s="54">
        <f t="shared" si="4"/>
        <v>0.11210085179803553</v>
      </c>
      <c r="M25" s="52">
        <f t="shared" si="5"/>
        <v>2400.5061046254914</v>
      </c>
      <c r="N25" s="53">
        <f t="shared" si="6"/>
        <v>5005.7893725063232</v>
      </c>
      <c r="O25" s="53">
        <f t="shared" si="7"/>
        <v>5425.7191633417642</v>
      </c>
      <c r="P25" s="53">
        <f t="shared" si="8"/>
        <v>4391.9245826571878</v>
      </c>
      <c r="Q25" s="53">
        <f t="shared" si="9"/>
        <v>7722.4774474840233</v>
      </c>
      <c r="R25" s="53">
        <f t="shared" si="10"/>
        <v>9047.9699299786989</v>
      </c>
      <c r="S25" s="55">
        <f t="shared" si="11"/>
        <v>4339.5018834599769</v>
      </c>
      <c r="T25" s="53">
        <f t="shared" si="12"/>
        <v>15426.039811013809</v>
      </c>
      <c r="U25" s="53">
        <f t="shared" si="13"/>
        <v>2138.6704374293604</v>
      </c>
      <c r="V25" s="53">
        <f t="shared" si="14"/>
        <v>5865.5251117279813</v>
      </c>
    </row>
    <row r="26" spans="1:22" x14ac:dyDescent="0.35">
      <c r="A26" s="47" t="s">
        <v>178</v>
      </c>
      <c r="B26" s="47" t="s">
        <v>107</v>
      </c>
      <c r="C26" s="48">
        <v>3164</v>
      </c>
      <c r="D26" s="48">
        <v>4560</v>
      </c>
      <c r="E26" s="49">
        <f t="shared" si="0"/>
        <v>7724</v>
      </c>
      <c r="F26" s="49">
        <v>6838</v>
      </c>
      <c r="G26" s="49">
        <v>7827</v>
      </c>
      <c r="H26" s="50">
        <f t="shared" si="1"/>
        <v>4.1448317953169944E-2</v>
      </c>
      <c r="I26" s="50">
        <f t="shared" si="15"/>
        <v>6.6454487825566844E-3</v>
      </c>
      <c r="J26" s="52">
        <f t="shared" si="2"/>
        <v>6304.5435738275346</v>
      </c>
      <c r="K26" s="53">
        <f t="shared" si="3"/>
        <v>7931.3735111341266</v>
      </c>
      <c r="L26" s="54">
        <f t="shared" si="4"/>
        <v>2.3221071650207037E-2</v>
      </c>
      <c r="M26" s="52">
        <f t="shared" si="5"/>
        <v>6920.493610122704</v>
      </c>
      <c r="N26" s="53">
        <f t="shared" si="6"/>
        <v>8262.0786722785979</v>
      </c>
      <c r="O26" s="53">
        <f t="shared" si="7"/>
        <v>8441.438229704796</v>
      </c>
      <c r="P26" s="53">
        <f t="shared" si="8"/>
        <v>6398.0565824427131</v>
      </c>
      <c r="Q26" s="53">
        <f t="shared" si="9"/>
        <v>7877.9883391894036</v>
      </c>
      <c r="R26" s="53">
        <f t="shared" si="10"/>
        <v>7929.3177855858712</v>
      </c>
      <c r="S26" s="55">
        <f t="shared" si="11"/>
        <v>6278.2468330900219</v>
      </c>
      <c r="T26" s="53">
        <f t="shared" si="12"/>
        <v>7932.0709840945319</v>
      </c>
      <c r="U26" s="53">
        <f t="shared" si="13"/>
        <v>6877.3060056454597</v>
      </c>
      <c r="V26" s="53">
        <f t="shared" si="14"/>
        <v>8475.8136212597747</v>
      </c>
    </row>
    <row r="27" spans="1:22" x14ac:dyDescent="0.35">
      <c r="A27" s="47" t="s">
        <v>180</v>
      </c>
      <c r="B27" s="47" t="s">
        <v>109</v>
      </c>
      <c r="C27" s="48">
        <v>3169</v>
      </c>
      <c r="D27" s="48">
        <v>5225</v>
      </c>
      <c r="E27" s="49">
        <f t="shared" si="0"/>
        <v>8394</v>
      </c>
      <c r="F27" s="49">
        <v>7562</v>
      </c>
      <c r="G27" s="49">
        <v>8409</v>
      </c>
      <c r="H27" s="50">
        <f t="shared" si="1"/>
        <v>3.5406206546388264E-2</v>
      </c>
      <c r="I27" s="50">
        <f t="shared" si="15"/>
        <v>8.9309654310665287E-4</v>
      </c>
      <c r="J27" s="52">
        <f t="shared" si="2"/>
        <v>7053.6701205361505</v>
      </c>
      <c r="K27" s="53">
        <f t="shared" si="3"/>
        <v>8424.0268048606194</v>
      </c>
      <c r="L27" s="54">
        <f t="shared" si="4"/>
        <v>1.7912528002296702E-2</v>
      </c>
      <c r="M27" s="52">
        <f t="shared" si="5"/>
        <v>7704.0086469113257</v>
      </c>
      <c r="N27" s="53">
        <f t="shared" si="6"/>
        <v>8845.0732801538361</v>
      </c>
      <c r="O27" s="53">
        <f t="shared" si="7"/>
        <v>8995.4310402051142</v>
      </c>
      <c r="P27" s="53">
        <f t="shared" si="8"/>
        <v>7131.5027102702243</v>
      </c>
      <c r="Q27" s="53">
        <f t="shared" si="9"/>
        <v>8416.4899571485112</v>
      </c>
      <c r="R27" s="53">
        <f t="shared" si="10"/>
        <v>8423.9866095313482</v>
      </c>
      <c r="S27" s="55">
        <f t="shared" si="11"/>
        <v>7032.1052824616963</v>
      </c>
      <c r="T27" s="53">
        <f t="shared" si="12"/>
        <v>8424.0402352442106</v>
      </c>
      <c r="U27" s="53">
        <f t="shared" si="13"/>
        <v>7674.8943269270612</v>
      </c>
      <c r="V27" s="53">
        <f t="shared" si="14"/>
        <v>9017.5012906300399</v>
      </c>
    </row>
    <row r="28" spans="1:22" x14ac:dyDescent="0.35">
      <c r="A28" s="47" t="s">
        <v>182</v>
      </c>
      <c r="B28" s="62" t="s">
        <v>111</v>
      </c>
      <c r="C28" s="48">
        <v>5820</v>
      </c>
      <c r="D28" s="48">
        <v>7961</v>
      </c>
      <c r="E28" s="57">
        <v>28348</v>
      </c>
      <c r="F28" s="57">
        <v>24170</v>
      </c>
      <c r="G28" s="57">
        <v>30310</v>
      </c>
      <c r="H28" s="50">
        <f t="shared" si="1"/>
        <v>5.4585812874464734E-2</v>
      </c>
      <c r="I28" s="50">
        <f t="shared" si="15"/>
        <v>3.4026707504662967E-2</v>
      </c>
      <c r="J28" s="52">
        <f t="shared" si="2"/>
        <v>21732.655777435415</v>
      </c>
      <c r="K28" s="53">
        <f t="shared" si="3"/>
        <v>32407.792436856234</v>
      </c>
      <c r="L28" s="54">
        <f t="shared" si="4"/>
        <v>4.0767362599106516E-2</v>
      </c>
      <c r="M28" s="52">
        <f t="shared" si="5"/>
        <v>23548.042138253833</v>
      </c>
      <c r="N28" s="53">
        <f t="shared" si="6"/>
        <v>31815.019584878413</v>
      </c>
      <c r="O28" s="53">
        <f t="shared" si="7"/>
        <v>32970.692779837889</v>
      </c>
      <c r="P28" s="53">
        <f t="shared" si="8"/>
        <v>22269.89766627592</v>
      </c>
      <c r="Q28" s="53">
        <f t="shared" si="9"/>
        <v>31241.767313026558</v>
      </c>
      <c r="R28" s="53">
        <f t="shared" si="10"/>
        <v>32206.356417368745</v>
      </c>
      <c r="S28" s="55">
        <f t="shared" si="11"/>
        <v>21576.988866668707</v>
      </c>
      <c r="T28" s="53">
        <f t="shared" si="12"/>
        <v>32481.260107908231</v>
      </c>
      <c r="U28" s="53">
        <f t="shared" si="13"/>
        <v>23120.49995571424</v>
      </c>
      <c r="V28" s="53">
        <f t="shared" si="14"/>
        <v>33368.953485863247</v>
      </c>
    </row>
    <row r="29" spans="1:22" x14ac:dyDescent="0.35">
      <c r="A29" s="47" t="s">
        <v>159</v>
      </c>
      <c r="B29" s="47" t="s">
        <v>44</v>
      </c>
      <c r="C29" s="48">
        <v>855</v>
      </c>
      <c r="D29" s="48">
        <v>4017</v>
      </c>
      <c r="E29" s="49">
        <f t="shared" si="0"/>
        <v>4872</v>
      </c>
      <c r="F29" s="49">
        <v>4137</v>
      </c>
      <c r="G29" s="49">
        <v>4872</v>
      </c>
      <c r="H29" s="50">
        <f t="shared" si="1"/>
        <v>5.6024318930811168E-2</v>
      </c>
      <c r="I29" s="51">
        <v>5.4673730437993617E-2</v>
      </c>
      <c r="J29" s="52">
        <f t="shared" si="2"/>
        <v>3709.6905330219938</v>
      </c>
      <c r="K29" s="53">
        <f t="shared" si="3"/>
        <v>6028.0909332999172</v>
      </c>
      <c r="L29" s="54">
        <f t="shared" si="4"/>
        <v>4.9745958587959382E-2</v>
      </c>
      <c r="M29" s="52">
        <f t="shared" si="5"/>
        <v>3901.5646359571451</v>
      </c>
      <c r="N29" s="53">
        <f t="shared" si="6"/>
        <v>5599.0869307216144</v>
      </c>
      <c r="O29" s="53">
        <f t="shared" si="7"/>
        <v>5841.4492409621525</v>
      </c>
      <c r="P29" s="53">
        <f t="shared" si="8"/>
        <v>3805.8884564919981</v>
      </c>
      <c r="Q29" s="53">
        <f t="shared" si="9"/>
        <v>5671.1112440817151</v>
      </c>
      <c r="R29" s="53">
        <f t="shared" si="10"/>
        <v>5937.4816587756195</v>
      </c>
      <c r="S29" s="55">
        <f t="shared" si="11"/>
        <v>3681.7306823848667</v>
      </c>
      <c r="T29" s="53">
        <f t="shared" si="12"/>
        <v>6062.9680181836202</v>
      </c>
      <c r="U29" s="53">
        <f t="shared" si="13"/>
        <v>3799.1400461147796</v>
      </c>
      <c r="V29" s="53">
        <f t="shared" si="14"/>
        <v>5944.6304382833032</v>
      </c>
    </row>
    <row r="30" spans="1:22" x14ac:dyDescent="0.35">
      <c r="A30" s="47" t="s">
        <v>181</v>
      </c>
      <c r="B30" s="47" t="s">
        <v>110</v>
      </c>
      <c r="C30" s="48">
        <v>567</v>
      </c>
      <c r="D30" s="48">
        <v>4419</v>
      </c>
      <c r="E30" s="49">
        <f t="shared" si="0"/>
        <v>4986</v>
      </c>
      <c r="F30" s="49">
        <v>4023</v>
      </c>
      <c r="G30" s="49">
        <v>4986</v>
      </c>
      <c r="H30" s="50">
        <f t="shared" si="1"/>
        <v>7.4156136535132866E-2</v>
      </c>
      <c r="I30" s="51">
        <v>5.4673730437993617E-2</v>
      </c>
      <c r="J30" s="52">
        <f t="shared" si="2"/>
        <v>3486.7050024630598</v>
      </c>
      <c r="K30" s="53">
        <f t="shared" si="3"/>
        <v>6169.1423221332898</v>
      </c>
      <c r="L30" s="54">
        <f t="shared" si="4"/>
        <v>5.8719612805226973E-2</v>
      </c>
      <c r="M30" s="52">
        <f t="shared" si="5"/>
        <v>3854.3656941490804</v>
      </c>
      <c r="N30" s="53">
        <f t="shared" si="6"/>
        <v>5864.3279683405854</v>
      </c>
      <c r="O30" s="53">
        <f t="shared" si="7"/>
        <v>6157.1039577874471</v>
      </c>
      <c r="P30" s="53">
        <f t="shared" si="8"/>
        <v>3637.3433496798993</v>
      </c>
      <c r="Q30" s="53">
        <f t="shared" si="9"/>
        <v>5803.8096598915081</v>
      </c>
      <c r="R30" s="53">
        <f t="shared" si="10"/>
        <v>6076.4128798553447</v>
      </c>
      <c r="S30" s="55">
        <f t="shared" si="11"/>
        <v>3441.3137495781812</v>
      </c>
      <c r="T30" s="53">
        <f t="shared" si="12"/>
        <v>6204.8354964416112</v>
      </c>
      <c r="U30" s="53">
        <f t="shared" si="13"/>
        <v>3717.4424599507802</v>
      </c>
      <c r="V30" s="53">
        <f t="shared" si="14"/>
        <v>6306.068579380355</v>
      </c>
    </row>
    <row r="31" spans="1:22" x14ac:dyDescent="0.35">
      <c r="A31" s="47" t="s">
        <v>179</v>
      </c>
      <c r="B31" s="47" t="s">
        <v>108</v>
      </c>
      <c r="C31" s="48">
        <v>0</v>
      </c>
      <c r="D31" s="48">
        <v>6025</v>
      </c>
      <c r="E31" s="49">
        <f t="shared" si="0"/>
        <v>6025</v>
      </c>
      <c r="F31" s="49">
        <v>9188</v>
      </c>
      <c r="G31" s="49">
        <v>13564</v>
      </c>
      <c r="H31" s="50">
        <f t="shared" si="1"/>
        <v>-0.13121558498618857</v>
      </c>
      <c r="I31" s="50">
        <f t="shared" si="15"/>
        <v>0.50042870775453441</v>
      </c>
      <c r="J31" s="52">
        <f t="shared" si="2"/>
        <v>12172.980978072981</v>
      </c>
      <c r="K31" s="53">
        <f t="shared" si="3"/>
        <v>30536.447468879676</v>
      </c>
      <c r="L31" s="54">
        <f t="shared" si="4"/>
        <v>9.6332167051084383E-2</v>
      </c>
      <c r="M31" s="52">
        <f t="shared" si="5"/>
        <v>4066.3827082676157</v>
      </c>
      <c r="N31" s="53">
        <f t="shared" si="6"/>
        <v>7766.2039194483505</v>
      </c>
      <c r="O31" s="53">
        <f t="shared" si="7"/>
        <v>8346.6052259311327</v>
      </c>
      <c r="P31" s="53">
        <f t="shared" si="8"/>
        <v>17518.503279529883</v>
      </c>
      <c r="Q31" s="53">
        <f t="shared" si="9"/>
        <v>15070.248892663209</v>
      </c>
      <c r="R31" s="53">
        <f t="shared" si="10"/>
        <v>18085.331856884281</v>
      </c>
      <c r="S31" s="55">
        <f t="shared" si="11"/>
        <v>11611.493241840983</v>
      </c>
      <c r="T31" s="53">
        <f t="shared" si="12"/>
        <v>44595.471161002759</v>
      </c>
      <c r="U31" s="53">
        <f t="shared" si="13"/>
        <v>3721.9831985623287</v>
      </c>
      <c r="V31" s="53">
        <f t="shared" si="14"/>
        <v>8857.3369333632854</v>
      </c>
    </row>
    <row r="32" spans="1:22" x14ac:dyDescent="0.35">
      <c r="A32" s="47" t="s">
        <v>183</v>
      </c>
      <c r="B32" s="47" t="s">
        <v>112</v>
      </c>
      <c r="C32" s="48">
        <v>0</v>
      </c>
      <c r="D32" s="48">
        <v>12956</v>
      </c>
      <c r="E32" s="56">
        <v>10624</v>
      </c>
      <c r="F32" s="56">
        <v>8730</v>
      </c>
      <c r="G32" s="49">
        <v>12956</v>
      </c>
      <c r="H32" s="50">
        <f t="shared" si="1"/>
        <v>6.763943333062894E-2</v>
      </c>
      <c r="I32" s="50">
        <f t="shared" si="15"/>
        <v>0.1043111029271564</v>
      </c>
      <c r="J32" s="52">
        <f t="shared" si="2"/>
        <v>7658.875881822657</v>
      </c>
      <c r="K32" s="53">
        <f t="shared" si="3"/>
        <v>15799.881024096383</v>
      </c>
      <c r="L32" s="54">
        <f t="shared" si="4"/>
        <v>7.5100041233365111E-2</v>
      </c>
      <c r="M32" s="52">
        <f t="shared" si="5"/>
        <v>7723.7356653012985</v>
      </c>
      <c r="N32" s="53">
        <f t="shared" si="6"/>
        <v>13017.588514189812</v>
      </c>
      <c r="O32" s="53">
        <f t="shared" si="7"/>
        <v>13815.451352253083</v>
      </c>
      <c r="P32" s="53">
        <f t="shared" si="8"/>
        <v>7939.0393768138192</v>
      </c>
      <c r="Q32" s="53">
        <f t="shared" si="9"/>
        <v>13948.603472494329</v>
      </c>
      <c r="R32" s="53">
        <f t="shared" si="10"/>
        <v>15056.804629992439</v>
      </c>
      <c r="S32" s="55">
        <f t="shared" si="11"/>
        <v>7575.4929567819954</v>
      </c>
      <c r="T32" s="53">
        <f t="shared" si="12"/>
        <v>16124.824911844562</v>
      </c>
      <c r="U32" s="53">
        <f t="shared" si="13"/>
        <v>7298.1098251661215</v>
      </c>
      <c r="V32" s="53">
        <f t="shared" si="14"/>
        <v>14346.639845341875</v>
      </c>
    </row>
    <row r="33" spans="1:22" x14ac:dyDescent="0.35">
      <c r="A33" s="47" t="s">
        <v>191</v>
      </c>
      <c r="B33" s="47" t="s">
        <v>39</v>
      </c>
      <c r="C33" s="48">
        <v>902</v>
      </c>
      <c r="D33" s="48">
        <v>3581</v>
      </c>
      <c r="E33" s="56">
        <v>10063</v>
      </c>
      <c r="F33" s="56">
        <v>8154</v>
      </c>
      <c r="G33" s="56">
        <v>10566</v>
      </c>
      <c r="H33" s="50">
        <f t="shared" si="1"/>
        <v>7.2635719552709199E-2</v>
      </c>
      <c r="I33" s="50">
        <f t="shared" si="15"/>
        <v>2.4687803142194653E-2</v>
      </c>
      <c r="J33" s="52">
        <f t="shared" si="2"/>
        <v>7087.0614223468301</v>
      </c>
      <c r="K33" s="53">
        <f t="shared" si="3"/>
        <v>11094.142502235909</v>
      </c>
      <c r="L33" s="54">
        <f t="shared" si="4"/>
        <v>4.5833994503186481E-2</v>
      </c>
      <c r="M33" s="52">
        <f t="shared" si="5"/>
        <v>8186.8254391233622</v>
      </c>
      <c r="N33" s="53">
        <f t="shared" si="6"/>
        <v>11446.682460056696</v>
      </c>
      <c r="O33" s="53">
        <f t="shared" si="7"/>
        <v>11907.909946742262</v>
      </c>
      <c r="P33" s="53">
        <f t="shared" si="8"/>
        <v>7382.011437466469</v>
      </c>
      <c r="Q33" s="53">
        <f t="shared" si="9"/>
        <v>10808.300089059714</v>
      </c>
      <c r="R33" s="53">
        <f t="shared" si="10"/>
        <v>11056.733452079619</v>
      </c>
      <c r="S33" s="55">
        <f t="shared" si="11"/>
        <v>6998.4362636146234</v>
      </c>
      <c r="T33" s="53">
        <f t="shared" si="12"/>
        <v>11107.455433378835</v>
      </c>
      <c r="U33" s="53">
        <f t="shared" si="13"/>
        <v>8002.030791757008</v>
      </c>
      <c r="V33" s="53">
        <f t="shared" si="14"/>
        <v>12087.855960171662</v>
      </c>
    </row>
    <row r="34" spans="1:22" x14ac:dyDescent="0.35">
      <c r="A34" s="47" t="s">
        <v>157</v>
      </c>
      <c r="B34" s="47" t="s">
        <v>113</v>
      </c>
      <c r="C34" s="48">
        <v>120870</v>
      </c>
      <c r="D34" s="48">
        <v>180709</v>
      </c>
      <c r="E34" s="49">
        <f t="shared" si="0"/>
        <v>301579</v>
      </c>
      <c r="F34" s="49">
        <v>275660</v>
      </c>
      <c r="G34" s="49">
        <v>326376</v>
      </c>
      <c r="H34" s="50">
        <f t="shared" si="1"/>
        <v>3.0407746470616726E-2</v>
      </c>
      <c r="I34" s="50">
        <f t="shared" si="15"/>
        <v>4.0299906228893123E-2</v>
      </c>
      <c r="J34" s="52">
        <f t="shared" si="2"/>
        <v>259630.38767428632</v>
      </c>
      <c r="K34" s="53">
        <f t="shared" si="3"/>
        <v>353211.90592183132</v>
      </c>
      <c r="L34" s="54">
        <f t="shared" si="4"/>
        <v>3.1259544931589112E-2</v>
      </c>
      <c r="M34" s="52">
        <f t="shared" si="5"/>
        <v>260814.31587112456</v>
      </c>
      <c r="N34" s="53">
        <f t="shared" si="6"/>
        <v>329860.66690277116</v>
      </c>
      <c r="O34" s="53">
        <f t="shared" si="7"/>
        <v>339287.88920369482</v>
      </c>
      <c r="P34" s="53">
        <f t="shared" si="8"/>
        <v>261778.52491470773</v>
      </c>
      <c r="Q34" s="53">
        <f t="shared" si="9"/>
        <v>338039.81626181008</v>
      </c>
      <c r="R34" s="53">
        <f t="shared" si="10"/>
        <v>350193.42168241343</v>
      </c>
      <c r="S34" s="55">
        <f t="shared" si="11"/>
        <v>259042.79318638795</v>
      </c>
      <c r="T34" s="53">
        <f t="shared" si="12"/>
        <v>354331.04445515742</v>
      </c>
      <c r="U34" s="53">
        <f t="shared" si="13"/>
        <v>257941.87798239422</v>
      </c>
      <c r="V34" s="53">
        <f t="shared" si="14"/>
        <v>341746.82487861987</v>
      </c>
    </row>
    <row r="35" spans="1:22" x14ac:dyDescent="0.35">
      <c r="A35" s="47" t="s">
        <v>184</v>
      </c>
      <c r="B35" s="47" t="s">
        <v>114</v>
      </c>
      <c r="C35" s="48">
        <v>1207</v>
      </c>
      <c r="D35" s="48">
        <v>9551</v>
      </c>
      <c r="E35" s="49">
        <f t="shared" si="0"/>
        <v>10758</v>
      </c>
      <c r="F35" s="49">
        <v>11235</v>
      </c>
      <c r="G35" s="49">
        <v>14816</v>
      </c>
      <c r="H35" s="50">
        <f t="shared" si="1"/>
        <v>-1.4357349923836749E-2</v>
      </c>
      <c r="I35" s="50">
        <f t="shared" si="15"/>
        <v>0.17354491154631502</v>
      </c>
      <c r="J35" s="52">
        <f t="shared" si="2"/>
        <v>11564.692812368465</v>
      </c>
      <c r="K35" s="53">
        <f t="shared" si="3"/>
        <v>20404.708681911135</v>
      </c>
      <c r="L35" s="54">
        <f t="shared" si="4"/>
        <v>5.8423879919371036E-2</v>
      </c>
      <c r="M35" s="52">
        <f t="shared" si="5"/>
        <v>8325.8559567765387</v>
      </c>
      <c r="N35" s="53">
        <f t="shared" si="6"/>
        <v>12643.572300517781</v>
      </c>
      <c r="O35" s="53">
        <f t="shared" si="7"/>
        <v>13272.096400690374</v>
      </c>
      <c r="P35" s="53">
        <f t="shared" si="8"/>
        <v>11590.009079903068</v>
      </c>
      <c r="Q35" s="53">
        <f t="shared" si="9"/>
        <v>16358.988475245771</v>
      </c>
      <c r="R35" s="53">
        <f t="shared" si="10"/>
        <v>18225.984633661028</v>
      </c>
      <c r="S35" s="55">
        <f t="shared" si="11"/>
        <v>11558.677036320487</v>
      </c>
      <c r="T35" s="53">
        <f t="shared" si="12"/>
        <v>21538.226002211522</v>
      </c>
      <c r="U35" s="53">
        <f t="shared" si="13"/>
        <v>8032.7767424357298</v>
      </c>
      <c r="V35" s="53">
        <f t="shared" si="14"/>
        <v>13590.148884232449</v>
      </c>
    </row>
    <row r="36" spans="1:22" x14ac:dyDescent="0.35">
      <c r="A36" s="47" t="s">
        <v>185</v>
      </c>
      <c r="B36" s="47" t="s">
        <v>115</v>
      </c>
      <c r="C36" s="48">
        <v>3015</v>
      </c>
      <c r="D36" s="48">
        <v>4577</v>
      </c>
      <c r="E36" s="49">
        <f t="shared" si="0"/>
        <v>7592</v>
      </c>
      <c r="F36" s="49">
        <v>7031</v>
      </c>
      <c r="G36" s="49">
        <v>8807</v>
      </c>
      <c r="H36" s="50">
        <f t="shared" si="1"/>
        <v>2.5918907427795013E-2</v>
      </c>
      <c r="I36" s="50">
        <f t="shared" si="15"/>
        <v>7.7050082831477074E-2</v>
      </c>
      <c r="J36" s="52">
        <f t="shared" si="2"/>
        <v>6680.2240750600176</v>
      </c>
      <c r="K36" s="53">
        <f t="shared" si="3"/>
        <v>10216.444810326655</v>
      </c>
      <c r="L36" s="54">
        <f t="shared" si="4"/>
        <v>4.3400105500354114E-2</v>
      </c>
      <c r="M36" s="52">
        <f t="shared" si="5"/>
        <v>6238.2881752604299</v>
      </c>
      <c r="N36" s="53">
        <f t="shared" si="6"/>
        <v>8580.4808028760654</v>
      </c>
      <c r="O36" s="53">
        <f t="shared" si="7"/>
        <v>8909.9744038347544</v>
      </c>
      <c r="P36" s="53">
        <f t="shared" si="8"/>
        <v>6720.9956762263882</v>
      </c>
      <c r="Q36" s="53">
        <f t="shared" si="9"/>
        <v>9346.8926865697213</v>
      </c>
      <c r="R36" s="53">
        <f t="shared" si="10"/>
        <v>9931.856915426295</v>
      </c>
      <c r="S36" s="55">
        <f t="shared" si="11"/>
        <v>6669.20407798019</v>
      </c>
      <c r="T36" s="53">
        <f t="shared" si="12"/>
        <v>10332.511626443291</v>
      </c>
      <c r="U36" s="53">
        <f t="shared" si="13"/>
        <v>6111.0251033861587</v>
      </c>
      <c r="V36" s="53">
        <f t="shared" si="14"/>
        <v>9031.2924288790891</v>
      </c>
    </row>
    <row r="37" spans="1:22" x14ac:dyDescent="0.35">
      <c r="A37" s="47" t="s">
        <v>187</v>
      </c>
      <c r="B37" s="47" t="s">
        <v>117</v>
      </c>
      <c r="C37" s="48">
        <v>391</v>
      </c>
      <c r="D37" s="48">
        <v>5302</v>
      </c>
      <c r="E37" s="49">
        <f t="shared" si="0"/>
        <v>5693</v>
      </c>
      <c r="F37" s="49">
        <v>8293</v>
      </c>
      <c r="G37" s="49">
        <v>9491</v>
      </c>
      <c r="H37" s="50">
        <f t="shared" si="1"/>
        <v>-0.11784850836422744</v>
      </c>
      <c r="I37" s="50">
        <f t="shared" si="15"/>
        <v>0.29117585098474064</v>
      </c>
      <c r="J37" s="52">
        <f t="shared" si="2"/>
        <v>10656.763302456236</v>
      </c>
      <c r="K37" s="53">
        <f t="shared" si="3"/>
        <v>15822.779026875112</v>
      </c>
      <c r="L37" s="54">
        <f t="shared" si="4"/>
        <v>4.0317117123783941E-2</v>
      </c>
      <c r="M37" s="52">
        <f t="shared" si="5"/>
        <v>4737.9063698301743</v>
      </c>
      <c r="N37" s="53">
        <f t="shared" si="6"/>
        <v>6381.5760433571058</v>
      </c>
      <c r="O37" s="53">
        <f t="shared" si="7"/>
        <v>6611.1013911428081</v>
      </c>
      <c r="P37" s="53">
        <f t="shared" si="8"/>
        <v>13859.760514734233</v>
      </c>
      <c r="Q37" s="53">
        <f t="shared" si="9"/>
        <v>10665.992358968386</v>
      </c>
      <c r="R37" s="53">
        <f t="shared" si="10"/>
        <v>12323.656478624514</v>
      </c>
      <c r="S37" s="55">
        <f t="shared" si="11"/>
        <v>10262.329818491944</v>
      </c>
      <c r="T37" s="53">
        <f t="shared" si="12"/>
        <v>18245.906507454991</v>
      </c>
      <c r="U37" s="53">
        <f t="shared" si="13"/>
        <v>4653.6495645271862</v>
      </c>
      <c r="V37" s="53">
        <f t="shared" si="14"/>
        <v>6689.2771465820924</v>
      </c>
    </row>
    <row r="38" spans="1:22" x14ac:dyDescent="0.35">
      <c r="A38" s="47" t="s">
        <v>189</v>
      </c>
      <c r="B38" s="47" t="s">
        <v>119</v>
      </c>
      <c r="C38" s="48">
        <v>1712</v>
      </c>
      <c r="D38" s="48">
        <v>2014</v>
      </c>
      <c r="E38" s="49">
        <f t="shared" si="0"/>
        <v>3726</v>
      </c>
      <c r="F38" s="49">
        <v>1863</v>
      </c>
      <c r="G38" s="49">
        <v>3726</v>
      </c>
      <c r="H38" s="50">
        <f t="shared" si="1"/>
        <v>0.25992104989487319</v>
      </c>
      <c r="I38" s="51">
        <v>5.4673730437993617E-2</v>
      </c>
      <c r="J38" s="52">
        <f t="shared" si="2"/>
        <v>1173.6164579770741</v>
      </c>
      <c r="K38" s="53">
        <f t="shared" si="3"/>
        <v>4610.1532876591737</v>
      </c>
      <c r="L38" s="54">
        <f t="shared" si="4"/>
        <v>0.14661842846464967</v>
      </c>
      <c r="M38" s="52">
        <f t="shared" si="5"/>
        <v>2149.9145423423447</v>
      </c>
      <c r="N38" s="53">
        <f t="shared" si="6"/>
        <v>5364.9007933778539</v>
      </c>
      <c r="O38" s="53">
        <f t="shared" si="7"/>
        <v>5911.2010578371392</v>
      </c>
      <c r="P38" s="53">
        <f t="shared" si="8"/>
        <v>1620.2780894032455</v>
      </c>
      <c r="Q38" s="53">
        <f t="shared" si="9"/>
        <v>4337.1429588358924</v>
      </c>
      <c r="R38" s="53">
        <f t="shared" si="10"/>
        <v>4540.8572784478565</v>
      </c>
      <c r="S38" s="55">
        <f t="shared" si="11"/>
        <v>1015.8543907605975</v>
      </c>
      <c r="T38" s="53">
        <f t="shared" si="12"/>
        <v>4636.8265262217092</v>
      </c>
      <c r="U38" s="53">
        <f t="shared" si="13"/>
        <v>1790.0492435835802</v>
      </c>
      <c r="V38" s="53">
        <f t="shared" si="14"/>
        <v>6698.0000781387516</v>
      </c>
    </row>
    <row r="39" spans="1:22" x14ac:dyDescent="0.35">
      <c r="A39" s="47" t="s">
        <v>154</v>
      </c>
      <c r="B39" s="47" t="s">
        <v>48</v>
      </c>
      <c r="C39" s="48">
        <v>50</v>
      </c>
      <c r="D39" s="48">
        <v>206</v>
      </c>
      <c r="E39" s="49">
        <f t="shared" si="0"/>
        <v>256</v>
      </c>
      <c r="F39" s="49">
        <v>442</v>
      </c>
      <c r="G39" s="49">
        <v>462</v>
      </c>
      <c r="H39" s="50">
        <f t="shared" si="1"/>
        <v>-0.16643545882510058</v>
      </c>
      <c r="I39" s="50">
        <f t="shared" si="15"/>
        <v>0.34338657876279233</v>
      </c>
      <c r="J39" s="52">
        <f t="shared" si="2"/>
        <v>636.1269649300508</v>
      </c>
      <c r="K39" s="53">
        <f t="shared" si="3"/>
        <v>833.765625</v>
      </c>
      <c r="L39" s="54">
        <f t="shared" si="4"/>
        <v>2.7424737353202833E-2</v>
      </c>
      <c r="M39" s="52">
        <f t="shared" si="5"/>
        <v>225.12942345618123</v>
      </c>
      <c r="N39" s="53">
        <f t="shared" si="6"/>
        <v>277.06219828725978</v>
      </c>
      <c r="O39" s="53">
        <f t="shared" si="7"/>
        <v>284.0829310496797</v>
      </c>
      <c r="P39" s="53">
        <f t="shared" si="8"/>
        <v>1525.4193326583861</v>
      </c>
      <c r="Q39" s="53">
        <f t="shared" si="9"/>
        <v>519.72089248982456</v>
      </c>
      <c r="R39" s="53">
        <f t="shared" si="10"/>
        <v>607.62785665309934</v>
      </c>
      <c r="S39" s="55">
        <f t="shared" si="11"/>
        <v>588.36925683126162</v>
      </c>
      <c r="T39" s="53">
        <f t="shared" si="12"/>
        <v>1011.0288548676376</v>
      </c>
      <c r="U39" s="53">
        <f t="shared" si="13"/>
        <v>223.19676969584262</v>
      </c>
      <c r="V39" s="53">
        <f t="shared" si="14"/>
        <v>285.68116860676389</v>
      </c>
    </row>
    <row r="40" spans="1:22" x14ac:dyDescent="0.35">
      <c r="A40" s="47" t="s">
        <v>160</v>
      </c>
      <c r="B40" s="47" t="s">
        <v>43</v>
      </c>
      <c r="C40" s="48">
        <v>14</v>
      </c>
      <c r="D40" s="48">
        <v>2204</v>
      </c>
      <c r="E40" s="49">
        <f t="shared" si="0"/>
        <v>2218</v>
      </c>
      <c r="F40" s="49">
        <v>3166</v>
      </c>
      <c r="G40" s="49">
        <v>4706</v>
      </c>
      <c r="H40" s="50">
        <f t="shared" si="1"/>
        <v>-0.11185567778326533</v>
      </c>
      <c r="I40" s="50">
        <f t="shared" si="15"/>
        <v>0.45661638376408309</v>
      </c>
      <c r="J40" s="52">
        <f t="shared" si="2"/>
        <v>4013.6899683595507</v>
      </c>
      <c r="K40" s="53">
        <f t="shared" si="3"/>
        <v>9984.8674481514863</v>
      </c>
      <c r="L40" s="54">
        <f t="shared" si="4"/>
        <v>9.5417937124110397E-2</v>
      </c>
      <c r="M40" s="52">
        <f t="shared" si="5"/>
        <v>1501.6014407196801</v>
      </c>
      <c r="N40" s="53">
        <f t="shared" si="6"/>
        <v>2852.9109536238307</v>
      </c>
      <c r="O40" s="53">
        <f t="shared" si="7"/>
        <v>3064.5479381651076</v>
      </c>
      <c r="P40" s="53">
        <f t="shared" si="8"/>
        <v>5032.6554092644683</v>
      </c>
      <c r="Q40" s="53">
        <f t="shared" si="9"/>
        <v>5256.3254175662087</v>
      </c>
      <c r="R40" s="53">
        <f t="shared" si="10"/>
        <v>6269.1005567549455</v>
      </c>
      <c r="S40" s="55">
        <f t="shared" si="11"/>
        <v>3880.1906066138222</v>
      </c>
      <c r="T40" s="53">
        <f t="shared" si="12"/>
        <v>13777.976671296203</v>
      </c>
      <c r="U40" s="53">
        <f t="shared" si="13"/>
        <v>1376.4616756173427</v>
      </c>
      <c r="V40" s="53">
        <f t="shared" si="14"/>
        <v>3248.7738148901485</v>
      </c>
    </row>
    <row r="41" spans="1:22" x14ac:dyDescent="0.35">
      <c r="A41" s="47" t="s">
        <v>186</v>
      </c>
      <c r="B41" s="47" t="s">
        <v>116</v>
      </c>
      <c r="C41" s="48">
        <v>5</v>
      </c>
      <c r="D41" s="48">
        <v>1272</v>
      </c>
      <c r="E41" s="49">
        <f t="shared" si="0"/>
        <v>1277</v>
      </c>
      <c r="F41" s="56">
        <v>1546</v>
      </c>
      <c r="G41" s="56">
        <v>1558</v>
      </c>
      <c r="H41" s="50">
        <f t="shared" si="1"/>
        <v>-6.1731500721997512E-2</v>
      </c>
      <c r="I41" s="50">
        <f t="shared" si="15"/>
        <v>0.10455737067903281</v>
      </c>
      <c r="J41" s="52">
        <f t="shared" si="2"/>
        <v>1756.1241600785766</v>
      </c>
      <c r="K41" s="53">
        <f t="shared" si="3"/>
        <v>1900.8332028191071</v>
      </c>
      <c r="L41" s="54">
        <f t="shared" si="4"/>
        <v>7.9497446354268586E-3</v>
      </c>
      <c r="M41" s="52">
        <f t="shared" si="5"/>
        <v>1228.1813591440659</v>
      </c>
      <c r="N41" s="53">
        <f t="shared" si="6"/>
        <v>1307.4554716983203</v>
      </c>
      <c r="O41" s="53">
        <f t="shared" si="7"/>
        <v>1317.6072955977604</v>
      </c>
      <c r="P41" s="53">
        <f t="shared" si="8"/>
        <v>1847.1307733404485</v>
      </c>
      <c r="Q41" s="53">
        <f t="shared" si="9"/>
        <v>1677.5592870713747</v>
      </c>
      <c r="R41" s="53">
        <f t="shared" si="10"/>
        <v>1811.0790494284995</v>
      </c>
      <c r="S41" s="55">
        <f t="shared" si="11"/>
        <v>1738.7580267925025</v>
      </c>
      <c r="T41" s="53">
        <f t="shared" si="12"/>
        <v>1940.1068711246771</v>
      </c>
      <c r="U41" s="53">
        <f t="shared" si="13"/>
        <v>1227.2364511332271</v>
      </c>
      <c r="V41" s="53">
        <f t="shared" si="14"/>
        <v>1318.2598291243987</v>
      </c>
    </row>
    <row r="42" spans="1:22" x14ac:dyDescent="0.35">
      <c r="A42" s="47" t="s">
        <v>170</v>
      </c>
      <c r="B42" s="47" t="s">
        <v>94</v>
      </c>
      <c r="C42" s="48">
        <v>936</v>
      </c>
      <c r="D42" s="48">
        <v>3863</v>
      </c>
      <c r="E42" s="56">
        <v>6472</v>
      </c>
      <c r="F42" s="56">
        <v>7126</v>
      </c>
      <c r="G42" s="56">
        <v>6666</v>
      </c>
      <c r="H42" s="50">
        <f t="shared" si="1"/>
        <v>-3.1578929217935259E-2</v>
      </c>
      <c r="I42" s="50">
        <f t="shared" si="15"/>
        <v>1.4876976840610734E-2</v>
      </c>
      <c r="J42" s="52">
        <f t="shared" si="2"/>
        <v>7598.3161140451894</v>
      </c>
      <c r="K42" s="53">
        <f t="shared" si="3"/>
        <v>6865.8152039555043</v>
      </c>
      <c r="L42" s="54">
        <f t="shared" si="4"/>
        <v>-1.0085979771137898E-2</v>
      </c>
      <c r="M42" s="52">
        <f t="shared" si="5"/>
        <v>6815.7158615258686</v>
      </c>
      <c r="N42" s="53">
        <f t="shared" si="6"/>
        <v>6276.1706167635866</v>
      </c>
      <c r="O42" s="53">
        <f t="shared" si="7"/>
        <v>6210.8941556847822</v>
      </c>
      <c r="P42" s="53">
        <f t="shared" si="8"/>
        <v>7685.4991717452094</v>
      </c>
      <c r="Q42" s="53">
        <f t="shared" si="9"/>
        <v>6760.8513823372978</v>
      </c>
      <c r="R42" s="53">
        <f t="shared" si="10"/>
        <v>6857.1351764497304</v>
      </c>
      <c r="S42" s="55">
        <f t="shared" si="11"/>
        <v>7578.9890939479201</v>
      </c>
      <c r="T42" s="53">
        <f t="shared" si="12"/>
        <v>6868.8251991352254</v>
      </c>
      <c r="U42" s="53">
        <f t="shared" si="13"/>
        <v>6806.7521217956446</v>
      </c>
      <c r="V42" s="53">
        <f t="shared" si="14"/>
        <v>6216.0910501875469</v>
      </c>
    </row>
    <row r="43" spans="1:22" x14ac:dyDescent="0.35">
      <c r="A43" s="47" t="s">
        <v>196</v>
      </c>
      <c r="B43" s="47" t="s">
        <v>51</v>
      </c>
      <c r="C43" s="48">
        <v>1268</v>
      </c>
      <c r="D43" s="48">
        <v>1966</v>
      </c>
      <c r="E43" s="49">
        <f t="shared" si="0"/>
        <v>3234</v>
      </c>
      <c r="F43" s="49">
        <v>3335</v>
      </c>
      <c r="G43" s="49">
        <v>4198</v>
      </c>
      <c r="H43" s="50">
        <f t="shared" si="1"/>
        <v>-1.0198610590244073E-2</v>
      </c>
      <c r="I43" s="50">
        <f t="shared" si="15"/>
        <v>0.13933439758107946</v>
      </c>
      <c r="J43" s="52">
        <f t="shared" si="2"/>
        <v>3404.0797026369582</v>
      </c>
      <c r="K43" s="53">
        <f t="shared" si="3"/>
        <v>5449.3518862090314</v>
      </c>
      <c r="L43" s="54">
        <f t="shared" si="4"/>
        <v>4.8176728430103788E-2</v>
      </c>
      <c r="M43" s="52">
        <f t="shared" si="5"/>
        <v>2606.2072946624567</v>
      </c>
      <c r="N43" s="53">
        <f t="shared" si="6"/>
        <v>3701.4106192288668</v>
      </c>
      <c r="O43" s="53">
        <f>E43*(1+L43*4)</f>
        <v>3857.2141589718226</v>
      </c>
      <c r="P43" s="53">
        <f t="shared" si="8"/>
        <v>3407.7727355496058</v>
      </c>
      <c r="Q43" s="53">
        <f t="shared" si="9"/>
        <v>4585.8223253316328</v>
      </c>
      <c r="R43" s="53">
        <f t="shared" si="10"/>
        <v>5036.4297671088443</v>
      </c>
      <c r="S43" s="55">
        <f t="shared" si="11"/>
        <v>3403.188594678586</v>
      </c>
      <c r="T43" s="53">
        <f t="shared" si="12"/>
        <v>5646.6212163972423</v>
      </c>
      <c r="U43" s="53">
        <f t="shared" si="13"/>
        <v>2541.7075501588442</v>
      </c>
      <c r="V43" s="53">
        <f t="shared" si="14"/>
        <v>3921.3135026192426</v>
      </c>
    </row>
    <row r="44" spans="1:22" x14ac:dyDescent="0.35">
      <c r="A44" s="47" t="s">
        <v>198</v>
      </c>
      <c r="B44" s="47" t="s">
        <v>120</v>
      </c>
      <c r="C44" s="48">
        <v>0</v>
      </c>
      <c r="D44" s="48">
        <v>31940</v>
      </c>
      <c r="E44" s="49">
        <f t="shared" si="0"/>
        <v>31940</v>
      </c>
      <c r="F44" s="49">
        <v>21552</v>
      </c>
      <c r="G44" s="49">
        <v>31940</v>
      </c>
      <c r="H44" s="50">
        <f t="shared" si="1"/>
        <v>0.14011618556211447</v>
      </c>
      <c r="I44" s="51">
        <v>5.4673730437993617E-2</v>
      </c>
      <c r="J44" s="52">
        <f t="shared" si="2"/>
        <v>16580.184390769253</v>
      </c>
      <c r="K44" s="53">
        <f t="shared" si="3"/>
        <v>39519.134731034355</v>
      </c>
      <c r="L44" s="54">
        <f t="shared" si="4"/>
        <v>9.0741424234833445E-2</v>
      </c>
      <c r="M44" s="52">
        <f t="shared" si="5"/>
        <v>21971.413316185648</v>
      </c>
      <c r="N44" s="53">
        <f t="shared" si="6"/>
        <v>40634.843270181744</v>
      </c>
      <c r="O44" s="53">
        <f t="shared" si="7"/>
        <v>43533.12436024232</v>
      </c>
      <c r="P44" s="53">
        <f t="shared" si="8"/>
        <v>18781.817129468476</v>
      </c>
      <c r="Q44" s="53">
        <f t="shared" si="9"/>
        <v>37178.83685056855</v>
      </c>
      <c r="R44" s="53">
        <f t="shared" si="10"/>
        <v>38925.115800758067</v>
      </c>
      <c r="S44" s="55">
        <f t="shared" si="11"/>
        <v>15851.723220918104</v>
      </c>
      <c r="T44" s="53">
        <f t="shared" si="12"/>
        <v>39747.782943510843</v>
      </c>
      <c r="U44" s="53">
        <f t="shared" si="13"/>
        <v>20290.484282933612</v>
      </c>
      <c r="V44" s="53">
        <f t="shared" si="14"/>
        <v>45916.514240175376</v>
      </c>
    </row>
    <row r="45" spans="1:22" x14ac:dyDescent="0.35">
      <c r="A45" s="47" t="s">
        <v>192</v>
      </c>
      <c r="B45" s="47" t="s">
        <v>121</v>
      </c>
      <c r="C45" s="48">
        <v>7237</v>
      </c>
      <c r="D45" s="48">
        <v>16407</v>
      </c>
      <c r="E45" s="49">
        <v>59496</v>
      </c>
      <c r="F45" s="49">
        <v>59496</v>
      </c>
      <c r="G45" s="49">
        <v>74873</v>
      </c>
      <c r="H45" s="50">
        <f>((G45/F45)^(1/5))-1</f>
        <v>4.7050173871553191E-2</v>
      </c>
      <c r="I45" s="51">
        <v>5.4673730437993617E-2</v>
      </c>
      <c r="J45" s="52">
        <f>F45*(1/((1+H45)^5))</f>
        <v>47277.042672258351</v>
      </c>
      <c r="K45" s="53">
        <f>E45*(1+I45)^4</f>
        <v>73613.977456406385</v>
      </c>
      <c r="L45" s="54">
        <f t="shared" si="4"/>
        <v>4.527604631793225E-2</v>
      </c>
      <c r="M45" s="52">
        <f t="shared" si="5"/>
        <v>48513.502148416046</v>
      </c>
      <c r="N45" s="53">
        <f t="shared" si="6"/>
        <v>67577.230955195089</v>
      </c>
      <c r="O45" s="53">
        <f t="shared" si="7"/>
        <v>70270.974606926786</v>
      </c>
      <c r="P45" s="53">
        <f t="shared" si="8"/>
        <v>48165.114857140943</v>
      </c>
      <c r="Q45" s="53">
        <f t="shared" si="9"/>
        <v>69254.604798416607</v>
      </c>
      <c r="R45" s="53">
        <f t="shared" si="10"/>
        <v>72507.473064555466</v>
      </c>
      <c r="S45" s="55">
        <f t="shared" si="11"/>
        <v>47024.004907738621</v>
      </c>
      <c r="T45" s="53">
        <f t="shared" si="12"/>
        <v>74039.890231907368</v>
      </c>
      <c r="U45" s="53">
        <f t="shared" si="13"/>
        <v>47442.993421898565</v>
      </c>
      <c r="V45" s="53">
        <f t="shared" si="14"/>
        <v>71308.338398843567</v>
      </c>
    </row>
    <row r="46" spans="1:22" x14ac:dyDescent="0.35">
      <c r="A46" s="47" t="s">
        <v>188</v>
      </c>
      <c r="B46" s="47" t="s">
        <v>118</v>
      </c>
      <c r="C46" s="48">
        <v>0</v>
      </c>
      <c r="D46" s="48">
        <v>287458</v>
      </c>
      <c r="E46" s="49">
        <f t="shared" si="0"/>
        <v>287458</v>
      </c>
      <c r="F46" s="49">
        <v>288742</v>
      </c>
      <c r="G46" s="49">
        <v>287458</v>
      </c>
      <c r="H46" s="50">
        <f t="shared" si="1"/>
        <v>-1.4844947843777323E-3</v>
      </c>
      <c r="I46" s="51">
        <v>5.4673730437993617E-2</v>
      </c>
      <c r="J46" s="52">
        <f t="shared" si="2"/>
        <v>289601.18469515647</v>
      </c>
      <c r="K46" s="53">
        <f t="shared" si="3"/>
        <v>355669.73799354018</v>
      </c>
      <c r="L46" s="54">
        <f t="shared" si="4"/>
        <v>2.0762385297059094E-2</v>
      </c>
      <c r="M46" s="52">
        <f t="shared" si="5"/>
        <v>260422.98792268886</v>
      </c>
      <c r="N46" s="53">
        <f t="shared" si="6"/>
        <v>305362.94125816604</v>
      </c>
      <c r="O46" s="53">
        <f t="shared" si="7"/>
        <v>311331.25501088804</v>
      </c>
      <c r="P46" s="53">
        <f t="shared" si="8"/>
        <v>289607.60489491309</v>
      </c>
      <c r="Q46" s="53">
        <f t="shared" si="9"/>
        <v>334607.20361273433</v>
      </c>
      <c r="R46" s="53">
        <f t="shared" si="10"/>
        <v>350323.60481697909</v>
      </c>
      <c r="S46" s="55">
        <f t="shared" si="11"/>
        <v>289599.58761553274</v>
      </c>
      <c r="T46" s="53">
        <f t="shared" si="12"/>
        <v>357727.55758847028</v>
      </c>
      <c r="U46" s="53">
        <f t="shared" si="13"/>
        <v>259113.14928445462</v>
      </c>
      <c r="V46" s="53">
        <f t="shared" si="14"/>
        <v>312350.60903867823</v>
      </c>
    </row>
    <row r="47" spans="1:22" x14ac:dyDescent="0.35">
      <c r="A47" s="47" t="s">
        <v>193</v>
      </c>
      <c r="B47" s="47" t="s">
        <v>122</v>
      </c>
      <c r="C47" s="48">
        <v>3432</v>
      </c>
      <c r="D47" s="48">
        <v>14516</v>
      </c>
      <c r="E47" s="49">
        <f t="shared" si="0"/>
        <v>17948</v>
      </c>
      <c r="F47" s="49">
        <v>13839</v>
      </c>
      <c r="G47" s="49">
        <v>17948</v>
      </c>
      <c r="H47" s="50">
        <f t="shared" si="1"/>
        <v>9.0528744101809888E-2</v>
      </c>
      <c r="I47" s="51">
        <v>5.4673730437993617E-2</v>
      </c>
      <c r="J47" s="52">
        <f t="shared" si="2"/>
        <v>11636.717063802082</v>
      </c>
      <c r="K47" s="53">
        <f t="shared" si="3"/>
        <v>22206.932691064638</v>
      </c>
      <c r="L47" s="54">
        <f t="shared" si="4"/>
        <v>6.6757758428317215E-2</v>
      </c>
      <c r="M47" s="52">
        <f t="shared" si="5"/>
        <v>13456.403371917644</v>
      </c>
      <c r="N47" s="53">
        <f t="shared" si="6"/>
        <v>21542.504744814312</v>
      </c>
      <c r="O47" s="53">
        <f t="shared" si="7"/>
        <v>22740.672993085751</v>
      </c>
      <c r="P47" s="53">
        <f t="shared" si="8"/>
        <v>12355.403975938772</v>
      </c>
      <c r="Q47" s="53">
        <f t="shared" si="9"/>
        <v>20891.852341703328</v>
      </c>
      <c r="R47" s="53">
        <f t="shared" si="10"/>
        <v>21873.136455604439</v>
      </c>
      <c r="S47" s="55">
        <f t="shared" si="11"/>
        <v>11413.934888910526</v>
      </c>
      <c r="T47" s="53">
        <f t="shared" si="12"/>
        <v>22335.416664687935</v>
      </c>
      <c r="U47" s="53">
        <f t="shared" si="13"/>
        <v>12854.447957147757</v>
      </c>
      <c r="V47" s="53">
        <f t="shared" si="14"/>
        <v>23441.541397528839</v>
      </c>
    </row>
    <row r="48" spans="1:22" x14ac:dyDescent="0.35">
      <c r="A48" s="47" t="s">
        <v>194</v>
      </c>
      <c r="B48" s="47" t="s">
        <v>123</v>
      </c>
      <c r="C48" s="48">
        <v>854</v>
      </c>
      <c r="D48" s="48">
        <v>25835</v>
      </c>
      <c r="E48" s="49">
        <f t="shared" si="0"/>
        <v>26689</v>
      </c>
      <c r="F48" s="49">
        <v>20885</v>
      </c>
      <c r="G48" s="49">
        <v>36976</v>
      </c>
      <c r="H48" s="50">
        <f t="shared" si="1"/>
        <v>8.5173735635071912E-2</v>
      </c>
      <c r="I48" s="50">
        <f t="shared" si="15"/>
        <v>0.17704702295875174</v>
      </c>
      <c r="J48" s="52">
        <f t="shared" si="2"/>
        <v>17735.193513979666</v>
      </c>
      <c r="K48" s="53">
        <f t="shared" si="3"/>
        <v>51228.018134812075</v>
      </c>
      <c r="L48" s="54">
        <f t="shared" si="4"/>
        <v>0.11190366646427696</v>
      </c>
      <c r="M48" s="52">
        <f t="shared" si="5"/>
        <v>17113.617356631334</v>
      </c>
      <c r="N48" s="53">
        <f t="shared" si="6"/>
        <v>35648.790862795264</v>
      </c>
      <c r="O48" s="53">
        <f t="shared" si="7"/>
        <v>38635.387817060349</v>
      </c>
      <c r="P48" s="53">
        <f t="shared" si="8"/>
        <v>18717.71251343644</v>
      </c>
      <c r="Q48" s="53">
        <f t="shared" si="9"/>
        <v>40864.623987238374</v>
      </c>
      <c r="R48" s="53">
        <f t="shared" si="10"/>
        <v>45589.831982984499</v>
      </c>
      <c r="S48" s="55">
        <f t="shared" si="11"/>
        <v>17433.311278789544</v>
      </c>
      <c r="T48" s="53">
        <f t="shared" si="12"/>
        <v>54186.921973780874</v>
      </c>
      <c r="U48" s="53">
        <f t="shared" si="13"/>
        <v>15252.343496930202</v>
      </c>
      <c r="V48" s="53">
        <f t="shared" si="14"/>
        <v>41756.960725140896</v>
      </c>
    </row>
    <row r="49" spans="1:22" x14ac:dyDescent="0.35">
      <c r="A49" s="47" t="s">
        <v>9</v>
      </c>
      <c r="B49" s="47" t="s">
        <v>9</v>
      </c>
      <c r="C49" s="48">
        <v>217551</v>
      </c>
      <c r="D49" s="58">
        <v>1093957</v>
      </c>
      <c r="E49" s="64">
        <f>SUM(E2:E48)</f>
        <v>1540512</v>
      </c>
      <c r="F49" s="60">
        <f>SUM(F2:F48)</f>
        <v>1420865</v>
      </c>
      <c r="G49" s="48">
        <f>SUM(G2:G48)</f>
        <v>1713568</v>
      </c>
      <c r="H49" s="50">
        <f t="shared" si="1"/>
        <v>2.7316088979300268E-2</v>
      </c>
      <c r="I49" s="50">
        <f t="shared" si="15"/>
        <v>5.4673730437993617E-2</v>
      </c>
      <c r="J49" s="61">
        <f>SUM(J2:J48)</f>
        <v>1361384.6193723958</v>
      </c>
      <c r="K49" s="59">
        <f>SUM(K2:K48)</f>
        <v>2054902.9456666561</v>
      </c>
      <c r="L49" s="54">
        <f>((K49/J49)^(1/10))-1</f>
        <v>4.203197955640503E-2</v>
      </c>
      <c r="M49" s="59">
        <f>SUM(M2:M48)</f>
        <v>1276464.7397080688</v>
      </c>
      <c r="N49" s="59">
        <f>SUM(N2:N48)</f>
        <v>1751690.9325993333</v>
      </c>
      <c r="O49" s="59">
        <f t="shared" ref="O49" si="16">SUM(O2:O48)</f>
        <v>1822083.910132444</v>
      </c>
      <c r="P49" s="59">
        <f t="shared" ref="P49" si="17">SUM(P2:P48)</f>
        <v>1391859.6987307554</v>
      </c>
      <c r="Q49" s="59">
        <f t="shared" ref="Q49:V49" si="18">SUM(Q2:Q48)</f>
        <v>1861794.1295068702</v>
      </c>
      <c r="R49" s="59">
        <f t="shared" si="18"/>
        <v>1968888.1726758264</v>
      </c>
      <c r="S49" s="64">
        <f t="shared" si="18"/>
        <v>1348406.0254205284</v>
      </c>
      <c r="T49" s="64">
        <f t="shared" si="18"/>
        <v>2110010.7482932787</v>
      </c>
      <c r="U49" s="59">
        <f t="shared" si="18"/>
        <v>1243857.8922254855</v>
      </c>
      <c r="V49" s="59">
        <f t="shared" si="18"/>
        <v>1870275.1704227754</v>
      </c>
    </row>
    <row r="53" spans="1:22" x14ac:dyDescent="0.35">
      <c r="H53">
        <f>2018-2015</f>
        <v>3</v>
      </c>
    </row>
    <row r="54" spans="1:22" x14ac:dyDescent="0.35">
      <c r="H54">
        <f>2020-2018</f>
        <v>2</v>
      </c>
    </row>
  </sheetData>
  <autoFilter ref="A1:E49" xr:uid="{F2D87D5B-7CD5-485B-B443-13D41978E6B2}"/>
  <phoneticPr fontId="11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A9C27-9436-4CC7-9B46-FAAFFC631216}">
  <dimension ref="A1:D52"/>
  <sheetViews>
    <sheetView workbookViewId="0">
      <selection activeCell="D52" sqref="D52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17.08984375" bestFit="1" customWidth="1"/>
    <col min="4" max="4" width="19.1796875" bestFit="1" customWidth="1"/>
    <col min="5" max="68" width="3.08984375" bestFit="1" customWidth="1"/>
    <col min="69" max="238" width="4.08984375" bestFit="1" customWidth="1"/>
    <col min="239" max="510" width="5.08984375" bestFit="1" customWidth="1"/>
    <col min="511" max="679" width="6.6328125" bestFit="1" customWidth="1"/>
    <col min="680" max="746" width="7.6328125" bestFit="1" customWidth="1"/>
    <col min="747" max="759" width="8.6328125" bestFit="1" customWidth="1"/>
    <col min="760" max="760" width="12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278</v>
      </c>
      <c r="C3" t="s">
        <v>251</v>
      </c>
      <c r="D3" t="s">
        <v>279</v>
      </c>
    </row>
    <row r="4" spans="1:4" x14ac:dyDescent="0.35">
      <c r="A4" s="16" t="s">
        <v>9</v>
      </c>
      <c r="B4" s="38">
        <v>954298.22938206466</v>
      </c>
      <c r="C4" s="38">
        <v>1093957</v>
      </c>
      <c r="D4" s="38">
        <v>1361376.4992340105</v>
      </c>
    </row>
    <row r="5" spans="1:4" x14ac:dyDescent="0.35">
      <c r="A5" s="16" t="s">
        <v>163</v>
      </c>
      <c r="B5" s="38">
        <v>9715.296393394503</v>
      </c>
      <c r="C5" s="38">
        <v>46082</v>
      </c>
      <c r="D5" s="38">
        <v>57346.81695688374</v>
      </c>
    </row>
    <row r="6" spans="1:4" x14ac:dyDescent="0.35">
      <c r="A6" s="16" t="s">
        <v>166</v>
      </c>
      <c r="B6" s="38">
        <v>5404.0127307404018</v>
      </c>
      <c r="C6" s="38">
        <v>8996</v>
      </c>
      <c r="D6" s="38">
        <v>9144.2870810576624</v>
      </c>
    </row>
    <row r="7" spans="1:4" x14ac:dyDescent="0.35">
      <c r="A7" s="16" t="s">
        <v>164</v>
      </c>
      <c r="B7" s="38">
        <v>2527.3372895879011</v>
      </c>
      <c r="C7" s="38">
        <v>3260</v>
      </c>
      <c r="D7" s="38">
        <v>2796.2522028627295</v>
      </c>
    </row>
    <row r="8" spans="1:4" x14ac:dyDescent="0.35">
      <c r="A8" s="16" t="s">
        <v>152</v>
      </c>
      <c r="B8" s="38">
        <v>5760.1024633803963</v>
      </c>
      <c r="C8" s="38">
        <v>10325</v>
      </c>
      <c r="D8" s="38">
        <v>12920.048949633248</v>
      </c>
    </row>
    <row r="9" spans="1:4" x14ac:dyDescent="0.35">
      <c r="A9" s="16" t="s">
        <v>165</v>
      </c>
      <c r="B9" s="38">
        <v>5127.0401074853644</v>
      </c>
      <c r="C9" s="38">
        <v>6935</v>
      </c>
      <c r="D9" s="38">
        <v>26145.111295807616</v>
      </c>
    </row>
    <row r="10" spans="1:4" x14ac:dyDescent="0.35">
      <c r="A10" s="16" t="s">
        <v>153</v>
      </c>
      <c r="B10" s="38">
        <v>700.03861330745121</v>
      </c>
      <c r="C10" s="38">
        <v>751</v>
      </c>
      <c r="D10" s="38">
        <v>934.5831243136081</v>
      </c>
    </row>
    <row r="11" spans="1:4" x14ac:dyDescent="0.35">
      <c r="A11" s="16" t="s">
        <v>167</v>
      </c>
      <c r="B11" s="38">
        <v>8409.0018954168318</v>
      </c>
      <c r="C11" s="38">
        <v>11730</v>
      </c>
      <c r="D11" s="38">
        <v>14597.416841809085</v>
      </c>
    </row>
    <row r="12" spans="1:4" x14ac:dyDescent="0.35">
      <c r="A12" s="16" t="s">
        <v>169</v>
      </c>
      <c r="B12" s="38">
        <v>10695.806516286484</v>
      </c>
      <c r="C12" s="38">
        <v>9925</v>
      </c>
      <c r="D12" s="38">
        <v>21262.110493024818</v>
      </c>
    </row>
    <row r="13" spans="1:4" x14ac:dyDescent="0.35">
      <c r="A13" s="16" t="s">
        <v>155</v>
      </c>
      <c r="B13" s="38">
        <v>51214.076252696468</v>
      </c>
      <c r="C13" s="38">
        <v>103785</v>
      </c>
      <c r="D13" s="38">
        <v>129155.4055351369</v>
      </c>
    </row>
    <row r="14" spans="1:4" x14ac:dyDescent="0.35">
      <c r="A14" s="16" t="s">
        <v>190</v>
      </c>
      <c r="B14" s="38">
        <v>3833.8374038980696</v>
      </c>
      <c r="C14" s="38">
        <v>4012</v>
      </c>
      <c r="D14" s="38">
        <v>4992.7396734303538</v>
      </c>
    </row>
    <row r="15" spans="1:4" x14ac:dyDescent="0.35">
      <c r="A15" s="16" t="s">
        <v>197</v>
      </c>
      <c r="B15" s="38">
        <v>239.36202402300387</v>
      </c>
      <c r="C15" s="38">
        <v>747</v>
      </c>
      <c r="D15" s="38">
        <v>929.60531805894175</v>
      </c>
    </row>
    <row r="16" spans="1:4" x14ac:dyDescent="0.35">
      <c r="A16" s="16" t="s">
        <v>168</v>
      </c>
      <c r="B16" s="38">
        <v>400.96558420285743</v>
      </c>
      <c r="C16" s="38">
        <v>768</v>
      </c>
      <c r="D16" s="38">
        <v>955.73880089594013</v>
      </c>
    </row>
    <row r="17" spans="1:4" x14ac:dyDescent="0.35">
      <c r="A17" s="16" t="s">
        <v>162</v>
      </c>
      <c r="B17" s="38">
        <v>76530.016625677265</v>
      </c>
      <c r="C17" s="38">
        <v>57705</v>
      </c>
      <c r="D17" s="38">
        <v>117491.66319427606</v>
      </c>
    </row>
    <row r="18" spans="1:4" x14ac:dyDescent="0.35">
      <c r="A18" s="16" t="s">
        <v>195</v>
      </c>
      <c r="B18" s="38">
        <v>4402.1488352931328</v>
      </c>
      <c r="C18" s="38">
        <v>3939</v>
      </c>
      <c r="D18" s="38">
        <v>6290.3702033452346</v>
      </c>
    </row>
    <row r="19" spans="1:4" x14ac:dyDescent="0.35">
      <c r="A19" s="16" t="s">
        <v>156</v>
      </c>
      <c r="B19" s="38">
        <v>75558.276144848467</v>
      </c>
      <c r="C19" s="38">
        <v>61772</v>
      </c>
      <c r="D19" s="38">
        <v>83622.593323751687</v>
      </c>
    </row>
    <row r="20" spans="1:4" x14ac:dyDescent="0.35">
      <c r="A20" s="16" t="s">
        <v>158</v>
      </c>
      <c r="B20" s="38">
        <v>1458.66253832966</v>
      </c>
      <c r="C20" s="38">
        <v>5352</v>
      </c>
      <c r="D20" s="38">
        <v>6660.3047687435828</v>
      </c>
    </row>
    <row r="21" spans="1:4" x14ac:dyDescent="0.35">
      <c r="A21" s="16" t="s">
        <v>173</v>
      </c>
      <c r="B21" s="38">
        <v>37544.637373938669</v>
      </c>
      <c r="C21" s="38">
        <v>42827</v>
      </c>
      <c r="D21" s="38">
        <v>54512.850359479373</v>
      </c>
    </row>
    <row r="22" spans="1:4" x14ac:dyDescent="0.35">
      <c r="A22" s="16" t="s">
        <v>174</v>
      </c>
      <c r="B22" s="38">
        <v>5031.5479505001813</v>
      </c>
      <c r="C22" s="38">
        <v>6329</v>
      </c>
      <c r="D22" s="38">
        <v>7876.1339464458397</v>
      </c>
    </row>
    <row r="23" spans="1:4" x14ac:dyDescent="0.35">
      <c r="A23" s="16" t="s">
        <v>172</v>
      </c>
      <c r="B23" s="38">
        <v>3634.0977509582299</v>
      </c>
      <c r="C23" s="38">
        <v>1178</v>
      </c>
      <c r="D23" s="38">
        <v>7142.6091026882659</v>
      </c>
    </row>
    <row r="24" spans="1:4" x14ac:dyDescent="0.35">
      <c r="A24" s="16" t="s">
        <v>175</v>
      </c>
      <c r="B24" s="38">
        <v>1085.9012596014577</v>
      </c>
      <c r="C24" s="38">
        <v>1264</v>
      </c>
      <c r="D24" s="38">
        <v>1521.9279634248612</v>
      </c>
    </row>
    <row r="25" spans="1:4" x14ac:dyDescent="0.35">
      <c r="A25" s="16" t="s">
        <v>171</v>
      </c>
      <c r="B25" s="38">
        <v>230.95258120904808</v>
      </c>
      <c r="C25" s="38">
        <v>355</v>
      </c>
      <c r="D25" s="38">
        <v>963.56479817549553</v>
      </c>
    </row>
    <row r="26" spans="1:4" x14ac:dyDescent="0.35">
      <c r="A26" s="16" t="s">
        <v>176</v>
      </c>
      <c r="B26" s="38">
        <v>53141.592122539507</v>
      </c>
      <c r="C26" s="38">
        <v>76000</v>
      </c>
      <c r="D26" s="38">
        <v>101290.96538374692</v>
      </c>
    </row>
    <row r="27" spans="1:4" x14ac:dyDescent="0.35">
      <c r="A27" s="16" t="s">
        <v>177</v>
      </c>
      <c r="B27" s="38">
        <v>4158.5999702255003</v>
      </c>
      <c r="C27" s="38">
        <v>8488</v>
      </c>
      <c r="D27" s="38">
        <v>10562.904872402005</v>
      </c>
    </row>
    <row r="28" spans="1:4" x14ac:dyDescent="0.35">
      <c r="A28" s="16" t="s">
        <v>161</v>
      </c>
      <c r="B28" s="38">
        <v>1120.2077739737847</v>
      </c>
      <c r="C28" s="38">
        <v>967</v>
      </c>
      <c r="D28" s="38">
        <v>3982.109048918941</v>
      </c>
    </row>
    <row r="29" spans="1:4" x14ac:dyDescent="0.35">
      <c r="A29" s="16" t="s">
        <v>178</v>
      </c>
      <c r="B29" s="38">
        <v>3706.47404957153</v>
      </c>
      <c r="C29" s="38">
        <v>4560</v>
      </c>
      <c r="D29" s="38">
        <v>4682.838385224115</v>
      </c>
    </row>
    <row r="30" spans="1:4" x14ac:dyDescent="0.35">
      <c r="A30" s="16" t="s">
        <v>180</v>
      </c>
      <c r="B30" s="38">
        <v>4377.2635335790283</v>
      </c>
      <c r="C30" s="38">
        <v>5225</v>
      </c>
      <c r="D30" s="38">
        <v>5243.6990980642122</v>
      </c>
    </row>
    <row r="31" spans="1:4" x14ac:dyDescent="0.35">
      <c r="A31" s="16" t="s">
        <v>182</v>
      </c>
      <c r="B31" s="38">
        <v>6059.4895007601799</v>
      </c>
      <c r="C31" s="38">
        <v>7961</v>
      </c>
      <c r="D31" s="38">
        <v>9121.7479793656494</v>
      </c>
    </row>
    <row r="32" spans="1:4" x14ac:dyDescent="0.35">
      <c r="A32" s="16" t="s">
        <v>159</v>
      </c>
      <c r="B32" s="38">
        <v>3035.614152532843</v>
      </c>
      <c r="C32" s="38">
        <v>4017</v>
      </c>
      <c r="D32" s="38">
        <v>4998.9619312486866</v>
      </c>
    </row>
    <row r="33" spans="1:4" x14ac:dyDescent="0.35">
      <c r="A33" s="16" t="s">
        <v>181</v>
      </c>
      <c r="B33" s="38">
        <v>3049.9730163229001</v>
      </c>
      <c r="C33" s="38">
        <v>4419</v>
      </c>
      <c r="D33" s="38">
        <v>5499.2314598426556</v>
      </c>
    </row>
    <row r="34" spans="1:4" x14ac:dyDescent="0.35">
      <c r="A34" s="16" t="s">
        <v>179</v>
      </c>
      <c r="B34" s="38">
        <v>11611.493241840981</v>
      </c>
      <c r="C34" s="38">
        <v>6025</v>
      </c>
      <c r="D34" s="38">
        <v>44595.471161002759</v>
      </c>
    </row>
    <row r="35" spans="1:4" x14ac:dyDescent="0.35">
      <c r="A35" s="16" t="s">
        <v>183</v>
      </c>
      <c r="B35" s="38">
        <v>9238.3364785455142</v>
      </c>
      <c r="C35" s="38">
        <v>12956</v>
      </c>
      <c r="D35" s="38">
        <v>19664.272548744178</v>
      </c>
    </row>
    <row r="36" spans="1:4" x14ac:dyDescent="0.35">
      <c r="A36" s="16" t="s">
        <v>191</v>
      </c>
      <c r="B36" s="38">
        <v>2490.4501898046274</v>
      </c>
      <c r="C36" s="38">
        <v>3581</v>
      </c>
      <c r="D36" s="38">
        <v>3952.6779197982319</v>
      </c>
    </row>
    <row r="37" spans="1:4" x14ac:dyDescent="0.35">
      <c r="A37" s="16" t="s">
        <v>157</v>
      </c>
      <c r="B37" s="38">
        <v>155220.90103727044</v>
      </c>
      <c r="C37" s="38">
        <v>180709</v>
      </c>
      <c r="D37" s="38">
        <v>212318.52586701012</v>
      </c>
    </row>
    <row r="38" spans="1:4" x14ac:dyDescent="0.35">
      <c r="A38" s="16" t="s">
        <v>184</v>
      </c>
      <c r="B38" s="38">
        <v>10261.844615532345</v>
      </c>
      <c r="C38" s="38">
        <v>9551</v>
      </c>
      <c r="D38" s="38">
        <v>19121.732343104875</v>
      </c>
    </row>
    <row r="39" spans="1:4" x14ac:dyDescent="0.35">
      <c r="A39" s="16" t="s">
        <v>185</v>
      </c>
      <c r="B39" s="38">
        <v>4020.6726903207755</v>
      </c>
      <c r="C39" s="38">
        <v>4577</v>
      </c>
      <c r="D39" s="38">
        <v>6229.1762005046021</v>
      </c>
    </row>
    <row r="40" spans="1:4" x14ac:dyDescent="0.35">
      <c r="A40" s="16" t="s">
        <v>187</v>
      </c>
      <c r="B40" s="38">
        <v>9557.50442607488</v>
      </c>
      <c r="C40" s="38">
        <v>5302</v>
      </c>
      <c r="D40" s="38">
        <v>16992.7623928555</v>
      </c>
    </row>
    <row r="41" spans="1:4" x14ac:dyDescent="0.35">
      <c r="A41" s="16" t="s">
        <v>189</v>
      </c>
      <c r="B41" s="38">
        <v>549.09574422754781</v>
      </c>
      <c r="C41" s="38">
        <v>2014</v>
      </c>
      <c r="D41" s="38">
        <v>2506.3254492245096</v>
      </c>
    </row>
    <row r="42" spans="1:4" x14ac:dyDescent="0.35">
      <c r="A42" s="16" t="s">
        <v>154</v>
      </c>
      <c r="B42" s="38">
        <v>473.45338635640582</v>
      </c>
      <c r="C42" s="38">
        <v>206</v>
      </c>
      <c r="D42" s="38">
        <v>813.5622816513021</v>
      </c>
    </row>
    <row r="43" spans="1:4" x14ac:dyDescent="0.35">
      <c r="A43" s="16" t="s">
        <v>160</v>
      </c>
      <c r="B43" s="38">
        <v>3855.6988714954305</v>
      </c>
      <c r="C43" s="38">
        <v>2204</v>
      </c>
      <c r="D43" s="38">
        <v>13691.010181937254</v>
      </c>
    </row>
    <row r="44" spans="1:4" x14ac:dyDescent="0.35">
      <c r="A44" s="16" t="s">
        <v>186</v>
      </c>
      <c r="B44" s="38">
        <v>1731.9500470478176</v>
      </c>
      <c r="C44" s="38">
        <v>1272</v>
      </c>
      <c r="D44" s="38">
        <v>1932.510524722466</v>
      </c>
    </row>
    <row r="45" spans="1:4" x14ac:dyDescent="0.35">
      <c r="A45" s="16" t="s">
        <v>170</v>
      </c>
      <c r="B45" s="38">
        <v>4523.7383915205219</v>
      </c>
      <c r="C45" s="38">
        <v>3863</v>
      </c>
      <c r="D45" s="38">
        <v>4099.8565735876664</v>
      </c>
    </row>
    <row r="46" spans="1:4" x14ac:dyDescent="0.35">
      <c r="A46" s="16" t="s">
        <v>196</v>
      </c>
      <c r="B46" s="38">
        <v>2068.8524357260671</v>
      </c>
      <c r="C46" s="38">
        <v>1966</v>
      </c>
      <c r="D46" s="38">
        <v>3432.6707827572595</v>
      </c>
    </row>
    <row r="47" spans="1:4" x14ac:dyDescent="0.35">
      <c r="A47" s="16" t="s">
        <v>198</v>
      </c>
      <c r="B47" s="38">
        <v>15851.723220918104</v>
      </c>
      <c r="C47" s="38">
        <v>31940</v>
      </c>
      <c r="D47" s="38">
        <v>39747.782943510843</v>
      </c>
    </row>
    <row r="48" spans="1:4" x14ac:dyDescent="0.35">
      <c r="A48" s="16" t="s">
        <v>192</v>
      </c>
      <c r="B48" s="38">
        <v>12967.642337657449</v>
      </c>
      <c r="C48" s="38">
        <v>16407</v>
      </c>
      <c r="D48" s="38">
        <v>20417.716805077722</v>
      </c>
    </row>
    <row r="49" spans="1:4" x14ac:dyDescent="0.35">
      <c r="A49" s="16" t="s">
        <v>188</v>
      </c>
      <c r="B49" s="38">
        <v>289599.58761553268</v>
      </c>
      <c r="C49" s="38">
        <v>287458</v>
      </c>
      <c r="D49" s="38">
        <v>357727.55758847028</v>
      </c>
    </row>
    <row r="50" spans="1:4" x14ac:dyDescent="0.35">
      <c r="A50" s="16" t="s">
        <v>193</v>
      </c>
      <c r="B50" s="38">
        <v>9231.372790696747</v>
      </c>
      <c r="C50" s="38">
        <v>14516</v>
      </c>
      <c r="D50" s="38">
        <v>18064.458898184203</v>
      </c>
    </row>
    <row r="51" spans="1:4" x14ac:dyDescent="0.35">
      <c r="A51" s="16" t="s">
        <v>194</v>
      </c>
      <c r="B51" s="38">
        <v>16875.476671569853</v>
      </c>
      <c r="C51" s="38">
        <v>25835</v>
      </c>
      <c r="D51" s="38">
        <v>52453.037925461009</v>
      </c>
    </row>
    <row r="52" spans="1:4" x14ac:dyDescent="0.35">
      <c r="A52" s="16" t="s">
        <v>125</v>
      </c>
      <c r="B52" s="38">
        <v>1902580.3560284832</v>
      </c>
      <c r="C52" s="38">
        <v>2204013</v>
      </c>
      <c r="D52" s="38">
        <v>2911782.1997136734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73EF4-6CCD-4527-9CCB-102488FE7210}">
  <dimension ref="A1:C52"/>
  <sheetViews>
    <sheetView workbookViewId="0">
      <selection activeCell="C3" sqref="C3"/>
    </sheetView>
  </sheetViews>
  <sheetFormatPr defaultRowHeight="14.5" x14ac:dyDescent="0.35"/>
  <cols>
    <col min="1" max="1" width="12.36328125" bestFit="1" customWidth="1"/>
    <col min="2" max="4" width="28.7265625" bestFit="1" customWidth="1"/>
  </cols>
  <sheetData>
    <row r="1" spans="1:3" x14ac:dyDescent="0.35">
      <c r="A1" s="15" t="s">
        <v>235</v>
      </c>
      <c r="B1" t="s">
        <v>139</v>
      </c>
    </row>
    <row r="3" spans="1:3" x14ac:dyDescent="0.35">
      <c r="A3" s="15" t="s">
        <v>124</v>
      </c>
      <c r="B3" t="s">
        <v>280</v>
      </c>
      <c r="C3" t="s">
        <v>281</v>
      </c>
    </row>
    <row r="4" spans="1:3" x14ac:dyDescent="0.35">
      <c r="A4" s="16" t="s">
        <v>9</v>
      </c>
      <c r="B4" s="1">
        <v>10.105958255427954</v>
      </c>
      <c r="C4" s="1">
        <v>10.157852444041611</v>
      </c>
    </row>
    <row r="5" spans="1:3" x14ac:dyDescent="0.35">
      <c r="A5" s="16" t="s">
        <v>163</v>
      </c>
      <c r="B5" s="1">
        <v>3.7156444908653383</v>
      </c>
      <c r="C5" s="1">
        <v>14.735143611692351</v>
      </c>
    </row>
    <row r="6" spans="1:3" x14ac:dyDescent="0.35">
      <c r="A6" s="16" t="s">
        <v>166</v>
      </c>
      <c r="B6" s="1">
        <v>5.3243721039032419</v>
      </c>
      <c r="C6" s="1">
        <v>7.8270513980870495</v>
      </c>
    </row>
    <row r="7" spans="1:3" x14ac:dyDescent="0.35">
      <c r="A7" s="16" t="s">
        <v>164</v>
      </c>
      <c r="B7" s="1">
        <v>2.4516474551235019</v>
      </c>
      <c r="C7" s="1">
        <v>2.7301619710462983</v>
      </c>
    </row>
    <row r="8" spans="1:3" x14ac:dyDescent="0.35">
      <c r="A8" s="16" t="s">
        <v>152</v>
      </c>
      <c r="B8" s="1">
        <v>3.2660293562509239</v>
      </c>
      <c r="C8" s="1">
        <v>5.0630805900712721</v>
      </c>
    </row>
    <row r="9" spans="1:3" x14ac:dyDescent="0.35">
      <c r="A9" s="16" t="s">
        <v>165</v>
      </c>
      <c r="B9" s="1">
        <v>23.123127129233964</v>
      </c>
      <c r="C9" s="1">
        <v>28.289858666966364</v>
      </c>
    </row>
    <row r="10" spans="1:3" x14ac:dyDescent="0.35">
      <c r="A10" s="16" t="s">
        <v>153</v>
      </c>
      <c r="B10" s="1">
        <v>1.4576762846286004</v>
      </c>
      <c r="C10" s="1">
        <v>1.4740577610809498</v>
      </c>
    </row>
    <row r="11" spans="1:3" x14ac:dyDescent="0.35">
      <c r="A11" s="16" t="s">
        <v>167</v>
      </c>
      <c r="B11" s="1">
        <v>3.7424459410689876</v>
      </c>
      <c r="C11" s="1">
        <v>4.6010846831597192</v>
      </c>
    </row>
    <row r="12" spans="1:3" x14ac:dyDescent="0.35">
      <c r="A12" s="16" t="s">
        <v>169</v>
      </c>
      <c r="B12" s="1">
        <v>4.9442429066380447</v>
      </c>
      <c r="C12" s="1">
        <v>3.957849954737946</v>
      </c>
    </row>
    <row r="13" spans="1:3" x14ac:dyDescent="0.35">
      <c r="A13" s="16" t="s">
        <v>155</v>
      </c>
      <c r="B13" s="1">
        <v>6.9716936580642237</v>
      </c>
      <c r="C13" s="1">
        <v>11.917344372211099</v>
      </c>
    </row>
    <row r="14" spans="1:3" x14ac:dyDescent="0.35">
      <c r="A14" s="16" t="s">
        <v>190</v>
      </c>
      <c r="B14" s="1">
        <v>7.9407303190585035</v>
      </c>
      <c r="C14" s="1">
        <v>7.3735605291761095</v>
      </c>
    </row>
    <row r="15" spans="1:3" x14ac:dyDescent="0.35">
      <c r="A15" s="16" t="s">
        <v>197</v>
      </c>
      <c r="B15" s="1">
        <v>3.4224276643373179</v>
      </c>
      <c r="C15" s="1">
        <v>9.622401259285061</v>
      </c>
    </row>
    <row r="16" spans="1:3" x14ac:dyDescent="0.35">
      <c r="A16" s="16" t="s">
        <v>168</v>
      </c>
      <c r="B16" s="1">
        <v>7.4261137200958904</v>
      </c>
      <c r="C16" s="1">
        <v>13.445342843112282</v>
      </c>
    </row>
    <row r="17" spans="1:3" x14ac:dyDescent="0.35">
      <c r="A17" s="16" t="s">
        <v>162</v>
      </c>
      <c r="B17" s="1">
        <v>20.139146028468037</v>
      </c>
      <c r="C17" s="1">
        <v>13.763205181805606</v>
      </c>
    </row>
    <row r="18" spans="1:3" x14ac:dyDescent="0.35">
      <c r="A18" s="16" t="s">
        <v>195</v>
      </c>
      <c r="B18" s="1">
        <v>13.35454709773861</v>
      </c>
      <c r="C18" s="1">
        <v>11.432719432967307</v>
      </c>
    </row>
    <row r="19" spans="1:3" x14ac:dyDescent="0.35">
      <c r="A19" s="16" t="s">
        <v>156</v>
      </c>
      <c r="B19" s="1">
        <v>7.7827439430204901</v>
      </c>
      <c r="C19" s="1">
        <v>5.5585631594753488</v>
      </c>
    </row>
    <row r="20" spans="1:3" x14ac:dyDescent="0.35">
      <c r="A20" s="16" t="s">
        <v>158</v>
      </c>
      <c r="B20" s="1">
        <v>7.6681853519003091</v>
      </c>
      <c r="C20" s="1">
        <v>24.415930299635747</v>
      </c>
    </row>
    <row r="21" spans="1:3" x14ac:dyDescent="0.35">
      <c r="A21" s="16" t="s">
        <v>173</v>
      </c>
      <c r="B21" s="1">
        <v>13.639899390352436</v>
      </c>
      <c r="C21" s="1">
        <v>13.873051969880573</v>
      </c>
    </row>
    <row r="22" spans="1:3" x14ac:dyDescent="0.35">
      <c r="A22" s="16" t="s">
        <v>174</v>
      </c>
      <c r="B22" s="1">
        <v>4.5512005869515519</v>
      </c>
      <c r="C22" s="1">
        <v>5.0410739199933232</v>
      </c>
    </row>
    <row r="23" spans="1:3" x14ac:dyDescent="0.35">
      <c r="A23" s="16" t="s">
        <v>172</v>
      </c>
      <c r="B23" s="1">
        <v>17.102686781274002</v>
      </c>
      <c r="C23" s="1">
        <v>4.8181624272904289</v>
      </c>
    </row>
    <row r="24" spans="1:3" x14ac:dyDescent="0.35">
      <c r="A24" s="16" t="s">
        <v>175</v>
      </c>
      <c r="B24" s="1">
        <v>6.3961105025700622</v>
      </c>
      <c r="C24" s="1">
        <v>6.5663889717912856</v>
      </c>
    </row>
    <row r="25" spans="1:3" x14ac:dyDescent="0.35">
      <c r="A25" s="16" t="s">
        <v>171</v>
      </c>
      <c r="B25" s="1">
        <v>1.8566200584195556</v>
      </c>
      <c r="C25" s="1">
        <v>2.3633713392293343</v>
      </c>
    </row>
    <row r="26" spans="1:3" x14ac:dyDescent="0.35">
      <c r="A26" s="16" t="s">
        <v>176</v>
      </c>
      <c r="B26" s="1">
        <v>11.863983641708673</v>
      </c>
      <c r="C26" s="1">
        <v>15.214208853932867</v>
      </c>
    </row>
    <row r="27" spans="1:3" x14ac:dyDescent="0.35">
      <c r="A27" s="16" t="s">
        <v>177</v>
      </c>
      <c r="B27" s="1">
        <v>9.3930572333114082</v>
      </c>
      <c r="C27" s="1">
        <v>17.360035227291089</v>
      </c>
    </row>
    <row r="28" spans="1:3" x14ac:dyDescent="0.35">
      <c r="A28" s="16" t="s">
        <v>161</v>
      </c>
      <c r="B28" s="1">
        <v>5.4013548327194121</v>
      </c>
      <c r="C28" s="1">
        <v>4.3994200226840832</v>
      </c>
    </row>
    <row r="29" spans="1:3" x14ac:dyDescent="0.35">
      <c r="A29" s="16" t="s">
        <v>178</v>
      </c>
      <c r="B29" s="1">
        <v>1.5713339411001623</v>
      </c>
      <c r="C29" s="1">
        <v>1.6985428402117055</v>
      </c>
    </row>
    <row r="30" spans="1:3" x14ac:dyDescent="0.35">
      <c r="A30" s="16" t="s">
        <v>180</v>
      </c>
      <c r="B30" s="1">
        <v>2.5742502747974809</v>
      </c>
      <c r="C30" s="1">
        <v>2.621110610466443</v>
      </c>
    </row>
    <row r="31" spans="1:3" x14ac:dyDescent="0.35">
      <c r="A31" s="16" t="s">
        <v>182</v>
      </c>
      <c r="B31" s="1">
        <v>2.3996333165279569</v>
      </c>
      <c r="C31" s="1">
        <v>2.7056256366746489</v>
      </c>
    </row>
    <row r="32" spans="1:3" x14ac:dyDescent="0.35">
      <c r="A32" s="16" t="s">
        <v>159</v>
      </c>
      <c r="B32" s="1">
        <v>8.1101987826552318</v>
      </c>
      <c r="C32" s="1">
        <v>9.405926857854956</v>
      </c>
    </row>
    <row r="33" spans="1:3" x14ac:dyDescent="0.35">
      <c r="A33" s="16" t="s">
        <v>181</v>
      </c>
      <c r="B33" s="1">
        <v>23.630534611275433</v>
      </c>
      <c r="C33" s="1">
        <v>34.113502470121723</v>
      </c>
    </row>
    <row r="34" spans="1:3" x14ac:dyDescent="0.35">
      <c r="A34" s="16" t="s">
        <v>179</v>
      </c>
      <c r="B34" s="1">
        <v>7.2459631286821979</v>
      </c>
      <c r="C34" s="1">
        <v>3.2801820438425073</v>
      </c>
    </row>
    <row r="35" spans="1:3" x14ac:dyDescent="0.35">
      <c r="A35" s="16" t="s">
        <v>183</v>
      </c>
      <c r="B35" s="1">
        <v>41.906530152031571</v>
      </c>
      <c r="C35" s="1">
        <v>53.855863237034164</v>
      </c>
    </row>
    <row r="36" spans="1:3" x14ac:dyDescent="0.35">
      <c r="A36" s="16" t="s">
        <v>191</v>
      </c>
      <c r="B36" s="1">
        <v>1.3351330191698632</v>
      </c>
      <c r="C36" s="1">
        <v>1.5861234001347742</v>
      </c>
    </row>
    <row r="37" spans="1:3" x14ac:dyDescent="0.35">
      <c r="A37" s="16" t="s">
        <v>157</v>
      </c>
      <c r="B37" s="1">
        <v>8.8836687913625223</v>
      </c>
      <c r="C37" s="1">
        <v>9.1088847586301149</v>
      </c>
    </row>
    <row r="38" spans="1:3" x14ac:dyDescent="0.35">
      <c r="A38" s="16" t="s">
        <v>184</v>
      </c>
      <c r="B38" s="1">
        <v>9.243781231761373</v>
      </c>
      <c r="C38" s="1">
        <v>7.6214065688449182</v>
      </c>
    </row>
    <row r="39" spans="1:3" x14ac:dyDescent="0.35">
      <c r="A39" s="16" t="s">
        <v>185</v>
      </c>
      <c r="B39" s="1">
        <v>2.9573412671365364</v>
      </c>
      <c r="C39" s="1">
        <v>2.9387009580601728</v>
      </c>
    </row>
    <row r="40" spans="1:3" x14ac:dyDescent="0.35">
      <c r="A40" s="16" t="s">
        <v>187</v>
      </c>
      <c r="B40" s="1">
        <v>13.722467478807911</v>
      </c>
      <c r="C40" s="1">
        <v>6.7444478832393857</v>
      </c>
    </row>
    <row r="41" spans="1:3" x14ac:dyDescent="0.35">
      <c r="A41" s="16" t="s">
        <v>189</v>
      </c>
      <c r="B41" s="1">
        <v>0.49441222001590635</v>
      </c>
      <c r="C41" s="1">
        <v>1.9374085256268212</v>
      </c>
    </row>
    <row r="42" spans="1:3" x14ac:dyDescent="0.35">
      <c r="A42" s="16" t="s">
        <v>154</v>
      </c>
      <c r="B42" s="1">
        <v>24.435420983830564</v>
      </c>
      <c r="C42" s="1">
        <v>9.747142100083277</v>
      </c>
    </row>
    <row r="43" spans="1:3" x14ac:dyDescent="0.35">
      <c r="A43" s="16" t="s">
        <v>160</v>
      </c>
      <c r="B43" s="1">
        <v>34.477630009822164</v>
      </c>
      <c r="C43" s="1">
        <v>18.993000424412553</v>
      </c>
    </row>
    <row r="44" spans="1:3" x14ac:dyDescent="0.35">
      <c r="A44" s="16" t="s">
        <v>186</v>
      </c>
      <c r="B44" s="1">
        <v>179.0795590139812</v>
      </c>
      <c r="C44" s="1">
        <v>123.37416707888377</v>
      </c>
    </row>
    <row r="45" spans="1:3" x14ac:dyDescent="0.35">
      <c r="A45" s="16" t="s">
        <v>170</v>
      </c>
      <c r="B45" s="1">
        <v>3.4227270274620665</v>
      </c>
      <c r="C45" s="1">
        <v>2.4756139529011723</v>
      </c>
    </row>
    <row r="46" spans="1:3" x14ac:dyDescent="0.35">
      <c r="A46" s="16" t="s">
        <v>196</v>
      </c>
      <c r="B46" s="1">
        <v>2.9113224971022844</v>
      </c>
      <c r="C46" s="1">
        <v>2.443243976800864</v>
      </c>
    </row>
    <row r="47" spans="1:3" x14ac:dyDescent="0.35">
      <c r="A47" s="16" t="s">
        <v>198</v>
      </c>
      <c r="B47" s="1">
        <v>3.2183859090379991</v>
      </c>
      <c r="C47" s="1">
        <v>5.4983226759004049</v>
      </c>
    </row>
    <row r="48" spans="1:3" x14ac:dyDescent="0.35">
      <c r="A48" s="16" t="s">
        <v>192</v>
      </c>
      <c r="B48" s="1">
        <v>3.6763056128589908</v>
      </c>
      <c r="C48" s="1">
        <v>3.9520279163910144</v>
      </c>
    </row>
    <row r="49" spans="1:3" x14ac:dyDescent="0.35">
      <c r="A49" s="16" t="s">
        <v>188</v>
      </c>
      <c r="B49" s="1">
        <v>53.755364706822853</v>
      </c>
      <c r="C49" s="1">
        <v>50.132513051399776</v>
      </c>
    </row>
    <row r="50" spans="1:3" x14ac:dyDescent="0.35">
      <c r="A50" s="16" t="s">
        <v>193</v>
      </c>
      <c r="B50" s="1">
        <v>6.0593287384875127</v>
      </c>
      <c r="C50" s="1">
        <v>8.1386449223484441</v>
      </c>
    </row>
    <row r="51" spans="1:3" x14ac:dyDescent="0.35">
      <c r="A51" s="16" t="s">
        <v>194</v>
      </c>
      <c r="B51" s="1">
        <v>12.449245249636716</v>
      </c>
      <c r="C51" s="1">
        <v>17.163622235816401</v>
      </c>
    </row>
    <row r="52" spans="1:3" x14ac:dyDescent="0.35">
      <c r="A52" s="16" t="s">
        <v>125</v>
      </c>
      <c r="B52">
        <v>650.60218269749771</v>
      </c>
      <c r="C52">
        <v>625.53694501632538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0C9E-F5AD-4FD4-8D39-5EC080DD977B}">
  <dimension ref="A1:D52"/>
  <sheetViews>
    <sheetView topLeftCell="A28" workbookViewId="0">
      <selection activeCell="F10" sqref="F10"/>
    </sheetView>
  </sheetViews>
  <sheetFormatPr defaultRowHeight="14.5" x14ac:dyDescent="0.35"/>
  <cols>
    <col min="1" max="1" width="12.36328125" bestFit="1" customWidth="1"/>
    <col min="2" max="3" width="28.7265625" bestFit="1" customWidth="1"/>
    <col min="4" max="4" width="32.81640625" bestFit="1" customWidth="1"/>
  </cols>
  <sheetData>
    <row r="1" spans="1:4" x14ac:dyDescent="0.35">
      <c r="A1" s="15" t="s">
        <v>235</v>
      </c>
      <c r="B1" t="s">
        <v>139</v>
      </c>
    </row>
    <row r="3" spans="1:4" x14ac:dyDescent="0.35">
      <c r="A3" s="15" t="s">
        <v>124</v>
      </c>
      <c r="B3" t="s">
        <v>280</v>
      </c>
      <c r="C3" t="s">
        <v>281</v>
      </c>
      <c r="D3" t="s">
        <v>282</v>
      </c>
    </row>
    <row r="4" spans="1:4" x14ac:dyDescent="0.35">
      <c r="A4" s="16" t="s">
        <v>9</v>
      </c>
      <c r="B4" s="1">
        <v>10.105958255427954</v>
      </c>
      <c r="C4" s="1">
        <v>10.157852444041611</v>
      </c>
      <c r="D4" s="1">
        <v>11.424339473953218</v>
      </c>
    </row>
    <row r="5" spans="1:4" x14ac:dyDescent="0.35">
      <c r="A5" s="16" t="s">
        <v>163</v>
      </c>
      <c r="B5" s="1">
        <v>3.7156444908653383</v>
      </c>
      <c r="C5" s="1">
        <v>14.735143611692351</v>
      </c>
      <c r="D5" s="1">
        <v>16.113641266856991</v>
      </c>
    </row>
    <row r="6" spans="1:4" x14ac:dyDescent="0.35">
      <c r="A6" s="16" t="s">
        <v>166</v>
      </c>
      <c r="B6" s="1">
        <v>5.3243721039032419</v>
      </c>
      <c r="C6" s="1">
        <v>7.8270513980870495</v>
      </c>
      <c r="D6" s="1">
        <v>7.0943270176934563</v>
      </c>
    </row>
    <row r="7" spans="1:4" x14ac:dyDescent="0.35">
      <c r="A7" s="16" t="s">
        <v>164</v>
      </c>
      <c r="B7" s="1">
        <v>2.4516474551235019</v>
      </c>
      <c r="C7" s="1">
        <v>2.7301619710462983</v>
      </c>
      <c r="D7" s="1">
        <v>2.094121682706219</v>
      </c>
    </row>
    <row r="8" spans="1:4" x14ac:dyDescent="0.35">
      <c r="A8" s="16" t="s">
        <v>152</v>
      </c>
      <c r="B8" s="1">
        <v>3.2660293562509239</v>
      </c>
      <c r="C8" s="1">
        <v>5.0630805900712721</v>
      </c>
      <c r="D8" s="1">
        <v>5.6982378793749549</v>
      </c>
    </row>
    <row r="9" spans="1:4" x14ac:dyDescent="0.35">
      <c r="A9" s="16" t="s">
        <v>165</v>
      </c>
      <c r="B9" s="1">
        <v>23.123127129233964</v>
      </c>
      <c r="C9" s="1">
        <v>28.289858666966364</v>
      </c>
      <c r="D9" s="1">
        <v>99.399882354714435</v>
      </c>
    </row>
    <row r="10" spans="1:4" x14ac:dyDescent="0.35">
      <c r="A10" s="16" t="s">
        <v>153</v>
      </c>
      <c r="B10" s="1">
        <v>1.4576762846286004</v>
      </c>
      <c r="C10" s="1">
        <v>1.4740577610809498</v>
      </c>
      <c r="D10" s="1">
        <v>1.6751372756653551</v>
      </c>
    </row>
    <row r="11" spans="1:4" x14ac:dyDescent="0.35">
      <c r="A11" s="16" t="s">
        <v>167</v>
      </c>
      <c r="B11" s="1">
        <v>3.7424459410689876</v>
      </c>
      <c r="C11" s="1">
        <v>4.6010846831597192</v>
      </c>
      <c r="D11" s="1">
        <v>5.1836419137909306</v>
      </c>
    </row>
    <row r="12" spans="1:4" x14ac:dyDescent="0.35">
      <c r="A12" s="16" t="s">
        <v>169</v>
      </c>
      <c r="B12" s="1">
        <v>4.9442429066380447</v>
      </c>
      <c r="C12" s="1">
        <v>3.957849954737946</v>
      </c>
      <c r="D12" s="1">
        <v>7.6168595860528887</v>
      </c>
    </row>
    <row r="13" spans="1:4" x14ac:dyDescent="0.35">
      <c r="A13" s="16" t="s">
        <v>155</v>
      </c>
      <c r="B13" s="1">
        <v>6.9716936580642237</v>
      </c>
      <c r="C13" s="1">
        <v>11.917344372211099</v>
      </c>
      <c r="D13" s="1">
        <v>13.044654983178596</v>
      </c>
    </row>
    <row r="14" spans="1:4" x14ac:dyDescent="0.35">
      <c r="A14" s="16" t="s">
        <v>190</v>
      </c>
      <c r="B14" s="1">
        <v>7.9407303190585035</v>
      </c>
      <c r="C14" s="1">
        <v>7.3735605291761095</v>
      </c>
      <c r="D14" s="1">
        <v>8.3624541128575682</v>
      </c>
    </row>
    <row r="15" spans="1:4" x14ac:dyDescent="0.35">
      <c r="A15" s="16" t="s">
        <v>197</v>
      </c>
      <c r="B15" s="1">
        <v>3.4224276643373179</v>
      </c>
      <c r="C15" s="1">
        <v>9.622401259285061</v>
      </c>
      <c r="D15" s="1">
        <v>11.10940198343927</v>
      </c>
    </row>
    <row r="16" spans="1:4" x14ac:dyDescent="0.35">
      <c r="A16" s="16" t="s">
        <v>168</v>
      </c>
      <c r="B16" s="1">
        <v>7.4261137200958904</v>
      </c>
      <c r="C16" s="1">
        <v>13.445342843112282</v>
      </c>
      <c r="D16" s="1">
        <v>16.112949617186562</v>
      </c>
    </row>
    <row r="17" spans="1:4" x14ac:dyDescent="0.35">
      <c r="A17" s="16" t="s">
        <v>162</v>
      </c>
      <c r="B17" s="1">
        <v>20.139146028468037</v>
      </c>
      <c r="C17" s="1">
        <v>13.763205181805606</v>
      </c>
      <c r="D17" s="1">
        <v>26.165528911180886</v>
      </c>
    </row>
    <row r="18" spans="1:4" x14ac:dyDescent="0.35">
      <c r="A18" s="16" t="s">
        <v>195</v>
      </c>
      <c r="B18" s="1">
        <v>13.35454709773861</v>
      </c>
      <c r="C18" s="1">
        <v>11.432719432967307</v>
      </c>
      <c r="D18" s="1">
        <v>17.074691688562467</v>
      </c>
    </row>
    <row r="19" spans="1:4" x14ac:dyDescent="0.35">
      <c r="A19" s="16" t="s">
        <v>156</v>
      </c>
      <c r="B19" s="1">
        <v>7.7827439430204901</v>
      </c>
      <c r="C19" s="1">
        <v>5.5585631594753488</v>
      </c>
      <c r="D19" s="1">
        <v>6.7776499023349341</v>
      </c>
    </row>
    <row r="20" spans="1:4" x14ac:dyDescent="0.35">
      <c r="A20" s="16" t="s">
        <v>158</v>
      </c>
      <c r="B20" s="1">
        <v>7.6681853519003091</v>
      </c>
      <c r="C20" s="1">
        <v>24.415930299635747</v>
      </c>
      <c r="D20" s="1">
        <v>27.879136367081863</v>
      </c>
    </row>
    <row r="21" spans="1:4" x14ac:dyDescent="0.35">
      <c r="A21" s="16" t="s">
        <v>173</v>
      </c>
      <c r="B21" s="1">
        <v>13.639899390352436</v>
      </c>
      <c r="C21" s="1">
        <v>13.873051969880573</v>
      </c>
      <c r="D21" s="1">
        <v>16.284221902304033</v>
      </c>
    </row>
    <row r="22" spans="1:4" x14ac:dyDescent="0.35">
      <c r="A22" s="16" t="s">
        <v>174</v>
      </c>
      <c r="B22" s="1">
        <v>4.5512005869515519</v>
      </c>
      <c r="C22" s="1">
        <v>5.0410739199933232</v>
      </c>
      <c r="D22" s="1">
        <v>5.682906734592339</v>
      </c>
    </row>
    <row r="23" spans="1:4" x14ac:dyDescent="0.35">
      <c r="A23" s="16" t="s">
        <v>172</v>
      </c>
      <c r="B23" s="1">
        <v>17.102686781274002</v>
      </c>
      <c r="C23" s="1">
        <v>4.8181624272904289</v>
      </c>
      <c r="D23" s="1">
        <v>26.395529265009902</v>
      </c>
    </row>
    <row r="24" spans="1:4" x14ac:dyDescent="0.35">
      <c r="A24" s="16" t="s">
        <v>175</v>
      </c>
      <c r="B24" s="1">
        <v>6.3961105025700622</v>
      </c>
      <c r="C24" s="1">
        <v>6.5663889717912856</v>
      </c>
      <c r="D24" s="1">
        <v>7.2281197779164881</v>
      </c>
    </row>
    <row r="25" spans="1:4" x14ac:dyDescent="0.35">
      <c r="A25" s="16" t="s">
        <v>171</v>
      </c>
      <c r="B25" s="1">
        <v>1.8566200584195556</v>
      </c>
      <c r="C25" s="1">
        <v>2.3633713392293343</v>
      </c>
      <c r="D25" s="1">
        <v>5.7529416432156006</v>
      </c>
    </row>
    <row r="26" spans="1:4" x14ac:dyDescent="0.35">
      <c r="A26" s="16" t="s">
        <v>176</v>
      </c>
      <c r="B26" s="1">
        <v>11.863983641708673</v>
      </c>
      <c r="C26" s="1">
        <v>15.214208853932867</v>
      </c>
      <c r="D26" s="1">
        <v>18.74804308106112</v>
      </c>
    </row>
    <row r="27" spans="1:4" x14ac:dyDescent="0.35">
      <c r="A27" s="16" t="s">
        <v>177</v>
      </c>
      <c r="B27" s="1">
        <v>9.3930572333114082</v>
      </c>
      <c r="C27" s="1">
        <v>17.360035227291089</v>
      </c>
      <c r="D27" s="1">
        <v>19.919932714040311</v>
      </c>
    </row>
    <row r="28" spans="1:4" x14ac:dyDescent="0.35">
      <c r="A28" s="16" t="s">
        <v>161</v>
      </c>
      <c r="B28" s="1">
        <v>5.4013548327194121</v>
      </c>
      <c r="C28" s="1">
        <v>4.3994200226840832</v>
      </c>
      <c r="D28" s="1">
        <v>17.26977626415762</v>
      </c>
    </row>
    <row r="29" spans="1:4" x14ac:dyDescent="0.35">
      <c r="A29" s="16" t="s">
        <v>178</v>
      </c>
      <c r="B29" s="1">
        <v>1.5713339411001623</v>
      </c>
      <c r="C29" s="1">
        <v>1.6985428402117055</v>
      </c>
      <c r="D29" s="1">
        <v>1.5814141610391463</v>
      </c>
    </row>
    <row r="30" spans="1:4" x14ac:dyDescent="0.35">
      <c r="A30" s="16" t="s">
        <v>180</v>
      </c>
      <c r="B30" s="1">
        <v>2.5742502747974809</v>
      </c>
      <c r="C30" s="1">
        <v>2.621110610466443</v>
      </c>
      <c r="D30" s="1">
        <v>2.3208790555286938</v>
      </c>
    </row>
    <row r="31" spans="1:4" x14ac:dyDescent="0.35">
      <c r="A31" s="16" t="s">
        <v>182</v>
      </c>
      <c r="B31" s="1">
        <v>2.3996333165279569</v>
      </c>
      <c r="C31" s="1">
        <v>2.7056256366746489</v>
      </c>
      <c r="D31" s="1">
        <v>2.7667216248140378</v>
      </c>
    </row>
    <row r="32" spans="1:4" x14ac:dyDescent="0.35">
      <c r="A32" s="16" t="s">
        <v>159</v>
      </c>
      <c r="B32" s="1">
        <v>8.1101987826552318</v>
      </c>
      <c r="C32" s="1">
        <v>9.405926857854956</v>
      </c>
      <c r="D32" s="1">
        <v>10.554930780639435</v>
      </c>
    </row>
    <row r="33" spans="1:4" x14ac:dyDescent="0.35">
      <c r="A33" s="16" t="s">
        <v>181</v>
      </c>
      <c r="B33" s="1">
        <v>23.630534611275433</v>
      </c>
      <c r="C33" s="1">
        <v>34.113502470121723</v>
      </c>
      <c r="D33" s="1">
        <v>42.319066171202714</v>
      </c>
    </row>
    <row r="34" spans="1:4" x14ac:dyDescent="0.35">
      <c r="A34" s="16" t="s">
        <v>179</v>
      </c>
      <c r="B34" s="1">
        <v>7.2459631286821979</v>
      </c>
      <c r="C34" s="1">
        <v>3.2801820438425073</v>
      </c>
      <c r="D34" s="1">
        <v>21.854829431831025</v>
      </c>
    </row>
    <row r="35" spans="1:4" x14ac:dyDescent="0.35">
      <c r="A35" s="16" t="s">
        <v>183</v>
      </c>
      <c r="B35" s="1">
        <v>41.906530152031571</v>
      </c>
      <c r="C35" s="1">
        <v>53.855863237034164</v>
      </c>
      <c r="D35" s="1">
        <v>76.603727285099623</v>
      </c>
    </row>
    <row r="36" spans="1:4" x14ac:dyDescent="0.35">
      <c r="A36" s="16" t="s">
        <v>191</v>
      </c>
      <c r="B36" s="1">
        <v>1.3351330191698632</v>
      </c>
      <c r="C36" s="1">
        <v>1.5861234001347742</v>
      </c>
      <c r="D36" s="1">
        <v>1.5081965293269519</v>
      </c>
    </row>
    <row r="37" spans="1:4" x14ac:dyDescent="0.35">
      <c r="A37" s="16" t="s">
        <v>157</v>
      </c>
      <c r="B37" s="1">
        <v>8.8836687913625223</v>
      </c>
      <c r="C37" s="1">
        <v>9.1088847586301149</v>
      </c>
      <c r="D37" s="1">
        <v>9.715262600116505</v>
      </c>
    </row>
    <row r="38" spans="1:4" x14ac:dyDescent="0.35">
      <c r="A38" s="16" t="s">
        <v>184</v>
      </c>
      <c r="B38" s="1">
        <v>9.243781231761373</v>
      </c>
      <c r="C38" s="1">
        <v>7.6214065688449182</v>
      </c>
      <c r="D38" s="1">
        <v>13.879764974954908</v>
      </c>
    </row>
    <row r="39" spans="1:4" x14ac:dyDescent="0.35">
      <c r="A39" s="16" t="s">
        <v>185</v>
      </c>
      <c r="B39" s="1">
        <v>2.9573412671365364</v>
      </c>
      <c r="C39" s="1">
        <v>2.9387009580601728</v>
      </c>
      <c r="D39" s="1">
        <v>3.5972595770094675</v>
      </c>
    </row>
    <row r="40" spans="1:4" x14ac:dyDescent="0.35">
      <c r="A40" s="16" t="s">
        <v>187</v>
      </c>
      <c r="B40" s="1">
        <v>13.722467478807911</v>
      </c>
      <c r="C40" s="1">
        <v>6.7444478832393857</v>
      </c>
      <c r="D40" s="1">
        <v>19.745897312525798</v>
      </c>
    </row>
    <row r="41" spans="1:4" x14ac:dyDescent="0.35">
      <c r="A41" s="16" t="s">
        <v>189</v>
      </c>
      <c r="B41" s="1">
        <v>0.49441222001590635</v>
      </c>
      <c r="C41" s="1">
        <v>1.9374085256268212</v>
      </c>
      <c r="D41" s="1">
        <v>2.2966076236505661</v>
      </c>
    </row>
    <row r="42" spans="1:4" x14ac:dyDescent="0.35">
      <c r="A42" s="16" t="s">
        <v>154</v>
      </c>
      <c r="B42" s="1">
        <v>24.435420983830564</v>
      </c>
      <c r="C42" s="1">
        <v>9.747142100083277</v>
      </c>
      <c r="D42" s="1">
        <v>35.77993098108238</v>
      </c>
    </row>
    <row r="43" spans="1:4" x14ac:dyDescent="0.35">
      <c r="A43" s="16" t="s">
        <v>160</v>
      </c>
      <c r="B43" s="1">
        <v>34.477630009822164</v>
      </c>
      <c r="C43" s="1">
        <v>18.993000424412553</v>
      </c>
      <c r="D43" s="1">
        <v>113.93314708097817</v>
      </c>
    </row>
    <row r="44" spans="1:4" x14ac:dyDescent="0.35">
      <c r="A44" s="16" t="s">
        <v>186</v>
      </c>
      <c r="B44" s="1">
        <v>179.0795590139812</v>
      </c>
      <c r="C44" s="1">
        <v>123.37416707888377</v>
      </c>
      <c r="D44" s="1">
        <v>180.40866187656343</v>
      </c>
    </row>
    <row r="45" spans="1:4" x14ac:dyDescent="0.35">
      <c r="A45" s="16" t="s">
        <v>170</v>
      </c>
      <c r="B45" s="1">
        <v>3.4227270274620665</v>
      </c>
      <c r="C45" s="1">
        <v>2.4756139529011723</v>
      </c>
      <c r="D45" s="1">
        <v>2.3132561201166215</v>
      </c>
    </row>
    <row r="46" spans="1:4" x14ac:dyDescent="0.35">
      <c r="A46" s="16" t="s">
        <v>196</v>
      </c>
      <c r="B46" s="1">
        <v>2.9113224971022844</v>
      </c>
      <c r="C46" s="1">
        <v>2.443243976800864</v>
      </c>
      <c r="D46" s="1">
        <v>3.8792945456976056</v>
      </c>
    </row>
    <row r="47" spans="1:4" x14ac:dyDescent="0.35">
      <c r="A47" s="16" t="s">
        <v>198</v>
      </c>
      <c r="B47" s="1">
        <v>3.2183859090379991</v>
      </c>
      <c r="C47" s="1">
        <v>5.4983226759004049</v>
      </c>
      <c r="D47" s="1">
        <v>6.0685724558821192</v>
      </c>
    </row>
    <row r="48" spans="1:4" x14ac:dyDescent="0.35">
      <c r="A48" s="16" t="s">
        <v>192</v>
      </c>
      <c r="B48" s="1">
        <v>3.6763056128589908</v>
      </c>
      <c r="C48" s="1">
        <v>3.9520279163910144</v>
      </c>
      <c r="D48" s="1">
        <v>4.3212478596537371</v>
      </c>
    </row>
    <row r="49" spans="1:4" x14ac:dyDescent="0.35">
      <c r="A49" s="16" t="s">
        <v>188</v>
      </c>
      <c r="B49" s="1">
        <v>53.755364706822853</v>
      </c>
      <c r="C49" s="1">
        <v>50.132513051399776</v>
      </c>
      <c r="D49" s="1">
        <v>59.726891084478112</v>
      </c>
    </row>
    <row r="50" spans="1:4" x14ac:dyDescent="0.35">
      <c r="A50" s="16" t="s">
        <v>193</v>
      </c>
      <c r="B50" s="1">
        <v>6.0593287384875127</v>
      </c>
      <c r="C50" s="1">
        <v>8.1386449223484441</v>
      </c>
      <c r="D50" s="1">
        <v>9.0242542643859469</v>
      </c>
    </row>
    <row r="51" spans="1:4" x14ac:dyDescent="0.35">
      <c r="A51" s="16" t="s">
        <v>194</v>
      </c>
      <c r="B51" s="1">
        <v>12.449245249636716</v>
      </c>
      <c r="C51" s="1">
        <v>17.163622235816401</v>
      </c>
      <c r="D51" s="1">
        <v>32.139284341845503</v>
      </c>
    </row>
    <row r="52" spans="1:4" x14ac:dyDescent="0.35">
      <c r="A52" s="16" t="s">
        <v>125</v>
      </c>
      <c r="B52" s="1">
        <v>650.60218269749771</v>
      </c>
      <c r="C52" s="1">
        <v>625.53694501632538</v>
      </c>
      <c r="D52" s="1">
        <v>1056.4472251373504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84CD-89B2-40FF-8ED7-D2E3B22BEAEA}">
  <dimension ref="A1:J53"/>
  <sheetViews>
    <sheetView topLeftCell="A37" workbookViewId="0">
      <selection activeCell="A40" sqref="A40:XFD40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19.26953125" bestFit="1" customWidth="1"/>
    <col min="4" max="4" width="42.453125" bestFit="1" customWidth="1"/>
    <col min="5" max="6" width="18.7265625" bestFit="1" customWidth="1"/>
  </cols>
  <sheetData>
    <row r="1" spans="1:6" x14ac:dyDescent="0.35">
      <c r="A1" s="15" t="s">
        <v>235</v>
      </c>
      <c r="B1" t="s">
        <v>304</v>
      </c>
    </row>
    <row r="3" spans="1:6" x14ac:dyDescent="0.35">
      <c r="A3" s="15" t="s">
        <v>124</v>
      </c>
      <c r="B3" t="s">
        <v>305</v>
      </c>
      <c r="C3" t="s">
        <v>309</v>
      </c>
      <c r="D3" t="s">
        <v>308</v>
      </c>
      <c r="E3" t="s">
        <v>306</v>
      </c>
      <c r="F3" t="s">
        <v>307</v>
      </c>
    </row>
    <row r="4" spans="1:6" x14ac:dyDescent="0.35">
      <c r="A4" s="16" t="s">
        <v>163</v>
      </c>
      <c r="B4" s="74">
        <v>1766</v>
      </c>
      <c r="C4" s="74">
        <v>169513.74144830258</v>
      </c>
      <c r="D4" s="74">
        <v>177515</v>
      </c>
      <c r="E4" s="74">
        <v>115055</v>
      </c>
      <c r="F4" s="74">
        <v>169081</v>
      </c>
    </row>
    <row r="5" spans="1:6" x14ac:dyDescent="0.35">
      <c r="A5" s="16" t="s">
        <v>166</v>
      </c>
      <c r="B5" s="74">
        <v>15029</v>
      </c>
      <c r="C5" s="74">
        <v>64103.585882786589</v>
      </c>
      <c r="D5" s="74">
        <v>64449.236138170716</v>
      </c>
      <c r="E5" s="74">
        <v>57217</v>
      </c>
      <c r="F5" s="74">
        <v>63864</v>
      </c>
    </row>
    <row r="6" spans="1:6" x14ac:dyDescent="0.35">
      <c r="A6" s="16" t="s">
        <v>164</v>
      </c>
      <c r="B6" s="74">
        <v>28710</v>
      </c>
      <c r="C6" s="74">
        <v>36135.9367826905</v>
      </c>
      <c r="D6" s="74">
        <v>40746</v>
      </c>
      <c r="E6" s="74">
        <v>23250</v>
      </c>
      <c r="F6" s="74">
        <v>36042</v>
      </c>
    </row>
    <row r="7" spans="1:6" x14ac:dyDescent="0.35">
      <c r="A7" s="16" t="s">
        <v>152</v>
      </c>
      <c r="B7" s="74">
        <v>22589</v>
      </c>
      <c r="C7" s="74">
        <v>64985.025166318192</v>
      </c>
      <c r="D7" s="74">
        <v>67147</v>
      </c>
      <c r="E7" s="74">
        <v>28758</v>
      </c>
      <c r="F7" s="74">
        <v>64949</v>
      </c>
    </row>
    <row r="8" spans="1:6" x14ac:dyDescent="0.35">
      <c r="A8" s="16" t="s">
        <v>165</v>
      </c>
      <c r="B8" s="74">
        <v>18466</v>
      </c>
      <c r="C8" s="74">
        <v>35407.398040976404</v>
      </c>
      <c r="D8" s="74">
        <v>35600.706637475421</v>
      </c>
      <c r="E8" s="74">
        <v>25219</v>
      </c>
      <c r="F8" s="74">
        <v>34630</v>
      </c>
    </row>
    <row r="9" spans="1:6" x14ac:dyDescent="0.35">
      <c r="A9" s="16" t="s">
        <v>153</v>
      </c>
      <c r="B9" s="74">
        <v>2505</v>
      </c>
      <c r="C9" s="74">
        <v>10628.058312655086</v>
      </c>
      <c r="D9" s="74">
        <v>11817.390818858561</v>
      </c>
      <c r="E9" s="74">
        <v>5037</v>
      </c>
      <c r="F9" s="74">
        <v>10155</v>
      </c>
    </row>
    <row r="10" spans="1:6" x14ac:dyDescent="0.35">
      <c r="A10" s="16" t="s">
        <v>167</v>
      </c>
      <c r="B10" s="74">
        <v>41677</v>
      </c>
      <c r="C10" s="74">
        <v>104097.07092542162</v>
      </c>
      <c r="D10" s="74">
        <v>124493.57093851472</v>
      </c>
      <c r="E10" s="74">
        <v>101572</v>
      </c>
      <c r="F10" s="74">
        <v>91351</v>
      </c>
    </row>
    <row r="11" spans="1:6" x14ac:dyDescent="0.35">
      <c r="A11" s="16" t="s">
        <v>169</v>
      </c>
      <c r="B11" s="74">
        <v>22666</v>
      </c>
      <c r="C11" s="74">
        <v>54306.450825464126</v>
      </c>
      <c r="D11" s="74">
        <v>123297</v>
      </c>
      <c r="E11" s="74">
        <v>96451</v>
      </c>
      <c r="F11" s="74">
        <v>53888</v>
      </c>
    </row>
    <row r="12" spans="1:6" x14ac:dyDescent="0.35">
      <c r="A12" s="16" t="s">
        <v>155</v>
      </c>
      <c r="B12" s="74">
        <v>138717</v>
      </c>
      <c r="C12" s="74">
        <v>289611.62990509014</v>
      </c>
      <c r="D12" s="74">
        <v>363559</v>
      </c>
      <c r="E12" s="74">
        <v>309803</v>
      </c>
      <c r="F12" s="74">
        <v>289219</v>
      </c>
    </row>
    <row r="13" spans="1:6" x14ac:dyDescent="0.35">
      <c r="A13" s="16" t="s">
        <v>190</v>
      </c>
      <c r="B13" s="74">
        <v>15047</v>
      </c>
      <c r="C13" s="74">
        <v>19955</v>
      </c>
      <c r="D13" s="74">
        <v>19955</v>
      </c>
      <c r="E13" s="74">
        <v>15810</v>
      </c>
      <c r="F13" s="74">
        <v>19955</v>
      </c>
    </row>
    <row r="14" spans="1:6" x14ac:dyDescent="0.35">
      <c r="A14" s="16" t="s">
        <v>197</v>
      </c>
      <c r="B14" s="74">
        <v>1864</v>
      </c>
      <c r="C14" s="74">
        <v>4020.4198417057778</v>
      </c>
      <c r="D14" s="74">
        <v>4556</v>
      </c>
      <c r="E14" s="74">
        <v>4068</v>
      </c>
      <c r="F14" s="74">
        <v>4014</v>
      </c>
    </row>
    <row r="15" spans="1:6" x14ac:dyDescent="0.35">
      <c r="A15" s="16" t="s">
        <v>168</v>
      </c>
      <c r="B15" s="74">
        <v>15826</v>
      </c>
      <c r="C15" s="74">
        <v>10263.714164546225</v>
      </c>
      <c r="D15" s="74">
        <v>15514</v>
      </c>
      <c r="E15" s="74">
        <v>10390</v>
      </c>
      <c r="F15" s="74">
        <v>10105</v>
      </c>
    </row>
    <row r="16" spans="1:6" x14ac:dyDescent="0.35">
      <c r="A16" s="16" t="s">
        <v>162</v>
      </c>
      <c r="B16" s="74">
        <v>27384</v>
      </c>
      <c r="C16" s="74">
        <v>487561.78718884103</v>
      </c>
      <c r="D16" s="74">
        <v>707047</v>
      </c>
      <c r="E16" s="74">
        <v>578345</v>
      </c>
      <c r="F16" s="74">
        <v>474446</v>
      </c>
    </row>
    <row r="17" spans="1:6" x14ac:dyDescent="0.35">
      <c r="A17" s="16" t="s">
        <v>195</v>
      </c>
      <c r="B17" s="74">
        <v>8951</v>
      </c>
      <c r="C17" s="74">
        <v>19185.865794234789</v>
      </c>
      <c r="D17" s="74">
        <v>19759.599232044777</v>
      </c>
      <c r="E17" s="74">
        <v>16746</v>
      </c>
      <c r="F17" s="74">
        <v>18987</v>
      </c>
    </row>
    <row r="18" spans="1:6" x14ac:dyDescent="0.35">
      <c r="A18" s="16" t="s">
        <v>156</v>
      </c>
      <c r="B18" s="74">
        <v>14708</v>
      </c>
      <c r="C18" s="74">
        <v>384616.87183779536</v>
      </c>
      <c r="D18" s="74">
        <v>435605</v>
      </c>
      <c r="E18" s="74">
        <v>345601</v>
      </c>
      <c r="F18" s="74">
        <v>384390</v>
      </c>
    </row>
    <row r="19" spans="1:6" x14ac:dyDescent="0.35">
      <c r="A19" s="16" t="s">
        <v>158</v>
      </c>
      <c r="B19" s="74">
        <v>2292</v>
      </c>
      <c r="C19" s="74">
        <v>20831.504452592981</v>
      </c>
      <c r="D19" s="74">
        <v>24966.761044176706</v>
      </c>
      <c r="E19" s="74">
        <v>20603</v>
      </c>
      <c r="F19" s="74">
        <v>19691</v>
      </c>
    </row>
    <row r="20" spans="1:6" x14ac:dyDescent="0.35">
      <c r="A20" s="16" t="s">
        <v>173</v>
      </c>
      <c r="B20" s="74">
        <v>127470</v>
      </c>
      <c r="C20" s="74">
        <v>367891.82847040915</v>
      </c>
      <c r="D20" s="74">
        <v>376496.16713454406</v>
      </c>
      <c r="E20" s="74">
        <v>345495</v>
      </c>
      <c r="F20" s="74">
        <v>323736</v>
      </c>
    </row>
    <row r="21" spans="1:6" x14ac:dyDescent="0.35">
      <c r="A21" s="16" t="s">
        <v>174</v>
      </c>
      <c r="B21" s="74">
        <v>37229</v>
      </c>
      <c r="C21" s="74">
        <v>30821.374202779531</v>
      </c>
      <c r="D21" s="74">
        <v>39937</v>
      </c>
      <c r="E21" s="74">
        <v>39249</v>
      </c>
      <c r="F21" s="74">
        <v>29379</v>
      </c>
    </row>
    <row r="22" spans="1:6" x14ac:dyDescent="0.35">
      <c r="A22" s="16" t="s">
        <v>172</v>
      </c>
      <c r="B22" s="74">
        <v>7837</v>
      </c>
      <c r="C22" s="74">
        <v>15151.241590214067</v>
      </c>
      <c r="D22" s="74">
        <v>15409</v>
      </c>
      <c r="E22" s="74">
        <v>6721</v>
      </c>
      <c r="F22" s="74">
        <v>15100</v>
      </c>
    </row>
    <row r="23" spans="1:6" x14ac:dyDescent="0.35">
      <c r="A23" s="16" t="s">
        <v>175</v>
      </c>
      <c r="B23" s="74">
        <v>3098</v>
      </c>
      <c r="C23" s="74">
        <v>11827.448922686945</v>
      </c>
      <c r="D23" s="74">
        <v>12477.431812420786</v>
      </c>
      <c r="E23" s="74">
        <v>9090</v>
      </c>
      <c r="F23" s="74">
        <v>10777</v>
      </c>
    </row>
    <row r="24" spans="1:6" x14ac:dyDescent="0.35">
      <c r="A24" s="16" t="s">
        <v>171</v>
      </c>
      <c r="B24" s="74">
        <v>334</v>
      </c>
      <c r="C24" s="74">
        <v>7000.8677376387386</v>
      </c>
      <c r="D24" s="74">
        <v>7000.8677376387386</v>
      </c>
      <c r="E24" s="74">
        <v>3379</v>
      </c>
      <c r="F24" s="74">
        <v>6994</v>
      </c>
    </row>
    <row r="25" spans="1:6" x14ac:dyDescent="0.35">
      <c r="A25" s="16" t="s">
        <v>176</v>
      </c>
      <c r="B25" s="74">
        <v>121156</v>
      </c>
      <c r="C25" s="74">
        <v>255527.87577920809</v>
      </c>
      <c r="D25" s="74">
        <v>322666</v>
      </c>
      <c r="E25" s="74">
        <v>248215</v>
      </c>
      <c r="F25" s="74">
        <v>239568</v>
      </c>
    </row>
    <row r="26" spans="1:6" x14ac:dyDescent="0.35">
      <c r="A26" s="16" t="s">
        <v>177</v>
      </c>
      <c r="B26" s="74">
        <v>5367</v>
      </c>
      <c r="C26" s="74">
        <v>36614.977335499592</v>
      </c>
      <c r="D26" s="74">
        <v>37166.438586515025</v>
      </c>
      <c r="E26" s="74">
        <v>26638</v>
      </c>
      <c r="F26" s="74">
        <v>34092</v>
      </c>
    </row>
    <row r="27" spans="1:6" x14ac:dyDescent="0.35">
      <c r="A27" s="16" t="s">
        <v>161</v>
      </c>
      <c r="B27" s="74">
        <v>4346</v>
      </c>
      <c r="C27" s="74">
        <v>38875.542040063257</v>
      </c>
      <c r="D27" s="74">
        <v>44422</v>
      </c>
      <c r="E27" s="74">
        <v>44115</v>
      </c>
      <c r="F27" s="74">
        <v>35887</v>
      </c>
    </row>
    <row r="28" spans="1:6" x14ac:dyDescent="0.35">
      <c r="A28" s="16" t="s">
        <v>178</v>
      </c>
      <c r="B28" s="74">
        <v>25095</v>
      </c>
      <c r="C28" s="74">
        <v>71968.294201265497</v>
      </c>
      <c r="D28" s="74">
        <v>72776</v>
      </c>
      <c r="E28" s="74">
        <v>65921</v>
      </c>
      <c r="F28" s="74">
        <v>71955</v>
      </c>
    </row>
    <row r="29" spans="1:6" x14ac:dyDescent="0.35">
      <c r="A29" s="16" t="s">
        <v>180</v>
      </c>
      <c r="B29" s="74">
        <v>16824</v>
      </c>
      <c r="C29" s="74">
        <v>97881.010008896788</v>
      </c>
      <c r="D29" s="74">
        <v>100511</v>
      </c>
      <c r="E29" s="74">
        <v>39342</v>
      </c>
      <c r="F29" s="74">
        <v>97299</v>
      </c>
    </row>
    <row r="30" spans="1:6" x14ac:dyDescent="0.35">
      <c r="A30" s="16" t="s">
        <v>182</v>
      </c>
      <c r="B30" s="74">
        <v>29664</v>
      </c>
      <c r="C30" s="74">
        <v>178771.52567998666</v>
      </c>
      <c r="D30" s="74">
        <v>225181</v>
      </c>
      <c r="E30" s="74">
        <v>112468</v>
      </c>
      <c r="F30" s="74">
        <v>176776</v>
      </c>
    </row>
    <row r="31" spans="1:6" x14ac:dyDescent="0.35">
      <c r="A31" s="16" t="s">
        <v>159</v>
      </c>
      <c r="B31" s="74">
        <v>11100</v>
      </c>
      <c r="C31" s="74">
        <v>42236</v>
      </c>
      <c r="D31" s="74">
        <v>42236</v>
      </c>
      <c r="E31" s="74">
        <v>35579</v>
      </c>
      <c r="F31" s="74">
        <v>42236</v>
      </c>
    </row>
    <row r="32" spans="1:6" x14ac:dyDescent="0.35">
      <c r="A32" s="16" t="s">
        <v>181</v>
      </c>
      <c r="B32" s="74">
        <v>12118</v>
      </c>
      <c r="C32" s="74">
        <v>21719.172082717872</v>
      </c>
      <c r="D32" s="74">
        <v>24012.121391164226</v>
      </c>
      <c r="E32" s="74">
        <v>22920</v>
      </c>
      <c r="F32" s="74">
        <v>19541</v>
      </c>
    </row>
    <row r="33" spans="1:6" x14ac:dyDescent="0.35">
      <c r="A33" s="16" t="s">
        <v>179</v>
      </c>
      <c r="B33" s="74">
        <v>7873</v>
      </c>
      <c r="C33" s="74">
        <v>49039.506383881235</v>
      </c>
      <c r="D33" s="74">
        <v>55455</v>
      </c>
      <c r="E33" s="74">
        <v>37753</v>
      </c>
      <c r="F33" s="74">
        <v>48591</v>
      </c>
    </row>
    <row r="34" spans="1:6" x14ac:dyDescent="0.35">
      <c r="A34" s="16" t="s">
        <v>183</v>
      </c>
      <c r="B34" s="74">
        <v>8333</v>
      </c>
      <c r="C34" s="74">
        <v>29111.903081123248</v>
      </c>
      <c r="D34" s="74">
        <v>33294.853510140405</v>
      </c>
      <c r="E34" s="74">
        <v>25931</v>
      </c>
      <c r="F34" s="74">
        <v>28471</v>
      </c>
    </row>
    <row r="35" spans="1:6" x14ac:dyDescent="0.35">
      <c r="A35" s="16" t="s">
        <v>191</v>
      </c>
      <c r="B35" s="74">
        <v>16702</v>
      </c>
      <c r="C35" s="74">
        <v>21329.550254726644</v>
      </c>
      <c r="D35" s="74">
        <v>21639.406833325935</v>
      </c>
      <c r="E35" s="74">
        <v>17534</v>
      </c>
      <c r="F35" s="74">
        <v>20840</v>
      </c>
    </row>
    <row r="36" spans="1:6" x14ac:dyDescent="0.35">
      <c r="A36" s="16" t="s">
        <v>157</v>
      </c>
      <c r="B36" s="74">
        <v>814985</v>
      </c>
      <c r="C36" s="74">
        <v>1213170.6728479641</v>
      </c>
      <c r="D36" s="74">
        <v>1545392</v>
      </c>
      <c r="E36" s="74">
        <v>1100304</v>
      </c>
      <c r="F36" s="74">
        <v>1202053</v>
      </c>
    </row>
    <row r="37" spans="1:6" x14ac:dyDescent="0.35">
      <c r="A37" s="16" t="s">
        <v>184</v>
      </c>
      <c r="B37" s="74">
        <v>25397</v>
      </c>
      <c r="C37" s="74">
        <v>91377.286619107937</v>
      </c>
      <c r="D37" s="74">
        <v>97866</v>
      </c>
      <c r="E37" s="74">
        <v>83175</v>
      </c>
      <c r="F37" s="74">
        <v>90564</v>
      </c>
    </row>
    <row r="38" spans="1:6" x14ac:dyDescent="0.35">
      <c r="A38" s="16" t="s">
        <v>185</v>
      </c>
      <c r="B38" s="74">
        <v>61261</v>
      </c>
      <c r="C38" s="74">
        <v>49920.456236088168</v>
      </c>
      <c r="D38" s="74">
        <v>59280.234125559466</v>
      </c>
      <c r="E38" s="74">
        <v>45299</v>
      </c>
      <c r="F38" s="74">
        <v>49422</v>
      </c>
    </row>
    <row r="39" spans="1:6" x14ac:dyDescent="0.35">
      <c r="A39" s="16" t="s">
        <v>187</v>
      </c>
      <c r="B39" s="74">
        <v>21151</v>
      </c>
      <c r="C39" s="74">
        <v>44464.068192163999</v>
      </c>
      <c r="D39" s="74">
        <v>45994.49099600748</v>
      </c>
      <c r="E39" s="74">
        <v>15904</v>
      </c>
      <c r="F39" s="74">
        <v>44287</v>
      </c>
    </row>
    <row r="40" spans="1:6" x14ac:dyDescent="0.35">
      <c r="A40" s="16" t="s">
        <v>189</v>
      </c>
      <c r="B40" s="74">
        <v>100</v>
      </c>
      <c r="C40" s="74">
        <v>29387.135271530729</v>
      </c>
      <c r="D40" s="74">
        <v>29395</v>
      </c>
      <c r="E40" s="74">
        <v>20525</v>
      </c>
      <c r="F40" s="74">
        <v>29384</v>
      </c>
    </row>
    <row r="41" spans="1:6" x14ac:dyDescent="0.35">
      <c r="A41" s="16" t="s">
        <v>154</v>
      </c>
      <c r="B41" s="74">
        <v>1204</v>
      </c>
      <c r="C41" s="74">
        <v>3480.7455685514033</v>
      </c>
      <c r="D41" s="74">
        <v>4263.7895932961246</v>
      </c>
      <c r="E41" s="74">
        <v>4012</v>
      </c>
      <c r="F41" s="74">
        <v>3235</v>
      </c>
    </row>
    <row r="42" spans="1:6" x14ac:dyDescent="0.35">
      <c r="A42" s="16" t="s">
        <v>160</v>
      </c>
      <c r="B42" s="74">
        <v>16219</v>
      </c>
      <c r="C42" s="74">
        <v>48246.734074892913</v>
      </c>
      <c r="D42" s="74">
        <v>49398.10612132099</v>
      </c>
      <c r="E42" s="74">
        <v>23209</v>
      </c>
      <c r="F42" s="74">
        <v>42568</v>
      </c>
    </row>
    <row r="43" spans="1:6" x14ac:dyDescent="0.35">
      <c r="A43" s="16" t="s">
        <v>186</v>
      </c>
      <c r="B43" s="74">
        <v>1241</v>
      </c>
      <c r="C43" s="74">
        <v>3560.8918580262562</v>
      </c>
      <c r="D43" s="74">
        <v>4363.5811770279697</v>
      </c>
      <c r="E43" s="74">
        <v>3888</v>
      </c>
      <c r="F43" s="74">
        <v>3325</v>
      </c>
    </row>
    <row r="44" spans="1:6" x14ac:dyDescent="0.35">
      <c r="A44" s="16" t="s">
        <v>170</v>
      </c>
      <c r="B44" s="74">
        <v>14878</v>
      </c>
      <c r="C44" s="74">
        <v>45679.118591403414</v>
      </c>
      <c r="D44" s="74">
        <v>49917</v>
      </c>
      <c r="E44" s="74">
        <v>16212</v>
      </c>
      <c r="F44" s="74">
        <v>44668</v>
      </c>
    </row>
    <row r="45" spans="1:6" x14ac:dyDescent="0.35">
      <c r="A45" s="16" t="s">
        <v>196</v>
      </c>
      <c r="B45" s="74">
        <v>4967</v>
      </c>
      <c r="C45" s="74">
        <v>34823.242958941293</v>
      </c>
      <c r="D45" s="74">
        <v>37834.038174414658</v>
      </c>
      <c r="E45" s="74">
        <v>30793</v>
      </c>
      <c r="F45" s="74">
        <v>33096</v>
      </c>
    </row>
    <row r="46" spans="1:6" x14ac:dyDescent="0.35">
      <c r="A46" s="16" t="s">
        <v>198</v>
      </c>
      <c r="B46" s="74">
        <v>90275</v>
      </c>
      <c r="C46" s="74">
        <v>220788.39461356052</v>
      </c>
      <c r="D46" s="74">
        <v>245165.85371402133</v>
      </c>
      <c r="E46" s="74">
        <v>141950</v>
      </c>
      <c r="F46" s="74">
        <v>217503</v>
      </c>
    </row>
    <row r="47" spans="1:6" x14ac:dyDescent="0.35">
      <c r="A47" s="16" t="s">
        <v>192</v>
      </c>
      <c r="B47" s="74">
        <v>309031</v>
      </c>
      <c r="C47" s="74">
        <v>445155.64</v>
      </c>
      <c r="D47" s="74">
        <v>452055</v>
      </c>
      <c r="E47" s="74">
        <v>321485</v>
      </c>
      <c r="F47" s="74">
        <v>444669</v>
      </c>
    </row>
    <row r="48" spans="1:6" x14ac:dyDescent="0.35">
      <c r="A48" s="16" t="s">
        <v>188</v>
      </c>
      <c r="B48" s="74">
        <v>145997</v>
      </c>
      <c r="C48" s="74">
        <v>470048.45948399493</v>
      </c>
      <c r="D48" s="74">
        <v>681755</v>
      </c>
      <c r="E48" s="74">
        <v>603117</v>
      </c>
      <c r="F48" s="74">
        <v>404197</v>
      </c>
    </row>
    <row r="49" spans="1:10" x14ac:dyDescent="0.35">
      <c r="A49" s="16" t="s">
        <v>193</v>
      </c>
      <c r="B49" s="74">
        <v>12020</v>
      </c>
      <c r="C49" s="74">
        <v>148771.8858867191</v>
      </c>
      <c r="D49" s="74">
        <v>153971</v>
      </c>
      <c r="E49" s="74">
        <v>88350</v>
      </c>
      <c r="F49" s="74">
        <v>148407</v>
      </c>
    </row>
    <row r="50" spans="1:10" x14ac:dyDescent="0.35">
      <c r="A50" s="16" t="s">
        <v>194</v>
      </c>
      <c r="B50" s="74">
        <v>55603</v>
      </c>
      <c r="C50" s="74">
        <v>126983.83155472686</v>
      </c>
      <c r="D50" s="74">
        <v>134931.47931130242</v>
      </c>
      <c r="E50" s="74">
        <v>113280</v>
      </c>
      <c r="F50" s="74">
        <v>115753</v>
      </c>
    </row>
    <row r="51" spans="1:10" x14ac:dyDescent="0.35">
      <c r="A51" s="16" t="s">
        <v>125</v>
      </c>
      <c r="B51" s="74">
        <v>2387072</v>
      </c>
      <c r="C51" s="74">
        <v>6026850.7420981899</v>
      </c>
      <c r="D51" s="74">
        <v>7258291.1250279406</v>
      </c>
      <c r="E51" s="74">
        <v>5445778</v>
      </c>
      <c r="F51" s="74">
        <v>5819140</v>
      </c>
    </row>
    <row r="53" spans="1:10" x14ac:dyDescent="0.35">
      <c r="B53" s="29" t="s">
        <v>310</v>
      </c>
      <c r="C53" t="s">
        <v>311</v>
      </c>
      <c r="D53" s="29" t="s">
        <v>312</v>
      </c>
      <c r="E53" s="29" t="s">
        <v>313</v>
      </c>
      <c r="F53" t="s">
        <v>314</v>
      </c>
      <c r="H53">
        <v>2027</v>
      </c>
      <c r="I53">
        <v>2030</v>
      </c>
      <c r="J53" t="s">
        <v>315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337E-9233-4B7D-89A0-F9D9F73EB140}">
  <dimension ref="A1:AW1158"/>
  <sheetViews>
    <sheetView topLeftCell="AG1" zoomScale="90" zoomScaleNormal="90" workbookViewId="0">
      <pane ySplit="1" topLeftCell="A2" activePane="bottomLeft" state="frozen"/>
      <selection activeCell="S1" sqref="S1"/>
      <selection pane="bottomLeft" activeCell="AT56" sqref="AT56"/>
    </sheetView>
  </sheetViews>
  <sheetFormatPr defaultRowHeight="14.5" x14ac:dyDescent="0.35"/>
  <cols>
    <col min="1" max="1" width="21.6328125" bestFit="1" customWidth="1"/>
    <col min="2" max="2" width="8.7265625" style="34"/>
    <col min="3" max="3" width="14.6328125" style="34" bestFit="1" customWidth="1"/>
    <col min="4" max="4" width="40.36328125" style="34" customWidth="1"/>
    <col min="5" max="5" width="8.7265625" style="34" customWidth="1"/>
    <col min="6" max="6" width="14.6328125" style="34" customWidth="1"/>
    <col min="7" max="15" width="8.7265625" style="34" customWidth="1"/>
    <col min="16" max="16" width="16.08984375" style="34" customWidth="1"/>
    <col min="17" max="18" width="7.81640625" style="34" customWidth="1"/>
    <col min="19" max="24" width="8.7265625" style="34" customWidth="1"/>
    <col min="25" max="25" width="16.08984375" style="34" customWidth="1"/>
    <col min="26" max="26" width="8.7265625" style="34" customWidth="1"/>
    <col min="27" max="27" width="12.90625" style="34" customWidth="1"/>
    <col min="28" max="28" width="10.81640625" style="35" customWidth="1"/>
    <col min="29" max="30" width="10.36328125" style="35" customWidth="1"/>
    <col min="31" max="38" width="10.36328125" style="71" customWidth="1"/>
    <col min="39" max="39" width="15.453125" style="71" customWidth="1"/>
    <col min="40" max="40" width="12.36328125" customWidth="1"/>
    <col min="41" max="41" width="11.54296875" customWidth="1"/>
    <col min="42" max="42" width="12.36328125" customWidth="1"/>
    <col min="43" max="43" width="11.08984375" bestFit="1" customWidth="1"/>
    <col min="44" max="44" width="12.54296875" bestFit="1" customWidth="1"/>
    <col min="47" max="47" width="11.6328125" customWidth="1"/>
  </cols>
  <sheetData>
    <row r="1" spans="1:47" s="37" customFormat="1" ht="58" x14ac:dyDescent="0.35">
      <c r="A1" s="37" t="s">
        <v>257</v>
      </c>
      <c r="B1" s="40" t="s">
        <v>0</v>
      </c>
      <c r="C1" s="40" t="s">
        <v>234</v>
      </c>
      <c r="D1" s="40" t="s">
        <v>235</v>
      </c>
      <c r="E1" s="40">
        <v>2012</v>
      </c>
      <c r="F1" s="40" t="s">
        <v>236</v>
      </c>
      <c r="G1" s="40">
        <v>2013</v>
      </c>
      <c r="H1" s="40" t="s">
        <v>237</v>
      </c>
      <c r="I1" s="40">
        <v>2014</v>
      </c>
      <c r="J1" s="40" t="s">
        <v>238</v>
      </c>
      <c r="K1" s="40">
        <v>2015</v>
      </c>
      <c r="L1" s="40" t="s">
        <v>239</v>
      </c>
      <c r="M1" s="40">
        <v>2016</v>
      </c>
      <c r="N1" s="40" t="s">
        <v>240</v>
      </c>
      <c r="O1" s="40">
        <v>2017</v>
      </c>
      <c r="P1" s="40" t="s">
        <v>241</v>
      </c>
      <c r="Q1" s="40">
        <v>2018</v>
      </c>
      <c r="R1" s="40" t="s">
        <v>287</v>
      </c>
      <c r="S1" s="40" t="s">
        <v>242</v>
      </c>
      <c r="T1" s="40">
        <v>2019</v>
      </c>
      <c r="U1" s="40" t="s">
        <v>243</v>
      </c>
      <c r="V1" s="40">
        <v>2020</v>
      </c>
      <c r="W1" s="40" t="s">
        <v>244</v>
      </c>
      <c r="X1" s="40">
        <v>2021</v>
      </c>
      <c r="Y1" s="40" t="s">
        <v>245</v>
      </c>
      <c r="Z1" s="40">
        <v>2022</v>
      </c>
      <c r="AA1" s="66" t="s">
        <v>246</v>
      </c>
      <c r="AB1" s="67" t="s">
        <v>248</v>
      </c>
      <c r="AC1" s="67" t="s">
        <v>249</v>
      </c>
      <c r="AD1" s="67" t="s">
        <v>250</v>
      </c>
      <c r="AE1" s="69" t="s">
        <v>283</v>
      </c>
      <c r="AF1" s="69" t="s">
        <v>284</v>
      </c>
      <c r="AG1" s="69" t="s">
        <v>285</v>
      </c>
      <c r="AH1" s="69" t="s">
        <v>286</v>
      </c>
      <c r="AI1" s="69" t="s">
        <v>288</v>
      </c>
      <c r="AJ1" s="69" t="s">
        <v>289</v>
      </c>
      <c r="AK1" s="69" t="s">
        <v>290</v>
      </c>
      <c r="AL1" s="69" t="s">
        <v>300</v>
      </c>
      <c r="AM1" s="69" t="s">
        <v>303</v>
      </c>
      <c r="AN1" s="40" t="s">
        <v>301</v>
      </c>
      <c r="AO1" s="40" t="s">
        <v>272</v>
      </c>
      <c r="AP1" s="40" t="s">
        <v>258</v>
      </c>
      <c r="AQ1" s="40" t="s">
        <v>275</v>
      </c>
      <c r="AR1" s="40" t="s">
        <v>302</v>
      </c>
      <c r="AS1" s="40" t="s">
        <v>276</v>
      </c>
      <c r="AT1" s="40" t="s">
        <v>277</v>
      </c>
      <c r="AU1" s="40" t="s">
        <v>316</v>
      </c>
    </row>
    <row r="2" spans="1:47" x14ac:dyDescent="0.35">
      <c r="A2" t="str">
        <f>_xlfn.XLOOKUP(B2,'country codes'!G:G,'country codes'!H:H,,0)</f>
        <v>Angola</v>
      </c>
      <c r="B2" s="34" t="s">
        <v>163</v>
      </c>
      <c r="C2" s="41">
        <v>25188292.499999996</v>
      </c>
      <c r="D2" s="34" t="s">
        <v>135</v>
      </c>
      <c r="E2" s="34">
        <v>0</v>
      </c>
      <c r="F2" s="41">
        <v>26147002.000000011</v>
      </c>
      <c r="G2" s="34">
        <v>0</v>
      </c>
      <c r="H2" s="34">
        <v>27128336.499999981</v>
      </c>
      <c r="I2" s="34">
        <v>0</v>
      </c>
      <c r="J2" s="34">
        <v>28127721.000000004</v>
      </c>
      <c r="K2" s="34">
        <v>0</v>
      </c>
      <c r="L2" s="34">
        <v>29154745.500000007</v>
      </c>
      <c r="M2" s="34">
        <v>0</v>
      </c>
      <c r="N2" s="34">
        <v>30208628.000000015</v>
      </c>
      <c r="O2" s="34">
        <v>12800</v>
      </c>
      <c r="P2" s="41">
        <v>31273533.000000004</v>
      </c>
      <c r="Q2" s="34">
        <v>13186</v>
      </c>
      <c r="R2" s="34">
        <f>MAX(Q2,AA2)</f>
        <v>13186</v>
      </c>
      <c r="S2" s="34">
        <v>32353587.999999993</v>
      </c>
      <c r="T2" s="34">
        <v>0</v>
      </c>
      <c r="U2" s="34">
        <v>33428485.999999974</v>
      </c>
      <c r="V2" s="34">
        <v>0</v>
      </c>
      <c r="W2" s="34">
        <v>34503773.49999997</v>
      </c>
      <c r="X2" s="34">
        <v>0</v>
      </c>
      <c r="Y2" s="41">
        <v>35588987.00000003</v>
      </c>
      <c r="Z2" s="34">
        <v>21301</v>
      </c>
      <c r="AA2" s="34">
        <v>6593</v>
      </c>
      <c r="AB2" s="35">
        <f>MAX(G2,E2,I2,K2)</f>
        <v>0</v>
      </c>
      <c r="AC2" s="35">
        <f>MAX(M2,O2,Q2,T2)</f>
        <v>13186</v>
      </c>
      <c r="AD2" s="35">
        <f>MAX(V2,X2,Z2)</f>
        <v>21301</v>
      </c>
      <c r="AE2" s="70">
        <f>IF(G2&gt;0,G2,IF(E2&gt;0,E2,IF(I2&gt;0,I2,K2)))</f>
        <v>0</v>
      </c>
      <c r="AF2" s="70" t="str">
        <f>IF(AE2&gt;0,_xlfn.XLOOKUP(AE2,$B2:$K2,$B$1:$K$1,,0),"")</f>
        <v/>
      </c>
      <c r="AG2" s="70">
        <f>IF(R2&gt;0,R2,IF(O2&gt;0,O2,T2))</f>
        <v>13186</v>
      </c>
      <c r="AH2" s="70">
        <f>IF(AG2&gt;0,_xlfn.XLOOKUP(AG2,$L2:$T2,$L$1:$T$1,,0),"")</f>
        <v>2018</v>
      </c>
      <c r="AI2" s="70">
        <f>IF((IF(Z2&gt;0,Z2,IF(X2&gt;0,X2,IF(V2&gt;0,V2,T2))))=0,AG2,IF(Z2&gt;0,Z2,IF(X2&gt;0,X2,IF(V2&gt;0,V2,T2))))</f>
        <v>21301</v>
      </c>
      <c r="AJ2" s="70">
        <f>IFERROR(IF(AI2&gt;0,_xlfn.XLOOKUP(AI2,$V2:$Z2,$V$1:$Z$1,,0),""),AH2)</f>
        <v>2022</v>
      </c>
      <c r="AK2" s="70" t="str">
        <f>IF(AI2&lt;AG2,"Adjust","")</f>
        <v/>
      </c>
      <c r="AL2" s="72">
        <f>IF(AK2="Adjust",(_xlfn.XLOOKUP(A2,'Adj factor'!A:A,'Adj factor'!I:I,,0)*AI2),'Aggregate (2)'!AI2)</f>
        <v>21301</v>
      </c>
      <c r="AM2" s="72">
        <f>IF(AL2&lt;AG2,AG2,AL2)</f>
        <v>21301</v>
      </c>
      <c r="AN2" s="73" t="str">
        <f>IF(AL2&gt;AG2,"Increasing",IF(AL2&lt;AG2,"Decreasing","No change"))</f>
        <v>Increasing</v>
      </c>
      <c r="AO2" s="42">
        <f>VLOOKUP(B2,'Growthrates source'!A$2:H$49,8,FALSE)</f>
        <v>0.3113441654036182</v>
      </c>
      <c r="AP2" s="42">
        <f>VLOOKUP(B2,'Growthrates source'!A$2:I$49,9,FALSE)</f>
        <v>5.4673730437993617E-2</v>
      </c>
      <c r="AQ2" s="41">
        <f>AA2/(EXP(AO2*5))</f>
        <v>1389.9776294789715</v>
      </c>
      <c r="AR2" s="41">
        <f>AA2*EXP(AP2*3)</f>
        <v>7768.1315945777715</v>
      </c>
      <c r="AS2" s="43">
        <f>(AE2*10000)/F2</f>
        <v>0</v>
      </c>
      <c r="AT2" s="43">
        <f>(AG2*10000)/P2</f>
        <v>4.2163448562079626</v>
      </c>
      <c r="AU2" s="43">
        <f>(AM2*10000)/Y2</f>
        <v>5.9852785357447749</v>
      </c>
    </row>
    <row r="3" spans="1:47" x14ac:dyDescent="0.35">
      <c r="A3" t="str">
        <f>_xlfn.XLOOKUP(B3,'country codes'!G:G,'country codes'!H:H,,0)</f>
        <v>Angola</v>
      </c>
      <c r="B3" s="34" t="s">
        <v>163</v>
      </c>
      <c r="C3" s="41">
        <v>25188292.499999996</v>
      </c>
      <c r="D3" s="34" t="s">
        <v>139</v>
      </c>
      <c r="E3" s="34">
        <v>0</v>
      </c>
      <c r="F3" s="41">
        <v>26147002.000000011</v>
      </c>
      <c r="G3" s="34">
        <v>0</v>
      </c>
      <c r="I3" s="34">
        <v>0</v>
      </c>
      <c r="K3" s="34">
        <v>0</v>
      </c>
      <c r="M3" s="34">
        <v>0</v>
      </c>
      <c r="O3" s="34">
        <v>0</v>
      </c>
      <c r="P3" s="41">
        <v>31273533.000000004</v>
      </c>
      <c r="Q3" s="34">
        <v>25108</v>
      </c>
      <c r="R3" s="34">
        <f t="shared" ref="R3:R66" si="0">MAX(Q3,AA3)</f>
        <v>46082</v>
      </c>
      <c r="T3" s="34">
        <v>0</v>
      </c>
      <c r="V3" s="34">
        <v>0</v>
      </c>
      <c r="X3" s="34">
        <v>0</v>
      </c>
      <c r="Y3" s="41">
        <v>35588987.00000003</v>
      </c>
      <c r="Z3" s="34">
        <v>89978</v>
      </c>
      <c r="AA3" s="34">
        <v>46082</v>
      </c>
      <c r="AB3" s="35">
        <f t="shared" ref="AB3:AB66" si="1">MAX(G3,E3,I3,K3)</f>
        <v>0</v>
      </c>
      <c r="AC3" s="35">
        <f t="shared" ref="AC3:AC66" si="2">MAX(M3,O3,Q3,T3)</f>
        <v>25108</v>
      </c>
      <c r="AD3" s="35">
        <f t="shared" ref="AD3:AD66" si="3">MAX(V3,X3,Z3)</f>
        <v>89978</v>
      </c>
      <c r="AE3" s="70">
        <f t="shared" ref="AE3:AE66" si="4">IF(G3&gt;0,G3,IF(E3&gt;0,E3,IF(I3&gt;0,I3,K3)))</f>
        <v>0</v>
      </c>
      <c r="AF3" s="70" t="str">
        <f t="shared" ref="AF3:AF66" si="5">IF(AE3&gt;0,_xlfn.XLOOKUP(AE3,$B3:$K3,$B$1:$K$1,,0),"")</f>
        <v/>
      </c>
      <c r="AG3" s="70">
        <f t="shared" ref="AG3:AG66" si="6">IF(R3&gt;0,R3,IF(O3&gt;0,O3,T3))</f>
        <v>46082</v>
      </c>
      <c r="AH3" s="70" t="str">
        <f t="shared" ref="AH3:AH66" si="7">IF(AG3&gt;0,_xlfn.XLOOKUP(AG3,$L3:$T3,$L$1:$T$1,,0),"")</f>
        <v>2018 (triag)</v>
      </c>
      <c r="AI3" s="70">
        <f t="shared" ref="AI3:AI66" si="8">IF((IF(Z3&gt;0,Z3,IF(X3&gt;0,X3,IF(V3&gt;0,V3,T3))))=0,AG3,IF(Z3&gt;0,Z3,IF(X3&gt;0,X3,IF(V3&gt;0,V3,T3))))</f>
        <v>89978</v>
      </c>
      <c r="AJ3" s="70">
        <f t="shared" ref="AJ3:AJ66" si="9">IFERROR(IF(AI3&gt;0,_xlfn.XLOOKUP(AI3,$V3:$Z3,$V$1:$Z$1,,0),""),AH3)</f>
        <v>2022</v>
      </c>
      <c r="AK3" s="70" t="str">
        <f t="shared" ref="AK3:AK66" si="10">IF(AI3&lt;AG3,"Adjust","")</f>
        <v/>
      </c>
      <c r="AL3" s="72">
        <f>IF(AK3="Adjust",(_xlfn.XLOOKUP(A3,'Adj factor'!A:A,'Adj factor'!I:I,,0)*AI3),'Aggregate (2)'!AI3)</f>
        <v>89978</v>
      </c>
      <c r="AM3" s="72">
        <f t="shared" ref="AM3:AM66" si="11">IF(AL3&lt;AG3,AG3,AL3)</f>
        <v>89978</v>
      </c>
      <c r="AN3" s="73" t="str">
        <f t="shared" ref="AN3:AN66" si="12">IF(AL3&gt;AG3,"Increasing",IF(AL3&lt;AG3,"Decreasing","No change"))</f>
        <v>Increasing</v>
      </c>
      <c r="AO3" s="42">
        <f>VLOOKUP(B3,'Growthrates source'!A$2:H$49,8,FALSE)</f>
        <v>0.3113441654036182</v>
      </c>
      <c r="AP3" s="42">
        <f>VLOOKUP(B3,'Growthrates source'!A$2:I$49,9,FALSE)</f>
        <v>5.4673730437993617E-2</v>
      </c>
      <c r="AQ3" s="41">
        <f t="shared" ref="AQ3:AQ66" si="13">AA3/(EXP(AO3*5))</f>
        <v>9715.296393394503</v>
      </c>
      <c r="AR3" s="41">
        <f t="shared" ref="AR3:AR66" si="14">AA3*EXP(AP3*3)</f>
        <v>54295.62265149899</v>
      </c>
      <c r="AS3" s="43">
        <f t="shared" ref="AS3:AS66" si="15">(AE3*10000)/F3</f>
        <v>0</v>
      </c>
      <c r="AT3" s="43">
        <f t="shared" ref="AT3:AT66" si="16">(AG3*10000)/P3</f>
        <v>14.735143611692351</v>
      </c>
      <c r="AU3" s="43">
        <f t="shared" ref="AU3:AU66" si="17">(AM3*10000)/Y3</f>
        <v>25.282540354407931</v>
      </c>
    </row>
    <row r="4" spans="1:47" x14ac:dyDescent="0.35">
      <c r="A4" t="str">
        <f>_xlfn.XLOOKUP(B4,'country codes'!G:G,'country codes'!H:H,,0)</f>
        <v>Angola</v>
      </c>
      <c r="B4" s="34" t="s">
        <v>163</v>
      </c>
      <c r="C4" s="41">
        <v>25188292.499999996</v>
      </c>
      <c r="D4" s="34" t="s">
        <v>138</v>
      </c>
      <c r="E4" s="34">
        <v>0</v>
      </c>
      <c r="F4" s="41">
        <v>26147002.000000011</v>
      </c>
      <c r="G4" s="34">
        <v>60</v>
      </c>
      <c r="I4" s="34">
        <v>0</v>
      </c>
      <c r="K4" s="34">
        <v>0</v>
      </c>
      <c r="M4" s="34">
        <v>0</v>
      </c>
      <c r="O4" s="34">
        <v>0</v>
      </c>
      <c r="P4" s="41">
        <v>31273533.000000004</v>
      </c>
      <c r="Q4" s="34">
        <v>0</v>
      </c>
      <c r="R4" s="34">
        <f t="shared" si="0"/>
        <v>1438</v>
      </c>
      <c r="T4" s="34">
        <v>0</v>
      </c>
      <c r="V4" s="34">
        <v>0</v>
      </c>
      <c r="X4" s="34">
        <v>0</v>
      </c>
      <c r="Y4" s="41">
        <v>35588987.00000003</v>
      </c>
      <c r="Z4" s="34">
        <v>44</v>
      </c>
      <c r="AA4" s="34">
        <v>1438</v>
      </c>
      <c r="AB4" s="35">
        <f t="shared" si="1"/>
        <v>60</v>
      </c>
      <c r="AC4" s="35">
        <f t="shared" si="2"/>
        <v>0</v>
      </c>
      <c r="AD4" s="35">
        <f t="shared" si="3"/>
        <v>44</v>
      </c>
      <c r="AE4" s="70">
        <f t="shared" si="4"/>
        <v>60</v>
      </c>
      <c r="AF4" s="70">
        <f t="shared" si="5"/>
        <v>2013</v>
      </c>
      <c r="AG4" s="70">
        <f>IF(R4&gt;0,R4,IF(O4&gt;0,O4,T4))</f>
        <v>1438</v>
      </c>
      <c r="AH4" s="70" t="str">
        <f t="shared" si="7"/>
        <v>2018 (triag)</v>
      </c>
      <c r="AI4" s="70">
        <f t="shared" si="8"/>
        <v>44</v>
      </c>
      <c r="AJ4" s="70">
        <f t="shared" si="9"/>
        <v>2022</v>
      </c>
      <c r="AK4" s="70" t="str">
        <f t="shared" si="10"/>
        <v>Adjust</v>
      </c>
      <c r="AL4" s="72">
        <f>IF(AK4="Adjust",(_xlfn.XLOOKUP(A4,'Adj factor'!A:A,'Adj factor'!I:I,,0)*AI4),'Aggregate (2)'!AI4)</f>
        <v>65.250696122001145</v>
      </c>
      <c r="AM4" s="72">
        <f t="shared" si="11"/>
        <v>1438</v>
      </c>
      <c r="AN4" s="73" t="str">
        <f t="shared" si="12"/>
        <v>Decreasing</v>
      </c>
      <c r="AO4" s="42">
        <f>VLOOKUP(B4,'Growthrates source'!A$2:H$49,8,FALSE)</f>
        <v>0.3113441654036182</v>
      </c>
      <c r="AP4" s="42">
        <f>VLOOKUP(B4,'Growthrates source'!A$2:I$49,9,FALSE)</f>
        <v>5.4673730437993617E-2</v>
      </c>
      <c r="AQ4" s="41">
        <f t="shared" si="13"/>
        <v>303.16818310189001</v>
      </c>
      <c r="AR4" s="41">
        <f t="shared" si="14"/>
        <v>1694.3080893376057</v>
      </c>
      <c r="AS4" s="43">
        <f t="shared" si="15"/>
        <v>2.2947181478014181E-2</v>
      </c>
      <c r="AT4" s="43">
        <f t="shared" si="16"/>
        <v>0.45981373450834601</v>
      </c>
      <c r="AU4" s="43">
        <f t="shared" si="17"/>
        <v>0.40405758107135747</v>
      </c>
    </row>
    <row r="5" spans="1:47" x14ac:dyDescent="0.35">
      <c r="A5" t="str">
        <f>_xlfn.XLOOKUP(B5,'country codes'!G:G,'country codes'!H:H,,0)</f>
        <v>Angola</v>
      </c>
      <c r="B5" s="34" t="s">
        <v>163</v>
      </c>
      <c r="C5" s="41">
        <v>25188292.499999996</v>
      </c>
      <c r="D5" s="34" t="s">
        <v>82</v>
      </c>
      <c r="E5" s="34">
        <v>751</v>
      </c>
      <c r="F5" s="41">
        <v>26147002.000000011</v>
      </c>
      <c r="G5" s="34">
        <v>0</v>
      </c>
      <c r="I5" s="34">
        <v>0</v>
      </c>
      <c r="K5" s="34">
        <v>2781</v>
      </c>
      <c r="M5" s="34">
        <v>884</v>
      </c>
      <c r="O5" s="34">
        <v>0</v>
      </c>
      <c r="P5" s="41">
        <v>31273533.000000004</v>
      </c>
      <c r="Q5" s="34">
        <v>260</v>
      </c>
      <c r="R5" s="34">
        <f t="shared" si="0"/>
        <v>2302</v>
      </c>
      <c r="T5" s="34">
        <v>0</v>
      </c>
      <c r="V5" s="34">
        <v>525</v>
      </c>
      <c r="X5" s="34">
        <v>0</v>
      </c>
      <c r="Y5" s="41">
        <v>35588987.00000003</v>
      </c>
      <c r="Z5" s="34">
        <v>430</v>
      </c>
      <c r="AA5" s="34">
        <v>2302</v>
      </c>
      <c r="AB5" s="35">
        <f t="shared" si="1"/>
        <v>2781</v>
      </c>
      <c r="AC5" s="35">
        <f t="shared" si="2"/>
        <v>884</v>
      </c>
      <c r="AD5" s="35">
        <f t="shared" si="3"/>
        <v>525</v>
      </c>
      <c r="AE5" s="70">
        <f t="shared" si="4"/>
        <v>751</v>
      </c>
      <c r="AF5" s="70">
        <f t="shared" si="5"/>
        <v>2012</v>
      </c>
      <c r="AG5" s="70">
        <f t="shared" si="6"/>
        <v>2302</v>
      </c>
      <c r="AH5" s="70" t="str">
        <f t="shared" si="7"/>
        <v>2018 (triag)</v>
      </c>
      <c r="AI5" s="70">
        <f t="shared" si="8"/>
        <v>430</v>
      </c>
      <c r="AJ5" s="70">
        <f t="shared" si="9"/>
        <v>2022</v>
      </c>
      <c r="AK5" s="70" t="str">
        <f t="shared" si="10"/>
        <v>Adjust</v>
      </c>
      <c r="AL5" s="72">
        <f>IF(AK5="Adjust",(_xlfn.XLOOKUP(A5,'Adj factor'!A:A,'Adj factor'!I:I,,0)*AI5),'Aggregate (2)'!AI5)</f>
        <v>637.67725755592028</v>
      </c>
      <c r="AM5" s="72">
        <f t="shared" si="11"/>
        <v>2302</v>
      </c>
      <c r="AN5" s="73" t="str">
        <f t="shared" si="12"/>
        <v>Decreasing</v>
      </c>
      <c r="AO5" s="42">
        <f>VLOOKUP(B5,'Growthrates source'!A$2:H$49,8,FALSE)</f>
        <v>0.3113441654036182</v>
      </c>
      <c r="AP5" s="42">
        <f>VLOOKUP(B5,'Growthrates source'!A$2:I$49,9,FALSE)</f>
        <v>5.4673730437993617E-2</v>
      </c>
      <c r="AQ5" s="41">
        <f t="shared" si="13"/>
        <v>485.32208449273355</v>
      </c>
      <c r="AR5" s="41">
        <f t="shared" si="14"/>
        <v>2712.3068300800892</v>
      </c>
      <c r="AS5" s="43">
        <f t="shared" si="15"/>
        <v>0.2872222214998108</v>
      </c>
      <c r="AT5" s="43">
        <f t="shared" si="16"/>
        <v>0.73608568625744963</v>
      </c>
      <c r="AU5" s="43">
        <f t="shared" si="17"/>
        <v>0.6468293126747322</v>
      </c>
    </row>
    <row r="6" spans="1:47" x14ac:dyDescent="0.35">
      <c r="A6" t="str">
        <f>_xlfn.XLOOKUP(B6,'country codes'!G:G,'country codes'!H:H,,0)</f>
        <v>Angola</v>
      </c>
      <c r="B6" s="34" t="s">
        <v>163</v>
      </c>
      <c r="C6" s="41">
        <v>25188292.499999996</v>
      </c>
      <c r="D6" s="34" t="s">
        <v>60</v>
      </c>
      <c r="E6" s="34">
        <v>353</v>
      </c>
      <c r="F6" s="41">
        <v>26147002.000000011</v>
      </c>
      <c r="G6" s="34">
        <v>0</v>
      </c>
      <c r="I6" s="34">
        <v>0</v>
      </c>
      <c r="K6" s="34">
        <v>595</v>
      </c>
      <c r="M6" s="34">
        <v>181</v>
      </c>
      <c r="O6" s="34">
        <v>0</v>
      </c>
      <c r="P6" s="41">
        <v>31273533.000000004</v>
      </c>
      <c r="Q6" s="34">
        <v>134</v>
      </c>
      <c r="R6" s="34">
        <f t="shared" si="0"/>
        <v>1652</v>
      </c>
      <c r="T6" s="34">
        <v>0</v>
      </c>
      <c r="V6" s="34">
        <v>81</v>
      </c>
      <c r="X6" s="34">
        <v>0</v>
      </c>
      <c r="Y6" s="41">
        <v>35588987.00000003</v>
      </c>
      <c r="Z6" s="34">
        <v>156</v>
      </c>
      <c r="AA6" s="34">
        <v>1652</v>
      </c>
      <c r="AB6" s="35">
        <f t="shared" si="1"/>
        <v>595</v>
      </c>
      <c r="AC6" s="35">
        <f t="shared" si="2"/>
        <v>181</v>
      </c>
      <c r="AD6" s="35">
        <f t="shared" si="3"/>
        <v>156</v>
      </c>
      <c r="AE6" s="70">
        <f t="shared" si="4"/>
        <v>353</v>
      </c>
      <c r="AF6" s="70">
        <f t="shared" si="5"/>
        <v>2012</v>
      </c>
      <c r="AG6" s="70">
        <f t="shared" si="6"/>
        <v>1652</v>
      </c>
      <c r="AH6" s="70" t="str">
        <f t="shared" si="7"/>
        <v>2018 (triag)</v>
      </c>
      <c r="AI6" s="70">
        <f t="shared" si="8"/>
        <v>156</v>
      </c>
      <c r="AJ6" s="70">
        <f t="shared" si="9"/>
        <v>2022</v>
      </c>
      <c r="AK6" s="70" t="str">
        <f t="shared" si="10"/>
        <v>Adjust</v>
      </c>
      <c r="AL6" s="72">
        <f>IF(AK6="Adjust",(_xlfn.XLOOKUP(A6,'Adj factor'!A:A,'Adj factor'!I:I,,0)*AI6),'Aggregate (2)'!AI6)</f>
        <v>231.34337715982224</v>
      </c>
      <c r="AM6" s="72">
        <f t="shared" si="11"/>
        <v>1652</v>
      </c>
      <c r="AN6" s="73" t="str">
        <f t="shared" si="12"/>
        <v>Decreasing</v>
      </c>
      <c r="AO6" s="42">
        <f>VLOOKUP(B6,'Growthrates source'!A$2:H$49,8,FALSE)</f>
        <v>0.3113441654036182</v>
      </c>
      <c r="AP6" s="42">
        <f>VLOOKUP(B6,'Growthrates source'!A$2:I$49,9,FALSE)</f>
        <v>5.4673730437993617E-2</v>
      </c>
      <c r="AQ6" s="41">
        <f t="shared" si="13"/>
        <v>348.28500590008508</v>
      </c>
      <c r="AR6" s="41">
        <f t="shared" si="14"/>
        <v>1946.4512959566932</v>
      </c>
      <c r="AS6" s="43">
        <f t="shared" si="15"/>
        <v>0.1350059176956501</v>
      </c>
      <c r="AT6" s="43">
        <f t="shared" si="16"/>
        <v>0.52824220403879529</v>
      </c>
      <c r="AU6" s="43">
        <f t="shared" si="17"/>
        <v>0.46418854237126744</v>
      </c>
    </row>
    <row r="7" spans="1:47" x14ac:dyDescent="0.35">
      <c r="A7" t="str">
        <f>_xlfn.XLOOKUP(B7,'country codes'!G:G,'country codes'!H:H,,0)</f>
        <v>Angola</v>
      </c>
      <c r="B7" s="34" t="s">
        <v>163</v>
      </c>
      <c r="C7" s="41">
        <v>25188292.499999996</v>
      </c>
      <c r="D7" s="34" t="s">
        <v>127</v>
      </c>
      <c r="E7" s="34">
        <v>0</v>
      </c>
      <c r="F7" s="41">
        <v>26147002.000000011</v>
      </c>
      <c r="G7" s="34">
        <v>0</v>
      </c>
      <c r="I7" s="34">
        <v>0</v>
      </c>
      <c r="K7" s="34">
        <v>0</v>
      </c>
      <c r="M7" s="34">
        <v>0</v>
      </c>
      <c r="O7" s="34">
        <v>0</v>
      </c>
      <c r="P7" s="41">
        <v>31273533.000000004</v>
      </c>
      <c r="Q7" s="34">
        <v>1680</v>
      </c>
      <c r="R7" s="34">
        <f t="shared" si="0"/>
        <v>1680</v>
      </c>
      <c r="T7" s="34">
        <v>0</v>
      </c>
      <c r="V7" s="34">
        <v>2652</v>
      </c>
      <c r="X7" s="34">
        <v>0</v>
      </c>
      <c r="Y7" s="41">
        <v>35588987.00000003</v>
      </c>
      <c r="Z7" s="34">
        <v>5</v>
      </c>
      <c r="AA7" s="34">
        <v>1680</v>
      </c>
      <c r="AB7" s="35">
        <f t="shared" si="1"/>
        <v>0</v>
      </c>
      <c r="AC7" s="35">
        <f t="shared" si="2"/>
        <v>1680</v>
      </c>
      <c r="AD7" s="35">
        <f t="shared" si="3"/>
        <v>2652</v>
      </c>
      <c r="AE7" s="70">
        <f t="shared" si="4"/>
        <v>0</v>
      </c>
      <c r="AF7" s="70" t="str">
        <f t="shared" si="5"/>
        <v/>
      </c>
      <c r="AG7" s="70">
        <f t="shared" si="6"/>
        <v>1680</v>
      </c>
      <c r="AH7" s="70">
        <f t="shared" si="7"/>
        <v>2018</v>
      </c>
      <c r="AI7" s="70">
        <f t="shared" si="8"/>
        <v>5</v>
      </c>
      <c r="AJ7" s="70">
        <f t="shared" si="9"/>
        <v>2022</v>
      </c>
      <c r="AK7" s="70" t="str">
        <f t="shared" si="10"/>
        <v>Adjust</v>
      </c>
      <c r="AL7" s="72">
        <f>IF(AK7="Adjust",(_xlfn.XLOOKUP(A7,'Adj factor'!A:A,'Adj factor'!I:I,,0)*AI7),'Aggregate (2)'!AI7)</f>
        <v>7.414851832045585</v>
      </c>
      <c r="AM7" s="72">
        <f t="shared" si="11"/>
        <v>1680</v>
      </c>
      <c r="AN7" s="73" t="str">
        <f t="shared" si="12"/>
        <v>Decreasing</v>
      </c>
      <c r="AO7" s="42">
        <f>VLOOKUP(B7,'Growthrates source'!A$2:H$49,8,FALSE)</f>
        <v>0.3113441654036182</v>
      </c>
      <c r="AP7" s="42">
        <f>VLOOKUP(B7,'Growthrates source'!A$2:I$49,9,FALSE)</f>
        <v>5.4673730437993617E-2</v>
      </c>
      <c r="AQ7" s="41">
        <f t="shared" si="13"/>
        <v>354.18814159330685</v>
      </c>
      <c r="AR7" s="41">
        <f t="shared" si="14"/>
        <v>1979.4419958881626</v>
      </c>
      <c r="AS7" s="43">
        <f t="shared" si="15"/>
        <v>0</v>
      </c>
      <c r="AT7" s="43">
        <f t="shared" si="16"/>
        <v>0.53719546173436805</v>
      </c>
      <c r="AU7" s="43">
        <f t="shared" si="17"/>
        <v>0.47205614478433977</v>
      </c>
    </row>
    <row r="8" spans="1:47" x14ac:dyDescent="0.35">
      <c r="A8" t="str">
        <f>_xlfn.XLOOKUP(B8,'country codes'!G:G,'country codes'!H:H,,0)</f>
        <v>Angola</v>
      </c>
      <c r="B8" s="34" t="s">
        <v>163</v>
      </c>
      <c r="C8" s="41">
        <v>25188292.499999996</v>
      </c>
      <c r="D8" s="34" t="s">
        <v>61</v>
      </c>
      <c r="E8" s="34">
        <v>85</v>
      </c>
      <c r="F8" s="41">
        <v>26147002.000000011</v>
      </c>
      <c r="G8" s="34">
        <v>0</v>
      </c>
      <c r="I8" s="34">
        <v>0</v>
      </c>
      <c r="K8" s="34">
        <v>870</v>
      </c>
      <c r="M8" s="34">
        <v>32</v>
      </c>
      <c r="O8" s="34">
        <v>0</v>
      </c>
      <c r="P8" s="41">
        <v>31273533.000000004</v>
      </c>
      <c r="Q8" s="34">
        <v>4</v>
      </c>
      <c r="R8" s="34">
        <f t="shared" si="0"/>
        <v>4</v>
      </c>
      <c r="T8" s="34">
        <v>0</v>
      </c>
      <c r="V8" s="34">
        <v>57</v>
      </c>
      <c r="X8" s="34">
        <v>0</v>
      </c>
      <c r="Y8" s="41">
        <v>35588987.00000003</v>
      </c>
      <c r="Z8" s="34">
        <v>197</v>
      </c>
      <c r="AA8" s="34">
        <v>0</v>
      </c>
      <c r="AB8" s="35">
        <f t="shared" si="1"/>
        <v>870</v>
      </c>
      <c r="AC8" s="35">
        <f t="shared" si="2"/>
        <v>32</v>
      </c>
      <c r="AD8" s="35">
        <f t="shared" si="3"/>
        <v>197</v>
      </c>
      <c r="AE8" s="70">
        <f t="shared" si="4"/>
        <v>85</v>
      </c>
      <c r="AF8" s="70">
        <f t="shared" si="5"/>
        <v>2012</v>
      </c>
      <c r="AG8" s="70">
        <f t="shared" si="6"/>
        <v>4</v>
      </c>
      <c r="AH8" s="70">
        <f t="shared" si="7"/>
        <v>2018</v>
      </c>
      <c r="AI8" s="70">
        <f t="shared" si="8"/>
        <v>197</v>
      </c>
      <c r="AJ8" s="70">
        <f t="shared" si="9"/>
        <v>2022</v>
      </c>
      <c r="AK8" s="70" t="str">
        <f t="shared" si="10"/>
        <v/>
      </c>
      <c r="AL8" s="72">
        <f>IF(AK8="Adjust",(_xlfn.XLOOKUP(A8,'Adj factor'!A:A,'Adj factor'!I:I,,0)*AI8),'Aggregate (2)'!AI8)</f>
        <v>197</v>
      </c>
      <c r="AM8" s="72">
        <f t="shared" si="11"/>
        <v>197</v>
      </c>
      <c r="AN8" s="73" t="str">
        <f t="shared" si="12"/>
        <v>Increasing</v>
      </c>
      <c r="AO8" s="42">
        <f>VLOOKUP(B8,'Growthrates source'!A$2:H$49,8,FALSE)</f>
        <v>0.3113441654036182</v>
      </c>
      <c r="AP8" s="42">
        <f>VLOOKUP(B8,'Growthrates source'!A$2:I$49,9,FALSE)</f>
        <v>5.4673730437993617E-2</v>
      </c>
      <c r="AQ8" s="41">
        <f t="shared" si="13"/>
        <v>0</v>
      </c>
      <c r="AR8" s="41">
        <f t="shared" si="14"/>
        <v>0</v>
      </c>
      <c r="AS8" s="43">
        <f t="shared" si="15"/>
        <v>3.2508507093853424E-2</v>
      </c>
      <c r="AT8" s="43">
        <f t="shared" si="16"/>
        <v>1.2790368136532573E-3</v>
      </c>
      <c r="AU8" s="43">
        <f t="shared" si="17"/>
        <v>5.5354202691973178E-2</v>
      </c>
    </row>
    <row r="9" spans="1:47" x14ac:dyDescent="0.35">
      <c r="A9" t="str">
        <f>_xlfn.XLOOKUP(B9,'country codes'!G:G,'country codes'!H:H,,0)</f>
        <v>Angola</v>
      </c>
      <c r="B9" s="34" t="s">
        <v>163</v>
      </c>
      <c r="C9" s="41">
        <v>25188292.499999996</v>
      </c>
      <c r="D9" s="34" t="s">
        <v>62</v>
      </c>
      <c r="E9" s="34">
        <v>517</v>
      </c>
      <c r="F9" s="41">
        <v>26147002.000000011</v>
      </c>
      <c r="G9" s="34">
        <v>0</v>
      </c>
      <c r="I9" s="34">
        <v>0</v>
      </c>
      <c r="K9" s="34">
        <v>0</v>
      </c>
      <c r="M9" s="34">
        <v>177</v>
      </c>
      <c r="O9" s="34">
        <v>0</v>
      </c>
      <c r="P9" s="41">
        <v>31273533.000000004</v>
      </c>
      <c r="Q9" s="34">
        <v>411</v>
      </c>
      <c r="R9" s="34">
        <f t="shared" si="0"/>
        <v>657</v>
      </c>
      <c r="T9" s="34">
        <v>0</v>
      </c>
      <c r="V9" s="34">
        <v>236</v>
      </c>
      <c r="X9" s="34">
        <v>0</v>
      </c>
      <c r="Y9" s="41">
        <v>35588987.00000003</v>
      </c>
      <c r="Z9" s="34">
        <v>10</v>
      </c>
      <c r="AA9" s="34">
        <v>657</v>
      </c>
      <c r="AB9" s="35">
        <f t="shared" si="1"/>
        <v>517</v>
      </c>
      <c r="AC9" s="35">
        <f t="shared" si="2"/>
        <v>411</v>
      </c>
      <c r="AD9" s="35">
        <f t="shared" si="3"/>
        <v>236</v>
      </c>
      <c r="AE9" s="70">
        <f t="shared" si="4"/>
        <v>517</v>
      </c>
      <c r="AF9" s="70">
        <f t="shared" si="5"/>
        <v>2012</v>
      </c>
      <c r="AG9" s="70">
        <f t="shared" si="6"/>
        <v>657</v>
      </c>
      <c r="AH9" s="70" t="str">
        <f t="shared" si="7"/>
        <v>2018 (triag)</v>
      </c>
      <c r="AI9" s="70">
        <f t="shared" si="8"/>
        <v>10</v>
      </c>
      <c r="AJ9" s="70">
        <f t="shared" si="9"/>
        <v>2022</v>
      </c>
      <c r="AK9" s="70" t="str">
        <f t="shared" si="10"/>
        <v>Adjust</v>
      </c>
      <c r="AL9" s="72">
        <f>IF(AK9="Adjust",(_xlfn.XLOOKUP(A9,'Adj factor'!A:A,'Adj factor'!I:I,,0)*AI9),'Aggregate (2)'!AI9)</f>
        <v>14.82970366409117</v>
      </c>
      <c r="AM9" s="72">
        <f t="shared" si="11"/>
        <v>657</v>
      </c>
      <c r="AN9" s="73" t="str">
        <f t="shared" si="12"/>
        <v>Decreasing</v>
      </c>
      <c r="AO9" s="42">
        <f>VLOOKUP(B9,'Growthrates source'!A$2:H$49,8,FALSE)</f>
        <v>0.3113441654036182</v>
      </c>
      <c r="AP9" s="42">
        <f>VLOOKUP(B9,'Growthrates source'!A$2:I$49,9,FALSE)</f>
        <v>5.4673730437993617E-2</v>
      </c>
      <c r="AQ9" s="41">
        <f t="shared" si="13"/>
        <v>138.51286251595391</v>
      </c>
      <c r="AR9" s="41">
        <f t="shared" si="14"/>
        <v>774.10320910626353</v>
      </c>
      <c r="AS9" s="43">
        <f t="shared" si="15"/>
        <v>0.19772821373555552</v>
      </c>
      <c r="AT9" s="43">
        <f t="shared" si="16"/>
        <v>0.21008179664254753</v>
      </c>
      <c r="AU9" s="43">
        <f t="shared" si="17"/>
        <v>0.18460767090673288</v>
      </c>
    </row>
    <row r="10" spans="1:47" x14ac:dyDescent="0.35">
      <c r="A10" t="str">
        <f>_xlfn.XLOOKUP(B10,'country codes'!G:G,'country codes'!H:H,,0)</f>
        <v>Angola</v>
      </c>
      <c r="B10" s="34" t="s">
        <v>163</v>
      </c>
      <c r="C10" s="41">
        <v>25188292.499999996</v>
      </c>
      <c r="D10" s="34" t="s">
        <v>227</v>
      </c>
      <c r="E10" s="34">
        <v>0</v>
      </c>
      <c r="F10" s="41">
        <v>26147002.000000011</v>
      </c>
      <c r="G10" s="34">
        <v>0</v>
      </c>
      <c r="I10" s="34">
        <v>0</v>
      </c>
      <c r="K10" s="34">
        <v>0</v>
      </c>
      <c r="M10" s="34">
        <v>0</v>
      </c>
      <c r="O10" s="34">
        <v>0</v>
      </c>
      <c r="P10" s="41">
        <v>31273533.000000004</v>
      </c>
      <c r="Q10" s="34">
        <v>0</v>
      </c>
      <c r="R10" s="34">
        <f t="shared" si="0"/>
        <v>0</v>
      </c>
      <c r="T10" s="34">
        <v>0</v>
      </c>
      <c r="V10" s="34">
        <v>0</v>
      </c>
      <c r="X10" s="34">
        <v>0</v>
      </c>
      <c r="Y10" s="41">
        <v>35588987.00000003</v>
      </c>
      <c r="Z10" s="34">
        <v>0</v>
      </c>
      <c r="AA10" s="34">
        <v>0</v>
      </c>
      <c r="AB10" s="35">
        <f t="shared" si="1"/>
        <v>0</v>
      </c>
      <c r="AC10" s="35">
        <f t="shared" si="2"/>
        <v>0</v>
      </c>
      <c r="AD10" s="35">
        <f t="shared" si="3"/>
        <v>0</v>
      </c>
      <c r="AE10" s="70">
        <f t="shared" si="4"/>
        <v>0</v>
      </c>
      <c r="AF10" s="70" t="str">
        <f t="shared" si="5"/>
        <v/>
      </c>
      <c r="AG10" s="70">
        <f t="shared" si="6"/>
        <v>0</v>
      </c>
      <c r="AH10" s="70" t="str">
        <f t="shared" si="7"/>
        <v/>
      </c>
      <c r="AI10" s="70">
        <f t="shared" si="8"/>
        <v>0</v>
      </c>
      <c r="AJ10" s="70" t="str">
        <f t="shared" si="9"/>
        <v/>
      </c>
      <c r="AK10" s="70" t="str">
        <f t="shared" si="10"/>
        <v/>
      </c>
      <c r="AL10" s="72">
        <f>IF(AK10="Adjust",(_xlfn.XLOOKUP(A10,'Adj factor'!A:A,'Adj factor'!I:I,,0)*AI10),'Aggregate (2)'!AI10)</f>
        <v>0</v>
      </c>
      <c r="AM10" s="72">
        <f t="shared" si="11"/>
        <v>0</v>
      </c>
      <c r="AN10" s="73" t="str">
        <f t="shared" si="12"/>
        <v>No change</v>
      </c>
      <c r="AO10" s="42">
        <f>VLOOKUP(B10,'Growthrates source'!A$2:H$49,8,FALSE)</f>
        <v>0.3113441654036182</v>
      </c>
      <c r="AP10" s="42">
        <f>VLOOKUP(B10,'Growthrates source'!A$2:I$49,9,FALSE)</f>
        <v>5.4673730437993617E-2</v>
      </c>
      <c r="AQ10" s="41">
        <f t="shared" si="13"/>
        <v>0</v>
      </c>
      <c r="AR10" s="41">
        <f t="shared" si="14"/>
        <v>0</v>
      </c>
      <c r="AS10" s="43">
        <f t="shared" si="15"/>
        <v>0</v>
      </c>
      <c r="AT10" s="43">
        <f t="shared" si="16"/>
        <v>0</v>
      </c>
      <c r="AU10" s="43">
        <f t="shared" si="17"/>
        <v>0</v>
      </c>
    </row>
    <row r="11" spans="1:47" x14ac:dyDescent="0.35">
      <c r="A11" t="str">
        <f>_xlfn.XLOOKUP(B11,'country codes'!G:G,'country codes'!H:H,,0)</f>
        <v>Angola</v>
      </c>
      <c r="B11" s="34" t="s">
        <v>163</v>
      </c>
      <c r="C11" s="41">
        <v>25188292.499999996</v>
      </c>
      <c r="D11" s="34" t="s">
        <v>228</v>
      </c>
      <c r="E11" s="34">
        <v>0</v>
      </c>
      <c r="F11" s="41">
        <v>26147002.000000011</v>
      </c>
      <c r="G11" s="34">
        <v>0</v>
      </c>
      <c r="I11" s="34">
        <v>0</v>
      </c>
      <c r="K11" s="34">
        <v>0</v>
      </c>
      <c r="M11" s="34">
        <v>0</v>
      </c>
      <c r="O11" s="34">
        <v>0</v>
      </c>
      <c r="P11" s="41">
        <v>31273533.000000004</v>
      </c>
      <c r="Q11" s="34">
        <v>0</v>
      </c>
      <c r="R11" s="34">
        <f t="shared" si="0"/>
        <v>328</v>
      </c>
      <c r="T11" s="34">
        <v>0</v>
      </c>
      <c r="V11" s="34">
        <v>0</v>
      </c>
      <c r="X11" s="34">
        <v>0</v>
      </c>
      <c r="Y11" s="41">
        <v>35588987.00000003</v>
      </c>
      <c r="Z11" s="34">
        <v>2072</v>
      </c>
      <c r="AA11" s="34">
        <v>328</v>
      </c>
      <c r="AB11" s="35">
        <f t="shared" si="1"/>
        <v>0</v>
      </c>
      <c r="AC11" s="35">
        <f t="shared" si="2"/>
        <v>0</v>
      </c>
      <c r="AD11" s="35">
        <f t="shared" si="3"/>
        <v>2072</v>
      </c>
      <c r="AE11" s="70">
        <f t="shared" si="4"/>
        <v>0</v>
      </c>
      <c r="AF11" s="70" t="str">
        <f t="shared" si="5"/>
        <v/>
      </c>
      <c r="AG11" s="70">
        <f t="shared" si="6"/>
        <v>328</v>
      </c>
      <c r="AH11" s="70" t="str">
        <f t="shared" si="7"/>
        <v>2018 (triag)</v>
      </c>
      <c r="AI11" s="70">
        <f t="shared" si="8"/>
        <v>2072</v>
      </c>
      <c r="AJ11" s="70">
        <f t="shared" si="9"/>
        <v>2022</v>
      </c>
      <c r="AK11" s="70" t="str">
        <f t="shared" si="10"/>
        <v/>
      </c>
      <c r="AL11" s="72">
        <f>IF(AK11="Adjust",(_xlfn.XLOOKUP(A11,'Adj factor'!A:A,'Adj factor'!I:I,,0)*AI11),'Aggregate (2)'!AI11)</f>
        <v>2072</v>
      </c>
      <c r="AM11" s="72">
        <f t="shared" si="11"/>
        <v>2072</v>
      </c>
      <c r="AN11" s="73" t="str">
        <f t="shared" si="12"/>
        <v>Increasing</v>
      </c>
      <c r="AO11" s="42">
        <f>VLOOKUP(B11,'Growthrates source'!A$2:H$49,8,FALSE)</f>
        <v>0.3113441654036182</v>
      </c>
      <c r="AP11" s="42">
        <f>VLOOKUP(B11,'Growthrates source'!A$2:I$49,9,FALSE)</f>
        <v>5.4673730437993617E-2</v>
      </c>
      <c r="AQ11" s="41">
        <f t="shared" si="13"/>
        <v>69.151018120597996</v>
      </c>
      <c r="AR11" s="41">
        <f t="shared" si="14"/>
        <v>386.46248491149839</v>
      </c>
      <c r="AS11" s="43">
        <f t="shared" si="15"/>
        <v>0</v>
      </c>
      <c r="AT11" s="43">
        <f t="shared" si="16"/>
        <v>0.10488101871956711</v>
      </c>
      <c r="AU11" s="43">
        <f t="shared" si="17"/>
        <v>0.58220257856735236</v>
      </c>
    </row>
    <row r="12" spans="1:47" x14ac:dyDescent="0.35">
      <c r="A12" t="str">
        <f>_xlfn.XLOOKUP(B12,'country codes'!G:G,'country codes'!H:H,,0)</f>
        <v>Angola</v>
      </c>
      <c r="B12" s="34" t="s">
        <v>163</v>
      </c>
      <c r="C12" s="41">
        <v>25188292.499999996</v>
      </c>
      <c r="D12" s="34" t="s">
        <v>229</v>
      </c>
      <c r="E12" s="34">
        <v>0</v>
      </c>
      <c r="F12" s="41">
        <v>26147002.000000011</v>
      </c>
      <c r="G12" s="34">
        <v>0</v>
      </c>
      <c r="I12" s="34">
        <v>0</v>
      </c>
      <c r="K12" s="34">
        <v>0</v>
      </c>
      <c r="M12" s="34">
        <v>0</v>
      </c>
      <c r="O12" s="34">
        <v>0</v>
      </c>
      <c r="P12" s="41">
        <v>31273533.000000004</v>
      </c>
      <c r="Q12" s="34">
        <v>0</v>
      </c>
      <c r="R12" s="34">
        <f t="shared" si="0"/>
        <v>75</v>
      </c>
      <c r="T12" s="34">
        <v>0</v>
      </c>
      <c r="V12" s="34">
        <v>0</v>
      </c>
      <c r="X12" s="34">
        <v>0</v>
      </c>
      <c r="Y12" s="41">
        <v>35588987.00000003</v>
      </c>
      <c r="Z12" s="34">
        <v>0</v>
      </c>
      <c r="AA12" s="34">
        <v>75</v>
      </c>
      <c r="AB12" s="35">
        <f t="shared" si="1"/>
        <v>0</v>
      </c>
      <c r="AC12" s="35">
        <f t="shared" si="2"/>
        <v>0</v>
      </c>
      <c r="AD12" s="35">
        <f t="shared" si="3"/>
        <v>0</v>
      </c>
      <c r="AE12" s="70">
        <f t="shared" si="4"/>
        <v>0</v>
      </c>
      <c r="AF12" s="70" t="str">
        <f t="shared" si="5"/>
        <v/>
      </c>
      <c r="AG12" s="70">
        <f t="shared" si="6"/>
        <v>75</v>
      </c>
      <c r="AH12" s="70" t="str">
        <f t="shared" si="7"/>
        <v>2018 (triag)</v>
      </c>
      <c r="AI12" s="70">
        <f t="shared" si="8"/>
        <v>75</v>
      </c>
      <c r="AJ12" s="70" t="str">
        <f t="shared" si="9"/>
        <v>2018 (triag)</v>
      </c>
      <c r="AK12" s="70" t="str">
        <f t="shared" si="10"/>
        <v/>
      </c>
      <c r="AL12" s="72">
        <f>IF(AK12="Adjust",(_xlfn.XLOOKUP(A12,'Adj factor'!A:A,'Adj factor'!I:I,,0)*AI12),'Aggregate (2)'!AI12)</f>
        <v>75</v>
      </c>
      <c r="AM12" s="72">
        <f t="shared" si="11"/>
        <v>75</v>
      </c>
      <c r="AN12" s="73" t="str">
        <f t="shared" si="12"/>
        <v>No change</v>
      </c>
      <c r="AO12" s="42">
        <f>VLOOKUP(B12,'Growthrates source'!A$2:H$49,8,FALSE)</f>
        <v>0.3113441654036182</v>
      </c>
      <c r="AP12" s="42">
        <f>VLOOKUP(B12,'Growthrates source'!A$2:I$49,9,FALSE)</f>
        <v>5.4673730437993617E-2</v>
      </c>
      <c r="AQ12" s="41">
        <f t="shared" si="13"/>
        <v>15.811970606844055</v>
      </c>
      <c r="AR12" s="41">
        <f t="shared" si="14"/>
        <v>88.367946245007261</v>
      </c>
      <c r="AS12" s="43">
        <f t="shared" si="15"/>
        <v>0</v>
      </c>
      <c r="AT12" s="43">
        <f t="shared" si="16"/>
        <v>2.3981940255998577E-2</v>
      </c>
      <c r="AU12" s="43">
        <f t="shared" si="17"/>
        <v>2.107393503501517E-2</v>
      </c>
    </row>
    <row r="13" spans="1:47" x14ac:dyDescent="0.35">
      <c r="A13" t="str">
        <f>_xlfn.XLOOKUP(B13,'country codes'!G:G,'country codes'!H:H,,0)</f>
        <v>Angola</v>
      </c>
      <c r="B13" s="34" t="s">
        <v>163</v>
      </c>
      <c r="C13" s="41">
        <v>25188292.499999996</v>
      </c>
      <c r="D13" s="34" t="s">
        <v>133</v>
      </c>
      <c r="E13" s="34">
        <v>0</v>
      </c>
      <c r="F13" s="41">
        <v>26147002.000000011</v>
      </c>
      <c r="G13" s="34">
        <v>0</v>
      </c>
      <c r="I13" s="34">
        <v>0</v>
      </c>
      <c r="K13" s="34">
        <v>0</v>
      </c>
      <c r="M13" s="34">
        <v>0</v>
      </c>
      <c r="O13" s="34">
        <v>0</v>
      </c>
      <c r="P13" s="41">
        <v>31273533.000000004</v>
      </c>
      <c r="Q13" s="34">
        <v>98</v>
      </c>
      <c r="R13" s="34">
        <f t="shared" si="0"/>
        <v>468</v>
      </c>
      <c r="T13" s="34">
        <v>0</v>
      </c>
      <c r="V13" s="34">
        <v>0</v>
      </c>
      <c r="X13" s="34">
        <v>0</v>
      </c>
      <c r="Y13" s="41">
        <v>35588987.00000003</v>
      </c>
      <c r="Z13" s="34">
        <v>9</v>
      </c>
      <c r="AA13" s="34">
        <v>468</v>
      </c>
      <c r="AB13" s="35">
        <f t="shared" si="1"/>
        <v>0</v>
      </c>
      <c r="AC13" s="35">
        <f t="shared" si="2"/>
        <v>98</v>
      </c>
      <c r="AD13" s="35">
        <f t="shared" si="3"/>
        <v>9</v>
      </c>
      <c r="AE13" s="70">
        <f t="shared" si="4"/>
        <v>0</v>
      </c>
      <c r="AF13" s="70" t="str">
        <f t="shared" si="5"/>
        <v/>
      </c>
      <c r="AG13" s="70">
        <f t="shared" si="6"/>
        <v>468</v>
      </c>
      <c r="AH13" s="70" t="str">
        <f t="shared" si="7"/>
        <v>2018 (triag)</v>
      </c>
      <c r="AI13" s="70">
        <f t="shared" si="8"/>
        <v>9</v>
      </c>
      <c r="AJ13" s="70">
        <f t="shared" si="9"/>
        <v>2022</v>
      </c>
      <c r="AK13" s="70" t="str">
        <f t="shared" si="10"/>
        <v>Adjust</v>
      </c>
      <c r="AL13" s="72">
        <f>IF(AK13="Adjust",(_xlfn.XLOOKUP(A13,'Adj factor'!A:A,'Adj factor'!I:I,,0)*AI13),'Aggregate (2)'!AI13)</f>
        <v>13.346733297682052</v>
      </c>
      <c r="AM13" s="72">
        <f t="shared" si="11"/>
        <v>468</v>
      </c>
      <c r="AN13" s="73" t="str">
        <f t="shared" si="12"/>
        <v>Decreasing</v>
      </c>
      <c r="AO13" s="42">
        <f>VLOOKUP(B13,'Growthrates source'!A$2:H$49,8,FALSE)</f>
        <v>0.3113441654036182</v>
      </c>
      <c r="AP13" s="42">
        <f>VLOOKUP(B13,'Growthrates source'!A$2:I$49,9,FALSE)</f>
        <v>5.4673730437993617E-2</v>
      </c>
      <c r="AQ13" s="41">
        <f t="shared" si="13"/>
        <v>98.666696586706905</v>
      </c>
      <c r="AR13" s="41">
        <f t="shared" si="14"/>
        <v>551.41598456884526</v>
      </c>
      <c r="AS13" s="43">
        <f t="shared" si="15"/>
        <v>0</v>
      </c>
      <c r="AT13" s="43">
        <f t="shared" si="16"/>
        <v>0.14964730719743111</v>
      </c>
      <c r="AU13" s="43">
        <f t="shared" si="17"/>
        <v>0.13150135461849466</v>
      </c>
    </row>
    <row r="14" spans="1:47" x14ac:dyDescent="0.35">
      <c r="A14" t="str">
        <f>_xlfn.XLOOKUP(B14,'country codes'!G:G,'country codes'!H:H,,0)</f>
        <v>Angola</v>
      </c>
      <c r="B14" s="34" t="s">
        <v>163</v>
      </c>
      <c r="C14" s="41">
        <v>25188292.499999996</v>
      </c>
      <c r="D14" s="34" t="s">
        <v>230</v>
      </c>
      <c r="E14" s="34">
        <v>0</v>
      </c>
      <c r="F14" s="41">
        <v>26147002.000000011</v>
      </c>
      <c r="G14" s="34">
        <v>0</v>
      </c>
      <c r="I14" s="34">
        <v>0</v>
      </c>
      <c r="J14" s="34" t="s">
        <v>291</v>
      </c>
      <c r="K14" s="34">
        <v>0</v>
      </c>
      <c r="M14" s="34">
        <v>0</v>
      </c>
      <c r="O14" s="34">
        <v>0</v>
      </c>
      <c r="P14" s="41">
        <v>31273533.000000004</v>
      </c>
      <c r="Q14" s="34">
        <v>0</v>
      </c>
      <c r="R14" s="34">
        <f t="shared" si="0"/>
        <v>134</v>
      </c>
      <c r="T14" s="34">
        <v>0</v>
      </c>
      <c r="V14" s="34">
        <v>0</v>
      </c>
      <c r="X14" s="34">
        <v>0</v>
      </c>
      <c r="Y14" s="41">
        <v>35588987.00000003</v>
      </c>
      <c r="Z14" s="34">
        <v>0</v>
      </c>
      <c r="AA14" s="34">
        <v>134</v>
      </c>
      <c r="AB14" s="35">
        <f t="shared" si="1"/>
        <v>0</v>
      </c>
      <c r="AC14" s="35">
        <f t="shared" si="2"/>
        <v>0</v>
      </c>
      <c r="AD14" s="35">
        <f t="shared" si="3"/>
        <v>0</v>
      </c>
      <c r="AE14" s="70">
        <f t="shared" si="4"/>
        <v>0</v>
      </c>
      <c r="AF14" s="70" t="str">
        <f t="shared" si="5"/>
        <v/>
      </c>
      <c r="AG14" s="70">
        <f t="shared" si="6"/>
        <v>134</v>
      </c>
      <c r="AH14" s="70" t="str">
        <f t="shared" si="7"/>
        <v>2018 (triag)</v>
      </c>
      <c r="AI14" s="70">
        <f t="shared" si="8"/>
        <v>134</v>
      </c>
      <c r="AJ14" s="70" t="str">
        <f t="shared" si="9"/>
        <v>2018 (triag)</v>
      </c>
      <c r="AK14" s="70" t="str">
        <f t="shared" si="10"/>
        <v/>
      </c>
      <c r="AL14" s="72">
        <f>IF(AK14="Adjust",(_xlfn.XLOOKUP(A14,'Adj factor'!A:A,'Adj factor'!I:I,,0)*AI14),'Aggregate (2)'!AI14)</f>
        <v>134</v>
      </c>
      <c r="AM14" s="72">
        <f t="shared" si="11"/>
        <v>134</v>
      </c>
      <c r="AN14" s="73" t="str">
        <f t="shared" si="12"/>
        <v>No change</v>
      </c>
      <c r="AO14" s="42">
        <f>VLOOKUP(B14,'Growthrates source'!A$2:H$49,8,FALSE)</f>
        <v>0.3113441654036182</v>
      </c>
      <c r="AP14" s="42">
        <f>VLOOKUP(B14,'Growthrates source'!A$2:I$49,9,FALSE)</f>
        <v>5.4673730437993617E-2</v>
      </c>
      <c r="AQ14" s="41">
        <f t="shared" si="13"/>
        <v>28.25072081756138</v>
      </c>
      <c r="AR14" s="41">
        <f t="shared" si="14"/>
        <v>157.88406395774629</v>
      </c>
      <c r="AS14" s="43">
        <f t="shared" si="15"/>
        <v>0</v>
      </c>
      <c r="AT14" s="43">
        <f t="shared" si="16"/>
        <v>4.284773325738412E-2</v>
      </c>
      <c r="AU14" s="43">
        <f t="shared" si="17"/>
        <v>3.7652097262560434E-2</v>
      </c>
    </row>
    <row r="15" spans="1:47" x14ac:dyDescent="0.35">
      <c r="A15" t="str">
        <f>_xlfn.XLOOKUP(B15,'country codes'!G:G,'country codes'!H:H,,0)</f>
        <v>Angola</v>
      </c>
      <c r="B15" s="34" t="s">
        <v>163</v>
      </c>
      <c r="C15" s="41">
        <v>25188292.499999996</v>
      </c>
      <c r="D15" s="34" t="s">
        <v>136</v>
      </c>
      <c r="E15" s="34">
        <v>0</v>
      </c>
      <c r="F15" s="41">
        <v>26147002.000000011</v>
      </c>
      <c r="G15" s="34">
        <v>0</v>
      </c>
      <c r="I15" s="34">
        <v>0</v>
      </c>
      <c r="K15" s="34">
        <v>0</v>
      </c>
      <c r="M15" s="34">
        <v>0</v>
      </c>
      <c r="O15" s="34">
        <v>0</v>
      </c>
      <c r="P15" s="41">
        <v>31273533.000000004</v>
      </c>
      <c r="Q15" s="34">
        <v>0</v>
      </c>
      <c r="R15" s="34">
        <f t="shared" si="0"/>
        <v>789</v>
      </c>
      <c r="T15" s="34">
        <v>0</v>
      </c>
      <c r="V15" s="34">
        <v>0</v>
      </c>
      <c r="X15" s="34">
        <v>0</v>
      </c>
      <c r="Y15" s="41">
        <v>35588987.00000003</v>
      </c>
      <c r="Z15" s="34">
        <v>107</v>
      </c>
      <c r="AA15" s="34">
        <v>789</v>
      </c>
      <c r="AB15" s="35">
        <f t="shared" si="1"/>
        <v>0</v>
      </c>
      <c r="AC15" s="35">
        <f t="shared" si="2"/>
        <v>0</v>
      </c>
      <c r="AD15" s="35">
        <f t="shared" si="3"/>
        <v>107</v>
      </c>
      <c r="AE15" s="70">
        <f t="shared" si="4"/>
        <v>0</v>
      </c>
      <c r="AF15" s="70" t="str">
        <f t="shared" si="5"/>
        <v/>
      </c>
      <c r="AG15" s="70">
        <f t="shared" si="6"/>
        <v>789</v>
      </c>
      <c r="AH15" s="70" t="str">
        <f t="shared" si="7"/>
        <v>2018 (triag)</v>
      </c>
      <c r="AI15" s="70">
        <f t="shared" si="8"/>
        <v>107</v>
      </c>
      <c r="AJ15" s="70">
        <f t="shared" si="9"/>
        <v>2022</v>
      </c>
      <c r="AK15" s="70" t="str">
        <f t="shared" si="10"/>
        <v>Adjust</v>
      </c>
      <c r="AL15" s="72">
        <f>IF(AK15="Adjust",(_xlfn.XLOOKUP(A15,'Adj factor'!A:A,'Adj factor'!I:I,,0)*AI15),'Aggregate (2)'!AI15)</f>
        <v>158.67782920577551</v>
      </c>
      <c r="AM15" s="72">
        <f t="shared" si="11"/>
        <v>789</v>
      </c>
      <c r="AN15" s="73" t="str">
        <f t="shared" si="12"/>
        <v>Decreasing</v>
      </c>
      <c r="AO15" s="42">
        <f>VLOOKUP(B15,'Growthrates source'!A$2:H$49,8,FALSE)</f>
        <v>0.3113441654036182</v>
      </c>
      <c r="AP15" s="42">
        <f>VLOOKUP(B15,'Growthrates source'!A$2:I$49,9,FALSE)</f>
        <v>5.4673730437993617E-2</v>
      </c>
      <c r="AQ15" s="41">
        <f t="shared" si="13"/>
        <v>166.34193078399946</v>
      </c>
      <c r="AR15" s="41">
        <f t="shared" si="14"/>
        <v>929.63079449747636</v>
      </c>
      <c r="AS15" s="43">
        <f t="shared" si="15"/>
        <v>0</v>
      </c>
      <c r="AT15" s="43">
        <f t="shared" si="16"/>
        <v>0.25229001149310504</v>
      </c>
      <c r="AU15" s="43">
        <f t="shared" si="17"/>
        <v>0.22169779656835958</v>
      </c>
    </row>
    <row r="16" spans="1:47" x14ac:dyDescent="0.35">
      <c r="A16" t="str">
        <f>_xlfn.XLOOKUP(B16,'country codes'!G:G,'country codes'!H:H,,0)</f>
        <v>Angola</v>
      </c>
      <c r="B16" s="34" t="s">
        <v>163</v>
      </c>
      <c r="C16" s="41">
        <v>25188292.499999996</v>
      </c>
      <c r="D16" s="34" t="s">
        <v>231</v>
      </c>
      <c r="E16" s="34">
        <v>0</v>
      </c>
      <c r="F16" s="41">
        <v>26147002.000000011</v>
      </c>
      <c r="G16" s="34">
        <v>0</v>
      </c>
      <c r="I16" s="34">
        <v>0</v>
      </c>
      <c r="K16" s="34">
        <v>0</v>
      </c>
      <c r="M16" s="34">
        <v>0</v>
      </c>
      <c r="O16" s="34">
        <v>0</v>
      </c>
      <c r="P16" s="41">
        <v>31273533.000000004</v>
      </c>
      <c r="Q16" s="34">
        <v>0</v>
      </c>
      <c r="R16" s="34">
        <f t="shared" si="0"/>
        <v>190</v>
      </c>
      <c r="T16" s="34">
        <v>0</v>
      </c>
      <c r="V16" s="34">
        <v>0</v>
      </c>
      <c r="X16" s="34">
        <v>0</v>
      </c>
      <c r="Y16" s="41">
        <v>35588987.00000003</v>
      </c>
      <c r="Z16" s="34">
        <v>117</v>
      </c>
      <c r="AA16" s="34">
        <v>190</v>
      </c>
      <c r="AB16" s="35">
        <f t="shared" si="1"/>
        <v>0</v>
      </c>
      <c r="AC16" s="35">
        <f t="shared" si="2"/>
        <v>0</v>
      </c>
      <c r="AD16" s="35">
        <f t="shared" si="3"/>
        <v>117</v>
      </c>
      <c r="AE16" s="70">
        <f t="shared" si="4"/>
        <v>0</v>
      </c>
      <c r="AF16" s="70" t="str">
        <f t="shared" si="5"/>
        <v/>
      </c>
      <c r="AG16" s="70">
        <f t="shared" si="6"/>
        <v>190</v>
      </c>
      <c r="AH16" s="70" t="str">
        <f t="shared" si="7"/>
        <v>2018 (triag)</v>
      </c>
      <c r="AI16" s="70">
        <f t="shared" si="8"/>
        <v>117</v>
      </c>
      <c r="AJ16" s="70">
        <f t="shared" si="9"/>
        <v>2022</v>
      </c>
      <c r="AK16" s="70" t="str">
        <f t="shared" si="10"/>
        <v>Adjust</v>
      </c>
      <c r="AL16" s="72">
        <f>IF(AK16="Adjust",(_xlfn.XLOOKUP(A16,'Adj factor'!A:A,'Adj factor'!I:I,,0)*AI16),'Aggregate (2)'!AI16)</f>
        <v>173.50753286986668</v>
      </c>
      <c r="AM16" s="72">
        <f t="shared" si="11"/>
        <v>190</v>
      </c>
      <c r="AN16" s="73" t="str">
        <f t="shared" si="12"/>
        <v>Decreasing</v>
      </c>
      <c r="AO16" s="42">
        <f>VLOOKUP(B16,'Growthrates source'!A$2:H$49,8,FALSE)</f>
        <v>0.3113441654036182</v>
      </c>
      <c r="AP16" s="42">
        <f>VLOOKUP(B16,'Growthrates source'!A$2:I$49,9,FALSE)</f>
        <v>5.4673730437993617E-2</v>
      </c>
      <c r="AQ16" s="41">
        <f t="shared" si="13"/>
        <v>40.056992204004942</v>
      </c>
      <c r="AR16" s="41">
        <f t="shared" si="14"/>
        <v>223.86546382068505</v>
      </c>
      <c r="AS16" s="43">
        <f t="shared" si="15"/>
        <v>0</v>
      </c>
      <c r="AT16" s="43">
        <f t="shared" si="16"/>
        <v>6.0754248648529727E-2</v>
      </c>
      <c r="AU16" s="43">
        <f t="shared" si="17"/>
        <v>5.3387302088705096E-2</v>
      </c>
    </row>
    <row r="17" spans="1:47" x14ac:dyDescent="0.35">
      <c r="A17" t="str">
        <f>_xlfn.XLOOKUP(B17,'country codes'!G:G,'country codes'!H:H,,0)</f>
        <v>Angola</v>
      </c>
      <c r="B17" s="34" t="s">
        <v>163</v>
      </c>
      <c r="C17" s="41">
        <v>25188292.499999996</v>
      </c>
      <c r="D17" s="34" t="s">
        <v>141</v>
      </c>
      <c r="E17" s="34">
        <v>0</v>
      </c>
      <c r="F17" s="41">
        <v>26147002.000000011</v>
      </c>
      <c r="G17" s="34">
        <v>0</v>
      </c>
      <c r="I17" s="34">
        <v>0</v>
      </c>
      <c r="K17" s="34">
        <v>0</v>
      </c>
      <c r="M17" s="34">
        <v>0</v>
      </c>
      <c r="O17" s="34">
        <v>0</v>
      </c>
      <c r="P17" s="41">
        <v>31273533.000000004</v>
      </c>
      <c r="Q17" s="34">
        <v>0</v>
      </c>
      <c r="R17" s="34">
        <f t="shared" si="0"/>
        <v>56</v>
      </c>
      <c r="T17" s="34">
        <v>0</v>
      </c>
      <c r="V17" s="34">
        <v>0</v>
      </c>
      <c r="X17" s="34">
        <v>0</v>
      </c>
      <c r="Y17" s="41">
        <v>35588987.00000003</v>
      </c>
      <c r="Z17" s="34">
        <v>6</v>
      </c>
      <c r="AA17" s="34">
        <v>56</v>
      </c>
      <c r="AB17" s="35">
        <f t="shared" si="1"/>
        <v>0</v>
      </c>
      <c r="AC17" s="35">
        <f t="shared" si="2"/>
        <v>0</v>
      </c>
      <c r="AD17" s="35">
        <f t="shared" si="3"/>
        <v>6</v>
      </c>
      <c r="AE17" s="70">
        <f t="shared" si="4"/>
        <v>0</v>
      </c>
      <c r="AF17" s="70" t="str">
        <f t="shared" si="5"/>
        <v/>
      </c>
      <c r="AG17" s="70">
        <f t="shared" si="6"/>
        <v>56</v>
      </c>
      <c r="AH17" s="70" t="str">
        <f t="shared" si="7"/>
        <v>2018 (triag)</v>
      </c>
      <c r="AI17" s="70">
        <f t="shared" si="8"/>
        <v>6</v>
      </c>
      <c r="AJ17" s="70">
        <f t="shared" si="9"/>
        <v>2022</v>
      </c>
      <c r="AK17" s="70" t="str">
        <f t="shared" si="10"/>
        <v>Adjust</v>
      </c>
      <c r="AL17" s="72">
        <f>IF(AK17="Adjust",(_xlfn.XLOOKUP(A17,'Adj factor'!A:A,'Adj factor'!I:I,,0)*AI17),'Aggregate (2)'!AI17)</f>
        <v>8.8978221984547012</v>
      </c>
      <c r="AM17" s="72">
        <f t="shared" si="11"/>
        <v>56</v>
      </c>
      <c r="AN17" s="73" t="str">
        <f t="shared" si="12"/>
        <v>Decreasing</v>
      </c>
      <c r="AO17" s="42">
        <f>VLOOKUP(B17,'Growthrates source'!A$2:H$49,8,FALSE)</f>
        <v>0.3113441654036182</v>
      </c>
      <c r="AP17" s="42">
        <f>VLOOKUP(B17,'Growthrates source'!A$2:I$49,9,FALSE)</f>
        <v>5.4673730437993617E-2</v>
      </c>
      <c r="AQ17" s="41">
        <f t="shared" si="13"/>
        <v>11.80627138644356</v>
      </c>
      <c r="AR17" s="41">
        <f t="shared" si="14"/>
        <v>65.981399862938758</v>
      </c>
      <c r="AS17" s="43">
        <f t="shared" si="15"/>
        <v>0</v>
      </c>
      <c r="AT17" s="43">
        <f t="shared" si="16"/>
        <v>1.7906515391145603E-2</v>
      </c>
      <c r="AU17" s="43">
        <f t="shared" si="17"/>
        <v>1.5735204826144659E-2</v>
      </c>
    </row>
    <row r="18" spans="1:47" x14ac:dyDescent="0.35">
      <c r="A18" t="str">
        <f>_xlfn.XLOOKUP(B18,'country codes'!G:G,'country codes'!H:H,,0)</f>
        <v>Angola</v>
      </c>
      <c r="B18" s="34" t="s">
        <v>163</v>
      </c>
      <c r="C18" s="41">
        <v>25188292.499999996</v>
      </c>
      <c r="D18" s="34" t="s">
        <v>232</v>
      </c>
      <c r="E18" s="34">
        <v>0</v>
      </c>
      <c r="F18" s="41">
        <v>26147002.000000011</v>
      </c>
      <c r="G18" s="34">
        <v>0</v>
      </c>
      <c r="I18" s="34">
        <v>0</v>
      </c>
      <c r="K18" s="34">
        <v>0</v>
      </c>
      <c r="M18" s="34">
        <v>0</v>
      </c>
      <c r="O18" s="34">
        <v>0</v>
      </c>
      <c r="P18" s="41">
        <v>31273533.000000004</v>
      </c>
      <c r="Q18" s="34">
        <v>0</v>
      </c>
      <c r="R18" s="34">
        <f t="shared" si="0"/>
        <v>28324</v>
      </c>
      <c r="T18" s="34">
        <v>0</v>
      </c>
      <c r="V18" s="34">
        <v>0</v>
      </c>
      <c r="X18" s="34">
        <v>0</v>
      </c>
      <c r="Y18" s="41">
        <v>35588987.00000003</v>
      </c>
      <c r="Z18" s="34">
        <v>0</v>
      </c>
      <c r="AA18" s="34">
        <v>28324</v>
      </c>
      <c r="AB18" s="35">
        <f t="shared" si="1"/>
        <v>0</v>
      </c>
      <c r="AC18" s="35">
        <f t="shared" si="2"/>
        <v>0</v>
      </c>
      <c r="AD18" s="35">
        <f t="shared" si="3"/>
        <v>0</v>
      </c>
      <c r="AE18" s="70">
        <f t="shared" si="4"/>
        <v>0</v>
      </c>
      <c r="AF18" s="70" t="str">
        <f t="shared" si="5"/>
        <v/>
      </c>
      <c r="AG18" s="70">
        <f t="shared" si="6"/>
        <v>28324</v>
      </c>
      <c r="AH18" s="70" t="str">
        <f t="shared" si="7"/>
        <v>2018 (triag)</v>
      </c>
      <c r="AI18" s="70">
        <f t="shared" si="8"/>
        <v>28324</v>
      </c>
      <c r="AJ18" s="70" t="str">
        <f t="shared" si="9"/>
        <v>2018 (triag)</v>
      </c>
      <c r="AK18" s="70" t="str">
        <f t="shared" si="10"/>
        <v/>
      </c>
      <c r="AL18" s="72">
        <f>IF(AK18="Adjust",(_xlfn.XLOOKUP(A18,'Adj factor'!A:A,'Adj factor'!I:I,,0)*AI18),'Aggregate (2)'!AI18)</f>
        <v>28324</v>
      </c>
      <c r="AM18" s="72">
        <f t="shared" si="11"/>
        <v>28324</v>
      </c>
      <c r="AN18" s="73" t="str">
        <f t="shared" si="12"/>
        <v>No change</v>
      </c>
      <c r="AO18" s="42">
        <f>VLOOKUP(B18,'Growthrates source'!A$2:H$49,8,FALSE)</f>
        <v>0.3113441654036182</v>
      </c>
      <c r="AP18" s="42">
        <f>VLOOKUP(B18,'Growthrates source'!A$2:I$49,9,FALSE)</f>
        <v>5.4673730437993617E-2</v>
      </c>
      <c r="AQ18" s="41">
        <f t="shared" si="13"/>
        <v>5971.4434062433465</v>
      </c>
      <c r="AR18" s="41">
        <f t="shared" si="14"/>
        <v>33372.449459247808</v>
      </c>
      <c r="AS18" s="43">
        <f t="shared" si="15"/>
        <v>0</v>
      </c>
      <c r="AT18" s="43">
        <f t="shared" si="16"/>
        <v>9.056859677478716</v>
      </c>
      <c r="AU18" s="43">
        <f t="shared" si="17"/>
        <v>7.9586418124235951</v>
      </c>
    </row>
    <row r="19" spans="1:47" x14ac:dyDescent="0.35">
      <c r="A19" t="str">
        <f>_xlfn.XLOOKUP(B19,'country codes'!G:G,'country codes'!H:H,,0)</f>
        <v>Angola</v>
      </c>
      <c r="B19" s="34" t="s">
        <v>163</v>
      </c>
      <c r="C19" s="41">
        <v>25188292.499999996</v>
      </c>
      <c r="D19" s="34" t="s">
        <v>233</v>
      </c>
      <c r="E19" s="34">
        <v>0</v>
      </c>
      <c r="F19" s="41">
        <v>26147002.000000011</v>
      </c>
      <c r="G19" s="34">
        <v>0</v>
      </c>
      <c r="I19" s="34">
        <v>0</v>
      </c>
      <c r="K19" s="34">
        <v>0</v>
      </c>
      <c r="M19" s="34">
        <v>0</v>
      </c>
      <c r="O19" s="34">
        <v>0</v>
      </c>
      <c r="P19" s="41">
        <v>31273533.000000004</v>
      </c>
      <c r="Q19" s="34">
        <v>0</v>
      </c>
      <c r="R19" s="34">
        <f t="shared" si="0"/>
        <v>0</v>
      </c>
      <c r="T19" s="34">
        <v>0</v>
      </c>
      <c r="V19" s="34">
        <v>0</v>
      </c>
      <c r="X19" s="34">
        <v>0</v>
      </c>
      <c r="Y19" s="41">
        <v>35588987.00000003</v>
      </c>
      <c r="Z19" s="34">
        <v>8431</v>
      </c>
      <c r="AA19" s="34">
        <v>0</v>
      </c>
      <c r="AB19" s="35">
        <f t="shared" si="1"/>
        <v>0</v>
      </c>
      <c r="AC19" s="35">
        <f t="shared" si="2"/>
        <v>0</v>
      </c>
      <c r="AD19" s="35">
        <f t="shared" si="3"/>
        <v>8431</v>
      </c>
      <c r="AE19" s="70">
        <f t="shared" si="4"/>
        <v>0</v>
      </c>
      <c r="AF19" s="70" t="str">
        <f t="shared" si="5"/>
        <v/>
      </c>
      <c r="AG19" s="70">
        <f t="shared" si="6"/>
        <v>0</v>
      </c>
      <c r="AH19" s="70" t="str">
        <f t="shared" si="7"/>
        <v/>
      </c>
      <c r="AI19" s="70">
        <f t="shared" si="8"/>
        <v>8431</v>
      </c>
      <c r="AJ19" s="70">
        <f t="shared" si="9"/>
        <v>2022</v>
      </c>
      <c r="AK19" s="70" t="str">
        <f t="shared" si="10"/>
        <v/>
      </c>
      <c r="AL19" s="72">
        <f>IF(AK19="Adjust",(_xlfn.XLOOKUP(A19,'Adj factor'!A:A,'Adj factor'!I:I,,0)*AI19),'Aggregate (2)'!AI19)</f>
        <v>8431</v>
      </c>
      <c r="AM19" s="72">
        <f t="shared" si="11"/>
        <v>8431</v>
      </c>
      <c r="AN19" s="73" t="str">
        <f t="shared" si="12"/>
        <v>Increasing</v>
      </c>
      <c r="AO19" s="42">
        <f>VLOOKUP(B19,'Growthrates source'!A$2:H$49,8,FALSE)</f>
        <v>0.3113441654036182</v>
      </c>
      <c r="AP19" s="42">
        <f>VLOOKUP(B19,'Growthrates source'!A$2:I$49,9,FALSE)</f>
        <v>5.4673730437993617E-2</v>
      </c>
      <c r="AQ19" s="41">
        <f t="shared" si="13"/>
        <v>0</v>
      </c>
      <c r="AR19" s="41">
        <f t="shared" si="14"/>
        <v>0</v>
      </c>
      <c r="AS19" s="43">
        <f t="shared" si="15"/>
        <v>0</v>
      </c>
      <c r="AT19" s="43">
        <f t="shared" si="16"/>
        <v>0</v>
      </c>
      <c r="AU19" s="43">
        <f t="shared" si="17"/>
        <v>2.3689912837361717</v>
      </c>
    </row>
    <row r="20" spans="1:47" x14ac:dyDescent="0.35">
      <c r="A20" t="str">
        <f>_xlfn.XLOOKUP(B20,'country codes'!G:G,'country codes'!H:H,,0)</f>
        <v>Angola</v>
      </c>
      <c r="B20" s="34" t="s">
        <v>163</v>
      </c>
      <c r="C20" s="41">
        <v>25188292.499999996</v>
      </c>
      <c r="D20" s="34" t="s">
        <v>134</v>
      </c>
      <c r="E20" s="34">
        <v>0</v>
      </c>
      <c r="F20" s="41">
        <v>26147002.000000011</v>
      </c>
      <c r="G20" s="34">
        <v>0</v>
      </c>
      <c r="I20" s="34">
        <v>0</v>
      </c>
      <c r="K20" s="34">
        <v>0</v>
      </c>
      <c r="M20" s="34">
        <v>0</v>
      </c>
      <c r="O20" s="34">
        <v>0</v>
      </c>
      <c r="P20" s="41">
        <v>31273533.000000004</v>
      </c>
      <c r="Q20" s="34">
        <v>0</v>
      </c>
      <c r="R20" s="34">
        <f t="shared" si="0"/>
        <v>98</v>
      </c>
      <c r="T20" s="34">
        <v>0</v>
      </c>
      <c r="V20" s="34">
        <v>0</v>
      </c>
      <c r="X20" s="34">
        <v>0</v>
      </c>
      <c r="Y20" s="41">
        <v>35588987.00000003</v>
      </c>
      <c r="Z20" s="34">
        <v>12</v>
      </c>
      <c r="AA20" s="34">
        <v>98</v>
      </c>
      <c r="AB20" s="35">
        <f t="shared" si="1"/>
        <v>0</v>
      </c>
      <c r="AC20" s="35">
        <f t="shared" si="2"/>
        <v>0</v>
      </c>
      <c r="AD20" s="35">
        <f t="shared" si="3"/>
        <v>12</v>
      </c>
      <c r="AE20" s="70">
        <f t="shared" si="4"/>
        <v>0</v>
      </c>
      <c r="AF20" s="70" t="str">
        <f t="shared" si="5"/>
        <v/>
      </c>
      <c r="AG20" s="70">
        <f t="shared" si="6"/>
        <v>98</v>
      </c>
      <c r="AH20" s="70" t="str">
        <f t="shared" si="7"/>
        <v>2018 (triag)</v>
      </c>
      <c r="AI20" s="70">
        <f t="shared" si="8"/>
        <v>12</v>
      </c>
      <c r="AJ20" s="70">
        <f t="shared" si="9"/>
        <v>2022</v>
      </c>
      <c r="AK20" s="70" t="str">
        <f t="shared" si="10"/>
        <v>Adjust</v>
      </c>
      <c r="AL20" s="72">
        <f>IF(AK20="Adjust",(_xlfn.XLOOKUP(A20,'Adj factor'!A:A,'Adj factor'!I:I,,0)*AI20),'Aggregate (2)'!AI20)</f>
        <v>17.795644396909402</v>
      </c>
      <c r="AM20" s="72">
        <f t="shared" si="11"/>
        <v>98</v>
      </c>
      <c r="AN20" s="73" t="str">
        <f t="shared" si="12"/>
        <v>Decreasing</v>
      </c>
      <c r="AO20" s="42">
        <f>VLOOKUP(B20,'Growthrates source'!A$2:H$49,8,FALSE)</f>
        <v>0.3113441654036182</v>
      </c>
      <c r="AP20" s="42">
        <f>VLOOKUP(B20,'Growthrates source'!A$2:I$49,9,FALSE)</f>
        <v>5.4673730437993617E-2</v>
      </c>
      <c r="AQ20" s="41">
        <f t="shared" si="13"/>
        <v>20.660974926276232</v>
      </c>
      <c r="AR20" s="41">
        <f t="shared" si="14"/>
        <v>115.46744976014281</v>
      </c>
      <c r="AS20" s="43">
        <f t="shared" si="15"/>
        <v>0</v>
      </c>
      <c r="AT20" s="43">
        <f t="shared" si="16"/>
        <v>3.1336401934504807E-2</v>
      </c>
      <c r="AU20" s="43">
        <f t="shared" si="17"/>
        <v>2.7536608445753154E-2</v>
      </c>
    </row>
    <row r="21" spans="1:47" x14ac:dyDescent="0.35">
      <c r="A21" t="str">
        <f>_xlfn.XLOOKUP(B21,'country codes'!G:G,'country codes'!H:H,,0)</f>
        <v>Angola</v>
      </c>
      <c r="B21" s="34" t="s">
        <v>163</v>
      </c>
      <c r="C21" s="41">
        <v>25188292.499999996</v>
      </c>
      <c r="D21" s="34" t="s">
        <v>142</v>
      </c>
      <c r="E21" s="34">
        <v>0</v>
      </c>
      <c r="F21" s="41">
        <v>26147002.000000011</v>
      </c>
      <c r="G21" s="34">
        <v>0</v>
      </c>
      <c r="I21" s="34">
        <v>0</v>
      </c>
      <c r="K21" s="34">
        <v>0</v>
      </c>
      <c r="M21" s="34">
        <v>0</v>
      </c>
      <c r="O21" s="34">
        <v>0</v>
      </c>
      <c r="P21" s="41">
        <v>31273533.000000004</v>
      </c>
      <c r="Q21" s="34">
        <v>0</v>
      </c>
      <c r="R21" s="34">
        <f t="shared" si="0"/>
        <v>56</v>
      </c>
      <c r="T21" s="34">
        <v>0</v>
      </c>
      <c r="V21" s="34">
        <v>0</v>
      </c>
      <c r="X21" s="34">
        <v>0</v>
      </c>
      <c r="Y21" s="41">
        <v>35588987.00000003</v>
      </c>
      <c r="Z21" s="34">
        <v>0</v>
      </c>
      <c r="AA21" s="34">
        <v>56</v>
      </c>
      <c r="AB21" s="35">
        <f t="shared" si="1"/>
        <v>0</v>
      </c>
      <c r="AC21" s="35">
        <f t="shared" si="2"/>
        <v>0</v>
      </c>
      <c r="AD21" s="35">
        <f t="shared" si="3"/>
        <v>0</v>
      </c>
      <c r="AE21" s="70">
        <f t="shared" si="4"/>
        <v>0</v>
      </c>
      <c r="AF21" s="70" t="str">
        <f t="shared" si="5"/>
        <v/>
      </c>
      <c r="AG21" s="70">
        <f t="shared" si="6"/>
        <v>56</v>
      </c>
      <c r="AH21" s="70" t="str">
        <f t="shared" si="7"/>
        <v>2018 (triag)</v>
      </c>
      <c r="AI21" s="70">
        <f t="shared" si="8"/>
        <v>56</v>
      </c>
      <c r="AJ21" s="70" t="str">
        <f t="shared" si="9"/>
        <v>2018 (triag)</v>
      </c>
      <c r="AK21" s="70" t="str">
        <f t="shared" si="10"/>
        <v/>
      </c>
      <c r="AL21" s="72">
        <f>IF(AK21="Adjust",(_xlfn.XLOOKUP(A21,'Adj factor'!A:A,'Adj factor'!I:I,,0)*AI21),'Aggregate (2)'!AI21)</f>
        <v>56</v>
      </c>
      <c r="AM21" s="72">
        <f t="shared" si="11"/>
        <v>56</v>
      </c>
      <c r="AN21" s="73" t="str">
        <f t="shared" si="12"/>
        <v>No change</v>
      </c>
      <c r="AO21" s="42">
        <f>VLOOKUP(B21,'Growthrates source'!A$2:H$49,8,FALSE)</f>
        <v>0.3113441654036182</v>
      </c>
      <c r="AP21" s="42">
        <f>VLOOKUP(B21,'Growthrates source'!A$2:I$49,9,FALSE)</f>
        <v>5.4673730437993617E-2</v>
      </c>
      <c r="AQ21" s="41">
        <f t="shared" si="13"/>
        <v>11.80627138644356</v>
      </c>
      <c r="AR21" s="41">
        <f t="shared" si="14"/>
        <v>65.981399862938758</v>
      </c>
      <c r="AS21" s="43">
        <f t="shared" si="15"/>
        <v>0</v>
      </c>
      <c r="AT21" s="43">
        <f t="shared" si="16"/>
        <v>1.7906515391145603E-2</v>
      </c>
      <c r="AU21" s="43">
        <f t="shared" si="17"/>
        <v>1.5735204826144659E-2</v>
      </c>
    </row>
    <row r="22" spans="1:47" x14ac:dyDescent="0.35">
      <c r="A22" t="str">
        <f>_xlfn.XLOOKUP(B22,'country codes'!G:G,'country codes'!H:H,,0)</f>
        <v>Angola</v>
      </c>
      <c r="B22" s="34" t="s">
        <v>163</v>
      </c>
      <c r="C22" s="41">
        <v>25188292.499999996</v>
      </c>
      <c r="D22" s="34" t="s">
        <v>83</v>
      </c>
      <c r="E22" s="34">
        <v>0</v>
      </c>
      <c r="F22" s="41">
        <v>26147002.000000011</v>
      </c>
      <c r="G22" s="34">
        <v>0</v>
      </c>
      <c r="I22" s="34">
        <v>0</v>
      </c>
      <c r="K22" s="34">
        <v>0</v>
      </c>
      <c r="M22" s="34">
        <v>0</v>
      </c>
      <c r="O22" s="34">
        <v>0</v>
      </c>
      <c r="P22" s="41">
        <v>31273533.000000004</v>
      </c>
      <c r="Q22" s="34">
        <v>0</v>
      </c>
      <c r="R22" s="34">
        <f t="shared" si="0"/>
        <v>1156</v>
      </c>
      <c r="T22" s="34">
        <v>0</v>
      </c>
      <c r="V22" s="34">
        <v>0</v>
      </c>
      <c r="X22" s="34">
        <v>0</v>
      </c>
      <c r="Y22" s="41">
        <v>35588987.00000003</v>
      </c>
      <c r="Z22" s="34">
        <v>1195</v>
      </c>
      <c r="AA22" s="34">
        <v>1156</v>
      </c>
      <c r="AB22" s="35">
        <f t="shared" si="1"/>
        <v>0</v>
      </c>
      <c r="AC22" s="35">
        <f t="shared" si="2"/>
        <v>0</v>
      </c>
      <c r="AD22" s="35">
        <f t="shared" si="3"/>
        <v>1195</v>
      </c>
      <c r="AE22" s="70">
        <f t="shared" si="4"/>
        <v>0</v>
      </c>
      <c r="AF22" s="70" t="str">
        <f t="shared" si="5"/>
        <v/>
      </c>
      <c r="AG22" s="70">
        <f t="shared" si="6"/>
        <v>1156</v>
      </c>
      <c r="AH22" s="70" t="str">
        <f t="shared" si="7"/>
        <v>2018 (triag)</v>
      </c>
      <c r="AI22" s="70">
        <f t="shared" si="8"/>
        <v>1195</v>
      </c>
      <c r="AJ22" s="70">
        <f t="shared" si="9"/>
        <v>2022</v>
      </c>
      <c r="AK22" s="70" t="str">
        <f t="shared" si="10"/>
        <v/>
      </c>
      <c r="AL22" s="72">
        <f>IF(AK22="Adjust",(_xlfn.XLOOKUP(A22,'Adj factor'!A:A,'Adj factor'!I:I,,0)*AI22),'Aggregate (2)'!AI22)</f>
        <v>1195</v>
      </c>
      <c r="AM22" s="72">
        <f t="shared" si="11"/>
        <v>1195</v>
      </c>
      <c r="AN22" s="73" t="str">
        <f t="shared" si="12"/>
        <v>Increasing</v>
      </c>
      <c r="AO22" s="42">
        <f>VLOOKUP(B22,'Growthrates source'!A$2:H$49,8,FALSE)</f>
        <v>0.3113441654036182</v>
      </c>
      <c r="AP22" s="42">
        <f>VLOOKUP(B22,'Growthrates source'!A$2:I$49,9,FALSE)</f>
        <v>5.4673730437993617E-2</v>
      </c>
      <c r="AQ22" s="41">
        <f t="shared" si="13"/>
        <v>243.71517362015638</v>
      </c>
      <c r="AR22" s="41">
        <f t="shared" si="14"/>
        <v>1362.0446114563786</v>
      </c>
      <c r="AS22" s="43">
        <f t="shared" si="15"/>
        <v>0</v>
      </c>
      <c r="AT22" s="43">
        <f t="shared" si="16"/>
        <v>0.3696416391457914</v>
      </c>
      <c r="AU22" s="43">
        <f t="shared" si="17"/>
        <v>0.33577803155790836</v>
      </c>
    </row>
    <row r="23" spans="1:47" x14ac:dyDescent="0.35">
      <c r="A23" t="str">
        <f>_xlfn.XLOOKUP(B23,'country codes'!G:G,'country codes'!H:H,,0)</f>
        <v>Angola</v>
      </c>
      <c r="B23" s="34" t="s">
        <v>163</v>
      </c>
      <c r="C23" s="41">
        <v>25188292.499999996</v>
      </c>
      <c r="D23" s="34" t="s">
        <v>84</v>
      </c>
      <c r="E23" s="34">
        <v>0</v>
      </c>
      <c r="F23" s="41">
        <v>26147002.000000011</v>
      </c>
      <c r="G23" s="34">
        <v>0</v>
      </c>
      <c r="I23" s="34">
        <v>0</v>
      </c>
      <c r="K23" s="34">
        <v>0</v>
      </c>
      <c r="M23" s="34">
        <v>0</v>
      </c>
      <c r="O23" s="34">
        <v>0</v>
      </c>
      <c r="P23" s="41">
        <v>31273533.000000004</v>
      </c>
      <c r="Q23" s="34">
        <v>0</v>
      </c>
      <c r="R23" s="34">
        <f t="shared" si="0"/>
        <v>0</v>
      </c>
      <c r="T23" s="34">
        <v>0</v>
      </c>
      <c r="V23" s="34">
        <v>0</v>
      </c>
      <c r="X23" s="34">
        <v>0</v>
      </c>
      <c r="Y23" s="41">
        <v>35588987.00000003</v>
      </c>
      <c r="Z23" s="34">
        <v>41</v>
      </c>
      <c r="AA23" s="34">
        <v>0</v>
      </c>
      <c r="AB23" s="35">
        <f t="shared" si="1"/>
        <v>0</v>
      </c>
      <c r="AC23" s="35">
        <f t="shared" si="2"/>
        <v>0</v>
      </c>
      <c r="AD23" s="35">
        <f t="shared" si="3"/>
        <v>41</v>
      </c>
      <c r="AE23" s="70">
        <f t="shared" si="4"/>
        <v>0</v>
      </c>
      <c r="AF23" s="70" t="str">
        <f t="shared" si="5"/>
        <v/>
      </c>
      <c r="AG23" s="70">
        <f t="shared" si="6"/>
        <v>0</v>
      </c>
      <c r="AH23" s="70" t="str">
        <f t="shared" si="7"/>
        <v/>
      </c>
      <c r="AI23" s="70">
        <f t="shared" si="8"/>
        <v>41</v>
      </c>
      <c r="AJ23" s="70">
        <f t="shared" si="9"/>
        <v>2022</v>
      </c>
      <c r="AK23" s="70" t="str">
        <f t="shared" si="10"/>
        <v/>
      </c>
      <c r="AL23" s="72">
        <f>IF(AK23="Adjust",(_xlfn.XLOOKUP(A23,'Adj factor'!A:A,'Adj factor'!I:I,,0)*AI23),'Aggregate (2)'!AI23)</f>
        <v>41</v>
      </c>
      <c r="AM23" s="72">
        <f t="shared" si="11"/>
        <v>41</v>
      </c>
      <c r="AN23" s="73" t="str">
        <f t="shared" si="12"/>
        <v>Increasing</v>
      </c>
      <c r="AO23" s="42">
        <f>VLOOKUP(B23,'Growthrates source'!A$2:H$49,8,FALSE)</f>
        <v>0.3113441654036182</v>
      </c>
      <c r="AP23" s="42">
        <f>VLOOKUP(B23,'Growthrates source'!A$2:I$49,9,FALSE)</f>
        <v>5.4673730437993617E-2</v>
      </c>
      <c r="AQ23" s="41">
        <f t="shared" si="13"/>
        <v>0</v>
      </c>
      <c r="AR23" s="41">
        <f t="shared" si="14"/>
        <v>0</v>
      </c>
      <c r="AS23" s="43">
        <f t="shared" si="15"/>
        <v>0</v>
      </c>
      <c r="AT23" s="43">
        <f t="shared" si="16"/>
        <v>0</v>
      </c>
      <c r="AU23" s="43">
        <f t="shared" si="17"/>
        <v>1.1520417819141626E-2</v>
      </c>
    </row>
    <row r="24" spans="1:47" x14ac:dyDescent="0.35">
      <c r="A24" t="str">
        <f>_xlfn.XLOOKUP(B24,'country codes'!G:G,'country codes'!H:H,,0)</f>
        <v>Angola</v>
      </c>
      <c r="B24" s="34" t="s">
        <v>163</v>
      </c>
      <c r="C24" s="41">
        <v>25188292.499999996</v>
      </c>
      <c r="D24" s="34" t="s">
        <v>126</v>
      </c>
      <c r="E24" s="34">
        <v>0</v>
      </c>
      <c r="F24" s="41">
        <v>26147002.000000011</v>
      </c>
      <c r="G24" s="34">
        <v>0</v>
      </c>
      <c r="I24" s="34">
        <v>0</v>
      </c>
      <c r="K24" s="34">
        <v>0</v>
      </c>
      <c r="M24" s="34">
        <v>0</v>
      </c>
      <c r="O24" s="34">
        <v>0</v>
      </c>
      <c r="P24" s="41">
        <v>31273533.000000004</v>
      </c>
      <c r="Q24" s="34">
        <v>0</v>
      </c>
      <c r="R24" s="34">
        <f t="shared" si="0"/>
        <v>0</v>
      </c>
      <c r="T24" s="34">
        <v>0</v>
      </c>
      <c r="V24" s="34">
        <v>0</v>
      </c>
      <c r="X24" s="34">
        <v>0</v>
      </c>
      <c r="Y24" s="41">
        <v>35588987.00000003</v>
      </c>
      <c r="Z24" s="34">
        <v>1</v>
      </c>
      <c r="AA24" s="34">
        <v>0</v>
      </c>
      <c r="AB24" s="35">
        <f t="shared" si="1"/>
        <v>0</v>
      </c>
      <c r="AC24" s="35">
        <f t="shared" si="2"/>
        <v>0</v>
      </c>
      <c r="AD24" s="35">
        <f t="shared" si="3"/>
        <v>1</v>
      </c>
      <c r="AE24" s="70">
        <f t="shared" si="4"/>
        <v>0</v>
      </c>
      <c r="AF24" s="70" t="str">
        <f t="shared" si="5"/>
        <v/>
      </c>
      <c r="AG24" s="70">
        <f t="shared" si="6"/>
        <v>0</v>
      </c>
      <c r="AH24" s="70" t="str">
        <f t="shared" si="7"/>
        <v/>
      </c>
      <c r="AI24" s="70">
        <f t="shared" si="8"/>
        <v>1</v>
      </c>
      <c r="AJ24" s="70">
        <f t="shared" si="9"/>
        <v>2022</v>
      </c>
      <c r="AK24" s="70" t="str">
        <f t="shared" si="10"/>
        <v/>
      </c>
      <c r="AL24" s="72">
        <f>IF(AK24="Adjust",(_xlfn.XLOOKUP(A24,'Adj factor'!A:A,'Adj factor'!I:I,,0)*AI24),'Aggregate (2)'!AI24)</f>
        <v>1</v>
      </c>
      <c r="AM24" s="72">
        <f t="shared" si="11"/>
        <v>1</v>
      </c>
      <c r="AN24" s="73" t="str">
        <f t="shared" si="12"/>
        <v>Increasing</v>
      </c>
      <c r="AO24" s="42">
        <f>VLOOKUP(B24,'Growthrates source'!A$2:H$49,8,FALSE)</f>
        <v>0.3113441654036182</v>
      </c>
      <c r="AP24" s="42">
        <f>VLOOKUP(B24,'Growthrates source'!A$2:I$49,9,FALSE)</f>
        <v>5.4673730437993617E-2</v>
      </c>
      <c r="AQ24" s="41">
        <f t="shared" si="13"/>
        <v>0</v>
      </c>
      <c r="AR24" s="41">
        <f t="shared" si="14"/>
        <v>0</v>
      </c>
      <c r="AS24" s="43">
        <f t="shared" si="15"/>
        <v>0</v>
      </c>
      <c r="AT24" s="43">
        <f t="shared" si="16"/>
        <v>0</v>
      </c>
      <c r="AU24" s="43">
        <f t="shared" si="17"/>
        <v>2.8098580046686893E-4</v>
      </c>
    </row>
    <row r="25" spans="1:47" x14ac:dyDescent="0.35">
      <c r="A25" t="str">
        <f>_xlfn.XLOOKUP(B25,'country codes'!G:G,'country codes'!H:H,,0)</f>
        <v>Angola</v>
      </c>
      <c r="B25" s="34" t="s">
        <v>163</v>
      </c>
      <c r="C25" s="41">
        <v>25188292.499999996</v>
      </c>
      <c r="D25" s="34" t="s">
        <v>87</v>
      </c>
      <c r="E25" s="34">
        <v>0</v>
      </c>
      <c r="F25" s="41">
        <v>26147002.000000011</v>
      </c>
      <c r="G25" s="34">
        <v>0</v>
      </c>
      <c r="I25" s="34">
        <v>0</v>
      </c>
      <c r="K25" s="34">
        <v>0</v>
      </c>
      <c r="M25" s="34">
        <v>0</v>
      </c>
      <c r="O25" s="34">
        <v>0</v>
      </c>
      <c r="P25" s="41">
        <v>31273533.000000004</v>
      </c>
      <c r="Q25" s="34">
        <v>0</v>
      </c>
      <c r="R25" s="34">
        <f t="shared" si="0"/>
        <v>16380</v>
      </c>
      <c r="T25" s="34">
        <v>0</v>
      </c>
      <c r="V25" s="34">
        <v>0</v>
      </c>
      <c r="X25" s="34">
        <v>0</v>
      </c>
      <c r="Y25" s="41">
        <v>35588987.00000003</v>
      </c>
      <c r="Z25" s="34">
        <v>0</v>
      </c>
      <c r="AA25" s="34">
        <v>16380</v>
      </c>
      <c r="AB25" s="35">
        <f t="shared" si="1"/>
        <v>0</v>
      </c>
      <c r="AC25" s="35">
        <f t="shared" si="2"/>
        <v>0</v>
      </c>
      <c r="AD25" s="35">
        <f t="shared" si="3"/>
        <v>0</v>
      </c>
      <c r="AE25" s="70">
        <f t="shared" si="4"/>
        <v>0</v>
      </c>
      <c r="AF25" s="70" t="str">
        <f t="shared" si="5"/>
        <v/>
      </c>
      <c r="AG25" s="70">
        <f t="shared" si="6"/>
        <v>16380</v>
      </c>
      <c r="AH25" s="70" t="str">
        <f t="shared" si="7"/>
        <v>2018 (triag)</v>
      </c>
      <c r="AI25" s="70">
        <f t="shared" si="8"/>
        <v>16380</v>
      </c>
      <c r="AJ25" s="70" t="str">
        <f t="shared" si="9"/>
        <v>2018 (triag)</v>
      </c>
      <c r="AK25" s="70" t="str">
        <f t="shared" si="10"/>
        <v/>
      </c>
      <c r="AL25" s="72">
        <f>IF(AK25="Adjust",(_xlfn.XLOOKUP(A25,'Adj factor'!A:A,'Adj factor'!I:I,,0)*AI25),'Aggregate (2)'!AI25)</f>
        <v>16380</v>
      </c>
      <c r="AM25" s="72">
        <f t="shared" si="11"/>
        <v>16380</v>
      </c>
      <c r="AN25" s="73" t="str">
        <f t="shared" si="12"/>
        <v>No change</v>
      </c>
      <c r="AO25" s="42">
        <f>VLOOKUP(B25,'Growthrates source'!A$2:H$49,8,FALSE)</f>
        <v>0.3113441654036182</v>
      </c>
      <c r="AP25" s="42">
        <f>VLOOKUP(B25,'Growthrates source'!A$2:I$49,9,FALSE)</f>
        <v>5.4673730437993617E-2</v>
      </c>
      <c r="AQ25" s="41">
        <f t="shared" si="13"/>
        <v>3453.3343805347417</v>
      </c>
      <c r="AR25" s="41">
        <f t="shared" si="14"/>
        <v>19299.559459909586</v>
      </c>
      <c r="AS25" s="43">
        <f t="shared" si="15"/>
        <v>0</v>
      </c>
      <c r="AT25" s="43">
        <f t="shared" si="16"/>
        <v>5.237655751910089</v>
      </c>
      <c r="AU25" s="43">
        <f t="shared" si="17"/>
        <v>4.6025474116473131</v>
      </c>
    </row>
    <row r="26" spans="1:47" x14ac:dyDescent="0.35">
      <c r="A26" t="str">
        <f>_xlfn.XLOOKUP(B26,'country codes'!G:G,'country codes'!H:H,,0)</f>
        <v>Burundi</v>
      </c>
      <c r="B26" s="34" t="s">
        <v>166</v>
      </c>
      <c r="C26" s="41">
        <v>9795479.0000000019</v>
      </c>
      <c r="D26" s="34" t="s">
        <v>135</v>
      </c>
      <c r="E26" s="34">
        <v>996</v>
      </c>
      <c r="F26" s="41">
        <v>10149577.500000002</v>
      </c>
      <c r="G26" s="34">
        <v>1108</v>
      </c>
      <c r="H26" s="34">
        <v>10494912.499999989</v>
      </c>
      <c r="I26" s="34">
        <v>1218</v>
      </c>
      <c r="J26" s="34">
        <v>10727148.499999996</v>
      </c>
      <c r="K26" s="34">
        <v>1016</v>
      </c>
      <c r="L26" s="34">
        <v>10903327.500000004</v>
      </c>
      <c r="M26" s="34">
        <v>0</v>
      </c>
      <c r="N26" s="34">
        <v>11155593.000000002</v>
      </c>
      <c r="O26" s="34">
        <v>0</v>
      </c>
      <c r="P26" s="41">
        <v>11493472.499999993</v>
      </c>
      <c r="Q26" s="34">
        <v>45</v>
      </c>
      <c r="R26" s="34">
        <f t="shared" si="0"/>
        <v>1084</v>
      </c>
      <c r="S26" s="34">
        <v>11874838</v>
      </c>
      <c r="T26" s="34">
        <v>0</v>
      </c>
      <c r="U26" s="34">
        <v>12220226.500000007</v>
      </c>
      <c r="V26" s="34">
        <v>1704</v>
      </c>
      <c r="W26" s="34">
        <v>12551212.999999998</v>
      </c>
      <c r="X26" s="34">
        <v>1816</v>
      </c>
      <c r="Y26" s="41">
        <v>12889576.499999994</v>
      </c>
      <c r="Z26" s="34">
        <v>0</v>
      </c>
      <c r="AA26" s="34">
        <v>1084</v>
      </c>
      <c r="AB26" s="35">
        <f t="shared" si="1"/>
        <v>1218</v>
      </c>
      <c r="AC26" s="35">
        <f t="shared" si="2"/>
        <v>45</v>
      </c>
      <c r="AD26" s="35">
        <f t="shared" si="3"/>
        <v>1816</v>
      </c>
      <c r="AE26" s="70">
        <f t="shared" si="4"/>
        <v>1108</v>
      </c>
      <c r="AF26" s="70">
        <f t="shared" si="5"/>
        <v>2013</v>
      </c>
      <c r="AG26" s="70">
        <f t="shared" si="6"/>
        <v>1084</v>
      </c>
      <c r="AH26" s="70" t="str">
        <f t="shared" si="7"/>
        <v>2018 (triag)</v>
      </c>
      <c r="AI26" s="70">
        <f t="shared" si="8"/>
        <v>1816</v>
      </c>
      <c r="AJ26" s="70">
        <f t="shared" si="9"/>
        <v>2021</v>
      </c>
      <c r="AK26" s="70" t="str">
        <f t="shared" si="10"/>
        <v/>
      </c>
      <c r="AL26" s="72">
        <f>IF(AK26="Adjust",(_xlfn.XLOOKUP(A26,'Adj factor'!A:A,'Adj factor'!I:I,,0)*AI26),'Aggregate (2)'!AI26)</f>
        <v>1816</v>
      </c>
      <c r="AM26" s="72">
        <f t="shared" si="11"/>
        <v>1816</v>
      </c>
      <c r="AN26" s="73" t="str">
        <f t="shared" si="12"/>
        <v>Increasing</v>
      </c>
      <c r="AO26" s="42">
        <f>VLOOKUP(B26,'Growthrates source'!A$2:H$49,8,FALSE)</f>
        <v>0.1019276516404819</v>
      </c>
      <c r="AP26" s="42">
        <f>VLOOKUP(B26,'Growthrates source'!A$2:I$49,9,FALSE)</f>
        <v>4.0873218672115019E-3</v>
      </c>
      <c r="AQ26" s="41">
        <f t="shared" si="13"/>
        <v>651.17272122305417</v>
      </c>
      <c r="AR26" s="41">
        <f t="shared" si="14"/>
        <v>1097.3737976670657</v>
      </c>
      <c r="AS26" s="43">
        <f t="shared" si="15"/>
        <v>1.0916710572435155</v>
      </c>
      <c r="AT26" s="43">
        <f t="shared" si="16"/>
        <v>0.9431440324062208</v>
      </c>
      <c r="AU26" s="43">
        <f t="shared" si="17"/>
        <v>1.4088903541555464</v>
      </c>
    </row>
    <row r="27" spans="1:47" x14ac:dyDescent="0.35">
      <c r="A27" t="str">
        <f>_xlfn.XLOOKUP(B27,'country codes'!G:G,'country codes'!H:H,,0)</f>
        <v>Burundi</v>
      </c>
      <c r="B27" s="34" t="s">
        <v>166</v>
      </c>
      <c r="C27" s="41">
        <v>9795479.0000000019</v>
      </c>
      <c r="D27" s="34" t="s">
        <v>139</v>
      </c>
      <c r="E27" s="34">
        <v>12972</v>
      </c>
      <c r="F27" s="41">
        <v>10149577.500000002</v>
      </c>
      <c r="G27" s="34">
        <v>13146</v>
      </c>
      <c r="I27" s="34">
        <v>13638</v>
      </c>
      <c r="K27" s="34">
        <v>13376</v>
      </c>
      <c r="M27" s="34">
        <v>0</v>
      </c>
      <c r="O27" s="34">
        <v>18142</v>
      </c>
      <c r="P27" s="41">
        <v>11493472.499999993</v>
      </c>
      <c r="Q27" s="34">
        <v>18312</v>
      </c>
      <c r="R27" s="34">
        <f t="shared" si="0"/>
        <v>18312</v>
      </c>
      <c r="T27" s="34">
        <v>15036</v>
      </c>
      <c r="V27" s="34">
        <v>15426</v>
      </c>
      <c r="X27" s="34">
        <v>18744</v>
      </c>
      <c r="Y27" s="41">
        <v>12889576.499999994</v>
      </c>
      <c r="Z27" s="34">
        <v>0</v>
      </c>
      <c r="AA27" s="34">
        <v>8996</v>
      </c>
      <c r="AB27" s="35">
        <f t="shared" si="1"/>
        <v>13638</v>
      </c>
      <c r="AC27" s="35">
        <f t="shared" si="2"/>
        <v>18312</v>
      </c>
      <c r="AD27" s="35">
        <f t="shared" si="3"/>
        <v>18744</v>
      </c>
      <c r="AE27" s="70">
        <f t="shared" si="4"/>
        <v>13146</v>
      </c>
      <c r="AF27" s="70">
        <f t="shared" si="5"/>
        <v>2013</v>
      </c>
      <c r="AG27" s="70">
        <f t="shared" si="6"/>
        <v>18312</v>
      </c>
      <c r="AH27" s="70">
        <f t="shared" si="7"/>
        <v>2018</v>
      </c>
      <c r="AI27" s="70">
        <f t="shared" si="8"/>
        <v>18744</v>
      </c>
      <c r="AJ27" s="70">
        <f t="shared" si="9"/>
        <v>2021</v>
      </c>
      <c r="AK27" s="70" t="str">
        <f t="shared" si="10"/>
        <v/>
      </c>
      <c r="AL27" s="72">
        <f>IF(AK27="Adjust",(_xlfn.XLOOKUP(A27,'Adj factor'!A:A,'Adj factor'!I:I,,0)*AI27),'Aggregate (2)'!AI27)</f>
        <v>18744</v>
      </c>
      <c r="AM27" s="72">
        <f t="shared" si="11"/>
        <v>18744</v>
      </c>
      <c r="AN27" s="73" t="str">
        <f t="shared" si="12"/>
        <v>Increasing</v>
      </c>
      <c r="AO27" s="42">
        <f>VLOOKUP(B27,'Growthrates source'!A$2:H$49,8,FALSE)</f>
        <v>0.1019276516404819</v>
      </c>
      <c r="AP27" s="42">
        <f>VLOOKUP(B27,'Growthrates source'!A$2:I$49,9,FALSE)</f>
        <v>4.0873218672115019E-3</v>
      </c>
      <c r="AQ27" s="41">
        <f t="shared" si="13"/>
        <v>5404.0127307404018</v>
      </c>
      <c r="AR27" s="41">
        <f t="shared" si="14"/>
        <v>9106.9877156945786</v>
      </c>
      <c r="AS27" s="43">
        <f t="shared" si="15"/>
        <v>12.952263283865754</v>
      </c>
      <c r="AT27" s="43">
        <f t="shared" si="16"/>
        <v>15.932521698729442</v>
      </c>
      <c r="AU27" s="43">
        <f t="shared" si="17"/>
        <v>14.54198281844249</v>
      </c>
    </row>
    <row r="28" spans="1:47" x14ac:dyDescent="0.35">
      <c r="A28" t="str">
        <f>_xlfn.XLOOKUP(B28,'country codes'!G:G,'country codes'!H:H,,0)</f>
        <v>Burundi</v>
      </c>
      <c r="B28" s="34" t="s">
        <v>166</v>
      </c>
      <c r="C28" s="41">
        <v>9795479.0000000019</v>
      </c>
      <c r="D28" s="34" t="s">
        <v>138</v>
      </c>
      <c r="E28" s="34">
        <v>32</v>
      </c>
      <c r="F28" s="41">
        <v>10149577.500000002</v>
      </c>
      <c r="G28" s="34">
        <v>70</v>
      </c>
      <c r="I28" s="34">
        <v>48</v>
      </c>
      <c r="K28" s="34">
        <v>158</v>
      </c>
      <c r="M28" s="34">
        <v>0</v>
      </c>
      <c r="O28" s="34">
        <v>320</v>
      </c>
      <c r="P28" s="41">
        <v>11493472.499999993</v>
      </c>
      <c r="Q28" s="34">
        <v>0</v>
      </c>
      <c r="R28" s="34">
        <f t="shared" si="0"/>
        <v>160</v>
      </c>
      <c r="T28" s="34">
        <v>248</v>
      </c>
      <c r="V28" s="34">
        <v>0</v>
      </c>
      <c r="X28" s="34">
        <v>286</v>
      </c>
      <c r="Y28" s="41">
        <v>12889576.499999994</v>
      </c>
      <c r="Z28" s="34">
        <v>0</v>
      </c>
      <c r="AA28" s="34">
        <v>160</v>
      </c>
      <c r="AB28" s="35">
        <f t="shared" si="1"/>
        <v>158</v>
      </c>
      <c r="AC28" s="35">
        <f t="shared" si="2"/>
        <v>320</v>
      </c>
      <c r="AD28" s="35">
        <f t="shared" si="3"/>
        <v>286</v>
      </c>
      <c r="AE28" s="70">
        <f t="shared" si="4"/>
        <v>70</v>
      </c>
      <c r="AF28" s="70">
        <f t="shared" si="5"/>
        <v>2013</v>
      </c>
      <c r="AG28" s="70">
        <f t="shared" si="6"/>
        <v>160</v>
      </c>
      <c r="AH28" s="70" t="str">
        <f t="shared" si="7"/>
        <v>2018 (triag)</v>
      </c>
      <c r="AI28" s="70">
        <f t="shared" si="8"/>
        <v>286</v>
      </c>
      <c r="AJ28" s="70">
        <f t="shared" si="9"/>
        <v>2021</v>
      </c>
      <c r="AK28" s="70" t="str">
        <f t="shared" si="10"/>
        <v/>
      </c>
      <c r="AL28" s="72">
        <f>IF(AK28="Adjust",(_xlfn.XLOOKUP(A28,'Adj factor'!A:A,'Adj factor'!I:I,,0)*AI28),'Aggregate (2)'!AI28)</f>
        <v>286</v>
      </c>
      <c r="AM28" s="72">
        <f t="shared" si="11"/>
        <v>286</v>
      </c>
      <c r="AN28" s="73" t="str">
        <f t="shared" si="12"/>
        <v>Increasing</v>
      </c>
      <c r="AO28" s="42">
        <f>VLOOKUP(B28,'Growthrates source'!A$2:H$49,8,FALSE)</f>
        <v>0.1019276516404819</v>
      </c>
      <c r="AP28" s="42">
        <f>VLOOKUP(B28,'Growthrates source'!A$2:I$49,9,FALSE)</f>
        <v>4.0873218672115019E-3</v>
      </c>
      <c r="AQ28" s="41">
        <f t="shared" si="13"/>
        <v>96.114054793070721</v>
      </c>
      <c r="AR28" s="41">
        <f t="shared" si="14"/>
        <v>161.97399227558165</v>
      </c>
      <c r="AS28" s="43">
        <f t="shared" si="15"/>
        <v>6.8968388093001889E-2</v>
      </c>
      <c r="AT28" s="43">
        <f t="shared" si="16"/>
        <v>0.13920945127767095</v>
      </c>
      <c r="AU28" s="43">
        <f t="shared" si="17"/>
        <v>0.22188471436590654</v>
      </c>
    </row>
    <row r="29" spans="1:47" x14ac:dyDescent="0.35">
      <c r="A29" t="str">
        <f>_xlfn.XLOOKUP(B29,'country codes'!G:G,'country codes'!H:H,,0)</f>
        <v>Burundi</v>
      </c>
      <c r="B29" s="34" t="s">
        <v>166</v>
      </c>
      <c r="C29" s="41">
        <v>9795479.0000000019</v>
      </c>
      <c r="D29" s="34" t="s">
        <v>82</v>
      </c>
      <c r="E29" s="34">
        <v>546</v>
      </c>
      <c r="F29" s="41">
        <v>10149577.500000002</v>
      </c>
      <c r="G29" s="34">
        <v>0</v>
      </c>
      <c r="I29" s="34">
        <v>0</v>
      </c>
      <c r="K29" s="34">
        <v>0</v>
      </c>
      <c r="M29" s="34">
        <v>188</v>
      </c>
      <c r="O29" s="34">
        <v>944</v>
      </c>
      <c r="P29" s="41">
        <v>11493472.499999993</v>
      </c>
      <c r="Q29" s="34">
        <v>0</v>
      </c>
      <c r="R29" s="34">
        <f t="shared" si="0"/>
        <v>119</v>
      </c>
      <c r="T29" s="34">
        <v>83</v>
      </c>
      <c r="V29" s="34">
        <v>1138</v>
      </c>
      <c r="X29" s="34">
        <v>0</v>
      </c>
      <c r="Y29" s="41">
        <v>12889576.499999994</v>
      </c>
      <c r="Z29" s="34">
        <v>0</v>
      </c>
      <c r="AA29" s="34">
        <v>119</v>
      </c>
      <c r="AB29" s="35">
        <f t="shared" si="1"/>
        <v>546</v>
      </c>
      <c r="AC29" s="35">
        <f t="shared" si="2"/>
        <v>944</v>
      </c>
      <c r="AD29" s="35">
        <f t="shared" si="3"/>
        <v>1138</v>
      </c>
      <c r="AE29" s="70">
        <f t="shared" si="4"/>
        <v>546</v>
      </c>
      <c r="AF29" s="70">
        <f t="shared" si="5"/>
        <v>2012</v>
      </c>
      <c r="AG29" s="70">
        <f t="shared" si="6"/>
        <v>119</v>
      </c>
      <c r="AH29" s="70" t="str">
        <f t="shared" si="7"/>
        <v>2018 (triag)</v>
      </c>
      <c r="AI29" s="70">
        <f t="shared" si="8"/>
        <v>1138</v>
      </c>
      <c r="AJ29" s="70">
        <f t="shared" si="9"/>
        <v>2020</v>
      </c>
      <c r="AK29" s="70" t="str">
        <f t="shared" si="10"/>
        <v/>
      </c>
      <c r="AL29" s="72">
        <f>IF(AK29="Adjust",(_xlfn.XLOOKUP(A29,'Adj factor'!A:A,'Adj factor'!I:I,,0)*AI29),'Aggregate (2)'!AI29)</f>
        <v>1138</v>
      </c>
      <c r="AM29" s="72">
        <f t="shared" si="11"/>
        <v>1138</v>
      </c>
      <c r="AN29" s="73" t="str">
        <f t="shared" si="12"/>
        <v>Increasing</v>
      </c>
      <c r="AO29" s="42">
        <f>VLOOKUP(B29,'Growthrates source'!A$2:H$49,8,FALSE)</f>
        <v>0.1019276516404819</v>
      </c>
      <c r="AP29" s="42">
        <f>VLOOKUP(B29,'Growthrates source'!A$2:I$49,9,FALSE)</f>
        <v>4.0873218672115019E-3</v>
      </c>
      <c r="AQ29" s="41">
        <f t="shared" si="13"/>
        <v>71.484828252346347</v>
      </c>
      <c r="AR29" s="41">
        <f t="shared" si="14"/>
        <v>120.46815675496386</v>
      </c>
      <c r="AS29" s="43">
        <f t="shared" si="15"/>
        <v>0.53795342712541472</v>
      </c>
      <c r="AT29" s="43">
        <f t="shared" si="16"/>
        <v>0.10353702938776778</v>
      </c>
      <c r="AU29" s="43">
        <f t="shared" si="17"/>
        <v>0.88288393338601967</v>
      </c>
    </row>
    <row r="30" spans="1:47" x14ac:dyDescent="0.35">
      <c r="A30" t="str">
        <f>_xlfn.XLOOKUP(B30,'country codes'!G:G,'country codes'!H:H,,0)</f>
        <v>Burundi</v>
      </c>
      <c r="B30" s="34" t="s">
        <v>166</v>
      </c>
      <c r="C30" s="41">
        <v>9795479.0000000019</v>
      </c>
      <c r="D30" s="34" t="s">
        <v>60</v>
      </c>
      <c r="E30" s="34">
        <v>115</v>
      </c>
      <c r="F30" s="41">
        <v>10149577.500000002</v>
      </c>
      <c r="G30" s="34">
        <v>0</v>
      </c>
      <c r="I30" s="34">
        <v>194</v>
      </c>
      <c r="K30" s="34">
        <v>300</v>
      </c>
      <c r="M30" s="34">
        <v>11</v>
      </c>
      <c r="O30" s="34">
        <v>373</v>
      </c>
      <c r="P30" s="41">
        <v>11493472.499999993</v>
      </c>
      <c r="Q30" s="34">
        <v>0</v>
      </c>
      <c r="R30" s="34">
        <f t="shared" si="0"/>
        <v>14</v>
      </c>
      <c r="T30" s="34">
        <v>18</v>
      </c>
      <c r="V30" s="34">
        <v>0</v>
      </c>
      <c r="X30" s="34">
        <v>0</v>
      </c>
      <c r="Y30" s="41">
        <v>12889576.499999994</v>
      </c>
      <c r="Z30" s="34">
        <v>0</v>
      </c>
      <c r="AA30" s="34">
        <v>14</v>
      </c>
      <c r="AB30" s="35">
        <f t="shared" si="1"/>
        <v>300</v>
      </c>
      <c r="AC30" s="35">
        <f t="shared" si="2"/>
        <v>373</v>
      </c>
      <c r="AD30" s="35">
        <f t="shared" si="3"/>
        <v>0</v>
      </c>
      <c r="AE30" s="70">
        <f t="shared" si="4"/>
        <v>115</v>
      </c>
      <c r="AF30" s="70">
        <f t="shared" si="5"/>
        <v>2012</v>
      </c>
      <c r="AG30" s="70">
        <f t="shared" si="6"/>
        <v>14</v>
      </c>
      <c r="AH30" s="70" t="str">
        <f t="shared" si="7"/>
        <v>2018 (triag)</v>
      </c>
      <c r="AI30" s="70">
        <f t="shared" si="8"/>
        <v>18</v>
      </c>
      <c r="AJ30" s="70" t="str">
        <f t="shared" si="9"/>
        <v>2018 (triag)</v>
      </c>
      <c r="AK30" s="70" t="str">
        <f t="shared" si="10"/>
        <v/>
      </c>
      <c r="AL30" s="72">
        <f>IF(AK30="Adjust",(_xlfn.XLOOKUP(A30,'Adj factor'!A:A,'Adj factor'!I:I,,0)*AI30),'Aggregate (2)'!AI30)</f>
        <v>18</v>
      </c>
      <c r="AM30" s="72">
        <f t="shared" si="11"/>
        <v>18</v>
      </c>
      <c r="AN30" s="73" t="str">
        <f t="shared" si="12"/>
        <v>Increasing</v>
      </c>
      <c r="AO30" s="42">
        <f>VLOOKUP(B30,'Growthrates source'!A$2:H$49,8,FALSE)</f>
        <v>0.1019276516404819</v>
      </c>
      <c r="AP30" s="42">
        <f>VLOOKUP(B30,'Growthrates source'!A$2:I$49,9,FALSE)</f>
        <v>4.0873218672115019E-3</v>
      </c>
      <c r="AQ30" s="41">
        <f t="shared" si="13"/>
        <v>8.4099797943936885</v>
      </c>
      <c r="AR30" s="41">
        <f t="shared" si="14"/>
        <v>14.172724324113394</v>
      </c>
      <c r="AS30" s="43">
        <f t="shared" si="15"/>
        <v>0.11330520900993167</v>
      </c>
      <c r="AT30" s="43">
        <f t="shared" si="16"/>
        <v>1.2180826986796209E-2</v>
      </c>
      <c r="AU30" s="43">
        <f t="shared" si="17"/>
        <v>1.3964772232819292E-2</v>
      </c>
    </row>
    <row r="31" spans="1:47" x14ac:dyDescent="0.35">
      <c r="A31" t="str">
        <f>_xlfn.XLOOKUP(B31,'country codes'!G:G,'country codes'!H:H,,0)</f>
        <v>Burundi</v>
      </c>
      <c r="B31" s="34" t="s">
        <v>166</v>
      </c>
      <c r="C31" s="41">
        <v>9795479.0000000019</v>
      </c>
      <c r="D31" s="34" t="s">
        <v>127</v>
      </c>
      <c r="E31" s="34">
        <v>0</v>
      </c>
      <c r="F31" s="41">
        <v>10149577.500000002</v>
      </c>
      <c r="G31" s="34">
        <v>0</v>
      </c>
      <c r="I31" s="34">
        <v>0</v>
      </c>
      <c r="K31" s="34">
        <v>0</v>
      </c>
      <c r="M31" s="34">
        <v>0</v>
      </c>
      <c r="O31" s="34">
        <v>0</v>
      </c>
      <c r="P31" s="41">
        <v>11493472.499999993</v>
      </c>
      <c r="Q31" s="34">
        <v>11845</v>
      </c>
      <c r="R31" s="34">
        <f t="shared" si="0"/>
        <v>11845</v>
      </c>
      <c r="T31" s="34">
        <v>0</v>
      </c>
      <c r="V31" s="34">
        <v>11845</v>
      </c>
      <c r="X31" s="34">
        <v>0</v>
      </c>
      <c r="Y31" s="41">
        <v>12889576.499999994</v>
      </c>
      <c r="Z31" s="34">
        <v>0</v>
      </c>
      <c r="AA31" s="34">
        <v>11845</v>
      </c>
      <c r="AB31" s="35">
        <f t="shared" si="1"/>
        <v>0</v>
      </c>
      <c r="AC31" s="35">
        <f t="shared" si="2"/>
        <v>11845</v>
      </c>
      <c r="AD31" s="35">
        <f t="shared" si="3"/>
        <v>11845</v>
      </c>
      <c r="AE31" s="70">
        <f t="shared" si="4"/>
        <v>0</v>
      </c>
      <c r="AF31" s="70" t="str">
        <f t="shared" si="5"/>
        <v/>
      </c>
      <c r="AG31" s="70">
        <f t="shared" si="6"/>
        <v>11845</v>
      </c>
      <c r="AH31" s="70">
        <f t="shared" si="7"/>
        <v>2018</v>
      </c>
      <c r="AI31" s="70">
        <f t="shared" si="8"/>
        <v>11845</v>
      </c>
      <c r="AJ31" s="70">
        <f t="shared" si="9"/>
        <v>2020</v>
      </c>
      <c r="AK31" s="70" t="str">
        <f t="shared" si="10"/>
        <v/>
      </c>
      <c r="AL31" s="72">
        <f>IF(AK31="Adjust",(_xlfn.XLOOKUP(A31,'Adj factor'!A:A,'Adj factor'!I:I,,0)*AI31),'Aggregate (2)'!AI31)</f>
        <v>11845</v>
      </c>
      <c r="AM31" s="72">
        <f t="shared" si="11"/>
        <v>11845</v>
      </c>
      <c r="AN31" s="73" t="str">
        <f t="shared" si="12"/>
        <v>No change</v>
      </c>
      <c r="AO31" s="42">
        <f>VLOOKUP(B31,'Growthrates source'!A$2:H$49,8,FALSE)</f>
        <v>0.1019276516404819</v>
      </c>
      <c r="AP31" s="42">
        <f>VLOOKUP(B31,'Growthrates source'!A$2:I$49,9,FALSE)</f>
        <v>4.0873218672115019E-3</v>
      </c>
      <c r="AQ31" s="41">
        <f t="shared" si="13"/>
        <v>7115.4436188995169</v>
      </c>
      <c r="AR31" s="41">
        <f t="shared" si="14"/>
        <v>11991.137115651654</v>
      </c>
      <c r="AS31" s="43">
        <f t="shared" si="15"/>
        <v>0</v>
      </c>
      <c r="AT31" s="43">
        <f t="shared" si="16"/>
        <v>10.305849689900079</v>
      </c>
      <c r="AU31" s="43">
        <f t="shared" si="17"/>
        <v>9.1895959498746951</v>
      </c>
    </row>
    <row r="32" spans="1:47" x14ac:dyDescent="0.35">
      <c r="A32" t="str">
        <f>_xlfn.XLOOKUP(B32,'country codes'!G:G,'country codes'!H:H,,0)</f>
        <v>Burundi</v>
      </c>
      <c r="B32" s="34" t="s">
        <v>166</v>
      </c>
      <c r="C32" s="41">
        <v>9795479.0000000019</v>
      </c>
      <c r="D32" s="34" t="s">
        <v>61</v>
      </c>
      <c r="E32" s="34">
        <v>44</v>
      </c>
      <c r="F32" s="41">
        <v>10149577.500000002</v>
      </c>
      <c r="G32" s="34">
        <v>0</v>
      </c>
      <c r="I32" s="34">
        <v>0</v>
      </c>
      <c r="K32" s="34">
        <v>0</v>
      </c>
      <c r="M32" s="34">
        <v>42</v>
      </c>
      <c r="O32" s="34">
        <v>0</v>
      </c>
      <c r="P32" s="41">
        <v>11493472.499999993</v>
      </c>
      <c r="Q32" s="34">
        <v>0</v>
      </c>
      <c r="R32" s="34">
        <f t="shared" si="0"/>
        <v>10</v>
      </c>
      <c r="T32" s="34">
        <v>0</v>
      </c>
      <c r="V32" s="34">
        <v>0</v>
      </c>
      <c r="X32" s="34">
        <v>0</v>
      </c>
      <c r="Y32" s="41">
        <v>12889576.499999994</v>
      </c>
      <c r="Z32" s="34">
        <v>0</v>
      </c>
      <c r="AA32" s="34">
        <v>10</v>
      </c>
      <c r="AB32" s="35">
        <f t="shared" si="1"/>
        <v>44</v>
      </c>
      <c r="AC32" s="35">
        <f t="shared" si="2"/>
        <v>42</v>
      </c>
      <c r="AD32" s="35">
        <f t="shared" si="3"/>
        <v>0</v>
      </c>
      <c r="AE32" s="70">
        <f t="shared" si="4"/>
        <v>44</v>
      </c>
      <c r="AF32" s="70">
        <f t="shared" si="5"/>
        <v>2012</v>
      </c>
      <c r="AG32" s="70">
        <f t="shared" si="6"/>
        <v>10</v>
      </c>
      <c r="AH32" s="70" t="str">
        <f t="shared" si="7"/>
        <v>2018 (triag)</v>
      </c>
      <c r="AI32" s="70">
        <f t="shared" si="8"/>
        <v>10</v>
      </c>
      <c r="AJ32" s="70" t="str">
        <f t="shared" si="9"/>
        <v>2018 (triag)</v>
      </c>
      <c r="AK32" s="70" t="str">
        <f t="shared" si="10"/>
        <v/>
      </c>
      <c r="AL32" s="72">
        <f>IF(AK32="Adjust",(_xlfn.XLOOKUP(A32,'Adj factor'!A:A,'Adj factor'!I:I,,0)*AI32),'Aggregate (2)'!AI32)</f>
        <v>10</v>
      </c>
      <c r="AM32" s="72">
        <f t="shared" si="11"/>
        <v>10</v>
      </c>
      <c r="AN32" s="73" t="str">
        <f t="shared" si="12"/>
        <v>No change</v>
      </c>
      <c r="AO32" s="42">
        <f>VLOOKUP(B32,'Growthrates source'!A$2:H$49,8,FALSE)</f>
        <v>0.1019276516404819</v>
      </c>
      <c r="AP32" s="42">
        <f>VLOOKUP(B32,'Growthrates source'!A$2:I$49,9,FALSE)</f>
        <v>4.0873218672115019E-3</v>
      </c>
      <c r="AQ32" s="41">
        <f t="shared" si="13"/>
        <v>6.0071284245669201</v>
      </c>
      <c r="AR32" s="41">
        <f t="shared" si="14"/>
        <v>10.123374517223853</v>
      </c>
      <c r="AS32" s="43">
        <f t="shared" si="15"/>
        <v>4.33515582298869E-2</v>
      </c>
      <c r="AT32" s="43">
        <f t="shared" si="16"/>
        <v>8.7005907048544346E-3</v>
      </c>
      <c r="AU32" s="43">
        <f t="shared" si="17"/>
        <v>7.7582067960107175E-3</v>
      </c>
    </row>
    <row r="33" spans="1:47" x14ac:dyDescent="0.35">
      <c r="A33" t="str">
        <f>_xlfn.XLOOKUP(B33,'country codes'!G:G,'country codes'!H:H,,0)</f>
        <v>Burundi</v>
      </c>
      <c r="B33" s="34" t="s">
        <v>166</v>
      </c>
      <c r="C33" s="41">
        <v>9795479.0000000019</v>
      </c>
      <c r="D33" s="34" t="s">
        <v>62</v>
      </c>
      <c r="E33" s="34">
        <v>0</v>
      </c>
      <c r="F33" s="41">
        <v>10149577.500000002</v>
      </c>
      <c r="G33" s="34">
        <v>0</v>
      </c>
      <c r="I33" s="34">
        <v>0</v>
      </c>
      <c r="K33" s="34">
        <v>0</v>
      </c>
      <c r="M33" s="34">
        <v>96</v>
      </c>
      <c r="O33" s="34">
        <v>0</v>
      </c>
      <c r="P33" s="41">
        <v>11493472.499999993</v>
      </c>
      <c r="Q33" s="34">
        <v>0</v>
      </c>
      <c r="R33" s="34">
        <f t="shared" si="0"/>
        <v>372</v>
      </c>
      <c r="T33" s="34">
        <v>149</v>
      </c>
      <c r="V33" s="34">
        <v>0</v>
      </c>
      <c r="X33" s="34">
        <v>0</v>
      </c>
      <c r="Y33" s="41">
        <v>12889576.499999994</v>
      </c>
      <c r="Z33" s="34">
        <v>0</v>
      </c>
      <c r="AA33" s="34">
        <v>372</v>
      </c>
      <c r="AB33" s="35">
        <f t="shared" si="1"/>
        <v>0</v>
      </c>
      <c r="AC33" s="35">
        <f t="shared" si="2"/>
        <v>149</v>
      </c>
      <c r="AD33" s="35">
        <f t="shared" si="3"/>
        <v>0</v>
      </c>
      <c r="AE33" s="70">
        <f t="shared" si="4"/>
        <v>0</v>
      </c>
      <c r="AF33" s="70" t="str">
        <f t="shared" si="5"/>
        <v/>
      </c>
      <c r="AG33" s="70">
        <f t="shared" si="6"/>
        <v>372</v>
      </c>
      <c r="AH33" s="70" t="str">
        <f t="shared" si="7"/>
        <v>2018 (triag)</v>
      </c>
      <c r="AI33" s="70">
        <f t="shared" si="8"/>
        <v>149</v>
      </c>
      <c r="AJ33" s="70" t="str">
        <f t="shared" si="9"/>
        <v>2018 (triag)</v>
      </c>
      <c r="AK33" s="70" t="str">
        <f t="shared" si="10"/>
        <v>Adjust</v>
      </c>
      <c r="AL33" s="72">
        <f>IF(AK33="Adjust",(_xlfn.XLOOKUP(A33,'Adj factor'!A:A,'Adj factor'!I:I,,0)*AI33),'Aggregate (2)'!AI33)</f>
        <v>186.22450107945869</v>
      </c>
      <c r="AM33" s="72">
        <f t="shared" si="11"/>
        <v>372</v>
      </c>
      <c r="AN33" s="73" t="str">
        <f t="shared" si="12"/>
        <v>Decreasing</v>
      </c>
      <c r="AO33" s="42">
        <f>VLOOKUP(B33,'Growthrates source'!A$2:H$49,8,FALSE)</f>
        <v>0.1019276516404819</v>
      </c>
      <c r="AP33" s="42">
        <f>VLOOKUP(B33,'Growthrates source'!A$2:I$49,9,FALSE)</f>
        <v>4.0873218672115019E-3</v>
      </c>
      <c r="AQ33" s="41">
        <f t="shared" si="13"/>
        <v>223.46517739388943</v>
      </c>
      <c r="AR33" s="41">
        <f t="shared" si="14"/>
        <v>376.58953204072736</v>
      </c>
      <c r="AS33" s="43">
        <f t="shared" si="15"/>
        <v>0</v>
      </c>
      <c r="AT33" s="43">
        <f t="shared" si="16"/>
        <v>0.32366197422058496</v>
      </c>
      <c r="AU33" s="43">
        <f t="shared" si="17"/>
        <v>0.28860529281159869</v>
      </c>
    </row>
    <row r="34" spans="1:47" x14ac:dyDescent="0.35">
      <c r="A34" t="str">
        <f>_xlfn.XLOOKUP(B34,'country codes'!G:G,'country codes'!H:H,,0)</f>
        <v>Burundi</v>
      </c>
      <c r="B34" s="34" t="s">
        <v>166</v>
      </c>
      <c r="C34" s="41">
        <v>9795479.0000000019</v>
      </c>
      <c r="D34" s="34" t="s">
        <v>227</v>
      </c>
      <c r="E34" s="34">
        <v>0</v>
      </c>
      <c r="F34" s="41">
        <v>10149577.500000002</v>
      </c>
      <c r="G34" s="34">
        <v>0</v>
      </c>
      <c r="I34" s="34">
        <v>0</v>
      </c>
      <c r="K34" s="34">
        <v>0</v>
      </c>
      <c r="M34" s="34">
        <v>0</v>
      </c>
      <c r="O34" s="34">
        <v>0</v>
      </c>
      <c r="P34" s="41">
        <v>11493472.499999993</v>
      </c>
      <c r="Q34" s="34">
        <v>0</v>
      </c>
      <c r="R34" s="34">
        <f t="shared" si="0"/>
        <v>8664</v>
      </c>
      <c r="T34" s="34">
        <v>0</v>
      </c>
      <c r="V34" s="34">
        <v>0</v>
      </c>
      <c r="X34" s="34">
        <v>0</v>
      </c>
      <c r="Y34" s="41">
        <v>12889576.499999994</v>
      </c>
      <c r="Z34" s="34">
        <v>0</v>
      </c>
      <c r="AA34" s="34">
        <v>8664</v>
      </c>
      <c r="AB34" s="35">
        <f t="shared" si="1"/>
        <v>0</v>
      </c>
      <c r="AC34" s="35">
        <f t="shared" si="2"/>
        <v>0</v>
      </c>
      <c r="AD34" s="35">
        <f t="shared" si="3"/>
        <v>0</v>
      </c>
      <c r="AE34" s="70">
        <f t="shared" si="4"/>
        <v>0</v>
      </c>
      <c r="AF34" s="70" t="str">
        <f t="shared" si="5"/>
        <v/>
      </c>
      <c r="AG34" s="70">
        <f t="shared" si="6"/>
        <v>8664</v>
      </c>
      <c r="AH34" s="70" t="str">
        <f t="shared" si="7"/>
        <v>2018 (triag)</v>
      </c>
      <c r="AI34" s="70">
        <f t="shared" si="8"/>
        <v>8664</v>
      </c>
      <c r="AJ34" s="70" t="str">
        <f t="shared" si="9"/>
        <v>2018 (triag)</v>
      </c>
      <c r="AK34" s="70" t="str">
        <f t="shared" si="10"/>
        <v/>
      </c>
      <c r="AL34" s="72">
        <f>IF(AK34="Adjust",(_xlfn.XLOOKUP(A34,'Adj factor'!A:A,'Adj factor'!I:I,,0)*AI34),'Aggregate (2)'!AI34)</f>
        <v>8664</v>
      </c>
      <c r="AM34" s="72">
        <f t="shared" si="11"/>
        <v>8664</v>
      </c>
      <c r="AN34" s="73" t="str">
        <f t="shared" si="12"/>
        <v>No change</v>
      </c>
      <c r="AO34" s="42">
        <f>VLOOKUP(B34,'Growthrates source'!A$2:H$49,8,FALSE)</f>
        <v>0.1019276516404819</v>
      </c>
      <c r="AP34" s="42">
        <f>VLOOKUP(B34,'Growthrates source'!A$2:I$49,9,FALSE)</f>
        <v>4.0873218672115019E-3</v>
      </c>
      <c r="AQ34" s="41">
        <f t="shared" si="13"/>
        <v>5204.5760670447798</v>
      </c>
      <c r="AR34" s="41">
        <f t="shared" si="14"/>
        <v>8770.8916817227455</v>
      </c>
      <c r="AS34" s="43">
        <f t="shared" si="15"/>
        <v>0</v>
      </c>
      <c r="AT34" s="43">
        <f t="shared" si="16"/>
        <v>7.5381917866858821</v>
      </c>
      <c r="AU34" s="43">
        <f t="shared" si="17"/>
        <v>6.721710368063686</v>
      </c>
    </row>
    <row r="35" spans="1:47" x14ac:dyDescent="0.35">
      <c r="A35" t="str">
        <f>_xlfn.XLOOKUP(B35,'country codes'!G:G,'country codes'!H:H,,0)</f>
        <v>Burundi</v>
      </c>
      <c r="B35" s="34" t="s">
        <v>166</v>
      </c>
      <c r="C35" s="41">
        <v>9795479.0000000019</v>
      </c>
      <c r="D35" s="34" t="s">
        <v>228</v>
      </c>
      <c r="E35" s="34">
        <v>0</v>
      </c>
      <c r="F35" s="41">
        <v>10149577.500000002</v>
      </c>
      <c r="G35" s="34">
        <v>0</v>
      </c>
      <c r="I35" s="34">
        <v>0</v>
      </c>
      <c r="K35" s="34">
        <v>0</v>
      </c>
      <c r="M35" s="34">
        <v>0</v>
      </c>
      <c r="O35" s="34">
        <v>0</v>
      </c>
      <c r="P35" s="41">
        <v>11493472.499999993</v>
      </c>
      <c r="Q35" s="34">
        <v>0</v>
      </c>
      <c r="R35" s="34">
        <f t="shared" si="0"/>
        <v>1383</v>
      </c>
      <c r="T35" s="34">
        <v>0</v>
      </c>
      <c r="V35" s="34">
        <v>0</v>
      </c>
      <c r="X35" s="34">
        <v>0</v>
      </c>
      <c r="Y35" s="41">
        <v>12889576.499999994</v>
      </c>
      <c r="Z35" s="34">
        <v>0</v>
      </c>
      <c r="AA35" s="34">
        <v>1383</v>
      </c>
      <c r="AB35" s="35">
        <f t="shared" si="1"/>
        <v>0</v>
      </c>
      <c r="AC35" s="35">
        <f t="shared" si="2"/>
        <v>0</v>
      </c>
      <c r="AD35" s="35">
        <f t="shared" si="3"/>
        <v>0</v>
      </c>
      <c r="AE35" s="70">
        <f t="shared" si="4"/>
        <v>0</v>
      </c>
      <c r="AF35" s="70" t="str">
        <f t="shared" si="5"/>
        <v/>
      </c>
      <c r="AG35" s="70">
        <f t="shared" si="6"/>
        <v>1383</v>
      </c>
      <c r="AH35" s="70" t="str">
        <f t="shared" si="7"/>
        <v>2018 (triag)</v>
      </c>
      <c r="AI35" s="70">
        <f t="shared" si="8"/>
        <v>1383</v>
      </c>
      <c r="AJ35" s="70" t="str">
        <f t="shared" si="9"/>
        <v>2018 (triag)</v>
      </c>
      <c r="AK35" s="70" t="str">
        <f t="shared" si="10"/>
        <v/>
      </c>
      <c r="AL35" s="72">
        <f>IF(AK35="Adjust",(_xlfn.XLOOKUP(A35,'Adj factor'!A:A,'Adj factor'!I:I,,0)*AI35),'Aggregate (2)'!AI35)</f>
        <v>1383</v>
      </c>
      <c r="AM35" s="72">
        <f t="shared" si="11"/>
        <v>1383</v>
      </c>
      <c r="AN35" s="73" t="str">
        <f t="shared" si="12"/>
        <v>No change</v>
      </c>
      <c r="AO35" s="42">
        <f>VLOOKUP(B35,'Growthrates source'!A$2:H$49,8,FALSE)</f>
        <v>0.1019276516404819</v>
      </c>
      <c r="AP35" s="42">
        <f>VLOOKUP(B35,'Growthrates source'!A$2:I$49,9,FALSE)</f>
        <v>4.0873218672115019E-3</v>
      </c>
      <c r="AQ35" s="41">
        <f t="shared" si="13"/>
        <v>830.78586111760512</v>
      </c>
      <c r="AR35" s="41">
        <f t="shared" si="14"/>
        <v>1400.062695732059</v>
      </c>
      <c r="AS35" s="43">
        <f t="shared" si="15"/>
        <v>0</v>
      </c>
      <c r="AT35" s="43">
        <f t="shared" si="16"/>
        <v>1.2032916944813683</v>
      </c>
      <c r="AU35" s="43">
        <f t="shared" si="17"/>
        <v>1.0729599998882824</v>
      </c>
    </row>
    <row r="36" spans="1:47" x14ac:dyDescent="0.35">
      <c r="A36" t="str">
        <f>_xlfn.XLOOKUP(B36,'country codes'!G:G,'country codes'!H:H,,0)</f>
        <v>Burundi</v>
      </c>
      <c r="B36" s="34" t="s">
        <v>166</v>
      </c>
      <c r="C36" s="41">
        <v>9795479.0000000019</v>
      </c>
      <c r="D36" s="34" t="s">
        <v>229</v>
      </c>
      <c r="E36" s="34">
        <v>0</v>
      </c>
      <c r="F36" s="41">
        <v>10149577.500000002</v>
      </c>
      <c r="G36" s="34">
        <v>0</v>
      </c>
      <c r="I36" s="34">
        <v>0</v>
      </c>
      <c r="K36" s="34">
        <v>0</v>
      </c>
      <c r="M36" s="34">
        <v>0</v>
      </c>
      <c r="O36" s="34">
        <v>0</v>
      </c>
      <c r="P36" s="41">
        <v>11493472.499999993</v>
      </c>
      <c r="Q36" s="34">
        <v>0</v>
      </c>
      <c r="R36" s="34">
        <f t="shared" si="0"/>
        <v>0</v>
      </c>
      <c r="T36" s="34">
        <v>0</v>
      </c>
      <c r="V36" s="34">
        <v>0</v>
      </c>
      <c r="X36" s="34">
        <v>0</v>
      </c>
      <c r="Y36" s="41">
        <v>12889576.499999994</v>
      </c>
      <c r="Z36" s="34">
        <v>0</v>
      </c>
      <c r="AA36" s="34">
        <v>0</v>
      </c>
      <c r="AB36" s="35">
        <f t="shared" si="1"/>
        <v>0</v>
      </c>
      <c r="AC36" s="35">
        <f t="shared" si="2"/>
        <v>0</v>
      </c>
      <c r="AD36" s="35">
        <f t="shared" si="3"/>
        <v>0</v>
      </c>
      <c r="AE36" s="70">
        <f t="shared" si="4"/>
        <v>0</v>
      </c>
      <c r="AF36" s="70" t="str">
        <f t="shared" si="5"/>
        <v/>
      </c>
      <c r="AG36" s="70">
        <f t="shared" si="6"/>
        <v>0</v>
      </c>
      <c r="AH36" s="70" t="str">
        <f t="shared" si="7"/>
        <v/>
      </c>
      <c r="AI36" s="70">
        <f t="shared" si="8"/>
        <v>0</v>
      </c>
      <c r="AJ36" s="70" t="str">
        <f t="shared" si="9"/>
        <v/>
      </c>
      <c r="AK36" s="70" t="str">
        <f t="shared" si="10"/>
        <v/>
      </c>
      <c r="AL36" s="72">
        <f>IF(AK36="Adjust",(_xlfn.XLOOKUP(A36,'Adj factor'!A:A,'Adj factor'!I:I,,0)*AI36),'Aggregate (2)'!AI36)</f>
        <v>0</v>
      </c>
      <c r="AM36" s="72">
        <f t="shared" si="11"/>
        <v>0</v>
      </c>
      <c r="AN36" s="73" t="str">
        <f t="shared" si="12"/>
        <v>No change</v>
      </c>
      <c r="AO36" s="42">
        <f>VLOOKUP(B36,'Growthrates source'!A$2:H$49,8,FALSE)</f>
        <v>0.1019276516404819</v>
      </c>
      <c r="AP36" s="42">
        <f>VLOOKUP(B36,'Growthrates source'!A$2:I$49,9,FALSE)</f>
        <v>4.0873218672115019E-3</v>
      </c>
      <c r="AQ36" s="41">
        <f t="shared" si="13"/>
        <v>0</v>
      </c>
      <c r="AR36" s="41">
        <f t="shared" si="14"/>
        <v>0</v>
      </c>
      <c r="AS36" s="43">
        <f t="shared" si="15"/>
        <v>0</v>
      </c>
      <c r="AT36" s="43">
        <f t="shared" si="16"/>
        <v>0</v>
      </c>
      <c r="AU36" s="43">
        <f t="shared" si="17"/>
        <v>0</v>
      </c>
    </row>
    <row r="37" spans="1:47" x14ac:dyDescent="0.35">
      <c r="A37" t="str">
        <f>_xlfn.XLOOKUP(B37,'country codes'!G:G,'country codes'!H:H,,0)</f>
        <v>Burundi</v>
      </c>
      <c r="B37" s="34" t="s">
        <v>166</v>
      </c>
      <c r="C37" s="41">
        <v>9795479.0000000019</v>
      </c>
      <c r="D37" s="34" t="s">
        <v>133</v>
      </c>
      <c r="E37" s="34">
        <v>0</v>
      </c>
      <c r="F37" s="41">
        <v>10149577.500000002</v>
      </c>
      <c r="G37" s="34">
        <v>0</v>
      </c>
      <c r="I37" s="34">
        <v>0</v>
      </c>
      <c r="K37" s="34">
        <v>0</v>
      </c>
      <c r="M37" s="34">
        <v>0</v>
      </c>
      <c r="O37" s="34">
        <v>1073</v>
      </c>
      <c r="P37" s="41">
        <v>11493472.499999993</v>
      </c>
      <c r="Q37" s="34">
        <v>1071</v>
      </c>
      <c r="R37" s="34">
        <f t="shared" si="0"/>
        <v>1071</v>
      </c>
      <c r="T37" s="34">
        <v>0</v>
      </c>
      <c r="V37" s="34">
        <v>0</v>
      </c>
      <c r="X37" s="34">
        <v>0</v>
      </c>
      <c r="Y37" s="41">
        <v>12889576.499999994</v>
      </c>
      <c r="Z37" s="34">
        <v>0</v>
      </c>
      <c r="AA37" s="34">
        <v>155</v>
      </c>
      <c r="AB37" s="35">
        <f t="shared" si="1"/>
        <v>0</v>
      </c>
      <c r="AC37" s="35">
        <f t="shared" si="2"/>
        <v>1073</v>
      </c>
      <c r="AD37" s="35">
        <f t="shared" si="3"/>
        <v>0</v>
      </c>
      <c r="AE37" s="70">
        <f t="shared" si="4"/>
        <v>0</v>
      </c>
      <c r="AF37" s="70" t="str">
        <f t="shared" si="5"/>
        <v/>
      </c>
      <c r="AG37" s="70">
        <f t="shared" si="6"/>
        <v>1071</v>
      </c>
      <c r="AH37" s="70">
        <f t="shared" si="7"/>
        <v>2018</v>
      </c>
      <c r="AI37" s="70">
        <f t="shared" si="8"/>
        <v>1071</v>
      </c>
      <c r="AJ37" s="70">
        <f t="shared" si="9"/>
        <v>2018</v>
      </c>
      <c r="AK37" s="70" t="str">
        <f t="shared" si="10"/>
        <v/>
      </c>
      <c r="AL37" s="72">
        <f>IF(AK37="Adjust",(_xlfn.XLOOKUP(A37,'Adj factor'!A:A,'Adj factor'!I:I,,0)*AI37),'Aggregate (2)'!AI37)</f>
        <v>1071</v>
      </c>
      <c r="AM37" s="72">
        <f t="shared" si="11"/>
        <v>1071</v>
      </c>
      <c r="AN37" s="73" t="str">
        <f t="shared" si="12"/>
        <v>No change</v>
      </c>
      <c r="AO37" s="42">
        <f>VLOOKUP(B37,'Growthrates source'!A$2:H$49,8,FALSE)</f>
        <v>0.1019276516404819</v>
      </c>
      <c r="AP37" s="42">
        <f>VLOOKUP(B37,'Growthrates source'!A$2:I$49,9,FALSE)</f>
        <v>4.0873218672115019E-3</v>
      </c>
      <c r="AQ37" s="41">
        <f t="shared" si="13"/>
        <v>93.110490580787271</v>
      </c>
      <c r="AR37" s="41">
        <f t="shared" si="14"/>
        <v>156.91230501696973</v>
      </c>
      <c r="AS37" s="43">
        <f t="shared" si="15"/>
        <v>0</v>
      </c>
      <c r="AT37" s="43">
        <f t="shared" si="16"/>
        <v>0.93183326448991</v>
      </c>
      <c r="AU37" s="43">
        <f t="shared" si="17"/>
        <v>0.8309039478527479</v>
      </c>
    </row>
    <row r="38" spans="1:47" x14ac:dyDescent="0.35">
      <c r="A38" t="str">
        <f>_xlfn.XLOOKUP(B38,'country codes'!G:G,'country codes'!H:H,,0)</f>
        <v>Burundi</v>
      </c>
      <c r="B38" s="34" t="s">
        <v>166</v>
      </c>
      <c r="C38" s="41">
        <v>9795479.0000000019</v>
      </c>
      <c r="D38" s="34" t="s">
        <v>230</v>
      </c>
      <c r="E38" s="34">
        <v>0</v>
      </c>
      <c r="F38" s="41">
        <v>10149577.500000002</v>
      </c>
      <c r="G38" s="34">
        <v>0</v>
      </c>
      <c r="I38" s="34">
        <v>0</v>
      </c>
      <c r="K38" s="34">
        <v>0</v>
      </c>
      <c r="M38" s="34">
        <v>0</v>
      </c>
      <c r="O38" s="34">
        <v>0</v>
      </c>
      <c r="P38" s="41">
        <v>11493472.499999993</v>
      </c>
      <c r="Q38" s="34">
        <v>0</v>
      </c>
      <c r="R38" s="34">
        <f t="shared" si="0"/>
        <v>0</v>
      </c>
      <c r="T38" s="34">
        <v>0</v>
      </c>
      <c r="V38" s="34">
        <v>0</v>
      </c>
      <c r="X38" s="34">
        <v>0</v>
      </c>
      <c r="Y38" s="41">
        <v>12889576.499999994</v>
      </c>
      <c r="Z38" s="34">
        <v>0</v>
      </c>
      <c r="AA38" s="34">
        <v>0</v>
      </c>
      <c r="AB38" s="35">
        <f t="shared" si="1"/>
        <v>0</v>
      </c>
      <c r="AC38" s="35">
        <f t="shared" si="2"/>
        <v>0</v>
      </c>
      <c r="AD38" s="35">
        <f t="shared" si="3"/>
        <v>0</v>
      </c>
      <c r="AE38" s="70">
        <f t="shared" si="4"/>
        <v>0</v>
      </c>
      <c r="AF38" s="70" t="str">
        <f t="shared" si="5"/>
        <v/>
      </c>
      <c r="AG38" s="70">
        <f t="shared" si="6"/>
        <v>0</v>
      </c>
      <c r="AH38" s="70" t="str">
        <f t="shared" si="7"/>
        <v/>
      </c>
      <c r="AI38" s="70">
        <f t="shared" si="8"/>
        <v>0</v>
      </c>
      <c r="AJ38" s="70" t="str">
        <f t="shared" si="9"/>
        <v/>
      </c>
      <c r="AK38" s="70" t="str">
        <f t="shared" si="10"/>
        <v/>
      </c>
      <c r="AL38" s="72">
        <f>IF(AK38="Adjust",(_xlfn.XLOOKUP(A38,'Adj factor'!A:A,'Adj factor'!I:I,,0)*AI38),'Aggregate (2)'!AI38)</f>
        <v>0</v>
      </c>
      <c r="AM38" s="72">
        <f t="shared" si="11"/>
        <v>0</v>
      </c>
      <c r="AN38" s="73" t="str">
        <f t="shared" si="12"/>
        <v>No change</v>
      </c>
      <c r="AO38" s="42">
        <f>VLOOKUP(B38,'Growthrates source'!A$2:H$49,8,FALSE)</f>
        <v>0.1019276516404819</v>
      </c>
      <c r="AP38" s="42">
        <f>VLOOKUP(B38,'Growthrates source'!A$2:I$49,9,FALSE)</f>
        <v>4.0873218672115019E-3</v>
      </c>
      <c r="AQ38" s="41">
        <f t="shared" si="13"/>
        <v>0</v>
      </c>
      <c r="AR38" s="41">
        <f t="shared" si="14"/>
        <v>0</v>
      </c>
      <c r="AS38" s="43">
        <f t="shared" si="15"/>
        <v>0</v>
      </c>
      <c r="AT38" s="43">
        <f t="shared" si="16"/>
        <v>0</v>
      </c>
      <c r="AU38" s="43">
        <f t="shared" si="17"/>
        <v>0</v>
      </c>
    </row>
    <row r="39" spans="1:47" x14ac:dyDescent="0.35">
      <c r="A39" t="str">
        <f>_xlfn.XLOOKUP(B39,'country codes'!G:G,'country codes'!H:H,,0)</f>
        <v>Burundi</v>
      </c>
      <c r="B39" s="34" t="s">
        <v>166</v>
      </c>
      <c r="C39" s="41">
        <v>9795479.0000000019</v>
      </c>
      <c r="D39" s="34" t="s">
        <v>136</v>
      </c>
      <c r="E39" s="34">
        <v>0</v>
      </c>
      <c r="F39" s="41">
        <v>10149577.500000002</v>
      </c>
      <c r="G39" s="34">
        <v>0</v>
      </c>
      <c r="I39" s="34">
        <v>0</v>
      </c>
      <c r="K39" s="34">
        <v>0</v>
      </c>
      <c r="M39" s="34">
        <v>0</v>
      </c>
      <c r="O39" s="34">
        <v>0</v>
      </c>
      <c r="P39" s="41">
        <v>11493472.499999993</v>
      </c>
      <c r="Q39" s="34">
        <v>0</v>
      </c>
      <c r="R39" s="34">
        <f t="shared" si="0"/>
        <v>86</v>
      </c>
      <c r="T39" s="34">
        <v>0</v>
      </c>
      <c r="V39" s="34">
        <v>0</v>
      </c>
      <c r="X39" s="34">
        <v>81</v>
      </c>
      <c r="Y39" s="41">
        <v>12889576.499999994</v>
      </c>
      <c r="Z39" s="34">
        <v>0</v>
      </c>
      <c r="AA39" s="34">
        <v>86</v>
      </c>
      <c r="AB39" s="35">
        <f t="shared" si="1"/>
        <v>0</v>
      </c>
      <c r="AC39" s="35">
        <f t="shared" si="2"/>
        <v>0</v>
      </c>
      <c r="AD39" s="35">
        <f t="shared" si="3"/>
        <v>81</v>
      </c>
      <c r="AE39" s="70">
        <f t="shared" si="4"/>
        <v>0</v>
      </c>
      <c r="AF39" s="70" t="str">
        <f t="shared" si="5"/>
        <v/>
      </c>
      <c r="AG39" s="70">
        <f t="shared" si="6"/>
        <v>86</v>
      </c>
      <c r="AH39" s="70" t="str">
        <f t="shared" si="7"/>
        <v>2018 (triag)</v>
      </c>
      <c r="AI39" s="70">
        <f t="shared" si="8"/>
        <v>81</v>
      </c>
      <c r="AJ39" s="70">
        <f t="shared" si="9"/>
        <v>2021</v>
      </c>
      <c r="AK39" s="70" t="str">
        <f t="shared" si="10"/>
        <v>Adjust</v>
      </c>
      <c r="AL39" s="72">
        <f>IF(AK39="Adjust",(_xlfn.XLOOKUP(A39,'Adj factor'!A:A,'Adj factor'!I:I,,0)*AI39),'Aggregate (2)'!AI39)</f>
        <v>101.23613817071244</v>
      </c>
      <c r="AM39" s="72">
        <f t="shared" si="11"/>
        <v>101.23613817071244</v>
      </c>
      <c r="AN39" s="73" t="str">
        <f t="shared" si="12"/>
        <v>Increasing</v>
      </c>
      <c r="AO39" s="42">
        <f>VLOOKUP(B39,'Growthrates source'!A$2:H$49,8,FALSE)</f>
        <v>0.1019276516404819</v>
      </c>
      <c r="AP39" s="42">
        <f>VLOOKUP(B39,'Growthrates source'!A$2:I$49,9,FALSE)</f>
        <v>4.0873218672115019E-3</v>
      </c>
      <c r="AQ39" s="41">
        <f t="shared" si="13"/>
        <v>51.661304451275512</v>
      </c>
      <c r="AR39" s="41">
        <f t="shared" si="14"/>
        <v>87.061020848125139</v>
      </c>
      <c r="AS39" s="43">
        <f t="shared" si="15"/>
        <v>0</v>
      </c>
      <c r="AT39" s="43">
        <f t="shared" si="16"/>
        <v>7.4825080061748137E-2</v>
      </c>
      <c r="AU39" s="43">
        <f t="shared" si="17"/>
        <v>7.8541089515790127E-2</v>
      </c>
    </row>
    <row r="40" spans="1:47" x14ac:dyDescent="0.35">
      <c r="A40" t="str">
        <f>_xlfn.XLOOKUP(B40,'country codes'!G:G,'country codes'!H:H,,0)</f>
        <v>Burundi</v>
      </c>
      <c r="B40" s="34" t="s">
        <v>166</v>
      </c>
      <c r="C40" s="41">
        <v>9795479.0000000019</v>
      </c>
      <c r="D40" s="34" t="s">
        <v>231</v>
      </c>
      <c r="E40" s="34">
        <v>0</v>
      </c>
      <c r="F40" s="41">
        <v>10149577.500000002</v>
      </c>
      <c r="G40" s="34">
        <v>0</v>
      </c>
      <c r="I40" s="34">
        <v>0</v>
      </c>
      <c r="K40" s="34">
        <v>0</v>
      </c>
      <c r="M40" s="34">
        <v>0</v>
      </c>
      <c r="O40" s="34">
        <v>0</v>
      </c>
      <c r="P40" s="41">
        <v>11493472.499999993</v>
      </c>
      <c r="Q40" s="34">
        <v>0</v>
      </c>
      <c r="R40" s="34">
        <f t="shared" si="0"/>
        <v>108</v>
      </c>
      <c r="T40" s="34">
        <v>0</v>
      </c>
      <c r="V40" s="34">
        <v>0</v>
      </c>
      <c r="X40" s="34">
        <v>0</v>
      </c>
      <c r="Y40" s="41">
        <v>12889576.499999994</v>
      </c>
      <c r="Z40" s="34">
        <v>0</v>
      </c>
      <c r="AA40" s="34">
        <v>108</v>
      </c>
      <c r="AB40" s="35">
        <f t="shared" si="1"/>
        <v>0</v>
      </c>
      <c r="AC40" s="35">
        <f t="shared" si="2"/>
        <v>0</v>
      </c>
      <c r="AD40" s="35">
        <f t="shared" si="3"/>
        <v>0</v>
      </c>
      <c r="AE40" s="70">
        <f t="shared" si="4"/>
        <v>0</v>
      </c>
      <c r="AF40" s="70" t="str">
        <f t="shared" si="5"/>
        <v/>
      </c>
      <c r="AG40" s="70">
        <f t="shared" si="6"/>
        <v>108</v>
      </c>
      <c r="AH40" s="70" t="str">
        <f t="shared" si="7"/>
        <v>2018 (triag)</v>
      </c>
      <c r="AI40" s="70">
        <f t="shared" si="8"/>
        <v>108</v>
      </c>
      <c r="AJ40" s="70" t="str">
        <f t="shared" si="9"/>
        <v>2018 (triag)</v>
      </c>
      <c r="AK40" s="70" t="str">
        <f t="shared" si="10"/>
        <v/>
      </c>
      <c r="AL40" s="72">
        <f>IF(AK40="Adjust",(_xlfn.XLOOKUP(A40,'Adj factor'!A:A,'Adj factor'!I:I,,0)*AI40),'Aggregate (2)'!AI40)</f>
        <v>108</v>
      </c>
      <c r="AM40" s="72">
        <f t="shared" si="11"/>
        <v>108</v>
      </c>
      <c r="AN40" s="73" t="str">
        <f t="shared" si="12"/>
        <v>No change</v>
      </c>
      <c r="AO40" s="42">
        <f>VLOOKUP(B40,'Growthrates source'!A$2:H$49,8,FALSE)</f>
        <v>0.1019276516404819</v>
      </c>
      <c r="AP40" s="42">
        <f>VLOOKUP(B40,'Growthrates source'!A$2:I$49,9,FALSE)</f>
        <v>4.0873218672115019E-3</v>
      </c>
      <c r="AQ40" s="41">
        <f t="shared" si="13"/>
        <v>64.876986985322745</v>
      </c>
      <c r="AR40" s="41">
        <f t="shared" si="14"/>
        <v>109.33244478601762</v>
      </c>
      <c r="AS40" s="43">
        <f t="shared" si="15"/>
        <v>0</v>
      </c>
      <c r="AT40" s="43">
        <f t="shared" si="16"/>
        <v>9.3966379612427903E-2</v>
      </c>
      <c r="AU40" s="43">
        <f t="shared" si="17"/>
        <v>8.3788633396915752E-2</v>
      </c>
    </row>
    <row r="41" spans="1:47" x14ac:dyDescent="0.35">
      <c r="A41" t="str">
        <f>_xlfn.XLOOKUP(B41,'country codes'!G:G,'country codes'!H:H,,0)</f>
        <v>Burundi</v>
      </c>
      <c r="B41" s="34" t="s">
        <v>166</v>
      </c>
      <c r="C41" s="41">
        <v>9795479.0000000019</v>
      </c>
      <c r="D41" s="34" t="s">
        <v>141</v>
      </c>
      <c r="E41" s="34">
        <v>0</v>
      </c>
      <c r="F41" s="41">
        <v>10149577.500000002</v>
      </c>
      <c r="G41" s="34">
        <v>0</v>
      </c>
      <c r="I41" s="34">
        <v>0</v>
      </c>
      <c r="K41" s="34">
        <v>0</v>
      </c>
      <c r="M41" s="34">
        <v>0</v>
      </c>
      <c r="O41" s="34">
        <v>0</v>
      </c>
      <c r="P41" s="41">
        <v>11493472.499999993</v>
      </c>
      <c r="Q41" s="34">
        <v>0</v>
      </c>
      <c r="R41" s="34">
        <f t="shared" si="0"/>
        <v>0</v>
      </c>
      <c r="T41" s="34">
        <v>0</v>
      </c>
      <c r="V41" s="34">
        <v>0</v>
      </c>
      <c r="X41" s="34">
        <v>0</v>
      </c>
      <c r="Y41" s="41">
        <v>12889576.499999994</v>
      </c>
      <c r="Z41" s="34">
        <v>0</v>
      </c>
      <c r="AA41" s="34">
        <v>0</v>
      </c>
      <c r="AB41" s="35">
        <f t="shared" si="1"/>
        <v>0</v>
      </c>
      <c r="AC41" s="35">
        <f t="shared" si="2"/>
        <v>0</v>
      </c>
      <c r="AD41" s="35">
        <f t="shared" si="3"/>
        <v>0</v>
      </c>
      <c r="AE41" s="70">
        <f t="shared" si="4"/>
        <v>0</v>
      </c>
      <c r="AF41" s="70" t="str">
        <f t="shared" si="5"/>
        <v/>
      </c>
      <c r="AG41" s="70">
        <f t="shared" si="6"/>
        <v>0</v>
      </c>
      <c r="AH41" s="70" t="str">
        <f t="shared" si="7"/>
        <v/>
      </c>
      <c r="AI41" s="70">
        <f t="shared" si="8"/>
        <v>0</v>
      </c>
      <c r="AJ41" s="70" t="str">
        <f t="shared" si="9"/>
        <v/>
      </c>
      <c r="AK41" s="70" t="str">
        <f t="shared" si="10"/>
        <v/>
      </c>
      <c r="AL41" s="72">
        <f>IF(AK41="Adjust",(_xlfn.XLOOKUP(A41,'Adj factor'!A:A,'Adj factor'!I:I,,0)*AI41),'Aggregate (2)'!AI41)</f>
        <v>0</v>
      </c>
      <c r="AM41" s="72">
        <f t="shared" si="11"/>
        <v>0</v>
      </c>
      <c r="AN41" s="73" t="str">
        <f t="shared" si="12"/>
        <v>No change</v>
      </c>
      <c r="AO41" s="42">
        <f>VLOOKUP(B41,'Growthrates source'!A$2:H$49,8,FALSE)</f>
        <v>0.1019276516404819</v>
      </c>
      <c r="AP41" s="42">
        <f>VLOOKUP(B41,'Growthrates source'!A$2:I$49,9,FALSE)</f>
        <v>4.0873218672115019E-3</v>
      </c>
      <c r="AQ41" s="41">
        <f t="shared" si="13"/>
        <v>0</v>
      </c>
      <c r="AR41" s="41">
        <f t="shared" si="14"/>
        <v>0</v>
      </c>
      <c r="AS41" s="43">
        <f t="shared" si="15"/>
        <v>0</v>
      </c>
      <c r="AT41" s="43">
        <f t="shared" si="16"/>
        <v>0</v>
      </c>
      <c r="AU41" s="43">
        <f t="shared" si="17"/>
        <v>0</v>
      </c>
    </row>
    <row r="42" spans="1:47" x14ac:dyDescent="0.35">
      <c r="A42" t="str">
        <f>_xlfn.XLOOKUP(B42,'country codes'!G:G,'country codes'!H:H,,0)</f>
        <v>Burundi</v>
      </c>
      <c r="B42" s="34" t="s">
        <v>166</v>
      </c>
      <c r="C42" s="41">
        <v>9795479.0000000019</v>
      </c>
      <c r="D42" s="34" t="s">
        <v>232</v>
      </c>
      <c r="E42" s="34">
        <v>0</v>
      </c>
      <c r="F42" s="41">
        <v>10149577.500000002</v>
      </c>
      <c r="G42" s="34">
        <v>0</v>
      </c>
      <c r="I42" s="34">
        <v>0</v>
      </c>
      <c r="K42" s="34">
        <v>0</v>
      </c>
      <c r="M42" s="34">
        <v>0</v>
      </c>
      <c r="O42" s="34">
        <v>2946</v>
      </c>
      <c r="P42" s="41">
        <v>11493472.499999993</v>
      </c>
      <c r="Q42" s="34">
        <v>0</v>
      </c>
      <c r="R42" s="34">
        <f t="shared" si="0"/>
        <v>2906</v>
      </c>
      <c r="T42" s="34">
        <v>0</v>
      </c>
      <c r="V42" s="34">
        <v>0</v>
      </c>
      <c r="X42" s="34">
        <v>7805</v>
      </c>
      <c r="Y42" s="41">
        <v>12889576.499999994</v>
      </c>
      <c r="Z42" s="34">
        <v>0</v>
      </c>
      <c r="AA42" s="34">
        <v>2906</v>
      </c>
      <c r="AB42" s="35">
        <f t="shared" si="1"/>
        <v>0</v>
      </c>
      <c r="AC42" s="35">
        <f t="shared" si="2"/>
        <v>2946</v>
      </c>
      <c r="AD42" s="35">
        <f t="shared" si="3"/>
        <v>7805</v>
      </c>
      <c r="AE42" s="70">
        <f t="shared" si="4"/>
        <v>0</v>
      </c>
      <c r="AF42" s="70" t="str">
        <f t="shared" si="5"/>
        <v/>
      </c>
      <c r="AG42" s="70">
        <f t="shared" si="6"/>
        <v>2906</v>
      </c>
      <c r="AH42" s="70" t="str">
        <f t="shared" si="7"/>
        <v>2018 (triag)</v>
      </c>
      <c r="AI42" s="70">
        <f t="shared" si="8"/>
        <v>7805</v>
      </c>
      <c r="AJ42" s="70">
        <f t="shared" si="9"/>
        <v>2021</v>
      </c>
      <c r="AK42" s="70" t="str">
        <f t="shared" si="10"/>
        <v/>
      </c>
      <c r="AL42" s="72">
        <f>IF(AK42="Adjust",(_xlfn.XLOOKUP(A42,'Adj factor'!A:A,'Adj factor'!I:I,,0)*AI42),'Aggregate (2)'!AI42)</f>
        <v>7805</v>
      </c>
      <c r="AM42" s="72">
        <f t="shared" si="11"/>
        <v>7805</v>
      </c>
      <c r="AN42" s="73" t="str">
        <f t="shared" si="12"/>
        <v>Increasing</v>
      </c>
      <c r="AO42" s="42">
        <f>VLOOKUP(B42,'Growthrates source'!A$2:H$49,8,FALSE)</f>
        <v>0.1019276516404819</v>
      </c>
      <c r="AP42" s="42">
        <f>VLOOKUP(B42,'Growthrates source'!A$2:I$49,9,FALSE)</f>
        <v>4.0873218672115019E-3</v>
      </c>
      <c r="AQ42" s="41">
        <f t="shared" si="13"/>
        <v>1745.6715201791471</v>
      </c>
      <c r="AR42" s="41">
        <f t="shared" si="14"/>
        <v>2941.8526347052516</v>
      </c>
      <c r="AS42" s="43">
        <f t="shared" si="15"/>
        <v>0</v>
      </c>
      <c r="AT42" s="43">
        <f t="shared" si="16"/>
        <v>2.5283916588306989</v>
      </c>
      <c r="AU42" s="43">
        <f t="shared" si="17"/>
        <v>6.055280404286365</v>
      </c>
    </row>
    <row r="43" spans="1:47" x14ac:dyDescent="0.35">
      <c r="A43" t="str">
        <f>_xlfn.XLOOKUP(B43,'country codes'!G:G,'country codes'!H:H,,0)</f>
        <v>Burundi</v>
      </c>
      <c r="B43" s="34" t="s">
        <v>166</v>
      </c>
      <c r="C43" s="41">
        <v>9795479.0000000019</v>
      </c>
      <c r="D43" s="34" t="s">
        <v>233</v>
      </c>
      <c r="E43" s="34">
        <v>0</v>
      </c>
      <c r="F43" s="41">
        <v>10149577.500000002</v>
      </c>
      <c r="G43" s="34">
        <v>0</v>
      </c>
      <c r="I43" s="34">
        <v>0</v>
      </c>
      <c r="K43" s="34">
        <v>0</v>
      </c>
      <c r="M43" s="34">
        <v>0</v>
      </c>
      <c r="O43" s="34">
        <v>9003</v>
      </c>
      <c r="P43" s="41">
        <v>11493472.499999993</v>
      </c>
      <c r="Q43" s="34">
        <v>0</v>
      </c>
      <c r="R43" s="34">
        <f t="shared" si="0"/>
        <v>0</v>
      </c>
      <c r="T43" s="34">
        <v>0</v>
      </c>
      <c r="V43" s="34">
        <v>0</v>
      </c>
      <c r="X43" s="34">
        <v>0</v>
      </c>
      <c r="Y43" s="41">
        <v>12889576.499999994</v>
      </c>
      <c r="Z43" s="34">
        <v>0</v>
      </c>
      <c r="AA43" s="34">
        <v>0</v>
      </c>
      <c r="AB43" s="35">
        <f t="shared" si="1"/>
        <v>0</v>
      </c>
      <c r="AC43" s="35">
        <f t="shared" si="2"/>
        <v>9003</v>
      </c>
      <c r="AD43" s="35">
        <f t="shared" si="3"/>
        <v>0</v>
      </c>
      <c r="AE43" s="70">
        <f t="shared" si="4"/>
        <v>0</v>
      </c>
      <c r="AF43" s="70" t="str">
        <f t="shared" si="5"/>
        <v/>
      </c>
      <c r="AG43" s="70">
        <f t="shared" si="6"/>
        <v>9003</v>
      </c>
      <c r="AH43" s="70">
        <f t="shared" si="7"/>
        <v>2017</v>
      </c>
      <c r="AI43" s="70">
        <f t="shared" si="8"/>
        <v>9003</v>
      </c>
      <c r="AJ43" s="70">
        <f t="shared" si="9"/>
        <v>2017</v>
      </c>
      <c r="AK43" s="70" t="str">
        <f t="shared" si="10"/>
        <v/>
      </c>
      <c r="AL43" s="72">
        <f>IF(AK43="Adjust",(_xlfn.XLOOKUP(A43,'Adj factor'!A:A,'Adj factor'!I:I,,0)*AI43),'Aggregate (2)'!AI43)</f>
        <v>9003</v>
      </c>
      <c r="AM43" s="72">
        <f t="shared" si="11"/>
        <v>9003</v>
      </c>
      <c r="AN43" s="73" t="str">
        <f t="shared" si="12"/>
        <v>No change</v>
      </c>
      <c r="AO43" s="42">
        <f>VLOOKUP(B43,'Growthrates source'!A$2:H$49,8,FALSE)</f>
        <v>0.1019276516404819</v>
      </c>
      <c r="AP43" s="42">
        <f>VLOOKUP(B43,'Growthrates source'!A$2:I$49,9,FALSE)</f>
        <v>4.0873218672115019E-3</v>
      </c>
      <c r="AQ43" s="41">
        <f t="shared" si="13"/>
        <v>0</v>
      </c>
      <c r="AR43" s="41">
        <f t="shared" si="14"/>
        <v>0</v>
      </c>
      <c r="AS43" s="43">
        <f t="shared" si="15"/>
        <v>0</v>
      </c>
      <c r="AT43" s="43">
        <f t="shared" si="16"/>
        <v>7.8331418115804476</v>
      </c>
      <c r="AU43" s="43">
        <f t="shared" si="17"/>
        <v>6.9847135784484493</v>
      </c>
    </row>
    <row r="44" spans="1:47" x14ac:dyDescent="0.35">
      <c r="A44" t="str">
        <f>_xlfn.XLOOKUP(B44,'country codes'!G:G,'country codes'!H:H,,0)</f>
        <v>Burundi</v>
      </c>
      <c r="B44" s="34" t="s">
        <v>166</v>
      </c>
      <c r="C44" s="41">
        <v>9795479.0000000019</v>
      </c>
      <c r="D44" s="34" t="s">
        <v>134</v>
      </c>
      <c r="E44" s="34">
        <v>0</v>
      </c>
      <c r="F44" s="41">
        <v>10149577.500000002</v>
      </c>
      <c r="G44" s="34">
        <v>0</v>
      </c>
      <c r="I44" s="34">
        <v>0</v>
      </c>
      <c r="K44" s="34">
        <v>0</v>
      </c>
      <c r="M44" s="34">
        <v>0</v>
      </c>
      <c r="O44" s="34">
        <v>0</v>
      </c>
      <c r="P44" s="41">
        <v>11493472.499999993</v>
      </c>
      <c r="Q44" s="34">
        <v>0</v>
      </c>
      <c r="R44" s="34">
        <f t="shared" si="0"/>
        <v>1071</v>
      </c>
      <c r="T44" s="34">
        <v>0</v>
      </c>
      <c r="V44" s="34">
        <v>0</v>
      </c>
      <c r="X44" s="34">
        <v>729</v>
      </c>
      <c r="Y44" s="41">
        <v>12889576.499999994</v>
      </c>
      <c r="Z44" s="34">
        <v>0</v>
      </c>
      <c r="AA44" s="34">
        <v>1071</v>
      </c>
      <c r="AB44" s="35">
        <f t="shared" si="1"/>
        <v>0</v>
      </c>
      <c r="AC44" s="35">
        <f t="shared" si="2"/>
        <v>0</v>
      </c>
      <c r="AD44" s="35">
        <f t="shared" si="3"/>
        <v>729</v>
      </c>
      <c r="AE44" s="70">
        <f t="shared" si="4"/>
        <v>0</v>
      </c>
      <c r="AF44" s="70" t="str">
        <f t="shared" si="5"/>
        <v/>
      </c>
      <c r="AG44" s="70">
        <f t="shared" si="6"/>
        <v>1071</v>
      </c>
      <c r="AH44" s="70" t="str">
        <f t="shared" si="7"/>
        <v>2018 (triag)</v>
      </c>
      <c r="AI44" s="70">
        <f t="shared" si="8"/>
        <v>729</v>
      </c>
      <c r="AJ44" s="70">
        <f t="shared" si="9"/>
        <v>2021</v>
      </c>
      <c r="AK44" s="70" t="str">
        <f t="shared" si="10"/>
        <v>Adjust</v>
      </c>
      <c r="AL44" s="72">
        <f>IF(AK44="Adjust",(_xlfn.XLOOKUP(A44,'Adj factor'!A:A,'Adj factor'!I:I,,0)*AI44),'Aggregate (2)'!AI44)</f>
        <v>911.12524353641197</v>
      </c>
      <c r="AM44" s="72">
        <f t="shared" si="11"/>
        <v>1071</v>
      </c>
      <c r="AN44" s="73" t="str">
        <f t="shared" si="12"/>
        <v>Decreasing</v>
      </c>
      <c r="AO44" s="42">
        <f>VLOOKUP(B44,'Growthrates source'!A$2:H$49,8,FALSE)</f>
        <v>0.1019276516404819</v>
      </c>
      <c r="AP44" s="42">
        <f>VLOOKUP(B44,'Growthrates source'!A$2:I$49,9,FALSE)</f>
        <v>4.0873218672115019E-3</v>
      </c>
      <c r="AQ44" s="41">
        <f t="shared" si="13"/>
        <v>643.36345427111712</v>
      </c>
      <c r="AR44" s="41">
        <f t="shared" si="14"/>
        <v>1084.2134107946747</v>
      </c>
      <c r="AS44" s="43">
        <f t="shared" si="15"/>
        <v>0</v>
      </c>
      <c r="AT44" s="43">
        <f t="shared" si="16"/>
        <v>0.93183326448991</v>
      </c>
      <c r="AU44" s="43">
        <f t="shared" si="17"/>
        <v>0.8309039478527479</v>
      </c>
    </row>
    <row r="45" spans="1:47" x14ac:dyDescent="0.35">
      <c r="A45" t="str">
        <f>_xlfn.XLOOKUP(B45,'country codes'!G:G,'country codes'!H:H,,0)</f>
        <v>Burundi</v>
      </c>
      <c r="B45" s="34" t="s">
        <v>166</v>
      </c>
      <c r="C45" s="41">
        <v>9795479.0000000019</v>
      </c>
      <c r="D45" s="34" t="s">
        <v>142</v>
      </c>
      <c r="E45" s="34">
        <v>0</v>
      </c>
      <c r="F45" s="41">
        <v>10149577.500000002</v>
      </c>
      <c r="G45" s="34">
        <v>0</v>
      </c>
      <c r="I45" s="34">
        <v>0</v>
      </c>
      <c r="K45" s="34">
        <v>0</v>
      </c>
      <c r="M45" s="34">
        <v>0</v>
      </c>
      <c r="O45" s="34">
        <v>0</v>
      </c>
      <c r="P45" s="41">
        <v>11493472.499999993</v>
      </c>
      <c r="Q45" s="34">
        <v>0</v>
      </c>
      <c r="R45" s="34">
        <f t="shared" si="0"/>
        <v>0</v>
      </c>
      <c r="T45" s="34">
        <v>0</v>
      </c>
      <c r="V45" s="34">
        <v>0</v>
      </c>
      <c r="X45" s="34">
        <v>0</v>
      </c>
      <c r="Y45" s="41">
        <v>12889576.499999994</v>
      </c>
      <c r="Z45" s="34">
        <v>0</v>
      </c>
      <c r="AA45" s="34">
        <v>0</v>
      </c>
      <c r="AB45" s="35">
        <f t="shared" si="1"/>
        <v>0</v>
      </c>
      <c r="AC45" s="35">
        <f t="shared" si="2"/>
        <v>0</v>
      </c>
      <c r="AD45" s="35">
        <f t="shared" si="3"/>
        <v>0</v>
      </c>
      <c r="AE45" s="70">
        <f t="shared" si="4"/>
        <v>0</v>
      </c>
      <c r="AF45" s="70" t="str">
        <f t="shared" si="5"/>
        <v/>
      </c>
      <c r="AG45" s="70">
        <f t="shared" si="6"/>
        <v>0</v>
      </c>
      <c r="AH45" s="70" t="str">
        <f t="shared" si="7"/>
        <v/>
      </c>
      <c r="AI45" s="70">
        <f t="shared" si="8"/>
        <v>0</v>
      </c>
      <c r="AJ45" s="70" t="str">
        <f t="shared" si="9"/>
        <v/>
      </c>
      <c r="AK45" s="70" t="str">
        <f t="shared" si="10"/>
        <v/>
      </c>
      <c r="AL45" s="72">
        <f>IF(AK45="Adjust",(_xlfn.XLOOKUP(A45,'Adj factor'!A:A,'Adj factor'!I:I,,0)*AI45),'Aggregate (2)'!AI45)</f>
        <v>0</v>
      </c>
      <c r="AM45" s="72">
        <f t="shared" si="11"/>
        <v>0</v>
      </c>
      <c r="AN45" s="73" t="str">
        <f t="shared" si="12"/>
        <v>No change</v>
      </c>
      <c r="AO45" s="42">
        <f>VLOOKUP(B45,'Growthrates source'!A$2:H$49,8,FALSE)</f>
        <v>0.1019276516404819</v>
      </c>
      <c r="AP45" s="42">
        <f>VLOOKUP(B45,'Growthrates source'!A$2:I$49,9,FALSE)</f>
        <v>4.0873218672115019E-3</v>
      </c>
      <c r="AQ45" s="41">
        <f t="shared" si="13"/>
        <v>0</v>
      </c>
      <c r="AR45" s="41">
        <f t="shared" si="14"/>
        <v>0</v>
      </c>
      <c r="AS45" s="43">
        <f t="shared" si="15"/>
        <v>0</v>
      </c>
      <c r="AT45" s="43">
        <f t="shared" si="16"/>
        <v>0</v>
      </c>
      <c r="AU45" s="43">
        <f t="shared" si="17"/>
        <v>0</v>
      </c>
    </row>
    <row r="46" spans="1:47" x14ac:dyDescent="0.35">
      <c r="A46" t="str">
        <f>_xlfn.XLOOKUP(B46,'country codes'!G:G,'country codes'!H:H,,0)</f>
        <v>Burundi</v>
      </c>
      <c r="B46" s="34" t="s">
        <v>166</v>
      </c>
      <c r="C46" s="41">
        <v>9795479.0000000019</v>
      </c>
      <c r="D46" s="34" t="s">
        <v>83</v>
      </c>
      <c r="E46" s="34">
        <v>0</v>
      </c>
      <c r="F46" s="41">
        <v>10149577.500000002</v>
      </c>
      <c r="G46" s="34">
        <v>0</v>
      </c>
      <c r="I46" s="34">
        <v>0</v>
      </c>
      <c r="K46" s="34">
        <v>0</v>
      </c>
      <c r="M46" s="34">
        <v>0</v>
      </c>
      <c r="O46" s="34">
        <v>0</v>
      </c>
      <c r="P46" s="41">
        <v>11493472.499999993</v>
      </c>
      <c r="Q46" s="34">
        <v>0</v>
      </c>
      <c r="R46" s="34">
        <f t="shared" si="0"/>
        <v>9</v>
      </c>
      <c r="T46" s="34">
        <v>0</v>
      </c>
      <c r="V46" s="34">
        <v>0</v>
      </c>
      <c r="X46" s="34">
        <v>0</v>
      </c>
      <c r="Y46" s="41">
        <v>12889576.499999994</v>
      </c>
      <c r="Z46" s="34">
        <v>0</v>
      </c>
      <c r="AA46" s="34">
        <v>9</v>
      </c>
      <c r="AB46" s="35">
        <f t="shared" si="1"/>
        <v>0</v>
      </c>
      <c r="AC46" s="35">
        <f t="shared" si="2"/>
        <v>0</v>
      </c>
      <c r="AD46" s="35">
        <f t="shared" si="3"/>
        <v>0</v>
      </c>
      <c r="AE46" s="70">
        <f t="shared" si="4"/>
        <v>0</v>
      </c>
      <c r="AF46" s="70" t="str">
        <f t="shared" si="5"/>
        <v/>
      </c>
      <c r="AG46" s="70">
        <f t="shared" si="6"/>
        <v>9</v>
      </c>
      <c r="AH46" s="70" t="str">
        <f t="shared" si="7"/>
        <v>2018 (triag)</v>
      </c>
      <c r="AI46" s="70">
        <f t="shared" si="8"/>
        <v>9</v>
      </c>
      <c r="AJ46" s="70" t="str">
        <f t="shared" si="9"/>
        <v>2018 (triag)</v>
      </c>
      <c r="AK46" s="70" t="str">
        <f t="shared" si="10"/>
        <v/>
      </c>
      <c r="AL46" s="72">
        <f>IF(AK46="Adjust",(_xlfn.XLOOKUP(A46,'Adj factor'!A:A,'Adj factor'!I:I,,0)*AI46),'Aggregate (2)'!AI46)</f>
        <v>9</v>
      </c>
      <c r="AM46" s="72">
        <f t="shared" si="11"/>
        <v>9</v>
      </c>
      <c r="AN46" s="73" t="str">
        <f t="shared" si="12"/>
        <v>No change</v>
      </c>
      <c r="AO46" s="42">
        <f>VLOOKUP(B46,'Growthrates source'!A$2:H$49,8,FALSE)</f>
        <v>0.1019276516404819</v>
      </c>
      <c r="AP46" s="42">
        <f>VLOOKUP(B46,'Growthrates source'!A$2:I$49,9,FALSE)</f>
        <v>4.0873218672115019E-3</v>
      </c>
      <c r="AQ46" s="41">
        <f t="shared" si="13"/>
        <v>5.4064155821102284</v>
      </c>
      <c r="AR46" s="41">
        <f t="shared" si="14"/>
        <v>9.111037065501467</v>
      </c>
      <c r="AS46" s="43">
        <f t="shared" si="15"/>
        <v>0</v>
      </c>
      <c r="AT46" s="43">
        <f t="shared" si="16"/>
        <v>7.8305316343689913E-3</v>
      </c>
      <c r="AU46" s="43">
        <f t="shared" si="17"/>
        <v>6.982386116409646E-3</v>
      </c>
    </row>
    <row r="47" spans="1:47" x14ac:dyDescent="0.35">
      <c r="A47" t="str">
        <f>_xlfn.XLOOKUP(B47,'country codes'!G:G,'country codes'!H:H,,0)</f>
        <v>Burundi</v>
      </c>
      <c r="B47" s="34" t="s">
        <v>166</v>
      </c>
      <c r="C47" s="41">
        <v>9795479.0000000019</v>
      </c>
      <c r="D47" s="34" t="s">
        <v>84</v>
      </c>
      <c r="E47" s="34">
        <v>0</v>
      </c>
      <c r="F47" s="41">
        <v>10149577.500000002</v>
      </c>
      <c r="G47" s="34">
        <v>0</v>
      </c>
      <c r="I47" s="34">
        <v>0</v>
      </c>
      <c r="K47" s="34">
        <v>0</v>
      </c>
      <c r="M47" s="34">
        <v>0</v>
      </c>
      <c r="O47" s="34">
        <v>0</v>
      </c>
      <c r="P47" s="41">
        <v>11493472.499999993</v>
      </c>
      <c r="Q47" s="34">
        <v>0</v>
      </c>
      <c r="R47" s="34">
        <f t="shared" si="0"/>
        <v>0</v>
      </c>
      <c r="T47" s="34">
        <v>0</v>
      </c>
      <c r="V47" s="34">
        <v>0</v>
      </c>
      <c r="X47" s="34">
        <v>0</v>
      </c>
      <c r="Y47" s="41">
        <v>12889576.499999994</v>
      </c>
      <c r="Z47" s="34">
        <v>0</v>
      </c>
      <c r="AA47" s="34">
        <v>0</v>
      </c>
      <c r="AB47" s="35">
        <f t="shared" si="1"/>
        <v>0</v>
      </c>
      <c r="AC47" s="35">
        <f t="shared" si="2"/>
        <v>0</v>
      </c>
      <c r="AD47" s="35">
        <f t="shared" si="3"/>
        <v>0</v>
      </c>
      <c r="AE47" s="70">
        <f t="shared" si="4"/>
        <v>0</v>
      </c>
      <c r="AF47" s="70" t="str">
        <f t="shared" si="5"/>
        <v/>
      </c>
      <c r="AG47" s="70">
        <f t="shared" si="6"/>
        <v>0</v>
      </c>
      <c r="AH47" s="70" t="str">
        <f t="shared" si="7"/>
        <v/>
      </c>
      <c r="AI47" s="70">
        <f t="shared" si="8"/>
        <v>0</v>
      </c>
      <c r="AJ47" s="70" t="str">
        <f t="shared" si="9"/>
        <v/>
      </c>
      <c r="AK47" s="70" t="str">
        <f t="shared" si="10"/>
        <v/>
      </c>
      <c r="AL47" s="72">
        <f>IF(AK47="Adjust",(_xlfn.XLOOKUP(A47,'Adj factor'!A:A,'Adj factor'!I:I,,0)*AI47),'Aggregate (2)'!AI47)</f>
        <v>0</v>
      </c>
      <c r="AM47" s="72">
        <f t="shared" si="11"/>
        <v>0</v>
      </c>
      <c r="AN47" s="73" t="str">
        <f t="shared" si="12"/>
        <v>No change</v>
      </c>
      <c r="AO47" s="42">
        <f>VLOOKUP(B47,'Growthrates source'!A$2:H$49,8,FALSE)</f>
        <v>0.1019276516404819</v>
      </c>
      <c r="AP47" s="42">
        <f>VLOOKUP(B47,'Growthrates source'!A$2:I$49,9,FALSE)</f>
        <v>4.0873218672115019E-3</v>
      </c>
      <c r="AQ47" s="41">
        <f t="shared" si="13"/>
        <v>0</v>
      </c>
      <c r="AR47" s="41">
        <f t="shared" si="14"/>
        <v>0</v>
      </c>
      <c r="AS47" s="43">
        <f t="shared" si="15"/>
        <v>0</v>
      </c>
      <c r="AT47" s="43">
        <f t="shared" si="16"/>
        <v>0</v>
      </c>
      <c r="AU47" s="43">
        <f t="shared" si="17"/>
        <v>0</v>
      </c>
    </row>
    <row r="48" spans="1:47" x14ac:dyDescent="0.35">
      <c r="A48" t="str">
        <f>_xlfn.XLOOKUP(B48,'country codes'!G:G,'country codes'!H:H,,0)</f>
        <v>Burundi</v>
      </c>
      <c r="B48" s="34" t="s">
        <v>166</v>
      </c>
      <c r="C48" s="41">
        <v>9795479.0000000019</v>
      </c>
      <c r="D48" s="34" t="s">
        <v>126</v>
      </c>
      <c r="E48" s="34">
        <v>0</v>
      </c>
      <c r="F48" s="41">
        <v>10149577.500000002</v>
      </c>
      <c r="G48" s="34">
        <v>0</v>
      </c>
      <c r="I48" s="34">
        <v>0</v>
      </c>
      <c r="K48" s="34">
        <v>0</v>
      </c>
      <c r="M48" s="34">
        <v>0</v>
      </c>
      <c r="O48" s="34">
        <v>0</v>
      </c>
      <c r="P48" s="41">
        <v>11493472.499999993</v>
      </c>
      <c r="Q48" s="34">
        <v>0</v>
      </c>
      <c r="R48" s="34">
        <f t="shared" si="0"/>
        <v>0</v>
      </c>
      <c r="T48" s="34">
        <v>0</v>
      </c>
      <c r="V48" s="34">
        <v>0</v>
      </c>
      <c r="X48" s="34">
        <v>5</v>
      </c>
      <c r="Y48" s="41">
        <v>12889576.499999994</v>
      </c>
      <c r="Z48" s="34">
        <v>0</v>
      </c>
      <c r="AA48" s="34">
        <v>0</v>
      </c>
      <c r="AB48" s="35">
        <f t="shared" si="1"/>
        <v>0</v>
      </c>
      <c r="AC48" s="35">
        <f t="shared" si="2"/>
        <v>0</v>
      </c>
      <c r="AD48" s="35">
        <f t="shared" si="3"/>
        <v>5</v>
      </c>
      <c r="AE48" s="70">
        <f t="shared" si="4"/>
        <v>0</v>
      </c>
      <c r="AF48" s="70" t="str">
        <f t="shared" si="5"/>
        <v/>
      </c>
      <c r="AG48" s="70">
        <f t="shared" si="6"/>
        <v>0</v>
      </c>
      <c r="AH48" s="70" t="str">
        <f t="shared" si="7"/>
        <v/>
      </c>
      <c r="AI48" s="70">
        <f t="shared" si="8"/>
        <v>5</v>
      </c>
      <c r="AJ48" s="70">
        <f t="shared" si="9"/>
        <v>2021</v>
      </c>
      <c r="AK48" s="70" t="str">
        <f t="shared" si="10"/>
        <v/>
      </c>
      <c r="AL48" s="72">
        <f>IF(AK48="Adjust",(_xlfn.XLOOKUP(A48,'Adj factor'!A:A,'Adj factor'!I:I,,0)*AI48),'Aggregate (2)'!AI48)</f>
        <v>5</v>
      </c>
      <c r="AM48" s="72">
        <f t="shared" si="11"/>
        <v>5</v>
      </c>
      <c r="AN48" s="73" t="str">
        <f t="shared" si="12"/>
        <v>Increasing</v>
      </c>
      <c r="AO48" s="42">
        <f>VLOOKUP(B48,'Growthrates source'!A$2:H$49,8,FALSE)</f>
        <v>0.1019276516404819</v>
      </c>
      <c r="AP48" s="42">
        <f>VLOOKUP(B48,'Growthrates source'!A$2:I$49,9,FALSE)</f>
        <v>4.0873218672115019E-3</v>
      </c>
      <c r="AQ48" s="41">
        <f t="shared" si="13"/>
        <v>0</v>
      </c>
      <c r="AR48" s="41">
        <f t="shared" si="14"/>
        <v>0</v>
      </c>
      <c r="AS48" s="43">
        <f t="shared" si="15"/>
        <v>0</v>
      </c>
      <c r="AT48" s="43">
        <f t="shared" si="16"/>
        <v>0</v>
      </c>
      <c r="AU48" s="43">
        <f t="shared" si="17"/>
        <v>3.8791033980053588E-3</v>
      </c>
    </row>
    <row r="49" spans="1:47" x14ac:dyDescent="0.35">
      <c r="A49" t="str">
        <f>_xlfn.XLOOKUP(B49,'country codes'!G:G,'country codes'!H:H,,0)</f>
        <v>Burundi</v>
      </c>
      <c r="B49" s="34" t="s">
        <v>166</v>
      </c>
      <c r="C49" s="41">
        <v>9795479.0000000019</v>
      </c>
      <c r="D49" s="34" t="s">
        <v>87</v>
      </c>
      <c r="E49" s="34">
        <v>0</v>
      </c>
      <c r="F49" s="41">
        <v>10149577.500000002</v>
      </c>
      <c r="G49" s="34">
        <v>0</v>
      </c>
      <c r="I49" s="34">
        <v>0</v>
      </c>
      <c r="K49" s="34">
        <v>0</v>
      </c>
      <c r="M49" s="34">
        <v>0</v>
      </c>
      <c r="O49" s="34">
        <v>0</v>
      </c>
      <c r="P49" s="41">
        <v>11493472.499999993</v>
      </c>
      <c r="Q49" s="34">
        <v>0</v>
      </c>
      <c r="R49" s="34">
        <f t="shared" si="0"/>
        <v>1000</v>
      </c>
      <c r="T49" s="34">
        <v>0</v>
      </c>
      <c r="V49" s="34">
        <v>0</v>
      </c>
      <c r="X49" s="34">
        <v>0</v>
      </c>
      <c r="Y49" s="41">
        <v>12889576.499999994</v>
      </c>
      <c r="Z49" s="34">
        <v>0</v>
      </c>
      <c r="AA49" s="34">
        <v>1000</v>
      </c>
      <c r="AB49" s="35">
        <f t="shared" si="1"/>
        <v>0</v>
      </c>
      <c r="AC49" s="35">
        <f t="shared" si="2"/>
        <v>0</v>
      </c>
      <c r="AD49" s="35">
        <f t="shared" si="3"/>
        <v>0</v>
      </c>
      <c r="AE49" s="70">
        <f t="shared" si="4"/>
        <v>0</v>
      </c>
      <c r="AF49" s="70" t="str">
        <f t="shared" si="5"/>
        <v/>
      </c>
      <c r="AG49" s="70">
        <f t="shared" si="6"/>
        <v>1000</v>
      </c>
      <c r="AH49" s="70" t="str">
        <f t="shared" si="7"/>
        <v>2018 (triag)</v>
      </c>
      <c r="AI49" s="70">
        <f t="shared" si="8"/>
        <v>1000</v>
      </c>
      <c r="AJ49" s="70" t="str">
        <f t="shared" si="9"/>
        <v>2018 (triag)</v>
      </c>
      <c r="AK49" s="70" t="str">
        <f t="shared" si="10"/>
        <v/>
      </c>
      <c r="AL49" s="72">
        <f>IF(AK49="Adjust",(_xlfn.XLOOKUP(A49,'Adj factor'!A:A,'Adj factor'!I:I,,0)*AI49),'Aggregate (2)'!AI49)</f>
        <v>1000</v>
      </c>
      <c r="AM49" s="72">
        <f t="shared" si="11"/>
        <v>1000</v>
      </c>
      <c r="AN49" s="73" t="str">
        <f t="shared" si="12"/>
        <v>No change</v>
      </c>
      <c r="AO49" s="42">
        <f>VLOOKUP(B49,'Growthrates source'!A$2:H$49,8,FALSE)</f>
        <v>0.1019276516404819</v>
      </c>
      <c r="AP49" s="42">
        <f>VLOOKUP(B49,'Growthrates source'!A$2:I$49,9,FALSE)</f>
        <v>4.0873218672115019E-3</v>
      </c>
      <c r="AQ49" s="41">
        <f t="shared" si="13"/>
        <v>600.71284245669199</v>
      </c>
      <c r="AR49" s="41">
        <f t="shared" si="14"/>
        <v>1012.3374517223854</v>
      </c>
      <c r="AS49" s="43">
        <f t="shared" si="15"/>
        <v>0</v>
      </c>
      <c r="AT49" s="43">
        <f t="shared" si="16"/>
        <v>0.87005907048544351</v>
      </c>
      <c r="AU49" s="43">
        <f t="shared" si="17"/>
        <v>0.77582067960107182</v>
      </c>
    </row>
    <row r="50" spans="1:47" x14ac:dyDescent="0.35">
      <c r="A50" t="str">
        <f>_xlfn.XLOOKUP(B50,'country codes'!G:G,'country codes'!H:H,,0)</f>
        <v>Benin</v>
      </c>
      <c r="B50" s="34" t="s">
        <v>164</v>
      </c>
      <c r="C50" s="41">
        <v>10014078.499999996</v>
      </c>
      <c r="D50" s="34" t="s">
        <v>135</v>
      </c>
      <c r="E50" s="34">
        <v>26</v>
      </c>
      <c r="F50" s="41">
        <v>10308730.499999994</v>
      </c>
      <c r="G50" s="34">
        <v>0</v>
      </c>
      <c r="H50" s="34">
        <v>10614844.000000013</v>
      </c>
      <c r="I50" s="34">
        <v>191</v>
      </c>
      <c r="J50" s="34">
        <v>10932783.499999994</v>
      </c>
      <c r="K50" s="34">
        <v>0</v>
      </c>
      <c r="L50" s="34">
        <v>11260084.499999996</v>
      </c>
      <c r="M50" s="34">
        <v>1046</v>
      </c>
      <c r="N50" s="34">
        <v>11596778.499999991</v>
      </c>
      <c r="O50" s="34">
        <v>0</v>
      </c>
      <c r="P50" s="41">
        <v>11940683.499999996</v>
      </c>
      <c r="Q50" s="34">
        <v>2300</v>
      </c>
      <c r="R50" s="34">
        <f t="shared" si="0"/>
        <v>2300</v>
      </c>
      <c r="S50" s="34">
        <v>12290444.000000004</v>
      </c>
      <c r="T50" s="34">
        <v>1842</v>
      </c>
      <c r="U50" s="34">
        <v>12643123.000000002</v>
      </c>
      <c r="V50" s="34">
        <v>0</v>
      </c>
      <c r="W50" s="34">
        <v>12996895</v>
      </c>
      <c r="X50" s="34">
        <v>5861</v>
      </c>
      <c r="Y50" s="41">
        <v>13352864</v>
      </c>
      <c r="Z50" s="34">
        <v>5567</v>
      </c>
      <c r="AA50" s="34">
        <v>710</v>
      </c>
      <c r="AB50" s="35">
        <f t="shared" si="1"/>
        <v>191</v>
      </c>
      <c r="AC50" s="35">
        <f t="shared" si="2"/>
        <v>2300</v>
      </c>
      <c r="AD50" s="35">
        <f t="shared" si="3"/>
        <v>5861</v>
      </c>
      <c r="AE50" s="70">
        <f t="shared" si="4"/>
        <v>26</v>
      </c>
      <c r="AF50" s="70">
        <f t="shared" si="5"/>
        <v>2012</v>
      </c>
      <c r="AG50" s="70">
        <f t="shared" si="6"/>
        <v>2300</v>
      </c>
      <c r="AH50" s="70">
        <f t="shared" si="7"/>
        <v>2018</v>
      </c>
      <c r="AI50" s="70">
        <f t="shared" si="8"/>
        <v>5567</v>
      </c>
      <c r="AJ50" s="70">
        <f t="shared" si="9"/>
        <v>2022</v>
      </c>
      <c r="AK50" s="70" t="str">
        <f t="shared" si="10"/>
        <v/>
      </c>
      <c r="AL50" s="72">
        <f>IF(AK50="Adjust",(_xlfn.XLOOKUP(A50,'Adj factor'!A:A,'Adj factor'!I:I,,0)*AI50),'Aggregate (2)'!AI50)</f>
        <v>5567</v>
      </c>
      <c r="AM50" s="72">
        <f t="shared" si="11"/>
        <v>5567</v>
      </c>
      <c r="AN50" s="73" t="str">
        <f t="shared" si="12"/>
        <v>Increasing</v>
      </c>
      <c r="AO50" s="42">
        <f>VLOOKUP(B50,'Growthrates source'!A$2:H$49,8,FALSE)</f>
        <v>5.0912180313375632E-2</v>
      </c>
      <c r="AP50" s="42">
        <f>VLOOKUP(B50,'Growthrates source'!A$2:I$49,9,FALSE)</f>
        <v>-3.8361793441239245E-2</v>
      </c>
      <c r="AQ50" s="41">
        <f t="shared" si="13"/>
        <v>550.43235448080054</v>
      </c>
      <c r="AR50" s="41">
        <f t="shared" si="14"/>
        <v>632.81592983829069</v>
      </c>
      <c r="AS50" s="43">
        <f t="shared" si="15"/>
        <v>2.5221340299855559E-2</v>
      </c>
      <c r="AT50" s="43">
        <f t="shared" si="16"/>
        <v>1.9261878936829711</v>
      </c>
      <c r="AU50" s="43">
        <f t="shared" si="17"/>
        <v>4.1691430392760687</v>
      </c>
    </row>
    <row r="51" spans="1:47" x14ac:dyDescent="0.35">
      <c r="A51" t="str">
        <f>_xlfn.XLOOKUP(B51,'country codes'!G:G,'country codes'!H:H,,0)</f>
        <v>Benin</v>
      </c>
      <c r="B51" s="34" t="s">
        <v>164</v>
      </c>
      <c r="C51" s="41">
        <v>10014078.499999996</v>
      </c>
      <c r="D51" s="34" t="s">
        <v>139</v>
      </c>
      <c r="E51" s="34">
        <v>10276</v>
      </c>
      <c r="F51" s="41">
        <v>10308730.499999994</v>
      </c>
      <c r="G51" s="34">
        <v>9760</v>
      </c>
      <c r="I51" s="34">
        <v>0</v>
      </c>
      <c r="K51" s="34">
        <v>0</v>
      </c>
      <c r="M51" s="34">
        <v>14448</v>
      </c>
      <c r="O51" s="34">
        <v>0</v>
      </c>
      <c r="P51" s="41">
        <v>11940683.499999996</v>
      </c>
      <c r="Q51" s="34">
        <v>6820</v>
      </c>
      <c r="R51" s="34">
        <f t="shared" si="0"/>
        <v>6820</v>
      </c>
      <c r="T51" s="34">
        <v>5340</v>
      </c>
      <c r="V51" s="34">
        <v>0</v>
      </c>
      <c r="X51" s="34">
        <v>10968</v>
      </c>
      <c r="Y51" s="41">
        <v>13352864</v>
      </c>
      <c r="Z51" s="34">
        <v>11786</v>
      </c>
      <c r="AA51" s="34">
        <v>3260</v>
      </c>
      <c r="AB51" s="35">
        <f t="shared" si="1"/>
        <v>10276</v>
      </c>
      <c r="AC51" s="35">
        <f t="shared" si="2"/>
        <v>14448</v>
      </c>
      <c r="AD51" s="35">
        <f t="shared" si="3"/>
        <v>11786</v>
      </c>
      <c r="AE51" s="70">
        <f t="shared" si="4"/>
        <v>9760</v>
      </c>
      <c r="AF51" s="70">
        <f t="shared" si="5"/>
        <v>2013</v>
      </c>
      <c r="AG51" s="70">
        <f t="shared" si="6"/>
        <v>6820</v>
      </c>
      <c r="AH51" s="70">
        <f t="shared" si="7"/>
        <v>2018</v>
      </c>
      <c r="AI51" s="70">
        <f t="shared" si="8"/>
        <v>11786</v>
      </c>
      <c r="AJ51" s="70">
        <f t="shared" si="9"/>
        <v>2022</v>
      </c>
      <c r="AK51" s="70" t="str">
        <f t="shared" si="10"/>
        <v/>
      </c>
      <c r="AL51" s="72">
        <f>IF(AK51="Adjust",(_xlfn.XLOOKUP(A51,'Adj factor'!A:A,'Adj factor'!I:I,,0)*AI51),'Aggregate (2)'!AI51)</f>
        <v>11786</v>
      </c>
      <c r="AM51" s="72">
        <f t="shared" si="11"/>
        <v>11786</v>
      </c>
      <c r="AN51" s="73" t="str">
        <f t="shared" si="12"/>
        <v>Increasing</v>
      </c>
      <c r="AO51" s="42">
        <f>VLOOKUP(B51,'Growthrates source'!A$2:H$49,8,FALSE)</f>
        <v>5.0912180313375632E-2</v>
      </c>
      <c r="AP51" s="42">
        <f>VLOOKUP(B51,'Growthrates source'!A$2:I$49,9,FALSE)</f>
        <v>-3.8361793441239245E-2</v>
      </c>
      <c r="AQ51" s="41">
        <f t="shared" si="13"/>
        <v>2527.3372895879011</v>
      </c>
      <c r="AR51" s="41">
        <f t="shared" si="14"/>
        <v>2905.6055370039821</v>
      </c>
      <c r="AS51" s="43">
        <f t="shared" si="15"/>
        <v>9.4677031279457786</v>
      </c>
      <c r="AT51" s="43">
        <f t="shared" si="16"/>
        <v>5.7115658412686363</v>
      </c>
      <c r="AU51" s="43">
        <f t="shared" si="17"/>
        <v>8.8265708390349822</v>
      </c>
    </row>
    <row r="52" spans="1:47" x14ac:dyDescent="0.35">
      <c r="A52" t="str">
        <f>_xlfn.XLOOKUP(B52,'country codes'!G:G,'country codes'!H:H,,0)</f>
        <v>Benin</v>
      </c>
      <c r="B52" s="34" t="s">
        <v>164</v>
      </c>
      <c r="C52" s="41">
        <v>10014078.499999996</v>
      </c>
      <c r="D52" s="34" t="s">
        <v>138</v>
      </c>
      <c r="E52" s="34">
        <v>2960</v>
      </c>
      <c r="F52" s="41">
        <v>10308730.499999994</v>
      </c>
      <c r="G52" s="34">
        <v>1886</v>
      </c>
      <c r="I52" s="34">
        <v>0</v>
      </c>
      <c r="K52" s="34">
        <v>0</v>
      </c>
      <c r="M52" s="34">
        <v>2068</v>
      </c>
      <c r="O52" s="34">
        <v>0</v>
      </c>
      <c r="P52" s="41">
        <v>11940683.499999996</v>
      </c>
      <c r="Q52" s="34">
        <v>2110</v>
      </c>
      <c r="R52" s="34">
        <f t="shared" si="0"/>
        <v>2110</v>
      </c>
      <c r="T52" s="34">
        <v>1810</v>
      </c>
      <c r="V52" s="34">
        <v>0</v>
      </c>
      <c r="X52" s="34">
        <v>4172</v>
      </c>
      <c r="Y52" s="41">
        <v>13352864</v>
      </c>
      <c r="Z52" s="34">
        <v>4110</v>
      </c>
      <c r="AA52" s="34">
        <v>813</v>
      </c>
      <c r="AB52" s="35">
        <f t="shared" si="1"/>
        <v>2960</v>
      </c>
      <c r="AC52" s="35">
        <f t="shared" si="2"/>
        <v>2110</v>
      </c>
      <c r="AD52" s="35">
        <f t="shared" si="3"/>
        <v>4172</v>
      </c>
      <c r="AE52" s="70">
        <f t="shared" si="4"/>
        <v>1886</v>
      </c>
      <c r="AF52" s="70">
        <f t="shared" si="5"/>
        <v>2013</v>
      </c>
      <c r="AG52" s="70">
        <f t="shared" si="6"/>
        <v>2110</v>
      </c>
      <c r="AH52" s="70">
        <f t="shared" si="7"/>
        <v>2018</v>
      </c>
      <c r="AI52" s="70">
        <f t="shared" si="8"/>
        <v>4110</v>
      </c>
      <c r="AJ52" s="70">
        <f t="shared" si="9"/>
        <v>2022</v>
      </c>
      <c r="AK52" s="70" t="str">
        <f t="shared" si="10"/>
        <v/>
      </c>
      <c r="AL52" s="72">
        <f>IF(AK52="Adjust",(_xlfn.XLOOKUP(A52,'Adj factor'!A:A,'Adj factor'!I:I,,0)*AI52),'Aggregate (2)'!AI52)</f>
        <v>4110</v>
      </c>
      <c r="AM52" s="72">
        <f t="shared" si="11"/>
        <v>4110</v>
      </c>
      <c r="AN52" s="73" t="str">
        <f t="shared" si="12"/>
        <v>Increasing</v>
      </c>
      <c r="AO52" s="42">
        <f>VLOOKUP(B52,'Growthrates source'!A$2:H$49,8,FALSE)</f>
        <v>5.0912180313375632E-2</v>
      </c>
      <c r="AP52" s="42">
        <f>VLOOKUP(B52,'Growthrates source'!A$2:I$49,9,FALSE)</f>
        <v>-3.8361793441239245E-2</v>
      </c>
      <c r="AQ52" s="41">
        <f t="shared" si="13"/>
        <v>630.28380872238142</v>
      </c>
      <c r="AR52" s="41">
        <f t="shared" si="14"/>
        <v>724.61880416694407</v>
      </c>
      <c r="AS52" s="43">
        <f t="shared" si="15"/>
        <v>1.8295172232895225</v>
      </c>
      <c r="AT52" s="43">
        <f t="shared" si="16"/>
        <v>1.7670680242048127</v>
      </c>
      <c r="AU52" s="43">
        <f t="shared" si="17"/>
        <v>3.0779913582584228</v>
      </c>
    </row>
    <row r="53" spans="1:47" x14ac:dyDescent="0.35">
      <c r="A53" t="str">
        <f>_xlfn.XLOOKUP(B53,'country codes'!G:G,'country codes'!H:H,,0)</f>
        <v>Benin</v>
      </c>
      <c r="B53" s="34" t="s">
        <v>164</v>
      </c>
      <c r="C53" s="41">
        <v>10014078.499999996</v>
      </c>
      <c r="D53" s="34" t="s">
        <v>82</v>
      </c>
      <c r="E53" s="34">
        <v>0</v>
      </c>
      <c r="F53" s="41">
        <v>10308730.499999994</v>
      </c>
      <c r="G53" s="34">
        <v>0</v>
      </c>
      <c r="I53" s="34">
        <v>1717</v>
      </c>
      <c r="K53" s="34">
        <v>2626</v>
      </c>
      <c r="M53" s="34">
        <v>1600</v>
      </c>
      <c r="O53" s="34">
        <v>0</v>
      </c>
      <c r="P53" s="41">
        <v>11940683.499999996</v>
      </c>
      <c r="Q53" s="34">
        <v>281</v>
      </c>
      <c r="R53" s="34">
        <f t="shared" si="0"/>
        <v>281</v>
      </c>
      <c r="T53" s="34">
        <v>106</v>
      </c>
      <c r="V53" s="34">
        <v>0</v>
      </c>
      <c r="X53" s="34">
        <v>505</v>
      </c>
      <c r="Y53" s="41">
        <v>13352864</v>
      </c>
      <c r="Z53" s="34">
        <v>0</v>
      </c>
      <c r="AA53" s="34">
        <v>14</v>
      </c>
      <c r="AB53" s="35">
        <f t="shared" si="1"/>
        <v>2626</v>
      </c>
      <c r="AC53" s="35">
        <f t="shared" si="2"/>
        <v>1600</v>
      </c>
      <c r="AD53" s="35">
        <f t="shared" si="3"/>
        <v>505</v>
      </c>
      <c r="AE53" s="70">
        <f t="shared" si="4"/>
        <v>1717</v>
      </c>
      <c r="AF53" s="70">
        <f t="shared" si="5"/>
        <v>2014</v>
      </c>
      <c r="AG53" s="70">
        <f t="shared" si="6"/>
        <v>281</v>
      </c>
      <c r="AH53" s="70">
        <f t="shared" si="7"/>
        <v>2018</v>
      </c>
      <c r="AI53" s="70">
        <f t="shared" si="8"/>
        <v>505</v>
      </c>
      <c r="AJ53" s="70">
        <f t="shared" si="9"/>
        <v>2021</v>
      </c>
      <c r="AK53" s="70" t="str">
        <f t="shared" si="10"/>
        <v/>
      </c>
      <c r="AL53" s="72">
        <f>IF(AK53="Adjust",(_xlfn.XLOOKUP(A53,'Adj factor'!A:A,'Adj factor'!I:I,,0)*AI53),'Aggregate (2)'!AI53)</f>
        <v>505</v>
      </c>
      <c r="AM53" s="72">
        <f t="shared" si="11"/>
        <v>505</v>
      </c>
      <c r="AN53" s="73" t="str">
        <f t="shared" si="12"/>
        <v>Increasing</v>
      </c>
      <c r="AO53" s="42">
        <f>VLOOKUP(B53,'Growthrates source'!A$2:H$49,8,FALSE)</f>
        <v>5.0912180313375632E-2</v>
      </c>
      <c r="AP53" s="42">
        <f>VLOOKUP(B53,'Growthrates source'!A$2:I$49,9,FALSE)</f>
        <v>-3.8361793441239245E-2</v>
      </c>
      <c r="AQ53" s="41">
        <f t="shared" si="13"/>
        <v>10.85359572215663</v>
      </c>
      <c r="AR53" s="41">
        <f t="shared" si="14"/>
        <v>12.478060588360661</v>
      </c>
      <c r="AS53" s="43">
        <f t="shared" si="15"/>
        <v>1.6655785113404613</v>
      </c>
      <c r="AT53" s="43">
        <f t="shared" si="16"/>
        <v>0.23532991222822386</v>
      </c>
      <c r="AU53" s="43">
        <f t="shared" si="17"/>
        <v>0.37819601847214201</v>
      </c>
    </row>
    <row r="54" spans="1:47" x14ac:dyDescent="0.35">
      <c r="A54" t="str">
        <f>_xlfn.XLOOKUP(B54,'country codes'!G:G,'country codes'!H:H,,0)</f>
        <v>Benin</v>
      </c>
      <c r="B54" s="34" t="s">
        <v>164</v>
      </c>
      <c r="C54" s="41">
        <v>10014078.499999996</v>
      </c>
      <c r="D54" s="34" t="s">
        <v>60</v>
      </c>
      <c r="E54" s="34">
        <v>0</v>
      </c>
      <c r="F54" s="41">
        <v>10308730.499999994</v>
      </c>
      <c r="G54" s="34">
        <v>0</v>
      </c>
      <c r="I54" s="34">
        <v>255</v>
      </c>
      <c r="K54" s="34">
        <v>658</v>
      </c>
      <c r="M54" s="34">
        <v>234</v>
      </c>
      <c r="O54" s="34">
        <v>0</v>
      </c>
      <c r="P54" s="41">
        <v>11940683.499999996</v>
      </c>
      <c r="Q54" s="34">
        <v>0</v>
      </c>
      <c r="R54" s="34">
        <f t="shared" si="0"/>
        <v>0</v>
      </c>
      <c r="T54" s="34">
        <v>32</v>
      </c>
      <c r="V54" s="34">
        <v>0</v>
      </c>
      <c r="X54" s="34">
        <v>195</v>
      </c>
      <c r="Y54" s="41">
        <v>13352864</v>
      </c>
      <c r="Z54" s="34">
        <v>0</v>
      </c>
      <c r="AA54" s="34">
        <v>0</v>
      </c>
      <c r="AB54" s="35">
        <f t="shared" si="1"/>
        <v>658</v>
      </c>
      <c r="AC54" s="35">
        <f t="shared" si="2"/>
        <v>234</v>
      </c>
      <c r="AD54" s="35">
        <f t="shared" si="3"/>
        <v>195</v>
      </c>
      <c r="AE54" s="70">
        <f t="shared" si="4"/>
        <v>255</v>
      </c>
      <c r="AF54" s="70">
        <f t="shared" si="5"/>
        <v>2014</v>
      </c>
      <c r="AG54" s="70">
        <f t="shared" si="6"/>
        <v>32</v>
      </c>
      <c r="AH54" s="70">
        <f t="shared" si="7"/>
        <v>2019</v>
      </c>
      <c r="AI54" s="70">
        <f t="shared" si="8"/>
        <v>195</v>
      </c>
      <c r="AJ54" s="70">
        <f t="shared" si="9"/>
        <v>2021</v>
      </c>
      <c r="AK54" s="70" t="str">
        <f t="shared" si="10"/>
        <v/>
      </c>
      <c r="AL54" s="72">
        <f>IF(AK54="Adjust",(_xlfn.XLOOKUP(A54,'Adj factor'!A:A,'Adj factor'!I:I,,0)*AI54),'Aggregate (2)'!AI54)</f>
        <v>195</v>
      </c>
      <c r="AM54" s="72">
        <f t="shared" si="11"/>
        <v>195</v>
      </c>
      <c r="AN54" s="73" t="str">
        <f t="shared" si="12"/>
        <v>Increasing</v>
      </c>
      <c r="AO54" s="42">
        <f>VLOOKUP(B54,'Growthrates source'!A$2:H$49,8,FALSE)</f>
        <v>5.0912180313375632E-2</v>
      </c>
      <c r="AP54" s="42">
        <f>VLOOKUP(B54,'Growthrates source'!A$2:I$49,9,FALSE)</f>
        <v>-3.8361793441239245E-2</v>
      </c>
      <c r="AQ54" s="41">
        <f t="shared" si="13"/>
        <v>0</v>
      </c>
      <c r="AR54" s="41">
        <f t="shared" si="14"/>
        <v>0</v>
      </c>
      <c r="AS54" s="43">
        <f t="shared" si="15"/>
        <v>0.24736314524858335</v>
      </c>
      <c r="AT54" s="43">
        <f t="shared" si="16"/>
        <v>2.6799135912110902E-2</v>
      </c>
      <c r="AU54" s="43">
        <f t="shared" si="17"/>
        <v>0.14603608634072809</v>
      </c>
    </row>
    <row r="55" spans="1:47" x14ac:dyDescent="0.35">
      <c r="A55" t="str">
        <f>_xlfn.XLOOKUP(B55,'country codes'!G:G,'country codes'!H:H,,0)</f>
        <v>Benin</v>
      </c>
      <c r="B55" s="34" t="s">
        <v>164</v>
      </c>
      <c r="C55" s="41">
        <v>10014078.499999996</v>
      </c>
      <c r="D55" s="34" t="s">
        <v>127</v>
      </c>
      <c r="E55" s="34">
        <v>0</v>
      </c>
      <c r="F55" s="41">
        <v>10308730.499999994</v>
      </c>
      <c r="G55" s="34">
        <v>0</v>
      </c>
      <c r="I55" s="34">
        <v>0</v>
      </c>
      <c r="K55" s="34">
        <v>0</v>
      </c>
      <c r="M55" s="34">
        <v>0</v>
      </c>
      <c r="O55" s="34">
        <v>0</v>
      </c>
      <c r="P55" s="41">
        <v>11940683.499999996</v>
      </c>
      <c r="Q55" s="34">
        <v>0</v>
      </c>
      <c r="R55" s="34">
        <f t="shared" si="0"/>
        <v>0</v>
      </c>
      <c r="T55" s="34">
        <v>0</v>
      </c>
      <c r="V55" s="34">
        <v>0</v>
      </c>
      <c r="X55" s="34">
        <v>21</v>
      </c>
      <c r="Y55" s="41">
        <v>13352864</v>
      </c>
      <c r="Z55" s="34">
        <v>21</v>
      </c>
      <c r="AA55" s="34">
        <v>0</v>
      </c>
      <c r="AB55" s="35">
        <f t="shared" si="1"/>
        <v>0</v>
      </c>
      <c r="AC55" s="35">
        <f t="shared" si="2"/>
        <v>0</v>
      </c>
      <c r="AD55" s="35">
        <f t="shared" si="3"/>
        <v>21</v>
      </c>
      <c r="AE55" s="70">
        <f t="shared" si="4"/>
        <v>0</v>
      </c>
      <c r="AF55" s="70" t="str">
        <f t="shared" si="5"/>
        <v/>
      </c>
      <c r="AG55" s="70">
        <f t="shared" si="6"/>
        <v>0</v>
      </c>
      <c r="AH55" s="70" t="str">
        <f t="shared" si="7"/>
        <v/>
      </c>
      <c r="AI55" s="70">
        <f t="shared" si="8"/>
        <v>21</v>
      </c>
      <c r="AJ55" s="70">
        <f t="shared" si="9"/>
        <v>2021</v>
      </c>
      <c r="AK55" s="70" t="str">
        <f t="shared" si="10"/>
        <v/>
      </c>
      <c r="AL55" s="72">
        <f>IF(AK55="Adjust",(_xlfn.XLOOKUP(A55,'Adj factor'!A:A,'Adj factor'!I:I,,0)*AI55),'Aggregate (2)'!AI55)</f>
        <v>21</v>
      </c>
      <c r="AM55" s="72">
        <f t="shared" si="11"/>
        <v>21</v>
      </c>
      <c r="AN55" s="73" t="str">
        <f t="shared" si="12"/>
        <v>Increasing</v>
      </c>
      <c r="AO55" s="42">
        <f>VLOOKUP(B55,'Growthrates source'!A$2:H$49,8,FALSE)</f>
        <v>5.0912180313375632E-2</v>
      </c>
      <c r="AP55" s="42">
        <f>VLOOKUP(B55,'Growthrates source'!A$2:I$49,9,FALSE)</f>
        <v>-3.8361793441239245E-2</v>
      </c>
      <c r="AQ55" s="41">
        <f t="shared" si="13"/>
        <v>0</v>
      </c>
      <c r="AR55" s="41">
        <f t="shared" si="14"/>
        <v>0</v>
      </c>
      <c r="AS55" s="43">
        <f t="shared" si="15"/>
        <v>0</v>
      </c>
      <c r="AT55" s="43">
        <f t="shared" si="16"/>
        <v>0</v>
      </c>
      <c r="AU55" s="43">
        <f t="shared" si="17"/>
        <v>1.5726963144386104E-2</v>
      </c>
    </row>
    <row r="56" spans="1:47" x14ac:dyDescent="0.35">
      <c r="A56" t="str">
        <f>_xlfn.XLOOKUP(B56,'country codes'!G:G,'country codes'!H:H,,0)</f>
        <v>Benin</v>
      </c>
      <c r="B56" s="34" t="s">
        <v>164</v>
      </c>
      <c r="C56" s="41">
        <v>10014078.499999996</v>
      </c>
      <c r="D56" s="34" t="s">
        <v>61</v>
      </c>
      <c r="E56" s="34">
        <v>0</v>
      </c>
      <c r="F56" s="41">
        <v>10308730.499999994</v>
      </c>
      <c r="G56" s="34">
        <v>0</v>
      </c>
      <c r="I56" s="34">
        <v>0</v>
      </c>
      <c r="K56" s="34">
        <v>0</v>
      </c>
      <c r="M56" s="34">
        <v>0</v>
      </c>
      <c r="O56" s="34">
        <v>0</v>
      </c>
      <c r="P56" s="41">
        <v>11940683.499999996</v>
      </c>
      <c r="Q56" s="34">
        <v>8</v>
      </c>
      <c r="R56" s="34">
        <f t="shared" si="0"/>
        <v>8</v>
      </c>
      <c r="T56" s="34">
        <v>0</v>
      </c>
      <c r="V56" s="34">
        <v>0</v>
      </c>
      <c r="X56" s="34">
        <v>21</v>
      </c>
      <c r="Y56" s="41">
        <v>13352864</v>
      </c>
      <c r="Z56" s="34">
        <v>0</v>
      </c>
      <c r="AA56" s="34">
        <v>0</v>
      </c>
      <c r="AB56" s="35">
        <f t="shared" si="1"/>
        <v>0</v>
      </c>
      <c r="AC56" s="35">
        <f t="shared" si="2"/>
        <v>8</v>
      </c>
      <c r="AD56" s="35">
        <f t="shared" si="3"/>
        <v>21</v>
      </c>
      <c r="AE56" s="70">
        <f t="shared" si="4"/>
        <v>0</v>
      </c>
      <c r="AF56" s="70" t="str">
        <f t="shared" si="5"/>
        <v/>
      </c>
      <c r="AG56" s="70">
        <f t="shared" si="6"/>
        <v>8</v>
      </c>
      <c r="AH56" s="70">
        <f t="shared" si="7"/>
        <v>2018</v>
      </c>
      <c r="AI56" s="70">
        <f t="shared" si="8"/>
        <v>21</v>
      </c>
      <c r="AJ56" s="70">
        <f t="shared" si="9"/>
        <v>2021</v>
      </c>
      <c r="AK56" s="70" t="str">
        <f t="shared" si="10"/>
        <v/>
      </c>
      <c r="AL56" s="72">
        <f>IF(AK56="Adjust",(_xlfn.XLOOKUP(A56,'Adj factor'!A:A,'Adj factor'!I:I,,0)*AI56),'Aggregate (2)'!AI56)</f>
        <v>21</v>
      </c>
      <c r="AM56" s="72">
        <f t="shared" si="11"/>
        <v>21</v>
      </c>
      <c r="AN56" s="73" t="str">
        <f t="shared" si="12"/>
        <v>Increasing</v>
      </c>
      <c r="AO56" s="42">
        <f>VLOOKUP(B56,'Growthrates source'!A$2:H$49,8,FALSE)</f>
        <v>5.0912180313375632E-2</v>
      </c>
      <c r="AP56" s="42">
        <f>VLOOKUP(B56,'Growthrates source'!A$2:I$49,9,FALSE)</f>
        <v>-3.8361793441239245E-2</v>
      </c>
      <c r="AQ56" s="41">
        <f t="shared" si="13"/>
        <v>0</v>
      </c>
      <c r="AR56" s="41">
        <f t="shared" si="14"/>
        <v>0</v>
      </c>
      <c r="AS56" s="43">
        <f t="shared" si="15"/>
        <v>0</v>
      </c>
      <c r="AT56" s="43">
        <f t="shared" si="16"/>
        <v>6.6997839780277256E-3</v>
      </c>
      <c r="AU56" s="43">
        <f t="shared" si="17"/>
        <v>1.5726963144386104E-2</v>
      </c>
    </row>
    <row r="57" spans="1:47" x14ac:dyDescent="0.35">
      <c r="A57" t="str">
        <f>_xlfn.XLOOKUP(B57,'country codes'!G:G,'country codes'!H:H,,0)</f>
        <v>Benin</v>
      </c>
      <c r="B57" s="34" t="s">
        <v>164</v>
      </c>
      <c r="C57" s="41">
        <v>10014078.499999996</v>
      </c>
      <c r="D57" s="34" t="s">
        <v>62</v>
      </c>
      <c r="E57" s="34">
        <v>0</v>
      </c>
      <c r="F57" s="41">
        <v>10308730.499999994</v>
      </c>
      <c r="G57" s="34">
        <v>0</v>
      </c>
      <c r="I57" s="34">
        <v>0</v>
      </c>
      <c r="K57" s="34">
        <v>3830</v>
      </c>
      <c r="M57" s="34">
        <v>0</v>
      </c>
      <c r="O57" s="34">
        <v>0</v>
      </c>
      <c r="P57" s="41">
        <v>11940683.499999996</v>
      </c>
      <c r="Q57" s="34">
        <v>429</v>
      </c>
      <c r="R57" s="34">
        <f t="shared" si="0"/>
        <v>619</v>
      </c>
      <c r="T57" s="34">
        <v>0</v>
      </c>
      <c r="V57" s="34">
        <v>0</v>
      </c>
      <c r="X57" s="34">
        <v>1570</v>
      </c>
      <c r="Y57" s="41">
        <v>13352864</v>
      </c>
      <c r="Z57" s="34">
        <v>0</v>
      </c>
      <c r="AA57" s="34">
        <v>619</v>
      </c>
      <c r="AB57" s="35">
        <f t="shared" si="1"/>
        <v>3830</v>
      </c>
      <c r="AC57" s="35">
        <f t="shared" si="2"/>
        <v>429</v>
      </c>
      <c r="AD57" s="35">
        <f t="shared" si="3"/>
        <v>1570</v>
      </c>
      <c r="AE57" s="70">
        <f t="shared" si="4"/>
        <v>3830</v>
      </c>
      <c r="AF57" s="70">
        <f t="shared" si="5"/>
        <v>2015</v>
      </c>
      <c r="AG57" s="70">
        <f t="shared" si="6"/>
        <v>619</v>
      </c>
      <c r="AH57" s="70" t="str">
        <f t="shared" si="7"/>
        <v>2018 (triag)</v>
      </c>
      <c r="AI57" s="70">
        <f t="shared" si="8"/>
        <v>1570</v>
      </c>
      <c r="AJ57" s="70">
        <f t="shared" si="9"/>
        <v>2021</v>
      </c>
      <c r="AK57" s="70" t="str">
        <f t="shared" si="10"/>
        <v/>
      </c>
      <c r="AL57" s="72">
        <f>IF(AK57="Adjust",(_xlfn.XLOOKUP(A57,'Adj factor'!A:A,'Adj factor'!I:I,,0)*AI57),'Aggregate (2)'!AI57)</f>
        <v>1570</v>
      </c>
      <c r="AM57" s="72">
        <f t="shared" si="11"/>
        <v>1570</v>
      </c>
      <c r="AN57" s="73" t="str">
        <f t="shared" si="12"/>
        <v>Increasing</v>
      </c>
      <c r="AO57" s="42">
        <f>VLOOKUP(B57,'Growthrates source'!A$2:H$49,8,FALSE)</f>
        <v>5.0912180313375632E-2</v>
      </c>
      <c r="AP57" s="42">
        <f>VLOOKUP(B57,'Growthrates source'!A$2:I$49,9,FALSE)</f>
        <v>-3.8361793441239245E-2</v>
      </c>
      <c r="AQ57" s="41">
        <f t="shared" si="13"/>
        <v>479.88398228678244</v>
      </c>
      <c r="AR57" s="41">
        <f t="shared" si="14"/>
        <v>551.70853601394629</v>
      </c>
      <c r="AS57" s="85">
        <f t="shared" si="15"/>
        <v>3.7152974364787226</v>
      </c>
      <c r="AT57" s="43">
        <f t="shared" si="16"/>
        <v>0.51839578529989527</v>
      </c>
      <c r="AU57" s="43">
        <f t="shared" si="17"/>
        <v>1.1757777207945801</v>
      </c>
    </row>
    <row r="58" spans="1:47" x14ac:dyDescent="0.35">
      <c r="A58" t="str">
        <f>_xlfn.XLOOKUP(B58,'country codes'!G:G,'country codes'!H:H,,0)</f>
        <v>Benin</v>
      </c>
      <c r="B58" s="34" t="s">
        <v>164</v>
      </c>
      <c r="C58" s="41">
        <v>10014078.499999996</v>
      </c>
      <c r="D58" s="34" t="s">
        <v>227</v>
      </c>
      <c r="E58" s="34">
        <v>0</v>
      </c>
      <c r="F58" s="41">
        <v>10308730.499999994</v>
      </c>
      <c r="G58" s="34">
        <v>0</v>
      </c>
      <c r="I58" s="34">
        <v>0</v>
      </c>
      <c r="K58" s="34">
        <v>0</v>
      </c>
      <c r="M58" s="34">
        <v>0</v>
      </c>
      <c r="O58" s="34">
        <v>0</v>
      </c>
      <c r="P58" s="41">
        <v>11940683.499999996</v>
      </c>
      <c r="Q58" s="34">
        <v>0</v>
      </c>
      <c r="R58" s="34">
        <f t="shared" si="0"/>
        <v>2623</v>
      </c>
      <c r="T58" s="34">
        <v>0</v>
      </c>
      <c r="V58" s="34">
        <v>0</v>
      </c>
      <c r="X58" s="34">
        <v>6809</v>
      </c>
      <c r="Y58" s="41">
        <v>13352864</v>
      </c>
      <c r="Z58" s="34">
        <v>0</v>
      </c>
      <c r="AA58" s="34">
        <v>2623</v>
      </c>
      <c r="AB58" s="35">
        <f t="shared" si="1"/>
        <v>0</v>
      </c>
      <c r="AC58" s="35">
        <f t="shared" si="2"/>
        <v>0</v>
      </c>
      <c r="AD58" s="35">
        <f t="shared" si="3"/>
        <v>6809</v>
      </c>
      <c r="AE58" s="70">
        <f t="shared" si="4"/>
        <v>0</v>
      </c>
      <c r="AF58" s="70" t="str">
        <f t="shared" si="5"/>
        <v/>
      </c>
      <c r="AG58" s="70">
        <f t="shared" si="6"/>
        <v>2623</v>
      </c>
      <c r="AH58" s="70" t="str">
        <f t="shared" si="7"/>
        <v>2018 (triag)</v>
      </c>
      <c r="AI58" s="70">
        <f t="shared" si="8"/>
        <v>6809</v>
      </c>
      <c r="AJ58" s="70">
        <f t="shared" si="9"/>
        <v>2021</v>
      </c>
      <c r="AK58" s="70" t="str">
        <f t="shared" si="10"/>
        <v/>
      </c>
      <c r="AL58" s="72">
        <f>IF(AK58="Adjust",(_xlfn.XLOOKUP(A58,'Adj factor'!A:A,'Adj factor'!I:I,,0)*AI58),'Aggregate (2)'!AI58)</f>
        <v>6809</v>
      </c>
      <c r="AM58" s="72">
        <f t="shared" si="11"/>
        <v>6809</v>
      </c>
      <c r="AN58" s="73" t="str">
        <f t="shared" si="12"/>
        <v>Increasing</v>
      </c>
      <c r="AO58" s="42">
        <f>VLOOKUP(B58,'Growthrates source'!A$2:H$49,8,FALSE)</f>
        <v>5.0912180313375632E-2</v>
      </c>
      <c r="AP58" s="42">
        <f>VLOOKUP(B58,'Growthrates source'!A$2:I$49,9,FALSE)</f>
        <v>-3.8361793441239245E-2</v>
      </c>
      <c r="AQ58" s="41">
        <f t="shared" si="13"/>
        <v>2033.4986842297742</v>
      </c>
      <c r="AR58" s="41">
        <f t="shared" si="14"/>
        <v>2337.8537802335723</v>
      </c>
      <c r="AS58" s="43">
        <f t="shared" si="15"/>
        <v>0</v>
      </c>
      <c r="AT58" s="43">
        <f t="shared" si="16"/>
        <v>2.1966916717958407</v>
      </c>
      <c r="AU58" s="43">
        <f t="shared" si="17"/>
        <v>5.0992805738154754</v>
      </c>
    </row>
    <row r="59" spans="1:47" x14ac:dyDescent="0.35">
      <c r="A59" t="str">
        <f>_xlfn.XLOOKUP(B59,'country codes'!G:G,'country codes'!H:H,,0)</f>
        <v>Benin</v>
      </c>
      <c r="B59" s="34" t="s">
        <v>164</v>
      </c>
      <c r="C59" s="41">
        <v>10014078.499999996</v>
      </c>
      <c r="D59" s="34" t="s">
        <v>228</v>
      </c>
      <c r="E59" s="34">
        <v>0</v>
      </c>
      <c r="F59" s="41">
        <v>10308730.499999994</v>
      </c>
      <c r="G59" s="34">
        <v>0</v>
      </c>
      <c r="I59" s="34">
        <v>0</v>
      </c>
      <c r="K59" s="34">
        <v>0</v>
      </c>
      <c r="M59" s="34">
        <v>0</v>
      </c>
      <c r="O59" s="34">
        <v>0</v>
      </c>
      <c r="P59" s="41">
        <v>11940683.499999996</v>
      </c>
      <c r="Q59" s="34">
        <v>0</v>
      </c>
      <c r="R59" s="34">
        <f t="shared" si="0"/>
        <v>0</v>
      </c>
      <c r="T59" s="34">
        <v>0</v>
      </c>
      <c r="V59" s="34">
        <v>0</v>
      </c>
      <c r="X59" s="34">
        <v>0</v>
      </c>
      <c r="Y59" s="41">
        <v>13352864</v>
      </c>
      <c r="Z59" s="34">
        <v>0</v>
      </c>
      <c r="AA59" s="34">
        <v>0</v>
      </c>
      <c r="AB59" s="35">
        <f t="shared" si="1"/>
        <v>0</v>
      </c>
      <c r="AC59" s="35">
        <f t="shared" si="2"/>
        <v>0</v>
      </c>
      <c r="AD59" s="35">
        <f t="shared" si="3"/>
        <v>0</v>
      </c>
      <c r="AE59" s="70">
        <f t="shared" si="4"/>
        <v>0</v>
      </c>
      <c r="AF59" s="70" t="str">
        <f t="shared" si="5"/>
        <v/>
      </c>
      <c r="AG59" s="70">
        <f t="shared" si="6"/>
        <v>0</v>
      </c>
      <c r="AH59" s="70" t="str">
        <f t="shared" si="7"/>
        <v/>
      </c>
      <c r="AI59" s="70">
        <f t="shared" si="8"/>
        <v>0</v>
      </c>
      <c r="AJ59" s="70" t="str">
        <f t="shared" si="9"/>
        <v/>
      </c>
      <c r="AK59" s="70" t="str">
        <f t="shared" si="10"/>
        <v/>
      </c>
      <c r="AL59" s="72">
        <f>IF(AK59="Adjust",(_xlfn.XLOOKUP(A59,'Adj factor'!A:A,'Adj factor'!I:I,,0)*AI59),'Aggregate (2)'!AI59)</f>
        <v>0</v>
      </c>
      <c r="AM59" s="72">
        <f t="shared" si="11"/>
        <v>0</v>
      </c>
      <c r="AN59" s="73" t="str">
        <f t="shared" si="12"/>
        <v>No change</v>
      </c>
      <c r="AO59" s="42">
        <f>VLOOKUP(B59,'Growthrates source'!A$2:H$49,8,FALSE)</f>
        <v>5.0912180313375632E-2</v>
      </c>
      <c r="AP59" s="42">
        <f>VLOOKUP(B59,'Growthrates source'!A$2:I$49,9,FALSE)</f>
        <v>-3.8361793441239245E-2</v>
      </c>
      <c r="AQ59" s="41">
        <f t="shared" si="13"/>
        <v>0</v>
      </c>
      <c r="AR59" s="41">
        <f t="shared" si="14"/>
        <v>0</v>
      </c>
      <c r="AS59" s="43">
        <f t="shared" si="15"/>
        <v>0</v>
      </c>
      <c r="AT59" s="43">
        <f t="shared" si="16"/>
        <v>0</v>
      </c>
      <c r="AU59" s="43">
        <f t="shared" si="17"/>
        <v>0</v>
      </c>
    </row>
    <row r="60" spans="1:47" x14ac:dyDescent="0.35">
      <c r="A60" t="str">
        <f>_xlfn.XLOOKUP(B60,'country codes'!G:G,'country codes'!H:H,,0)</f>
        <v>Benin</v>
      </c>
      <c r="B60" s="34" t="s">
        <v>164</v>
      </c>
      <c r="C60" s="41">
        <v>10014078.499999996</v>
      </c>
      <c r="D60" s="34" t="s">
        <v>229</v>
      </c>
      <c r="E60" s="34">
        <v>0</v>
      </c>
      <c r="F60" s="41">
        <v>10308730.499999994</v>
      </c>
      <c r="G60" s="34">
        <v>0</v>
      </c>
      <c r="I60" s="34">
        <v>0</v>
      </c>
      <c r="K60" s="34">
        <v>0</v>
      </c>
      <c r="M60" s="34">
        <v>0</v>
      </c>
      <c r="O60" s="34">
        <v>15</v>
      </c>
      <c r="P60" s="41">
        <v>11940683.499999996</v>
      </c>
      <c r="Q60" s="34">
        <v>0</v>
      </c>
      <c r="R60" s="34">
        <f t="shared" si="0"/>
        <v>0</v>
      </c>
      <c r="T60" s="34">
        <v>0</v>
      </c>
      <c r="V60" s="34">
        <v>0</v>
      </c>
      <c r="X60" s="34">
        <v>0</v>
      </c>
      <c r="Y60" s="41">
        <v>13352864</v>
      </c>
      <c r="Z60" s="34">
        <v>0</v>
      </c>
      <c r="AA60" s="34">
        <v>0</v>
      </c>
      <c r="AB60" s="35">
        <f t="shared" si="1"/>
        <v>0</v>
      </c>
      <c r="AC60" s="35">
        <f t="shared" si="2"/>
        <v>15</v>
      </c>
      <c r="AD60" s="35">
        <f t="shared" si="3"/>
        <v>0</v>
      </c>
      <c r="AE60" s="70">
        <f t="shared" si="4"/>
        <v>0</v>
      </c>
      <c r="AF60" s="70" t="str">
        <f t="shared" si="5"/>
        <v/>
      </c>
      <c r="AG60" s="70">
        <f t="shared" si="6"/>
        <v>15</v>
      </c>
      <c r="AH60" s="70">
        <f t="shared" si="7"/>
        <v>2017</v>
      </c>
      <c r="AI60" s="70">
        <f t="shared" si="8"/>
        <v>15</v>
      </c>
      <c r="AJ60" s="70">
        <f t="shared" si="9"/>
        <v>2017</v>
      </c>
      <c r="AK60" s="70" t="str">
        <f t="shared" si="10"/>
        <v/>
      </c>
      <c r="AL60" s="72">
        <f>IF(AK60="Adjust",(_xlfn.XLOOKUP(A60,'Adj factor'!A:A,'Adj factor'!I:I,,0)*AI60),'Aggregate (2)'!AI60)</f>
        <v>15</v>
      </c>
      <c r="AM60" s="72">
        <f t="shared" si="11"/>
        <v>15</v>
      </c>
      <c r="AN60" s="73" t="str">
        <f t="shared" si="12"/>
        <v>No change</v>
      </c>
      <c r="AO60" s="42">
        <f>VLOOKUP(B60,'Growthrates source'!A$2:H$49,8,FALSE)</f>
        <v>5.0912180313375632E-2</v>
      </c>
      <c r="AP60" s="42">
        <f>VLOOKUP(B60,'Growthrates source'!A$2:I$49,9,FALSE)</f>
        <v>-3.8361793441239245E-2</v>
      </c>
      <c r="AQ60" s="41">
        <f t="shared" si="13"/>
        <v>0</v>
      </c>
      <c r="AR60" s="41">
        <f t="shared" si="14"/>
        <v>0</v>
      </c>
      <c r="AS60" s="43">
        <f t="shared" si="15"/>
        <v>0</v>
      </c>
      <c r="AT60" s="43">
        <f t="shared" si="16"/>
        <v>1.2562094958801985E-2</v>
      </c>
      <c r="AU60" s="43">
        <f t="shared" si="17"/>
        <v>1.123354510313293E-2</v>
      </c>
    </row>
    <row r="61" spans="1:47" x14ac:dyDescent="0.35">
      <c r="A61" t="str">
        <f>_xlfn.XLOOKUP(B61,'country codes'!G:G,'country codes'!H:H,,0)</f>
        <v>Benin</v>
      </c>
      <c r="B61" s="34" t="s">
        <v>164</v>
      </c>
      <c r="C61" s="41">
        <v>10014078.499999996</v>
      </c>
      <c r="D61" s="34" t="s">
        <v>133</v>
      </c>
      <c r="E61" s="34">
        <v>0</v>
      </c>
      <c r="F61" s="41">
        <v>10308730.499999994</v>
      </c>
      <c r="G61" s="34">
        <v>0</v>
      </c>
      <c r="I61" s="34">
        <v>0</v>
      </c>
      <c r="K61" s="34">
        <v>0</v>
      </c>
      <c r="M61" s="34">
        <v>0</v>
      </c>
      <c r="O61" s="34">
        <v>0</v>
      </c>
      <c r="P61" s="41">
        <v>11940683.499999996</v>
      </c>
      <c r="Q61" s="34">
        <v>668</v>
      </c>
      <c r="R61" s="34">
        <f t="shared" si="0"/>
        <v>668</v>
      </c>
      <c r="T61" s="34">
        <v>0</v>
      </c>
      <c r="V61" s="34">
        <v>0</v>
      </c>
      <c r="X61" s="34">
        <v>0</v>
      </c>
      <c r="Y61" s="41">
        <v>13352864</v>
      </c>
      <c r="Z61" s="34">
        <v>0</v>
      </c>
      <c r="AA61" s="34">
        <v>0</v>
      </c>
      <c r="AB61" s="35">
        <f t="shared" si="1"/>
        <v>0</v>
      </c>
      <c r="AC61" s="35">
        <f t="shared" si="2"/>
        <v>668</v>
      </c>
      <c r="AD61" s="35">
        <f t="shared" si="3"/>
        <v>0</v>
      </c>
      <c r="AE61" s="70">
        <f t="shared" si="4"/>
        <v>0</v>
      </c>
      <c r="AF61" s="70" t="str">
        <f t="shared" si="5"/>
        <v/>
      </c>
      <c r="AG61" s="70">
        <f t="shared" si="6"/>
        <v>668</v>
      </c>
      <c r="AH61" s="70">
        <f t="shared" si="7"/>
        <v>2018</v>
      </c>
      <c r="AI61" s="70">
        <f t="shared" si="8"/>
        <v>668</v>
      </c>
      <c r="AJ61" s="70">
        <f t="shared" si="9"/>
        <v>2018</v>
      </c>
      <c r="AK61" s="70" t="str">
        <f t="shared" si="10"/>
        <v/>
      </c>
      <c r="AL61" s="72">
        <f>IF(AK61="Adjust",(_xlfn.XLOOKUP(A61,'Adj factor'!A:A,'Adj factor'!I:I,,0)*AI61),'Aggregate (2)'!AI61)</f>
        <v>668</v>
      </c>
      <c r="AM61" s="72">
        <f t="shared" si="11"/>
        <v>668</v>
      </c>
      <c r="AN61" s="73" t="str">
        <f t="shared" si="12"/>
        <v>No change</v>
      </c>
      <c r="AO61" s="42">
        <f>VLOOKUP(B61,'Growthrates source'!A$2:H$49,8,FALSE)</f>
        <v>5.0912180313375632E-2</v>
      </c>
      <c r="AP61" s="42">
        <f>VLOOKUP(B61,'Growthrates source'!A$2:I$49,9,FALSE)</f>
        <v>-3.8361793441239245E-2</v>
      </c>
      <c r="AQ61" s="41">
        <f t="shared" si="13"/>
        <v>0</v>
      </c>
      <c r="AR61" s="41">
        <f t="shared" si="14"/>
        <v>0</v>
      </c>
      <c r="AS61" s="43">
        <f t="shared" si="15"/>
        <v>0</v>
      </c>
      <c r="AT61" s="43">
        <f t="shared" si="16"/>
        <v>0.5594319621653151</v>
      </c>
      <c r="AU61" s="43">
        <f t="shared" si="17"/>
        <v>0.50026720859285323</v>
      </c>
    </row>
    <row r="62" spans="1:47" x14ac:dyDescent="0.35">
      <c r="A62" t="str">
        <f>_xlfn.XLOOKUP(B62,'country codes'!G:G,'country codes'!H:H,,0)</f>
        <v>Benin</v>
      </c>
      <c r="B62" s="34" t="s">
        <v>164</v>
      </c>
      <c r="C62" s="41">
        <v>10014078.499999996</v>
      </c>
      <c r="D62" s="34" t="s">
        <v>230</v>
      </c>
      <c r="E62" s="34">
        <v>0</v>
      </c>
      <c r="F62" s="41">
        <v>10308730.499999994</v>
      </c>
      <c r="G62" s="34">
        <v>0</v>
      </c>
      <c r="I62" s="34">
        <v>0</v>
      </c>
      <c r="K62" s="34">
        <v>0</v>
      </c>
      <c r="M62" s="34">
        <v>0</v>
      </c>
      <c r="O62" s="34">
        <v>0</v>
      </c>
      <c r="P62" s="41">
        <v>11940683.499999996</v>
      </c>
      <c r="Q62" s="34">
        <v>0</v>
      </c>
      <c r="R62" s="34">
        <f t="shared" si="0"/>
        <v>0</v>
      </c>
      <c r="T62" s="34">
        <v>0</v>
      </c>
      <c r="V62" s="34">
        <v>0</v>
      </c>
      <c r="X62" s="34">
        <v>0</v>
      </c>
      <c r="Y62" s="41">
        <v>13352864</v>
      </c>
      <c r="Z62" s="34">
        <v>0</v>
      </c>
      <c r="AA62" s="34">
        <v>0</v>
      </c>
      <c r="AB62" s="35">
        <f t="shared" si="1"/>
        <v>0</v>
      </c>
      <c r="AC62" s="35">
        <f t="shared" si="2"/>
        <v>0</v>
      </c>
      <c r="AD62" s="35">
        <f t="shared" si="3"/>
        <v>0</v>
      </c>
      <c r="AE62" s="70">
        <f t="shared" si="4"/>
        <v>0</v>
      </c>
      <c r="AF62" s="70" t="str">
        <f t="shared" si="5"/>
        <v/>
      </c>
      <c r="AG62" s="70">
        <f t="shared" si="6"/>
        <v>0</v>
      </c>
      <c r="AH62" s="70" t="str">
        <f t="shared" si="7"/>
        <v/>
      </c>
      <c r="AI62" s="70">
        <f t="shared" si="8"/>
        <v>0</v>
      </c>
      <c r="AJ62" s="70" t="str">
        <f t="shared" si="9"/>
        <v/>
      </c>
      <c r="AK62" s="70" t="str">
        <f t="shared" si="10"/>
        <v/>
      </c>
      <c r="AL62" s="72">
        <f>IF(AK62="Adjust",(_xlfn.XLOOKUP(A62,'Adj factor'!A:A,'Adj factor'!I:I,,0)*AI62),'Aggregate (2)'!AI62)</f>
        <v>0</v>
      </c>
      <c r="AM62" s="72">
        <f t="shared" si="11"/>
        <v>0</v>
      </c>
      <c r="AN62" s="73" t="str">
        <f t="shared" si="12"/>
        <v>No change</v>
      </c>
      <c r="AO62" s="42">
        <f>VLOOKUP(B62,'Growthrates source'!A$2:H$49,8,FALSE)</f>
        <v>5.0912180313375632E-2</v>
      </c>
      <c r="AP62" s="42">
        <f>VLOOKUP(B62,'Growthrates source'!A$2:I$49,9,FALSE)</f>
        <v>-3.8361793441239245E-2</v>
      </c>
      <c r="AQ62" s="41">
        <f t="shared" si="13"/>
        <v>0</v>
      </c>
      <c r="AR62" s="41">
        <f t="shared" si="14"/>
        <v>0</v>
      </c>
      <c r="AS62" s="43">
        <f t="shared" si="15"/>
        <v>0</v>
      </c>
      <c r="AT62" s="43">
        <f t="shared" si="16"/>
        <v>0</v>
      </c>
      <c r="AU62" s="43">
        <f t="shared" si="17"/>
        <v>0</v>
      </c>
    </row>
    <row r="63" spans="1:47" x14ac:dyDescent="0.35">
      <c r="A63" t="str">
        <f>_xlfn.XLOOKUP(B63,'country codes'!G:G,'country codes'!H:H,,0)</f>
        <v>Benin</v>
      </c>
      <c r="B63" s="34" t="s">
        <v>164</v>
      </c>
      <c r="C63" s="41">
        <v>10014078.499999996</v>
      </c>
      <c r="D63" s="34" t="s">
        <v>136</v>
      </c>
      <c r="E63" s="34">
        <v>241</v>
      </c>
      <c r="F63" s="41">
        <v>10308730.499999994</v>
      </c>
      <c r="G63" s="34">
        <v>206</v>
      </c>
      <c r="I63" s="34">
        <v>0</v>
      </c>
      <c r="K63" s="34">
        <v>0</v>
      </c>
      <c r="M63" s="34">
        <v>234</v>
      </c>
      <c r="O63" s="34">
        <v>0</v>
      </c>
      <c r="P63" s="41">
        <v>11940683.499999996</v>
      </c>
      <c r="Q63" s="34">
        <v>137</v>
      </c>
      <c r="R63" s="34">
        <f t="shared" si="0"/>
        <v>137</v>
      </c>
      <c r="T63" s="34">
        <v>92</v>
      </c>
      <c r="V63" s="34">
        <v>0</v>
      </c>
      <c r="X63" s="34">
        <v>352</v>
      </c>
      <c r="Y63" s="41">
        <v>13352864</v>
      </c>
      <c r="Z63" s="34">
        <v>0</v>
      </c>
      <c r="AA63" s="34">
        <v>54</v>
      </c>
      <c r="AB63" s="35">
        <f t="shared" si="1"/>
        <v>241</v>
      </c>
      <c r="AC63" s="35">
        <f t="shared" si="2"/>
        <v>234</v>
      </c>
      <c r="AD63" s="35">
        <f t="shared" si="3"/>
        <v>352</v>
      </c>
      <c r="AE63" s="70">
        <f t="shared" si="4"/>
        <v>206</v>
      </c>
      <c r="AF63" s="70">
        <f t="shared" si="5"/>
        <v>2013</v>
      </c>
      <c r="AG63" s="70">
        <f t="shared" si="6"/>
        <v>137</v>
      </c>
      <c r="AH63" s="70">
        <f t="shared" si="7"/>
        <v>2018</v>
      </c>
      <c r="AI63" s="70">
        <f t="shared" si="8"/>
        <v>352</v>
      </c>
      <c r="AJ63" s="70">
        <f t="shared" si="9"/>
        <v>2021</v>
      </c>
      <c r="AK63" s="70" t="str">
        <f t="shared" si="10"/>
        <v/>
      </c>
      <c r="AL63" s="72">
        <f>IF(AK63="Adjust",(_xlfn.XLOOKUP(A63,'Adj factor'!A:A,'Adj factor'!I:I,,0)*AI63),'Aggregate (2)'!AI63)</f>
        <v>352</v>
      </c>
      <c r="AM63" s="72">
        <f t="shared" si="11"/>
        <v>352</v>
      </c>
      <c r="AN63" s="73" t="str">
        <f t="shared" si="12"/>
        <v>Increasing</v>
      </c>
      <c r="AO63" s="42">
        <f>VLOOKUP(B63,'Growthrates source'!A$2:H$49,8,FALSE)</f>
        <v>5.0912180313375632E-2</v>
      </c>
      <c r="AP63" s="42">
        <f>VLOOKUP(B63,'Growthrates source'!A$2:I$49,9,FALSE)</f>
        <v>-3.8361793441239245E-2</v>
      </c>
      <c r="AQ63" s="41">
        <f t="shared" si="13"/>
        <v>41.863869214032718</v>
      </c>
      <c r="AR63" s="41">
        <f t="shared" si="14"/>
        <v>48.129662269391119</v>
      </c>
      <c r="AS63" s="43">
        <f t="shared" si="15"/>
        <v>0.19983061929885557</v>
      </c>
      <c r="AT63" s="43">
        <f t="shared" si="16"/>
        <v>0.1147338006237248</v>
      </c>
      <c r="AU63" s="43">
        <f t="shared" si="17"/>
        <v>0.26361385842018609</v>
      </c>
    </row>
    <row r="64" spans="1:47" x14ac:dyDescent="0.35">
      <c r="A64" t="str">
        <f>_xlfn.XLOOKUP(B64,'country codes'!G:G,'country codes'!H:H,,0)</f>
        <v>Benin</v>
      </c>
      <c r="B64" s="34" t="s">
        <v>164</v>
      </c>
      <c r="C64" s="41">
        <v>10014078.499999996</v>
      </c>
      <c r="D64" s="34" t="s">
        <v>231</v>
      </c>
      <c r="E64" s="34">
        <v>0</v>
      </c>
      <c r="F64" s="41">
        <v>10308730.499999994</v>
      </c>
      <c r="G64" s="34">
        <v>0</v>
      </c>
      <c r="I64" s="34">
        <v>0</v>
      </c>
      <c r="K64" s="34">
        <v>0</v>
      </c>
      <c r="M64" s="34">
        <v>0</v>
      </c>
      <c r="O64" s="34">
        <v>0</v>
      </c>
      <c r="P64" s="41">
        <v>11940683.499999996</v>
      </c>
      <c r="Q64" s="34">
        <v>0</v>
      </c>
      <c r="R64" s="34">
        <f t="shared" si="0"/>
        <v>0</v>
      </c>
      <c r="T64" s="34">
        <v>0</v>
      </c>
      <c r="V64" s="34">
        <v>0</v>
      </c>
      <c r="X64" s="34">
        <v>0</v>
      </c>
      <c r="Y64" s="41">
        <v>13352864</v>
      </c>
      <c r="Z64" s="34">
        <v>0</v>
      </c>
      <c r="AA64" s="34">
        <v>0</v>
      </c>
      <c r="AB64" s="35">
        <f t="shared" si="1"/>
        <v>0</v>
      </c>
      <c r="AC64" s="35">
        <f t="shared" si="2"/>
        <v>0</v>
      </c>
      <c r="AD64" s="35">
        <f t="shared" si="3"/>
        <v>0</v>
      </c>
      <c r="AE64" s="70">
        <f t="shared" si="4"/>
        <v>0</v>
      </c>
      <c r="AF64" s="70" t="str">
        <f t="shared" si="5"/>
        <v/>
      </c>
      <c r="AG64" s="70">
        <f t="shared" si="6"/>
        <v>0</v>
      </c>
      <c r="AH64" s="70" t="str">
        <f t="shared" si="7"/>
        <v/>
      </c>
      <c r="AI64" s="70">
        <f t="shared" si="8"/>
        <v>0</v>
      </c>
      <c r="AJ64" s="70" t="str">
        <f t="shared" si="9"/>
        <v/>
      </c>
      <c r="AK64" s="70" t="str">
        <f t="shared" si="10"/>
        <v/>
      </c>
      <c r="AL64" s="72">
        <f>IF(AK64="Adjust",(_xlfn.XLOOKUP(A64,'Adj factor'!A:A,'Adj factor'!I:I,,0)*AI64),'Aggregate (2)'!AI64)</f>
        <v>0</v>
      </c>
      <c r="AM64" s="72">
        <f t="shared" si="11"/>
        <v>0</v>
      </c>
      <c r="AN64" s="73" t="str">
        <f t="shared" si="12"/>
        <v>No change</v>
      </c>
      <c r="AO64" s="42">
        <f>VLOOKUP(B64,'Growthrates source'!A$2:H$49,8,FALSE)</f>
        <v>5.0912180313375632E-2</v>
      </c>
      <c r="AP64" s="42">
        <f>VLOOKUP(B64,'Growthrates source'!A$2:I$49,9,FALSE)</f>
        <v>-3.8361793441239245E-2</v>
      </c>
      <c r="AQ64" s="41">
        <f t="shared" si="13"/>
        <v>0</v>
      </c>
      <c r="AR64" s="41">
        <f t="shared" si="14"/>
        <v>0</v>
      </c>
      <c r="AS64" s="43">
        <f t="shared" si="15"/>
        <v>0</v>
      </c>
      <c r="AT64" s="43">
        <f t="shared" si="16"/>
        <v>0</v>
      </c>
      <c r="AU64" s="43">
        <f t="shared" si="17"/>
        <v>0</v>
      </c>
    </row>
    <row r="65" spans="1:47" x14ac:dyDescent="0.35">
      <c r="A65" t="str">
        <f>_xlfn.XLOOKUP(B65,'country codes'!G:G,'country codes'!H:H,,0)</f>
        <v>Benin</v>
      </c>
      <c r="B65" s="34" t="s">
        <v>164</v>
      </c>
      <c r="C65" s="41">
        <v>10014078.499999996</v>
      </c>
      <c r="D65" s="34" t="s">
        <v>141</v>
      </c>
      <c r="E65" s="34">
        <v>0</v>
      </c>
      <c r="F65" s="41">
        <v>10308730.499999994</v>
      </c>
      <c r="G65" s="34">
        <v>0</v>
      </c>
      <c r="I65" s="34">
        <v>0</v>
      </c>
      <c r="K65" s="34">
        <v>0</v>
      </c>
      <c r="M65" s="34">
        <v>0</v>
      </c>
      <c r="O65" s="34">
        <v>0</v>
      </c>
      <c r="P65" s="41">
        <v>11940683.499999996</v>
      </c>
      <c r="Q65" s="34">
        <v>0</v>
      </c>
      <c r="R65" s="34">
        <f t="shared" si="0"/>
        <v>0</v>
      </c>
      <c r="T65" s="34">
        <v>0</v>
      </c>
      <c r="V65" s="34">
        <v>0</v>
      </c>
      <c r="X65" s="34">
        <v>0</v>
      </c>
      <c r="Y65" s="41">
        <v>13352864</v>
      </c>
      <c r="Z65" s="34">
        <v>0</v>
      </c>
      <c r="AA65" s="34">
        <v>0</v>
      </c>
      <c r="AB65" s="35">
        <f t="shared" si="1"/>
        <v>0</v>
      </c>
      <c r="AC65" s="35">
        <f t="shared" si="2"/>
        <v>0</v>
      </c>
      <c r="AD65" s="35">
        <f t="shared" si="3"/>
        <v>0</v>
      </c>
      <c r="AE65" s="70">
        <f t="shared" si="4"/>
        <v>0</v>
      </c>
      <c r="AF65" s="70" t="str">
        <f t="shared" si="5"/>
        <v/>
      </c>
      <c r="AG65" s="70">
        <f t="shared" si="6"/>
        <v>0</v>
      </c>
      <c r="AH65" s="70" t="str">
        <f t="shared" si="7"/>
        <v/>
      </c>
      <c r="AI65" s="70">
        <f t="shared" si="8"/>
        <v>0</v>
      </c>
      <c r="AJ65" s="70" t="str">
        <f t="shared" si="9"/>
        <v/>
      </c>
      <c r="AK65" s="70" t="str">
        <f t="shared" si="10"/>
        <v/>
      </c>
      <c r="AL65" s="72">
        <f>IF(AK65="Adjust",(_xlfn.XLOOKUP(A65,'Adj factor'!A:A,'Adj factor'!I:I,,0)*AI65),'Aggregate (2)'!AI65)</f>
        <v>0</v>
      </c>
      <c r="AM65" s="72">
        <f t="shared" si="11"/>
        <v>0</v>
      </c>
      <c r="AN65" s="73" t="str">
        <f t="shared" si="12"/>
        <v>No change</v>
      </c>
      <c r="AO65" s="42">
        <f>VLOOKUP(B65,'Growthrates source'!A$2:H$49,8,FALSE)</f>
        <v>5.0912180313375632E-2</v>
      </c>
      <c r="AP65" s="42">
        <f>VLOOKUP(B65,'Growthrates source'!A$2:I$49,9,FALSE)</f>
        <v>-3.8361793441239245E-2</v>
      </c>
      <c r="AQ65" s="41">
        <f t="shared" si="13"/>
        <v>0</v>
      </c>
      <c r="AR65" s="41">
        <f t="shared" si="14"/>
        <v>0</v>
      </c>
      <c r="AS65" s="43">
        <f t="shared" si="15"/>
        <v>0</v>
      </c>
      <c r="AT65" s="43">
        <f t="shared" si="16"/>
        <v>0</v>
      </c>
      <c r="AU65" s="43">
        <f t="shared" si="17"/>
        <v>0</v>
      </c>
    </row>
    <row r="66" spans="1:47" x14ac:dyDescent="0.35">
      <c r="A66" t="str">
        <f>_xlfn.XLOOKUP(B66,'country codes'!G:G,'country codes'!H:H,,0)</f>
        <v>Benin</v>
      </c>
      <c r="B66" s="34" t="s">
        <v>164</v>
      </c>
      <c r="C66" s="41">
        <v>10014078.499999996</v>
      </c>
      <c r="D66" s="34" t="s">
        <v>232</v>
      </c>
      <c r="E66" s="34">
        <v>0</v>
      </c>
      <c r="F66" s="41">
        <v>10308730.499999994</v>
      </c>
      <c r="G66" s="34">
        <v>0</v>
      </c>
      <c r="I66" s="34">
        <v>0</v>
      </c>
      <c r="K66" s="34">
        <v>0</v>
      </c>
      <c r="M66" s="34">
        <v>0</v>
      </c>
      <c r="O66" s="34">
        <v>0</v>
      </c>
      <c r="P66" s="41">
        <v>11940683.499999996</v>
      </c>
      <c r="Q66" s="34">
        <v>0</v>
      </c>
      <c r="R66" s="34">
        <f t="shared" si="0"/>
        <v>156</v>
      </c>
      <c r="T66" s="34">
        <v>0</v>
      </c>
      <c r="V66" s="34">
        <v>0</v>
      </c>
      <c r="X66" s="34">
        <v>0</v>
      </c>
      <c r="Y66" s="41">
        <v>13352864</v>
      </c>
      <c r="Z66" s="34">
        <v>0</v>
      </c>
      <c r="AA66" s="34">
        <v>156</v>
      </c>
      <c r="AB66" s="35">
        <f t="shared" si="1"/>
        <v>0</v>
      </c>
      <c r="AC66" s="35">
        <f t="shared" si="2"/>
        <v>0</v>
      </c>
      <c r="AD66" s="35">
        <f t="shared" si="3"/>
        <v>0</v>
      </c>
      <c r="AE66" s="70">
        <f t="shared" si="4"/>
        <v>0</v>
      </c>
      <c r="AF66" s="70" t="str">
        <f t="shared" si="5"/>
        <v/>
      </c>
      <c r="AG66" s="70">
        <f t="shared" si="6"/>
        <v>156</v>
      </c>
      <c r="AH66" s="70" t="str">
        <f t="shared" si="7"/>
        <v>2018 (triag)</v>
      </c>
      <c r="AI66" s="70">
        <f t="shared" si="8"/>
        <v>156</v>
      </c>
      <c r="AJ66" s="70" t="str">
        <f t="shared" si="9"/>
        <v>2018 (triag)</v>
      </c>
      <c r="AK66" s="70" t="str">
        <f t="shared" si="10"/>
        <v/>
      </c>
      <c r="AL66" s="72">
        <f>IF(AK66="Adjust",(_xlfn.XLOOKUP(A66,'Adj factor'!A:A,'Adj factor'!I:I,,0)*AI66),'Aggregate (2)'!AI66)</f>
        <v>156</v>
      </c>
      <c r="AM66" s="72">
        <f t="shared" si="11"/>
        <v>156</v>
      </c>
      <c r="AN66" s="73" t="str">
        <f t="shared" si="12"/>
        <v>No change</v>
      </c>
      <c r="AO66" s="42">
        <f>VLOOKUP(B66,'Growthrates source'!A$2:H$49,8,FALSE)</f>
        <v>5.0912180313375632E-2</v>
      </c>
      <c r="AP66" s="42">
        <f>VLOOKUP(B66,'Growthrates source'!A$2:I$49,9,FALSE)</f>
        <v>-3.8361793441239245E-2</v>
      </c>
      <c r="AQ66" s="41">
        <f t="shared" si="13"/>
        <v>120.94006661831673</v>
      </c>
      <c r="AR66" s="41">
        <f t="shared" si="14"/>
        <v>139.04124655601879</v>
      </c>
      <c r="AS66" s="43">
        <f t="shared" si="15"/>
        <v>0</v>
      </c>
      <c r="AT66" s="43">
        <f t="shared" si="16"/>
        <v>0.13064578757154066</v>
      </c>
      <c r="AU66" s="43">
        <f t="shared" si="17"/>
        <v>0.11682886907258248</v>
      </c>
    </row>
    <row r="67" spans="1:47" x14ac:dyDescent="0.35">
      <c r="A67" t="str">
        <f>_xlfn.XLOOKUP(B67,'country codes'!G:G,'country codes'!H:H,,0)</f>
        <v>Benin</v>
      </c>
      <c r="B67" s="34" t="s">
        <v>164</v>
      </c>
      <c r="C67" s="41">
        <v>10014078.499999996</v>
      </c>
      <c r="D67" s="34" t="s">
        <v>233</v>
      </c>
      <c r="E67" s="34">
        <v>0</v>
      </c>
      <c r="F67" s="41">
        <v>10308730.499999994</v>
      </c>
      <c r="G67" s="34">
        <v>0</v>
      </c>
      <c r="I67" s="34">
        <v>0</v>
      </c>
      <c r="K67" s="34">
        <v>0</v>
      </c>
      <c r="M67" s="34">
        <v>0</v>
      </c>
      <c r="O67" s="34">
        <v>0</v>
      </c>
      <c r="P67" s="41">
        <v>11940683.499999996</v>
      </c>
      <c r="Q67" s="34">
        <v>0</v>
      </c>
      <c r="R67" s="34">
        <f t="shared" ref="R67:R130" si="18">MAX(Q67,AA67)</f>
        <v>1994</v>
      </c>
      <c r="T67" s="34">
        <v>0</v>
      </c>
      <c r="V67" s="34">
        <v>0</v>
      </c>
      <c r="X67" s="34">
        <v>0</v>
      </c>
      <c r="Y67" s="41">
        <v>13352864</v>
      </c>
      <c r="Z67" s="34">
        <v>0</v>
      </c>
      <c r="AA67" s="34">
        <v>1994</v>
      </c>
      <c r="AB67" s="35">
        <f t="shared" ref="AB67:AB130" si="19">MAX(G67,E67,I67,K67)</f>
        <v>0</v>
      </c>
      <c r="AC67" s="35">
        <f t="shared" ref="AC67:AC130" si="20">MAX(M67,O67,Q67,T67)</f>
        <v>0</v>
      </c>
      <c r="AD67" s="35">
        <f t="shared" ref="AD67:AD130" si="21">MAX(V67,X67,Z67)</f>
        <v>0</v>
      </c>
      <c r="AE67" s="70">
        <f t="shared" ref="AE67:AE130" si="22">IF(G67&gt;0,G67,IF(E67&gt;0,E67,IF(I67&gt;0,I67,K67)))</f>
        <v>0</v>
      </c>
      <c r="AF67" s="70" t="str">
        <f t="shared" ref="AF67:AF130" si="23">IF(AE67&gt;0,_xlfn.XLOOKUP(AE67,$B67:$K67,$B$1:$K$1,,0),"")</f>
        <v/>
      </c>
      <c r="AG67" s="70">
        <f t="shared" ref="AG67:AG130" si="24">IF(R67&gt;0,R67,IF(O67&gt;0,O67,T67))</f>
        <v>1994</v>
      </c>
      <c r="AH67" s="70" t="str">
        <f t="shared" ref="AH67:AH130" si="25">IF(AG67&gt;0,_xlfn.XLOOKUP(AG67,$L67:$T67,$L$1:$T$1,,0),"")</f>
        <v>2018 (triag)</v>
      </c>
      <c r="AI67" s="70">
        <f t="shared" ref="AI67:AI130" si="26">IF((IF(Z67&gt;0,Z67,IF(X67&gt;0,X67,IF(V67&gt;0,V67,T67))))=0,AG67,IF(Z67&gt;0,Z67,IF(X67&gt;0,X67,IF(V67&gt;0,V67,T67))))</f>
        <v>1994</v>
      </c>
      <c r="AJ67" s="70" t="str">
        <f t="shared" ref="AJ67:AJ130" si="27">IFERROR(IF(AI67&gt;0,_xlfn.XLOOKUP(AI67,$V67:$Z67,$V$1:$Z$1,,0),""),AH67)</f>
        <v>2018 (triag)</v>
      </c>
      <c r="AK67" s="70" t="str">
        <f t="shared" ref="AK67:AK130" si="28">IF(AI67&lt;AG67,"Adjust","")</f>
        <v/>
      </c>
      <c r="AL67" s="72">
        <f>IF(AK67="Adjust",(_xlfn.XLOOKUP(A67,'Adj factor'!A:A,'Adj factor'!I:I,,0)*AI67),'Aggregate (2)'!AI67)</f>
        <v>1994</v>
      </c>
      <c r="AM67" s="72">
        <f t="shared" ref="AM67:AM130" si="29">IF(AL67&lt;AG67,AG67,AL67)</f>
        <v>1994</v>
      </c>
      <c r="AN67" s="73" t="str">
        <f t="shared" ref="AN67:AN130" si="30">IF(AL67&gt;AG67,"Increasing",IF(AL67&lt;AG67,"Decreasing","No change"))</f>
        <v>No change</v>
      </c>
      <c r="AO67" s="42">
        <f>VLOOKUP(B67,'Growthrates source'!A$2:H$49,8,FALSE)</f>
        <v>5.0912180313375632E-2</v>
      </c>
      <c r="AP67" s="42">
        <f>VLOOKUP(B67,'Growthrates source'!A$2:I$49,9,FALSE)</f>
        <v>-3.8361793441239245E-2</v>
      </c>
      <c r="AQ67" s="41">
        <f t="shared" ref="AQ67:AQ130" si="31">AA67/(EXP(AO67*5))</f>
        <v>1545.8621335700229</v>
      </c>
      <c r="AR67" s="41">
        <f t="shared" ref="AR67:AR130" si="32">AA67*EXP(AP67*3)</f>
        <v>1777.2323437993684</v>
      </c>
      <c r="AS67" s="43">
        <f t="shared" ref="AS67:AS130" si="33">(AE67*10000)/F67</f>
        <v>0</v>
      </c>
      <c r="AT67" s="43">
        <f t="shared" ref="AT67:AT130" si="34">(AG67*10000)/P67</f>
        <v>1.6699211565234107</v>
      </c>
      <c r="AU67" s="43">
        <f t="shared" ref="AU67:AU130" si="35">(AM67*10000)/Y67</f>
        <v>1.4933125957098043</v>
      </c>
    </row>
    <row r="68" spans="1:47" x14ac:dyDescent="0.35">
      <c r="A68" t="str">
        <f>_xlfn.XLOOKUP(B68,'country codes'!G:G,'country codes'!H:H,,0)</f>
        <v>Benin</v>
      </c>
      <c r="B68" s="34" t="s">
        <v>164</v>
      </c>
      <c r="C68" s="41">
        <v>10014078.499999996</v>
      </c>
      <c r="D68" s="34" t="s">
        <v>134</v>
      </c>
      <c r="E68" s="34">
        <v>845</v>
      </c>
      <c r="F68" s="41">
        <v>10308730.499999994</v>
      </c>
      <c r="G68" s="34">
        <v>830</v>
      </c>
      <c r="I68" s="34">
        <v>0</v>
      </c>
      <c r="K68" s="34">
        <v>0</v>
      </c>
      <c r="M68" s="34">
        <v>1166</v>
      </c>
      <c r="O68" s="34">
        <v>0</v>
      </c>
      <c r="P68" s="41">
        <v>11940683.499999996</v>
      </c>
      <c r="Q68" s="34">
        <v>0</v>
      </c>
      <c r="R68" s="34">
        <f t="shared" si="18"/>
        <v>241</v>
      </c>
      <c r="T68" s="34">
        <v>0</v>
      </c>
      <c r="V68" s="34">
        <v>0</v>
      </c>
      <c r="X68" s="34">
        <v>1744</v>
      </c>
      <c r="Y68" s="41">
        <v>13352864</v>
      </c>
      <c r="Z68" s="34">
        <v>1602</v>
      </c>
      <c r="AA68" s="34">
        <v>241</v>
      </c>
      <c r="AB68" s="35">
        <f t="shared" si="19"/>
        <v>845</v>
      </c>
      <c r="AC68" s="35">
        <f t="shared" si="20"/>
        <v>1166</v>
      </c>
      <c r="AD68" s="35">
        <f t="shared" si="21"/>
        <v>1744</v>
      </c>
      <c r="AE68" s="70">
        <f t="shared" si="22"/>
        <v>830</v>
      </c>
      <c r="AF68" s="70">
        <f t="shared" si="23"/>
        <v>2013</v>
      </c>
      <c r="AG68" s="70">
        <f t="shared" si="24"/>
        <v>241</v>
      </c>
      <c r="AH68" s="70" t="str">
        <f t="shared" si="25"/>
        <v>2018 (triag)</v>
      </c>
      <c r="AI68" s="70">
        <f t="shared" si="26"/>
        <v>1602</v>
      </c>
      <c r="AJ68" s="70">
        <f t="shared" si="27"/>
        <v>2022</v>
      </c>
      <c r="AK68" s="70" t="str">
        <f t="shared" si="28"/>
        <v/>
      </c>
      <c r="AL68" s="72">
        <f>IF(AK68="Adjust",(_xlfn.XLOOKUP(A68,'Adj factor'!A:A,'Adj factor'!I:I,,0)*AI68),'Aggregate (2)'!AI68)</f>
        <v>1602</v>
      </c>
      <c r="AM68" s="72">
        <f t="shared" si="29"/>
        <v>1602</v>
      </c>
      <c r="AN68" s="73" t="str">
        <f t="shared" si="30"/>
        <v>Increasing</v>
      </c>
      <c r="AO68" s="42">
        <f>VLOOKUP(B68,'Growthrates source'!A$2:H$49,8,FALSE)</f>
        <v>5.0912180313375632E-2</v>
      </c>
      <c r="AP68" s="42">
        <f>VLOOKUP(B68,'Growthrates source'!A$2:I$49,9,FALSE)</f>
        <v>-3.8361793441239245E-2</v>
      </c>
      <c r="AQ68" s="41">
        <f t="shared" si="31"/>
        <v>186.83689778855342</v>
      </c>
      <c r="AR68" s="41">
        <f t="shared" si="32"/>
        <v>214.8009001282085</v>
      </c>
      <c r="AS68" s="43">
        <f t="shared" si="33"/>
        <v>0.80514278649538895</v>
      </c>
      <c r="AT68" s="43">
        <f t="shared" si="34"/>
        <v>0.20183099233808524</v>
      </c>
      <c r="AU68" s="43">
        <f t="shared" si="35"/>
        <v>1.1997426170145971</v>
      </c>
    </row>
    <row r="69" spans="1:47" x14ac:dyDescent="0.35">
      <c r="A69" t="str">
        <f>_xlfn.XLOOKUP(B69,'country codes'!G:G,'country codes'!H:H,,0)</f>
        <v>Benin</v>
      </c>
      <c r="B69" s="34" t="s">
        <v>164</v>
      </c>
      <c r="C69" s="41">
        <v>10014078.499999996</v>
      </c>
      <c r="D69" s="34" t="s">
        <v>142</v>
      </c>
      <c r="E69" s="34">
        <v>0</v>
      </c>
      <c r="F69" s="41">
        <v>10308730.499999994</v>
      </c>
      <c r="G69" s="34">
        <v>0</v>
      </c>
      <c r="I69" s="34">
        <v>0</v>
      </c>
      <c r="K69" s="34">
        <v>0</v>
      </c>
      <c r="M69" s="34">
        <v>0</v>
      </c>
      <c r="O69" s="34">
        <v>0</v>
      </c>
      <c r="P69" s="41">
        <v>11940683.499999996</v>
      </c>
      <c r="Q69" s="34">
        <v>5086</v>
      </c>
      <c r="R69" s="34">
        <f t="shared" si="18"/>
        <v>5086</v>
      </c>
      <c r="T69" s="34">
        <v>0</v>
      </c>
      <c r="V69" s="34">
        <v>0</v>
      </c>
      <c r="X69" s="34">
        <v>382</v>
      </c>
      <c r="Y69" s="41">
        <v>13352864</v>
      </c>
      <c r="Z69" s="34">
        <v>382</v>
      </c>
      <c r="AA69" s="34">
        <v>146</v>
      </c>
      <c r="AB69" s="35">
        <f t="shared" si="19"/>
        <v>0</v>
      </c>
      <c r="AC69" s="35">
        <f t="shared" si="20"/>
        <v>5086</v>
      </c>
      <c r="AD69" s="35">
        <f t="shared" si="21"/>
        <v>382</v>
      </c>
      <c r="AE69" s="70">
        <f t="shared" si="22"/>
        <v>0</v>
      </c>
      <c r="AF69" s="70" t="str">
        <f t="shared" si="23"/>
        <v/>
      </c>
      <c r="AG69" s="70">
        <f t="shared" si="24"/>
        <v>5086</v>
      </c>
      <c r="AH69" s="70">
        <f t="shared" si="25"/>
        <v>2018</v>
      </c>
      <c r="AI69" s="70">
        <f t="shared" si="26"/>
        <v>382</v>
      </c>
      <c r="AJ69" s="70">
        <f t="shared" si="27"/>
        <v>2021</v>
      </c>
      <c r="AK69" s="70" t="str">
        <f t="shared" si="28"/>
        <v>Adjust</v>
      </c>
      <c r="AL69" s="72">
        <f>IF(AK69="Adjust",(_xlfn.XLOOKUP(A69,'Adj factor'!A:A,'Adj factor'!I:I,,0)*AI69),'Aggregate (2)'!AI69)</f>
        <v>475.9367826904986</v>
      </c>
      <c r="AM69" s="72">
        <f t="shared" si="29"/>
        <v>5086</v>
      </c>
      <c r="AN69" s="73" t="str">
        <f t="shared" si="30"/>
        <v>Decreasing</v>
      </c>
      <c r="AO69" s="42">
        <f>VLOOKUP(B69,'Growthrates source'!A$2:H$49,8,FALSE)</f>
        <v>5.0912180313375632E-2</v>
      </c>
      <c r="AP69" s="42">
        <f>VLOOKUP(B69,'Growthrates source'!A$2:I$49,9,FALSE)</f>
        <v>-3.8361793441239245E-2</v>
      </c>
      <c r="AQ69" s="41">
        <f t="shared" si="31"/>
        <v>113.18749824534771</v>
      </c>
      <c r="AR69" s="41">
        <f t="shared" si="32"/>
        <v>130.12834613576118</v>
      </c>
      <c r="AS69" s="43">
        <f t="shared" si="33"/>
        <v>0</v>
      </c>
      <c r="AT69" s="43">
        <f t="shared" si="34"/>
        <v>4.2593876640311263</v>
      </c>
      <c r="AU69" s="43">
        <f t="shared" si="35"/>
        <v>3.8089206929689392</v>
      </c>
    </row>
    <row r="70" spans="1:47" x14ac:dyDescent="0.35">
      <c r="A70" t="str">
        <f>_xlfn.XLOOKUP(B70,'country codes'!G:G,'country codes'!H:H,,0)</f>
        <v>Benin</v>
      </c>
      <c r="B70" s="34" t="s">
        <v>164</v>
      </c>
      <c r="C70" s="41">
        <v>10014078.499999996</v>
      </c>
      <c r="D70" s="34" t="s">
        <v>83</v>
      </c>
      <c r="E70" s="34">
        <v>0</v>
      </c>
      <c r="F70" s="41">
        <v>10308730.499999994</v>
      </c>
      <c r="G70" s="34">
        <v>0</v>
      </c>
      <c r="I70" s="34">
        <v>0</v>
      </c>
      <c r="K70" s="34">
        <v>0</v>
      </c>
      <c r="M70" s="34">
        <v>0</v>
      </c>
      <c r="O70" s="34">
        <v>0</v>
      </c>
      <c r="P70" s="41">
        <v>11940683.499999996</v>
      </c>
      <c r="Q70" s="34">
        <v>58</v>
      </c>
      <c r="R70" s="34">
        <f t="shared" si="18"/>
        <v>58</v>
      </c>
      <c r="T70" s="34">
        <v>0</v>
      </c>
      <c r="V70" s="34">
        <v>0</v>
      </c>
      <c r="X70" s="34">
        <v>187</v>
      </c>
      <c r="Y70" s="41">
        <v>13352864</v>
      </c>
      <c r="Z70" s="34">
        <v>187</v>
      </c>
      <c r="AA70" s="34">
        <v>0</v>
      </c>
      <c r="AB70" s="35">
        <f t="shared" si="19"/>
        <v>0</v>
      </c>
      <c r="AC70" s="35">
        <f t="shared" si="20"/>
        <v>58</v>
      </c>
      <c r="AD70" s="35">
        <f t="shared" si="21"/>
        <v>187</v>
      </c>
      <c r="AE70" s="70">
        <f t="shared" si="22"/>
        <v>0</v>
      </c>
      <c r="AF70" s="70" t="str">
        <f t="shared" si="23"/>
        <v/>
      </c>
      <c r="AG70" s="70">
        <f t="shared" si="24"/>
        <v>58</v>
      </c>
      <c r="AH70" s="70">
        <f t="shared" si="25"/>
        <v>2018</v>
      </c>
      <c r="AI70" s="70">
        <f t="shared" si="26"/>
        <v>187</v>
      </c>
      <c r="AJ70" s="70">
        <f t="shared" si="27"/>
        <v>2021</v>
      </c>
      <c r="AK70" s="70" t="str">
        <f t="shared" si="28"/>
        <v/>
      </c>
      <c r="AL70" s="72">
        <f>IF(AK70="Adjust",(_xlfn.XLOOKUP(A70,'Adj factor'!A:A,'Adj factor'!I:I,,0)*AI70),'Aggregate (2)'!AI70)</f>
        <v>187</v>
      </c>
      <c r="AM70" s="72">
        <f t="shared" si="29"/>
        <v>187</v>
      </c>
      <c r="AN70" s="73" t="str">
        <f t="shared" si="30"/>
        <v>Increasing</v>
      </c>
      <c r="AO70" s="42">
        <f>VLOOKUP(B70,'Growthrates source'!A$2:H$49,8,FALSE)</f>
        <v>5.0912180313375632E-2</v>
      </c>
      <c r="AP70" s="42">
        <f>VLOOKUP(B70,'Growthrates source'!A$2:I$49,9,FALSE)</f>
        <v>-3.8361793441239245E-2</v>
      </c>
      <c r="AQ70" s="41">
        <f t="shared" si="31"/>
        <v>0</v>
      </c>
      <c r="AR70" s="41">
        <f t="shared" si="32"/>
        <v>0</v>
      </c>
      <c r="AS70" s="43">
        <f t="shared" si="33"/>
        <v>0</v>
      </c>
      <c r="AT70" s="43">
        <f t="shared" si="34"/>
        <v>4.8573433840701008E-2</v>
      </c>
      <c r="AU70" s="43">
        <f t="shared" si="35"/>
        <v>0.14004486228572388</v>
      </c>
    </row>
    <row r="71" spans="1:47" x14ac:dyDescent="0.35">
      <c r="A71" t="str">
        <f>_xlfn.XLOOKUP(B71,'country codes'!G:G,'country codes'!H:H,,0)</f>
        <v>Benin</v>
      </c>
      <c r="B71" s="34" t="s">
        <v>164</v>
      </c>
      <c r="C71" s="41">
        <v>10014078.499999996</v>
      </c>
      <c r="D71" s="34" t="s">
        <v>84</v>
      </c>
      <c r="E71" s="34">
        <v>0</v>
      </c>
      <c r="F71" s="41">
        <v>10308730.499999994</v>
      </c>
      <c r="G71" s="34">
        <v>0</v>
      </c>
      <c r="I71" s="34">
        <v>0</v>
      </c>
      <c r="K71" s="34">
        <v>0</v>
      </c>
      <c r="M71" s="34">
        <v>0</v>
      </c>
      <c r="O71" s="34">
        <v>0</v>
      </c>
      <c r="P71" s="41">
        <v>11940683.499999996</v>
      </c>
      <c r="Q71" s="34">
        <v>102</v>
      </c>
      <c r="R71" s="34">
        <f t="shared" si="18"/>
        <v>102</v>
      </c>
      <c r="T71" s="34">
        <v>0</v>
      </c>
      <c r="V71" s="34">
        <v>0</v>
      </c>
      <c r="X71" s="34">
        <v>0</v>
      </c>
      <c r="Y71" s="41">
        <v>13352864</v>
      </c>
      <c r="Z71" s="34">
        <v>0</v>
      </c>
      <c r="AA71" s="34">
        <v>0</v>
      </c>
      <c r="AB71" s="35">
        <f t="shared" si="19"/>
        <v>0</v>
      </c>
      <c r="AC71" s="35">
        <f t="shared" si="20"/>
        <v>102</v>
      </c>
      <c r="AD71" s="35">
        <f t="shared" si="21"/>
        <v>0</v>
      </c>
      <c r="AE71" s="70">
        <f t="shared" si="22"/>
        <v>0</v>
      </c>
      <c r="AF71" s="70" t="str">
        <f t="shared" si="23"/>
        <v/>
      </c>
      <c r="AG71" s="70">
        <f t="shared" si="24"/>
        <v>102</v>
      </c>
      <c r="AH71" s="70">
        <f t="shared" si="25"/>
        <v>2018</v>
      </c>
      <c r="AI71" s="70">
        <f t="shared" si="26"/>
        <v>102</v>
      </c>
      <c r="AJ71" s="70">
        <f t="shared" si="27"/>
        <v>2018</v>
      </c>
      <c r="AK71" s="70" t="str">
        <f t="shared" si="28"/>
        <v/>
      </c>
      <c r="AL71" s="72">
        <f>IF(AK71="Adjust",(_xlfn.XLOOKUP(A71,'Adj factor'!A:A,'Adj factor'!I:I,,0)*AI71),'Aggregate (2)'!AI71)</f>
        <v>102</v>
      </c>
      <c r="AM71" s="72">
        <f t="shared" si="29"/>
        <v>102</v>
      </c>
      <c r="AN71" s="73" t="str">
        <f t="shared" si="30"/>
        <v>No change</v>
      </c>
      <c r="AO71" s="42">
        <f>VLOOKUP(B71,'Growthrates source'!A$2:H$49,8,FALSE)</f>
        <v>5.0912180313375632E-2</v>
      </c>
      <c r="AP71" s="42">
        <f>VLOOKUP(B71,'Growthrates source'!A$2:I$49,9,FALSE)</f>
        <v>-3.8361793441239245E-2</v>
      </c>
      <c r="AQ71" s="41">
        <f t="shared" si="31"/>
        <v>0</v>
      </c>
      <c r="AR71" s="41">
        <f t="shared" si="32"/>
        <v>0</v>
      </c>
      <c r="AS71" s="43">
        <f t="shared" si="33"/>
        <v>0</v>
      </c>
      <c r="AT71" s="43">
        <f t="shared" si="34"/>
        <v>8.5422245719853504E-2</v>
      </c>
      <c r="AU71" s="43">
        <f t="shared" si="35"/>
        <v>7.6388106701303929E-2</v>
      </c>
    </row>
    <row r="72" spans="1:47" x14ac:dyDescent="0.35">
      <c r="A72" t="str">
        <f>_xlfn.XLOOKUP(B72,'country codes'!G:G,'country codes'!H:H,,0)</f>
        <v>Benin</v>
      </c>
      <c r="B72" s="34" t="s">
        <v>164</v>
      </c>
      <c r="C72" s="41">
        <v>10014078.499999996</v>
      </c>
      <c r="D72" s="34" t="s">
        <v>126</v>
      </c>
      <c r="E72" s="34">
        <v>0</v>
      </c>
      <c r="F72" s="41">
        <v>10308730.499999994</v>
      </c>
      <c r="G72" s="34">
        <v>0</v>
      </c>
      <c r="I72" s="34">
        <v>0</v>
      </c>
      <c r="K72" s="34">
        <v>0</v>
      </c>
      <c r="M72" s="34">
        <v>0</v>
      </c>
      <c r="O72" s="34">
        <v>0</v>
      </c>
      <c r="P72" s="41">
        <v>11940683.499999996</v>
      </c>
      <c r="Q72" s="34">
        <v>0</v>
      </c>
      <c r="R72" s="34">
        <f t="shared" si="18"/>
        <v>0</v>
      </c>
      <c r="T72" s="34">
        <v>0</v>
      </c>
      <c r="V72" s="34">
        <v>0</v>
      </c>
      <c r="X72" s="34">
        <v>0</v>
      </c>
      <c r="Y72" s="41">
        <v>13352864</v>
      </c>
      <c r="Z72" s="34">
        <v>0</v>
      </c>
      <c r="AA72" s="34">
        <v>0</v>
      </c>
      <c r="AB72" s="35">
        <f t="shared" si="19"/>
        <v>0</v>
      </c>
      <c r="AC72" s="35">
        <f t="shared" si="20"/>
        <v>0</v>
      </c>
      <c r="AD72" s="35">
        <f t="shared" si="21"/>
        <v>0</v>
      </c>
      <c r="AE72" s="70">
        <f t="shared" si="22"/>
        <v>0</v>
      </c>
      <c r="AF72" s="70" t="str">
        <f t="shared" si="23"/>
        <v/>
      </c>
      <c r="AG72" s="70">
        <f t="shared" si="24"/>
        <v>0</v>
      </c>
      <c r="AH72" s="70" t="str">
        <f t="shared" si="25"/>
        <v/>
      </c>
      <c r="AI72" s="70">
        <f t="shared" si="26"/>
        <v>0</v>
      </c>
      <c r="AJ72" s="70" t="str">
        <f t="shared" si="27"/>
        <v/>
      </c>
      <c r="AK72" s="70" t="str">
        <f t="shared" si="28"/>
        <v/>
      </c>
      <c r="AL72" s="72">
        <f>IF(AK72="Adjust",(_xlfn.XLOOKUP(A72,'Adj factor'!A:A,'Adj factor'!I:I,,0)*AI72),'Aggregate (2)'!AI72)</f>
        <v>0</v>
      </c>
      <c r="AM72" s="72">
        <f t="shared" si="29"/>
        <v>0</v>
      </c>
      <c r="AN72" s="73" t="str">
        <f t="shared" si="30"/>
        <v>No change</v>
      </c>
      <c r="AO72" s="42">
        <f>VLOOKUP(B72,'Growthrates source'!A$2:H$49,8,FALSE)</f>
        <v>5.0912180313375632E-2</v>
      </c>
      <c r="AP72" s="42">
        <f>VLOOKUP(B72,'Growthrates source'!A$2:I$49,9,FALSE)</f>
        <v>-3.8361793441239245E-2</v>
      </c>
      <c r="AQ72" s="41">
        <f t="shared" si="31"/>
        <v>0</v>
      </c>
      <c r="AR72" s="41">
        <f t="shared" si="32"/>
        <v>0</v>
      </c>
      <c r="AS72" s="43">
        <f t="shared" si="33"/>
        <v>0</v>
      </c>
      <c r="AT72" s="43">
        <f t="shared" si="34"/>
        <v>0</v>
      </c>
      <c r="AU72" s="43">
        <f t="shared" si="35"/>
        <v>0</v>
      </c>
    </row>
    <row r="73" spans="1:47" x14ac:dyDescent="0.35">
      <c r="A73" t="str">
        <f>_xlfn.XLOOKUP(B73,'country codes'!G:G,'country codes'!H:H,,0)</f>
        <v>Benin</v>
      </c>
      <c r="B73" s="34" t="s">
        <v>164</v>
      </c>
      <c r="C73" s="41">
        <v>10014078.499999996</v>
      </c>
      <c r="D73" s="34" t="s">
        <v>87</v>
      </c>
      <c r="E73" s="34">
        <v>0</v>
      </c>
      <c r="F73" s="41">
        <v>10308730.499999994</v>
      </c>
      <c r="G73" s="34">
        <v>10200</v>
      </c>
      <c r="I73" s="34">
        <v>0</v>
      </c>
      <c r="K73" s="34">
        <v>0</v>
      </c>
      <c r="M73" s="34">
        <v>0</v>
      </c>
      <c r="O73" s="34">
        <v>0</v>
      </c>
      <c r="P73" s="41">
        <v>11940683.499999996</v>
      </c>
      <c r="Q73" s="34">
        <v>0</v>
      </c>
      <c r="R73" s="34">
        <f t="shared" si="18"/>
        <v>0</v>
      </c>
      <c r="T73" s="34">
        <v>0</v>
      </c>
      <c r="V73" s="34">
        <v>0</v>
      </c>
      <c r="X73" s="34">
        <v>0</v>
      </c>
      <c r="Y73" s="41">
        <v>13352864</v>
      </c>
      <c r="Z73" s="34">
        <v>0</v>
      </c>
      <c r="AA73" s="34">
        <v>0</v>
      </c>
      <c r="AB73" s="35">
        <f t="shared" si="19"/>
        <v>10200</v>
      </c>
      <c r="AC73" s="35">
        <f t="shared" si="20"/>
        <v>0</v>
      </c>
      <c r="AD73" s="35">
        <f t="shared" si="21"/>
        <v>0</v>
      </c>
      <c r="AE73" s="70">
        <f t="shared" si="22"/>
        <v>10200</v>
      </c>
      <c r="AF73" s="70">
        <f t="shared" si="23"/>
        <v>2013</v>
      </c>
      <c r="AG73" s="70">
        <f t="shared" si="24"/>
        <v>0</v>
      </c>
      <c r="AH73" s="70" t="str">
        <f t="shared" si="25"/>
        <v/>
      </c>
      <c r="AI73" s="70">
        <f t="shared" si="26"/>
        <v>0</v>
      </c>
      <c r="AJ73" s="70" t="str">
        <f t="shared" si="27"/>
        <v/>
      </c>
      <c r="AK73" s="70" t="str">
        <f t="shared" si="28"/>
        <v/>
      </c>
      <c r="AL73" s="72">
        <f>IF(AK73="Adjust",(_xlfn.XLOOKUP(A73,'Adj factor'!A:A,'Adj factor'!I:I,,0)*AI73),'Aggregate (2)'!AI73)</f>
        <v>0</v>
      </c>
      <c r="AM73" s="72">
        <f t="shared" si="29"/>
        <v>0</v>
      </c>
      <c r="AN73" s="73" t="str">
        <f t="shared" si="30"/>
        <v>No change</v>
      </c>
      <c r="AO73" s="42">
        <f>VLOOKUP(B73,'Growthrates source'!A$2:H$49,8,FALSE)</f>
        <v>5.0912180313375632E-2</v>
      </c>
      <c r="AP73" s="42">
        <f>VLOOKUP(B73,'Growthrates source'!A$2:I$49,9,FALSE)</f>
        <v>-3.8361793441239245E-2</v>
      </c>
      <c r="AQ73" s="41">
        <f t="shared" si="31"/>
        <v>0</v>
      </c>
      <c r="AR73" s="41">
        <f t="shared" si="32"/>
        <v>0</v>
      </c>
      <c r="AS73" s="43">
        <f t="shared" si="33"/>
        <v>9.8945258099433353</v>
      </c>
      <c r="AT73" s="43">
        <f t="shared" si="34"/>
        <v>0</v>
      </c>
      <c r="AU73" s="43">
        <f t="shared" si="35"/>
        <v>0</v>
      </c>
    </row>
    <row r="74" spans="1:47" x14ac:dyDescent="0.35">
      <c r="A74" t="str">
        <f>_xlfn.XLOOKUP(B74,'country codes'!G:G,'country codes'!H:H,,0)</f>
        <v>Burkina Faso</v>
      </c>
      <c r="B74" s="34" t="s">
        <v>152</v>
      </c>
      <c r="C74" s="41">
        <v>17113732.499999996</v>
      </c>
      <c r="D74" s="34" t="s">
        <v>135</v>
      </c>
      <c r="E74" s="34">
        <v>1574</v>
      </c>
      <c r="F74" s="41">
        <v>17636407.5</v>
      </c>
      <c r="G74" s="34">
        <v>1606</v>
      </c>
      <c r="H74" s="34">
        <v>18169842.499999996</v>
      </c>
      <c r="I74" s="34">
        <v>1818</v>
      </c>
      <c r="J74" s="34">
        <v>18718019.499999996</v>
      </c>
      <c r="K74" s="34">
        <v>2378</v>
      </c>
      <c r="L74" s="34">
        <v>19275497.999999981</v>
      </c>
      <c r="M74" s="34">
        <v>2404</v>
      </c>
      <c r="N74" s="34">
        <v>19835858.500000007</v>
      </c>
      <c r="O74" s="34">
        <v>3990</v>
      </c>
      <c r="P74" s="41">
        <v>20392723</v>
      </c>
      <c r="Q74" s="34">
        <v>3368</v>
      </c>
      <c r="R74" s="34">
        <f t="shared" si="18"/>
        <v>3368</v>
      </c>
      <c r="S74" s="34">
        <v>20951638.999999996</v>
      </c>
      <c r="T74" s="34">
        <v>5397</v>
      </c>
      <c r="U74" s="34">
        <v>21522625.999999993</v>
      </c>
      <c r="V74" s="34">
        <v>4360</v>
      </c>
      <c r="W74" s="34">
        <v>22100683.499999989</v>
      </c>
      <c r="X74" s="34">
        <v>4684</v>
      </c>
      <c r="Y74" s="41">
        <v>22673762.000000007</v>
      </c>
      <c r="Z74" s="34">
        <v>7587</v>
      </c>
      <c r="AA74" s="34">
        <v>1626</v>
      </c>
      <c r="AB74" s="35">
        <f t="shared" si="19"/>
        <v>2378</v>
      </c>
      <c r="AC74" s="35">
        <f t="shared" si="20"/>
        <v>5397</v>
      </c>
      <c r="AD74" s="35">
        <f t="shared" si="21"/>
        <v>7587</v>
      </c>
      <c r="AE74" s="70">
        <f t="shared" si="22"/>
        <v>1606</v>
      </c>
      <c r="AF74" s="70">
        <f t="shared" si="23"/>
        <v>2013</v>
      </c>
      <c r="AG74" s="70">
        <f t="shared" si="24"/>
        <v>3368</v>
      </c>
      <c r="AH74" s="70">
        <f t="shared" si="25"/>
        <v>2018</v>
      </c>
      <c r="AI74" s="70">
        <f t="shared" si="26"/>
        <v>7587</v>
      </c>
      <c r="AJ74" s="70">
        <f t="shared" si="27"/>
        <v>2022</v>
      </c>
      <c r="AK74" s="70" t="str">
        <f t="shared" si="28"/>
        <v/>
      </c>
      <c r="AL74" s="72">
        <f>IF(AK74="Adjust",(_xlfn.XLOOKUP(A74,'Adj factor'!A:A,'Adj factor'!I:I,,0)*AI74),'Aggregate (2)'!AI74)</f>
        <v>7587</v>
      </c>
      <c r="AM74" s="72">
        <f t="shared" si="29"/>
        <v>7587</v>
      </c>
      <c r="AN74" s="73" t="str">
        <f t="shared" si="30"/>
        <v>Increasing</v>
      </c>
      <c r="AO74" s="42">
        <f>VLOOKUP(B74,'Growthrates source'!A$2:H$49,8,FALSE)</f>
        <v>0.11672257510323925</v>
      </c>
      <c r="AP74" s="42">
        <f>VLOOKUP(B74,'Growthrates source'!A$2:I$49,9,FALSE)</f>
        <v>5.6053037042871567E-2</v>
      </c>
      <c r="AQ74" s="41">
        <f t="shared" si="31"/>
        <v>907.11153563743585</v>
      </c>
      <c r="AR74" s="41">
        <f t="shared" si="32"/>
        <v>1923.7609963466409</v>
      </c>
      <c r="AS74" s="43">
        <f t="shared" si="33"/>
        <v>0.91061629189504723</v>
      </c>
      <c r="AT74" s="43">
        <f t="shared" si="34"/>
        <v>1.651569532916227</v>
      </c>
      <c r="AU74" s="43">
        <f t="shared" si="35"/>
        <v>3.3461584363459393</v>
      </c>
    </row>
    <row r="75" spans="1:47" x14ac:dyDescent="0.35">
      <c r="A75" t="str">
        <f>_xlfn.XLOOKUP(B75,'country codes'!G:G,'country codes'!H:H,,0)</f>
        <v>Burkina Faso</v>
      </c>
      <c r="B75" s="34" t="s">
        <v>152</v>
      </c>
      <c r="C75" s="41">
        <v>17113732.499999996</v>
      </c>
      <c r="D75" s="34" t="s">
        <v>139</v>
      </c>
      <c r="E75" s="34">
        <v>12016</v>
      </c>
      <c r="F75" s="41">
        <v>17636407.5</v>
      </c>
      <c r="G75" s="34">
        <v>12392</v>
      </c>
      <c r="I75" s="34">
        <v>12716</v>
      </c>
      <c r="K75" s="34">
        <v>19496</v>
      </c>
      <c r="M75" s="34">
        <v>19402</v>
      </c>
      <c r="O75" s="34">
        <v>20752</v>
      </c>
      <c r="P75" s="41">
        <v>20392723</v>
      </c>
      <c r="Q75" s="34">
        <v>0</v>
      </c>
      <c r="R75" s="34">
        <f t="shared" si="18"/>
        <v>10325</v>
      </c>
      <c r="T75" s="34">
        <v>22728</v>
      </c>
      <c r="V75" s="34">
        <v>23748</v>
      </c>
      <c r="X75" s="34">
        <v>24378</v>
      </c>
      <c r="Y75" s="41">
        <v>22673762.000000007</v>
      </c>
      <c r="Z75" s="34">
        <v>27922</v>
      </c>
      <c r="AA75" s="34">
        <v>10325</v>
      </c>
      <c r="AB75" s="35">
        <f t="shared" si="19"/>
        <v>19496</v>
      </c>
      <c r="AC75" s="35">
        <f t="shared" si="20"/>
        <v>22728</v>
      </c>
      <c r="AD75" s="35">
        <f t="shared" si="21"/>
        <v>27922</v>
      </c>
      <c r="AE75" s="70">
        <f t="shared" si="22"/>
        <v>12392</v>
      </c>
      <c r="AF75" s="70">
        <f t="shared" si="23"/>
        <v>2013</v>
      </c>
      <c r="AG75" s="70">
        <f t="shared" si="24"/>
        <v>10325</v>
      </c>
      <c r="AH75" s="70" t="str">
        <f t="shared" si="25"/>
        <v>2018 (triag)</v>
      </c>
      <c r="AI75" s="70">
        <f t="shared" si="26"/>
        <v>27922</v>
      </c>
      <c r="AJ75" s="70">
        <f t="shared" si="27"/>
        <v>2022</v>
      </c>
      <c r="AK75" s="70" t="str">
        <f t="shared" si="28"/>
        <v/>
      </c>
      <c r="AL75" s="72">
        <f>IF(AK75="Adjust",(_xlfn.XLOOKUP(A75,'Adj factor'!A:A,'Adj factor'!I:I,,0)*AI75),'Aggregate (2)'!AI75)</f>
        <v>27922</v>
      </c>
      <c r="AM75" s="72">
        <f t="shared" si="29"/>
        <v>27922</v>
      </c>
      <c r="AN75" s="73" t="str">
        <f t="shared" si="30"/>
        <v>Increasing</v>
      </c>
      <c r="AO75" s="42">
        <f>VLOOKUP(B75,'Growthrates source'!A$2:H$49,8,FALSE)</f>
        <v>0.11672257510323925</v>
      </c>
      <c r="AP75" s="42">
        <f>VLOOKUP(B75,'Growthrates source'!A$2:I$49,9,FALSE)</f>
        <v>5.6053037042871567E-2</v>
      </c>
      <c r="AQ75" s="41">
        <f t="shared" si="31"/>
        <v>5760.1024633803963</v>
      </c>
      <c r="AR75" s="41">
        <f t="shared" si="32"/>
        <v>12215.76401431677</v>
      </c>
      <c r="AS75" s="43">
        <f t="shared" si="33"/>
        <v>7.0263742771876867</v>
      </c>
      <c r="AT75" s="43">
        <f t="shared" si="34"/>
        <v>5.0630805900712721</v>
      </c>
      <c r="AU75" s="43">
        <f t="shared" si="35"/>
        <v>12.314674556432228</v>
      </c>
    </row>
    <row r="76" spans="1:47" x14ac:dyDescent="0.35">
      <c r="A76" t="str">
        <f>_xlfn.XLOOKUP(B76,'country codes'!G:G,'country codes'!H:H,,0)</f>
        <v>Burkina Faso</v>
      </c>
      <c r="B76" s="34" t="s">
        <v>152</v>
      </c>
      <c r="C76" s="41">
        <v>17113732.499999996</v>
      </c>
      <c r="D76" s="34" t="s">
        <v>138</v>
      </c>
      <c r="E76" s="34">
        <v>8902</v>
      </c>
      <c r="F76" s="41">
        <v>17636407.5</v>
      </c>
      <c r="G76" s="34">
        <v>3182</v>
      </c>
      <c r="I76" s="34">
        <v>3488</v>
      </c>
      <c r="K76" s="34">
        <v>4766</v>
      </c>
      <c r="M76" s="34">
        <v>5160</v>
      </c>
      <c r="O76" s="34">
        <v>13138</v>
      </c>
      <c r="P76" s="41">
        <v>20392723</v>
      </c>
      <c r="Q76" s="34">
        <v>0</v>
      </c>
      <c r="R76" s="34">
        <f t="shared" si="18"/>
        <v>6569</v>
      </c>
      <c r="T76" s="34">
        <v>14954</v>
      </c>
      <c r="V76" s="34">
        <v>15608</v>
      </c>
      <c r="X76" s="34">
        <v>16104</v>
      </c>
      <c r="Y76" s="41">
        <v>22673762.000000007</v>
      </c>
      <c r="Z76" s="34">
        <v>18588</v>
      </c>
      <c r="AA76" s="34">
        <v>6569</v>
      </c>
      <c r="AB76" s="35">
        <f t="shared" si="19"/>
        <v>8902</v>
      </c>
      <c r="AC76" s="35">
        <f t="shared" si="20"/>
        <v>14954</v>
      </c>
      <c r="AD76" s="35">
        <f t="shared" si="21"/>
        <v>18588</v>
      </c>
      <c r="AE76" s="70">
        <f t="shared" si="22"/>
        <v>3182</v>
      </c>
      <c r="AF76" s="70">
        <f t="shared" si="23"/>
        <v>2013</v>
      </c>
      <c r="AG76" s="70">
        <f t="shared" si="24"/>
        <v>6569</v>
      </c>
      <c r="AH76" s="70" t="str">
        <f t="shared" si="25"/>
        <v>2018 (triag)</v>
      </c>
      <c r="AI76" s="70">
        <f t="shared" si="26"/>
        <v>18588</v>
      </c>
      <c r="AJ76" s="70">
        <f t="shared" si="27"/>
        <v>2022</v>
      </c>
      <c r="AK76" s="70" t="str">
        <f t="shared" si="28"/>
        <v/>
      </c>
      <c r="AL76" s="72">
        <f>IF(AK76="Adjust",(_xlfn.XLOOKUP(A76,'Adj factor'!A:A,'Adj factor'!I:I,,0)*AI76),'Aggregate (2)'!AI76)</f>
        <v>18588</v>
      </c>
      <c r="AM76" s="72">
        <f t="shared" si="29"/>
        <v>18588</v>
      </c>
      <c r="AN76" s="73" t="str">
        <f t="shared" si="30"/>
        <v>Increasing</v>
      </c>
      <c r="AO76" s="42">
        <f>VLOOKUP(B76,'Growthrates source'!A$2:H$49,8,FALSE)</f>
        <v>0.11672257510323925</v>
      </c>
      <c r="AP76" s="42">
        <f>VLOOKUP(B76,'Growthrates source'!A$2:I$49,9,FALSE)</f>
        <v>5.6053037042871567E-2</v>
      </c>
      <c r="AQ76" s="41">
        <f t="shared" si="31"/>
        <v>3664.7082888083123</v>
      </c>
      <c r="AR76" s="41">
        <f t="shared" si="32"/>
        <v>7771.9471002466698</v>
      </c>
      <c r="AS76" s="43">
        <f t="shared" si="33"/>
        <v>1.8042223168182068</v>
      </c>
      <c r="AT76" s="43">
        <f t="shared" si="34"/>
        <v>3.2212471085886865</v>
      </c>
      <c r="AU76" s="43">
        <f t="shared" si="35"/>
        <v>8.1980220132856623</v>
      </c>
    </row>
    <row r="77" spans="1:47" x14ac:dyDescent="0.35">
      <c r="A77" t="str">
        <f>_xlfn.XLOOKUP(B77,'country codes'!G:G,'country codes'!H:H,,0)</f>
        <v>Burkina Faso</v>
      </c>
      <c r="B77" s="34" t="s">
        <v>152</v>
      </c>
      <c r="C77" s="41">
        <v>17113732.499999996</v>
      </c>
      <c r="D77" s="34" t="s">
        <v>82</v>
      </c>
      <c r="E77" s="34">
        <v>785</v>
      </c>
      <c r="F77" s="41">
        <v>17636407.5</v>
      </c>
      <c r="G77" s="34">
        <v>0</v>
      </c>
      <c r="I77" s="34">
        <v>0</v>
      </c>
      <c r="K77" s="34">
        <v>1184</v>
      </c>
      <c r="M77" s="34">
        <v>17091</v>
      </c>
      <c r="O77" s="34">
        <v>20603</v>
      </c>
      <c r="P77" s="41">
        <v>20392723</v>
      </c>
      <c r="Q77" s="34">
        <v>401</v>
      </c>
      <c r="R77" s="34">
        <f t="shared" si="18"/>
        <v>792</v>
      </c>
      <c r="T77" s="34">
        <v>85</v>
      </c>
      <c r="V77" s="34">
        <v>0</v>
      </c>
      <c r="X77" s="34">
        <v>232</v>
      </c>
      <c r="Y77" s="41">
        <v>22673762.000000007</v>
      </c>
      <c r="Z77" s="34">
        <v>0</v>
      </c>
      <c r="AA77" s="34">
        <v>792</v>
      </c>
      <c r="AB77" s="35">
        <f t="shared" si="19"/>
        <v>1184</v>
      </c>
      <c r="AC77" s="35">
        <f t="shared" si="20"/>
        <v>20603</v>
      </c>
      <c r="AD77" s="35">
        <f t="shared" si="21"/>
        <v>232</v>
      </c>
      <c r="AE77" s="70">
        <f t="shared" si="22"/>
        <v>785</v>
      </c>
      <c r="AF77" s="70">
        <f t="shared" si="23"/>
        <v>2012</v>
      </c>
      <c r="AG77" s="70">
        <f t="shared" si="24"/>
        <v>792</v>
      </c>
      <c r="AH77" s="70" t="str">
        <f t="shared" si="25"/>
        <v>2018 (triag)</v>
      </c>
      <c r="AI77" s="70">
        <f t="shared" si="26"/>
        <v>232</v>
      </c>
      <c r="AJ77" s="70">
        <f t="shared" si="27"/>
        <v>2021</v>
      </c>
      <c r="AK77" s="70" t="str">
        <f t="shared" si="28"/>
        <v>Adjust</v>
      </c>
      <c r="AL77" s="72">
        <f>IF(AK77="Adjust",(_xlfn.XLOOKUP(A77,'Adj factor'!A:A,'Adj factor'!I:I,,0)*AI77),'Aggregate (2)'!AI77)</f>
        <v>238.34130393461319</v>
      </c>
      <c r="AM77" s="72">
        <f t="shared" si="29"/>
        <v>792</v>
      </c>
      <c r="AN77" s="73" t="str">
        <f t="shared" si="30"/>
        <v>Decreasing</v>
      </c>
      <c r="AO77" s="42">
        <f>VLOOKUP(B77,'Growthrates source'!A$2:H$49,8,FALSE)</f>
        <v>0.11672257510323925</v>
      </c>
      <c r="AP77" s="42">
        <f>VLOOKUP(B77,'Growthrates source'!A$2:I$49,9,FALSE)</f>
        <v>5.6053037042871567E-2</v>
      </c>
      <c r="AQ77" s="41">
        <f t="shared" si="31"/>
        <v>441.84030518133403</v>
      </c>
      <c r="AR77" s="41">
        <f t="shared" si="32"/>
        <v>937.03487644928634</v>
      </c>
      <c r="AS77" s="43">
        <f t="shared" si="33"/>
        <v>0.44510198576439108</v>
      </c>
      <c r="AT77" s="43">
        <f t="shared" si="34"/>
        <v>0.38837383315607238</v>
      </c>
      <c r="AU77" s="43">
        <f t="shared" si="35"/>
        <v>0.34930242277395335</v>
      </c>
    </row>
    <row r="78" spans="1:47" x14ac:dyDescent="0.35">
      <c r="A78" t="str">
        <f>_xlfn.XLOOKUP(B78,'country codes'!G:G,'country codes'!H:H,,0)</f>
        <v>Burkina Faso</v>
      </c>
      <c r="B78" s="34" t="s">
        <v>152</v>
      </c>
      <c r="C78" s="41">
        <v>17113732.499999996</v>
      </c>
      <c r="D78" s="34" t="s">
        <v>60</v>
      </c>
      <c r="E78" s="34">
        <v>39</v>
      </c>
      <c r="F78" s="41">
        <v>17636407.5</v>
      </c>
      <c r="G78" s="34">
        <v>0</v>
      </c>
      <c r="I78" s="34">
        <v>0</v>
      </c>
      <c r="K78" s="34">
        <v>392</v>
      </c>
      <c r="M78" s="34">
        <v>466</v>
      </c>
      <c r="O78" s="34">
        <v>5048</v>
      </c>
      <c r="P78" s="41">
        <v>20392723</v>
      </c>
      <c r="Q78" s="34">
        <v>111</v>
      </c>
      <c r="R78" s="34">
        <f t="shared" si="18"/>
        <v>111</v>
      </c>
      <c r="T78" s="34">
        <v>131</v>
      </c>
      <c r="V78" s="34">
        <v>0</v>
      </c>
      <c r="X78" s="34">
        <v>80</v>
      </c>
      <c r="Y78" s="41">
        <v>22673762.000000007</v>
      </c>
      <c r="Z78" s="34">
        <v>0</v>
      </c>
      <c r="AA78" s="34">
        <v>80</v>
      </c>
      <c r="AB78" s="35">
        <f t="shared" si="19"/>
        <v>392</v>
      </c>
      <c r="AC78" s="35">
        <f t="shared" si="20"/>
        <v>5048</v>
      </c>
      <c r="AD78" s="35">
        <f t="shared" si="21"/>
        <v>80</v>
      </c>
      <c r="AE78" s="70">
        <f t="shared" si="22"/>
        <v>39</v>
      </c>
      <c r="AF78" s="70">
        <f t="shared" si="23"/>
        <v>2012</v>
      </c>
      <c r="AG78" s="70">
        <f t="shared" si="24"/>
        <v>111</v>
      </c>
      <c r="AH78" s="70">
        <f t="shared" si="25"/>
        <v>2018</v>
      </c>
      <c r="AI78" s="70">
        <f t="shared" si="26"/>
        <v>80</v>
      </c>
      <c r="AJ78" s="70">
        <f t="shared" si="27"/>
        <v>2021</v>
      </c>
      <c r="AK78" s="70" t="str">
        <f t="shared" si="28"/>
        <v>Adjust</v>
      </c>
      <c r="AL78" s="72">
        <f>IF(AK78="Adjust",(_xlfn.XLOOKUP(A78,'Adj factor'!A:A,'Adj factor'!I:I,,0)*AI78),'Aggregate (2)'!AI78)</f>
        <v>82.186656529176958</v>
      </c>
      <c r="AM78" s="72">
        <f t="shared" si="29"/>
        <v>111</v>
      </c>
      <c r="AN78" s="73" t="str">
        <f t="shared" si="30"/>
        <v>Decreasing</v>
      </c>
      <c r="AO78" s="42">
        <f>VLOOKUP(B78,'Growthrates source'!A$2:H$49,8,FALSE)</f>
        <v>0.11672257510323925</v>
      </c>
      <c r="AP78" s="42">
        <f>VLOOKUP(B78,'Growthrates source'!A$2:I$49,9,FALSE)</f>
        <v>5.6053037042871567E-2</v>
      </c>
      <c r="AQ78" s="41">
        <f t="shared" si="31"/>
        <v>44.63033385670041</v>
      </c>
      <c r="AR78" s="41">
        <f t="shared" si="32"/>
        <v>94.64998752012994</v>
      </c>
      <c r="AS78" s="43">
        <f t="shared" si="33"/>
        <v>2.2113347063453824E-2</v>
      </c>
      <c r="AT78" s="43">
        <f t="shared" si="34"/>
        <v>5.4431181162025298E-2</v>
      </c>
      <c r="AU78" s="43">
        <f t="shared" si="35"/>
        <v>4.8955263797864669E-2</v>
      </c>
    </row>
    <row r="79" spans="1:47" x14ac:dyDescent="0.35">
      <c r="A79" t="str">
        <f>_xlfn.XLOOKUP(B79,'country codes'!G:G,'country codes'!H:H,,0)</f>
        <v>Burkina Faso</v>
      </c>
      <c r="B79" s="34" t="s">
        <v>152</v>
      </c>
      <c r="C79" s="41">
        <v>17113732.499999996</v>
      </c>
      <c r="D79" s="34" t="s">
        <v>127</v>
      </c>
      <c r="E79" s="34">
        <v>2099</v>
      </c>
      <c r="F79" s="41">
        <v>17636407.5</v>
      </c>
      <c r="G79" s="34">
        <v>0</v>
      </c>
      <c r="I79" s="34">
        <v>0</v>
      </c>
      <c r="K79" s="34">
        <v>0</v>
      </c>
      <c r="M79" s="34">
        <v>0</v>
      </c>
      <c r="O79" s="34">
        <v>2749</v>
      </c>
      <c r="P79" s="41">
        <v>20392723</v>
      </c>
      <c r="Q79" s="34">
        <v>0</v>
      </c>
      <c r="R79" s="34">
        <f t="shared" si="18"/>
        <v>2749</v>
      </c>
      <c r="T79" s="34">
        <v>2979</v>
      </c>
      <c r="V79" s="34">
        <v>2923</v>
      </c>
      <c r="X79" s="34">
        <v>2947</v>
      </c>
      <c r="Y79" s="41">
        <v>22673762.000000007</v>
      </c>
      <c r="Z79" s="34">
        <v>3145</v>
      </c>
      <c r="AA79" s="34">
        <v>2749</v>
      </c>
      <c r="AB79" s="35">
        <f t="shared" si="19"/>
        <v>2099</v>
      </c>
      <c r="AC79" s="35">
        <f t="shared" si="20"/>
        <v>2979</v>
      </c>
      <c r="AD79" s="35">
        <f t="shared" si="21"/>
        <v>3145</v>
      </c>
      <c r="AE79" s="70">
        <f t="shared" si="22"/>
        <v>2099</v>
      </c>
      <c r="AF79" s="70">
        <f t="shared" si="23"/>
        <v>2012</v>
      </c>
      <c r="AG79" s="70">
        <f t="shared" si="24"/>
        <v>2749</v>
      </c>
      <c r="AH79" s="70">
        <f t="shared" si="25"/>
        <v>2017</v>
      </c>
      <c r="AI79" s="70">
        <f t="shared" si="26"/>
        <v>3145</v>
      </c>
      <c r="AJ79" s="70">
        <f t="shared" si="27"/>
        <v>2022</v>
      </c>
      <c r="AK79" s="70" t="str">
        <f t="shared" si="28"/>
        <v/>
      </c>
      <c r="AL79" s="72">
        <f>IF(AK79="Adjust",(_xlfn.XLOOKUP(A79,'Adj factor'!A:A,'Adj factor'!I:I,,0)*AI79),'Aggregate (2)'!AI79)</f>
        <v>3145</v>
      </c>
      <c r="AM79" s="72">
        <f t="shared" si="29"/>
        <v>3145</v>
      </c>
      <c r="AN79" s="73" t="str">
        <f t="shared" si="30"/>
        <v>Increasing</v>
      </c>
      <c r="AO79" s="42">
        <f>VLOOKUP(B79,'Growthrates source'!A$2:H$49,8,FALSE)</f>
        <v>0.11672257510323925</v>
      </c>
      <c r="AP79" s="42">
        <f>VLOOKUP(B79,'Growthrates source'!A$2:I$49,9,FALSE)</f>
        <v>5.6053037042871567E-2</v>
      </c>
      <c r="AQ79" s="41">
        <f t="shared" si="31"/>
        <v>1533.6098471508678</v>
      </c>
      <c r="AR79" s="41">
        <f t="shared" si="32"/>
        <v>3252.4101961604651</v>
      </c>
      <c r="AS79" s="43">
        <f t="shared" si="33"/>
        <v>1.190151679133066</v>
      </c>
      <c r="AT79" s="43">
        <f t="shared" si="34"/>
        <v>1.3480298830126805</v>
      </c>
      <c r="AU79" s="43">
        <f t="shared" si="35"/>
        <v>1.3870658076061657</v>
      </c>
    </row>
    <row r="80" spans="1:47" x14ac:dyDescent="0.35">
      <c r="A80" t="str">
        <f>_xlfn.XLOOKUP(B80,'country codes'!G:G,'country codes'!H:H,,0)</f>
        <v>Burkina Faso</v>
      </c>
      <c r="B80" s="34" t="s">
        <v>152</v>
      </c>
      <c r="C80" s="41">
        <v>17113732.499999996</v>
      </c>
      <c r="D80" s="34" t="s">
        <v>61</v>
      </c>
      <c r="E80" s="34">
        <v>128</v>
      </c>
      <c r="F80" s="41">
        <v>17636407.5</v>
      </c>
      <c r="G80" s="34">
        <v>0</v>
      </c>
      <c r="I80" s="34">
        <v>0</v>
      </c>
      <c r="K80" s="34">
        <v>1688</v>
      </c>
      <c r="M80" s="34">
        <v>940</v>
      </c>
      <c r="O80" s="34">
        <v>0</v>
      </c>
      <c r="P80" s="41">
        <v>20392723</v>
      </c>
      <c r="Q80" s="34">
        <v>0</v>
      </c>
      <c r="R80" s="34">
        <f t="shared" si="18"/>
        <v>19</v>
      </c>
      <c r="T80" s="34">
        <v>0</v>
      </c>
      <c r="V80" s="34">
        <v>0</v>
      </c>
      <c r="X80" s="34">
        <v>15</v>
      </c>
      <c r="Y80" s="41">
        <v>22673762.000000007</v>
      </c>
      <c r="Z80" s="34">
        <v>0</v>
      </c>
      <c r="AA80" s="34">
        <v>19</v>
      </c>
      <c r="AB80" s="35">
        <f t="shared" si="19"/>
        <v>1688</v>
      </c>
      <c r="AC80" s="35">
        <f t="shared" si="20"/>
        <v>940</v>
      </c>
      <c r="AD80" s="35">
        <f t="shared" si="21"/>
        <v>15</v>
      </c>
      <c r="AE80" s="70">
        <f t="shared" si="22"/>
        <v>128</v>
      </c>
      <c r="AF80" s="70">
        <f t="shared" si="23"/>
        <v>2012</v>
      </c>
      <c r="AG80" s="70">
        <f t="shared" si="24"/>
        <v>19</v>
      </c>
      <c r="AH80" s="70" t="str">
        <f t="shared" si="25"/>
        <v>2018 (triag)</v>
      </c>
      <c r="AI80" s="70">
        <f t="shared" si="26"/>
        <v>15</v>
      </c>
      <c r="AJ80" s="70">
        <f t="shared" si="27"/>
        <v>2021</v>
      </c>
      <c r="AK80" s="70" t="str">
        <f t="shared" si="28"/>
        <v>Adjust</v>
      </c>
      <c r="AL80" s="72">
        <f>IF(AK80="Adjust",(_xlfn.XLOOKUP(A80,'Adj factor'!A:A,'Adj factor'!I:I,,0)*AI80),'Aggregate (2)'!AI80)</f>
        <v>15.409998099220681</v>
      </c>
      <c r="AM80" s="72">
        <f t="shared" si="29"/>
        <v>19</v>
      </c>
      <c r="AN80" s="73" t="str">
        <f t="shared" si="30"/>
        <v>Decreasing</v>
      </c>
      <c r="AO80" s="42">
        <f>VLOOKUP(B80,'Growthrates source'!A$2:H$49,8,FALSE)</f>
        <v>0.11672257510323925</v>
      </c>
      <c r="AP80" s="42">
        <f>VLOOKUP(B80,'Growthrates source'!A$2:I$49,9,FALSE)</f>
        <v>5.6053037042871567E-2</v>
      </c>
      <c r="AQ80" s="41">
        <f t="shared" si="31"/>
        <v>10.599704290966347</v>
      </c>
      <c r="AR80" s="41">
        <f t="shared" si="32"/>
        <v>22.47937203603086</v>
      </c>
      <c r="AS80" s="43">
        <f t="shared" si="33"/>
        <v>7.2577139080053574E-2</v>
      </c>
      <c r="AT80" s="43">
        <f t="shared" si="34"/>
        <v>9.3170490277340607E-3</v>
      </c>
      <c r="AU80" s="43">
        <f t="shared" si="35"/>
        <v>8.3797298392741335E-3</v>
      </c>
    </row>
    <row r="81" spans="1:47" x14ac:dyDescent="0.35">
      <c r="A81" t="str">
        <f>_xlfn.XLOOKUP(B81,'country codes'!G:G,'country codes'!H:H,,0)</f>
        <v>Burkina Faso</v>
      </c>
      <c r="B81" s="34" t="s">
        <v>152</v>
      </c>
      <c r="C81" s="41">
        <v>17113732.499999996</v>
      </c>
      <c r="D81" s="34" t="s">
        <v>62</v>
      </c>
      <c r="E81" s="34">
        <v>1791</v>
      </c>
      <c r="F81" s="41">
        <v>17636407.5</v>
      </c>
      <c r="G81" s="34">
        <v>0</v>
      </c>
      <c r="I81" s="34">
        <v>0</v>
      </c>
      <c r="K81" s="34">
        <v>718</v>
      </c>
      <c r="M81" s="34">
        <v>2367</v>
      </c>
      <c r="O81" s="34">
        <v>20392</v>
      </c>
      <c r="P81" s="41">
        <v>20392723</v>
      </c>
      <c r="Q81" s="34">
        <v>157</v>
      </c>
      <c r="R81" s="34">
        <f t="shared" si="18"/>
        <v>160</v>
      </c>
      <c r="T81" s="34">
        <v>0</v>
      </c>
      <c r="V81" s="34">
        <v>0</v>
      </c>
      <c r="X81" s="34">
        <v>31</v>
      </c>
      <c r="Y81" s="41">
        <v>22673762.000000007</v>
      </c>
      <c r="Z81" s="34">
        <v>0</v>
      </c>
      <c r="AA81" s="34">
        <v>160</v>
      </c>
      <c r="AB81" s="35">
        <f t="shared" si="19"/>
        <v>1791</v>
      </c>
      <c r="AC81" s="35">
        <f t="shared" si="20"/>
        <v>20392</v>
      </c>
      <c r="AD81" s="35">
        <f t="shared" si="21"/>
        <v>31</v>
      </c>
      <c r="AE81" s="70">
        <f t="shared" si="22"/>
        <v>1791</v>
      </c>
      <c r="AF81" s="70">
        <f t="shared" si="23"/>
        <v>2012</v>
      </c>
      <c r="AG81" s="70">
        <f t="shared" si="24"/>
        <v>160</v>
      </c>
      <c r="AH81" s="70" t="str">
        <f t="shared" si="25"/>
        <v>2018 (triag)</v>
      </c>
      <c r="AI81" s="70">
        <f t="shared" si="26"/>
        <v>31</v>
      </c>
      <c r="AJ81" s="70">
        <f t="shared" si="27"/>
        <v>2021</v>
      </c>
      <c r="AK81" s="70" t="str">
        <f t="shared" si="28"/>
        <v>Adjust</v>
      </c>
      <c r="AL81" s="72">
        <f>IF(AK81="Adjust",(_xlfn.XLOOKUP(A81,'Adj factor'!A:A,'Adj factor'!I:I,,0)*AI81),'Aggregate (2)'!AI81)</f>
        <v>31.847329405056072</v>
      </c>
      <c r="AM81" s="72">
        <f t="shared" si="29"/>
        <v>160</v>
      </c>
      <c r="AN81" s="73" t="str">
        <f t="shared" si="30"/>
        <v>Decreasing</v>
      </c>
      <c r="AO81" s="42">
        <f>VLOOKUP(B81,'Growthrates source'!A$2:H$49,8,FALSE)</f>
        <v>0.11672257510323925</v>
      </c>
      <c r="AP81" s="42">
        <f>VLOOKUP(B81,'Growthrates source'!A$2:I$49,9,FALSE)</f>
        <v>5.6053037042871567E-2</v>
      </c>
      <c r="AQ81" s="41">
        <f t="shared" si="31"/>
        <v>89.260667713400821</v>
      </c>
      <c r="AR81" s="41">
        <f t="shared" si="32"/>
        <v>189.29997504025988</v>
      </c>
      <c r="AS81" s="43">
        <f t="shared" si="33"/>
        <v>1.0155129382216872</v>
      </c>
      <c r="AT81" s="43">
        <f t="shared" si="34"/>
        <v>7.8459360233549977E-2</v>
      </c>
      <c r="AU81" s="43">
        <f t="shared" si="35"/>
        <v>7.0566146014940059E-2</v>
      </c>
    </row>
    <row r="82" spans="1:47" x14ac:dyDescent="0.35">
      <c r="A82" t="str">
        <f>_xlfn.XLOOKUP(B82,'country codes'!G:G,'country codes'!H:H,,0)</f>
        <v>Burkina Faso</v>
      </c>
      <c r="B82" s="34" t="s">
        <v>152</v>
      </c>
      <c r="C82" s="41">
        <v>17113732.499999996</v>
      </c>
      <c r="D82" s="34" t="s">
        <v>227</v>
      </c>
      <c r="E82" s="34">
        <v>0</v>
      </c>
      <c r="F82" s="41">
        <v>17636407.5</v>
      </c>
      <c r="G82" s="34">
        <v>0</v>
      </c>
      <c r="I82" s="34">
        <v>0</v>
      </c>
      <c r="K82" s="34">
        <v>0</v>
      </c>
      <c r="M82" s="34">
        <v>0</v>
      </c>
      <c r="O82" s="34">
        <v>0</v>
      </c>
      <c r="P82" s="41">
        <v>20392723</v>
      </c>
      <c r="Q82" s="34">
        <v>0</v>
      </c>
      <c r="R82" s="34">
        <f t="shared" si="18"/>
        <v>1224</v>
      </c>
      <c r="T82" s="34">
        <v>0</v>
      </c>
      <c r="V82" s="34">
        <v>68</v>
      </c>
      <c r="X82" s="34">
        <v>0</v>
      </c>
      <c r="Y82" s="41">
        <v>22673762.000000007</v>
      </c>
      <c r="Z82" s="34">
        <v>886</v>
      </c>
      <c r="AA82" s="34">
        <v>1224</v>
      </c>
      <c r="AB82" s="35">
        <f t="shared" si="19"/>
        <v>0</v>
      </c>
      <c r="AC82" s="35">
        <f t="shared" si="20"/>
        <v>0</v>
      </c>
      <c r="AD82" s="35">
        <f t="shared" si="21"/>
        <v>886</v>
      </c>
      <c r="AE82" s="70">
        <f t="shared" si="22"/>
        <v>0</v>
      </c>
      <c r="AF82" s="70" t="str">
        <f t="shared" si="23"/>
        <v/>
      </c>
      <c r="AG82" s="70">
        <f t="shared" si="24"/>
        <v>1224</v>
      </c>
      <c r="AH82" s="70" t="str">
        <f t="shared" si="25"/>
        <v>2018 (triag)</v>
      </c>
      <c r="AI82" s="70">
        <f t="shared" si="26"/>
        <v>886</v>
      </c>
      <c r="AJ82" s="70">
        <f t="shared" si="27"/>
        <v>2022</v>
      </c>
      <c r="AK82" s="70" t="str">
        <f t="shared" si="28"/>
        <v>Adjust</v>
      </c>
      <c r="AL82" s="72">
        <f>IF(AK82="Adjust",(_xlfn.XLOOKUP(A82,'Adj factor'!A:A,'Adj factor'!I:I,,0)*AI82),'Aggregate (2)'!AI82)</f>
        <v>910.21722106063487</v>
      </c>
      <c r="AM82" s="72">
        <f t="shared" si="29"/>
        <v>1224</v>
      </c>
      <c r="AN82" s="73" t="str">
        <f t="shared" si="30"/>
        <v>Decreasing</v>
      </c>
      <c r="AO82" s="42">
        <f>VLOOKUP(B82,'Growthrates source'!A$2:H$49,8,FALSE)</f>
        <v>0.11672257510323925</v>
      </c>
      <c r="AP82" s="42">
        <f>VLOOKUP(B82,'Growthrates source'!A$2:I$49,9,FALSE)</f>
        <v>5.6053037042871567E-2</v>
      </c>
      <c r="AQ82" s="41">
        <f t="shared" si="31"/>
        <v>682.8441080075163</v>
      </c>
      <c r="AR82" s="41">
        <f t="shared" si="32"/>
        <v>1448.1448090579881</v>
      </c>
      <c r="AS82" s="43">
        <f t="shared" si="33"/>
        <v>0</v>
      </c>
      <c r="AT82" s="43">
        <f t="shared" si="34"/>
        <v>0.60021410578665735</v>
      </c>
      <c r="AU82" s="43">
        <f t="shared" si="35"/>
        <v>0.53983101701429148</v>
      </c>
    </row>
    <row r="83" spans="1:47" x14ac:dyDescent="0.35">
      <c r="A83" t="str">
        <f>_xlfn.XLOOKUP(B83,'country codes'!G:G,'country codes'!H:H,,0)</f>
        <v>Burkina Faso</v>
      </c>
      <c r="B83" s="34" t="s">
        <v>152</v>
      </c>
      <c r="C83" s="41">
        <v>17113732.499999996</v>
      </c>
      <c r="D83" s="34" t="s">
        <v>228</v>
      </c>
      <c r="E83" s="34">
        <v>0</v>
      </c>
      <c r="F83" s="41">
        <v>17636407.5</v>
      </c>
      <c r="G83" s="34">
        <v>0</v>
      </c>
      <c r="I83" s="34">
        <v>0</v>
      </c>
      <c r="K83" s="34">
        <v>0</v>
      </c>
      <c r="M83" s="34">
        <v>0</v>
      </c>
      <c r="O83" s="34">
        <v>0</v>
      </c>
      <c r="P83" s="41">
        <v>20392723</v>
      </c>
      <c r="Q83" s="34">
        <v>0</v>
      </c>
      <c r="R83" s="34">
        <f t="shared" si="18"/>
        <v>653</v>
      </c>
      <c r="T83" s="34">
        <v>0</v>
      </c>
      <c r="V83" s="34">
        <v>0</v>
      </c>
      <c r="X83" s="34">
        <v>0</v>
      </c>
      <c r="Y83" s="41">
        <v>22673762.000000007</v>
      </c>
      <c r="Z83" s="34">
        <v>0</v>
      </c>
      <c r="AA83" s="34">
        <v>653</v>
      </c>
      <c r="AB83" s="35">
        <f t="shared" si="19"/>
        <v>0</v>
      </c>
      <c r="AC83" s="35">
        <f t="shared" si="20"/>
        <v>0</v>
      </c>
      <c r="AD83" s="35">
        <f t="shared" si="21"/>
        <v>0</v>
      </c>
      <c r="AE83" s="70">
        <f t="shared" si="22"/>
        <v>0</v>
      </c>
      <c r="AF83" s="70" t="str">
        <f t="shared" si="23"/>
        <v/>
      </c>
      <c r="AG83" s="70">
        <f t="shared" si="24"/>
        <v>653</v>
      </c>
      <c r="AH83" s="70" t="str">
        <f t="shared" si="25"/>
        <v>2018 (triag)</v>
      </c>
      <c r="AI83" s="70">
        <f t="shared" si="26"/>
        <v>653</v>
      </c>
      <c r="AJ83" s="70" t="str">
        <f t="shared" si="27"/>
        <v>2018 (triag)</v>
      </c>
      <c r="AK83" s="70" t="str">
        <f t="shared" si="28"/>
        <v/>
      </c>
      <c r="AL83" s="72">
        <f>IF(AK83="Adjust",(_xlfn.XLOOKUP(A83,'Adj factor'!A:A,'Adj factor'!I:I,,0)*AI83),'Aggregate (2)'!AI83)</f>
        <v>653</v>
      </c>
      <c r="AM83" s="72">
        <f t="shared" si="29"/>
        <v>653</v>
      </c>
      <c r="AN83" s="73" t="str">
        <f t="shared" si="30"/>
        <v>No change</v>
      </c>
      <c r="AO83" s="42">
        <f>VLOOKUP(B83,'Growthrates source'!A$2:H$49,8,FALSE)</f>
        <v>0.11672257510323925</v>
      </c>
      <c r="AP83" s="42">
        <f>VLOOKUP(B83,'Growthrates source'!A$2:I$49,9,FALSE)</f>
        <v>5.6053037042871567E-2</v>
      </c>
      <c r="AQ83" s="41">
        <f t="shared" si="31"/>
        <v>364.29510010531709</v>
      </c>
      <c r="AR83" s="41">
        <f t="shared" si="32"/>
        <v>772.58052313306064</v>
      </c>
      <c r="AS83" s="43">
        <f t="shared" si="33"/>
        <v>0</v>
      </c>
      <c r="AT83" s="43">
        <f t="shared" si="34"/>
        <v>0.32021226395317587</v>
      </c>
      <c r="AU83" s="43">
        <f t="shared" si="35"/>
        <v>0.28799808342347416</v>
      </c>
    </row>
    <row r="84" spans="1:47" x14ac:dyDescent="0.35">
      <c r="A84" t="str">
        <f>_xlfn.XLOOKUP(B84,'country codes'!G:G,'country codes'!H:H,,0)</f>
        <v>Burkina Faso</v>
      </c>
      <c r="B84" s="34" t="s">
        <v>152</v>
      </c>
      <c r="C84" s="41">
        <v>17113732.499999996</v>
      </c>
      <c r="D84" s="34" t="s">
        <v>229</v>
      </c>
      <c r="E84" s="34">
        <v>0</v>
      </c>
      <c r="F84" s="41">
        <v>17636407.5</v>
      </c>
      <c r="G84" s="34">
        <v>0</v>
      </c>
      <c r="I84" s="34">
        <v>0</v>
      </c>
      <c r="K84" s="34">
        <v>0</v>
      </c>
      <c r="M84" s="34">
        <v>0</v>
      </c>
      <c r="O84" s="34">
        <v>3</v>
      </c>
      <c r="P84" s="41">
        <v>20392723</v>
      </c>
      <c r="Q84" s="34">
        <v>2</v>
      </c>
      <c r="R84" s="34">
        <f t="shared" si="18"/>
        <v>3</v>
      </c>
      <c r="T84" s="34">
        <v>143</v>
      </c>
      <c r="V84" s="34">
        <v>0</v>
      </c>
      <c r="X84" s="34">
        <v>0</v>
      </c>
      <c r="Y84" s="41">
        <v>22673762.000000007</v>
      </c>
      <c r="Z84" s="34">
        <v>14</v>
      </c>
      <c r="AA84" s="34">
        <v>3</v>
      </c>
      <c r="AB84" s="35">
        <f t="shared" si="19"/>
        <v>0</v>
      </c>
      <c r="AC84" s="35">
        <f t="shared" si="20"/>
        <v>143</v>
      </c>
      <c r="AD84" s="35">
        <f t="shared" si="21"/>
        <v>14</v>
      </c>
      <c r="AE84" s="70">
        <f t="shared" si="22"/>
        <v>0</v>
      </c>
      <c r="AF84" s="70" t="str">
        <f t="shared" si="23"/>
        <v/>
      </c>
      <c r="AG84" s="70">
        <f t="shared" si="24"/>
        <v>3</v>
      </c>
      <c r="AH84" s="70">
        <f t="shared" si="25"/>
        <v>2017</v>
      </c>
      <c r="AI84" s="70">
        <f t="shared" si="26"/>
        <v>14</v>
      </c>
      <c r="AJ84" s="70">
        <f t="shared" si="27"/>
        <v>2022</v>
      </c>
      <c r="AK84" s="70" t="str">
        <f t="shared" si="28"/>
        <v/>
      </c>
      <c r="AL84" s="72">
        <f>IF(AK84="Adjust",(_xlfn.XLOOKUP(A84,'Adj factor'!A:A,'Adj factor'!I:I,,0)*AI84),'Aggregate (2)'!AI84)</f>
        <v>14</v>
      </c>
      <c r="AM84" s="72">
        <f t="shared" si="29"/>
        <v>14</v>
      </c>
      <c r="AN84" s="73" t="str">
        <f t="shared" si="30"/>
        <v>Increasing</v>
      </c>
      <c r="AO84" s="42">
        <f>VLOOKUP(B84,'Growthrates source'!A$2:H$49,8,FALSE)</f>
        <v>0.11672257510323925</v>
      </c>
      <c r="AP84" s="42">
        <f>VLOOKUP(B84,'Growthrates source'!A$2:I$49,9,FALSE)</f>
        <v>5.6053037042871567E-2</v>
      </c>
      <c r="AQ84" s="41">
        <f t="shared" si="31"/>
        <v>1.6736375196262654</v>
      </c>
      <c r="AR84" s="41">
        <f t="shared" si="32"/>
        <v>3.5493745320048724</v>
      </c>
      <c r="AS84" s="43">
        <f t="shared" si="33"/>
        <v>0</v>
      </c>
      <c r="AT84" s="43">
        <f t="shared" si="34"/>
        <v>1.471113004379062E-3</v>
      </c>
      <c r="AU84" s="43">
        <f t="shared" si="35"/>
        <v>6.1745377763072554E-3</v>
      </c>
    </row>
    <row r="85" spans="1:47" x14ac:dyDescent="0.35">
      <c r="A85" t="str">
        <f>_xlfn.XLOOKUP(B85,'country codes'!G:G,'country codes'!H:H,,0)</f>
        <v>Burkina Faso</v>
      </c>
      <c r="B85" s="34" t="s">
        <v>152</v>
      </c>
      <c r="C85" s="41">
        <v>17113732.499999996</v>
      </c>
      <c r="D85" s="34" t="s">
        <v>133</v>
      </c>
      <c r="E85" s="34">
        <v>0</v>
      </c>
      <c r="F85" s="41">
        <v>17636407.5</v>
      </c>
      <c r="G85" s="34">
        <v>0</v>
      </c>
      <c r="I85" s="34">
        <v>0</v>
      </c>
      <c r="K85" s="34">
        <v>0</v>
      </c>
      <c r="M85" s="34">
        <v>0</v>
      </c>
      <c r="O85" s="34">
        <v>699</v>
      </c>
      <c r="P85" s="41">
        <v>20392723</v>
      </c>
      <c r="Q85" s="34">
        <v>648</v>
      </c>
      <c r="R85" s="34">
        <f t="shared" si="18"/>
        <v>648</v>
      </c>
      <c r="T85" s="34">
        <v>800</v>
      </c>
      <c r="V85" s="34">
        <v>906</v>
      </c>
      <c r="X85" s="34">
        <v>899</v>
      </c>
      <c r="Y85" s="41">
        <v>22673762.000000007</v>
      </c>
      <c r="Z85" s="34">
        <v>0</v>
      </c>
      <c r="AA85" s="34">
        <v>2</v>
      </c>
      <c r="AB85" s="35">
        <f t="shared" si="19"/>
        <v>0</v>
      </c>
      <c r="AC85" s="35">
        <f t="shared" si="20"/>
        <v>800</v>
      </c>
      <c r="AD85" s="35">
        <f t="shared" si="21"/>
        <v>906</v>
      </c>
      <c r="AE85" s="70">
        <f t="shared" si="22"/>
        <v>0</v>
      </c>
      <c r="AF85" s="70" t="str">
        <f t="shared" si="23"/>
        <v/>
      </c>
      <c r="AG85" s="70">
        <f t="shared" si="24"/>
        <v>648</v>
      </c>
      <c r="AH85" s="70">
        <f t="shared" si="25"/>
        <v>2018</v>
      </c>
      <c r="AI85" s="70">
        <f t="shared" si="26"/>
        <v>899</v>
      </c>
      <c r="AJ85" s="70">
        <f t="shared" si="27"/>
        <v>2021</v>
      </c>
      <c r="AK85" s="70" t="str">
        <f t="shared" si="28"/>
        <v/>
      </c>
      <c r="AL85" s="72">
        <f>IF(AK85="Adjust",(_xlfn.XLOOKUP(A85,'Adj factor'!A:A,'Adj factor'!I:I,,0)*AI85),'Aggregate (2)'!AI85)</f>
        <v>899</v>
      </c>
      <c r="AM85" s="72">
        <f t="shared" si="29"/>
        <v>899</v>
      </c>
      <c r="AN85" s="73" t="str">
        <f t="shared" si="30"/>
        <v>Increasing</v>
      </c>
      <c r="AO85" s="42">
        <f>VLOOKUP(B85,'Growthrates source'!A$2:H$49,8,FALSE)</f>
        <v>0.11672257510323925</v>
      </c>
      <c r="AP85" s="42">
        <f>VLOOKUP(B85,'Growthrates source'!A$2:I$49,9,FALSE)</f>
        <v>5.6053037042871567E-2</v>
      </c>
      <c r="AQ85" s="41">
        <f t="shared" si="31"/>
        <v>1.1157583464175103</v>
      </c>
      <c r="AR85" s="41">
        <f t="shared" si="32"/>
        <v>2.3662496880032484</v>
      </c>
      <c r="AS85" s="43">
        <f t="shared" si="33"/>
        <v>0</v>
      </c>
      <c r="AT85" s="43">
        <f t="shared" si="34"/>
        <v>0.31776040894587743</v>
      </c>
      <c r="AU85" s="43">
        <f t="shared" si="35"/>
        <v>0.39649353292144451</v>
      </c>
    </row>
    <row r="86" spans="1:47" x14ac:dyDescent="0.35">
      <c r="A86" t="str">
        <f>_xlfn.XLOOKUP(B86,'country codes'!G:G,'country codes'!H:H,,0)</f>
        <v>Burkina Faso</v>
      </c>
      <c r="B86" s="34" t="s">
        <v>152</v>
      </c>
      <c r="C86" s="41">
        <v>17113732.499999996</v>
      </c>
      <c r="D86" s="34" t="s">
        <v>230</v>
      </c>
      <c r="E86" s="34">
        <v>0</v>
      </c>
      <c r="F86" s="41">
        <v>17636407.5</v>
      </c>
      <c r="G86" s="34">
        <v>0</v>
      </c>
      <c r="I86" s="34">
        <v>0</v>
      </c>
      <c r="K86" s="34">
        <v>0</v>
      </c>
      <c r="M86" s="34">
        <v>0</v>
      </c>
      <c r="O86" s="34">
        <v>0</v>
      </c>
      <c r="P86" s="41">
        <v>20392723</v>
      </c>
      <c r="Q86" s="34">
        <v>0</v>
      </c>
      <c r="R86" s="34">
        <f t="shared" si="18"/>
        <v>0</v>
      </c>
      <c r="T86" s="34">
        <v>0</v>
      </c>
      <c r="V86" s="34">
        <v>0</v>
      </c>
      <c r="X86" s="34">
        <v>8</v>
      </c>
      <c r="Y86" s="41">
        <v>22673762.000000007</v>
      </c>
      <c r="Z86" s="34">
        <v>0</v>
      </c>
      <c r="AA86" s="34">
        <v>0</v>
      </c>
      <c r="AB86" s="35">
        <f t="shared" si="19"/>
        <v>0</v>
      </c>
      <c r="AC86" s="35">
        <f t="shared" si="20"/>
        <v>0</v>
      </c>
      <c r="AD86" s="35">
        <f t="shared" si="21"/>
        <v>8</v>
      </c>
      <c r="AE86" s="70">
        <f t="shared" si="22"/>
        <v>0</v>
      </c>
      <c r="AF86" s="70" t="str">
        <f t="shared" si="23"/>
        <v/>
      </c>
      <c r="AG86" s="70">
        <f t="shared" si="24"/>
        <v>0</v>
      </c>
      <c r="AH86" s="70" t="str">
        <f t="shared" si="25"/>
        <v/>
      </c>
      <c r="AI86" s="70">
        <f t="shared" si="26"/>
        <v>8</v>
      </c>
      <c r="AJ86" s="70">
        <f t="shared" si="27"/>
        <v>2021</v>
      </c>
      <c r="AK86" s="70" t="str">
        <f t="shared" si="28"/>
        <v/>
      </c>
      <c r="AL86" s="72">
        <f>IF(AK86="Adjust",(_xlfn.XLOOKUP(A86,'Adj factor'!A:A,'Adj factor'!I:I,,0)*AI86),'Aggregate (2)'!AI86)</f>
        <v>8</v>
      </c>
      <c r="AM86" s="72">
        <f t="shared" si="29"/>
        <v>8</v>
      </c>
      <c r="AN86" s="73" t="str">
        <f t="shared" si="30"/>
        <v>Increasing</v>
      </c>
      <c r="AO86" s="42">
        <f>VLOOKUP(B86,'Growthrates source'!A$2:H$49,8,FALSE)</f>
        <v>0.11672257510323925</v>
      </c>
      <c r="AP86" s="42">
        <f>VLOOKUP(B86,'Growthrates source'!A$2:I$49,9,FALSE)</f>
        <v>5.6053037042871567E-2</v>
      </c>
      <c r="AQ86" s="41">
        <f t="shared" si="31"/>
        <v>0</v>
      </c>
      <c r="AR86" s="41">
        <f t="shared" si="32"/>
        <v>0</v>
      </c>
      <c r="AS86" s="43">
        <f t="shared" si="33"/>
        <v>0</v>
      </c>
      <c r="AT86" s="43">
        <f t="shared" si="34"/>
        <v>0</v>
      </c>
      <c r="AU86" s="43">
        <f t="shared" si="35"/>
        <v>3.5283073007470033E-3</v>
      </c>
    </row>
    <row r="87" spans="1:47" x14ac:dyDescent="0.35">
      <c r="A87" t="str">
        <f>_xlfn.XLOOKUP(B87,'country codes'!G:G,'country codes'!H:H,,0)</f>
        <v>Burkina Faso</v>
      </c>
      <c r="B87" s="34" t="s">
        <v>152</v>
      </c>
      <c r="C87" s="41">
        <v>17113732.499999996</v>
      </c>
      <c r="D87" s="34" t="s">
        <v>136</v>
      </c>
      <c r="E87" s="34">
        <v>109</v>
      </c>
      <c r="F87" s="41">
        <v>17636407.5</v>
      </c>
      <c r="G87" s="34">
        <v>0</v>
      </c>
      <c r="I87" s="34">
        <v>0</v>
      </c>
      <c r="K87" s="34">
        <v>0</v>
      </c>
      <c r="M87" s="34">
        <v>0</v>
      </c>
      <c r="O87" s="34">
        <v>0</v>
      </c>
      <c r="P87" s="41">
        <v>20392723</v>
      </c>
      <c r="Q87" s="34">
        <v>0</v>
      </c>
      <c r="R87" s="34">
        <f t="shared" si="18"/>
        <v>128</v>
      </c>
      <c r="T87" s="34">
        <v>191</v>
      </c>
      <c r="V87" s="34">
        <v>274</v>
      </c>
      <c r="X87" s="34">
        <v>209</v>
      </c>
      <c r="Y87" s="41">
        <v>22673762.000000007</v>
      </c>
      <c r="Z87" s="34">
        <v>0</v>
      </c>
      <c r="AA87" s="34">
        <v>128</v>
      </c>
      <c r="AB87" s="35">
        <f t="shared" si="19"/>
        <v>109</v>
      </c>
      <c r="AC87" s="35">
        <f t="shared" si="20"/>
        <v>191</v>
      </c>
      <c r="AD87" s="35">
        <f t="shared" si="21"/>
        <v>274</v>
      </c>
      <c r="AE87" s="70">
        <f t="shared" si="22"/>
        <v>109</v>
      </c>
      <c r="AF87" s="70">
        <f t="shared" si="23"/>
        <v>2012</v>
      </c>
      <c r="AG87" s="70">
        <f t="shared" si="24"/>
        <v>128</v>
      </c>
      <c r="AH87" s="70" t="str">
        <f t="shared" si="25"/>
        <v>2018 (triag)</v>
      </c>
      <c r="AI87" s="70">
        <f t="shared" si="26"/>
        <v>209</v>
      </c>
      <c r="AJ87" s="70">
        <f t="shared" si="27"/>
        <v>2021</v>
      </c>
      <c r="AK87" s="70" t="str">
        <f t="shared" si="28"/>
        <v/>
      </c>
      <c r="AL87" s="72">
        <f>IF(AK87="Adjust",(_xlfn.XLOOKUP(A87,'Adj factor'!A:A,'Adj factor'!I:I,,0)*AI87),'Aggregate (2)'!AI87)</f>
        <v>209</v>
      </c>
      <c r="AM87" s="72">
        <f t="shared" si="29"/>
        <v>209</v>
      </c>
      <c r="AN87" s="73" t="str">
        <f t="shared" si="30"/>
        <v>Increasing</v>
      </c>
      <c r="AO87" s="42">
        <f>VLOOKUP(B87,'Growthrates source'!A$2:H$49,8,FALSE)</f>
        <v>0.11672257510323925</v>
      </c>
      <c r="AP87" s="42">
        <f>VLOOKUP(B87,'Growthrates source'!A$2:I$49,9,FALSE)</f>
        <v>5.6053037042871567E-2</v>
      </c>
      <c r="AQ87" s="41">
        <f t="shared" si="31"/>
        <v>71.408534170720657</v>
      </c>
      <c r="AR87" s="41">
        <f t="shared" si="32"/>
        <v>151.4399800322079</v>
      </c>
      <c r="AS87" s="43">
        <f t="shared" si="33"/>
        <v>6.1803969997858123E-2</v>
      </c>
      <c r="AT87" s="43">
        <f t="shared" si="34"/>
        <v>6.2767488186839984E-2</v>
      </c>
      <c r="AU87" s="43">
        <f t="shared" si="35"/>
        <v>9.2177028232015457E-2</v>
      </c>
    </row>
    <row r="88" spans="1:47" x14ac:dyDescent="0.35">
      <c r="A88" t="str">
        <f>_xlfn.XLOOKUP(B88,'country codes'!G:G,'country codes'!H:H,,0)</f>
        <v>Burkina Faso</v>
      </c>
      <c r="B88" s="34" t="s">
        <v>152</v>
      </c>
      <c r="C88" s="41">
        <v>17113732.499999996</v>
      </c>
      <c r="D88" s="34" t="s">
        <v>231</v>
      </c>
      <c r="E88" s="34">
        <v>0</v>
      </c>
      <c r="F88" s="41">
        <v>17636407.5</v>
      </c>
      <c r="G88" s="34">
        <v>0</v>
      </c>
      <c r="I88" s="34">
        <v>0</v>
      </c>
      <c r="K88" s="34">
        <v>0</v>
      </c>
      <c r="M88" s="34">
        <v>0</v>
      </c>
      <c r="O88" s="34">
        <v>0</v>
      </c>
      <c r="P88" s="41">
        <v>20392723</v>
      </c>
      <c r="Q88" s="34">
        <v>0</v>
      </c>
      <c r="R88" s="34">
        <f t="shared" si="18"/>
        <v>4</v>
      </c>
      <c r="T88" s="34">
        <v>0</v>
      </c>
      <c r="V88" s="34">
        <v>0</v>
      </c>
      <c r="X88" s="34">
        <v>0</v>
      </c>
      <c r="Y88" s="41">
        <v>22673762.000000007</v>
      </c>
      <c r="Z88" s="34">
        <v>44</v>
      </c>
      <c r="AA88" s="34">
        <v>4</v>
      </c>
      <c r="AB88" s="35">
        <f t="shared" si="19"/>
        <v>0</v>
      </c>
      <c r="AC88" s="35">
        <f t="shared" si="20"/>
        <v>0</v>
      </c>
      <c r="AD88" s="35">
        <f t="shared" si="21"/>
        <v>44</v>
      </c>
      <c r="AE88" s="70">
        <f t="shared" si="22"/>
        <v>0</v>
      </c>
      <c r="AF88" s="70" t="str">
        <f t="shared" si="23"/>
        <v/>
      </c>
      <c r="AG88" s="70">
        <f t="shared" si="24"/>
        <v>4</v>
      </c>
      <c r="AH88" s="70" t="str">
        <f t="shared" si="25"/>
        <v>2018 (triag)</v>
      </c>
      <c r="AI88" s="70">
        <f t="shared" si="26"/>
        <v>44</v>
      </c>
      <c r="AJ88" s="70">
        <f t="shared" si="27"/>
        <v>2022</v>
      </c>
      <c r="AK88" s="70" t="str">
        <f t="shared" si="28"/>
        <v/>
      </c>
      <c r="AL88" s="72">
        <f>IF(AK88="Adjust",(_xlfn.XLOOKUP(A88,'Adj factor'!A:A,'Adj factor'!I:I,,0)*AI88),'Aggregate (2)'!AI88)</f>
        <v>44</v>
      </c>
      <c r="AM88" s="72">
        <f t="shared" si="29"/>
        <v>44</v>
      </c>
      <c r="AN88" s="73" t="str">
        <f t="shared" si="30"/>
        <v>Increasing</v>
      </c>
      <c r="AO88" s="42">
        <f>VLOOKUP(B88,'Growthrates source'!A$2:H$49,8,FALSE)</f>
        <v>0.11672257510323925</v>
      </c>
      <c r="AP88" s="42">
        <f>VLOOKUP(B88,'Growthrates source'!A$2:I$49,9,FALSE)</f>
        <v>5.6053037042871567E-2</v>
      </c>
      <c r="AQ88" s="41">
        <f t="shared" si="31"/>
        <v>2.2315166928350205</v>
      </c>
      <c r="AR88" s="41">
        <f t="shared" si="32"/>
        <v>4.7324993760064968</v>
      </c>
      <c r="AS88" s="43">
        <f t="shared" si="33"/>
        <v>0</v>
      </c>
      <c r="AT88" s="43">
        <f t="shared" si="34"/>
        <v>1.9614840058387495E-3</v>
      </c>
      <c r="AU88" s="43">
        <f t="shared" si="35"/>
        <v>1.9405690154108517E-2</v>
      </c>
    </row>
    <row r="89" spans="1:47" x14ac:dyDescent="0.35">
      <c r="A89" t="str">
        <f>_xlfn.XLOOKUP(B89,'country codes'!G:G,'country codes'!H:H,,0)</f>
        <v>Burkina Faso</v>
      </c>
      <c r="B89" s="34" t="s">
        <v>152</v>
      </c>
      <c r="C89" s="41">
        <v>17113732.499999996</v>
      </c>
      <c r="D89" s="34" t="s">
        <v>141</v>
      </c>
      <c r="E89" s="34">
        <v>0</v>
      </c>
      <c r="F89" s="41">
        <v>17636407.5</v>
      </c>
      <c r="G89" s="34">
        <v>0</v>
      </c>
      <c r="I89" s="34">
        <v>0</v>
      </c>
      <c r="K89" s="34">
        <v>0</v>
      </c>
      <c r="M89" s="34">
        <v>0</v>
      </c>
      <c r="O89" s="34">
        <v>3</v>
      </c>
      <c r="P89" s="41">
        <v>20392723</v>
      </c>
      <c r="Q89" s="34">
        <v>0</v>
      </c>
      <c r="R89" s="34">
        <f t="shared" si="18"/>
        <v>3</v>
      </c>
      <c r="T89" s="34">
        <v>0</v>
      </c>
      <c r="V89" s="34">
        <v>3</v>
      </c>
      <c r="X89" s="34">
        <v>3</v>
      </c>
      <c r="Y89" s="41">
        <v>22673762.000000007</v>
      </c>
      <c r="Z89" s="34">
        <v>2</v>
      </c>
      <c r="AA89" s="34">
        <v>3</v>
      </c>
      <c r="AB89" s="35">
        <f t="shared" si="19"/>
        <v>0</v>
      </c>
      <c r="AC89" s="35">
        <f t="shared" si="20"/>
        <v>3</v>
      </c>
      <c r="AD89" s="35">
        <f t="shared" si="21"/>
        <v>3</v>
      </c>
      <c r="AE89" s="70">
        <f t="shared" si="22"/>
        <v>0</v>
      </c>
      <c r="AF89" s="70" t="str">
        <f t="shared" si="23"/>
        <v/>
      </c>
      <c r="AG89" s="70">
        <f t="shared" si="24"/>
        <v>3</v>
      </c>
      <c r="AH89" s="70">
        <f t="shared" si="25"/>
        <v>2017</v>
      </c>
      <c r="AI89" s="70">
        <f t="shared" si="26"/>
        <v>2</v>
      </c>
      <c r="AJ89" s="70">
        <f t="shared" si="27"/>
        <v>2022</v>
      </c>
      <c r="AK89" s="70" t="str">
        <f t="shared" si="28"/>
        <v>Adjust</v>
      </c>
      <c r="AL89" s="72">
        <f>IF(AK89="Adjust",(_xlfn.XLOOKUP(A89,'Adj factor'!A:A,'Adj factor'!I:I,,0)*AI89),'Aggregate (2)'!AI89)</f>
        <v>2.0546664132294241</v>
      </c>
      <c r="AM89" s="72">
        <f t="shared" si="29"/>
        <v>3</v>
      </c>
      <c r="AN89" s="73" t="str">
        <f t="shared" si="30"/>
        <v>Decreasing</v>
      </c>
      <c r="AO89" s="42">
        <f>VLOOKUP(B89,'Growthrates source'!A$2:H$49,8,FALSE)</f>
        <v>0.11672257510323925</v>
      </c>
      <c r="AP89" s="42">
        <f>VLOOKUP(B89,'Growthrates source'!A$2:I$49,9,FALSE)</f>
        <v>5.6053037042871567E-2</v>
      </c>
      <c r="AQ89" s="41">
        <f t="shared" si="31"/>
        <v>1.6736375196262654</v>
      </c>
      <c r="AR89" s="41">
        <f t="shared" si="32"/>
        <v>3.5493745320048724</v>
      </c>
      <c r="AS89" s="43">
        <f t="shared" si="33"/>
        <v>0</v>
      </c>
      <c r="AT89" s="43">
        <f t="shared" si="34"/>
        <v>1.471113004379062E-3</v>
      </c>
      <c r="AU89" s="43">
        <f t="shared" si="35"/>
        <v>1.3231152377801262E-3</v>
      </c>
    </row>
    <row r="90" spans="1:47" x14ac:dyDescent="0.35">
      <c r="A90" t="str">
        <f>_xlfn.XLOOKUP(B90,'country codes'!G:G,'country codes'!H:H,,0)</f>
        <v>Burkina Faso</v>
      </c>
      <c r="B90" s="34" t="s">
        <v>152</v>
      </c>
      <c r="C90" s="41">
        <v>17113732.499999996</v>
      </c>
      <c r="D90" s="34" t="s">
        <v>232</v>
      </c>
      <c r="E90" s="34">
        <v>0</v>
      </c>
      <c r="F90" s="41">
        <v>17636407.5</v>
      </c>
      <c r="G90" s="34">
        <v>0</v>
      </c>
      <c r="I90" s="34">
        <v>0</v>
      </c>
      <c r="K90" s="34">
        <v>0</v>
      </c>
      <c r="M90" s="34">
        <v>0</v>
      </c>
      <c r="O90" s="34">
        <v>0</v>
      </c>
      <c r="P90" s="41">
        <v>20392723</v>
      </c>
      <c r="Q90" s="34">
        <v>0</v>
      </c>
      <c r="R90" s="34">
        <f t="shared" si="18"/>
        <v>871</v>
      </c>
      <c r="T90" s="34">
        <v>22</v>
      </c>
      <c r="V90" s="34">
        <v>0</v>
      </c>
      <c r="X90" s="34">
        <v>0</v>
      </c>
      <c r="Y90" s="41">
        <v>22673762.000000007</v>
      </c>
      <c r="Z90" s="34">
        <v>0</v>
      </c>
      <c r="AA90" s="34">
        <v>871</v>
      </c>
      <c r="AB90" s="35">
        <f t="shared" si="19"/>
        <v>0</v>
      </c>
      <c r="AC90" s="35">
        <f t="shared" si="20"/>
        <v>22</v>
      </c>
      <c r="AD90" s="35">
        <f t="shared" si="21"/>
        <v>0</v>
      </c>
      <c r="AE90" s="70">
        <f t="shared" si="22"/>
        <v>0</v>
      </c>
      <c r="AF90" s="70" t="str">
        <f t="shared" si="23"/>
        <v/>
      </c>
      <c r="AG90" s="70">
        <f t="shared" si="24"/>
        <v>871</v>
      </c>
      <c r="AH90" s="70" t="str">
        <f t="shared" si="25"/>
        <v>2018 (triag)</v>
      </c>
      <c r="AI90" s="70">
        <f t="shared" si="26"/>
        <v>22</v>
      </c>
      <c r="AJ90" s="70" t="str">
        <f t="shared" si="27"/>
        <v>2018 (triag)</v>
      </c>
      <c r="AK90" s="70" t="str">
        <f t="shared" si="28"/>
        <v>Adjust</v>
      </c>
      <c r="AL90" s="72">
        <f>IF(AK90="Adjust",(_xlfn.XLOOKUP(A90,'Adj factor'!A:A,'Adj factor'!I:I,,0)*AI90),'Aggregate (2)'!AI90)</f>
        <v>22.601330545523666</v>
      </c>
      <c r="AM90" s="72">
        <f t="shared" si="29"/>
        <v>871</v>
      </c>
      <c r="AN90" s="73" t="str">
        <f t="shared" si="30"/>
        <v>Decreasing</v>
      </c>
      <c r="AO90" s="42">
        <f>VLOOKUP(B90,'Growthrates source'!A$2:H$49,8,FALSE)</f>
        <v>0.11672257510323925</v>
      </c>
      <c r="AP90" s="42">
        <f>VLOOKUP(B90,'Growthrates source'!A$2:I$49,9,FALSE)</f>
        <v>5.6053037042871567E-2</v>
      </c>
      <c r="AQ90" s="41">
        <f t="shared" si="31"/>
        <v>485.91275986482572</v>
      </c>
      <c r="AR90" s="41">
        <f t="shared" si="32"/>
        <v>1030.5017391254146</v>
      </c>
      <c r="AS90" s="43">
        <f t="shared" si="33"/>
        <v>0</v>
      </c>
      <c r="AT90" s="43">
        <f t="shared" si="34"/>
        <v>0.42711314227138769</v>
      </c>
      <c r="AU90" s="43">
        <f t="shared" si="35"/>
        <v>0.38414445736882996</v>
      </c>
    </row>
    <row r="91" spans="1:47" x14ac:dyDescent="0.35">
      <c r="A91" t="str">
        <f>_xlfn.XLOOKUP(B91,'country codes'!G:G,'country codes'!H:H,,0)</f>
        <v>Burkina Faso</v>
      </c>
      <c r="B91" s="34" t="s">
        <v>152</v>
      </c>
      <c r="C91" s="41">
        <v>17113732.499999996</v>
      </c>
      <c r="D91" s="34" t="s">
        <v>233</v>
      </c>
      <c r="E91" s="34">
        <v>0</v>
      </c>
      <c r="F91" s="41">
        <v>17636407.5</v>
      </c>
      <c r="G91" s="34">
        <v>0</v>
      </c>
      <c r="I91" s="34">
        <v>0</v>
      </c>
      <c r="K91" s="34">
        <v>0</v>
      </c>
      <c r="M91" s="34">
        <v>0</v>
      </c>
      <c r="O91" s="34">
        <v>0</v>
      </c>
      <c r="P91" s="41">
        <v>20392723</v>
      </c>
      <c r="Q91" s="34">
        <v>0</v>
      </c>
      <c r="R91" s="34">
        <f t="shared" si="18"/>
        <v>44</v>
      </c>
      <c r="T91" s="34">
        <v>2079</v>
      </c>
      <c r="V91" s="34">
        <v>0</v>
      </c>
      <c r="X91" s="34">
        <v>0</v>
      </c>
      <c r="Y91" s="41">
        <v>22673762.000000007</v>
      </c>
      <c r="Z91" s="34">
        <v>0</v>
      </c>
      <c r="AA91" s="34">
        <v>44</v>
      </c>
      <c r="AB91" s="35">
        <f t="shared" si="19"/>
        <v>0</v>
      </c>
      <c r="AC91" s="35">
        <f t="shared" si="20"/>
        <v>2079</v>
      </c>
      <c r="AD91" s="35">
        <f t="shared" si="21"/>
        <v>0</v>
      </c>
      <c r="AE91" s="70">
        <f t="shared" si="22"/>
        <v>0</v>
      </c>
      <c r="AF91" s="70" t="str">
        <f t="shared" si="23"/>
        <v/>
      </c>
      <c r="AG91" s="70">
        <f t="shared" si="24"/>
        <v>44</v>
      </c>
      <c r="AH91" s="70" t="str">
        <f t="shared" si="25"/>
        <v>2018 (triag)</v>
      </c>
      <c r="AI91" s="70">
        <f t="shared" si="26"/>
        <v>2079</v>
      </c>
      <c r="AJ91" s="70" t="str">
        <f t="shared" si="27"/>
        <v>2018 (triag)</v>
      </c>
      <c r="AK91" s="70" t="str">
        <f t="shared" si="28"/>
        <v/>
      </c>
      <c r="AL91" s="72">
        <f>IF(AK91="Adjust",(_xlfn.XLOOKUP(A91,'Adj factor'!A:A,'Adj factor'!I:I,,0)*AI91),'Aggregate (2)'!AI91)</f>
        <v>2079</v>
      </c>
      <c r="AM91" s="72">
        <f t="shared" si="29"/>
        <v>2079</v>
      </c>
      <c r="AN91" s="73" t="str">
        <f t="shared" si="30"/>
        <v>Increasing</v>
      </c>
      <c r="AO91" s="42">
        <f>VLOOKUP(B91,'Growthrates source'!A$2:H$49,8,FALSE)</f>
        <v>0.11672257510323925</v>
      </c>
      <c r="AP91" s="42">
        <f>VLOOKUP(B91,'Growthrates source'!A$2:I$49,9,FALSE)</f>
        <v>5.6053037042871567E-2</v>
      </c>
      <c r="AQ91" s="41">
        <f t="shared" si="31"/>
        <v>24.546683621185224</v>
      </c>
      <c r="AR91" s="41">
        <f t="shared" si="32"/>
        <v>52.057493136071464</v>
      </c>
      <c r="AS91" s="43">
        <f t="shared" si="33"/>
        <v>0</v>
      </c>
      <c r="AT91" s="43">
        <f t="shared" si="34"/>
        <v>2.1576324064226243E-2</v>
      </c>
      <c r="AU91" s="43">
        <f t="shared" si="35"/>
        <v>0.91691885978162746</v>
      </c>
    </row>
    <row r="92" spans="1:47" x14ac:dyDescent="0.35">
      <c r="A92" t="str">
        <f>_xlfn.XLOOKUP(B92,'country codes'!G:G,'country codes'!H:H,,0)</f>
        <v>Burkina Faso</v>
      </c>
      <c r="B92" s="34" t="s">
        <v>152</v>
      </c>
      <c r="C92" s="41">
        <v>17113732.499999996</v>
      </c>
      <c r="D92" s="34" t="s">
        <v>134</v>
      </c>
      <c r="E92" s="34">
        <v>458</v>
      </c>
      <c r="F92" s="41">
        <v>17636407.5</v>
      </c>
      <c r="G92" s="34">
        <v>0</v>
      </c>
      <c r="I92" s="34">
        <v>0</v>
      </c>
      <c r="K92" s="34">
        <v>0</v>
      </c>
      <c r="M92" s="34">
        <v>0</v>
      </c>
      <c r="O92" s="34">
        <v>0</v>
      </c>
      <c r="P92" s="41">
        <v>20392723</v>
      </c>
      <c r="Q92" s="34">
        <v>0</v>
      </c>
      <c r="R92" s="34">
        <f t="shared" si="18"/>
        <v>699</v>
      </c>
      <c r="T92" s="34">
        <v>0</v>
      </c>
      <c r="V92" s="34">
        <v>0</v>
      </c>
      <c r="X92" s="34">
        <v>0</v>
      </c>
      <c r="Y92" s="41">
        <v>22673762.000000007</v>
      </c>
      <c r="Z92" s="34">
        <v>0</v>
      </c>
      <c r="AA92" s="34">
        <v>699</v>
      </c>
      <c r="AB92" s="35">
        <f t="shared" si="19"/>
        <v>458</v>
      </c>
      <c r="AC92" s="35">
        <f t="shared" si="20"/>
        <v>0</v>
      </c>
      <c r="AD92" s="35">
        <f t="shared" si="21"/>
        <v>0</v>
      </c>
      <c r="AE92" s="70">
        <f t="shared" si="22"/>
        <v>458</v>
      </c>
      <c r="AF92" s="70">
        <f t="shared" si="23"/>
        <v>2012</v>
      </c>
      <c r="AG92" s="70">
        <f t="shared" si="24"/>
        <v>699</v>
      </c>
      <c r="AH92" s="70" t="str">
        <f t="shared" si="25"/>
        <v>2018 (triag)</v>
      </c>
      <c r="AI92" s="70">
        <f t="shared" si="26"/>
        <v>699</v>
      </c>
      <c r="AJ92" s="70" t="str">
        <f t="shared" si="27"/>
        <v>2018 (triag)</v>
      </c>
      <c r="AK92" s="70" t="str">
        <f t="shared" si="28"/>
        <v/>
      </c>
      <c r="AL92" s="72">
        <f>IF(AK92="Adjust",(_xlfn.XLOOKUP(A92,'Adj factor'!A:A,'Adj factor'!I:I,,0)*AI92),'Aggregate (2)'!AI92)</f>
        <v>699</v>
      </c>
      <c r="AM92" s="72">
        <f t="shared" si="29"/>
        <v>699</v>
      </c>
      <c r="AN92" s="73" t="str">
        <f t="shared" si="30"/>
        <v>No change</v>
      </c>
      <c r="AO92" s="42">
        <f>VLOOKUP(B92,'Growthrates source'!A$2:H$49,8,FALSE)</f>
        <v>0.11672257510323925</v>
      </c>
      <c r="AP92" s="42">
        <f>VLOOKUP(B92,'Growthrates source'!A$2:I$49,9,FALSE)</f>
        <v>5.6053037042871567E-2</v>
      </c>
      <c r="AQ92" s="41">
        <f t="shared" si="31"/>
        <v>389.95754207291981</v>
      </c>
      <c r="AR92" s="41">
        <f t="shared" si="32"/>
        <v>827.00426595713532</v>
      </c>
      <c r="AS92" s="43">
        <f t="shared" si="33"/>
        <v>0.25969007577081671</v>
      </c>
      <c r="AT92" s="43">
        <f t="shared" si="34"/>
        <v>0.34276933002032145</v>
      </c>
      <c r="AU92" s="43">
        <f t="shared" si="35"/>
        <v>0.3082858504027694</v>
      </c>
    </row>
    <row r="93" spans="1:47" x14ac:dyDescent="0.35">
      <c r="A93" t="str">
        <f>_xlfn.XLOOKUP(B93,'country codes'!G:G,'country codes'!H:H,,0)</f>
        <v>Burkina Faso</v>
      </c>
      <c r="B93" s="34" t="s">
        <v>152</v>
      </c>
      <c r="C93" s="41">
        <v>17113732.499999996</v>
      </c>
      <c r="D93" s="34" t="s">
        <v>142</v>
      </c>
      <c r="E93" s="34">
        <v>0</v>
      </c>
      <c r="F93" s="41">
        <v>17636407.5</v>
      </c>
      <c r="G93" s="34">
        <v>0</v>
      </c>
      <c r="I93" s="34">
        <v>0</v>
      </c>
      <c r="K93" s="34">
        <v>0</v>
      </c>
      <c r="M93" s="34">
        <v>0</v>
      </c>
      <c r="O93" s="34">
        <v>0</v>
      </c>
      <c r="P93" s="41">
        <v>20392723</v>
      </c>
      <c r="Q93" s="34">
        <v>0</v>
      </c>
      <c r="R93" s="34">
        <f t="shared" si="18"/>
        <v>0</v>
      </c>
      <c r="T93" s="34">
        <v>0</v>
      </c>
      <c r="V93" s="34">
        <v>0</v>
      </c>
      <c r="X93" s="34">
        <v>0</v>
      </c>
      <c r="Y93" s="41">
        <v>22673762.000000007</v>
      </c>
      <c r="Z93" s="34">
        <v>1698</v>
      </c>
      <c r="AA93" s="34">
        <v>0</v>
      </c>
      <c r="AB93" s="35">
        <f t="shared" si="19"/>
        <v>0</v>
      </c>
      <c r="AC93" s="35">
        <f t="shared" si="20"/>
        <v>0</v>
      </c>
      <c r="AD93" s="35">
        <f t="shared" si="21"/>
        <v>1698</v>
      </c>
      <c r="AE93" s="70">
        <f t="shared" si="22"/>
        <v>0</v>
      </c>
      <c r="AF93" s="70" t="str">
        <f t="shared" si="23"/>
        <v/>
      </c>
      <c r="AG93" s="70">
        <f t="shared" si="24"/>
        <v>0</v>
      </c>
      <c r="AH93" s="70" t="str">
        <f t="shared" si="25"/>
        <v/>
      </c>
      <c r="AI93" s="70">
        <f t="shared" si="26"/>
        <v>1698</v>
      </c>
      <c r="AJ93" s="70">
        <f t="shared" si="27"/>
        <v>2022</v>
      </c>
      <c r="AK93" s="70" t="str">
        <f t="shared" si="28"/>
        <v/>
      </c>
      <c r="AL93" s="72">
        <f>IF(AK93="Adjust",(_xlfn.XLOOKUP(A93,'Adj factor'!A:A,'Adj factor'!I:I,,0)*AI93),'Aggregate (2)'!AI93)</f>
        <v>1698</v>
      </c>
      <c r="AM93" s="72">
        <f t="shared" si="29"/>
        <v>1698</v>
      </c>
      <c r="AN93" s="73" t="str">
        <f t="shared" si="30"/>
        <v>Increasing</v>
      </c>
      <c r="AO93" s="42">
        <f>VLOOKUP(B93,'Growthrates source'!A$2:H$49,8,FALSE)</f>
        <v>0.11672257510323925</v>
      </c>
      <c r="AP93" s="42">
        <f>VLOOKUP(B93,'Growthrates source'!A$2:I$49,9,FALSE)</f>
        <v>5.6053037042871567E-2</v>
      </c>
      <c r="AQ93" s="41">
        <f t="shared" si="31"/>
        <v>0</v>
      </c>
      <c r="AR93" s="41">
        <f t="shared" si="32"/>
        <v>0</v>
      </c>
      <c r="AS93" s="43">
        <f t="shared" si="33"/>
        <v>0</v>
      </c>
      <c r="AT93" s="43">
        <f t="shared" si="34"/>
        <v>0</v>
      </c>
      <c r="AU93" s="43">
        <f t="shared" si="35"/>
        <v>0.74888322458355139</v>
      </c>
    </row>
    <row r="94" spans="1:47" x14ac:dyDescent="0.35">
      <c r="A94" t="str">
        <f>_xlfn.XLOOKUP(B94,'country codes'!G:G,'country codes'!H:H,,0)</f>
        <v>Burkina Faso</v>
      </c>
      <c r="B94" s="34" t="s">
        <v>152</v>
      </c>
      <c r="C94" s="41">
        <v>17113732.499999996</v>
      </c>
      <c r="D94" s="34" t="s">
        <v>83</v>
      </c>
      <c r="E94" s="34">
        <v>0</v>
      </c>
      <c r="F94" s="41">
        <v>17636407.5</v>
      </c>
      <c r="G94" s="34">
        <v>0</v>
      </c>
      <c r="I94" s="34">
        <v>0</v>
      </c>
      <c r="K94" s="34">
        <v>0</v>
      </c>
      <c r="M94" s="34">
        <v>0</v>
      </c>
      <c r="O94" s="34">
        <v>18</v>
      </c>
      <c r="P94" s="41">
        <v>20392723</v>
      </c>
      <c r="Q94" s="34">
        <v>0</v>
      </c>
      <c r="R94" s="34">
        <f t="shared" si="18"/>
        <v>18</v>
      </c>
      <c r="T94" s="34">
        <v>0</v>
      </c>
      <c r="V94" s="34">
        <v>22</v>
      </c>
      <c r="X94" s="34">
        <v>47</v>
      </c>
      <c r="Y94" s="41">
        <v>22673762.000000007</v>
      </c>
      <c r="Z94" s="34">
        <v>0</v>
      </c>
      <c r="AA94" s="34">
        <v>18</v>
      </c>
      <c r="AB94" s="35">
        <f t="shared" si="19"/>
        <v>0</v>
      </c>
      <c r="AC94" s="35">
        <f t="shared" si="20"/>
        <v>18</v>
      </c>
      <c r="AD94" s="35">
        <f t="shared" si="21"/>
        <v>47</v>
      </c>
      <c r="AE94" s="70">
        <f t="shared" si="22"/>
        <v>0</v>
      </c>
      <c r="AF94" s="70" t="str">
        <f t="shared" si="23"/>
        <v/>
      </c>
      <c r="AG94" s="70">
        <f t="shared" si="24"/>
        <v>18</v>
      </c>
      <c r="AH94" s="70">
        <f t="shared" si="25"/>
        <v>2017</v>
      </c>
      <c r="AI94" s="70">
        <f t="shared" si="26"/>
        <v>47</v>
      </c>
      <c r="AJ94" s="70">
        <f t="shared" si="27"/>
        <v>2021</v>
      </c>
      <c r="AK94" s="70" t="str">
        <f t="shared" si="28"/>
        <v/>
      </c>
      <c r="AL94" s="72">
        <f>IF(AK94="Adjust",(_xlfn.XLOOKUP(A94,'Adj factor'!A:A,'Adj factor'!I:I,,0)*AI94),'Aggregate (2)'!AI94)</f>
        <v>47</v>
      </c>
      <c r="AM94" s="72">
        <f t="shared" si="29"/>
        <v>47</v>
      </c>
      <c r="AN94" s="73" t="str">
        <f t="shared" si="30"/>
        <v>Increasing</v>
      </c>
      <c r="AO94" s="42">
        <f>VLOOKUP(B94,'Growthrates source'!A$2:H$49,8,FALSE)</f>
        <v>0.11672257510323925</v>
      </c>
      <c r="AP94" s="42">
        <f>VLOOKUP(B94,'Growthrates source'!A$2:I$49,9,FALSE)</f>
        <v>5.6053037042871567E-2</v>
      </c>
      <c r="AQ94" s="41">
        <f t="shared" si="31"/>
        <v>10.041825117757591</v>
      </c>
      <c r="AR94" s="41">
        <f t="shared" si="32"/>
        <v>21.296247192029234</v>
      </c>
      <c r="AS94" s="43">
        <f t="shared" si="33"/>
        <v>0</v>
      </c>
      <c r="AT94" s="43">
        <f t="shared" si="34"/>
        <v>8.8266780262743726E-3</v>
      </c>
      <c r="AU94" s="43">
        <f t="shared" si="35"/>
        <v>2.0728805391888643E-2</v>
      </c>
    </row>
    <row r="95" spans="1:47" x14ac:dyDescent="0.35">
      <c r="A95" t="str">
        <f>_xlfn.XLOOKUP(B95,'country codes'!G:G,'country codes'!H:H,,0)</f>
        <v>Burkina Faso</v>
      </c>
      <c r="B95" s="34" t="s">
        <v>152</v>
      </c>
      <c r="C95" s="41">
        <v>17113732.499999996</v>
      </c>
      <c r="D95" s="34" t="s">
        <v>84</v>
      </c>
      <c r="E95" s="34">
        <v>0</v>
      </c>
      <c r="F95" s="41">
        <v>17636407.5</v>
      </c>
      <c r="G95" s="34">
        <v>0</v>
      </c>
      <c r="I95" s="34">
        <v>0</v>
      </c>
      <c r="K95" s="34">
        <v>0</v>
      </c>
      <c r="M95" s="34">
        <v>0</v>
      </c>
      <c r="O95" s="34">
        <v>0</v>
      </c>
      <c r="P95" s="41">
        <v>20392723</v>
      </c>
      <c r="Q95" s="34">
        <v>0</v>
      </c>
      <c r="R95" s="34">
        <f t="shared" si="18"/>
        <v>0</v>
      </c>
      <c r="T95" s="34">
        <v>34</v>
      </c>
      <c r="V95" s="34">
        <v>0</v>
      </c>
      <c r="X95" s="34">
        <v>0</v>
      </c>
      <c r="Y95" s="41">
        <v>22673762.000000007</v>
      </c>
      <c r="Z95" s="34">
        <v>39</v>
      </c>
      <c r="AA95" s="34">
        <v>0</v>
      </c>
      <c r="AB95" s="35">
        <f t="shared" si="19"/>
        <v>0</v>
      </c>
      <c r="AC95" s="35">
        <f t="shared" si="20"/>
        <v>34</v>
      </c>
      <c r="AD95" s="35">
        <f t="shared" si="21"/>
        <v>39</v>
      </c>
      <c r="AE95" s="70">
        <f t="shared" si="22"/>
        <v>0</v>
      </c>
      <c r="AF95" s="70" t="str">
        <f t="shared" si="23"/>
        <v/>
      </c>
      <c r="AG95" s="70">
        <f t="shared" si="24"/>
        <v>34</v>
      </c>
      <c r="AH95" s="70">
        <f t="shared" si="25"/>
        <v>2019</v>
      </c>
      <c r="AI95" s="70">
        <f t="shared" si="26"/>
        <v>39</v>
      </c>
      <c r="AJ95" s="70">
        <f t="shared" si="27"/>
        <v>2022</v>
      </c>
      <c r="AK95" s="70" t="str">
        <f t="shared" si="28"/>
        <v/>
      </c>
      <c r="AL95" s="72">
        <f>IF(AK95="Adjust",(_xlfn.XLOOKUP(A95,'Adj factor'!A:A,'Adj factor'!I:I,,0)*AI95),'Aggregate (2)'!AI95)</f>
        <v>39</v>
      </c>
      <c r="AM95" s="72">
        <f t="shared" si="29"/>
        <v>39</v>
      </c>
      <c r="AN95" s="73" t="str">
        <f t="shared" si="30"/>
        <v>Increasing</v>
      </c>
      <c r="AO95" s="42">
        <f>VLOOKUP(B95,'Growthrates source'!A$2:H$49,8,FALSE)</f>
        <v>0.11672257510323925</v>
      </c>
      <c r="AP95" s="42">
        <f>VLOOKUP(B95,'Growthrates source'!A$2:I$49,9,FALSE)</f>
        <v>5.6053037042871567E-2</v>
      </c>
      <c r="AQ95" s="41">
        <f t="shared" si="31"/>
        <v>0</v>
      </c>
      <c r="AR95" s="41">
        <f t="shared" si="32"/>
        <v>0</v>
      </c>
      <c r="AS95" s="43">
        <f t="shared" si="33"/>
        <v>0</v>
      </c>
      <c r="AT95" s="43">
        <f t="shared" si="34"/>
        <v>1.6672614049629369E-2</v>
      </c>
      <c r="AU95" s="43">
        <f t="shared" si="35"/>
        <v>1.7200498091141641E-2</v>
      </c>
    </row>
    <row r="96" spans="1:47" x14ac:dyDescent="0.35">
      <c r="A96" t="str">
        <f>_xlfn.XLOOKUP(B96,'country codes'!G:G,'country codes'!H:H,,0)</f>
        <v>Burkina Faso</v>
      </c>
      <c r="B96" s="34" t="s">
        <v>152</v>
      </c>
      <c r="C96" s="41">
        <v>17113732.499999996</v>
      </c>
      <c r="D96" s="34" t="s">
        <v>126</v>
      </c>
      <c r="E96" s="34">
        <v>0</v>
      </c>
      <c r="F96" s="41">
        <v>17636407.5</v>
      </c>
      <c r="G96" s="34">
        <v>0</v>
      </c>
      <c r="I96" s="34">
        <v>0</v>
      </c>
      <c r="K96" s="34">
        <v>0</v>
      </c>
      <c r="M96" s="34">
        <v>0</v>
      </c>
      <c r="O96" s="34">
        <v>0</v>
      </c>
      <c r="P96" s="41">
        <v>20392723</v>
      </c>
      <c r="Q96" s="34">
        <v>0</v>
      </c>
      <c r="R96" s="34">
        <f t="shared" si="18"/>
        <v>0</v>
      </c>
      <c r="T96" s="34">
        <v>0</v>
      </c>
      <c r="V96" s="34">
        <v>0</v>
      </c>
      <c r="X96" s="34">
        <v>0</v>
      </c>
      <c r="Y96" s="41">
        <v>22673762.000000007</v>
      </c>
      <c r="Z96" s="34">
        <v>0</v>
      </c>
      <c r="AA96" s="34">
        <v>0</v>
      </c>
      <c r="AB96" s="35">
        <f t="shared" si="19"/>
        <v>0</v>
      </c>
      <c r="AC96" s="35">
        <f t="shared" si="20"/>
        <v>0</v>
      </c>
      <c r="AD96" s="35">
        <f t="shared" si="21"/>
        <v>0</v>
      </c>
      <c r="AE96" s="70">
        <f t="shared" si="22"/>
        <v>0</v>
      </c>
      <c r="AF96" s="70" t="str">
        <f t="shared" si="23"/>
        <v/>
      </c>
      <c r="AG96" s="70">
        <f t="shared" si="24"/>
        <v>0</v>
      </c>
      <c r="AH96" s="70" t="str">
        <f t="shared" si="25"/>
        <v/>
      </c>
      <c r="AI96" s="70">
        <f t="shared" si="26"/>
        <v>0</v>
      </c>
      <c r="AJ96" s="70" t="str">
        <f t="shared" si="27"/>
        <v/>
      </c>
      <c r="AK96" s="70" t="str">
        <f t="shared" si="28"/>
        <v/>
      </c>
      <c r="AL96" s="72">
        <f>IF(AK96="Adjust",(_xlfn.XLOOKUP(A96,'Adj factor'!A:A,'Adj factor'!I:I,,0)*AI96),'Aggregate (2)'!AI96)</f>
        <v>0</v>
      </c>
      <c r="AM96" s="72">
        <f t="shared" si="29"/>
        <v>0</v>
      </c>
      <c r="AN96" s="73" t="str">
        <f t="shared" si="30"/>
        <v>No change</v>
      </c>
      <c r="AO96" s="42">
        <f>VLOOKUP(B96,'Growthrates source'!A$2:H$49,8,FALSE)</f>
        <v>0.11672257510323925</v>
      </c>
      <c r="AP96" s="42">
        <f>VLOOKUP(B96,'Growthrates source'!A$2:I$49,9,FALSE)</f>
        <v>5.6053037042871567E-2</v>
      </c>
      <c r="AQ96" s="41">
        <f t="shared" si="31"/>
        <v>0</v>
      </c>
      <c r="AR96" s="41">
        <f t="shared" si="32"/>
        <v>0</v>
      </c>
      <c r="AS96" s="43">
        <f t="shared" si="33"/>
        <v>0</v>
      </c>
      <c r="AT96" s="43">
        <f t="shared" si="34"/>
        <v>0</v>
      </c>
      <c r="AU96" s="43">
        <f t="shared" si="35"/>
        <v>0</v>
      </c>
    </row>
    <row r="97" spans="1:47" x14ac:dyDescent="0.35">
      <c r="A97" t="str">
        <f>_xlfn.XLOOKUP(B97,'country codes'!G:G,'country codes'!H:H,,0)</f>
        <v>Burkina Faso</v>
      </c>
      <c r="B97" s="34" t="s">
        <v>152</v>
      </c>
      <c r="C97" s="41">
        <v>17113732.499999996</v>
      </c>
      <c r="D97" s="34" t="s">
        <v>87</v>
      </c>
      <c r="E97" s="34">
        <v>0</v>
      </c>
      <c r="F97" s="41">
        <v>17636407.5</v>
      </c>
      <c r="G97" s="34">
        <v>0</v>
      </c>
      <c r="I97" s="34">
        <v>0</v>
      </c>
      <c r="K97" s="34">
        <v>0</v>
      </c>
      <c r="M97" s="34">
        <v>0</v>
      </c>
      <c r="O97" s="34">
        <v>336</v>
      </c>
      <c r="P97" s="41">
        <v>20392723</v>
      </c>
      <c r="Q97" s="34">
        <v>0</v>
      </c>
      <c r="R97" s="34">
        <f t="shared" si="18"/>
        <v>336</v>
      </c>
      <c r="T97" s="34">
        <v>336</v>
      </c>
      <c r="V97" s="34">
        <v>0</v>
      </c>
      <c r="X97" s="34">
        <v>50</v>
      </c>
      <c r="Y97" s="41">
        <v>22673762.000000007</v>
      </c>
      <c r="Z97" s="34">
        <v>0</v>
      </c>
      <c r="AA97" s="34">
        <v>336</v>
      </c>
      <c r="AB97" s="35">
        <f t="shared" si="19"/>
        <v>0</v>
      </c>
      <c r="AC97" s="35">
        <f t="shared" si="20"/>
        <v>336</v>
      </c>
      <c r="AD97" s="35">
        <f t="shared" si="21"/>
        <v>50</v>
      </c>
      <c r="AE97" s="70">
        <f t="shared" si="22"/>
        <v>0</v>
      </c>
      <c r="AF97" s="70" t="str">
        <f t="shared" si="23"/>
        <v/>
      </c>
      <c r="AG97" s="70">
        <f t="shared" si="24"/>
        <v>336</v>
      </c>
      <c r="AH97" s="70">
        <f t="shared" si="25"/>
        <v>2017</v>
      </c>
      <c r="AI97" s="70">
        <f t="shared" si="26"/>
        <v>50</v>
      </c>
      <c r="AJ97" s="70">
        <f t="shared" si="27"/>
        <v>2021</v>
      </c>
      <c r="AK97" s="70" t="str">
        <f t="shared" si="28"/>
        <v>Adjust</v>
      </c>
      <c r="AL97" s="72">
        <f>IF(AK97="Adjust",(_xlfn.XLOOKUP(A97,'Adj factor'!A:A,'Adj factor'!I:I,,0)*AI97),'Aggregate (2)'!AI97)</f>
        <v>51.366660330735606</v>
      </c>
      <c r="AM97" s="72">
        <f t="shared" si="29"/>
        <v>336</v>
      </c>
      <c r="AN97" s="73" t="str">
        <f t="shared" si="30"/>
        <v>Decreasing</v>
      </c>
      <c r="AO97" s="42">
        <f>VLOOKUP(B97,'Growthrates source'!A$2:H$49,8,FALSE)</f>
        <v>0.11672257510323925</v>
      </c>
      <c r="AP97" s="42">
        <f>VLOOKUP(B97,'Growthrates source'!A$2:I$49,9,FALSE)</f>
        <v>5.6053037042871567E-2</v>
      </c>
      <c r="AQ97" s="41">
        <f t="shared" si="31"/>
        <v>187.4474021981417</v>
      </c>
      <c r="AR97" s="41">
        <f t="shared" si="32"/>
        <v>397.52994758454571</v>
      </c>
      <c r="AS97" s="43">
        <f t="shared" si="33"/>
        <v>0</v>
      </c>
      <c r="AT97" s="43">
        <f t="shared" si="34"/>
        <v>0.16476465649045496</v>
      </c>
      <c r="AU97" s="43">
        <f t="shared" si="35"/>
        <v>0.14818890663137413</v>
      </c>
    </row>
    <row r="98" spans="1:47" x14ac:dyDescent="0.35">
      <c r="A98" t="str">
        <f>_xlfn.XLOOKUP(B98,'country codes'!G:G,'country codes'!H:H,,0)</f>
        <v>Botswana</v>
      </c>
      <c r="B98" s="34" t="s">
        <v>165</v>
      </c>
      <c r="C98" s="41">
        <v>2175425.5000000005</v>
      </c>
      <c r="D98" s="34" t="s">
        <v>135</v>
      </c>
      <c r="E98" s="34">
        <v>1638</v>
      </c>
      <c r="F98" s="41">
        <v>2217278.0000000009</v>
      </c>
      <c r="G98" s="34">
        <v>0</v>
      </c>
      <c r="H98" s="34">
        <v>2260375.5000000019</v>
      </c>
      <c r="I98" s="34">
        <v>76</v>
      </c>
      <c r="J98" s="34">
        <v>2305171.5000000005</v>
      </c>
      <c r="K98" s="34">
        <v>0</v>
      </c>
      <c r="L98" s="34">
        <v>2352415.5000000005</v>
      </c>
      <c r="M98" s="34">
        <v>1671</v>
      </c>
      <c r="N98" s="34">
        <v>2401839.9999999986</v>
      </c>
      <c r="O98" s="34">
        <v>0</v>
      </c>
      <c r="P98" s="41">
        <v>2451408.4999999995</v>
      </c>
      <c r="Q98" s="34">
        <v>1850</v>
      </c>
      <c r="R98" s="34">
        <f t="shared" si="18"/>
        <v>1850</v>
      </c>
      <c r="S98" s="34">
        <v>2499701.5</v>
      </c>
      <c r="T98" s="34">
        <v>1840</v>
      </c>
      <c r="U98" s="34">
        <v>2546401.9999999986</v>
      </c>
      <c r="V98" s="34">
        <v>2048</v>
      </c>
      <c r="W98" s="34">
        <v>2588422.9999999981</v>
      </c>
      <c r="X98" s="34">
        <v>2028</v>
      </c>
      <c r="Y98" s="41">
        <v>2630296.0000000019</v>
      </c>
      <c r="Z98" s="34">
        <v>1984</v>
      </c>
      <c r="AA98" s="34">
        <v>853</v>
      </c>
      <c r="AB98" s="35">
        <f t="shared" si="19"/>
        <v>1638</v>
      </c>
      <c r="AC98" s="35">
        <f t="shared" si="20"/>
        <v>1850</v>
      </c>
      <c r="AD98" s="35">
        <f t="shared" si="21"/>
        <v>2048</v>
      </c>
      <c r="AE98" s="70">
        <f t="shared" si="22"/>
        <v>1638</v>
      </c>
      <c r="AF98" s="70">
        <f t="shared" si="23"/>
        <v>2012</v>
      </c>
      <c r="AG98" s="70">
        <f t="shared" si="24"/>
        <v>1850</v>
      </c>
      <c r="AH98" s="70">
        <f t="shared" si="25"/>
        <v>2018</v>
      </c>
      <c r="AI98" s="70">
        <f t="shared" si="26"/>
        <v>1984</v>
      </c>
      <c r="AJ98" s="70">
        <f t="shared" si="27"/>
        <v>2022</v>
      </c>
      <c r="AK98" s="70" t="str">
        <f t="shared" si="28"/>
        <v/>
      </c>
      <c r="AL98" s="72">
        <f>IF(AK98="Adjust",(_xlfn.XLOOKUP(A98,'Adj factor'!A:A,'Adj factor'!I:I,,0)*AI98),'Aggregate (2)'!AI98)</f>
        <v>1984</v>
      </c>
      <c r="AM98" s="72">
        <f t="shared" si="29"/>
        <v>1984</v>
      </c>
      <c r="AN98" s="73" t="str">
        <f t="shared" si="30"/>
        <v>Increasing</v>
      </c>
      <c r="AO98" s="42">
        <f>VLOOKUP(B98,'Growthrates source'!A$2:H$49,8,FALSE)</f>
        <v>6.0410507639565125E-2</v>
      </c>
      <c r="AP98" s="42">
        <f>VLOOKUP(B98,'Growthrates source'!A$2:I$49,9,FALSE)</f>
        <v>0.33177029268299996</v>
      </c>
      <c r="AQ98" s="41">
        <f t="shared" si="31"/>
        <v>630.62223672458776</v>
      </c>
      <c r="AR98" s="41">
        <f t="shared" si="32"/>
        <v>2307.8472106400291</v>
      </c>
      <c r="AS98" s="43">
        <f t="shared" si="33"/>
        <v>7.387436307039529</v>
      </c>
      <c r="AT98" s="43">
        <f t="shared" si="34"/>
        <v>7.54668183617704</v>
      </c>
      <c r="AU98" s="43">
        <f t="shared" si="35"/>
        <v>7.5428773035430181</v>
      </c>
    </row>
    <row r="99" spans="1:47" x14ac:dyDescent="0.35">
      <c r="A99" t="str">
        <f>_xlfn.XLOOKUP(B99,'country codes'!G:G,'country codes'!H:H,,0)</f>
        <v>Botswana</v>
      </c>
      <c r="B99" s="34" t="s">
        <v>165</v>
      </c>
      <c r="C99" s="41">
        <v>2175426.5</v>
      </c>
      <c r="D99" s="34" t="s">
        <v>139</v>
      </c>
      <c r="E99" s="34">
        <v>11632</v>
      </c>
      <c r="F99" s="41">
        <v>2217278.0000000009</v>
      </c>
      <c r="G99" s="34">
        <v>0</v>
      </c>
      <c r="I99" s="34">
        <v>0</v>
      </c>
      <c r="K99" s="34">
        <v>0</v>
      </c>
      <c r="M99" s="34">
        <v>14854</v>
      </c>
      <c r="O99" s="34">
        <v>0</v>
      </c>
      <c r="P99" s="41">
        <v>2451408.4999999995</v>
      </c>
      <c r="Q99" s="34">
        <v>15290</v>
      </c>
      <c r="R99" s="34">
        <f t="shared" si="18"/>
        <v>15290</v>
      </c>
      <c r="T99" s="34">
        <v>15526</v>
      </c>
      <c r="V99" s="34">
        <v>15542</v>
      </c>
      <c r="X99" s="34">
        <v>15772</v>
      </c>
      <c r="Y99" s="41">
        <v>2630296.0000000019</v>
      </c>
      <c r="Z99" s="34">
        <v>16056</v>
      </c>
      <c r="AA99" s="34">
        <v>6935</v>
      </c>
      <c r="AB99" s="35">
        <f t="shared" si="19"/>
        <v>11632</v>
      </c>
      <c r="AC99" s="35">
        <f t="shared" si="20"/>
        <v>15526</v>
      </c>
      <c r="AD99" s="35">
        <f t="shared" si="21"/>
        <v>16056</v>
      </c>
      <c r="AE99" s="70">
        <f t="shared" si="22"/>
        <v>11632</v>
      </c>
      <c r="AF99" s="70">
        <f t="shared" si="23"/>
        <v>2012</v>
      </c>
      <c r="AG99" s="70">
        <f t="shared" si="24"/>
        <v>15290</v>
      </c>
      <c r="AH99" s="70">
        <f t="shared" si="25"/>
        <v>2018</v>
      </c>
      <c r="AI99" s="70">
        <f t="shared" si="26"/>
        <v>16056</v>
      </c>
      <c r="AJ99" s="70">
        <f t="shared" si="27"/>
        <v>2022</v>
      </c>
      <c r="AK99" s="70" t="str">
        <f t="shared" si="28"/>
        <v/>
      </c>
      <c r="AL99" s="72">
        <f>IF(AK99="Adjust",(_xlfn.XLOOKUP(A99,'Adj factor'!A:A,'Adj factor'!I:I,,0)*AI99),'Aggregate (2)'!AI99)</f>
        <v>16056</v>
      </c>
      <c r="AM99" s="72">
        <f t="shared" si="29"/>
        <v>16056</v>
      </c>
      <c r="AN99" s="73" t="str">
        <f t="shared" si="30"/>
        <v>Increasing</v>
      </c>
      <c r="AO99" s="42">
        <f>VLOOKUP(B99,'Growthrates source'!A$2:H$49,8,FALSE)</f>
        <v>6.0410507639565125E-2</v>
      </c>
      <c r="AP99" s="42">
        <f>VLOOKUP(B99,'Growthrates source'!A$2:I$49,9,FALSE)</f>
        <v>0.33177029268299996</v>
      </c>
      <c r="AQ99" s="41">
        <f t="shared" si="31"/>
        <v>5127.0401074853644</v>
      </c>
      <c r="AR99" s="41">
        <f t="shared" si="32"/>
        <v>18763.09543468769</v>
      </c>
      <c r="AS99" s="43">
        <f t="shared" si="33"/>
        <v>52.460719855606719</v>
      </c>
      <c r="AT99" s="43">
        <f t="shared" si="34"/>
        <v>62.372305554133483</v>
      </c>
      <c r="AU99" s="43">
        <f t="shared" si="35"/>
        <v>61.042559468592081</v>
      </c>
    </row>
    <row r="100" spans="1:47" x14ac:dyDescent="0.35">
      <c r="A100" t="str">
        <f>_xlfn.XLOOKUP(B100,'country codes'!G:G,'country codes'!H:H,,0)</f>
        <v>Botswana</v>
      </c>
      <c r="B100" s="34" t="s">
        <v>165</v>
      </c>
      <c r="C100" s="41">
        <v>2175427.5</v>
      </c>
      <c r="D100" s="34" t="s">
        <v>138</v>
      </c>
      <c r="E100" s="34">
        <v>0</v>
      </c>
      <c r="F100" s="41">
        <v>2217278.0000000009</v>
      </c>
      <c r="G100" s="34">
        <v>3002</v>
      </c>
      <c r="I100" s="34">
        <v>0</v>
      </c>
      <c r="K100" s="34">
        <v>0</v>
      </c>
      <c r="M100" s="34">
        <v>2922</v>
      </c>
      <c r="O100" s="34">
        <v>0</v>
      </c>
      <c r="P100" s="41">
        <v>2451408.4999999995</v>
      </c>
      <c r="Q100" s="34">
        <v>0</v>
      </c>
      <c r="R100" s="34">
        <f t="shared" si="18"/>
        <v>0</v>
      </c>
      <c r="T100" s="34">
        <v>0</v>
      </c>
      <c r="V100" s="34">
        <v>0</v>
      </c>
      <c r="X100" s="34">
        <v>0</v>
      </c>
      <c r="Y100" s="41">
        <v>2630296.0000000019</v>
      </c>
      <c r="Z100" s="34">
        <v>0</v>
      </c>
      <c r="AA100" s="34">
        <v>0</v>
      </c>
      <c r="AB100" s="35">
        <f t="shared" si="19"/>
        <v>3002</v>
      </c>
      <c r="AC100" s="35">
        <f t="shared" si="20"/>
        <v>2922</v>
      </c>
      <c r="AD100" s="35">
        <f t="shared" si="21"/>
        <v>0</v>
      </c>
      <c r="AE100" s="70">
        <f t="shared" si="22"/>
        <v>3002</v>
      </c>
      <c r="AF100" s="70">
        <f t="shared" si="23"/>
        <v>2013</v>
      </c>
      <c r="AG100" s="70">
        <f t="shared" si="24"/>
        <v>0</v>
      </c>
      <c r="AH100" s="70" t="str">
        <f t="shared" si="25"/>
        <v/>
      </c>
      <c r="AI100" s="70">
        <f t="shared" si="26"/>
        <v>0</v>
      </c>
      <c r="AJ100" s="70" t="str">
        <f t="shared" si="27"/>
        <v/>
      </c>
      <c r="AK100" s="70" t="str">
        <f t="shared" si="28"/>
        <v/>
      </c>
      <c r="AL100" s="72">
        <f>IF(AK100="Adjust",(_xlfn.XLOOKUP(A100,'Adj factor'!A:A,'Adj factor'!I:I,,0)*AI100),'Aggregate (2)'!AI100)</f>
        <v>0</v>
      </c>
      <c r="AM100" s="72">
        <f t="shared" si="29"/>
        <v>0</v>
      </c>
      <c r="AN100" s="73" t="str">
        <f t="shared" si="30"/>
        <v>No change</v>
      </c>
      <c r="AO100" s="42">
        <f>VLOOKUP(B100,'Growthrates source'!A$2:H$49,8,FALSE)</f>
        <v>6.0410507639565125E-2</v>
      </c>
      <c r="AP100" s="42">
        <f>VLOOKUP(B100,'Growthrates source'!A$2:I$49,9,FALSE)</f>
        <v>0.33177029268299996</v>
      </c>
      <c r="AQ100" s="41">
        <f t="shared" si="31"/>
        <v>0</v>
      </c>
      <c r="AR100" s="41">
        <f t="shared" si="32"/>
        <v>0</v>
      </c>
      <c r="AS100" s="43">
        <f t="shared" si="33"/>
        <v>13.539123195196987</v>
      </c>
      <c r="AT100" s="43">
        <f t="shared" si="34"/>
        <v>0</v>
      </c>
      <c r="AU100" s="43">
        <f t="shared" si="35"/>
        <v>0</v>
      </c>
    </row>
    <row r="101" spans="1:47" x14ac:dyDescent="0.35">
      <c r="A101" t="str">
        <f>_xlfn.XLOOKUP(B101,'country codes'!G:G,'country codes'!H:H,,0)</f>
        <v>Botswana</v>
      </c>
      <c r="B101" s="34" t="s">
        <v>165</v>
      </c>
      <c r="C101" s="41">
        <v>2175428.5</v>
      </c>
      <c r="D101" s="34" t="s">
        <v>82</v>
      </c>
      <c r="E101" s="34">
        <v>37</v>
      </c>
      <c r="F101" s="41">
        <v>2217278.0000000009</v>
      </c>
      <c r="G101" s="34">
        <v>772</v>
      </c>
      <c r="I101" s="34">
        <v>0</v>
      </c>
      <c r="K101" s="34">
        <v>30461</v>
      </c>
      <c r="M101" s="34">
        <v>319</v>
      </c>
      <c r="O101" s="34">
        <v>74</v>
      </c>
      <c r="P101" s="41">
        <v>2451408.4999999995</v>
      </c>
      <c r="Q101" s="34">
        <v>0</v>
      </c>
      <c r="R101" s="34">
        <f t="shared" si="18"/>
        <v>487</v>
      </c>
      <c r="T101" s="34">
        <v>0</v>
      </c>
      <c r="V101" s="34">
        <v>2156</v>
      </c>
      <c r="X101" s="34">
        <v>0</v>
      </c>
      <c r="Y101" s="41">
        <v>2630296.0000000019</v>
      </c>
      <c r="Z101" s="34">
        <v>0</v>
      </c>
      <c r="AA101" s="34">
        <v>487</v>
      </c>
      <c r="AB101" s="35">
        <f t="shared" si="19"/>
        <v>30461</v>
      </c>
      <c r="AC101" s="35">
        <f t="shared" si="20"/>
        <v>319</v>
      </c>
      <c r="AD101" s="35">
        <f t="shared" si="21"/>
        <v>2156</v>
      </c>
      <c r="AE101" s="70">
        <f t="shared" si="22"/>
        <v>772</v>
      </c>
      <c r="AF101" s="70">
        <f t="shared" si="23"/>
        <v>2013</v>
      </c>
      <c r="AG101" s="70">
        <f t="shared" si="24"/>
        <v>487</v>
      </c>
      <c r="AH101" s="70" t="str">
        <f t="shared" si="25"/>
        <v>2018 (triag)</v>
      </c>
      <c r="AI101" s="70">
        <f t="shared" si="26"/>
        <v>2156</v>
      </c>
      <c r="AJ101" s="70">
        <f t="shared" si="27"/>
        <v>2020</v>
      </c>
      <c r="AK101" s="70" t="str">
        <f t="shared" si="28"/>
        <v/>
      </c>
      <c r="AL101" s="72">
        <f>IF(AK101="Adjust",(_xlfn.XLOOKUP(A101,'Adj factor'!A:A,'Adj factor'!I:I,,0)*AI101),'Aggregate (2)'!AI101)</f>
        <v>2156</v>
      </c>
      <c r="AM101" s="72">
        <f t="shared" si="29"/>
        <v>2156</v>
      </c>
      <c r="AN101" s="73" t="str">
        <f t="shared" si="30"/>
        <v>Increasing</v>
      </c>
      <c r="AO101" s="42">
        <f>VLOOKUP(B101,'Growthrates source'!A$2:H$49,8,FALSE)</f>
        <v>6.0410507639565125E-2</v>
      </c>
      <c r="AP101" s="42">
        <f>VLOOKUP(B101,'Growthrates source'!A$2:I$49,9,FALSE)</f>
        <v>0.33177029268299996</v>
      </c>
      <c r="AQ101" s="41">
        <f t="shared" si="31"/>
        <v>360.03872131872714</v>
      </c>
      <c r="AR101" s="41">
        <f t="shared" si="32"/>
        <v>1317.6103066608371</v>
      </c>
      <c r="AS101" s="43">
        <f t="shared" si="33"/>
        <v>3.4817465378721102</v>
      </c>
      <c r="AT101" s="43">
        <f t="shared" si="34"/>
        <v>1.9866130022801181</v>
      </c>
      <c r="AU101" s="43">
        <f t="shared" si="35"/>
        <v>8.196796102035659</v>
      </c>
    </row>
    <row r="102" spans="1:47" x14ac:dyDescent="0.35">
      <c r="A102" t="str">
        <f>_xlfn.XLOOKUP(B102,'country codes'!G:G,'country codes'!H:H,,0)</f>
        <v>Botswana</v>
      </c>
      <c r="B102" s="34" t="s">
        <v>165</v>
      </c>
      <c r="C102" s="41">
        <v>2175429.5</v>
      </c>
      <c r="D102" s="34" t="s">
        <v>60</v>
      </c>
      <c r="E102" s="34">
        <v>6</v>
      </c>
      <c r="F102" s="41">
        <v>2217278.0000000009</v>
      </c>
      <c r="G102" s="34">
        <v>422</v>
      </c>
      <c r="I102" s="34">
        <v>52</v>
      </c>
      <c r="K102" s="34">
        <v>10523</v>
      </c>
      <c r="M102" s="34">
        <v>66</v>
      </c>
      <c r="O102" s="34">
        <v>118</v>
      </c>
      <c r="P102" s="41">
        <v>2451408.4999999995</v>
      </c>
      <c r="Q102" s="34">
        <v>33</v>
      </c>
      <c r="R102" s="34">
        <f t="shared" si="18"/>
        <v>94</v>
      </c>
      <c r="T102" s="34">
        <v>84</v>
      </c>
      <c r="V102" s="34">
        <v>7018</v>
      </c>
      <c r="X102" s="34">
        <v>0</v>
      </c>
      <c r="Y102" s="41">
        <v>2630296.0000000019</v>
      </c>
      <c r="Z102" s="34">
        <v>0</v>
      </c>
      <c r="AA102" s="34">
        <v>94</v>
      </c>
      <c r="AB102" s="35">
        <f t="shared" si="19"/>
        <v>10523</v>
      </c>
      <c r="AC102" s="35">
        <f t="shared" si="20"/>
        <v>118</v>
      </c>
      <c r="AD102" s="35">
        <f t="shared" si="21"/>
        <v>7018</v>
      </c>
      <c r="AE102" s="70">
        <f t="shared" si="22"/>
        <v>422</v>
      </c>
      <c r="AF102" s="70">
        <f t="shared" si="23"/>
        <v>2013</v>
      </c>
      <c r="AG102" s="70">
        <f t="shared" si="24"/>
        <v>94</v>
      </c>
      <c r="AH102" s="70" t="str">
        <f t="shared" si="25"/>
        <v>2018 (triag)</v>
      </c>
      <c r="AI102" s="70">
        <f t="shared" si="26"/>
        <v>7018</v>
      </c>
      <c r="AJ102" s="70">
        <f t="shared" si="27"/>
        <v>2020</v>
      </c>
      <c r="AK102" s="70" t="str">
        <f t="shared" si="28"/>
        <v/>
      </c>
      <c r="AL102" s="72">
        <f>IF(AK102="Adjust",(_xlfn.XLOOKUP(A102,'Adj factor'!A:A,'Adj factor'!I:I,,0)*AI102),'Aggregate (2)'!AI102)</f>
        <v>7018</v>
      </c>
      <c r="AM102" s="72">
        <f t="shared" si="29"/>
        <v>7018</v>
      </c>
      <c r="AN102" s="73" t="str">
        <f t="shared" si="30"/>
        <v>Increasing</v>
      </c>
      <c r="AO102" s="42">
        <f>VLOOKUP(B102,'Growthrates source'!A$2:H$49,8,FALSE)</f>
        <v>6.0410507639565125E-2</v>
      </c>
      <c r="AP102" s="42">
        <f>VLOOKUP(B102,'Growthrates source'!A$2:I$49,9,FALSE)</f>
        <v>0.33177029268299996</v>
      </c>
      <c r="AQ102" s="41">
        <f t="shared" si="31"/>
        <v>69.494126907516119</v>
      </c>
      <c r="AR102" s="41">
        <f t="shared" si="32"/>
        <v>254.32313927334434</v>
      </c>
      <c r="AS102" s="43">
        <f t="shared" si="33"/>
        <v>1.9032345064534073</v>
      </c>
      <c r="AT102" s="43">
        <f t="shared" si="34"/>
        <v>0.38345302302737394</v>
      </c>
      <c r="AU102" s="85">
        <f t="shared" si="35"/>
        <v>26.681407719891581</v>
      </c>
    </row>
    <row r="103" spans="1:47" x14ac:dyDescent="0.35">
      <c r="A103" t="str">
        <f>_xlfn.XLOOKUP(B103,'country codes'!G:G,'country codes'!H:H,,0)</f>
        <v>Botswana</v>
      </c>
      <c r="B103" s="34" t="s">
        <v>165</v>
      </c>
      <c r="C103" s="41">
        <v>2175430.5</v>
      </c>
      <c r="D103" s="34" t="s">
        <v>127</v>
      </c>
      <c r="E103" s="34">
        <v>166</v>
      </c>
      <c r="F103" s="41">
        <v>2217278.0000000009</v>
      </c>
      <c r="G103" s="34">
        <v>0</v>
      </c>
      <c r="I103" s="34">
        <v>0</v>
      </c>
      <c r="K103" s="34">
        <v>0</v>
      </c>
      <c r="M103" s="34">
        <v>0</v>
      </c>
      <c r="O103" s="34">
        <v>0</v>
      </c>
      <c r="P103" s="41">
        <v>2451408.4999999995</v>
      </c>
      <c r="Q103" s="34">
        <v>0</v>
      </c>
      <c r="R103" s="34">
        <f t="shared" si="18"/>
        <v>0</v>
      </c>
      <c r="T103" s="34">
        <v>0</v>
      </c>
      <c r="V103" s="34">
        <v>0</v>
      </c>
      <c r="X103" s="34">
        <v>0</v>
      </c>
      <c r="Y103" s="41">
        <v>2630296.0000000019</v>
      </c>
      <c r="Z103" s="34">
        <v>0</v>
      </c>
      <c r="AA103" s="34">
        <v>0</v>
      </c>
      <c r="AB103" s="35">
        <f t="shared" si="19"/>
        <v>166</v>
      </c>
      <c r="AC103" s="35">
        <f t="shared" si="20"/>
        <v>0</v>
      </c>
      <c r="AD103" s="35">
        <f t="shared" si="21"/>
        <v>0</v>
      </c>
      <c r="AE103" s="70">
        <f t="shared" si="22"/>
        <v>166</v>
      </c>
      <c r="AF103" s="70">
        <f t="shared" si="23"/>
        <v>2012</v>
      </c>
      <c r="AG103" s="70">
        <f t="shared" si="24"/>
        <v>0</v>
      </c>
      <c r="AH103" s="70" t="str">
        <f t="shared" si="25"/>
        <v/>
      </c>
      <c r="AI103" s="70">
        <f t="shared" si="26"/>
        <v>0</v>
      </c>
      <c r="AJ103" s="70" t="str">
        <f t="shared" si="27"/>
        <v/>
      </c>
      <c r="AK103" s="70" t="str">
        <f t="shared" si="28"/>
        <v/>
      </c>
      <c r="AL103" s="72">
        <f>IF(AK103="Adjust",(_xlfn.XLOOKUP(A103,'Adj factor'!A:A,'Adj factor'!I:I,,0)*AI103),'Aggregate (2)'!AI103)</f>
        <v>0</v>
      </c>
      <c r="AM103" s="72">
        <f t="shared" si="29"/>
        <v>0</v>
      </c>
      <c r="AN103" s="73" t="str">
        <f t="shared" si="30"/>
        <v>No change</v>
      </c>
      <c r="AO103" s="42">
        <f>VLOOKUP(B103,'Growthrates source'!A$2:H$49,8,FALSE)</f>
        <v>6.0410507639565125E-2</v>
      </c>
      <c r="AP103" s="42">
        <f>VLOOKUP(B103,'Growthrates source'!A$2:I$49,9,FALSE)</f>
        <v>0.33177029268299996</v>
      </c>
      <c r="AQ103" s="41">
        <f t="shared" si="31"/>
        <v>0</v>
      </c>
      <c r="AR103" s="41">
        <f t="shared" si="32"/>
        <v>0</v>
      </c>
      <c r="AS103" s="43">
        <f t="shared" si="33"/>
        <v>0.74866570633001328</v>
      </c>
      <c r="AT103" s="43">
        <f t="shared" si="34"/>
        <v>0</v>
      </c>
      <c r="AU103" s="43">
        <f t="shared" si="35"/>
        <v>0</v>
      </c>
    </row>
    <row r="104" spans="1:47" x14ac:dyDescent="0.35">
      <c r="A104" t="str">
        <f>_xlfn.XLOOKUP(B104,'country codes'!G:G,'country codes'!H:H,,0)</f>
        <v>Botswana</v>
      </c>
      <c r="B104" s="34" t="s">
        <v>165</v>
      </c>
      <c r="C104" s="41">
        <v>2175431.5</v>
      </c>
      <c r="D104" s="34" t="s">
        <v>61</v>
      </c>
      <c r="E104" s="34">
        <v>0</v>
      </c>
      <c r="F104" s="41">
        <v>2217278.0000000009</v>
      </c>
      <c r="G104" s="34">
        <v>668</v>
      </c>
      <c r="I104" s="34">
        <v>0</v>
      </c>
      <c r="K104" s="34">
        <v>0</v>
      </c>
      <c r="M104" s="34">
        <v>13</v>
      </c>
      <c r="O104" s="34">
        <v>0</v>
      </c>
      <c r="P104" s="41">
        <v>2451408.4999999995</v>
      </c>
      <c r="Q104" s="34">
        <v>0</v>
      </c>
      <c r="R104" s="34">
        <f t="shared" si="18"/>
        <v>0</v>
      </c>
      <c r="T104" s="34">
        <v>0</v>
      </c>
      <c r="V104" s="34">
        <v>0</v>
      </c>
      <c r="X104" s="34">
        <v>0</v>
      </c>
      <c r="Y104" s="41">
        <v>2630296.0000000019</v>
      </c>
      <c r="Z104" s="34">
        <v>0</v>
      </c>
      <c r="AA104" s="34">
        <v>0</v>
      </c>
      <c r="AB104" s="35">
        <f t="shared" si="19"/>
        <v>668</v>
      </c>
      <c r="AC104" s="35">
        <f t="shared" si="20"/>
        <v>13</v>
      </c>
      <c r="AD104" s="35">
        <f t="shared" si="21"/>
        <v>0</v>
      </c>
      <c r="AE104" s="70">
        <f t="shared" si="22"/>
        <v>668</v>
      </c>
      <c r="AF104" s="70">
        <f t="shared" si="23"/>
        <v>2013</v>
      </c>
      <c r="AG104" s="70">
        <f t="shared" si="24"/>
        <v>0</v>
      </c>
      <c r="AH104" s="70" t="str">
        <f t="shared" si="25"/>
        <v/>
      </c>
      <c r="AI104" s="70">
        <f t="shared" si="26"/>
        <v>0</v>
      </c>
      <c r="AJ104" s="70" t="str">
        <f t="shared" si="27"/>
        <v/>
      </c>
      <c r="AK104" s="70" t="str">
        <f t="shared" si="28"/>
        <v/>
      </c>
      <c r="AL104" s="72">
        <f>IF(AK104="Adjust",(_xlfn.XLOOKUP(A104,'Adj factor'!A:A,'Adj factor'!I:I,,0)*AI104),'Aggregate (2)'!AI104)</f>
        <v>0</v>
      </c>
      <c r="AM104" s="72">
        <f t="shared" si="29"/>
        <v>0</v>
      </c>
      <c r="AN104" s="73" t="str">
        <f t="shared" si="30"/>
        <v>No change</v>
      </c>
      <c r="AO104" s="42">
        <f>VLOOKUP(B104,'Growthrates source'!A$2:H$49,8,FALSE)</f>
        <v>6.0410507639565125E-2</v>
      </c>
      <c r="AP104" s="42">
        <f>VLOOKUP(B104,'Growthrates source'!A$2:I$49,9,FALSE)</f>
        <v>0.33177029268299996</v>
      </c>
      <c r="AQ104" s="41">
        <f t="shared" si="31"/>
        <v>0</v>
      </c>
      <c r="AR104" s="41">
        <f t="shared" si="32"/>
        <v>0</v>
      </c>
      <c r="AS104" s="43">
        <f t="shared" si="33"/>
        <v>3.0127029628219812</v>
      </c>
      <c r="AT104" s="43">
        <f t="shared" si="34"/>
        <v>0</v>
      </c>
      <c r="AU104" s="43">
        <f t="shared" si="35"/>
        <v>0</v>
      </c>
    </row>
    <row r="105" spans="1:47" x14ac:dyDescent="0.35">
      <c r="A105" t="str">
        <f>_xlfn.XLOOKUP(B105,'country codes'!G:G,'country codes'!H:H,,0)</f>
        <v>Botswana</v>
      </c>
      <c r="B105" s="34" t="s">
        <v>165</v>
      </c>
      <c r="C105" s="41">
        <v>2175432.5</v>
      </c>
      <c r="D105" s="34" t="s">
        <v>62</v>
      </c>
      <c r="E105" s="34">
        <v>0</v>
      </c>
      <c r="F105" s="41">
        <v>2217278.0000000009</v>
      </c>
      <c r="G105" s="34">
        <v>166</v>
      </c>
      <c r="I105" s="34">
        <v>0</v>
      </c>
      <c r="K105" s="34">
        <v>14743</v>
      </c>
      <c r="M105" s="34">
        <v>208</v>
      </c>
      <c r="O105" s="34">
        <v>0</v>
      </c>
      <c r="P105" s="41">
        <v>2451408.4999999995</v>
      </c>
      <c r="Q105" s="34">
        <v>0</v>
      </c>
      <c r="R105" s="34">
        <f t="shared" si="18"/>
        <v>99</v>
      </c>
      <c r="T105" s="34">
        <v>0</v>
      </c>
      <c r="V105" s="34">
        <v>0</v>
      </c>
      <c r="X105" s="34">
        <v>0</v>
      </c>
      <c r="Y105" s="41">
        <v>2630296.0000000019</v>
      </c>
      <c r="Z105" s="34">
        <v>0</v>
      </c>
      <c r="AA105" s="34">
        <v>99</v>
      </c>
      <c r="AB105" s="35">
        <f t="shared" si="19"/>
        <v>14743</v>
      </c>
      <c r="AC105" s="35">
        <f t="shared" si="20"/>
        <v>208</v>
      </c>
      <c r="AD105" s="35">
        <f t="shared" si="21"/>
        <v>0</v>
      </c>
      <c r="AE105" s="70">
        <f t="shared" si="22"/>
        <v>166</v>
      </c>
      <c r="AF105" s="70">
        <f t="shared" si="23"/>
        <v>2013</v>
      </c>
      <c r="AG105" s="70">
        <f t="shared" si="24"/>
        <v>99</v>
      </c>
      <c r="AH105" s="70" t="str">
        <f t="shared" si="25"/>
        <v>2018 (triag)</v>
      </c>
      <c r="AI105" s="70">
        <f t="shared" si="26"/>
        <v>99</v>
      </c>
      <c r="AJ105" s="70" t="str">
        <f t="shared" si="27"/>
        <v>2018 (triag)</v>
      </c>
      <c r="AK105" s="70" t="str">
        <f t="shared" si="28"/>
        <v/>
      </c>
      <c r="AL105" s="72">
        <f>IF(AK105="Adjust",(_xlfn.XLOOKUP(A105,'Adj factor'!A:A,'Adj factor'!I:I,,0)*AI105),'Aggregate (2)'!AI105)</f>
        <v>99</v>
      </c>
      <c r="AM105" s="72">
        <f t="shared" si="29"/>
        <v>99</v>
      </c>
      <c r="AN105" s="73" t="str">
        <f t="shared" si="30"/>
        <v>No change</v>
      </c>
      <c r="AO105" s="42">
        <f>VLOOKUP(B105,'Growthrates source'!A$2:H$49,8,FALSE)</f>
        <v>6.0410507639565125E-2</v>
      </c>
      <c r="AP105" s="42">
        <f>VLOOKUP(B105,'Growthrates source'!A$2:I$49,9,FALSE)</f>
        <v>0.33177029268299996</v>
      </c>
      <c r="AQ105" s="41">
        <f t="shared" si="31"/>
        <v>73.190623019618045</v>
      </c>
      <c r="AR105" s="41">
        <f t="shared" si="32"/>
        <v>267.85096583043713</v>
      </c>
      <c r="AS105" s="43">
        <f t="shared" si="33"/>
        <v>0.74866570633001328</v>
      </c>
      <c r="AT105" s="43">
        <f t="shared" si="34"/>
        <v>0.40384946042244702</v>
      </c>
      <c r="AU105" s="43">
        <f t="shared" si="35"/>
        <v>0.37638349448122921</v>
      </c>
    </row>
    <row r="106" spans="1:47" x14ac:dyDescent="0.35">
      <c r="A106" t="str">
        <f>_xlfn.XLOOKUP(B106,'country codes'!G:G,'country codes'!H:H,,0)</f>
        <v>Botswana</v>
      </c>
      <c r="B106" s="34" t="s">
        <v>165</v>
      </c>
      <c r="C106" s="41">
        <v>2175433.5</v>
      </c>
      <c r="D106" s="34" t="s">
        <v>227</v>
      </c>
      <c r="E106" s="34">
        <v>0</v>
      </c>
      <c r="F106" s="41">
        <v>2217278.0000000009</v>
      </c>
      <c r="G106" s="34">
        <v>0</v>
      </c>
      <c r="I106" s="34">
        <v>0</v>
      </c>
      <c r="K106" s="34">
        <v>0</v>
      </c>
      <c r="M106" s="34">
        <v>0</v>
      </c>
      <c r="O106" s="34">
        <v>0</v>
      </c>
      <c r="P106" s="41">
        <v>2451408.4999999995</v>
      </c>
      <c r="Q106" s="34">
        <v>1563</v>
      </c>
      <c r="R106" s="34">
        <f t="shared" si="18"/>
        <v>1622</v>
      </c>
      <c r="T106" s="34">
        <v>1421</v>
      </c>
      <c r="V106" s="34">
        <v>1423</v>
      </c>
      <c r="X106" s="34">
        <v>1519</v>
      </c>
      <c r="Y106" s="41">
        <v>2630296.0000000019</v>
      </c>
      <c r="Z106" s="34">
        <v>1563</v>
      </c>
      <c r="AA106" s="34">
        <v>1622</v>
      </c>
      <c r="AB106" s="35">
        <f t="shared" si="19"/>
        <v>0</v>
      </c>
      <c r="AC106" s="35">
        <f t="shared" si="20"/>
        <v>1563</v>
      </c>
      <c r="AD106" s="35">
        <f t="shared" si="21"/>
        <v>1563</v>
      </c>
      <c r="AE106" s="70">
        <f t="shared" si="22"/>
        <v>0</v>
      </c>
      <c r="AF106" s="70" t="str">
        <f t="shared" si="23"/>
        <v/>
      </c>
      <c r="AG106" s="70">
        <f t="shared" si="24"/>
        <v>1622</v>
      </c>
      <c r="AH106" s="70" t="str">
        <f t="shared" si="25"/>
        <v>2018 (triag)</v>
      </c>
      <c r="AI106" s="70">
        <f t="shared" si="26"/>
        <v>1563</v>
      </c>
      <c r="AJ106" s="70">
        <f t="shared" si="27"/>
        <v>2022</v>
      </c>
      <c r="AK106" s="70" t="str">
        <f t="shared" si="28"/>
        <v>Adjust</v>
      </c>
      <c r="AL106" s="72">
        <f>IF(AK106="Adjust",(_xlfn.XLOOKUP(A106,'Adj factor'!A:A,'Adj factor'!I:I,,0)*AI106),'Aggregate (2)'!AI106)</f>
        <v>1796.3537810728089</v>
      </c>
      <c r="AM106" s="72">
        <f t="shared" si="29"/>
        <v>1796.3537810728089</v>
      </c>
      <c r="AN106" s="73" t="str">
        <f t="shared" si="30"/>
        <v>Increasing</v>
      </c>
      <c r="AO106" s="42">
        <f>VLOOKUP(B106,'Growthrates source'!A$2:H$49,8,FALSE)</f>
        <v>6.0410507639565125E-2</v>
      </c>
      <c r="AP106" s="42">
        <f>VLOOKUP(B106,'Growthrates source'!A$2:I$49,9,FALSE)</f>
        <v>0.33177029268299996</v>
      </c>
      <c r="AQ106" s="41">
        <f t="shared" si="31"/>
        <v>1199.1433387658633</v>
      </c>
      <c r="AR106" s="41">
        <f t="shared" si="32"/>
        <v>4388.4269351208986</v>
      </c>
      <c r="AS106" s="43">
        <f t="shared" si="33"/>
        <v>0</v>
      </c>
      <c r="AT106" s="43">
        <f t="shared" si="34"/>
        <v>6.6166042909617078</v>
      </c>
      <c r="AU106" s="43">
        <f t="shared" si="35"/>
        <v>6.829473873179321</v>
      </c>
    </row>
    <row r="107" spans="1:47" x14ac:dyDescent="0.35">
      <c r="A107" t="str">
        <f>_xlfn.XLOOKUP(B107,'country codes'!G:G,'country codes'!H:H,,0)</f>
        <v>Botswana</v>
      </c>
      <c r="B107" s="34" t="s">
        <v>165</v>
      </c>
      <c r="C107" s="41">
        <v>2175434.5</v>
      </c>
      <c r="D107" s="34" t="s">
        <v>228</v>
      </c>
      <c r="E107" s="34">
        <v>0</v>
      </c>
      <c r="F107" s="41">
        <v>2217278.0000000009</v>
      </c>
      <c r="G107" s="34">
        <v>0</v>
      </c>
      <c r="I107" s="34">
        <v>0</v>
      </c>
      <c r="K107" s="34">
        <v>0</v>
      </c>
      <c r="M107" s="34">
        <v>0</v>
      </c>
      <c r="O107" s="34">
        <v>0</v>
      </c>
      <c r="P107" s="41">
        <v>2451408.4999999995</v>
      </c>
      <c r="Q107" s="34">
        <v>156</v>
      </c>
      <c r="R107" s="34">
        <f t="shared" si="18"/>
        <v>156</v>
      </c>
      <c r="T107" s="34">
        <v>131</v>
      </c>
      <c r="V107" s="34">
        <v>125</v>
      </c>
      <c r="X107" s="34">
        <v>147</v>
      </c>
      <c r="Y107" s="41">
        <v>2630296.0000000019</v>
      </c>
      <c r="Z107" s="34">
        <v>159</v>
      </c>
      <c r="AA107" s="34">
        <v>0</v>
      </c>
      <c r="AB107" s="35">
        <f t="shared" si="19"/>
        <v>0</v>
      </c>
      <c r="AC107" s="35">
        <f t="shared" si="20"/>
        <v>156</v>
      </c>
      <c r="AD107" s="35">
        <f t="shared" si="21"/>
        <v>159</v>
      </c>
      <c r="AE107" s="70">
        <f t="shared" si="22"/>
        <v>0</v>
      </c>
      <c r="AF107" s="70" t="str">
        <f t="shared" si="23"/>
        <v/>
      </c>
      <c r="AG107" s="70">
        <f t="shared" si="24"/>
        <v>156</v>
      </c>
      <c r="AH107" s="70">
        <f t="shared" si="25"/>
        <v>2018</v>
      </c>
      <c r="AI107" s="70">
        <f t="shared" si="26"/>
        <v>159</v>
      </c>
      <c r="AJ107" s="70">
        <f t="shared" si="27"/>
        <v>2022</v>
      </c>
      <c r="AK107" s="70" t="str">
        <f t="shared" si="28"/>
        <v/>
      </c>
      <c r="AL107" s="72">
        <f>IF(AK107="Adjust",(_xlfn.XLOOKUP(A107,'Adj factor'!A:A,'Adj factor'!I:I,,0)*AI107),'Aggregate (2)'!AI107)</f>
        <v>159</v>
      </c>
      <c r="AM107" s="72">
        <f t="shared" si="29"/>
        <v>159</v>
      </c>
      <c r="AN107" s="73" t="str">
        <f t="shared" si="30"/>
        <v>Increasing</v>
      </c>
      <c r="AO107" s="42">
        <f>VLOOKUP(B107,'Growthrates source'!A$2:H$49,8,FALSE)</f>
        <v>6.0410507639565125E-2</v>
      </c>
      <c r="AP107" s="42">
        <f>VLOOKUP(B107,'Growthrates source'!A$2:I$49,9,FALSE)</f>
        <v>0.33177029268299996</v>
      </c>
      <c r="AQ107" s="41">
        <f t="shared" si="31"/>
        <v>0</v>
      </c>
      <c r="AR107" s="41">
        <f t="shared" si="32"/>
        <v>0</v>
      </c>
      <c r="AS107" s="43">
        <f t="shared" si="33"/>
        <v>0</v>
      </c>
      <c r="AT107" s="43">
        <f t="shared" si="34"/>
        <v>0.63636884672628014</v>
      </c>
      <c r="AU107" s="43">
        <f t="shared" si="35"/>
        <v>0.6044947032577318</v>
      </c>
    </row>
    <row r="108" spans="1:47" x14ac:dyDescent="0.35">
      <c r="A108" t="str">
        <f>_xlfn.XLOOKUP(B108,'country codes'!G:G,'country codes'!H:H,,0)</f>
        <v>Botswana</v>
      </c>
      <c r="B108" s="34" t="s">
        <v>165</v>
      </c>
      <c r="C108" s="41">
        <v>2175435.5</v>
      </c>
      <c r="D108" s="34" t="s">
        <v>229</v>
      </c>
      <c r="E108" s="34">
        <v>0</v>
      </c>
      <c r="F108" s="41">
        <v>2217278.0000000009</v>
      </c>
      <c r="G108" s="34">
        <v>0</v>
      </c>
      <c r="I108" s="34">
        <v>0</v>
      </c>
      <c r="K108" s="34">
        <v>0</v>
      </c>
      <c r="M108" s="34">
        <v>0</v>
      </c>
      <c r="O108" s="34">
        <v>0</v>
      </c>
      <c r="P108" s="41">
        <v>2451408.4999999995</v>
      </c>
      <c r="Q108" s="34">
        <v>27</v>
      </c>
      <c r="R108" s="34">
        <f t="shared" si="18"/>
        <v>27</v>
      </c>
      <c r="T108" s="34">
        <v>33</v>
      </c>
      <c r="V108" s="34">
        <v>33</v>
      </c>
      <c r="X108" s="34">
        <v>35</v>
      </c>
      <c r="Y108" s="41">
        <v>2630296.0000000019</v>
      </c>
      <c r="Z108" s="34">
        <v>33</v>
      </c>
      <c r="AA108" s="34">
        <v>0</v>
      </c>
      <c r="AB108" s="35">
        <f t="shared" si="19"/>
        <v>0</v>
      </c>
      <c r="AC108" s="35">
        <f t="shared" si="20"/>
        <v>33</v>
      </c>
      <c r="AD108" s="35">
        <f t="shared" si="21"/>
        <v>35</v>
      </c>
      <c r="AE108" s="70">
        <f t="shared" si="22"/>
        <v>0</v>
      </c>
      <c r="AF108" s="70" t="str">
        <f t="shared" si="23"/>
        <v/>
      </c>
      <c r="AG108" s="70">
        <f t="shared" si="24"/>
        <v>27</v>
      </c>
      <c r="AH108" s="70">
        <f t="shared" si="25"/>
        <v>2018</v>
      </c>
      <c r="AI108" s="70">
        <f t="shared" si="26"/>
        <v>33</v>
      </c>
      <c r="AJ108" s="70">
        <f t="shared" si="27"/>
        <v>2020</v>
      </c>
      <c r="AK108" s="70" t="str">
        <f t="shared" si="28"/>
        <v/>
      </c>
      <c r="AL108" s="72">
        <f>IF(AK108="Adjust",(_xlfn.XLOOKUP(A108,'Adj factor'!A:A,'Adj factor'!I:I,,0)*AI108),'Aggregate (2)'!AI108)</f>
        <v>33</v>
      </c>
      <c r="AM108" s="72">
        <f t="shared" si="29"/>
        <v>33</v>
      </c>
      <c r="AN108" s="73" t="str">
        <f t="shared" si="30"/>
        <v>Increasing</v>
      </c>
      <c r="AO108" s="42">
        <f>VLOOKUP(B108,'Growthrates source'!A$2:H$49,8,FALSE)</f>
        <v>6.0410507639565125E-2</v>
      </c>
      <c r="AP108" s="42">
        <f>VLOOKUP(B108,'Growthrates source'!A$2:I$49,9,FALSE)</f>
        <v>0.33177029268299996</v>
      </c>
      <c r="AQ108" s="41">
        <f t="shared" si="31"/>
        <v>0</v>
      </c>
      <c r="AR108" s="41">
        <f t="shared" si="32"/>
        <v>0</v>
      </c>
      <c r="AS108" s="43">
        <f t="shared" si="33"/>
        <v>0</v>
      </c>
      <c r="AT108" s="43">
        <f t="shared" si="34"/>
        <v>0.11014076193339464</v>
      </c>
      <c r="AU108" s="43">
        <f t="shared" si="35"/>
        <v>0.12546116482707642</v>
      </c>
    </row>
    <row r="109" spans="1:47" x14ac:dyDescent="0.35">
      <c r="A109" t="str">
        <f>_xlfn.XLOOKUP(B109,'country codes'!G:G,'country codes'!H:H,,0)</f>
        <v>Botswana</v>
      </c>
      <c r="B109" s="34" t="s">
        <v>165</v>
      </c>
      <c r="C109" s="41">
        <v>2175436.5</v>
      </c>
      <c r="D109" s="34" t="s">
        <v>133</v>
      </c>
      <c r="E109" s="34">
        <v>0</v>
      </c>
      <c r="F109" s="41">
        <v>2217278.0000000009</v>
      </c>
      <c r="G109" s="34">
        <v>0</v>
      </c>
      <c r="I109" s="34">
        <v>0</v>
      </c>
      <c r="K109" s="34">
        <v>0</v>
      </c>
      <c r="M109" s="34">
        <v>0</v>
      </c>
      <c r="O109" s="34">
        <v>0</v>
      </c>
      <c r="P109" s="41">
        <v>2451408.4999999995</v>
      </c>
      <c r="Q109" s="34">
        <v>160</v>
      </c>
      <c r="R109" s="34">
        <f t="shared" si="18"/>
        <v>160</v>
      </c>
      <c r="T109" s="34">
        <v>156</v>
      </c>
      <c r="V109" s="34">
        <v>167</v>
      </c>
      <c r="X109" s="34">
        <v>161</v>
      </c>
      <c r="Y109" s="41">
        <v>2630296.0000000019</v>
      </c>
      <c r="Z109" s="34">
        <v>191</v>
      </c>
      <c r="AA109" s="34">
        <v>0</v>
      </c>
      <c r="AB109" s="35">
        <f t="shared" si="19"/>
        <v>0</v>
      </c>
      <c r="AC109" s="35">
        <f t="shared" si="20"/>
        <v>160</v>
      </c>
      <c r="AD109" s="35">
        <f t="shared" si="21"/>
        <v>191</v>
      </c>
      <c r="AE109" s="70">
        <f t="shared" si="22"/>
        <v>0</v>
      </c>
      <c r="AF109" s="70" t="str">
        <f t="shared" si="23"/>
        <v/>
      </c>
      <c r="AG109" s="70">
        <f t="shared" si="24"/>
        <v>160</v>
      </c>
      <c r="AH109" s="70">
        <f t="shared" si="25"/>
        <v>2018</v>
      </c>
      <c r="AI109" s="70">
        <f t="shared" si="26"/>
        <v>191</v>
      </c>
      <c r="AJ109" s="70">
        <f t="shared" si="27"/>
        <v>2022</v>
      </c>
      <c r="AK109" s="70" t="str">
        <f t="shared" si="28"/>
        <v/>
      </c>
      <c r="AL109" s="72">
        <f>IF(AK109="Adjust",(_xlfn.XLOOKUP(A109,'Adj factor'!A:A,'Adj factor'!I:I,,0)*AI109),'Aggregate (2)'!AI109)</f>
        <v>191</v>
      </c>
      <c r="AM109" s="72">
        <f t="shared" si="29"/>
        <v>191</v>
      </c>
      <c r="AN109" s="73" t="str">
        <f t="shared" si="30"/>
        <v>Increasing</v>
      </c>
      <c r="AO109" s="42">
        <f>VLOOKUP(B109,'Growthrates source'!A$2:H$49,8,FALSE)</f>
        <v>6.0410507639565125E-2</v>
      </c>
      <c r="AP109" s="42">
        <f>VLOOKUP(B109,'Growthrates source'!A$2:I$49,9,FALSE)</f>
        <v>0.33177029268299996</v>
      </c>
      <c r="AQ109" s="41">
        <f t="shared" si="31"/>
        <v>0</v>
      </c>
      <c r="AR109" s="41">
        <f t="shared" si="32"/>
        <v>0</v>
      </c>
      <c r="AS109" s="43">
        <f t="shared" si="33"/>
        <v>0</v>
      </c>
      <c r="AT109" s="43">
        <f t="shared" si="34"/>
        <v>0.65268599664233862</v>
      </c>
      <c r="AU109" s="43">
        <f t="shared" si="35"/>
        <v>0.72615401460519979</v>
      </c>
    </row>
    <row r="110" spans="1:47" x14ac:dyDescent="0.35">
      <c r="A110" t="str">
        <f>_xlfn.XLOOKUP(B110,'country codes'!G:G,'country codes'!H:H,,0)</f>
        <v>Botswana</v>
      </c>
      <c r="B110" s="34" t="s">
        <v>165</v>
      </c>
      <c r="C110" s="41">
        <v>2175437.5</v>
      </c>
      <c r="D110" s="34" t="s">
        <v>230</v>
      </c>
      <c r="E110" s="34">
        <v>0</v>
      </c>
      <c r="F110" s="41">
        <v>2217278.0000000009</v>
      </c>
      <c r="G110" s="34">
        <v>0</v>
      </c>
      <c r="I110" s="34">
        <v>0</v>
      </c>
      <c r="K110" s="34">
        <v>0</v>
      </c>
      <c r="M110" s="34">
        <v>0</v>
      </c>
      <c r="O110" s="34">
        <v>0</v>
      </c>
      <c r="P110" s="41">
        <v>2451408.4999999995</v>
      </c>
      <c r="Q110" s="34">
        <v>63</v>
      </c>
      <c r="R110" s="34">
        <f t="shared" si="18"/>
        <v>63</v>
      </c>
      <c r="T110" s="34">
        <v>64</v>
      </c>
      <c r="V110" s="34">
        <v>67</v>
      </c>
      <c r="X110" s="34">
        <v>66</v>
      </c>
      <c r="Y110" s="41">
        <v>2630296.0000000019</v>
      </c>
      <c r="Z110" s="34">
        <v>63</v>
      </c>
      <c r="AA110" s="34">
        <v>0</v>
      </c>
      <c r="AB110" s="35">
        <f t="shared" si="19"/>
        <v>0</v>
      </c>
      <c r="AC110" s="35">
        <f t="shared" si="20"/>
        <v>64</v>
      </c>
      <c r="AD110" s="35">
        <f t="shared" si="21"/>
        <v>67</v>
      </c>
      <c r="AE110" s="70">
        <f t="shared" si="22"/>
        <v>0</v>
      </c>
      <c r="AF110" s="70" t="str">
        <f t="shared" si="23"/>
        <v/>
      </c>
      <c r="AG110" s="70">
        <f t="shared" si="24"/>
        <v>63</v>
      </c>
      <c r="AH110" s="70">
        <f t="shared" si="25"/>
        <v>2018</v>
      </c>
      <c r="AI110" s="70">
        <f t="shared" si="26"/>
        <v>63</v>
      </c>
      <c r="AJ110" s="70">
        <f t="shared" si="27"/>
        <v>2022</v>
      </c>
      <c r="AK110" s="70" t="str">
        <f t="shared" si="28"/>
        <v/>
      </c>
      <c r="AL110" s="72">
        <f>IF(AK110="Adjust",(_xlfn.XLOOKUP(A110,'Adj factor'!A:A,'Adj factor'!I:I,,0)*AI110),'Aggregate (2)'!AI110)</f>
        <v>63</v>
      </c>
      <c r="AM110" s="72">
        <f t="shared" si="29"/>
        <v>63</v>
      </c>
      <c r="AN110" s="73" t="str">
        <f t="shared" si="30"/>
        <v>No change</v>
      </c>
      <c r="AO110" s="42">
        <f>VLOOKUP(B110,'Growthrates source'!A$2:H$49,8,FALSE)</f>
        <v>6.0410507639565125E-2</v>
      </c>
      <c r="AP110" s="42">
        <f>VLOOKUP(B110,'Growthrates source'!A$2:I$49,9,FALSE)</f>
        <v>0.33177029268299996</v>
      </c>
      <c r="AQ110" s="41">
        <f t="shared" si="31"/>
        <v>0</v>
      </c>
      <c r="AR110" s="41">
        <f t="shared" si="32"/>
        <v>0</v>
      </c>
      <c r="AS110" s="43">
        <f t="shared" si="33"/>
        <v>0</v>
      </c>
      <c r="AT110" s="43">
        <f t="shared" si="34"/>
        <v>0.25699511117792084</v>
      </c>
      <c r="AU110" s="43">
        <f t="shared" si="35"/>
        <v>0.23951676921532769</v>
      </c>
    </row>
    <row r="111" spans="1:47" x14ac:dyDescent="0.35">
      <c r="A111" t="str">
        <f>_xlfn.XLOOKUP(B111,'country codes'!G:G,'country codes'!H:H,,0)</f>
        <v>Botswana</v>
      </c>
      <c r="B111" s="34" t="s">
        <v>165</v>
      </c>
      <c r="C111" s="41">
        <v>2175438.5</v>
      </c>
      <c r="D111" s="34" t="s">
        <v>136</v>
      </c>
      <c r="E111" s="34">
        <v>0</v>
      </c>
      <c r="F111" s="41">
        <v>2217278.0000000009</v>
      </c>
      <c r="G111" s="34">
        <v>0</v>
      </c>
      <c r="I111" s="34">
        <v>0</v>
      </c>
      <c r="K111" s="34">
        <v>0</v>
      </c>
      <c r="M111" s="34">
        <v>0</v>
      </c>
      <c r="O111" s="34">
        <v>0</v>
      </c>
      <c r="P111" s="41">
        <v>2451408.4999999995</v>
      </c>
      <c r="Q111" s="34">
        <v>134</v>
      </c>
      <c r="R111" s="34">
        <f t="shared" si="18"/>
        <v>134</v>
      </c>
      <c r="T111" s="34">
        <v>116</v>
      </c>
      <c r="V111" s="34">
        <v>117</v>
      </c>
      <c r="X111" s="34">
        <v>123</v>
      </c>
      <c r="Y111" s="41">
        <v>2630296.0000000019</v>
      </c>
      <c r="Z111" s="34">
        <v>82</v>
      </c>
      <c r="AA111" s="34">
        <v>78</v>
      </c>
      <c r="AB111" s="35">
        <f t="shared" si="19"/>
        <v>0</v>
      </c>
      <c r="AC111" s="35">
        <f t="shared" si="20"/>
        <v>134</v>
      </c>
      <c r="AD111" s="35">
        <f t="shared" si="21"/>
        <v>123</v>
      </c>
      <c r="AE111" s="70">
        <f t="shared" si="22"/>
        <v>0</v>
      </c>
      <c r="AF111" s="70" t="str">
        <f t="shared" si="23"/>
        <v/>
      </c>
      <c r="AG111" s="70">
        <f t="shared" si="24"/>
        <v>134</v>
      </c>
      <c r="AH111" s="70">
        <f t="shared" si="25"/>
        <v>2018</v>
      </c>
      <c r="AI111" s="70">
        <f t="shared" si="26"/>
        <v>82</v>
      </c>
      <c r="AJ111" s="70">
        <f t="shared" si="27"/>
        <v>2022</v>
      </c>
      <c r="AK111" s="70" t="str">
        <f t="shared" si="28"/>
        <v>Adjust</v>
      </c>
      <c r="AL111" s="72">
        <f>IF(AK111="Adjust",(_xlfn.XLOOKUP(A111,'Adj factor'!A:A,'Adj factor'!I:I,,0)*AI111),'Aggregate (2)'!AI111)</f>
        <v>94.242488834274042</v>
      </c>
      <c r="AM111" s="72">
        <f t="shared" si="29"/>
        <v>134</v>
      </c>
      <c r="AN111" s="73" t="str">
        <f t="shared" si="30"/>
        <v>Decreasing</v>
      </c>
      <c r="AO111" s="42">
        <f>VLOOKUP(B111,'Growthrates source'!A$2:H$49,8,FALSE)</f>
        <v>6.0410507639565125E-2</v>
      </c>
      <c r="AP111" s="42">
        <f>VLOOKUP(B111,'Growthrates source'!A$2:I$49,9,FALSE)</f>
        <v>0.33177029268299996</v>
      </c>
      <c r="AQ111" s="41">
        <f t="shared" si="31"/>
        <v>57.665339348789971</v>
      </c>
      <c r="AR111" s="41">
        <f t="shared" si="32"/>
        <v>211.03409429064743</v>
      </c>
      <c r="AS111" s="43">
        <f t="shared" si="33"/>
        <v>0</v>
      </c>
      <c r="AT111" s="43">
        <f t="shared" si="34"/>
        <v>0.54662452218795854</v>
      </c>
      <c r="AU111" s="43">
        <f t="shared" si="35"/>
        <v>0.50944836626752243</v>
      </c>
    </row>
    <row r="112" spans="1:47" x14ac:dyDescent="0.35">
      <c r="A112" t="str">
        <f>_xlfn.XLOOKUP(B112,'country codes'!G:G,'country codes'!H:H,,0)</f>
        <v>Botswana</v>
      </c>
      <c r="B112" s="34" t="s">
        <v>165</v>
      </c>
      <c r="C112" s="41">
        <v>2175439.5</v>
      </c>
      <c r="D112" s="34" t="s">
        <v>231</v>
      </c>
      <c r="E112" s="34">
        <v>0</v>
      </c>
      <c r="F112" s="41">
        <v>2217278.0000000009</v>
      </c>
      <c r="G112" s="34">
        <v>0</v>
      </c>
      <c r="I112" s="34">
        <v>0</v>
      </c>
      <c r="K112" s="34">
        <v>0</v>
      </c>
      <c r="M112" s="34">
        <v>0</v>
      </c>
      <c r="O112" s="34">
        <v>0</v>
      </c>
      <c r="P112" s="41">
        <v>2451408.4999999995</v>
      </c>
      <c r="Q112" s="34">
        <v>73</v>
      </c>
      <c r="R112" s="34">
        <f t="shared" si="18"/>
        <v>73</v>
      </c>
      <c r="T112" s="34">
        <v>110</v>
      </c>
      <c r="V112" s="34">
        <v>63</v>
      </c>
      <c r="X112" s="34">
        <v>62</v>
      </c>
      <c r="Y112" s="41">
        <v>2630296.0000000019</v>
      </c>
      <c r="Z112" s="34">
        <v>74</v>
      </c>
      <c r="AA112" s="34">
        <v>62</v>
      </c>
      <c r="AB112" s="35">
        <f t="shared" si="19"/>
        <v>0</v>
      </c>
      <c r="AC112" s="35">
        <f t="shared" si="20"/>
        <v>110</v>
      </c>
      <c r="AD112" s="35">
        <f t="shared" si="21"/>
        <v>74</v>
      </c>
      <c r="AE112" s="70">
        <f t="shared" si="22"/>
        <v>0</v>
      </c>
      <c r="AF112" s="70" t="str">
        <f t="shared" si="23"/>
        <v/>
      </c>
      <c r="AG112" s="70">
        <f t="shared" si="24"/>
        <v>73</v>
      </c>
      <c r="AH112" s="70">
        <f t="shared" si="25"/>
        <v>2018</v>
      </c>
      <c r="AI112" s="70">
        <f t="shared" si="26"/>
        <v>74</v>
      </c>
      <c r="AJ112" s="70">
        <f t="shared" si="27"/>
        <v>2022</v>
      </c>
      <c r="AK112" s="70" t="str">
        <f t="shared" si="28"/>
        <v/>
      </c>
      <c r="AL112" s="72">
        <f>IF(AK112="Adjust",(_xlfn.XLOOKUP(A112,'Adj factor'!A:A,'Adj factor'!I:I,,0)*AI112),'Aggregate (2)'!AI112)</f>
        <v>74</v>
      </c>
      <c r="AM112" s="72">
        <f t="shared" si="29"/>
        <v>74</v>
      </c>
      <c r="AN112" s="73" t="str">
        <f t="shared" si="30"/>
        <v>Increasing</v>
      </c>
      <c r="AO112" s="42">
        <f>VLOOKUP(B112,'Growthrates source'!A$2:H$49,8,FALSE)</f>
        <v>6.0410507639565125E-2</v>
      </c>
      <c r="AP112" s="42">
        <f>VLOOKUP(B112,'Growthrates source'!A$2:I$49,9,FALSE)</f>
        <v>0.33177029268299996</v>
      </c>
      <c r="AQ112" s="41">
        <f t="shared" si="31"/>
        <v>45.836551790063822</v>
      </c>
      <c r="AR112" s="41">
        <f t="shared" si="32"/>
        <v>167.74504930795052</v>
      </c>
      <c r="AS112" s="43">
        <f t="shared" si="33"/>
        <v>0</v>
      </c>
      <c r="AT112" s="43">
        <f t="shared" si="34"/>
        <v>0.29778798596806699</v>
      </c>
      <c r="AU112" s="43">
        <f t="shared" si="35"/>
        <v>0.28133715749101984</v>
      </c>
    </row>
    <row r="113" spans="1:47" x14ac:dyDescent="0.35">
      <c r="A113" t="str">
        <f>_xlfn.XLOOKUP(B113,'country codes'!G:G,'country codes'!H:H,,0)</f>
        <v>Botswana</v>
      </c>
      <c r="B113" s="34" t="s">
        <v>165</v>
      </c>
      <c r="C113" s="41">
        <v>2175440.5</v>
      </c>
      <c r="D113" s="34" t="s">
        <v>141</v>
      </c>
      <c r="E113" s="34">
        <v>0</v>
      </c>
      <c r="F113" s="41">
        <v>2217278.0000000009</v>
      </c>
      <c r="G113" s="34">
        <v>0</v>
      </c>
      <c r="I113" s="34">
        <v>0</v>
      </c>
      <c r="K113" s="34">
        <v>0</v>
      </c>
      <c r="M113" s="34">
        <v>0</v>
      </c>
      <c r="O113" s="34">
        <v>0</v>
      </c>
      <c r="P113" s="41">
        <v>2451408.4999999995</v>
      </c>
      <c r="Q113" s="34">
        <v>5</v>
      </c>
      <c r="R113" s="34">
        <f t="shared" si="18"/>
        <v>5</v>
      </c>
      <c r="T113" s="34">
        <v>3</v>
      </c>
      <c r="V113" s="34">
        <v>3</v>
      </c>
      <c r="X113" s="34">
        <v>6</v>
      </c>
      <c r="Y113" s="41">
        <v>2630296.0000000019</v>
      </c>
      <c r="Z113" s="34">
        <v>4</v>
      </c>
      <c r="AA113" s="34">
        <v>1</v>
      </c>
      <c r="AB113" s="35">
        <f t="shared" si="19"/>
        <v>0</v>
      </c>
      <c r="AC113" s="35">
        <f t="shared" si="20"/>
        <v>5</v>
      </c>
      <c r="AD113" s="35">
        <f t="shared" si="21"/>
        <v>6</v>
      </c>
      <c r="AE113" s="70">
        <f t="shared" si="22"/>
        <v>0</v>
      </c>
      <c r="AF113" s="70" t="str">
        <f t="shared" si="23"/>
        <v/>
      </c>
      <c r="AG113" s="70">
        <f t="shared" si="24"/>
        <v>5</v>
      </c>
      <c r="AH113" s="70">
        <f t="shared" si="25"/>
        <v>2018</v>
      </c>
      <c r="AI113" s="70">
        <f t="shared" si="26"/>
        <v>4</v>
      </c>
      <c r="AJ113" s="70">
        <f t="shared" si="27"/>
        <v>2022</v>
      </c>
      <c r="AK113" s="70" t="str">
        <f t="shared" si="28"/>
        <v>Adjust</v>
      </c>
      <c r="AL113" s="72">
        <f>IF(AK113="Adjust",(_xlfn.XLOOKUP(A113,'Adj factor'!A:A,'Adj factor'!I:I,,0)*AI113),'Aggregate (2)'!AI113)</f>
        <v>4.5971945772816607</v>
      </c>
      <c r="AM113" s="72">
        <f t="shared" si="29"/>
        <v>5</v>
      </c>
      <c r="AN113" s="73" t="str">
        <f t="shared" si="30"/>
        <v>Decreasing</v>
      </c>
      <c r="AO113" s="42">
        <f>VLOOKUP(B113,'Growthrates source'!A$2:H$49,8,FALSE)</f>
        <v>6.0410507639565125E-2</v>
      </c>
      <c r="AP113" s="42">
        <f>VLOOKUP(B113,'Growthrates source'!A$2:I$49,9,FALSE)</f>
        <v>0.33177029268299996</v>
      </c>
      <c r="AQ113" s="41">
        <f t="shared" si="31"/>
        <v>0.73929922242038426</v>
      </c>
      <c r="AR113" s="41">
        <f t="shared" si="32"/>
        <v>2.7055653114185567</v>
      </c>
      <c r="AS113" s="43">
        <f t="shared" si="33"/>
        <v>0</v>
      </c>
      <c r="AT113" s="43">
        <f t="shared" si="34"/>
        <v>2.0396437395073082E-2</v>
      </c>
      <c r="AU113" s="43">
        <f t="shared" si="35"/>
        <v>1.9009267398041881E-2</v>
      </c>
    </row>
    <row r="114" spans="1:47" x14ac:dyDescent="0.35">
      <c r="A114" t="str">
        <f>_xlfn.XLOOKUP(B114,'country codes'!G:G,'country codes'!H:H,,0)</f>
        <v>Botswana</v>
      </c>
      <c r="B114" s="34" t="s">
        <v>165</v>
      </c>
      <c r="C114" s="41">
        <v>2175441.5</v>
      </c>
      <c r="D114" s="34" t="s">
        <v>232</v>
      </c>
      <c r="E114" s="34">
        <v>0</v>
      </c>
      <c r="F114" s="41">
        <v>2217278.0000000009</v>
      </c>
      <c r="G114" s="34">
        <v>0</v>
      </c>
      <c r="I114" s="34">
        <v>0</v>
      </c>
      <c r="K114" s="34">
        <v>0</v>
      </c>
      <c r="M114" s="34">
        <v>0</v>
      </c>
      <c r="O114" s="34">
        <v>0</v>
      </c>
      <c r="P114" s="41">
        <v>2451408.4999999995</v>
      </c>
      <c r="Q114" s="34">
        <v>1248</v>
      </c>
      <c r="R114" s="34">
        <f t="shared" si="18"/>
        <v>1248</v>
      </c>
      <c r="T114" s="34">
        <v>1376</v>
      </c>
      <c r="V114" s="34">
        <v>1221</v>
      </c>
      <c r="X114" s="34">
        <v>1355</v>
      </c>
      <c r="Y114" s="41">
        <v>2630296.0000000019</v>
      </c>
      <c r="Z114" s="34">
        <v>1579</v>
      </c>
      <c r="AA114" s="34">
        <v>0</v>
      </c>
      <c r="AB114" s="35">
        <f t="shared" si="19"/>
        <v>0</v>
      </c>
      <c r="AC114" s="35">
        <f t="shared" si="20"/>
        <v>1376</v>
      </c>
      <c r="AD114" s="35">
        <f t="shared" si="21"/>
        <v>1579</v>
      </c>
      <c r="AE114" s="70">
        <f t="shared" si="22"/>
        <v>0</v>
      </c>
      <c r="AF114" s="70" t="str">
        <f t="shared" si="23"/>
        <v/>
      </c>
      <c r="AG114" s="70">
        <f t="shared" si="24"/>
        <v>1248</v>
      </c>
      <c r="AH114" s="70">
        <f t="shared" si="25"/>
        <v>2018</v>
      </c>
      <c r="AI114" s="70">
        <f t="shared" si="26"/>
        <v>1579</v>
      </c>
      <c r="AJ114" s="70">
        <f t="shared" si="27"/>
        <v>2022</v>
      </c>
      <c r="AK114" s="70" t="str">
        <f t="shared" si="28"/>
        <v/>
      </c>
      <c r="AL114" s="72">
        <f>IF(AK114="Adjust",(_xlfn.XLOOKUP(A114,'Adj factor'!A:A,'Adj factor'!I:I,,0)*AI114),'Aggregate (2)'!AI114)</f>
        <v>1579</v>
      </c>
      <c r="AM114" s="72">
        <f t="shared" si="29"/>
        <v>1579</v>
      </c>
      <c r="AN114" s="73" t="str">
        <f t="shared" si="30"/>
        <v>Increasing</v>
      </c>
      <c r="AO114" s="42">
        <f>VLOOKUP(B114,'Growthrates source'!A$2:H$49,8,FALSE)</f>
        <v>6.0410507639565125E-2</v>
      </c>
      <c r="AP114" s="42">
        <f>VLOOKUP(B114,'Growthrates source'!A$2:I$49,9,FALSE)</f>
        <v>0.33177029268299996</v>
      </c>
      <c r="AQ114" s="41">
        <f t="shared" si="31"/>
        <v>0</v>
      </c>
      <c r="AR114" s="41">
        <f t="shared" si="32"/>
        <v>0</v>
      </c>
      <c r="AS114" s="43">
        <f t="shared" si="33"/>
        <v>0</v>
      </c>
      <c r="AT114" s="43">
        <f t="shared" si="34"/>
        <v>5.0909507738102411</v>
      </c>
      <c r="AU114" s="43">
        <f t="shared" si="35"/>
        <v>6.0031266443016253</v>
      </c>
    </row>
    <row r="115" spans="1:47" x14ac:dyDescent="0.35">
      <c r="A115" t="str">
        <f>_xlfn.XLOOKUP(B115,'country codes'!G:G,'country codes'!H:H,,0)</f>
        <v>Botswana</v>
      </c>
      <c r="B115" s="34" t="s">
        <v>165</v>
      </c>
      <c r="C115" s="41">
        <v>2175442.5</v>
      </c>
      <c r="D115" s="34" t="s">
        <v>233</v>
      </c>
      <c r="E115" s="34">
        <v>0</v>
      </c>
      <c r="F115" s="41">
        <v>2217278.0000000009</v>
      </c>
      <c r="G115" s="34">
        <v>0</v>
      </c>
      <c r="I115" s="34">
        <v>0</v>
      </c>
      <c r="K115" s="34">
        <v>0</v>
      </c>
      <c r="M115" s="34">
        <v>0</v>
      </c>
      <c r="O115" s="34">
        <v>0</v>
      </c>
      <c r="P115" s="41">
        <v>2451408.4999999995</v>
      </c>
      <c r="Q115" s="34">
        <v>3342</v>
      </c>
      <c r="R115" s="34">
        <f t="shared" si="18"/>
        <v>3342</v>
      </c>
      <c r="T115" s="34">
        <v>3956</v>
      </c>
      <c r="V115" s="34">
        <v>3691</v>
      </c>
      <c r="X115" s="34">
        <v>3629</v>
      </c>
      <c r="Y115" s="41">
        <v>2630296.0000000019</v>
      </c>
      <c r="Z115" s="34">
        <v>3204</v>
      </c>
      <c r="AA115" s="34">
        <v>20</v>
      </c>
      <c r="AB115" s="35">
        <f t="shared" si="19"/>
        <v>0</v>
      </c>
      <c r="AC115" s="35">
        <f t="shared" si="20"/>
        <v>3956</v>
      </c>
      <c r="AD115" s="35">
        <f t="shared" si="21"/>
        <v>3691</v>
      </c>
      <c r="AE115" s="70">
        <f t="shared" si="22"/>
        <v>0</v>
      </c>
      <c r="AF115" s="70" t="str">
        <f t="shared" si="23"/>
        <v/>
      </c>
      <c r="AG115" s="70">
        <f t="shared" si="24"/>
        <v>3342</v>
      </c>
      <c r="AH115" s="70">
        <f t="shared" si="25"/>
        <v>2018</v>
      </c>
      <c r="AI115" s="70">
        <f t="shared" si="26"/>
        <v>3204</v>
      </c>
      <c r="AJ115" s="70">
        <f t="shared" si="27"/>
        <v>2022</v>
      </c>
      <c r="AK115" s="70" t="str">
        <f t="shared" si="28"/>
        <v>Adjust</v>
      </c>
      <c r="AL115" s="72">
        <f>IF(AK115="Adjust",(_xlfn.XLOOKUP(A115,'Adj factor'!A:A,'Adj factor'!I:I,,0)*AI115),'Aggregate (2)'!AI115)</f>
        <v>3682.3528564026101</v>
      </c>
      <c r="AM115" s="72">
        <f t="shared" si="29"/>
        <v>3682.3528564026101</v>
      </c>
      <c r="AN115" s="73" t="str">
        <f t="shared" si="30"/>
        <v>Increasing</v>
      </c>
      <c r="AO115" s="42">
        <f>VLOOKUP(B115,'Growthrates source'!A$2:H$49,8,FALSE)</f>
        <v>6.0410507639565125E-2</v>
      </c>
      <c r="AP115" s="42">
        <f>VLOOKUP(B115,'Growthrates source'!A$2:I$49,9,FALSE)</f>
        <v>0.33177029268299996</v>
      </c>
      <c r="AQ115" s="41">
        <f t="shared" si="31"/>
        <v>14.785984448407685</v>
      </c>
      <c r="AR115" s="41">
        <f t="shared" si="32"/>
        <v>54.111306228371134</v>
      </c>
      <c r="AS115" s="43">
        <f t="shared" si="33"/>
        <v>0</v>
      </c>
      <c r="AT115" s="43">
        <f t="shared" si="34"/>
        <v>13.632978754866848</v>
      </c>
      <c r="AU115" s="43">
        <f t="shared" si="35"/>
        <v>13.999766020260106</v>
      </c>
    </row>
    <row r="116" spans="1:47" x14ac:dyDescent="0.35">
      <c r="A116" t="str">
        <f>_xlfn.XLOOKUP(B116,'country codes'!G:G,'country codes'!H:H,,0)</f>
        <v>Botswana</v>
      </c>
      <c r="B116" s="34" t="s">
        <v>165</v>
      </c>
      <c r="C116" s="41">
        <v>2175443.5</v>
      </c>
      <c r="D116" s="34" t="s">
        <v>134</v>
      </c>
      <c r="E116" s="34">
        <v>0</v>
      </c>
      <c r="F116" s="41">
        <v>2217278.0000000009</v>
      </c>
      <c r="G116" s="34">
        <v>0</v>
      </c>
      <c r="I116" s="34">
        <v>0</v>
      </c>
      <c r="K116" s="34">
        <v>0</v>
      </c>
      <c r="M116" s="34">
        <v>0</v>
      </c>
      <c r="O116" s="34">
        <v>0</v>
      </c>
      <c r="P116" s="41">
        <v>2451408.4999999995</v>
      </c>
      <c r="Q116" s="34">
        <v>318</v>
      </c>
      <c r="R116" s="34">
        <f t="shared" si="18"/>
        <v>460</v>
      </c>
      <c r="T116" s="34">
        <v>330</v>
      </c>
      <c r="V116" s="34">
        <v>338</v>
      </c>
      <c r="X116" s="34">
        <v>337</v>
      </c>
      <c r="Y116" s="41">
        <v>2630296.0000000019</v>
      </c>
      <c r="Z116" s="34">
        <v>318</v>
      </c>
      <c r="AA116" s="34">
        <v>460</v>
      </c>
      <c r="AB116" s="35">
        <f t="shared" si="19"/>
        <v>0</v>
      </c>
      <c r="AC116" s="35">
        <f t="shared" si="20"/>
        <v>330</v>
      </c>
      <c r="AD116" s="35">
        <f t="shared" si="21"/>
        <v>338</v>
      </c>
      <c r="AE116" s="70">
        <f t="shared" si="22"/>
        <v>0</v>
      </c>
      <c r="AF116" s="70" t="str">
        <f t="shared" si="23"/>
        <v/>
      </c>
      <c r="AG116" s="70">
        <f t="shared" si="24"/>
        <v>460</v>
      </c>
      <c r="AH116" s="70" t="str">
        <f t="shared" si="25"/>
        <v>2018 (triag)</v>
      </c>
      <c r="AI116" s="70">
        <f t="shared" si="26"/>
        <v>318</v>
      </c>
      <c r="AJ116" s="70">
        <f t="shared" si="27"/>
        <v>2022</v>
      </c>
      <c r="AK116" s="70" t="str">
        <f t="shared" si="28"/>
        <v>Adjust</v>
      </c>
      <c r="AL116" s="72">
        <f>IF(AK116="Adjust",(_xlfn.XLOOKUP(A116,'Adj factor'!A:A,'Adj factor'!I:I,,0)*AI116),'Aggregate (2)'!AI116)</f>
        <v>365.47696889389204</v>
      </c>
      <c r="AM116" s="72">
        <f t="shared" si="29"/>
        <v>460</v>
      </c>
      <c r="AN116" s="73" t="str">
        <f t="shared" si="30"/>
        <v>Decreasing</v>
      </c>
      <c r="AO116" s="42">
        <f>VLOOKUP(B116,'Growthrates source'!A$2:H$49,8,FALSE)</f>
        <v>6.0410507639565125E-2</v>
      </c>
      <c r="AP116" s="42">
        <f>VLOOKUP(B116,'Growthrates source'!A$2:I$49,9,FALSE)</f>
        <v>0.33177029268299996</v>
      </c>
      <c r="AQ116" s="41">
        <f t="shared" si="31"/>
        <v>340.07764231337677</v>
      </c>
      <c r="AR116" s="41">
        <f t="shared" si="32"/>
        <v>1244.5600432525362</v>
      </c>
      <c r="AS116" s="43">
        <f t="shared" si="33"/>
        <v>0</v>
      </c>
      <c r="AT116" s="43">
        <f t="shared" si="34"/>
        <v>1.8764722403467236</v>
      </c>
      <c r="AU116" s="43">
        <f t="shared" si="35"/>
        <v>1.748852600619853</v>
      </c>
    </row>
    <row r="117" spans="1:47" x14ac:dyDescent="0.35">
      <c r="A117" t="str">
        <f>_xlfn.XLOOKUP(B117,'country codes'!G:G,'country codes'!H:H,,0)</f>
        <v>Botswana</v>
      </c>
      <c r="B117" s="34" t="s">
        <v>165</v>
      </c>
      <c r="C117" s="41">
        <v>2175444.5</v>
      </c>
      <c r="D117" s="34" t="s">
        <v>142</v>
      </c>
      <c r="E117" s="34">
        <v>0</v>
      </c>
      <c r="F117" s="41">
        <v>2217278.0000000009</v>
      </c>
      <c r="G117" s="34">
        <v>0</v>
      </c>
      <c r="I117" s="34">
        <v>0</v>
      </c>
      <c r="K117" s="34">
        <v>0</v>
      </c>
      <c r="M117" s="34">
        <v>0</v>
      </c>
      <c r="O117" s="34">
        <v>0</v>
      </c>
      <c r="P117" s="41">
        <v>2451408.4999999995</v>
      </c>
      <c r="Q117" s="34">
        <v>10</v>
      </c>
      <c r="R117" s="34">
        <f t="shared" si="18"/>
        <v>58</v>
      </c>
      <c r="T117" s="34">
        <v>10</v>
      </c>
      <c r="V117" s="34">
        <v>10</v>
      </c>
      <c r="X117" s="34">
        <v>11</v>
      </c>
      <c r="Y117" s="41">
        <v>2630296.0000000019</v>
      </c>
      <c r="Z117" s="34">
        <v>6</v>
      </c>
      <c r="AA117" s="34">
        <v>58</v>
      </c>
      <c r="AB117" s="35">
        <f t="shared" si="19"/>
        <v>0</v>
      </c>
      <c r="AC117" s="35">
        <f t="shared" si="20"/>
        <v>10</v>
      </c>
      <c r="AD117" s="35">
        <f t="shared" si="21"/>
        <v>11</v>
      </c>
      <c r="AE117" s="70">
        <f t="shared" si="22"/>
        <v>0</v>
      </c>
      <c r="AF117" s="70" t="str">
        <f t="shared" si="23"/>
        <v/>
      </c>
      <c r="AG117" s="70">
        <f t="shared" si="24"/>
        <v>58</v>
      </c>
      <c r="AH117" s="70" t="str">
        <f t="shared" si="25"/>
        <v>2018 (triag)</v>
      </c>
      <c r="AI117" s="70">
        <f t="shared" si="26"/>
        <v>6</v>
      </c>
      <c r="AJ117" s="70">
        <f t="shared" si="27"/>
        <v>2022</v>
      </c>
      <c r="AK117" s="70" t="str">
        <f t="shared" si="28"/>
        <v>Adjust</v>
      </c>
      <c r="AL117" s="72">
        <f>IF(AK117="Adjust",(_xlfn.XLOOKUP(A117,'Adj factor'!A:A,'Adj factor'!I:I,,0)*AI117),'Aggregate (2)'!AI117)</f>
        <v>6.895791865922491</v>
      </c>
      <c r="AM117" s="72">
        <f t="shared" si="29"/>
        <v>58</v>
      </c>
      <c r="AN117" s="73" t="str">
        <f t="shared" si="30"/>
        <v>Decreasing</v>
      </c>
      <c r="AO117" s="42">
        <f>VLOOKUP(B117,'Growthrates source'!A$2:H$49,8,FALSE)</f>
        <v>6.0410507639565125E-2</v>
      </c>
      <c r="AP117" s="42">
        <f>VLOOKUP(B117,'Growthrates source'!A$2:I$49,9,FALSE)</f>
        <v>0.33177029268299996</v>
      </c>
      <c r="AQ117" s="41">
        <f t="shared" si="31"/>
        <v>42.879354900382289</v>
      </c>
      <c r="AR117" s="41">
        <f t="shared" si="32"/>
        <v>156.92278806227628</v>
      </c>
      <c r="AS117" s="43">
        <f t="shared" si="33"/>
        <v>0</v>
      </c>
      <c r="AT117" s="43">
        <f t="shared" si="34"/>
        <v>0.23659867378284774</v>
      </c>
      <c r="AU117" s="43">
        <f t="shared" si="35"/>
        <v>0.22050750181728582</v>
      </c>
    </row>
    <row r="118" spans="1:47" x14ac:dyDescent="0.35">
      <c r="A118" t="str">
        <f>_xlfn.XLOOKUP(B118,'country codes'!G:G,'country codes'!H:H,,0)</f>
        <v>Botswana</v>
      </c>
      <c r="B118" s="34" t="s">
        <v>165</v>
      </c>
      <c r="C118" s="41">
        <v>2175445.5</v>
      </c>
      <c r="D118" s="34" t="s">
        <v>83</v>
      </c>
      <c r="E118" s="34">
        <v>0</v>
      </c>
      <c r="F118" s="41">
        <v>2217278.0000000009</v>
      </c>
      <c r="G118" s="34">
        <v>0</v>
      </c>
      <c r="I118" s="34">
        <v>0</v>
      </c>
      <c r="K118" s="34">
        <v>0</v>
      </c>
      <c r="M118" s="34">
        <v>0</v>
      </c>
      <c r="O118" s="34">
        <v>0</v>
      </c>
      <c r="P118" s="41">
        <v>2451408.4999999995</v>
      </c>
      <c r="Q118" s="34">
        <v>42</v>
      </c>
      <c r="R118" s="34">
        <f t="shared" si="18"/>
        <v>42</v>
      </c>
      <c r="T118" s="34">
        <v>38</v>
      </c>
      <c r="V118" s="34">
        <v>66</v>
      </c>
      <c r="X118" s="34">
        <v>42</v>
      </c>
      <c r="Y118" s="41">
        <v>2630296.0000000019</v>
      </c>
      <c r="Z118" s="34">
        <v>30</v>
      </c>
      <c r="AA118" s="34">
        <v>38</v>
      </c>
      <c r="AB118" s="35">
        <f t="shared" si="19"/>
        <v>0</v>
      </c>
      <c r="AC118" s="35">
        <f t="shared" si="20"/>
        <v>42</v>
      </c>
      <c r="AD118" s="35">
        <f t="shared" si="21"/>
        <v>66</v>
      </c>
      <c r="AE118" s="70">
        <f t="shared" si="22"/>
        <v>0</v>
      </c>
      <c r="AF118" s="70" t="str">
        <f t="shared" si="23"/>
        <v/>
      </c>
      <c r="AG118" s="70">
        <f t="shared" si="24"/>
        <v>42</v>
      </c>
      <c r="AH118" s="70">
        <f t="shared" si="25"/>
        <v>2018</v>
      </c>
      <c r="AI118" s="70">
        <f t="shared" si="26"/>
        <v>30</v>
      </c>
      <c r="AJ118" s="70">
        <f t="shared" si="27"/>
        <v>2022</v>
      </c>
      <c r="AK118" s="70" t="str">
        <f t="shared" si="28"/>
        <v>Adjust</v>
      </c>
      <c r="AL118" s="72">
        <f>IF(AK118="Adjust",(_xlfn.XLOOKUP(A118,'Adj factor'!A:A,'Adj factor'!I:I,,0)*AI118),'Aggregate (2)'!AI118)</f>
        <v>34.478959329612458</v>
      </c>
      <c r="AM118" s="72">
        <f t="shared" si="29"/>
        <v>42</v>
      </c>
      <c r="AN118" s="73" t="str">
        <f t="shared" si="30"/>
        <v>Decreasing</v>
      </c>
      <c r="AO118" s="42">
        <f>VLOOKUP(B118,'Growthrates source'!A$2:H$49,8,FALSE)</f>
        <v>6.0410507639565125E-2</v>
      </c>
      <c r="AP118" s="42">
        <f>VLOOKUP(B118,'Growthrates source'!A$2:I$49,9,FALSE)</f>
        <v>0.33177029268299996</v>
      </c>
      <c r="AQ118" s="41">
        <f t="shared" si="31"/>
        <v>28.0933704519746</v>
      </c>
      <c r="AR118" s="41">
        <f t="shared" si="32"/>
        <v>102.81148183390516</v>
      </c>
      <c r="AS118" s="43">
        <f t="shared" si="33"/>
        <v>0</v>
      </c>
      <c r="AT118" s="43">
        <f t="shared" si="34"/>
        <v>0.1713300741186139</v>
      </c>
      <c r="AU118" s="43">
        <f t="shared" si="35"/>
        <v>0.15967784614355179</v>
      </c>
    </row>
    <row r="119" spans="1:47" x14ac:dyDescent="0.35">
      <c r="A119" t="str">
        <f>_xlfn.XLOOKUP(B119,'country codes'!G:G,'country codes'!H:H,,0)</f>
        <v>Botswana</v>
      </c>
      <c r="B119" s="34" t="s">
        <v>165</v>
      </c>
      <c r="C119" s="41">
        <v>2175446.5</v>
      </c>
      <c r="D119" s="34" t="s">
        <v>84</v>
      </c>
      <c r="E119" s="34">
        <v>0</v>
      </c>
      <c r="F119" s="41">
        <v>2217278.0000000009</v>
      </c>
      <c r="G119" s="34">
        <v>0</v>
      </c>
      <c r="I119" s="34">
        <v>0</v>
      </c>
      <c r="K119" s="34">
        <v>0</v>
      </c>
      <c r="M119" s="34">
        <v>0</v>
      </c>
      <c r="O119" s="34">
        <v>0</v>
      </c>
      <c r="P119" s="41">
        <v>2451408.4999999995</v>
      </c>
      <c r="Q119" s="34">
        <v>0</v>
      </c>
      <c r="R119" s="34">
        <f t="shared" si="18"/>
        <v>0</v>
      </c>
      <c r="T119" s="34">
        <v>0</v>
      </c>
      <c r="V119" s="34">
        <v>0</v>
      </c>
      <c r="X119" s="34">
        <v>0</v>
      </c>
      <c r="Y119" s="41">
        <v>2630296.0000000019</v>
      </c>
      <c r="Z119" s="34">
        <v>0</v>
      </c>
      <c r="AA119" s="34">
        <v>0</v>
      </c>
      <c r="AB119" s="35">
        <f t="shared" si="19"/>
        <v>0</v>
      </c>
      <c r="AC119" s="35">
        <f t="shared" si="20"/>
        <v>0</v>
      </c>
      <c r="AD119" s="35">
        <f t="shared" si="21"/>
        <v>0</v>
      </c>
      <c r="AE119" s="70">
        <f t="shared" si="22"/>
        <v>0</v>
      </c>
      <c r="AF119" s="70" t="str">
        <f t="shared" si="23"/>
        <v/>
      </c>
      <c r="AG119" s="70">
        <f t="shared" si="24"/>
        <v>0</v>
      </c>
      <c r="AH119" s="70" t="str">
        <f t="shared" si="25"/>
        <v/>
      </c>
      <c r="AI119" s="70">
        <f t="shared" si="26"/>
        <v>0</v>
      </c>
      <c r="AJ119" s="70" t="str">
        <f t="shared" si="27"/>
        <v/>
      </c>
      <c r="AK119" s="70" t="str">
        <f t="shared" si="28"/>
        <v/>
      </c>
      <c r="AL119" s="72">
        <f>IF(AK119="Adjust",(_xlfn.XLOOKUP(A119,'Adj factor'!A:A,'Adj factor'!I:I,,0)*AI119),'Aggregate (2)'!AI119)</f>
        <v>0</v>
      </c>
      <c r="AM119" s="72">
        <f t="shared" si="29"/>
        <v>0</v>
      </c>
      <c r="AN119" s="73" t="str">
        <f t="shared" si="30"/>
        <v>No change</v>
      </c>
      <c r="AO119" s="42">
        <f>VLOOKUP(B119,'Growthrates source'!A$2:H$49,8,FALSE)</f>
        <v>6.0410507639565125E-2</v>
      </c>
      <c r="AP119" s="42">
        <f>VLOOKUP(B119,'Growthrates source'!A$2:I$49,9,FALSE)</f>
        <v>0.33177029268299996</v>
      </c>
      <c r="AQ119" s="41">
        <f t="shared" si="31"/>
        <v>0</v>
      </c>
      <c r="AR119" s="41">
        <f t="shared" si="32"/>
        <v>0</v>
      </c>
      <c r="AS119" s="43">
        <f t="shared" si="33"/>
        <v>0</v>
      </c>
      <c r="AT119" s="43">
        <f t="shared" si="34"/>
        <v>0</v>
      </c>
      <c r="AU119" s="43">
        <f t="shared" si="35"/>
        <v>0</v>
      </c>
    </row>
    <row r="120" spans="1:47" x14ac:dyDescent="0.35">
      <c r="A120" t="str">
        <f>_xlfn.XLOOKUP(B120,'country codes'!G:G,'country codes'!H:H,,0)</f>
        <v>Botswana</v>
      </c>
      <c r="B120" s="34" t="s">
        <v>165</v>
      </c>
      <c r="C120" s="41">
        <v>2175447.5</v>
      </c>
      <c r="D120" s="34" t="s">
        <v>126</v>
      </c>
      <c r="E120" s="34">
        <v>0</v>
      </c>
      <c r="F120" s="41">
        <v>2217278.0000000009</v>
      </c>
      <c r="G120" s="34">
        <v>0</v>
      </c>
      <c r="I120" s="34">
        <v>0</v>
      </c>
      <c r="K120" s="34">
        <v>0</v>
      </c>
      <c r="M120" s="34">
        <v>0</v>
      </c>
      <c r="O120" s="34">
        <v>0</v>
      </c>
      <c r="P120" s="41">
        <v>2451408.4999999995</v>
      </c>
      <c r="Q120" s="34">
        <v>9</v>
      </c>
      <c r="R120" s="34">
        <f t="shared" si="18"/>
        <v>9</v>
      </c>
      <c r="T120" s="34">
        <v>8</v>
      </c>
      <c r="V120" s="34">
        <v>7</v>
      </c>
      <c r="X120" s="34">
        <v>8</v>
      </c>
      <c r="Y120" s="41">
        <v>2630296.0000000019</v>
      </c>
      <c r="Z120" s="34">
        <v>11</v>
      </c>
      <c r="AA120" s="34">
        <v>0</v>
      </c>
      <c r="AB120" s="35">
        <f t="shared" si="19"/>
        <v>0</v>
      </c>
      <c r="AC120" s="35">
        <f t="shared" si="20"/>
        <v>9</v>
      </c>
      <c r="AD120" s="35">
        <f t="shared" si="21"/>
        <v>11</v>
      </c>
      <c r="AE120" s="70">
        <f t="shared" si="22"/>
        <v>0</v>
      </c>
      <c r="AF120" s="70" t="str">
        <f t="shared" si="23"/>
        <v/>
      </c>
      <c r="AG120" s="70">
        <f t="shared" si="24"/>
        <v>9</v>
      </c>
      <c r="AH120" s="70">
        <f t="shared" si="25"/>
        <v>2018</v>
      </c>
      <c r="AI120" s="70">
        <f t="shared" si="26"/>
        <v>11</v>
      </c>
      <c r="AJ120" s="70">
        <f t="shared" si="27"/>
        <v>2022</v>
      </c>
      <c r="AK120" s="70" t="str">
        <f t="shared" si="28"/>
        <v/>
      </c>
      <c r="AL120" s="72">
        <f>IF(AK120="Adjust",(_xlfn.XLOOKUP(A120,'Adj factor'!A:A,'Adj factor'!I:I,,0)*AI120),'Aggregate (2)'!AI120)</f>
        <v>11</v>
      </c>
      <c r="AM120" s="72">
        <f t="shared" si="29"/>
        <v>11</v>
      </c>
      <c r="AN120" s="73" t="str">
        <f t="shared" si="30"/>
        <v>Increasing</v>
      </c>
      <c r="AO120" s="42">
        <f>VLOOKUP(B120,'Growthrates source'!A$2:H$49,8,FALSE)</f>
        <v>6.0410507639565125E-2</v>
      </c>
      <c r="AP120" s="42">
        <f>VLOOKUP(B120,'Growthrates source'!A$2:I$49,9,FALSE)</f>
        <v>0.33177029268299996</v>
      </c>
      <c r="AQ120" s="41">
        <f t="shared" si="31"/>
        <v>0</v>
      </c>
      <c r="AR120" s="41">
        <f t="shared" si="32"/>
        <v>0</v>
      </c>
      <c r="AS120" s="43">
        <f t="shared" si="33"/>
        <v>0</v>
      </c>
      <c r="AT120" s="43">
        <f t="shared" si="34"/>
        <v>3.6713587311131543E-2</v>
      </c>
      <c r="AU120" s="43">
        <f t="shared" si="35"/>
        <v>4.1820388275692136E-2</v>
      </c>
    </row>
    <row r="121" spans="1:47" x14ac:dyDescent="0.35">
      <c r="A121" t="str">
        <f>_xlfn.XLOOKUP(B121,'country codes'!G:G,'country codes'!H:H,,0)</f>
        <v>Botswana</v>
      </c>
      <c r="B121" s="34" t="s">
        <v>165</v>
      </c>
      <c r="C121" s="41">
        <v>2175448.5</v>
      </c>
      <c r="D121" s="34" t="s">
        <v>87</v>
      </c>
      <c r="E121" s="34">
        <v>0</v>
      </c>
      <c r="F121" s="41">
        <v>2217278.0000000009</v>
      </c>
      <c r="G121" s="34">
        <v>0</v>
      </c>
      <c r="I121" s="34">
        <v>0</v>
      </c>
      <c r="K121" s="34">
        <v>0</v>
      </c>
      <c r="M121" s="34">
        <v>0</v>
      </c>
      <c r="O121" s="34">
        <v>0</v>
      </c>
      <c r="P121" s="41">
        <v>2451408.4999999995</v>
      </c>
      <c r="Q121" s="34">
        <v>0</v>
      </c>
      <c r="R121" s="34">
        <f t="shared" si="18"/>
        <v>0</v>
      </c>
      <c r="T121" s="34">
        <v>0</v>
      </c>
      <c r="V121" s="34">
        <v>0</v>
      </c>
      <c r="X121" s="34">
        <v>0</v>
      </c>
      <c r="Y121" s="41">
        <v>2630296.0000000019</v>
      </c>
      <c r="Z121" s="34">
        <v>0</v>
      </c>
      <c r="AA121" s="34">
        <v>0</v>
      </c>
      <c r="AB121" s="35">
        <f t="shared" si="19"/>
        <v>0</v>
      </c>
      <c r="AC121" s="35">
        <f t="shared" si="20"/>
        <v>0</v>
      </c>
      <c r="AD121" s="35">
        <f t="shared" si="21"/>
        <v>0</v>
      </c>
      <c r="AE121" s="70">
        <f t="shared" si="22"/>
        <v>0</v>
      </c>
      <c r="AF121" s="70" t="str">
        <f t="shared" si="23"/>
        <v/>
      </c>
      <c r="AG121" s="70">
        <f t="shared" si="24"/>
        <v>0</v>
      </c>
      <c r="AH121" s="70" t="str">
        <f t="shared" si="25"/>
        <v/>
      </c>
      <c r="AI121" s="70">
        <f t="shared" si="26"/>
        <v>0</v>
      </c>
      <c r="AJ121" s="70" t="str">
        <f t="shared" si="27"/>
        <v/>
      </c>
      <c r="AK121" s="70" t="str">
        <f t="shared" si="28"/>
        <v/>
      </c>
      <c r="AL121" s="72">
        <f>IF(AK121="Adjust",(_xlfn.XLOOKUP(A121,'Adj factor'!A:A,'Adj factor'!I:I,,0)*AI121),'Aggregate (2)'!AI121)</f>
        <v>0</v>
      </c>
      <c r="AM121" s="72">
        <f t="shared" si="29"/>
        <v>0</v>
      </c>
      <c r="AN121" s="73" t="str">
        <f t="shared" si="30"/>
        <v>No change</v>
      </c>
      <c r="AO121" s="42">
        <f>VLOOKUP(B121,'Growthrates source'!A$2:H$49,8,FALSE)</f>
        <v>6.0410507639565125E-2</v>
      </c>
      <c r="AP121" s="42">
        <f>VLOOKUP(B121,'Growthrates source'!A$2:I$49,9,FALSE)</f>
        <v>0.33177029268299996</v>
      </c>
      <c r="AQ121" s="41">
        <f t="shared" si="31"/>
        <v>0</v>
      </c>
      <c r="AR121" s="41">
        <f t="shared" si="32"/>
        <v>0</v>
      </c>
      <c r="AS121" s="43">
        <f t="shared" si="33"/>
        <v>0</v>
      </c>
      <c r="AT121" s="43">
        <f t="shared" si="34"/>
        <v>0</v>
      </c>
      <c r="AU121" s="43">
        <f t="shared" si="35"/>
        <v>0</v>
      </c>
    </row>
    <row r="122" spans="1:47" x14ac:dyDescent="0.35">
      <c r="A122" t="str">
        <f>_xlfn.XLOOKUP(B122,'country codes'!G:G,'country codes'!H:H,,0)</f>
        <v>Central African Republic</v>
      </c>
      <c r="B122" s="34" t="s">
        <v>153</v>
      </c>
      <c r="C122" s="41">
        <v>4773305.4999999991</v>
      </c>
      <c r="D122" s="34" t="s">
        <v>135</v>
      </c>
      <c r="E122" s="34">
        <v>0</v>
      </c>
      <c r="F122" s="41">
        <v>4802428.5000000065</v>
      </c>
      <c r="G122" s="34">
        <v>0</v>
      </c>
      <c r="H122" s="34">
        <v>4798734.5</v>
      </c>
      <c r="I122" s="34">
        <v>17</v>
      </c>
      <c r="J122" s="34">
        <v>4819332.9999999991</v>
      </c>
      <c r="K122" s="34">
        <v>648</v>
      </c>
      <c r="L122" s="34">
        <v>4904177.5000000019</v>
      </c>
      <c r="M122" s="34">
        <v>0</v>
      </c>
      <c r="N122" s="34">
        <v>4996741.0000000009</v>
      </c>
      <c r="O122" s="34">
        <v>0</v>
      </c>
      <c r="P122" s="41">
        <v>5094779.9999999991</v>
      </c>
      <c r="Q122" s="34">
        <v>670</v>
      </c>
      <c r="R122" s="34">
        <f t="shared" si="18"/>
        <v>670</v>
      </c>
      <c r="S122" s="34">
        <v>5209324.4999999963</v>
      </c>
      <c r="T122" s="34">
        <v>0</v>
      </c>
      <c r="U122" s="34">
        <v>5343019.9999999991</v>
      </c>
      <c r="V122" s="34">
        <v>0</v>
      </c>
      <c r="W122" s="34">
        <v>5457154.4999999991</v>
      </c>
      <c r="X122" s="34">
        <v>561</v>
      </c>
      <c r="Y122" s="41">
        <v>5579143.5000000047</v>
      </c>
      <c r="Z122" s="34">
        <v>0</v>
      </c>
      <c r="AA122" s="34">
        <v>335</v>
      </c>
      <c r="AB122" s="35">
        <f t="shared" si="19"/>
        <v>648</v>
      </c>
      <c r="AC122" s="35">
        <f t="shared" si="20"/>
        <v>670</v>
      </c>
      <c r="AD122" s="35">
        <f t="shared" si="21"/>
        <v>561</v>
      </c>
      <c r="AE122" s="70">
        <f t="shared" si="22"/>
        <v>17</v>
      </c>
      <c r="AF122" s="70">
        <f t="shared" si="23"/>
        <v>2014</v>
      </c>
      <c r="AG122" s="70">
        <f t="shared" si="24"/>
        <v>670</v>
      </c>
      <c r="AH122" s="70">
        <f t="shared" si="25"/>
        <v>2018</v>
      </c>
      <c r="AI122" s="70">
        <f t="shared" si="26"/>
        <v>561</v>
      </c>
      <c r="AJ122" s="70">
        <f t="shared" si="27"/>
        <v>2021</v>
      </c>
      <c r="AK122" s="70" t="str">
        <f t="shared" si="28"/>
        <v>Adjust</v>
      </c>
      <c r="AL122" s="72">
        <f>IF(AK122="Adjust",(_xlfn.XLOOKUP(A122,'Adj factor'!A:A,'Adj factor'!I:I,,0)*AI122),'Aggregate (2)'!AI122)</f>
        <v>720.39081885856081</v>
      </c>
      <c r="AM122" s="72">
        <f t="shared" si="29"/>
        <v>720.39081885856081</v>
      </c>
      <c r="AN122" s="73" t="str">
        <f t="shared" si="30"/>
        <v>Increasing</v>
      </c>
      <c r="AO122" s="42">
        <f>VLOOKUP(B122,'Growthrates source'!A$2:H$49,8,FALSE)</f>
        <v>1.405403127486049E-2</v>
      </c>
      <c r="AP122" s="42">
        <f>VLOOKUP(B122,'Growthrates source'!A$2:I$49,9,FALSE)</f>
        <v>5.4673730437993617E-2</v>
      </c>
      <c r="AQ122" s="41">
        <f t="shared" si="31"/>
        <v>312.26755720106013</v>
      </c>
      <c r="AR122" s="41">
        <f t="shared" si="32"/>
        <v>394.71015989436575</v>
      </c>
      <c r="AS122" s="43">
        <f t="shared" si="33"/>
        <v>3.5398757107992292E-2</v>
      </c>
      <c r="AT122" s="43">
        <f t="shared" si="34"/>
        <v>1.3150715045595691</v>
      </c>
      <c r="AU122" s="43">
        <f t="shared" si="35"/>
        <v>1.2912211683720991</v>
      </c>
    </row>
    <row r="123" spans="1:47" x14ac:dyDescent="0.35">
      <c r="A123" t="str">
        <f>_xlfn.XLOOKUP(B123,'country codes'!G:G,'country codes'!H:H,,0)</f>
        <v>Central African Republic</v>
      </c>
      <c r="B123" s="34" t="s">
        <v>153</v>
      </c>
      <c r="C123" s="41">
        <v>4773306.5</v>
      </c>
      <c r="D123" s="34" t="s">
        <v>139</v>
      </c>
      <c r="E123" s="34">
        <v>0</v>
      </c>
      <c r="F123" s="41">
        <v>4802428.5000000065</v>
      </c>
      <c r="G123" s="34">
        <v>0</v>
      </c>
      <c r="I123" s="34">
        <v>0</v>
      </c>
      <c r="K123" s="34">
        <v>644</v>
      </c>
      <c r="M123" s="34">
        <v>0</v>
      </c>
      <c r="O123" s="34">
        <v>0</v>
      </c>
      <c r="P123" s="41">
        <v>5094779.9999999991</v>
      </c>
      <c r="Q123" s="34">
        <v>2390</v>
      </c>
      <c r="R123" s="34">
        <f t="shared" si="18"/>
        <v>2390</v>
      </c>
      <c r="T123" s="34">
        <v>0</v>
      </c>
      <c r="V123" s="34">
        <v>0</v>
      </c>
      <c r="X123" s="34">
        <v>1010</v>
      </c>
      <c r="Y123" s="41">
        <v>5579143.5000000047</v>
      </c>
      <c r="Z123" s="34">
        <v>0</v>
      </c>
      <c r="AA123" s="34">
        <v>751</v>
      </c>
      <c r="AB123" s="35">
        <f t="shared" si="19"/>
        <v>644</v>
      </c>
      <c r="AC123" s="35">
        <f t="shared" si="20"/>
        <v>2390</v>
      </c>
      <c r="AD123" s="35">
        <f t="shared" si="21"/>
        <v>1010</v>
      </c>
      <c r="AE123" s="70">
        <f t="shared" si="22"/>
        <v>644</v>
      </c>
      <c r="AF123" s="70">
        <f t="shared" si="23"/>
        <v>2015</v>
      </c>
      <c r="AG123" s="70">
        <f t="shared" si="24"/>
        <v>2390</v>
      </c>
      <c r="AH123" s="70">
        <f t="shared" si="25"/>
        <v>2018</v>
      </c>
      <c r="AI123" s="70">
        <f t="shared" si="26"/>
        <v>1010</v>
      </c>
      <c r="AJ123" s="70">
        <f t="shared" si="27"/>
        <v>2021</v>
      </c>
      <c r="AK123" s="70" t="str">
        <f t="shared" si="28"/>
        <v>Adjust</v>
      </c>
      <c r="AL123" s="72">
        <f>IF(AK123="Adjust",(_xlfn.XLOOKUP(A123,'Adj factor'!A:A,'Adj factor'!I:I,,0)*AI123),'Aggregate (2)'!AI123)</f>
        <v>1296.9602977667494</v>
      </c>
      <c r="AM123" s="72">
        <f t="shared" si="29"/>
        <v>2390</v>
      </c>
      <c r="AN123" s="73" t="str">
        <f t="shared" si="30"/>
        <v>Decreasing</v>
      </c>
      <c r="AO123" s="42">
        <f>VLOOKUP(B123,'Growthrates source'!A$2:H$49,8,FALSE)</f>
        <v>1.405403127486049E-2</v>
      </c>
      <c r="AP123" s="42">
        <f>VLOOKUP(B123,'Growthrates source'!A$2:I$49,9,FALSE)</f>
        <v>5.4673730437993617E-2</v>
      </c>
      <c r="AQ123" s="41">
        <f t="shared" si="31"/>
        <v>700.03861330745121</v>
      </c>
      <c r="AR123" s="41">
        <f t="shared" si="32"/>
        <v>884.85770173333935</v>
      </c>
      <c r="AS123" s="43">
        <f t="shared" si="33"/>
        <v>1.3409882104439435</v>
      </c>
      <c r="AT123" s="43">
        <f t="shared" si="34"/>
        <v>4.6910759640259254</v>
      </c>
      <c r="AU123" s="43">
        <f t="shared" si="35"/>
        <v>4.283811663922962</v>
      </c>
    </row>
    <row r="124" spans="1:47" x14ac:dyDescent="0.35">
      <c r="A124" t="str">
        <f>_xlfn.XLOOKUP(B124,'country codes'!G:G,'country codes'!H:H,,0)</f>
        <v>Central African Republic</v>
      </c>
      <c r="B124" s="34" t="s">
        <v>153</v>
      </c>
      <c r="C124" s="41">
        <v>4773307.5</v>
      </c>
      <c r="D124" s="34" t="s">
        <v>138</v>
      </c>
      <c r="E124" s="34">
        <v>0</v>
      </c>
      <c r="F124" s="41">
        <v>4802428.5000000065</v>
      </c>
      <c r="G124" s="34">
        <v>1028</v>
      </c>
      <c r="I124" s="34">
        <v>0</v>
      </c>
      <c r="K124" s="34">
        <v>1210</v>
      </c>
      <c r="M124" s="34">
        <v>0</v>
      </c>
      <c r="O124" s="34">
        <v>0</v>
      </c>
      <c r="P124" s="41">
        <v>5094779.9999999991</v>
      </c>
      <c r="Q124" s="34">
        <v>0</v>
      </c>
      <c r="R124" s="34">
        <f t="shared" si="18"/>
        <v>444</v>
      </c>
      <c r="T124" s="34">
        <v>0</v>
      </c>
      <c r="V124" s="34">
        <v>0</v>
      </c>
      <c r="X124" s="34">
        <v>1074</v>
      </c>
      <c r="Y124" s="41">
        <v>5579143.5000000047</v>
      </c>
      <c r="Z124" s="34">
        <v>0</v>
      </c>
      <c r="AA124" s="34">
        <v>444</v>
      </c>
      <c r="AB124" s="35">
        <f t="shared" si="19"/>
        <v>1210</v>
      </c>
      <c r="AC124" s="35">
        <f t="shared" si="20"/>
        <v>0</v>
      </c>
      <c r="AD124" s="35">
        <f t="shared" si="21"/>
        <v>1074</v>
      </c>
      <c r="AE124" s="70">
        <f t="shared" si="22"/>
        <v>1028</v>
      </c>
      <c r="AF124" s="70">
        <f t="shared" si="23"/>
        <v>2013</v>
      </c>
      <c r="AG124" s="70">
        <f t="shared" si="24"/>
        <v>444</v>
      </c>
      <c r="AH124" s="70" t="str">
        <f t="shared" si="25"/>
        <v>2018 (triag)</v>
      </c>
      <c r="AI124" s="70">
        <f t="shared" si="26"/>
        <v>1074</v>
      </c>
      <c r="AJ124" s="70">
        <f t="shared" si="27"/>
        <v>2021</v>
      </c>
      <c r="AK124" s="70" t="str">
        <f t="shared" si="28"/>
        <v/>
      </c>
      <c r="AL124" s="72">
        <f>IF(AK124="Adjust",(_xlfn.XLOOKUP(A124,'Adj factor'!A:A,'Adj factor'!I:I,,0)*AI124),'Aggregate (2)'!AI124)</f>
        <v>1074</v>
      </c>
      <c r="AM124" s="72">
        <f t="shared" si="29"/>
        <v>1074</v>
      </c>
      <c r="AN124" s="73" t="str">
        <f t="shared" si="30"/>
        <v>Increasing</v>
      </c>
      <c r="AO124" s="42">
        <f>VLOOKUP(B124,'Growthrates source'!A$2:H$49,8,FALSE)</f>
        <v>1.405403127486049E-2</v>
      </c>
      <c r="AP124" s="42">
        <f>VLOOKUP(B124,'Growthrates source'!A$2:I$49,9,FALSE)</f>
        <v>5.4673730437993617E-2</v>
      </c>
      <c r="AQ124" s="41">
        <f t="shared" si="31"/>
        <v>413.87103103662895</v>
      </c>
      <c r="AR124" s="41">
        <f t="shared" si="32"/>
        <v>523.13824177044296</v>
      </c>
      <c r="AS124" s="43">
        <f t="shared" si="33"/>
        <v>2.140583665118593</v>
      </c>
      <c r="AT124" s="43">
        <f t="shared" si="34"/>
        <v>0.87148022093201294</v>
      </c>
      <c r="AU124" s="43">
        <f t="shared" si="35"/>
        <v>1.9250266640390217</v>
      </c>
    </row>
    <row r="125" spans="1:47" x14ac:dyDescent="0.35">
      <c r="A125" t="str">
        <f>_xlfn.XLOOKUP(B125,'country codes'!G:G,'country codes'!H:H,,0)</f>
        <v>Central African Republic</v>
      </c>
      <c r="B125" s="34" t="s">
        <v>153</v>
      </c>
      <c r="C125" s="41">
        <v>4773308.5</v>
      </c>
      <c r="D125" s="34" t="s">
        <v>82</v>
      </c>
      <c r="E125" s="34">
        <v>1603</v>
      </c>
      <c r="F125" s="41">
        <v>4802428.5000000065</v>
      </c>
      <c r="G125" s="34">
        <v>382</v>
      </c>
      <c r="I125" s="34">
        <v>574</v>
      </c>
      <c r="K125" s="34">
        <v>0</v>
      </c>
      <c r="M125" s="34">
        <v>29</v>
      </c>
      <c r="O125" s="34">
        <v>971</v>
      </c>
      <c r="P125" s="41">
        <v>5094779.9999999991</v>
      </c>
      <c r="Q125" s="34">
        <v>483</v>
      </c>
      <c r="R125" s="34">
        <f t="shared" si="18"/>
        <v>483</v>
      </c>
      <c r="T125" s="34">
        <v>1362</v>
      </c>
      <c r="V125" s="34">
        <v>105</v>
      </c>
      <c r="X125" s="34">
        <v>0</v>
      </c>
      <c r="Y125" s="41">
        <v>5579143.5000000047</v>
      </c>
      <c r="Z125" s="34">
        <v>2695</v>
      </c>
      <c r="AA125" s="34">
        <v>36</v>
      </c>
      <c r="AB125" s="35">
        <f t="shared" si="19"/>
        <v>1603</v>
      </c>
      <c r="AC125" s="35">
        <f t="shared" si="20"/>
        <v>1362</v>
      </c>
      <c r="AD125" s="35">
        <f t="shared" si="21"/>
        <v>2695</v>
      </c>
      <c r="AE125" s="70">
        <f t="shared" si="22"/>
        <v>382</v>
      </c>
      <c r="AF125" s="70">
        <f t="shared" si="23"/>
        <v>2013</v>
      </c>
      <c r="AG125" s="70">
        <f t="shared" si="24"/>
        <v>483</v>
      </c>
      <c r="AH125" s="70">
        <f t="shared" si="25"/>
        <v>2018</v>
      </c>
      <c r="AI125" s="70">
        <f t="shared" si="26"/>
        <v>2695</v>
      </c>
      <c r="AJ125" s="70">
        <f t="shared" si="27"/>
        <v>2022</v>
      </c>
      <c r="AK125" s="70" t="str">
        <f t="shared" si="28"/>
        <v/>
      </c>
      <c r="AL125" s="72">
        <f>IF(AK125="Adjust",(_xlfn.XLOOKUP(A125,'Adj factor'!A:A,'Adj factor'!I:I,,0)*AI125),'Aggregate (2)'!AI125)</f>
        <v>2695</v>
      </c>
      <c r="AM125" s="72">
        <f t="shared" si="29"/>
        <v>2695</v>
      </c>
      <c r="AN125" s="73" t="str">
        <f t="shared" si="30"/>
        <v>Increasing</v>
      </c>
      <c r="AO125" s="42">
        <f>VLOOKUP(B125,'Growthrates source'!A$2:H$49,8,FALSE)</f>
        <v>1.405403127486049E-2</v>
      </c>
      <c r="AP125" s="42">
        <f>VLOOKUP(B125,'Growthrates source'!A$2:I$49,9,FALSE)</f>
        <v>5.4673730437993617E-2</v>
      </c>
      <c r="AQ125" s="41">
        <f t="shared" si="31"/>
        <v>33.557110624591537</v>
      </c>
      <c r="AR125" s="41">
        <f t="shared" si="32"/>
        <v>42.416614197603479</v>
      </c>
      <c r="AS125" s="43">
        <f t="shared" si="33"/>
        <v>0.79543089501488562</v>
      </c>
      <c r="AT125" s="43">
        <f t="shared" si="34"/>
        <v>0.94802915925712217</v>
      </c>
      <c r="AU125" s="43">
        <f t="shared" si="35"/>
        <v>4.830490558272964</v>
      </c>
    </row>
    <row r="126" spans="1:47" x14ac:dyDescent="0.35">
      <c r="A126" t="str">
        <f>_xlfn.XLOOKUP(B126,'country codes'!G:G,'country codes'!H:H,,0)</f>
        <v>Central African Republic</v>
      </c>
      <c r="B126" s="34" t="s">
        <v>153</v>
      </c>
      <c r="C126" s="41">
        <v>4773309.5</v>
      </c>
      <c r="D126" s="34" t="s">
        <v>60</v>
      </c>
      <c r="E126" s="34">
        <v>171</v>
      </c>
      <c r="F126" s="41">
        <v>4802428.5000000065</v>
      </c>
      <c r="G126" s="34">
        <v>50</v>
      </c>
      <c r="I126" s="34">
        <v>110</v>
      </c>
      <c r="K126" s="34">
        <v>0</v>
      </c>
      <c r="M126" s="34">
        <v>10</v>
      </c>
      <c r="O126" s="34">
        <v>405</v>
      </c>
      <c r="P126" s="41">
        <v>5094779.9999999991</v>
      </c>
      <c r="Q126" s="34">
        <v>21</v>
      </c>
      <c r="R126" s="34">
        <f t="shared" si="18"/>
        <v>21</v>
      </c>
      <c r="T126" s="34">
        <v>446</v>
      </c>
      <c r="V126" s="34">
        <v>0</v>
      </c>
      <c r="X126" s="34">
        <v>0</v>
      </c>
      <c r="Y126" s="41">
        <v>5579143.5000000047</v>
      </c>
      <c r="Z126" s="34">
        <v>488</v>
      </c>
      <c r="AA126" s="34">
        <v>10</v>
      </c>
      <c r="AB126" s="35">
        <f t="shared" si="19"/>
        <v>171</v>
      </c>
      <c r="AC126" s="35">
        <f t="shared" si="20"/>
        <v>446</v>
      </c>
      <c r="AD126" s="35">
        <f t="shared" si="21"/>
        <v>488</v>
      </c>
      <c r="AE126" s="70">
        <f t="shared" si="22"/>
        <v>50</v>
      </c>
      <c r="AF126" s="70">
        <f t="shared" si="23"/>
        <v>2013</v>
      </c>
      <c r="AG126" s="70">
        <f t="shared" si="24"/>
        <v>21</v>
      </c>
      <c r="AH126" s="70">
        <f t="shared" si="25"/>
        <v>2018</v>
      </c>
      <c r="AI126" s="70">
        <f t="shared" si="26"/>
        <v>488</v>
      </c>
      <c r="AJ126" s="70">
        <f t="shared" si="27"/>
        <v>2022</v>
      </c>
      <c r="AK126" s="70" t="str">
        <f t="shared" si="28"/>
        <v/>
      </c>
      <c r="AL126" s="72">
        <f>IF(AK126="Adjust",(_xlfn.XLOOKUP(A126,'Adj factor'!A:A,'Adj factor'!I:I,,0)*AI126),'Aggregate (2)'!AI126)</f>
        <v>488</v>
      </c>
      <c r="AM126" s="72">
        <f t="shared" si="29"/>
        <v>488</v>
      </c>
      <c r="AN126" s="73" t="str">
        <f t="shared" si="30"/>
        <v>Increasing</v>
      </c>
      <c r="AO126" s="42">
        <f>VLOOKUP(B126,'Growthrates source'!A$2:H$49,8,FALSE)</f>
        <v>1.405403127486049E-2</v>
      </c>
      <c r="AP126" s="42">
        <f>VLOOKUP(B126,'Growthrates source'!A$2:I$49,9,FALSE)</f>
        <v>5.4673730437993617E-2</v>
      </c>
      <c r="AQ126" s="41">
        <f t="shared" si="31"/>
        <v>9.3214196179420927</v>
      </c>
      <c r="AR126" s="41">
        <f t="shared" si="32"/>
        <v>11.782392832667634</v>
      </c>
      <c r="AS126" s="43">
        <f t="shared" si="33"/>
        <v>0.10411399149409498</v>
      </c>
      <c r="AT126" s="43">
        <f t="shared" si="34"/>
        <v>4.1218659098135747E-2</v>
      </c>
      <c r="AU126" s="43">
        <f t="shared" si="35"/>
        <v>0.87468623096000231</v>
      </c>
    </row>
    <row r="127" spans="1:47" x14ac:dyDescent="0.35">
      <c r="A127" t="str">
        <f>_xlfn.XLOOKUP(B127,'country codes'!G:G,'country codes'!H:H,,0)</f>
        <v>Central African Republic</v>
      </c>
      <c r="B127" s="34" t="s">
        <v>153</v>
      </c>
      <c r="C127" s="41">
        <v>4773310.5</v>
      </c>
      <c r="D127" s="34" t="s">
        <v>127</v>
      </c>
      <c r="E127" s="34">
        <v>0</v>
      </c>
      <c r="F127" s="41">
        <v>4802428.5000000065</v>
      </c>
      <c r="G127" s="34">
        <v>0</v>
      </c>
      <c r="I127" s="34">
        <v>0</v>
      </c>
      <c r="K127" s="34">
        <v>0</v>
      </c>
      <c r="M127" s="34">
        <v>0</v>
      </c>
      <c r="O127" s="34">
        <v>0</v>
      </c>
      <c r="P127" s="41">
        <v>5094779.9999999991</v>
      </c>
      <c r="Q127" s="34">
        <v>115</v>
      </c>
      <c r="R127" s="34">
        <f t="shared" si="18"/>
        <v>115</v>
      </c>
      <c r="T127" s="34">
        <v>0</v>
      </c>
      <c r="V127" s="34">
        <v>0</v>
      </c>
      <c r="X127" s="34">
        <v>1595</v>
      </c>
      <c r="Y127" s="41">
        <v>5579143.5000000047</v>
      </c>
      <c r="Z127" s="34">
        <v>0</v>
      </c>
      <c r="AA127" s="34">
        <v>115</v>
      </c>
      <c r="AB127" s="35">
        <f t="shared" si="19"/>
        <v>0</v>
      </c>
      <c r="AC127" s="35">
        <f t="shared" si="20"/>
        <v>115</v>
      </c>
      <c r="AD127" s="35">
        <f t="shared" si="21"/>
        <v>1595</v>
      </c>
      <c r="AE127" s="70">
        <f t="shared" si="22"/>
        <v>0</v>
      </c>
      <c r="AF127" s="70" t="str">
        <f t="shared" si="23"/>
        <v/>
      </c>
      <c r="AG127" s="70">
        <f t="shared" si="24"/>
        <v>115</v>
      </c>
      <c r="AH127" s="70">
        <f t="shared" si="25"/>
        <v>2018</v>
      </c>
      <c r="AI127" s="70">
        <f t="shared" si="26"/>
        <v>1595</v>
      </c>
      <c r="AJ127" s="70">
        <f t="shared" si="27"/>
        <v>2021</v>
      </c>
      <c r="AK127" s="70" t="str">
        <f t="shared" si="28"/>
        <v/>
      </c>
      <c r="AL127" s="72">
        <f>IF(AK127="Adjust",(_xlfn.XLOOKUP(A127,'Adj factor'!A:A,'Adj factor'!I:I,,0)*AI127),'Aggregate (2)'!AI127)</f>
        <v>1595</v>
      </c>
      <c r="AM127" s="72">
        <f t="shared" si="29"/>
        <v>1595</v>
      </c>
      <c r="AN127" s="73" t="str">
        <f t="shared" si="30"/>
        <v>Increasing</v>
      </c>
      <c r="AO127" s="42">
        <f>VLOOKUP(B127,'Growthrates source'!A$2:H$49,8,FALSE)</f>
        <v>1.405403127486049E-2</v>
      </c>
      <c r="AP127" s="42">
        <f>VLOOKUP(B127,'Growthrates source'!A$2:I$49,9,FALSE)</f>
        <v>5.4673730437993617E-2</v>
      </c>
      <c r="AQ127" s="41">
        <f t="shared" si="31"/>
        <v>107.19632560633407</v>
      </c>
      <c r="AR127" s="41">
        <f t="shared" si="32"/>
        <v>135.49751757567779</v>
      </c>
      <c r="AS127" s="43">
        <f t="shared" si="33"/>
        <v>0</v>
      </c>
      <c r="AT127" s="43">
        <f t="shared" si="34"/>
        <v>0.22572122839455289</v>
      </c>
      <c r="AU127" s="43">
        <f t="shared" si="35"/>
        <v>2.8588617589778766</v>
      </c>
    </row>
    <row r="128" spans="1:47" x14ac:dyDescent="0.35">
      <c r="A128" t="str">
        <f>_xlfn.XLOOKUP(B128,'country codes'!G:G,'country codes'!H:H,,0)</f>
        <v>Central African Republic</v>
      </c>
      <c r="B128" s="34" t="s">
        <v>153</v>
      </c>
      <c r="C128" s="41">
        <v>4773311.5</v>
      </c>
      <c r="D128" s="34" t="s">
        <v>61</v>
      </c>
      <c r="E128" s="34">
        <v>15</v>
      </c>
      <c r="F128" s="41">
        <v>4802428.5000000065</v>
      </c>
      <c r="G128" s="34">
        <v>44</v>
      </c>
      <c r="I128" s="34">
        <v>44</v>
      </c>
      <c r="K128" s="34">
        <v>0</v>
      </c>
      <c r="M128" s="34">
        <v>11</v>
      </c>
      <c r="O128" s="34">
        <v>55</v>
      </c>
      <c r="P128" s="41">
        <v>5094779.9999999991</v>
      </c>
      <c r="Q128" s="34">
        <v>77</v>
      </c>
      <c r="R128" s="34">
        <f t="shared" si="18"/>
        <v>77</v>
      </c>
      <c r="T128" s="34">
        <v>0</v>
      </c>
      <c r="V128" s="34">
        <v>0</v>
      </c>
      <c r="X128" s="34">
        <v>0</v>
      </c>
      <c r="Y128" s="41">
        <v>5579143.5000000047</v>
      </c>
      <c r="Z128" s="34">
        <v>1634</v>
      </c>
      <c r="AA128" s="34">
        <v>0</v>
      </c>
      <c r="AB128" s="35">
        <f t="shared" si="19"/>
        <v>44</v>
      </c>
      <c r="AC128" s="35">
        <f t="shared" si="20"/>
        <v>77</v>
      </c>
      <c r="AD128" s="35">
        <f t="shared" si="21"/>
        <v>1634</v>
      </c>
      <c r="AE128" s="70">
        <f t="shared" si="22"/>
        <v>44</v>
      </c>
      <c r="AF128" s="70">
        <f t="shared" si="23"/>
        <v>2013</v>
      </c>
      <c r="AG128" s="70">
        <f t="shared" si="24"/>
        <v>77</v>
      </c>
      <c r="AH128" s="70">
        <f t="shared" si="25"/>
        <v>2018</v>
      </c>
      <c r="AI128" s="70">
        <f t="shared" si="26"/>
        <v>1634</v>
      </c>
      <c r="AJ128" s="70">
        <f t="shared" si="27"/>
        <v>2022</v>
      </c>
      <c r="AK128" s="70" t="str">
        <f t="shared" si="28"/>
        <v/>
      </c>
      <c r="AL128" s="72">
        <f>IF(AK128="Adjust",(_xlfn.XLOOKUP(A128,'Adj factor'!A:A,'Adj factor'!I:I,,0)*AI128),'Aggregate (2)'!AI128)</f>
        <v>1634</v>
      </c>
      <c r="AM128" s="72">
        <f t="shared" si="29"/>
        <v>1634</v>
      </c>
      <c r="AN128" s="73" t="str">
        <f t="shared" si="30"/>
        <v>Increasing</v>
      </c>
      <c r="AO128" s="42">
        <f>VLOOKUP(B128,'Growthrates source'!A$2:H$49,8,FALSE)</f>
        <v>1.405403127486049E-2</v>
      </c>
      <c r="AP128" s="42">
        <f>VLOOKUP(B128,'Growthrates source'!A$2:I$49,9,FALSE)</f>
        <v>5.4673730437993617E-2</v>
      </c>
      <c r="AQ128" s="41">
        <f t="shared" si="31"/>
        <v>0</v>
      </c>
      <c r="AR128" s="41">
        <f t="shared" si="32"/>
        <v>0</v>
      </c>
      <c r="AS128" s="43">
        <f t="shared" si="33"/>
        <v>9.1620312514803584E-2</v>
      </c>
      <c r="AT128" s="43">
        <f t="shared" si="34"/>
        <v>0.15113508335983106</v>
      </c>
      <c r="AU128" s="43">
        <f t="shared" si="35"/>
        <v>2.9287649618619751</v>
      </c>
    </row>
    <row r="129" spans="1:47" x14ac:dyDescent="0.35">
      <c r="A129" t="str">
        <f>_xlfn.XLOOKUP(B129,'country codes'!G:G,'country codes'!H:H,,0)</f>
        <v>Central African Republic</v>
      </c>
      <c r="B129" s="34" t="s">
        <v>153</v>
      </c>
      <c r="C129" s="41">
        <v>4773312.5</v>
      </c>
      <c r="D129" s="34" t="s">
        <v>62</v>
      </c>
      <c r="E129" s="34">
        <v>11</v>
      </c>
      <c r="F129" s="41">
        <v>4802428.5000000065</v>
      </c>
      <c r="G129" s="34">
        <v>257</v>
      </c>
      <c r="I129" s="34">
        <v>0</v>
      </c>
      <c r="K129" s="34">
        <v>0</v>
      </c>
      <c r="M129" s="34">
        <v>0</v>
      </c>
      <c r="O129" s="34">
        <v>669</v>
      </c>
      <c r="P129" s="41">
        <v>5094779.9999999991</v>
      </c>
      <c r="Q129" s="34">
        <v>0</v>
      </c>
      <c r="R129" s="34">
        <f t="shared" si="18"/>
        <v>105</v>
      </c>
      <c r="T129" s="34">
        <v>0</v>
      </c>
      <c r="V129" s="34">
        <v>0</v>
      </c>
      <c r="X129" s="34">
        <v>0</v>
      </c>
      <c r="Y129" s="41">
        <v>5579143.5000000047</v>
      </c>
      <c r="Z129" s="34">
        <v>47</v>
      </c>
      <c r="AA129" s="34">
        <v>105</v>
      </c>
      <c r="AB129" s="35">
        <f t="shared" si="19"/>
        <v>257</v>
      </c>
      <c r="AC129" s="35">
        <f t="shared" si="20"/>
        <v>669</v>
      </c>
      <c r="AD129" s="35">
        <f t="shared" si="21"/>
        <v>47</v>
      </c>
      <c r="AE129" s="70">
        <f t="shared" si="22"/>
        <v>257</v>
      </c>
      <c r="AF129" s="70">
        <f t="shared" si="23"/>
        <v>2013</v>
      </c>
      <c r="AG129" s="70">
        <f t="shared" si="24"/>
        <v>105</v>
      </c>
      <c r="AH129" s="70" t="str">
        <f t="shared" si="25"/>
        <v>2018 (triag)</v>
      </c>
      <c r="AI129" s="70">
        <f t="shared" si="26"/>
        <v>47</v>
      </c>
      <c r="AJ129" s="70">
        <f t="shared" si="27"/>
        <v>2022</v>
      </c>
      <c r="AK129" s="70" t="str">
        <f t="shared" si="28"/>
        <v>Adjust</v>
      </c>
      <c r="AL129" s="72">
        <f>IF(AK129="Adjust",(_xlfn.XLOOKUP(A129,'Adj factor'!A:A,'Adj factor'!I:I,,0)*AI129),'Aggregate (2)'!AI129)</f>
        <v>60.353598014888341</v>
      </c>
      <c r="AM129" s="72">
        <f t="shared" si="29"/>
        <v>105</v>
      </c>
      <c r="AN129" s="73" t="str">
        <f t="shared" si="30"/>
        <v>Decreasing</v>
      </c>
      <c r="AO129" s="42">
        <f>VLOOKUP(B129,'Growthrates source'!A$2:H$49,8,FALSE)</f>
        <v>1.405403127486049E-2</v>
      </c>
      <c r="AP129" s="42">
        <f>VLOOKUP(B129,'Growthrates source'!A$2:I$49,9,FALSE)</f>
        <v>5.4673730437993617E-2</v>
      </c>
      <c r="AQ129" s="41">
        <f t="shared" si="31"/>
        <v>97.874905988391973</v>
      </c>
      <c r="AR129" s="41">
        <f t="shared" si="32"/>
        <v>123.71512474301016</v>
      </c>
      <c r="AS129" s="43">
        <f t="shared" si="33"/>
        <v>0.53514591627964825</v>
      </c>
      <c r="AT129" s="43">
        <f t="shared" si="34"/>
        <v>0.20609329549067873</v>
      </c>
      <c r="AU129" s="43">
        <f t="shared" si="35"/>
        <v>0.18820093084180378</v>
      </c>
    </row>
    <row r="130" spans="1:47" x14ac:dyDescent="0.35">
      <c r="A130" t="str">
        <f>_xlfn.XLOOKUP(B130,'country codes'!G:G,'country codes'!H:H,,0)</f>
        <v>Central African Republic</v>
      </c>
      <c r="B130" s="34" t="s">
        <v>153</v>
      </c>
      <c r="C130" s="41">
        <v>4773313.5</v>
      </c>
      <c r="D130" s="34" t="s">
        <v>227</v>
      </c>
      <c r="E130" s="34">
        <v>0</v>
      </c>
      <c r="F130" s="41">
        <v>4802428.5000000065</v>
      </c>
      <c r="G130" s="34">
        <v>0</v>
      </c>
      <c r="I130" s="34">
        <v>0</v>
      </c>
      <c r="K130" s="34">
        <v>0</v>
      </c>
      <c r="M130" s="34">
        <v>0</v>
      </c>
      <c r="O130" s="34">
        <v>0</v>
      </c>
      <c r="P130" s="41">
        <v>5094779.9999999991</v>
      </c>
      <c r="Q130" s="34">
        <v>0</v>
      </c>
      <c r="R130" s="34">
        <f t="shared" si="18"/>
        <v>79</v>
      </c>
      <c r="T130" s="34">
        <v>0</v>
      </c>
      <c r="V130" s="34">
        <v>0</v>
      </c>
      <c r="X130" s="34">
        <v>308</v>
      </c>
      <c r="Y130" s="41">
        <v>5579143.5000000047</v>
      </c>
      <c r="Z130" s="34">
        <v>0</v>
      </c>
      <c r="AA130" s="34">
        <v>79</v>
      </c>
      <c r="AB130" s="35">
        <f t="shared" si="19"/>
        <v>0</v>
      </c>
      <c r="AC130" s="35">
        <f t="shared" si="20"/>
        <v>0</v>
      </c>
      <c r="AD130" s="35">
        <f t="shared" si="21"/>
        <v>308</v>
      </c>
      <c r="AE130" s="70">
        <f t="shared" si="22"/>
        <v>0</v>
      </c>
      <c r="AF130" s="70" t="str">
        <f t="shared" si="23"/>
        <v/>
      </c>
      <c r="AG130" s="70">
        <f t="shared" si="24"/>
        <v>79</v>
      </c>
      <c r="AH130" s="70" t="str">
        <f t="shared" si="25"/>
        <v>2018 (triag)</v>
      </c>
      <c r="AI130" s="70">
        <f t="shared" si="26"/>
        <v>308</v>
      </c>
      <c r="AJ130" s="70">
        <f t="shared" si="27"/>
        <v>2021</v>
      </c>
      <c r="AK130" s="70" t="str">
        <f t="shared" si="28"/>
        <v/>
      </c>
      <c r="AL130" s="72">
        <f>IF(AK130="Adjust",(_xlfn.XLOOKUP(A130,'Adj factor'!A:A,'Adj factor'!I:I,,0)*AI130),'Aggregate (2)'!AI130)</f>
        <v>308</v>
      </c>
      <c r="AM130" s="72">
        <f t="shared" si="29"/>
        <v>308</v>
      </c>
      <c r="AN130" s="73" t="str">
        <f t="shared" si="30"/>
        <v>Increasing</v>
      </c>
      <c r="AO130" s="42">
        <f>VLOOKUP(B130,'Growthrates source'!A$2:H$49,8,FALSE)</f>
        <v>1.405403127486049E-2</v>
      </c>
      <c r="AP130" s="42">
        <f>VLOOKUP(B130,'Growthrates source'!A$2:I$49,9,FALSE)</f>
        <v>5.4673730437993617E-2</v>
      </c>
      <c r="AQ130" s="41">
        <f t="shared" si="31"/>
        <v>73.639214981742541</v>
      </c>
      <c r="AR130" s="41">
        <f t="shared" si="32"/>
        <v>93.080903378074311</v>
      </c>
      <c r="AS130" s="43">
        <f t="shared" si="33"/>
        <v>0</v>
      </c>
      <c r="AT130" s="43">
        <f t="shared" si="34"/>
        <v>0.15506066994060591</v>
      </c>
      <c r="AU130" s="43">
        <f t="shared" si="35"/>
        <v>0.5520560638026244</v>
      </c>
    </row>
    <row r="131" spans="1:47" x14ac:dyDescent="0.35">
      <c r="A131" t="str">
        <f>_xlfn.XLOOKUP(B131,'country codes'!G:G,'country codes'!H:H,,0)</f>
        <v>Central African Republic</v>
      </c>
      <c r="B131" s="34" t="s">
        <v>153</v>
      </c>
      <c r="C131" s="41">
        <v>4773314.5</v>
      </c>
      <c r="D131" s="34" t="s">
        <v>228</v>
      </c>
      <c r="E131" s="34">
        <v>0</v>
      </c>
      <c r="F131" s="41">
        <v>4802428.5000000065</v>
      </c>
      <c r="G131" s="34">
        <v>0</v>
      </c>
      <c r="I131" s="34">
        <v>0</v>
      </c>
      <c r="K131" s="34">
        <v>0</v>
      </c>
      <c r="M131" s="34">
        <v>0</v>
      </c>
      <c r="O131" s="34">
        <v>0</v>
      </c>
      <c r="P131" s="41">
        <v>5094779.9999999991</v>
      </c>
      <c r="Q131" s="34">
        <v>0</v>
      </c>
      <c r="R131" s="34">
        <f t="shared" ref="R131:R194" si="36">MAX(Q131,AA131)</f>
        <v>22</v>
      </c>
      <c r="T131" s="34">
        <v>0</v>
      </c>
      <c r="V131" s="34">
        <v>0</v>
      </c>
      <c r="X131" s="34">
        <v>0</v>
      </c>
      <c r="Y131" s="41">
        <v>5579143.5000000047</v>
      </c>
      <c r="Z131" s="34">
        <v>0</v>
      </c>
      <c r="AA131" s="34">
        <v>22</v>
      </c>
      <c r="AB131" s="35">
        <f t="shared" ref="AB131:AB194" si="37">MAX(G131,E131,I131,K131)</f>
        <v>0</v>
      </c>
      <c r="AC131" s="35">
        <f t="shared" ref="AC131:AC194" si="38">MAX(M131,O131,Q131,T131)</f>
        <v>0</v>
      </c>
      <c r="AD131" s="35">
        <f t="shared" ref="AD131:AD194" si="39">MAX(V131,X131,Z131)</f>
        <v>0</v>
      </c>
      <c r="AE131" s="70">
        <f t="shared" ref="AE131:AE194" si="40">IF(G131&gt;0,G131,IF(E131&gt;0,E131,IF(I131&gt;0,I131,K131)))</f>
        <v>0</v>
      </c>
      <c r="AF131" s="70" t="str">
        <f t="shared" ref="AF131:AF194" si="41">IF(AE131&gt;0,_xlfn.XLOOKUP(AE131,$B131:$K131,$B$1:$K$1,,0),"")</f>
        <v/>
      </c>
      <c r="AG131" s="70">
        <f t="shared" ref="AG131:AG194" si="42">IF(R131&gt;0,R131,IF(O131&gt;0,O131,T131))</f>
        <v>22</v>
      </c>
      <c r="AH131" s="70" t="str">
        <f t="shared" ref="AH131:AH194" si="43">IF(AG131&gt;0,_xlfn.XLOOKUP(AG131,$L131:$T131,$L$1:$T$1,,0),"")</f>
        <v>2018 (triag)</v>
      </c>
      <c r="AI131" s="70">
        <f t="shared" ref="AI131:AI194" si="44">IF((IF(Z131&gt;0,Z131,IF(X131&gt;0,X131,IF(V131&gt;0,V131,T131))))=0,AG131,IF(Z131&gt;0,Z131,IF(X131&gt;0,X131,IF(V131&gt;0,V131,T131))))</f>
        <v>22</v>
      </c>
      <c r="AJ131" s="70" t="str">
        <f t="shared" ref="AJ131:AJ194" si="45">IFERROR(IF(AI131&gt;0,_xlfn.XLOOKUP(AI131,$V131:$Z131,$V$1:$Z$1,,0),""),AH131)</f>
        <v>2018 (triag)</v>
      </c>
      <c r="AK131" s="70" t="str">
        <f t="shared" ref="AK131:AK194" si="46">IF(AI131&lt;AG131,"Adjust","")</f>
        <v/>
      </c>
      <c r="AL131" s="72">
        <f>IF(AK131="Adjust",(_xlfn.XLOOKUP(A131,'Adj factor'!A:A,'Adj factor'!I:I,,0)*AI131),'Aggregate (2)'!AI131)</f>
        <v>22</v>
      </c>
      <c r="AM131" s="72">
        <f t="shared" ref="AM131:AM194" si="47">IF(AL131&lt;AG131,AG131,AL131)</f>
        <v>22</v>
      </c>
      <c r="AN131" s="73" t="str">
        <f t="shared" ref="AN131:AN194" si="48">IF(AL131&gt;AG131,"Increasing",IF(AL131&lt;AG131,"Decreasing","No change"))</f>
        <v>No change</v>
      </c>
      <c r="AO131" s="42">
        <f>VLOOKUP(B131,'Growthrates source'!A$2:H$49,8,FALSE)</f>
        <v>1.405403127486049E-2</v>
      </c>
      <c r="AP131" s="42">
        <f>VLOOKUP(B131,'Growthrates source'!A$2:I$49,9,FALSE)</f>
        <v>5.4673730437993617E-2</v>
      </c>
      <c r="AQ131" s="41">
        <f t="shared" ref="AQ131:AQ194" si="49">AA131/(EXP(AO131*5))</f>
        <v>20.507123159472606</v>
      </c>
      <c r="AR131" s="41">
        <f t="shared" ref="AR131:AR194" si="50">AA131*EXP(AP131*3)</f>
        <v>25.921264231868797</v>
      </c>
      <c r="AS131" s="43">
        <f t="shared" ref="AS131:AS194" si="51">(AE131*10000)/F131</f>
        <v>0</v>
      </c>
      <c r="AT131" s="43">
        <f t="shared" ref="AT131:AT194" si="52">(AG131*10000)/P131</f>
        <v>4.318145238852316E-2</v>
      </c>
      <c r="AU131" s="43">
        <f t="shared" ref="AU131:AU194" si="53">(AM131*10000)/Y131</f>
        <v>3.9432575985901747E-2</v>
      </c>
    </row>
    <row r="132" spans="1:47" x14ac:dyDescent="0.35">
      <c r="A132" t="str">
        <f>_xlfn.XLOOKUP(B132,'country codes'!G:G,'country codes'!H:H,,0)</f>
        <v>Central African Republic</v>
      </c>
      <c r="B132" s="34" t="s">
        <v>153</v>
      </c>
      <c r="C132" s="41">
        <v>4773315.5</v>
      </c>
      <c r="D132" s="34" t="s">
        <v>229</v>
      </c>
      <c r="E132" s="34">
        <v>0</v>
      </c>
      <c r="F132" s="41">
        <v>4802428.5000000065</v>
      </c>
      <c r="G132" s="34">
        <v>0</v>
      </c>
      <c r="I132" s="34">
        <v>0</v>
      </c>
      <c r="K132" s="34">
        <v>0</v>
      </c>
      <c r="M132" s="34">
        <v>0</v>
      </c>
      <c r="O132" s="34">
        <v>0</v>
      </c>
      <c r="P132" s="41">
        <v>5094779.9999999991</v>
      </c>
      <c r="Q132" s="34">
        <v>1</v>
      </c>
      <c r="R132" s="34">
        <f t="shared" si="36"/>
        <v>1</v>
      </c>
      <c r="T132" s="34">
        <v>0</v>
      </c>
      <c r="V132" s="34">
        <v>0</v>
      </c>
      <c r="X132" s="34">
        <v>0</v>
      </c>
      <c r="Y132" s="41">
        <v>5579143.5000000047</v>
      </c>
      <c r="Z132" s="34">
        <v>0</v>
      </c>
      <c r="AA132" s="34">
        <v>0</v>
      </c>
      <c r="AB132" s="35">
        <f t="shared" si="37"/>
        <v>0</v>
      </c>
      <c r="AC132" s="35">
        <f t="shared" si="38"/>
        <v>1</v>
      </c>
      <c r="AD132" s="35">
        <f t="shared" si="39"/>
        <v>0</v>
      </c>
      <c r="AE132" s="70">
        <f t="shared" si="40"/>
        <v>0</v>
      </c>
      <c r="AF132" s="70" t="str">
        <f t="shared" si="41"/>
        <v/>
      </c>
      <c r="AG132" s="70">
        <f t="shared" si="42"/>
        <v>1</v>
      </c>
      <c r="AH132" s="70">
        <f t="shared" si="43"/>
        <v>2018</v>
      </c>
      <c r="AI132" s="70">
        <f t="shared" si="44"/>
        <v>1</v>
      </c>
      <c r="AJ132" s="70">
        <f t="shared" si="45"/>
        <v>2018</v>
      </c>
      <c r="AK132" s="70" t="str">
        <f t="shared" si="46"/>
        <v/>
      </c>
      <c r="AL132" s="72">
        <f>IF(AK132="Adjust",(_xlfn.XLOOKUP(A132,'Adj factor'!A:A,'Adj factor'!I:I,,0)*AI132),'Aggregate (2)'!AI132)</f>
        <v>1</v>
      </c>
      <c r="AM132" s="72">
        <f t="shared" si="47"/>
        <v>1</v>
      </c>
      <c r="AN132" s="73" t="str">
        <f t="shared" si="48"/>
        <v>No change</v>
      </c>
      <c r="AO132" s="42">
        <f>VLOOKUP(B132,'Growthrates source'!A$2:H$49,8,FALSE)</f>
        <v>1.405403127486049E-2</v>
      </c>
      <c r="AP132" s="42">
        <f>VLOOKUP(B132,'Growthrates source'!A$2:I$49,9,FALSE)</f>
        <v>5.4673730437993617E-2</v>
      </c>
      <c r="AQ132" s="41">
        <f t="shared" si="49"/>
        <v>0</v>
      </c>
      <c r="AR132" s="41">
        <f t="shared" si="50"/>
        <v>0</v>
      </c>
      <c r="AS132" s="43">
        <f t="shared" si="51"/>
        <v>0</v>
      </c>
      <c r="AT132" s="43">
        <f t="shared" si="52"/>
        <v>1.9627932903874164E-3</v>
      </c>
      <c r="AU132" s="43">
        <f t="shared" si="53"/>
        <v>1.7923898175409884E-3</v>
      </c>
    </row>
    <row r="133" spans="1:47" x14ac:dyDescent="0.35">
      <c r="A133" t="str">
        <f>_xlfn.XLOOKUP(B133,'country codes'!G:G,'country codes'!H:H,,0)</f>
        <v>Central African Republic</v>
      </c>
      <c r="B133" s="34" t="s">
        <v>153</v>
      </c>
      <c r="C133" s="41">
        <v>4773316.5</v>
      </c>
      <c r="D133" s="34" t="s">
        <v>133</v>
      </c>
      <c r="E133" s="34">
        <v>0</v>
      </c>
      <c r="F133" s="41">
        <v>4802428.5000000065</v>
      </c>
      <c r="G133" s="34">
        <v>0</v>
      </c>
      <c r="I133" s="34">
        <v>0</v>
      </c>
      <c r="K133" s="34">
        <v>0</v>
      </c>
      <c r="M133" s="34">
        <v>0</v>
      </c>
      <c r="O133" s="34">
        <v>0</v>
      </c>
      <c r="P133" s="41">
        <v>5094779.9999999991</v>
      </c>
      <c r="Q133" s="34">
        <v>112</v>
      </c>
      <c r="R133" s="34">
        <f t="shared" si="36"/>
        <v>112</v>
      </c>
      <c r="T133" s="34">
        <v>0</v>
      </c>
      <c r="V133" s="34">
        <v>0</v>
      </c>
      <c r="X133" s="34">
        <v>0</v>
      </c>
      <c r="Y133" s="41">
        <v>5579143.5000000047</v>
      </c>
      <c r="Z133" s="34">
        <v>0</v>
      </c>
      <c r="AA133" s="34">
        <v>3</v>
      </c>
      <c r="AB133" s="35">
        <f t="shared" si="37"/>
        <v>0</v>
      </c>
      <c r="AC133" s="35">
        <f t="shared" si="38"/>
        <v>112</v>
      </c>
      <c r="AD133" s="35">
        <f t="shared" si="39"/>
        <v>0</v>
      </c>
      <c r="AE133" s="70">
        <f t="shared" si="40"/>
        <v>0</v>
      </c>
      <c r="AF133" s="70" t="str">
        <f t="shared" si="41"/>
        <v/>
      </c>
      <c r="AG133" s="70">
        <f t="shared" si="42"/>
        <v>112</v>
      </c>
      <c r="AH133" s="70">
        <f t="shared" si="43"/>
        <v>2018</v>
      </c>
      <c r="AI133" s="70">
        <f t="shared" si="44"/>
        <v>112</v>
      </c>
      <c r="AJ133" s="70">
        <f t="shared" si="45"/>
        <v>2018</v>
      </c>
      <c r="AK133" s="70" t="str">
        <f t="shared" si="46"/>
        <v/>
      </c>
      <c r="AL133" s="72">
        <f>IF(AK133="Adjust",(_xlfn.XLOOKUP(A133,'Adj factor'!A:A,'Adj factor'!I:I,,0)*AI133),'Aggregate (2)'!AI133)</f>
        <v>112</v>
      </c>
      <c r="AM133" s="72">
        <f t="shared" si="47"/>
        <v>112</v>
      </c>
      <c r="AN133" s="73" t="str">
        <f t="shared" si="48"/>
        <v>No change</v>
      </c>
      <c r="AO133" s="42">
        <f>VLOOKUP(B133,'Growthrates source'!A$2:H$49,8,FALSE)</f>
        <v>1.405403127486049E-2</v>
      </c>
      <c r="AP133" s="42">
        <f>VLOOKUP(B133,'Growthrates source'!A$2:I$49,9,FALSE)</f>
        <v>5.4673730437993617E-2</v>
      </c>
      <c r="AQ133" s="41">
        <f t="shared" si="49"/>
        <v>2.7964258853826278</v>
      </c>
      <c r="AR133" s="41">
        <f t="shared" si="50"/>
        <v>3.5347178498002902</v>
      </c>
      <c r="AS133" s="43">
        <f t="shared" si="51"/>
        <v>0</v>
      </c>
      <c r="AT133" s="43">
        <f t="shared" si="52"/>
        <v>0.21983284852339066</v>
      </c>
      <c r="AU133" s="43">
        <f t="shared" si="53"/>
        <v>0.2007476595645907</v>
      </c>
    </row>
    <row r="134" spans="1:47" x14ac:dyDescent="0.35">
      <c r="A134" t="str">
        <f>_xlfn.XLOOKUP(B134,'country codes'!G:G,'country codes'!H:H,,0)</f>
        <v>Central African Republic</v>
      </c>
      <c r="B134" s="34" t="s">
        <v>153</v>
      </c>
      <c r="C134" s="41">
        <v>4773317.5</v>
      </c>
      <c r="D134" s="34" t="s">
        <v>230</v>
      </c>
      <c r="E134" s="34">
        <v>0</v>
      </c>
      <c r="F134" s="41">
        <v>4802428.5000000065</v>
      </c>
      <c r="G134" s="34">
        <v>0</v>
      </c>
      <c r="I134" s="34">
        <v>0</v>
      </c>
      <c r="K134" s="34">
        <v>0</v>
      </c>
      <c r="M134" s="34">
        <v>0</v>
      </c>
      <c r="O134" s="34">
        <v>0</v>
      </c>
      <c r="P134" s="41">
        <v>5094779.9999999991</v>
      </c>
      <c r="Q134" s="34">
        <v>0</v>
      </c>
      <c r="R134" s="34">
        <f t="shared" si="36"/>
        <v>104</v>
      </c>
      <c r="T134" s="34">
        <v>0</v>
      </c>
      <c r="V134" s="34">
        <v>0</v>
      </c>
      <c r="X134" s="34">
        <v>0</v>
      </c>
      <c r="Y134" s="41">
        <v>5579143.5000000047</v>
      </c>
      <c r="Z134" s="34">
        <v>0</v>
      </c>
      <c r="AA134" s="34">
        <v>104</v>
      </c>
      <c r="AB134" s="35">
        <f t="shared" si="37"/>
        <v>0</v>
      </c>
      <c r="AC134" s="35">
        <f t="shared" si="38"/>
        <v>0</v>
      </c>
      <c r="AD134" s="35">
        <f t="shared" si="39"/>
        <v>0</v>
      </c>
      <c r="AE134" s="70">
        <f t="shared" si="40"/>
        <v>0</v>
      </c>
      <c r="AF134" s="70" t="str">
        <f t="shared" si="41"/>
        <v/>
      </c>
      <c r="AG134" s="70">
        <f t="shared" si="42"/>
        <v>104</v>
      </c>
      <c r="AH134" s="70" t="str">
        <f t="shared" si="43"/>
        <v>2018 (triag)</v>
      </c>
      <c r="AI134" s="70">
        <f t="shared" si="44"/>
        <v>104</v>
      </c>
      <c r="AJ134" s="70" t="str">
        <f t="shared" si="45"/>
        <v>2018 (triag)</v>
      </c>
      <c r="AK134" s="70" t="str">
        <f t="shared" si="46"/>
        <v/>
      </c>
      <c r="AL134" s="72">
        <f>IF(AK134="Adjust",(_xlfn.XLOOKUP(A134,'Adj factor'!A:A,'Adj factor'!I:I,,0)*AI134),'Aggregate (2)'!AI134)</f>
        <v>104</v>
      </c>
      <c r="AM134" s="72">
        <f t="shared" si="47"/>
        <v>104</v>
      </c>
      <c r="AN134" s="73" t="str">
        <f t="shared" si="48"/>
        <v>No change</v>
      </c>
      <c r="AO134" s="42">
        <f>VLOOKUP(B134,'Growthrates source'!A$2:H$49,8,FALSE)</f>
        <v>1.405403127486049E-2</v>
      </c>
      <c r="AP134" s="42">
        <f>VLOOKUP(B134,'Growthrates source'!A$2:I$49,9,FALSE)</f>
        <v>5.4673730437993617E-2</v>
      </c>
      <c r="AQ134" s="41">
        <f t="shared" si="49"/>
        <v>96.942764026597771</v>
      </c>
      <c r="AR134" s="41">
        <f t="shared" si="50"/>
        <v>122.53688545974339</v>
      </c>
      <c r="AS134" s="43">
        <f t="shared" si="51"/>
        <v>0</v>
      </c>
      <c r="AT134" s="43">
        <f t="shared" si="52"/>
        <v>0.2041305022002913</v>
      </c>
      <c r="AU134" s="43">
        <f t="shared" si="53"/>
        <v>0.1864085410242628</v>
      </c>
    </row>
    <row r="135" spans="1:47" x14ac:dyDescent="0.35">
      <c r="A135" t="str">
        <f>_xlfn.XLOOKUP(B135,'country codes'!G:G,'country codes'!H:H,,0)</f>
        <v>Central African Republic</v>
      </c>
      <c r="B135" s="34" t="s">
        <v>153</v>
      </c>
      <c r="C135" s="41">
        <v>4773318.5</v>
      </c>
      <c r="D135" s="34" t="s">
        <v>136</v>
      </c>
      <c r="E135" s="34">
        <v>0</v>
      </c>
      <c r="F135" s="41">
        <v>4802428.5000000065</v>
      </c>
      <c r="G135" s="34">
        <v>0</v>
      </c>
      <c r="I135" s="34">
        <v>0</v>
      </c>
      <c r="K135" s="34">
        <v>0</v>
      </c>
      <c r="M135" s="34">
        <v>0</v>
      </c>
      <c r="O135" s="34">
        <v>0</v>
      </c>
      <c r="P135" s="41">
        <v>5094779.9999999991</v>
      </c>
      <c r="Q135" s="34">
        <v>0</v>
      </c>
      <c r="R135" s="34">
        <f t="shared" si="36"/>
        <v>3</v>
      </c>
      <c r="T135" s="34">
        <v>0</v>
      </c>
      <c r="V135" s="34">
        <v>0</v>
      </c>
      <c r="X135" s="34">
        <v>0</v>
      </c>
      <c r="Y135" s="41">
        <v>5579143.5000000047</v>
      </c>
      <c r="Z135" s="34">
        <v>0</v>
      </c>
      <c r="AA135" s="34">
        <v>3</v>
      </c>
      <c r="AB135" s="35">
        <f t="shared" si="37"/>
        <v>0</v>
      </c>
      <c r="AC135" s="35">
        <f t="shared" si="38"/>
        <v>0</v>
      </c>
      <c r="AD135" s="35">
        <f t="shared" si="39"/>
        <v>0</v>
      </c>
      <c r="AE135" s="70">
        <f t="shared" si="40"/>
        <v>0</v>
      </c>
      <c r="AF135" s="70" t="str">
        <f t="shared" si="41"/>
        <v/>
      </c>
      <c r="AG135" s="70">
        <f t="shared" si="42"/>
        <v>3</v>
      </c>
      <c r="AH135" s="70" t="str">
        <f t="shared" si="43"/>
        <v>2018 (triag)</v>
      </c>
      <c r="AI135" s="70">
        <f t="shared" si="44"/>
        <v>3</v>
      </c>
      <c r="AJ135" s="70" t="str">
        <f t="shared" si="45"/>
        <v>2018 (triag)</v>
      </c>
      <c r="AK135" s="70" t="str">
        <f t="shared" si="46"/>
        <v/>
      </c>
      <c r="AL135" s="72">
        <f>IF(AK135="Adjust",(_xlfn.XLOOKUP(A135,'Adj factor'!A:A,'Adj factor'!I:I,,0)*AI135),'Aggregate (2)'!AI135)</f>
        <v>3</v>
      </c>
      <c r="AM135" s="72">
        <f t="shared" si="47"/>
        <v>3</v>
      </c>
      <c r="AN135" s="73" t="str">
        <f t="shared" si="48"/>
        <v>No change</v>
      </c>
      <c r="AO135" s="42">
        <f>VLOOKUP(B135,'Growthrates source'!A$2:H$49,8,FALSE)</f>
        <v>1.405403127486049E-2</v>
      </c>
      <c r="AP135" s="42">
        <f>VLOOKUP(B135,'Growthrates source'!A$2:I$49,9,FALSE)</f>
        <v>5.4673730437993617E-2</v>
      </c>
      <c r="AQ135" s="41">
        <f t="shared" si="49"/>
        <v>2.7964258853826278</v>
      </c>
      <c r="AR135" s="41">
        <f t="shared" si="50"/>
        <v>3.5347178498002902</v>
      </c>
      <c r="AS135" s="43">
        <f t="shared" si="51"/>
        <v>0</v>
      </c>
      <c r="AT135" s="43">
        <f t="shared" si="52"/>
        <v>5.8883798711622491E-3</v>
      </c>
      <c r="AU135" s="43">
        <f t="shared" si="53"/>
        <v>5.3771694526229654E-3</v>
      </c>
    </row>
    <row r="136" spans="1:47" x14ac:dyDescent="0.35">
      <c r="A136" t="str">
        <f>_xlfn.XLOOKUP(B136,'country codes'!G:G,'country codes'!H:H,,0)</f>
        <v>Central African Republic</v>
      </c>
      <c r="B136" s="34" t="s">
        <v>153</v>
      </c>
      <c r="C136" s="41">
        <v>4773319.5</v>
      </c>
      <c r="D136" s="34" t="s">
        <v>231</v>
      </c>
      <c r="E136" s="34">
        <v>0</v>
      </c>
      <c r="F136" s="41">
        <v>4802428.5000000065</v>
      </c>
      <c r="G136" s="34">
        <v>0</v>
      </c>
      <c r="I136" s="34">
        <v>0</v>
      </c>
      <c r="K136" s="34">
        <v>0</v>
      </c>
      <c r="M136" s="34">
        <v>0</v>
      </c>
      <c r="O136" s="34">
        <v>0</v>
      </c>
      <c r="P136" s="41">
        <v>5094779.9999999991</v>
      </c>
      <c r="Q136" s="34">
        <v>0</v>
      </c>
      <c r="R136" s="34">
        <f t="shared" si="36"/>
        <v>20</v>
      </c>
      <c r="T136" s="34">
        <v>0</v>
      </c>
      <c r="V136" s="34">
        <v>0</v>
      </c>
      <c r="X136" s="34">
        <v>0</v>
      </c>
      <c r="Y136" s="41">
        <v>5579143.5000000047</v>
      </c>
      <c r="Z136" s="34">
        <v>0</v>
      </c>
      <c r="AA136" s="34">
        <v>20</v>
      </c>
      <c r="AB136" s="35">
        <f t="shared" si="37"/>
        <v>0</v>
      </c>
      <c r="AC136" s="35">
        <f t="shared" si="38"/>
        <v>0</v>
      </c>
      <c r="AD136" s="35">
        <f t="shared" si="39"/>
        <v>0</v>
      </c>
      <c r="AE136" s="70">
        <f t="shared" si="40"/>
        <v>0</v>
      </c>
      <c r="AF136" s="70" t="str">
        <f t="shared" si="41"/>
        <v/>
      </c>
      <c r="AG136" s="70">
        <f t="shared" si="42"/>
        <v>20</v>
      </c>
      <c r="AH136" s="70" t="str">
        <f t="shared" si="43"/>
        <v>2018 (triag)</v>
      </c>
      <c r="AI136" s="70">
        <f t="shared" si="44"/>
        <v>20</v>
      </c>
      <c r="AJ136" s="70" t="str">
        <f t="shared" si="45"/>
        <v>2018 (triag)</v>
      </c>
      <c r="AK136" s="70" t="str">
        <f t="shared" si="46"/>
        <v/>
      </c>
      <c r="AL136" s="72">
        <f>IF(AK136="Adjust",(_xlfn.XLOOKUP(A136,'Adj factor'!A:A,'Adj factor'!I:I,,0)*AI136),'Aggregate (2)'!AI136)</f>
        <v>20</v>
      </c>
      <c r="AM136" s="72">
        <f t="shared" si="47"/>
        <v>20</v>
      </c>
      <c r="AN136" s="73" t="str">
        <f t="shared" si="48"/>
        <v>No change</v>
      </c>
      <c r="AO136" s="42">
        <f>VLOOKUP(B136,'Growthrates source'!A$2:H$49,8,FALSE)</f>
        <v>1.405403127486049E-2</v>
      </c>
      <c r="AP136" s="42">
        <f>VLOOKUP(B136,'Growthrates source'!A$2:I$49,9,FALSE)</f>
        <v>5.4673730437993617E-2</v>
      </c>
      <c r="AQ136" s="41">
        <f t="shared" si="49"/>
        <v>18.642839235884185</v>
      </c>
      <c r="AR136" s="41">
        <f t="shared" si="50"/>
        <v>23.564785665335268</v>
      </c>
      <c r="AS136" s="43">
        <f t="shared" si="51"/>
        <v>0</v>
      </c>
      <c r="AT136" s="43">
        <f t="shared" si="52"/>
        <v>3.9255865807748327E-2</v>
      </c>
      <c r="AU136" s="43">
        <f t="shared" si="53"/>
        <v>3.584779635081977E-2</v>
      </c>
    </row>
    <row r="137" spans="1:47" x14ac:dyDescent="0.35">
      <c r="A137" t="str">
        <f>_xlfn.XLOOKUP(B137,'country codes'!G:G,'country codes'!H:H,,0)</f>
        <v>Central African Republic</v>
      </c>
      <c r="B137" s="34" t="s">
        <v>153</v>
      </c>
      <c r="C137" s="41">
        <v>4773320.5</v>
      </c>
      <c r="D137" s="34" t="s">
        <v>141</v>
      </c>
      <c r="E137" s="34">
        <v>0</v>
      </c>
      <c r="F137" s="41">
        <v>4802428.5000000065</v>
      </c>
      <c r="G137" s="34">
        <v>0</v>
      </c>
      <c r="I137" s="34">
        <v>0</v>
      </c>
      <c r="K137" s="34">
        <v>0</v>
      </c>
      <c r="M137" s="34">
        <v>0</v>
      </c>
      <c r="O137" s="34">
        <v>0</v>
      </c>
      <c r="P137" s="41">
        <v>5094779.9999999991</v>
      </c>
      <c r="Q137" s="34">
        <v>0</v>
      </c>
      <c r="R137" s="34">
        <f t="shared" si="36"/>
        <v>0</v>
      </c>
      <c r="T137" s="34">
        <v>0</v>
      </c>
      <c r="V137" s="34">
        <v>0</v>
      </c>
      <c r="X137" s="34">
        <v>0</v>
      </c>
      <c r="Y137" s="41">
        <v>5579143.5000000047</v>
      </c>
      <c r="Z137" s="34">
        <v>0</v>
      </c>
      <c r="AA137" s="34">
        <v>0</v>
      </c>
      <c r="AB137" s="35">
        <f t="shared" si="37"/>
        <v>0</v>
      </c>
      <c r="AC137" s="35">
        <f t="shared" si="38"/>
        <v>0</v>
      </c>
      <c r="AD137" s="35">
        <f t="shared" si="39"/>
        <v>0</v>
      </c>
      <c r="AE137" s="70">
        <f t="shared" si="40"/>
        <v>0</v>
      </c>
      <c r="AF137" s="70" t="str">
        <f t="shared" si="41"/>
        <v/>
      </c>
      <c r="AG137" s="70">
        <f t="shared" si="42"/>
        <v>0</v>
      </c>
      <c r="AH137" s="70" t="str">
        <f t="shared" si="43"/>
        <v/>
      </c>
      <c r="AI137" s="70">
        <f t="shared" si="44"/>
        <v>0</v>
      </c>
      <c r="AJ137" s="70" t="str">
        <f t="shared" si="45"/>
        <v/>
      </c>
      <c r="AK137" s="70" t="str">
        <f t="shared" si="46"/>
        <v/>
      </c>
      <c r="AL137" s="72">
        <f>IF(AK137="Adjust",(_xlfn.XLOOKUP(A137,'Adj factor'!A:A,'Adj factor'!I:I,,0)*AI137),'Aggregate (2)'!AI137)</f>
        <v>0</v>
      </c>
      <c r="AM137" s="72">
        <f t="shared" si="47"/>
        <v>0</v>
      </c>
      <c r="AN137" s="73" t="str">
        <f t="shared" si="48"/>
        <v>No change</v>
      </c>
      <c r="AO137" s="42">
        <f>VLOOKUP(B137,'Growthrates source'!A$2:H$49,8,FALSE)</f>
        <v>1.405403127486049E-2</v>
      </c>
      <c r="AP137" s="42">
        <f>VLOOKUP(B137,'Growthrates source'!A$2:I$49,9,FALSE)</f>
        <v>5.4673730437993617E-2</v>
      </c>
      <c r="AQ137" s="41">
        <f t="shared" si="49"/>
        <v>0</v>
      </c>
      <c r="AR137" s="41">
        <f t="shared" si="50"/>
        <v>0</v>
      </c>
      <c r="AS137" s="43">
        <f t="shared" si="51"/>
        <v>0</v>
      </c>
      <c r="AT137" s="43">
        <f t="shared" si="52"/>
        <v>0</v>
      </c>
      <c r="AU137" s="43">
        <f t="shared" si="53"/>
        <v>0</v>
      </c>
    </row>
    <row r="138" spans="1:47" x14ac:dyDescent="0.35">
      <c r="A138" t="str">
        <f>_xlfn.XLOOKUP(B138,'country codes'!G:G,'country codes'!H:H,,0)</f>
        <v>Central African Republic</v>
      </c>
      <c r="B138" s="34" t="s">
        <v>153</v>
      </c>
      <c r="C138" s="41">
        <v>4773321.5</v>
      </c>
      <c r="D138" s="34" t="s">
        <v>232</v>
      </c>
      <c r="E138" s="34">
        <v>0</v>
      </c>
      <c r="F138" s="41">
        <v>4802428.5000000065</v>
      </c>
      <c r="G138" s="34">
        <v>0</v>
      </c>
      <c r="I138" s="34">
        <v>0</v>
      </c>
      <c r="K138" s="34">
        <v>0</v>
      </c>
      <c r="M138" s="34">
        <v>0</v>
      </c>
      <c r="O138" s="34">
        <v>0</v>
      </c>
      <c r="P138" s="41">
        <v>5094779.9999999991</v>
      </c>
      <c r="Q138" s="34">
        <v>0</v>
      </c>
      <c r="R138" s="34">
        <f t="shared" si="36"/>
        <v>65</v>
      </c>
      <c r="T138" s="34">
        <v>0</v>
      </c>
      <c r="V138" s="34">
        <v>0</v>
      </c>
      <c r="X138" s="34">
        <v>0</v>
      </c>
      <c r="Y138" s="41">
        <v>5579143.5000000047</v>
      </c>
      <c r="Z138" s="34">
        <v>0</v>
      </c>
      <c r="AA138" s="34">
        <v>65</v>
      </c>
      <c r="AB138" s="35">
        <f t="shared" si="37"/>
        <v>0</v>
      </c>
      <c r="AC138" s="35">
        <f t="shared" si="38"/>
        <v>0</v>
      </c>
      <c r="AD138" s="35">
        <f t="shared" si="39"/>
        <v>0</v>
      </c>
      <c r="AE138" s="70">
        <f t="shared" si="40"/>
        <v>0</v>
      </c>
      <c r="AF138" s="70" t="str">
        <f t="shared" si="41"/>
        <v/>
      </c>
      <c r="AG138" s="70">
        <f t="shared" si="42"/>
        <v>65</v>
      </c>
      <c r="AH138" s="70" t="str">
        <f t="shared" si="43"/>
        <v>2018 (triag)</v>
      </c>
      <c r="AI138" s="70">
        <f t="shared" si="44"/>
        <v>65</v>
      </c>
      <c r="AJ138" s="70" t="str">
        <f t="shared" si="45"/>
        <v>2018 (triag)</v>
      </c>
      <c r="AK138" s="70" t="str">
        <f t="shared" si="46"/>
        <v/>
      </c>
      <c r="AL138" s="72">
        <f>IF(AK138="Adjust",(_xlfn.XLOOKUP(A138,'Adj factor'!A:A,'Adj factor'!I:I,,0)*AI138),'Aggregate (2)'!AI138)</f>
        <v>65</v>
      </c>
      <c r="AM138" s="72">
        <f t="shared" si="47"/>
        <v>65</v>
      </c>
      <c r="AN138" s="73" t="str">
        <f t="shared" si="48"/>
        <v>No change</v>
      </c>
      <c r="AO138" s="42">
        <f>VLOOKUP(B138,'Growthrates source'!A$2:H$49,8,FALSE)</f>
        <v>1.405403127486049E-2</v>
      </c>
      <c r="AP138" s="42">
        <f>VLOOKUP(B138,'Growthrates source'!A$2:I$49,9,FALSE)</f>
        <v>5.4673730437993617E-2</v>
      </c>
      <c r="AQ138" s="41">
        <f t="shared" si="49"/>
        <v>60.589227516623602</v>
      </c>
      <c r="AR138" s="41">
        <f t="shared" si="50"/>
        <v>76.585553412339621</v>
      </c>
      <c r="AS138" s="43">
        <f t="shared" si="51"/>
        <v>0</v>
      </c>
      <c r="AT138" s="43">
        <f t="shared" si="52"/>
        <v>0.12758156387518207</v>
      </c>
      <c r="AU138" s="43">
        <f t="shared" si="53"/>
        <v>0.11650533814016426</v>
      </c>
    </row>
    <row r="139" spans="1:47" x14ac:dyDescent="0.35">
      <c r="A139" t="str">
        <f>_xlfn.XLOOKUP(B139,'country codes'!G:G,'country codes'!H:H,,0)</f>
        <v>Central African Republic</v>
      </c>
      <c r="B139" s="34" t="s">
        <v>153</v>
      </c>
      <c r="C139" s="41">
        <v>4773322.5</v>
      </c>
      <c r="D139" s="34" t="s">
        <v>233</v>
      </c>
      <c r="E139" s="34">
        <v>0</v>
      </c>
      <c r="F139" s="41">
        <v>4802428.5000000065</v>
      </c>
      <c r="G139" s="34">
        <v>0</v>
      </c>
      <c r="I139" s="34">
        <v>0</v>
      </c>
      <c r="K139" s="34">
        <v>0</v>
      </c>
      <c r="M139" s="34">
        <v>0</v>
      </c>
      <c r="O139" s="34">
        <v>0</v>
      </c>
      <c r="P139" s="41">
        <v>5094779.9999999991</v>
      </c>
      <c r="Q139" s="34">
        <v>0</v>
      </c>
      <c r="R139" s="34">
        <f t="shared" si="36"/>
        <v>14</v>
      </c>
      <c r="T139" s="34">
        <v>0</v>
      </c>
      <c r="V139" s="34">
        <v>0</v>
      </c>
      <c r="X139" s="34">
        <v>0</v>
      </c>
      <c r="Y139" s="41">
        <v>5579143.5000000047</v>
      </c>
      <c r="Z139" s="34">
        <v>0</v>
      </c>
      <c r="AA139" s="34">
        <v>14</v>
      </c>
      <c r="AB139" s="35">
        <f t="shared" si="37"/>
        <v>0</v>
      </c>
      <c r="AC139" s="35">
        <f t="shared" si="38"/>
        <v>0</v>
      </c>
      <c r="AD139" s="35">
        <f t="shared" si="39"/>
        <v>0</v>
      </c>
      <c r="AE139" s="70">
        <f t="shared" si="40"/>
        <v>0</v>
      </c>
      <c r="AF139" s="70" t="str">
        <f t="shared" si="41"/>
        <v/>
      </c>
      <c r="AG139" s="70">
        <f t="shared" si="42"/>
        <v>14</v>
      </c>
      <c r="AH139" s="70" t="str">
        <f t="shared" si="43"/>
        <v>2018 (triag)</v>
      </c>
      <c r="AI139" s="70">
        <f t="shared" si="44"/>
        <v>14</v>
      </c>
      <c r="AJ139" s="70" t="str">
        <f t="shared" si="45"/>
        <v>2018 (triag)</v>
      </c>
      <c r="AK139" s="70" t="str">
        <f t="shared" si="46"/>
        <v/>
      </c>
      <c r="AL139" s="72">
        <f>IF(AK139="Adjust",(_xlfn.XLOOKUP(A139,'Adj factor'!A:A,'Adj factor'!I:I,,0)*AI139),'Aggregate (2)'!AI139)</f>
        <v>14</v>
      </c>
      <c r="AM139" s="72">
        <f t="shared" si="47"/>
        <v>14</v>
      </c>
      <c r="AN139" s="73" t="str">
        <f t="shared" si="48"/>
        <v>No change</v>
      </c>
      <c r="AO139" s="42">
        <f>VLOOKUP(B139,'Growthrates source'!A$2:H$49,8,FALSE)</f>
        <v>1.405403127486049E-2</v>
      </c>
      <c r="AP139" s="42">
        <f>VLOOKUP(B139,'Growthrates source'!A$2:I$49,9,FALSE)</f>
        <v>5.4673730437993617E-2</v>
      </c>
      <c r="AQ139" s="41">
        <f t="shared" si="49"/>
        <v>13.04998746511893</v>
      </c>
      <c r="AR139" s="41">
        <f t="shared" si="50"/>
        <v>16.49534996573469</v>
      </c>
      <c r="AS139" s="43">
        <f t="shared" si="51"/>
        <v>0</v>
      </c>
      <c r="AT139" s="43">
        <f t="shared" si="52"/>
        <v>2.7479106065423833E-2</v>
      </c>
      <c r="AU139" s="43">
        <f t="shared" si="53"/>
        <v>2.5093457445573838E-2</v>
      </c>
    </row>
    <row r="140" spans="1:47" x14ac:dyDescent="0.35">
      <c r="A140" t="str">
        <f>_xlfn.XLOOKUP(B140,'country codes'!G:G,'country codes'!H:H,,0)</f>
        <v>Central African Republic</v>
      </c>
      <c r="B140" s="34" t="s">
        <v>153</v>
      </c>
      <c r="C140" s="41">
        <v>4773323.5</v>
      </c>
      <c r="D140" s="34" t="s">
        <v>134</v>
      </c>
      <c r="E140" s="34">
        <v>0</v>
      </c>
      <c r="F140" s="41">
        <v>4802428.5000000065</v>
      </c>
      <c r="G140" s="34">
        <v>0</v>
      </c>
      <c r="I140" s="34">
        <v>0</v>
      </c>
      <c r="K140" s="34">
        <v>0</v>
      </c>
      <c r="M140" s="34">
        <v>0</v>
      </c>
      <c r="O140" s="34">
        <v>0</v>
      </c>
      <c r="P140" s="41">
        <v>5094779.9999999991</v>
      </c>
      <c r="Q140" s="34">
        <v>0</v>
      </c>
      <c r="R140" s="34">
        <f t="shared" si="36"/>
        <v>112</v>
      </c>
      <c r="T140" s="34">
        <v>0</v>
      </c>
      <c r="V140" s="34">
        <v>0</v>
      </c>
      <c r="X140" s="34">
        <v>47</v>
      </c>
      <c r="Y140" s="41">
        <v>5579143.5000000047</v>
      </c>
      <c r="Z140" s="34">
        <v>0</v>
      </c>
      <c r="AA140" s="34">
        <v>112</v>
      </c>
      <c r="AB140" s="35">
        <f t="shared" si="37"/>
        <v>0</v>
      </c>
      <c r="AC140" s="35">
        <f t="shared" si="38"/>
        <v>0</v>
      </c>
      <c r="AD140" s="35">
        <f t="shared" si="39"/>
        <v>47</v>
      </c>
      <c r="AE140" s="70">
        <f t="shared" si="40"/>
        <v>0</v>
      </c>
      <c r="AF140" s="70" t="str">
        <f t="shared" si="41"/>
        <v/>
      </c>
      <c r="AG140" s="70">
        <f t="shared" si="42"/>
        <v>112</v>
      </c>
      <c r="AH140" s="70" t="str">
        <f t="shared" si="43"/>
        <v>2018 (triag)</v>
      </c>
      <c r="AI140" s="70">
        <f t="shared" si="44"/>
        <v>47</v>
      </c>
      <c r="AJ140" s="70">
        <f t="shared" si="45"/>
        <v>2021</v>
      </c>
      <c r="AK140" s="70" t="str">
        <f t="shared" si="46"/>
        <v>Adjust</v>
      </c>
      <c r="AL140" s="72">
        <f>IF(AK140="Adjust",(_xlfn.XLOOKUP(A140,'Adj factor'!A:A,'Adj factor'!I:I,,0)*AI140),'Aggregate (2)'!AI140)</f>
        <v>60.353598014888341</v>
      </c>
      <c r="AM140" s="72">
        <f t="shared" si="47"/>
        <v>112</v>
      </c>
      <c r="AN140" s="73" t="str">
        <f t="shared" si="48"/>
        <v>Decreasing</v>
      </c>
      <c r="AO140" s="42">
        <f>VLOOKUP(B140,'Growthrates source'!A$2:H$49,8,FALSE)</f>
        <v>1.405403127486049E-2</v>
      </c>
      <c r="AP140" s="42">
        <f>VLOOKUP(B140,'Growthrates source'!A$2:I$49,9,FALSE)</f>
        <v>5.4673730437993617E-2</v>
      </c>
      <c r="AQ140" s="41">
        <f t="shared" si="49"/>
        <v>104.39989972095144</v>
      </c>
      <c r="AR140" s="41">
        <f t="shared" si="50"/>
        <v>131.96279972587752</v>
      </c>
      <c r="AS140" s="43">
        <f t="shared" si="51"/>
        <v>0</v>
      </c>
      <c r="AT140" s="43">
        <f t="shared" si="52"/>
        <v>0.21983284852339066</v>
      </c>
      <c r="AU140" s="43">
        <f t="shared" si="53"/>
        <v>0.2007476595645907</v>
      </c>
    </row>
    <row r="141" spans="1:47" x14ac:dyDescent="0.35">
      <c r="A141" t="str">
        <f>_xlfn.XLOOKUP(B141,'country codes'!G:G,'country codes'!H:H,,0)</f>
        <v>Central African Republic</v>
      </c>
      <c r="B141" s="34" t="s">
        <v>153</v>
      </c>
      <c r="C141" s="41">
        <v>4773324.5</v>
      </c>
      <c r="D141" s="34" t="s">
        <v>142</v>
      </c>
      <c r="E141" s="34">
        <v>0</v>
      </c>
      <c r="F141" s="41">
        <v>4802428.5000000065</v>
      </c>
      <c r="G141" s="34">
        <v>0</v>
      </c>
      <c r="I141" s="34">
        <v>0</v>
      </c>
      <c r="K141" s="34">
        <v>0</v>
      </c>
      <c r="M141" s="34">
        <v>0</v>
      </c>
      <c r="O141" s="34">
        <v>0</v>
      </c>
      <c r="P141" s="41">
        <v>5094779.9999999991</v>
      </c>
      <c r="Q141" s="34">
        <v>0</v>
      </c>
      <c r="R141" s="34">
        <f t="shared" si="36"/>
        <v>200</v>
      </c>
      <c r="T141" s="34">
        <v>0</v>
      </c>
      <c r="V141" s="34">
        <v>0</v>
      </c>
      <c r="X141" s="34">
        <v>0</v>
      </c>
      <c r="Y141" s="41">
        <v>5579143.5000000047</v>
      </c>
      <c r="Z141" s="34">
        <v>0</v>
      </c>
      <c r="AA141" s="34">
        <v>200</v>
      </c>
      <c r="AB141" s="35">
        <f t="shared" si="37"/>
        <v>0</v>
      </c>
      <c r="AC141" s="35">
        <f t="shared" si="38"/>
        <v>0</v>
      </c>
      <c r="AD141" s="35">
        <f t="shared" si="39"/>
        <v>0</v>
      </c>
      <c r="AE141" s="70">
        <f t="shared" si="40"/>
        <v>0</v>
      </c>
      <c r="AF141" s="70" t="str">
        <f t="shared" si="41"/>
        <v/>
      </c>
      <c r="AG141" s="70">
        <f t="shared" si="42"/>
        <v>200</v>
      </c>
      <c r="AH141" s="70" t="str">
        <f t="shared" si="43"/>
        <v>2018 (triag)</v>
      </c>
      <c r="AI141" s="70">
        <f t="shared" si="44"/>
        <v>200</v>
      </c>
      <c r="AJ141" s="70" t="str">
        <f t="shared" si="45"/>
        <v>2018 (triag)</v>
      </c>
      <c r="AK141" s="70" t="str">
        <f t="shared" si="46"/>
        <v/>
      </c>
      <c r="AL141" s="72">
        <f>IF(AK141="Adjust",(_xlfn.XLOOKUP(A141,'Adj factor'!A:A,'Adj factor'!I:I,,0)*AI141),'Aggregate (2)'!AI141)</f>
        <v>200</v>
      </c>
      <c r="AM141" s="72">
        <f t="shared" si="47"/>
        <v>200</v>
      </c>
      <c r="AN141" s="73" t="str">
        <f t="shared" si="48"/>
        <v>No change</v>
      </c>
      <c r="AO141" s="42">
        <f>VLOOKUP(B141,'Growthrates source'!A$2:H$49,8,FALSE)</f>
        <v>1.405403127486049E-2</v>
      </c>
      <c r="AP141" s="42">
        <f>VLOOKUP(B141,'Growthrates source'!A$2:I$49,9,FALSE)</f>
        <v>5.4673730437993617E-2</v>
      </c>
      <c r="AQ141" s="41">
        <f t="shared" si="49"/>
        <v>186.42839235884188</v>
      </c>
      <c r="AR141" s="41">
        <f t="shared" si="50"/>
        <v>235.64785665335268</v>
      </c>
      <c r="AS141" s="43">
        <f t="shared" si="51"/>
        <v>0</v>
      </c>
      <c r="AT141" s="43">
        <f t="shared" si="52"/>
        <v>0.3925586580774833</v>
      </c>
      <c r="AU141" s="43">
        <f t="shared" si="53"/>
        <v>0.35847796350819766</v>
      </c>
    </row>
    <row r="142" spans="1:47" x14ac:dyDescent="0.35">
      <c r="A142" t="str">
        <f>_xlfn.XLOOKUP(B142,'country codes'!G:G,'country codes'!H:H,,0)</f>
        <v>Central African Republic</v>
      </c>
      <c r="B142" s="34" t="s">
        <v>153</v>
      </c>
      <c r="C142" s="41">
        <v>4773325.5</v>
      </c>
      <c r="D142" s="34" t="s">
        <v>83</v>
      </c>
      <c r="E142" s="34">
        <v>0</v>
      </c>
      <c r="F142" s="41">
        <v>4802428.5000000065</v>
      </c>
      <c r="G142" s="34">
        <v>0</v>
      </c>
      <c r="I142" s="34">
        <v>0</v>
      </c>
      <c r="K142" s="34">
        <v>0</v>
      </c>
      <c r="M142" s="34">
        <v>0</v>
      </c>
      <c r="O142" s="34">
        <v>0</v>
      </c>
      <c r="P142" s="41">
        <v>5094779.9999999991</v>
      </c>
      <c r="Q142" s="34">
        <v>0</v>
      </c>
      <c r="R142" s="34">
        <f t="shared" si="36"/>
        <v>0</v>
      </c>
      <c r="T142" s="34">
        <v>0</v>
      </c>
      <c r="V142" s="34">
        <v>0</v>
      </c>
      <c r="X142" s="34">
        <v>155</v>
      </c>
      <c r="Y142" s="41">
        <v>5579143.5000000047</v>
      </c>
      <c r="Z142" s="34">
        <v>0</v>
      </c>
      <c r="AA142" s="34">
        <v>0</v>
      </c>
      <c r="AB142" s="35">
        <f t="shared" si="37"/>
        <v>0</v>
      </c>
      <c r="AC142" s="35">
        <f t="shared" si="38"/>
        <v>0</v>
      </c>
      <c r="AD142" s="35">
        <f t="shared" si="39"/>
        <v>155</v>
      </c>
      <c r="AE142" s="70">
        <f t="shared" si="40"/>
        <v>0</v>
      </c>
      <c r="AF142" s="70" t="str">
        <f t="shared" si="41"/>
        <v/>
      </c>
      <c r="AG142" s="70">
        <f t="shared" si="42"/>
        <v>0</v>
      </c>
      <c r="AH142" s="70" t="str">
        <f t="shared" si="43"/>
        <v/>
      </c>
      <c r="AI142" s="70">
        <f t="shared" si="44"/>
        <v>155</v>
      </c>
      <c r="AJ142" s="70">
        <f t="shared" si="45"/>
        <v>2021</v>
      </c>
      <c r="AK142" s="70" t="str">
        <f t="shared" si="46"/>
        <v/>
      </c>
      <c r="AL142" s="72">
        <f>IF(AK142="Adjust",(_xlfn.XLOOKUP(A142,'Adj factor'!A:A,'Adj factor'!I:I,,0)*AI142),'Aggregate (2)'!AI142)</f>
        <v>155</v>
      </c>
      <c r="AM142" s="72">
        <f t="shared" si="47"/>
        <v>155</v>
      </c>
      <c r="AN142" s="73" t="str">
        <f t="shared" si="48"/>
        <v>Increasing</v>
      </c>
      <c r="AO142" s="42">
        <f>VLOOKUP(B142,'Growthrates source'!A$2:H$49,8,FALSE)</f>
        <v>1.405403127486049E-2</v>
      </c>
      <c r="AP142" s="42">
        <f>VLOOKUP(B142,'Growthrates source'!A$2:I$49,9,FALSE)</f>
        <v>5.4673730437993617E-2</v>
      </c>
      <c r="AQ142" s="41">
        <f t="shared" si="49"/>
        <v>0</v>
      </c>
      <c r="AR142" s="41">
        <f t="shared" si="50"/>
        <v>0</v>
      </c>
      <c r="AS142" s="43">
        <f t="shared" si="51"/>
        <v>0</v>
      </c>
      <c r="AT142" s="43">
        <f t="shared" si="52"/>
        <v>0</v>
      </c>
      <c r="AU142" s="43">
        <f t="shared" si="53"/>
        <v>0.27782042171885318</v>
      </c>
    </row>
    <row r="143" spans="1:47" x14ac:dyDescent="0.35">
      <c r="A143" t="str">
        <f>_xlfn.XLOOKUP(B143,'country codes'!G:G,'country codes'!H:H,,0)</f>
        <v>Central African Republic</v>
      </c>
      <c r="B143" s="34" t="s">
        <v>153</v>
      </c>
      <c r="C143" s="41">
        <v>4773326.5</v>
      </c>
      <c r="D143" s="34" t="s">
        <v>84</v>
      </c>
      <c r="E143" s="34">
        <v>0</v>
      </c>
      <c r="F143" s="41">
        <v>4802428.5000000065</v>
      </c>
      <c r="G143" s="34">
        <v>0</v>
      </c>
      <c r="I143" s="34">
        <v>0</v>
      </c>
      <c r="K143" s="34">
        <v>83</v>
      </c>
      <c r="M143" s="34">
        <v>0</v>
      </c>
      <c r="O143" s="34">
        <v>0</v>
      </c>
      <c r="P143" s="41">
        <v>5094779.9999999991</v>
      </c>
      <c r="Q143" s="34">
        <v>0</v>
      </c>
      <c r="R143" s="34">
        <f t="shared" si="36"/>
        <v>0</v>
      </c>
      <c r="T143" s="34">
        <v>0</v>
      </c>
      <c r="V143" s="34">
        <v>0</v>
      </c>
      <c r="X143" s="34">
        <v>0</v>
      </c>
      <c r="Y143" s="41">
        <v>5579143.5000000047</v>
      </c>
      <c r="Z143" s="34">
        <v>0</v>
      </c>
      <c r="AA143" s="34">
        <v>0</v>
      </c>
      <c r="AB143" s="35">
        <f t="shared" si="37"/>
        <v>83</v>
      </c>
      <c r="AC143" s="35">
        <f t="shared" si="38"/>
        <v>0</v>
      </c>
      <c r="AD143" s="35">
        <f t="shared" si="39"/>
        <v>0</v>
      </c>
      <c r="AE143" s="70">
        <f t="shared" si="40"/>
        <v>83</v>
      </c>
      <c r="AF143" s="70">
        <f t="shared" si="41"/>
        <v>2015</v>
      </c>
      <c r="AG143" s="70">
        <f t="shared" si="42"/>
        <v>0</v>
      </c>
      <c r="AH143" s="70" t="str">
        <f t="shared" si="43"/>
        <v/>
      </c>
      <c r="AI143" s="70">
        <f t="shared" si="44"/>
        <v>0</v>
      </c>
      <c r="AJ143" s="70" t="str">
        <f t="shared" si="45"/>
        <v/>
      </c>
      <c r="AK143" s="70" t="str">
        <f t="shared" si="46"/>
        <v/>
      </c>
      <c r="AL143" s="72">
        <f>IF(AK143="Adjust",(_xlfn.XLOOKUP(A143,'Adj factor'!A:A,'Adj factor'!I:I,,0)*AI143),'Aggregate (2)'!AI143)</f>
        <v>0</v>
      </c>
      <c r="AM143" s="72">
        <f t="shared" si="47"/>
        <v>0</v>
      </c>
      <c r="AN143" s="73" t="str">
        <f t="shared" si="48"/>
        <v>No change</v>
      </c>
      <c r="AO143" s="42">
        <f>VLOOKUP(B143,'Growthrates source'!A$2:H$49,8,FALSE)</f>
        <v>1.405403127486049E-2</v>
      </c>
      <c r="AP143" s="42">
        <f>VLOOKUP(B143,'Growthrates source'!A$2:I$49,9,FALSE)</f>
        <v>5.4673730437993617E-2</v>
      </c>
      <c r="AQ143" s="41">
        <f t="shared" si="49"/>
        <v>0</v>
      </c>
      <c r="AR143" s="41">
        <f t="shared" si="50"/>
        <v>0</v>
      </c>
      <c r="AS143" s="43">
        <f t="shared" si="51"/>
        <v>0.17282922588019767</v>
      </c>
      <c r="AT143" s="43">
        <f t="shared" si="52"/>
        <v>0</v>
      </c>
      <c r="AU143" s="43">
        <f t="shared" si="53"/>
        <v>0</v>
      </c>
    </row>
    <row r="144" spans="1:47" x14ac:dyDescent="0.35">
      <c r="A144" t="str">
        <f>_xlfn.XLOOKUP(B144,'country codes'!G:G,'country codes'!H:H,,0)</f>
        <v>Central African Republic</v>
      </c>
      <c r="B144" s="34" t="s">
        <v>153</v>
      </c>
      <c r="C144" s="41">
        <v>4773327.5</v>
      </c>
      <c r="D144" s="34" t="s">
        <v>126</v>
      </c>
      <c r="E144" s="34">
        <v>0</v>
      </c>
      <c r="F144" s="41">
        <v>4802428.5000000065</v>
      </c>
      <c r="G144" s="34">
        <v>0</v>
      </c>
      <c r="I144" s="34">
        <v>0</v>
      </c>
      <c r="K144" s="34">
        <v>0</v>
      </c>
      <c r="M144" s="34">
        <v>0</v>
      </c>
      <c r="O144" s="34">
        <v>0</v>
      </c>
      <c r="P144" s="41">
        <v>5094779.9999999991</v>
      </c>
      <c r="Q144" s="34">
        <v>0</v>
      </c>
      <c r="R144" s="34">
        <f t="shared" si="36"/>
        <v>0</v>
      </c>
      <c r="T144" s="34">
        <v>0</v>
      </c>
      <c r="V144" s="34">
        <v>0</v>
      </c>
      <c r="X144" s="34">
        <v>0</v>
      </c>
      <c r="Y144" s="41">
        <v>5579143.5000000047</v>
      </c>
      <c r="Z144" s="34">
        <v>0</v>
      </c>
      <c r="AA144" s="34">
        <v>0</v>
      </c>
      <c r="AB144" s="35">
        <f t="shared" si="37"/>
        <v>0</v>
      </c>
      <c r="AC144" s="35">
        <f t="shared" si="38"/>
        <v>0</v>
      </c>
      <c r="AD144" s="35">
        <f t="shared" si="39"/>
        <v>0</v>
      </c>
      <c r="AE144" s="70">
        <f t="shared" si="40"/>
        <v>0</v>
      </c>
      <c r="AF144" s="70" t="str">
        <f t="shared" si="41"/>
        <v/>
      </c>
      <c r="AG144" s="70">
        <f t="shared" si="42"/>
        <v>0</v>
      </c>
      <c r="AH144" s="70" t="str">
        <f t="shared" si="43"/>
        <v/>
      </c>
      <c r="AI144" s="70">
        <f t="shared" si="44"/>
        <v>0</v>
      </c>
      <c r="AJ144" s="70" t="str">
        <f t="shared" si="45"/>
        <v/>
      </c>
      <c r="AK144" s="70" t="str">
        <f t="shared" si="46"/>
        <v/>
      </c>
      <c r="AL144" s="72">
        <f>IF(AK144="Adjust",(_xlfn.XLOOKUP(A144,'Adj factor'!A:A,'Adj factor'!I:I,,0)*AI144),'Aggregate (2)'!AI144)</f>
        <v>0</v>
      </c>
      <c r="AM144" s="72">
        <f t="shared" si="47"/>
        <v>0</v>
      </c>
      <c r="AN144" s="73" t="str">
        <f t="shared" si="48"/>
        <v>No change</v>
      </c>
      <c r="AO144" s="42">
        <f>VLOOKUP(B144,'Growthrates source'!A$2:H$49,8,FALSE)</f>
        <v>1.405403127486049E-2</v>
      </c>
      <c r="AP144" s="42">
        <f>VLOOKUP(B144,'Growthrates source'!A$2:I$49,9,FALSE)</f>
        <v>5.4673730437993617E-2</v>
      </c>
      <c r="AQ144" s="41">
        <f t="shared" si="49"/>
        <v>0</v>
      </c>
      <c r="AR144" s="41">
        <f t="shared" si="50"/>
        <v>0</v>
      </c>
      <c r="AS144" s="43">
        <f t="shared" si="51"/>
        <v>0</v>
      </c>
      <c r="AT144" s="43">
        <f t="shared" si="52"/>
        <v>0</v>
      </c>
      <c r="AU144" s="43">
        <f t="shared" si="53"/>
        <v>0</v>
      </c>
    </row>
    <row r="145" spans="1:47" x14ac:dyDescent="0.35">
      <c r="A145" t="str">
        <f>_xlfn.XLOOKUP(B145,'country codes'!G:G,'country codes'!H:H,,0)</f>
        <v>Central African Republic</v>
      </c>
      <c r="B145" s="34" t="s">
        <v>153</v>
      </c>
      <c r="C145" s="41">
        <v>4773328.5</v>
      </c>
      <c r="D145" s="34" t="s">
        <v>87</v>
      </c>
      <c r="E145" s="34">
        <v>0</v>
      </c>
      <c r="F145" s="41">
        <v>4802428.5000000065</v>
      </c>
      <c r="G145" s="34">
        <v>0</v>
      </c>
      <c r="I145" s="34">
        <v>0</v>
      </c>
      <c r="K145" s="34">
        <v>0</v>
      </c>
      <c r="M145" s="34">
        <v>0</v>
      </c>
      <c r="O145" s="34">
        <v>0</v>
      </c>
      <c r="P145" s="41">
        <v>5094779.9999999991</v>
      </c>
      <c r="Q145" s="34">
        <v>0</v>
      </c>
      <c r="R145" s="34">
        <f t="shared" si="36"/>
        <v>0</v>
      </c>
      <c r="T145" s="34">
        <v>0</v>
      </c>
      <c r="V145" s="34">
        <v>0</v>
      </c>
      <c r="X145" s="34">
        <v>0</v>
      </c>
      <c r="Y145" s="41">
        <v>5579143.5000000047</v>
      </c>
      <c r="Z145" s="34">
        <v>0</v>
      </c>
      <c r="AA145" s="34">
        <v>0</v>
      </c>
      <c r="AB145" s="35">
        <f t="shared" si="37"/>
        <v>0</v>
      </c>
      <c r="AC145" s="35">
        <f t="shared" si="38"/>
        <v>0</v>
      </c>
      <c r="AD145" s="35">
        <f t="shared" si="39"/>
        <v>0</v>
      </c>
      <c r="AE145" s="70">
        <f t="shared" si="40"/>
        <v>0</v>
      </c>
      <c r="AF145" s="70" t="str">
        <f t="shared" si="41"/>
        <v/>
      </c>
      <c r="AG145" s="70">
        <f t="shared" si="42"/>
        <v>0</v>
      </c>
      <c r="AH145" s="70" t="str">
        <f t="shared" si="43"/>
        <v/>
      </c>
      <c r="AI145" s="70">
        <f t="shared" si="44"/>
        <v>0</v>
      </c>
      <c r="AJ145" s="70" t="str">
        <f t="shared" si="45"/>
        <v/>
      </c>
      <c r="AK145" s="70" t="str">
        <f t="shared" si="46"/>
        <v/>
      </c>
      <c r="AL145" s="72">
        <f>IF(AK145="Adjust",(_xlfn.XLOOKUP(A145,'Adj factor'!A:A,'Adj factor'!I:I,,0)*AI145),'Aggregate (2)'!AI145)</f>
        <v>0</v>
      </c>
      <c r="AM145" s="72">
        <f t="shared" si="47"/>
        <v>0</v>
      </c>
      <c r="AN145" s="73" t="str">
        <f t="shared" si="48"/>
        <v>No change</v>
      </c>
      <c r="AO145" s="42">
        <f>VLOOKUP(B145,'Growthrates source'!A$2:H$49,8,FALSE)</f>
        <v>1.405403127486049E-2</v>
      </c>
      <c r="AP145" s="42">
        <f>VLOOKUP(B145,'Growthrates source'!A$2:I$49,9,FALSE)</f>
        <v>5.4673730437993617E-2</v>
      </c>
      <c r="AQ145" s="41">
        <f t="shared" si="49"/>
        <v>0</v>
      </c>
      <c r="AR145" s="41">
        <f t="shared" si="50"/>
        <v>0</v>
      </c>
      <c r="AS145" s="43">
        <f t="shared" si="51"/>
        <v>0</v>
      </c>
      <c r="AT145" s="43">
        <f t="shared" si="52"/>
        <v>0</v>
      </c>
      <c r="AU145" s="43">
        <f t="shared" si="53"/>
        <v>0</v>
      </c>
    </row>
    <row r="146" spans="1:47" x14ac:dyDescent="0.35">
      <c r="A146" t="str">
        <f>_xlfn.XLOOKUP(B146,'country codes'!G:G,'country codes'!H:H,,0)</f>
        <v>Cote d'Ivoire</v>
      </c>
      <c r="B146" s="34" t="s">
        <v>167</v>
      </c>
      <c r="C146" s="41">
        <v>22010711.499999996</v>
      </c>
      <c r="D146" s="34" t="s">
        <v>135</v>
      </c>
      <c r="E146" s="34">
        <v>0</v>
      </c>
      <c r="F146" s="41">
        <v>22469267.5</v>
      </c>
      <c r="G146" s="34">
        <v>0</v>
      </c>
      <c r="H146" s="34">
        <v>22995555.5</v>
      </c>
      <c r="I146" s="34">
        <v>11036</v>
      </c>
      <c r="J146" s="34">
        <v>23596741</v>
      </c>
      <c r="K146" s="34">
        <v>0</v>
      </c>
      <c r="L146" s="34">
        <v>24213621.500000015</v>
      </c>
      <c r="M146" s="34">
        <v>0</v>
      </c>
      <c r="N146" s="34">
        <v>24848015.5</v>
      </c>
      <c r="O146" s="34">
        <v>0</v>
      </c>
      <c r="P146" s="41">
        <v>25493988.499999996</v>
      </c>
      <c r="Q146" s="34">
        <v>11204</v>
      </c>
      <c r="R146" s="34">
        <f t="shared" si="36"/>
        <v>11204</v>
      </c>
      <c r="S146" s="34">
        <v>26147550.999999996</v>
      </c>
      <c r="T146" s="34">
        <v>8346</v>
      </c>
      <c r="U146" s="34">
        <v>26811790.500000004</v>
      </c>
      <c r="V146" s="34">
        <v>8870</v>
      </c>
      <c r="W146" s="34">
        <v>27478249.000000004</v>
      </c>
      <c r="X146" s="34">
        <v>9902</v>
      </c>
      <c r="Y146" s="41">
        <v>28160542.500000004</v>
      </c>
      <c r="Z146" s="34">
        <v>9860</v>
      </c>
      <c r="AA146" s="34">
        <v>5602</v>
      </c>
      <c r="AB146" s="35">
        <f t="shared" si="37"/>
        <v>11036</v>
      </c>
      <c r="AC146" s="35">
        <f t="shared" si="38"/>
        <v>11204</v>
      </c>
      <c r="AD146" s="35">
        <f t="shared" si="39"/>
        <v>9902</v>
      </c>
      <c r="AE146" s="70">
        <f t="shared" si="40"/>
        <v>11036</v>
      </c>
      <c r="AF146" s="70">
        <f t="shared" si="41"/>
        <v>2014</v>
      </c>
      <c r="AG146" s="70">
        <f t="shared" si="42"/>
        <v>11204</v>
      </c>
      <c r="AH146" s="70">
        <f t="shared" si="43"/>
        <v>2018</v>
      </c>
      <c r="AI146" s="70">
        <f t="shared" si="44"/>
        <v>9860</v>
      </c>
      <c r="AJ146" s="70">
        <f t="shared" si="45"/>
        <v>2022</v>
      </c>
      <c r="AK146" s="70" t="str">
        <f t="shared" si="46"/>
        <v>Adjust</v>
      </c>
      <c r="AL146" s="72">
        <f>IF(AK146="Adjust",(_xlfn.XLOOKUP(A146,'Adj factor'!A:A,'Adj factor'!I:I,,0)*AI146),'Aggregate (2)'!AI146)</f>
        <v>12655.103959358961</v>
      </c>
      <c r="AM146" s="72">
        <f t="shared" si="47"/>
        <v>12655.103959358961</v>
      </c>
      <c r="AN146" s="73" t="str">
        <f t="shared" si="48"/>
        <v>Increasing</v>
      </c>
      <c r="AO146" s="42">
        <f>VLOOKUP(B146,'Growthrates source'!A$2:H$49,8,FALSE)</f>
        <v>6.6569375282258259E-2</v>
      </c>
      <c r="AP146" s="42">
        <f>VLOOKUP(B146,'Growthrates source'!A$2:I$49,9,FALSE)</f>
        <v>5.4673730437993617E-2</v>
      </c>
      <c r="AQ146" s="41">
        <f t="shared" si="49"/>
        <v>4015.9615190217469</v>
      </c>
      <c r="AR146" s="41">
        <f t="shared" si="50"/>
        <v>6600.4964648604091</v>
      </c>
      <c r="AS146" s="43">
        <f t="shared" si="51"/>
        <v>4.9115975854575584</v>
      </c>
      <c r="AT146" s="43">
        <f t="shared" si="52"/>
        <v>4.3947615336846964</v>
      </c>
      <c r="AU146" s="43">
        <f t="shared" si="53"/>
        <v>4.4939134107089593</v>
      </c>
    </row>
    <row r="147" spans="1:47" x14ac:dyDescent="0.35">
      <c r="A147" t="str">
        <f>_xlfn.XLOOKUP(B147,'country codes'!G:G,'country codes'!H:H,,0)</f>
        <v>Cote d'Ivoire</v>
      </c>
      <c r="B147" s="34" t="s">
        <v>167</v>
      </c>
      <c r="C147" s="41">
        <v>22010712.5</v>
      </c>
      <c r="D147" s="34" t="s">
        <v>139</v>
      </c>
      <c r="E147" s="34">
        <v>0</v>
      </c>
      <c r="F147" s="41">
        <v>22469267.5</v>
      </c>
      <c r="G147" s="34">
        <v>17560</v>
      </c>
      <c r="I147" s="34">
        <v>17736</v>
      </c>
      <c r="K147" s="34">
        <v>21782</v>
      </c>
      <c r="M147" s="34">
        <v>24264</v>
      </c>
      <c r="O147" s="34">
        <v>27166</v>
      </c>
      <c r="P147" s="41">
        <v>25493988.499999996</v>
      </c>
      <c r="Q147" s="34">
        <v>30326</v>
      </c>
      <c r="R147" s="34">
        <f t="shared" si="36"/>
        <v>30326</v>
      </c>
      <c r="T147" s="34">
        <v>22518</v>
      </c>
      <c r="V147" s="34">
        <v>26792</v>
      </c>
      <c r="X147" s="34">
        <v>25774</v>
      </c>
      <c r="Y147" s="41">
        <v>28160542.500000004</v>
      </c>
      <c r="Z147" s="34">
        <v>29958</v>
      </c>
      <c r="AA147" s="34">
        <v>11730</v>
      </c>
      <c r="AB147" s="35">
        <f t="shared" si="37"/>
        <v>21782</v>
      </c>
      <c r="AC147" s="35">
        <f t="shared" si="38"/>
        <v>30326</v>
      </c>
      <c r="AD147" s="35">
        <f t="shared" si="39"/>
        <v>29958</v>
      </c>
      <c r="AE147" s="70">
        <f t="shared" si="40"/>
        <v>17560</v>
      </c>
      <c r="AF147" s="70">
        <f t="shared" si="41"/>
        <v>2013</v>
      </c>
      <c r="AG147" s="70">
        <f t="shared" si="42"/>
        <v>30326</v>
      </c>
      <c r="AH147" s="70">
        <f t="shared" si="43"/>
        <v>2018</v>
      </c>
      <c r="AI147" s="70">
        <f t="shared" si="44"/>
        <v>29958</v>
      </c>
      <c r="AJ147" s="70">
        <f t="shared" si="45"/>
        <v>2022</v>
      </c>
      <c r="AK147" s="70" t="str">
        <f t="shared" si="46"/>
        <v>Adjust</v>
      </c>
      <c r="AL147" s="72">
        <f>IF(AK147="Adjust",(_xlfn.XLOOKUP(A147,'Adj factor'!A:A,'Adj factor'!I:I,,0)*AI147),'Aggregate (2)'!AI147)</f>
        <v>38450.466979155754</v>
      </c>
      <c r="AM147" s="72">
        <f t="shared" si="47"/>
        <v>38450.466979155754</v>
      </c>
      <c r="AN147" s="73" t="str">
        <f t="shared" si="48"/>
        <v>Increasing</v>
      </c>
      <c r="AO147" s="42">
        <f>VLOOKUP(B147,'Growthrates source'!A$2:H$49,8,FALSE)</f>
        <v>6.6569375282258259E-2</v>
      </c>
      <c r="AP147" s="42">
        <f>VLOOKUP(B147,'Growthrates source'!A$2:I$49,9,FALSE)</f>
        <v>5.4673730437993617E-2</v>
      </c>
      <c r="AQ147" s="41">
        <f t="shared" si="49"/>
        <v>8409.0018954168318</v>
      </c>
      <c r="AR147" s="41">
        <f t="shared" si="50"/>
        <v>13820.746792719136</v>
      </c>
      <c r="AS147" s="43">
        <f t="shared" si="51"/>
        <v>7.8151190286910781</v>
      </c>
      <c r="AT147" s="43">
        <f t="shared" si="52"/>
        <v>11.895353290835605</v>
      </c>
      <c r="AU147" s="43">
        <f t="shared" si="53"/>
        <v>13.654022105275759</v>
      </c>
    </row>
    <row r="148" spans="1:47" x14ac:dyDescent="0.35">
      <c r="A148" t="str">
        <f>_xlfn.XLOOKUP(B148,'country codes'!G:G,'country codes'!H:H,,0)</f>
        <v>Cote d'Ivoire</v>
      </c>
      <c r="B148" s="34" t="s">
        <v>167</v>
      </c>
      <c r="C148" s="41">
        <v>22010713.5</v>
      </c>
      <c r="D148" s="34" t="s">
        <v>138</v>
      </c>
      <c r="E148" s="34">
        <v>0</v>
      </c>
      <c r="F148" s="41">
        <v>22469267.5</v>
      </c>
      <c r="G148" s="34">
        <v>7702</v>
      </c>
      <c r="I148" s="34">
        <v>10600</v>
      </c>
      <c r="K148" s="34">
        <v>0</v>
      </c>
      <c r="M148" s="34">
        <v>0</v>
      </c>
      <c r="O148" s="34">
        <v>0</v>
      </c>
      <c r="P148" s="41">
        <v>25493988.499999996</v>
      </c>
      <c r="Q148" s="34">
        <v>0</v>
      </c>
      <c r="R148" s="34">
        <f t="shared" si="36"/>
        <v>5460</v>
      </c>
      <c r="T148" s="34">
        <v>11202</v>
      </c>
      <c r="V148" s="34">
        <v>12690</v>
      </c>
      <c r="X148" s="34">
        <v>14148</v>
      </c>
      <c r="Y148" s="41">
        <v>28160542.500000004</v>
      </c>
      <c r="Z148" s="34">
        <v>14850</v>
      </c>
      <c r="AA148" s="34">
        <v>5460</v>
      </c>
      <c r="AB148" s="35">
        <f t="shared" si="37"/>
        <v>10600</v>
      </c>
      <c r="AC148" s="35">
        <f t="shared" si="38"/>
        <v>11202</v>
      </c>
      <c r="AD148" s="35">
        <f t="shared" si="39"/>
        <v>14850</v>
      </c>
      <c r="AE148" s="70">
        <f t="shared" si="40"/>
        <v>7702</v>
      </c>
      <c r="AF148" s="70">
        <f t="shared" si="41"/>
        <v>2013</v>
      </c>
      <c r="AG148" s="70">
        <f t="shared" si="42"/>
        <v>5460</v>
      </c>
      <c r="AH148" s="70" t="str">
        <f t="shared" si="43"/>
        <v>2018 (triag)</v>
      </c>
      <c r="AI148" s="70">
        <f t="shared" si="44"/>
        <v>14850</v>
      </c>
      <c r="AJ148" s="70">
        <f t="shared" si="45"/>
        <v>2022</v>
      </c>
      <c r="AK148" s="70" t="str">
        <f t="shared" si="46"/>
        <v/>
      </c>
      <c r="AL148" s="72">
        <f>IF(AK148="Adjust",(_xlfn.XLOOKUP(A148,'Adj factor'!A:A,'Adj factor'!I:I,,0)*AI148),'Aggregate (2)'!AI148)</f>
        <v>14850</v>
      </c>
      <c r="AM148" s="72">
        <f t="shared" si="47"/>
        <v>14850</v>
      </c>
      <c r="AN148" s="73" t="str">
        <f t="shared" si="48"/>
        <v>Increasing</v>
      </c>
      <c r="AO148" s="42">
        <f>VLOOKUP(B148,'Growthrates source'!A$2:H$49,8,FALSE)</f>
        <v>6.6569375282258259E-2</v>
      </c>
      <c r="AP148" s="42">
        <f>VLOOKUP(B148,'Growthrates source'!A$2:I$49,9,FALSE)</f>
        <v>5.4673730437993617E-2</v>
      </c>
      <c r="AQ148" s="41">
        <f t="shared" si="49"/>
        <v>3914.1645651300851</v>
      </c>
      <c r="AR148" s="41">
        <f t="shared" si="50"/>
        <v>6433.1864866365286</v>
      </c>
      <c r="AS148" s="43">
        <f t="shared" si="51"/>
        <v>3.4277930956138203</v>
      </c>
      <c r="AT148" s="43">
        <f t="shared" si="52"/>
        <v>2.1416813614707642</v>
      </c>
      <c r="AU148" s="43">
        <f t="shared" si="53"/>
        <v>5.2733359096331327</v>
      </c>
    </row>
    <row r="149" spans="1:47" x14ac:dyDescent="0.35">
      <c r="A149" t="str">
        <f>_xlfn.XLOOKUP(B149,'country codes'!G:G,'country codes'!H:H,,0)</f>
        <v>Cote d'Ivoire</v>
      </c>
      <c r="B149" s="34" t="s">
        <v>167</v>
      </c>
      <c r="C149" s="41">
        <v>22010714.5</v>
      </c>
      <c r="D149" s="34" t="s">
        <v>82</v>
      </c>
      <c r="E149" s="34">
        <v>0</v>
      </c>
      <c r="F149" s="41">
        <v>22469267.5</v>
      </c>
      <c r="G149" s="34">
        <v>255</v>
      </c>
      <c r="I149" s="34">
        <v>0</v>
      </c>
      <c r="K149" s="34">
        <v>0</v>
      </c>
      <c r="M149" s="34">
        <v>0</v>
      </c>
      <c r="O149" s="34">
        <v>0</v>
      </c>
      <c r="P149" s="41">
        <v>25493988.499999996</v>
      </c>
      <c r="Q149" s="34">
        <v>2646</v>
      </c>
      <c r="R149" s="34">
        <f t="shared" si="36"/>
        <v>2646</v>
      </c>
      <c r="T149" s="34">
        <v>814</v>
      </c>
      <c r="V149" s="34">
        <v>0</v>
      </c>
      <c r="X149" s="34">
        <v>233</v>
      </c>
      <c r="Y149" s="41">
        <v>28160542.500000004</v>
      </c>
      <c r="Z149" s="34">
        <v>0</v>
      </c>
      <c r="AA149" s="34">
        <v>2495</v>
      </c>
      <c r="AB149" s="35">
        <f t="shared" si="37"/>
        <v>255</v>
      </c>
      <c r="AC149" s="35">
        <f t="shared" si="38"/>
        <v>2646</v>
      </c>
      <c r="AD149" s="35">
        <f t="shared" si="39"/>
        <v>233</v>
      </c>
      <c r="AE149" s="70">
        <f t="shared" si="40"/>
        <v>255</v>
      </c>
      <c r="AF149" s="70">
        <f t="shared" si="41"/>
        <v>2013</v>
      </c>
      <c r="AG149" s="70">
        <f t="shared" si="42"/>
        <v>2646</v>
      </c>
      <c r="AH149" s="70">
        <f t="shared" si="43"/>
        <v>2018</v>
      </c>
      <c r="AI149" s="70">
        <f t="shared" si="44"/>
        <v>233</v>
      </c>
      <c r="AJ149" s="70">
        <f t="shared" si="45"/>
        <v>2021</v>
      </c>
      <c r="AK149" s="70" t="str">
        <f t="shared" si="46"/>
        <v>Adjust</v>
      </c>
      <c r="AL149" s="72">
        <f>IF(AK149="Adjust",(_xlfn.XLOOKUP(A149,'Adj factor'!A:A,'Adj factor'!I:I,,0)*AI149),'Aggregate (2)'!AI149)</f>
        <v>299.05063108830001</v>
      </c>
      <c r="AM149" s="72">
        <f t="shared" si="47"/>
        <v>2646</v>
      </c>
      <c r="AN149" s="73" t="str">
        <f t="shared" si="48"/>
        <v>Decreasing</v>
      </c>
      <c r="AO149" s="42">
        <f>VLOOKUP(B149,'Growthrates source'!A$2:H$49,8,FALSE)</f>
        <v>6.6569375282258259E-2</v>
      </c>
      <c r="AP149" s="42">
        <f>VLOOKUP(B149,'Growthrates source'!A$2:I$49,9,FALSE)</f>
        <v>5.4673730437993617E-2</v>
      </c>
      <c r="AQ149" s="41">
        <f t="shared" si="49"/>
        <v>1788.6154926739125</v>
      </c>
      <c r="AR149" s="41">
        <f t="shared" si="50"/>
        <v>2939.7070117505746</v>
      </c>
      <c r="AS149" s="43">
        <f t="shared" si="51"/>
        <v>0.11348834580388524</v>
      </c>
      <c r="AT149" s="43">
        <f t="shared" si="52"/>
        <v>1.0378917367127549</v>
      </c>
      <c r="AU149" s="43">
        <f t="shared" si="53"/>
        <v>0.93961258026190353</v>
      </c>
    </row>
    <row r="150" spans="1:47" x14ac:dyDescent="0.35">
      <c r="A150" t="str">
        <f>_xlfn.XLOOKUP(B150,'country codes'!G:G,'country codes'!H:H,,0)</f>
        <v>Cote d'Ivoire</v>
      </c>
      <c r="B150" s="34" t="s">
        <v>167</v>
      </c>
      <c r="C150" s="41">
        <v>22010715.5</v>
      </c>
      <c r="D150" s="34" t="s">
        <v>60</v>
      </c>
      <c r="E150" s="34">
        <v>1764</v>
      </c>
      <c r="F150" s="41">
        <v>22469267.5</v>
      </c>
      <c r="G150" s="34">
        <v>4</v>
      </c>
      <c r="I150" s="34">
        <v>21</v>
      </c>
      <c r="K150" s="34">
        <v>0</v>
      </c>
      <c r="M150" s="34">
        <v>0</v>
      </c>
      <c r="O150" s="34">
        <v>351</v>
      </c>
      <c r="P150" s="41">
        <v>25493988.499999996</v>
      </c>
      <c r="Q150" s="34">
        <v>593</v>
      </c>
      <c r="R150" s="34">
        <f t="shared" si="36"/>
        <v>593</v>
      </c>
      <c r="T150" s="34">
        <v>160</v>
      </c>
      <c r="V150" s="34">
        <v>0</v>
      </c>
      <c r="X150" s="34">
        <v>219</v>
      </c>
      <c r="Y150" s="41">
        <v>28160542.500000004</v>
      </c>
      <c r="Z150" s="34">
        <v>79</v>
      </c>
      <c r="AA150" s="34">
        <v>506</v>
      </c>
      <c r="AB150" s="35">
        <f t="shared" si="37"/>
        <v>1764</v>
      </c>
      <c r="AC150" s="35">
        <f t="shared" si="38"/>
        <v>593</v>
      </c>
      <c r="AD150" s="35">
        <f t="shared" si="39"/>
        <v>219</v>
      </c>
      <c r="AE150" s="70">
        <f t="shared" si="40"/>
        <v>4</v>
      </c>
      <c r="AF150" s="70">
        <f t="shared" si="41"/>
        <v>2013</v>
      </c>
      <c r="AG150" s="70">
        <f t="shared" si="42"/>
        <v>593</v>
      </c>
      <c r="AH150" s="70">
        <f t="shared" si="43"/>
        <v>2018</v>
      </c>
      <c r="AI150" s="70">
        <f t="shared" si="44"/>
        <v>79</v>
      </c>
      <c r="AJ150" s="70">
        <f t="shared" si="45"/>
        <v>2022</v>
      </c>
      <c r="AK150" s="70" t="str">
        <f t="shared" si="46"/>
        <v>Adjust</v>
      </c>
      <c r="AL150" s="72">
        <f>IF(AK150="Adjust",(_xlfn.XLOOKUP(A150,'Adj factor'!A:A,'Adj factor'!I:I,,0)*AI150),'Aggregate (2)'!AI150)</f>
        <v>101.39484916727768</v>
      </c>
      <c r="AM150" s="72">
        <f t="shared" si="47"/>
        <v>593</v>
      </c>
      <c r="AN150" s="73" t="str">
        <f t="shared" si="48"/>
        <v>Decreasing</v>
      </c>
      <c r="AO150" s="42">
        <f>VLOOKUP(B150,'Growthrates source'!A$2:H$49,8,FALSE)</f>
        <v>6.6569375282258259E-2</v>
      </c>
      <c r="AP150" s="42">
        <f>VLOOKUP(B150,'Growthrates source'!A$2:I$49,9,FALSE)</f>
        <v>5.4673730437993617E-2</v>
      </c>
      <c r="AQ150" s="41">
        <f t="shared" si="49"/>
        <v>362.74125823366722</v>
      </c>
      <c r="AR150" s="41">
        <f t="shared" si="50"/>
        <v>596.18907733298227</v>
      </c>
      <c r="AS150" s="43">
        <f t="shared" si="51"/>
        <v>1.7802093459432979E-3</v>
      </c>
      <c r="AT150" s="43">
        <f t="shared" si="52"/>
        <v>0.23260385482640353</v>
      </c>
      <c r="AU150" s="43">
        <f t="shared" si="53"/>
        <v>0.21057832959006381</v>
      </c>
    </row>
    <row r="151" spans="1:47" x14ac:dyDescent="0.35">
      <c r="A151" t="str">
        <f>_xlfn.XLOOKUP(B151,'country codes'!G:G,'country codes'!H:H,,0)</f>
        <v>Cote d'Ivoire</v>
      </c>
      <c r="B151" s="34" t="s">
        <v>167</v>
      </c>
      <c r="C151" s="41">
        <v>22010716.5</v>
      </c>
      <c r="D151" s="34" t="s">
        <v>127</v>
      </c>
      <c r="E151" s="34">
        <v>0</v>
      </c>
      <c r="F151" s="41">
        <v>22469267.5</v>
      </c>
      <c r="G151" s="34">
        <v>0</v>
      </c>
      <c r="I151" s="34">
        <v>0</v>
      </c>
      <c r="K151" s="34">
        <v>0</v>
      </c>
      <c r="M151" s="34">
        <v>0</v>
      </c>
      <c r="O151" s="34">
        <v>0</v>
      </c>
      <c r="P151" s="41">
        <v>25493988.499999996</v>
      </c>
      <c r="Q151" s="34">
        <v>14556</v>
      </c>
      <c r="R151" s="34">
        <f t="shared" si="36"/>
        <v>14556</v>
      </c>
      <c r="T151" s="34">
        <v>0</v>
      </c>
      <c r="V151" s="34">
        <v>0</v>
      </c>
      <c r="X151" s="34">
        <v>0</v>
      </c>
      <c r="Y151" s="41">
        <v>28160542.500000004</v>
      </c>
      <c r="Z151" s="34">
        <v>0</v>
      </c>
      <c r="AA151" s="34">
        <v>14556</v>
      </c>
      <c r="AB151" s="35">
        <f t="shared" si="37"/>
        <v>0</v>
      </c>
      <c r="AC151" s="35">
        <f t="shared" si="38"/>
        <v>14556</v>
      </c>
      <c r="AD151" s="35">
        <f t="shared" si="39"/>
        <v>0</v>
      </c>
      <c r="AE151" s="70">
        <f t="shared" si="40"/>
        <v>0</v>
      </c>
      <c r="AF151" s="70" t="str">
        <f t="shared" si="41"/>
        <v/>
      </c>
      <c r="AG151" s="70">
        <f t="shared" si="42"/>
        <v>14556</v>
      </c>
      <c r="AH151" s="70">
        <f t="shared" si="43"/>
        <v>2018</v>
      </c>
      <c r="AI151" s="70">
        <f t="shared" si="44"/>
        <v>14556</v>
      </c>
      <c r="AJ151" s="70">
        <f t="shared" si="45"/>
        <v>2018</v>
      </c>
      <c r="AK151" s="70" t="str">
        <f t="shared" si="46"/>
        <v/>
      </c>
      <c r="AL151" s="72">
        <f>IF(AK151="Adjust",(_xlfn.XLOOKUP(A151,'Adj factor'!A:A,'Adj factor'!I:I,,0)*AI151),'Aggregate (2)'!AI151)</f>
        <v>14556</v>
      </c>
      <c r="AM151" s="72">
        <f t="shared" si="47"/>
        <v>14556</v>
      </c>
      <c r="AN151" s="73" t="str">
        <f t="shared" si="48"/>
        <v>No change</v>
      </c>
      <c r="AO151" s="42">
        <f>VLOOKUP(B151,'Growthrates source'!A$2:H$49,8,FALSE)</f>
        <v>6.6569375282258259E-2</v>
      </c>
      <c r="AP151" s="42">
        <f>VLOOKUP(B151,'Growthrates source'!A$2:I$49,9,FALSE)</f>
        <v>5.4673730437993617E-2</v>
      </c>
      <c r="AQ151" s="41">
        <f t="shared" si="49"/>
        <v>10434.904653852293</v>
      </c>
      <c r="AR151" s="41">
        <f t="shared" si="50"/>
        <v>17150.451007231008</v>
      </c>
      <c r="AS151" s="43">
        <f t="shared" si="51"/>
        <v>0</v>
      </c>
      <c r="AT151" s="43">
        <f t="shared" si="52"/>
        <v>5.709581299920961</v>
      </c>
      <c r="AU151" s="43">
        <f t="shared" si="53"/>
        <v>5.1689345118262544</v>
      </c>
    </row>
    <row r="152" spans="1:47" x14ac:dyDescent="0.35">
      <c r="A152" t="str">
        <f>_xlfn.XLOOKUP(B152,'country codes'!G:G,'country codes'!H:H,,0)</f>
        <v>Cote d'Ivoire</v>
      </c>
      <c r="B152" s="34" t="s">
        <v>167</v>
      </c>
      <c r="C152" s="41">
        <v>22010717.5</v>
      </c>
      <c r="D152" s="34" t="s">
        <v>61</v>
      </c>
      <c r="E152" s="34">
        <v>0</v>
      </c>
      <c r="F152" s="41">
        <v>22469267.5</v>
      </c>
      <c r="G152" s="34">
        <v>0</v>
      </c>
      <c r="I152" s="34">
        <v>0</v>
      </c>
      <c r="K152" s="34">
        <v>0</v>
      </c>
      <c r="M152" s="34">
        <v>0</v>
      </c>
      <c r="O152" s="34">
        <v>0</v>
      </c>
      <c r="P152" s="41">
        <v>25493988.499999996</v>
      </c>
      <c r="Q152" s="34">
        <v>745</v>
      </c>
      <c r="R152" s="34">
        <f t="shared" si="36"/>
        <v>745</v>
      </c>
      <c r="T152" s="34">
        <v>29</v>
      </c>
      <c r="V152" s="34">
        <v>0</v>
      </c>
      <c r="X152" s="34">
        <v>7</v>
      </c>
      <c r="Y152" s="41">
        <v>28160542.500000004</v>
      </c>
      <c r="Z152" s="34">
        <v>0</v>
      </c>
      <c r="AA152" s="34">
        <v>25</v>
      </c>
      <c r="AB152" s="35">
        <f t="shared" si="37"/>
        <v>0</v>
      </c>
      <c r="AC152" s="35">
        <f t="shared" si="38"/>
        <v>745</v>
      </c>
      <c r="AD152" s="35">
        <f t="shared" si="39"/>
        <v>7</v>
      </c>
      <c r="AE152" s="70">
        <f t="shared" si="40"/>
        <v>0</v>
      </c>
      <c r="AF152" s="70" t="str">
        <f t="shared" si="41"/>
        <v/>
      </c>
      <c r="AG152" s="70">
        <f t="shared" si="42"/>
        <v>745</v>
      </c>
      <c r="AH152" s="70">
        <f t="shared" si="43"/>
        <v>2018</v>
      </c>
      <c r="AI152" s="70">
        <f t="shared" si="44"/>
        <v>7</v>
      </c>
      <c r="AJ152" s="70">
        <f t="shared" si="45"/>
        <v>2021</v>
      </c>
      <c r="AK152" s="70" t="str">
        <f t="shared" si="46"/>
        <v>Adjust</v>
      </c>
      <c r="AL152" s="72">
        <f>IF(AK152="Adjust",(_xlfn.XLOOKUP(A152,'Adj factor'!A:A,'Adj factor'!I:I,,0)*AI152),'Aggregate (2)'!AI152)</f>
        <v>8.9843537236828332</v>
      </c>
      <c r="AM152" s="72">
        <f t="shared" si="47"/>
        <v>745</v>
      </c>
      <c r="AN152" s="73" t="str">
        <f t="shared" si="48"/>
        <v>Decreasing</v>
      </c>
      <c r="AO152" s="42">
        <f>VLOOKUP(B152,'Growthrates source'!A$2:H$49,8,FALSE)</f>
        <v>6.6569375282258259E-2</v>
      </c>
      <c r="AP152" s="42">
        <f>VLOOKUP(B152,'Growthrates source'!A$2:I$49,9,FALSE)</f>
        <v>5.4673730437993617E-2</v>
      </c>
      <c r="AQ152" s="41">
        <f t="shared" si="49"/>
        <v>17.921998924588301</v>
      </c>
      <c r="AR152" s="41">
        <f t="shared" si="50"/>
        <v>29.455982081669084</v>
      </c>
      <c r="AS152" s="43">
        <f t="shared" si="51"/>
        <v>0</v>
      </c>
      <c r="AT152" s="43">
        <f t="shared" si="52"/>
        <v>0.29222575353401453</v>
      </c>
      <c r="AU152" s="43">
        <f t="shared" si="53"/>
        <v>0.26455456246981035</v>
      </c>
    </row>
    <row r="153" spans="1:47" x14ac:dyDescent="0.35">
      <c r="A153" t="str">
        <f>_xlfn.XLOOKUP(B153,'country codes'!G:G,'country codes'!H:H,,0)</f>
        <v>Cote d'Ivoire</v>
      </c>
      <c r="B153" s="34" t="s">
        <v>167</v>
      </c>
      <c r="C153" s="41">
        <v>22010718.5</v>
      </c>
      <c r="D153" s="34" t="s">
        <v>62</v>
      </c>
      <c r="E153" s="34">
        <v>0</v>
      </c>
      <c r="F153" s="41">
        <v>22469267.5</v>
      </c>
      <c r="G153" s="34">
        <v>0</v>
      </c>
      <c r="I153" s="34">
        <v>0</v>
      </c>
      <c r="K153" s="34">
        <v>0</v>
      </c>
      <c r="M153" s="34">
        <v>0</v>
      </c>
      <c r="O153" s="34">
        <v>0</v>
      </c>
      <c r="P153" s="41">
        <v>25493988.499999996</v>
      </c>
      <c r="Q153" s="34">
        <v>0</v>
      </c>
      <c r="R153" s="34">
        <f t="shared" si="36"/>
        <v>1425</v>
      </c>
      <c r="T153" s="34">
        <v>148</v>
      </c>
      <c r="V153" s="34">
        <v>0</v>
      </c>
      <c r="X153" s="34">
        <v>835</v>
      </c>
      <c r="Y153" s="41">
        <v>28160542.500000004</v>
      </c>
      <c r="Z153" s="34">
        <v>0</v>
      </c>
      <c r="AA153" s="34">
        <v>1425</v>
      </c>
      <c r="AB153" s="35">
        <f t="shared" si="37"/>
        <v>0</v>
      </c>
      <c r="AC153" s="35">
        <f t="shared" si="38"/>
        <v>148</v>
      </c>
      <c r="AD153" s="35">
        <f t="shared" si="39"/>
        <v>835</v>
      </c>
      <c r="AE153" s="70">
        <f t="shared" si="40"/>
        <v>0</v>
      </c>
      <c r="AF153" s="70" t="str">
        <f t="shared" si="41"/>
        <v/>
      </c>
      <c r="AG153" s="70">
        <f t="shared" si="42"/>
        <v>1425</v>
      </c>
      <c r="AH153" s="70" t="str">
        <f t="shared" si="43"/>
        <v>2018 (triag)</v>
      </c>
      <c r="AI153" s="70">
        <f t="shared" si="44"/>
        <v>835</v>
      </c>
      <c r="AJ153" s="70">
        <f t="shared" si="45"/>
        <v>2021</v>
      </c>
      <c r="AK153" s="70" t="str">
        <f t="shared" si="46"/>
        <v>Adjust</v>
      </c>
      <c r="AL153" s="72">
        <f>IF(AK153="Adjust",(_xlfn.XLOOKUP(A153,'Adj factor'!A:A,'Adj factor'!I:I,,0)*AI153),'Aggregate (2)'!AI153)</f>
        <v>1071.7050513250235</v>
      </c>
      <c r="AM153" s="72">
        <f t="shared" si="47"/>
        <v>1425</v>
      </c>
      <c r="AN153" s="73" t="str">
        <f t="shared" si="48"/>
        <v>Decreasing</v>
      </c>
      <c r="AO153" s="42">
        <f>VLOOKUP(B153,'Growthrates source'!A$2:H$49,8,FALSE)</f>
        <v>6.6569375282258259E-2</v>
      </c>
      <c r="AP153" s="42">
        <f>VLOOKUP(B153,'Growthrates source'!A$2:I$49,9,FALSE)</f>
        <v>5.4673730437993617E-2</v>
      </c>
      <c r="AQ153" s="41">
        <f t="shared" si="49"/>
        <v>1021.5539387015332</v>
      </c>
      <c r="AR153" s="41">
        <f t="shared" si="50"/>
        <v>1678.990978655138</v>
      </c>
      <c r="AS153" s="43">
        <f t="shared" si="51"/>
        <v>0</v>
      </c>
      <c r="AT153" s="43">
        <f t="shared" si="52"/>
        <v>0.55895530038385333</v>
      </c>
      <c r="AU153" s="43">
        <f t="shared" si="53"/>
        <v>0.50602718324762386</v>
      </c>
    </row>
    <row r="154" spans="1:47" x14ac:dyDescent="0.35">
      <c r="A154" t="str">
        <f>_xlfn.XLOOKUP(B154,'country codes'!G:G,'country codes'!H:H,,0)</f>
        <v>Cote d'Ivoire</v>
      </c>
      <c r="B154" s="34" t="s">
        <v>167</v>
      </c>
      <c r="C154" s="41">
        <v>22010719.5</v>
      </c>
      <c r="D154" s="34" t="s">
        <v>227</v>
      </c>
      <c r="E154" s="34">
        <v>0</v>
      </c>
      <c r="F154" s="41">
        <v>22469267.5</v>
      </c>
      <c r="G154" s="34">
        <v>0</v>
      </c>
      <c r="I154" s="34">
        <v>0</v>
      </c>
      <c r="K154" s="34">
        <v>0</v>
      </c>
      <c r="M154" s="34">
        <v>0</v>
      </c>
      <c r="O154" s="34">
        <v>0</v>
      </c>
      <c r="P154" s="41">
        <v>25493988.499999996</v>
      </c>
      <c r="Q154" s="34">
        <v>0</v>
      </c>
      <c r="R154" s="34">
        <f t="shared" si="36"/>
        <v>3640</v>
      </c>
      <c r="T154" s="34">
        <v>4168</v>
      </c>
      <c r="V154" s="34">
        <v>0</v>
      </c>
      <c r="X154" s="34">
        <v>4221</v>
      </c>
      <c r="Y154" s="41">
        <v>28160542.500000004</v>
      </c>
      <c r="Z154" s="34">
        <v>4140</v>
      </c>
      <c r="AA154" s="34">
        <v>3640</v>
      </c>
      <c r="AB154" s="35">
        <f t="shared" si="37"/>
        <v>0</v>
      </c>
      <c r="AC154" s="35">
        <f t="shared" si="38"/>
        <v>4168</v>
      </c>
      <c r="AD154" s="35">
        <f t="shared" si="39"/>
        <v>4221</v>
      </c>
      <c r="AE154" s="70">
        <f t="shared" si="40"/>
        <v>0</v>
      </c>
      <c r="AF154" s="70" t="str">
        <f t="shared" si="41"/>
        <v/>
      </c>
      <c r="AG154" s="70">
        <f t="shared" si="42"/>
        <v>3640</v>
      </c>
      <c r="AH154" s="70" t="str">
        <f t="shared" si="43"/>
        <v>2018 (triag)</v>
      </c>
      <c r="AI154" s="70">
        <f t="shared" si="44"/>
        <v>4140</v>
      </c>
      <c r="AJ154" s="70">
        <f t="shared" si="45"/>
        <v>2022</v>
      </c>
      <c r="AK154" s="70" t="str">
        <f t="shared" si="46"/>
        <v/>
      </c>
      <c r="AL154" s="72">
        <f>IF(AK154="Adjust",(_xlfn.XLOOKUP(A154,'Adj factor'!A:A,'Adj factor'!I:I,,0)*AI154),'Aggregate (2)'!AI154)</f>
        <v>4140</v>
      </c>
      <c r="AM154" s="72">
        <f t="shared" si="47"/>
        <v>4140</v>
      </c>
      <c r="AN154" s="73" t="str">
        <f t="shared" si="48"/>
        <v>Increasing</v>
      </c>
      <c r="AO154" s="42">
        <f>VLOOKUP(B154,'Growthrates source'!A$2:H$49,8,FALSE)</f>
        <v>6.6569375282258259E-2</v>
      </c>
      <c r="AP154" s="42">
        <f>VLOOKUP(B154,'Growthrates source'!A$2:I$49,9,FALSE)</f>
        <v>5.4673730437993617E-2</v>
      </c>
      <c r="AQ154" s="41">
        <f t="shared" si="49"/>
        <v>2609.4430434200567</v>
      </c>
      <c r="AR154" s="41">
        <f t="shared" si="50"/>
        <v>4288.7909910910184</v>
      </c>
      <c r="AS154" s="43">
        <f t="shared" si="51"/>
        <v>0</v>
      </c>
      <c r="AT154" s="43">
        <f t="shared" si="52"/>
        <v>1.4277875743138428</v>
      </c>
      <c r="AU154" s="43">
        <f t="shared" si="53"/>
        <v>1.4701421323825703</v>
      </c>
    </row>
    <row r="155" spans="1:47" x14ac:dyDescent="0.35">
      <c r="A155" t="str">
        <f>_xlfn.XLOOKUP(B155,'country codes'!G:G,'country codes'!H:H,,0)</f>
        <v>Cote d'Ivoire</v>
      </c>
      <c r="B155" s="34" t="s">
        <v>167</v>
      </c>
      <c r="C155" s="41">
        <v>22010720.5</v>
      </c>
      <c r="D155" s="34" t="s">
        <v>228</v>
      </c>
      <c r="E155" s="34">
        <v>0</v>
      </c>
      <c r="F155" s="41">
        <v>22469267.5</v>
      </c>
      <c r="G155" s="34">
        <v>0</v>
      </c>
      <c r="I155" s="34">
        <v>0</v>
      </c>
      <c r="K155" s="34">
        <v>0</v>
      </c>
      <c r="M155" s="34">
        <v>0</v>
      </c>
      <c r="O155" s="34">
        <v>0</v>
      </c>
      <c r="P155" s="41">
        <v>25493988.499999996</v>
      </c>
      <c r="Q155" s="34">
        <v>0</v>
      </c>
      <c r="R155" s="34">
        <f t="shared" si="36"/>
        <v>91</v>
      </c>
      <c r="T155" s="34">
        <v>0</v>
      </c>
      <c r="V155" s="34">
        <v>0</v>
      </c>
      <c r="X155" s="34">
        <v>0</v>
      </c>
      <c r="Y155" s="41">
        <v>28160542.500000004</v>
      </c>
      <c r="Z155" s="34">
        <v>0</v>
      </c>
      <c r="AA155" s="34">
        <v>91</v>
      </c>
      <c r="AB155" s="35">
        <f t="shared" si="37"/>
        <v>0</v>
      </c>
      <c r="AC155" s="35">
        <f t="shared" si="38"/>
        <v>0</v>
      </c>
      <c r="AD155" s="35">
        <f t="shared" si="39"/>
        <v>0</v>
      </c>
      <c r="AE155" s="70">
        <f t="shared" si="40"/>
        <v>0</v>
      </c>
      <c r="AF155" s="70" t="str">
        <f t="shared" si="41"/>
        <v/>
      </c>
      <c r="AG155" s="70">
        <f t="shared" si="42"/>
        <v>91</v>
      </c>
      <c r="AH155" s="70" t="str">
        <f t="shared" si="43"/>
        <v>2018 (triag)</v>
      </c>
      <c r="AI155" s="70">
        <f t="shared" si="44"/>
        <v>91</v>
      </c>
      <c r="AJ155" s="70" t="str">
        <f t="shared" si="45"/>
        <v>2018 (triag)</v>
      </c>
      <c r="AK155" s="70" t="str">
        <f t="shared" si="46"/>
        <v/>
      </c>
      <c r="AL155" s="72">
        <f>IF(AK155="Adjust",(_xlfn.XLOOKUP(A155,'Adj factor'!A:A,'Adj factor'!I:I,,0)*AI155),'Aggregate (2)'!AI155)</f>
        <v>91</v>
      </c>
      <c r="AM155" s="72">
        <f t="shared" si="47"/>
        <v>91</v>
      </c>
      <c r="AN155" s="73" t="str">
        <f t="shared" si="48"/>
        <v>No change</v>
      </c>
      <c r="AO155" s="42">
        <f>VLOOKUP(B155,'Growthrates source'!A$2:H$49,8,FALSE)</f>
        <v>6.6569375282258259E-2</v>
      </c>
      <c r="AP155" s="42">
        <f>VLOOKUP(B155,'Growthrates source'!A$2:I$49,9,FALSE)</f>
        <v>5.4673730437993617E-2</v>
      </c>
      <c r="AQ155" s="41">
        <f t="shared" si="49"/>
        <v>65.236076085501423</v>
      </c>
      <c r="AR155" s="41">
        <f t="shared" si="50"/>
        <v>107.21977477727548</v>
      </c>
      <c r="AS155" s="43">
        <f t="shared" si="51"/>
        <v>0</v>
      </c>
      <c r="AT155" s="43">
        <f t="shared" si="52"/>
        <v>3.5694689357846074E-2</v>
      </c>
      <c r="AU155" s="43">
        <f t="shared" si="53"/>
        <v>3.2314718368795625E-2</v>
      </c>
    </row>
    <row r="156" spans="1:47" x14ac:dyDescent="0.35">
      <c r="A156" t="str">
        <f>_xlfn.XLOOKUP(B156,'country codes'!G:G,'country codes'!H:H,,0)</f>
        <v>Cote d'Ivoire</v>
      </c>
      <c r="B156" s="34" t="s">
        <v>167</v>
      </c>
      <c r="C156" s="41">
        <v>22010721.5</v>
      </c>
      <c r="D156" s="34" t="s">
        <v>229</v>
      </c>
      <c r="E156" s="34">
        <v>0</v>
      </c>
      <c r="F156" s="41">
        <v>22469267.5</v>
      </c>
      <c r="G156" s="34">
        <v>0</v>
      </c>
      <c r="I156" s="34">
        <v>190</v>
      </c>
      <c r="K156" s="34">
        <v>0</v>
      </c>
      <c r="M156" s="34">
        <v>0</v>
      </c>
      <c r="O156" s="34">
        <v>0</v>
      </c>
      <c r="P156" s="41">
        <v>25493988.499999996</v>
      </c>
      <c r="Q156" s="34">
        <v>0</v>
      </c>
      <c r="R156" s="34">
        <f t="shared" si="36"/>
        <v>0</v>
      </c>
      <c r="T156" s="34">
        <v>40</v>
      </c>
      <c r="V156" s="34">
        <v>0</v>
      </c>
      <c r="X156" s="34">
        <v>0</v>
      </c>
      <c r="Y156" s="41">
        <v>28160542.500000004</v>
      </c>
      <c r="Z156" s="34">
        <v>0</v>
      </c>
      <c r="AA156" s="34">
        <v>0</v>
      </c>
      <c r="AB156" s="35">
        <f t="shared" si="37"/>
        <v>190</v>
      </c>
      <c r="AC156" s="35">
        <f t="shared" si="38"/>
        <v>40</v>
      </c>
      <c r="AD156" s="35">
        <f t="shared" si="39"/>
        <v>0</v>
      </c>
      <c r="AE156" s="70">
        <f t="shared" si="40"/>
        <v>190</v>
      </c>
      <c r="AF156" s="70">
        <f t="shared" si="41"/>
        <v>2014</v>
      </c>
      <c r="AG156" s="70">
        <f t="shared" si="42"/>
        <v>40</v>
      </c>
      <c r="AH156" s="70">
        <f t="shared" si="43"/>
        <v>2019</v>
      </c>
      <c r="AI156" s="70">
        <f t="shared" si="44"/>
        <v>40</v>
      </c>
      <c r="AJ156" s="70">
        <f t="shared" si="45"/>
        <v>2019</v>
      </c>
      <c r="AK156" s="70" t="str">
        <f t="shared" si="46"/>
        <v/>
      </c>
      <c r="AL156" s="72">
        <f>IF(AK156="Adjust",(_xlfn.XLOOKUP(A156,'Adj factor'!A:A,'Adj factor'!I:I,,0)*AI156),'Aggregate (2)'!AI156)</f>
        <v>40</v>
      </c>
      <c r="AM156" s="72">
        <f t="shared" si="47"/>
        <v>40</v>
      </c>
      <c r="AN156" s="73" t="str">
        <f t="shared" si="48"/>
        <v>No change</v>
      </c>
      <c r="AO156" s="42">
        <f>VLOOKUP(B156,'Growthrates source'!A$2:H$49,8,FALSE)</f>
        <v>6.6569375282258259E-2</v>
      </c>
      <c r="AP156" s="42">
        <f>VLOOKUP(B156,'Growthrates source'!A$2:I$49,9,FALSE)</f>
        <v>5.4673730437993617E-2</v>
      </c>
      <c r="AQ156" s="41">
        <f t="shared" si="49"/>
        <v>0</v>
      </c>
      <c r="AR156" s="41">
        <f t="shared" si="50"/>
        <v>0</v>
      </c>
      <c r="AS156" s="43">
        <f t="shared" si="51"/>
        <v>8.4559943932306647E-2</v>
      </c>
      <c r="AT156" s="43">
        <f t="shared" si="52"/>
        <v>1.5689973344108165E-2</v>
      </c>
      <c r="AU156" s="43">
        <f t="shared" si="53"/>
        <v>1.4204271810459615E-2</v>
      </c>
    </row>
    <row r="157" spans="1:47" x14ac:dyDescent="0.35">
      <c r="A157" t="str">
        <f>_xlfn.XLOOKUP(B157,'country codes'!G:G,'country codes'!H:H,,0)</f>
        <v>Cote d'Ivoire</v>
      </c>
      <c r="B157" s="34" t="s">
        <v>167</v>
      </c>
      <c r="C157" s="41">
        <v>22010722.5</v>
      </c>
      <c r="D157" s="34" t="s">
        <v>133</v>
      </c>
      <c r="E157" s="34">
        <v>0</v>
      </c>
      <c r="F157" s="41">
        <v>22469267.5</v>
      </c>
      <c r="G157" s="34">
        <v>0</v>
      </c>
      <c r="I157" s="34">
        <v>2380</v>
      </c>
      <c r="K157" s="34">
        <v>0</v>
      </c>
      <c r="M157" s="34">
        <v>0</v>
      </c>
      <c r="O157" s="34">
        <v>0</v>
      </c>
      <c r="P157" s="41">
        <v>25493988.499999996</v>
      </c>
      <c r="Q157" s="34">
        <v>0</v>
      </c>
      <c r="R157" s="34">
        <f t="shared" si="36"/>
        <v>497</v>
      </c>
      <c r="T157" s="34">
        <v>0</v>
      </c>
      <c r="V157" s="34">
        <v>0</v>
      </c>
      <c r="X157" s="34">
        <v>0</v>
      </c>
      <c r="Y157" s="41">
        <v>28160542.500000004</v>
      </c>
      <c r="Z157" s="34">
        <v>0</v>
      </c>
      <c r="AA157" s="34">
        <v>497</v>
      </c>
      <c r="AB157" s="35">
        <f t="shared" si="37"/>
        <v>2380</v>
      </c>
      <c r="AC157" s="35">
        <f t="shared" si="38"/>
        <v>0</v>
      </c>
      <c r="AD157" s="35">
        <f t="shared" si="39"/>
        <v>0</v>
      </c>
      <c r="AE157" s="70">
        <f t="shared" si="40"/>
        <v>2380</v>
      </c>
      <c r="AF157" s="70">
        <f t="shared" si="41"/>
        <v>2014</v>
      </c>
      <c r="AG157" s="70">
        <f t="shared" si="42"/>
        <v>497</v>
      </c>
      <c r="AH157" s="70" t="str">
        <f t="shared" si="43"/>
        <v>2018 (triag)</v>
      </c>
      <c r="AI157" s="70">
        <f t="shared" si="44"/>
        <v>497</v>
      </c>
      <c r="AJ157" s="70" t="str">
        <f t="shared" si="45"/>
        <v>2018 (triag)</v>
      </c>
      <c r="AK157" s="70" t="str">
        <f t="shared" si="46"/>
        <v/>
      </c>
      <c r="AL157" s="72">
        <f>IF(AK157="Adjust",(_xlfn.XLOOKUP(A157,'Adj factor'!A:A,'Adj factor'!I:I,,0)*AI157),'Aggregate (2)'!AI157)</f>
        <v>497</v>
      </c>
      <c r="AM157" s="72">
        <f t="shared" si="47"/>
        <v>497</v>
      </c>
      <c r="AN157" s="73" t="str">
        <f t="shared" si="48"/>
        <v>No change</v>
      </c>
      <c r="AO157" s="42">
        <f>VLOOKUP(B157,'Growthrates source'!A$2:H$49,8,FALSE)</f>
        <v>6.6569375282258259E-2</v>
      </c>
      <c r="AP157" s="42">
        <f>VLOOKUP(B157,'Growthrates source'!A$2:I$49,9,FALSE)</f>
        <v>5.4673730437993617E-2</v>
      </c>
      <c r="AQ157" s="41">
        <f t="shared" si="49"/>
        <v>356.28933862081544</v>
      </c>
      <c r="AR157" s="41">
        <f t="shared" si="50"/>
        <v>585.58492378358142</v>
      </c>
      <c r="AS157" s="43">
        <f t="shared" si="51"/>
        <v>1.0592245608362623</v>
      </c>
      <c r="AT157" s="43">
        <f t="shared" si="52"/>
        <v>0.19494791880054393</v>
      </c>
      <c r="AU157" s="43">
        <f t="shared" si="53"/>
        <v>0.17648807724496071</v>
      </c>
    </row>
    <row r="158" spans="1:47" x14ac:dyDescent="0.35">
      <c r="A158" t="str">
        <f>_xlfn.XLOOKUP(B158,'country codes'!G:G,'country codes'!H:H,,0)</f>
        <v>Cote d'Ivoire</v>
      </c>
      <c r="B158" s="34" t="s">
        <v>167</v>
      </c>
      <c r="C158" s="41">
        <v>22010723.5</v>
      </c>
      <c r="D158" s="34" t="s">
        <v>230</v>
      </c>
      <c r="E158" s="34">
        <v>0</v>
      </c>
      <c r="F158" s="41">
        <v>22469267.5</v>
      </c>
      <c r="G158" s="34">
        <v>0</v>
      </c>
      <c r="I158" s="34">
        <v>0</v>
      </c>
      <c r="K158" s="34">
        <v>0</v>
      </c>
      <c r="M158" s="34">
        <v>0</v>
      </c>
      <c r="O158" s="34">
        <v>0</v>
      </c>
      <c r="P158" s="41">
        <v>25493988.499999996</v>
      </c>
      <c r="Q158" s="34">
        <v>0</v>
      </c>
      <c r="R158" s="34">
        <f t="shared" si="36"/>
        <v>242</v>
      </c>
      <c r="T158" s="34">
        <v>0</v>
      </c>
      <c r="V158" s="34">
        <v>0</v>
      </c>
      <c r="X158" s="34">
        <v>0</v>
      </c>
      <c r="Y158" s="41">
        <v>28160542.500000004</v>
      </c>
      <c r="Z158" s="34">
        <v>0</v>
      </c>
      <c r="AA158" s="34">
        <v>242</v>
      </c>
      <c r="AB158" s="35">
        <f t="shared" si="37"/>
        <v>0</v>
      </c>
      <c r="AC158" s="35">
        <f t="shared" si="38"/>
        <v>0</v>
      </c>
      <c r="AD158" s="35">
        <f t="shared" si="39"/>
        <v>0</v>
      </c>
      <c r="AE158" s="70">
        <f t="shared" si="40"/>
        <v>0</v>
      </c>
      <c r="AF158" s="70" t="str">
        <f t="shared" si="41"/>
        <v/>
      </c>
      <c r="AG158" s="70">
        <f t="shared" si="42"/>
        <v>242</v>
      </c>
      <c r="AH158" s="70" t="str">
        <f t="shared" si="43"/>
        <v>2018 (triag)</v>
      </c>
      <c r="AI158" s="70">
        <f t="shared" si="44"/>
        <v>242</v>
      </c>
      <c r="AJ158" s="70" t="str">
        <f t="shared" si="45"/>
        <v>2018 (triag)</v>
      </c>
      <c r="AK158" s="70" t="str">
        <f t="shared" si="46"/>
        <v/>
      </c>
      <c r="AL158" s="72">
        <f>IF(AK158="Adjust",(_xlfn.XLOOKUP(A158,'Adj factor'!A:A,'Adj factor'!I:I,,0)*AI158),'Aggregate (2)'!AI158)</f>
        <v>242</v>
      </c>
      <c r="AM158" s="72">
        <f t="shared" si="47"/>
        <v>242</v>
      </c>
      <c r="AN158" s="73" t="str">
        <f t="shared" si="48"/>
        <v>No change</v>
      </c>
      <c r="AO158" s="42">
        <f>VLOOKUP(B158,'Growthrates source'!A$2:H$49,8,FALSE)</f>
        <v>6.6569375282258259E-2</v>
      </c>
      <c r="AP158" s="42">
        <f>VLOOKUP(B158,'Growthrates source'!A$2:I$49,9,FALSE)</f>
        <v>5.4673730437993617E-2</v>
      </c>
      <c r="AQ158" s="41">
        <f t="shared" si="49"/>
        <v>173.48494959001476</v>
      </c>
      <c r="AR158" s="41">
        <f t="shared" si="50"/>
        <v>285.13390655055673</v>
      </c>
      <c r="AS158" s="43">
        <f t="shared" si="51"/>
        <v>0</v>
      </c>
      <c r="AT158" s="43">
        <f t="shared" si="52"/>
        <v>9.4924338731854394E-2</v>
      </c>
      <c r="AU158" s="43">
        <f t="shared" si="53"/>
        <v>8.5935844453280674E-2</v>
      </c>
    </row>
    <row r="159" spans="1:47" x14ac:dyDescent="0.35">
      <c r="A159" t="str">
        <f>_xlfn.XLOOKUP(B159,'country codes'!G:G,'country codes'!H:H,,0)</f>
        <v>Cote d'Ivoire</v>
      </c>
      <c r="B159" s="34" t="s">
        <v>167</v>
      </c>
      <c r="C159" s="41">
        <v>22010724.5</v>
      </c>
      <c r="D159" s="34" t="s">
        <v>136</v>
      </c>
      <c r="E159" s="34">
        <v>0</v>
      </c>
      <c r="F159" s="41">
        <v>22469267.5</v>
      </c>
      <c r="G159" s="34">
        <v>0</v>
      </c>
      <c r="I159" s="34">
        <v>820</v>
      </c>
      <c r="K159" s="34">
        <v>0</v>
      </c>
      <c r="M159" s="34">
        <v>0</v>
      </c>
      <c r="O159" s="34">
        <v>0</v>
      </c>
      <c r="P159" s="41">
        <v>25493988.499999996</v>
      </c>
      <c r="Q159" s="34">
        <v>0</v>
      </c>
      <c r="R159" s="34">
        <f t="shared" si="36"/>
        <v>3103</v>
      </c>
      <c r="T159" s="34">
        <v>0</v>
      </c>
      <c r="V159" s="34">
        <v>0</v>
      </c>
      <c r="X159" s="34">
        <v>0</v>
      </c>
      <c r="Y159" s="41">
        <v>28160542.500000004</v>
      </c>
      <c r="Z159" s="34">
        <v>0</v>
      </c>
      <c r="AA159" s="34">
        <v>3103</v>
      </c>
      <c r="AB159" s="35">
        <f t="shared" si="37"/>
        <v>820</v>
      </c>
      <c r="AC159" s="35">
        <f t="shared" si="38"/>
        <v>0</v>
      </c>
      <c r="AD159" s="35">
        <f t="shared" si="39"/>
        <v>0</v>
      </c>
      <c r="AE159" s="70">
        <f t="shared" si="40"/>
        <v>820</v>
      </c>
      <c r="AF159" s="70">
        <f t="shared" si="41"/>
        <v>2014</v>
      </c>
      <c r="AG159" s="70">
        <f t="shared" si="42"/>
        <v>3103</v>
      </c>
      <c r="AH159" s="70" t="str">
        <f t="shared" si="43"/>
        <v>2018 (triag)</v>
      </c>
      <c r="AI159" s="70">
        <f t="shared" si="44"/>
        <v>3103</v>
      </c>
      <c r="AJ159" s="70" t="str">
        <f t="shared" si="45"/>
        <v>2018 (triag)</v>
      </c>
      <c r="AK159" s="70" t="str">
        <f t="shared" si="46"/>
        <v/>
      </c>
      <c r="AL159" s="72">
        <f>IF(AK159="Adjust",(_xlfn.XLOOKUP(A159,'Adj factor'!A:A,'Adj factor'!I:I,,0)*AI159),'Aggregate (2)'!AI159)</f>
        <v>3103</v>
      </c>
      <c r="AM159" s="72">
        <f t="shared" si="47"/>
        <v>3103</v>
      </c>
      <c r="AN159" s="73" t="str">
        <f t="shared" si="48"/>
        <v>No change</v>
      </c>
      <c r="AO159" s="42">
        <f>VLOOKUP(B159,'Growthrates source'!A$2:H$49,8,FALSE)</f>
        <v>6.6569375282258259E-2</v>
      </c>
      <c r="AP159" s="42">
        <f>VLOOKUP(B159,'Growthrates source'!A$2:I$49,9,FALSE)</f>
        <v>5.4673730437993617E-2</v>
      </c>
      <c r="AQ159" s="41">
        <f t="shared" si="49"/>
        <v>2224.4785065198998</v>
      </c>
      <c r="AR159" s="41">
        <f t="shared" si="50"/>
        <v>3656.0764959767671</v>
      </c>
      <c r="AS159" s="43">
        <f t="shared" si="51"/>
        <v>0.36494291591837608</v>
      </c>
      <c r="AT159" s="43">
        <f t="shared" si="52"/>
        <v>1.2171496821691907</v>
      </c>
      <c r="AU159" s="43">
        <f t="shared" si="53"/>
        <v>1.1018963856964046</v>
      </c>
    </row>
    <row r="160" spans="1:47" x14ac:dyDescent="0.35">
      <c r="A160" t="str">
        <f>_xlfn.XLOOKUP(B160,'country codes'!G:G,'country codes'!H:H,,0)</f>
        <v>Cote d'Ivoire</v>
      </c>
      <c r="B160" s="34" t="s">
        <v>167</v>
      </c>
      <c r="C160" s="41">
        <v>22010725.5</v>
      </c>
      <c r="D160" s="34" t="s">
        <v>231</v>
      </c>
      <c r="E160" s="34">
        <v>0</v>
      </c>
      <c r="F160" s="41">
        <v>22469267.5</v>
      </c>
      <c r="G160" s="34">
        <v>0</v>
      </c>
      <c r="I160" s="34">
        <v>0</v>
      </c>
      <c r="K160" s="34">
        <v>0</v>
      </c>
      <c r="M160" s="34">
        <v>0</v>
      </c>
      <c r="O160" s="34">
        <v>0</v>
      </c>
      <c r="P160" s="41">
        <v>25493988.499999996</v>
      </c>
      <c r="Q160" s="34">
        <v>0</v>
      </c>
      <c r="R160" s="34">
        <f t="shared" si="36"/>
        <v>123</v>
      </c>
      <c r="T160" s="34">
        <v>0</v>
      </c>
      <c r="V160" s="34">
        <v>0</v>
      </c>
      <c r="X160" s="34">
        <v>0</v>
      </c>
      <c r="Y160" s="41">
        <v>28160542.500000004</v>
      </c>
      <c r="Z160" s="34">
        <v>0</v>
      </c>
      <c r="AA160" s="34">
        <v>123</v>
      </c>
      <c r="AB160" s="35">
        <f t="shared" si="37"/>
        <v>0</v>
      </c>
      <c r="AC160" s="35">
        <f t="shared" si="38"/>
        <v>0</v>
      </c>
      <c r="AD160" s="35">
        <f t="shared" si="39"/>
        <v>0</v>
      </c>
      <c r="AE160" s="70">
        <f t="shared" si="40"/>
        <v>0</v>
      </c>
      <c r="AF160" s="70" t="str">
        <f t="shared" si="41"/>
        <v/>
      </c>
      <c r="AG160" s="70">
        <f t="shared" si="42"/>
        <v>123</v>
      </c>
      <c r="AH160" s="70" t="str">
        <f t="shared" si="43"/>
        <v>2018 (triag)</v>
      </c>
      <c r="AI160" s="70">
        <f t="shared" si="44"/>
        <v>123</v>
      </c>
      <c r="AJ160" s="70" t="str">
        <f t="shared" si="45"/>
        <v>2018 (triag)</v>
      </c>
      <c r="AK160" s="70" t="str">
        <f t="shared" si="46"/>
        <v/>
      </c>
      <c r="AL160" s="72">
        <f>IF(AK160="Adjust",(_xlfn.XLOOKUP(A160,'Adj factor'!A:A,'Adj factor'!I:I,,0)*AI160),'Aggregate (2)'!AI160)</f>
        <v>123</v>
      </c>
      <c r="AM160" s="72">
        <f t="shared" si="47"/>
        <v>123</v>
      </c>
      <c r="AN160" s="73" t="str">
        <f t="shared" si="48"/>
        <v>No change</v>
      </c>
      <c r="AO160" s="42">
        <f>VLOOKUP(B160,'Growthrates source'!A$2:H$49,8,FALSE)</f>
        <v>6.6569375282258259E-2</v>
      </c>
      <c r="AP160" s="42">
        <f>VLOOKUP(B160,'Growthrates source'!A$2:I$49,9,FALSE)</f>
        <v>5.4673730437993617E-2</v>
      </c>
      <c r="AQ160" s="41">
        <f t="shared" si="49"/>
        <v>88.176234708974448</v>
      </c>
      <c r="AR160" s="41">
        <f t="shared" si="50"/>
        <v>144.92343184181189</v>
      </c>
      <c r="AS160" s="43">
        <f t="shared" si="51"/>
        <v>0</v>
      </c>
      <c r="AT160" s="43">
        <f t="shared" si="52"/>
        <v>4.82466680331326E-2</v>
      </c>
      <c r="AU160" s="43">
        <f t="shared" si="53"/>
        <v>4.3678135817163316E-2</v>
      </c>
    </row>
    <row r="161" spans="1:47" x14ac:dyDescent="0.35">
      <c r="A161" t="str">
        <f>_xlfn.XLOOKUP(B161,'country codes'!G:G,'country codes'!H:H,,0)</f>
        <v>Cote d'Ivoire</v>
      </c>
      <c r="B161" s="34" t="s">
        <v>167</v>
      </c>
      <c r="C161" s="41">
        <v>22010726.5</v>
      </c>
      <c r="D161" s="34" t="s">
        <v>141</v>
      </c>
      <c r="E161" s="34">
        <v>0</v>
      </c>
      <c r="F161" s="41">
        <v>22469267.5</v>
      </c>
      <c r="G161" s="34">
        <v>0</v>
      </c>
      <c r="I161" s="34">
        <v>70</v>
      </c>
      <c r="K161" s="34">
        <v>0</v>
      </c>
      <c r="M161" s="34">
        <v>0</v>
      </c>
      <c r="O161" s="34">
        <v>0</v>
      </c>
      <c r="P161" s="41">
        <v>25493988.499999996</v>
      </c>
      <c r="Q161" s="34">
        <v>0</v>
      </c>
      <c r="R161" s="34">
        <f t="shared" si="36"/>
        <v>700</v>
      </c>
      <c r="T161" s="34">
        <v>0</v>
      </c>
      <c r="V161" s="34">
        <v>0</v>
      </c>
      <c r="X161" s="34">
        <v>0</v>
      </c>
      <c r="Y161" s="41">
        <v>28160542.500000004</v>
      </c>
      <c r="Z161" s="34">
        <v>0</v>
      </c>
      <c r="AA161" s="34">
        <v>700</v>
      </c>
      <c r="AB161" s="35">
        <f t="shared" si="37"/>
        <v>70</v>
      </c>
      <c r="AC161" s="35">
        <f t="shared" si="38"/>
        <v>0</v>
      </c>
      <c r="AD161" s="35">
        <f t="shared" si="39"/>
        <v>0</v>
      </c>
      <c r="AE161" s="70">
        <f t="shared" si="40"/>
        <v>70</v>
      </c>
      <c r="AF161" s="70">
        <f t="shared" si="41"/>
        <v>2014</v>
      </c>
      <c r="AG161" s="70">
        <f t="shared" si="42"/>
        <v>700</v>
      </c>
      <c r="AH161" s="70" t="str">
        <f t="shared" si="43"/>
        <v>2018 (triag)</v>
      </c>
      <c r="AI161" s="70">
        <f t="shared" si="44"/>
        <v>700</v>
      </c>
      <c r="AJ161" s="70" t="str">
        <f t="shared" si="45"/>
        <v>2018 (triag)</v>
      </c>
      <c r="AK161" s="70" t="str">
        <f t="shared" si="46"/>
        <v/>
      </c>
      <c r="AL161" s="72">
        <f>IF(AK161="Adjust",(_xlfn.XLOOKUP(A161,'Adj factor'!A:A,'Adj factor'!I:I,,0)*AI161),'Aggregate (2)'!AI161)</f>
        <v>700</v>
      </c>
      <c r="AM161" s="72">
        <f t="shared" si="47"/>
        <v>700</v>
      </c>
      <c r="AN161" s="73" t="str">
        <f t="shared" si="48"/>
        <v>No change</v>
      </c>
      <c r="AO161" s="42">
        <f>VLOOKUP(B161,'Growthrates source'!A$2:H$49,8,FALSE)</f>
        <v>6.6569375282258259E-2</v>
      </c>
      <c r="AP161" s="42">
        <f>VLOOKUP(B161,'Growthrates source'!A$2:I$49,9,FALSE)</f>
        <v>5.4673730437993617E-2</v>
      </c>
      <c r="AQ161" s="41">
        <f t="shared" si="49"/>
        <v>501.81596988847247</v>
      </c>
      <c r="AR161" s="41">
        <f t="shared" si="50"/>
        <v>824.76749828673439</v>
      </c>
      <c r="AS161" s="43">
        <f t="shared" si="51"/>
        <v>3.1153663554007713E-2</v>
      </c>
      <c r="AT161" s="43">
        <f t="shared" si="52"/>
        <v>0.27457453352189287</v>
      </c>
      <c r="AU161" s="43">
        <f t="shared" si="53"/>
        <v>0.24857475668304327</v>
      </c>
    </row>
    <row r="162" spans="1:47" x14ac:dyDescent="0.35">
      <c r="A162" t="str">
        <f>_xlfn.XLOOKUP(B162,'country codes'!G:G,'country codes'!H:H,,0)</f>
        <v>Cote d'Ivoire</v>
      </c>
      <c r="B162" s="34" t="s">
        <v>167</v>
      </c>
      <c r="C162" s="41">
        <v>22010727.5</v>
      </c>
      <c r="D162" s="34" t="s">
        <v>232</v>
      </c>
      <c r="E162" s="34">
        <v>0</v>
      </c>
      <c r="F162" s="41">
        <v>22469267.5</v>
      </c>
      <c r="G162" s="34">
        <v>0</v>
      </c>
      <c r="I162" s="34">
        <v>0</v>
      </c>
      <c r="K162" s="34">
        <v>0</v>
      </c>
      <c r="M162" s="34">
        <v>0</v>
      </c>
      <c r="O162" s="34">
        <v>0</v>
      </c>
      <c r="P162" s="41">
        <v>25493988.499999996</v>
      </c>
      <c r="Q162" s="34">
        <v>0</v>
      </c>
      <c r="R162" s="34">
        <f t="shared" si="36"/>
        <v>139</v>
      </c>
      <c r="T162" s="34">
        <v>0</v>
      </c>
      <c r="V162" s="34">
        <v>0</v>
      </c>
      <c r="X162" s="34">
        <v>0</v>
      </c>
      <c r="Y162" s="41">
        <v>28160542.500000004</v>
      </c>
      <c r="Z162" s="34">
        <v>0</v>
      </c>
      <c r="AA162" s="34">
        <v>139</v>
      </c>
      <c r="AB162" s="35">
        <f t="shared" si="37"/>
        <v>0</v>
      </c>
      <c r="AC162" s="35">
        <f t="shared" si="38"/>
        <v>0</v>
      </c>
      <c r="AD162" s="35">
        <f t="shared" si="39"/>
        <v>0</v>
      </c>
      <c r="AE162" s="70">
        <f t="shared" si="40"/>
        <v>0</v>
      </c>
      <c r="AF162" s="70" t="str">
        <f t="shared" si="41"/>
        <v/>
      </c>
      <c r="AG162" s="70">
        <f t="shared" si="42"/>
        <v>139</v>
      </c>
      <c r="AH162" s="70" t="str">
        <f t="shared" si="43"/>
        <v>2018 (triag)</v>
      </c>
      <c r="AI162" s="70">
        <f t="shared" si="44"/>
        <v>139</v>
      </c>
      <c r="AJ162" s="70" t="str">
        <f t="shared" si="45"/>
        <v>2018 (triag)</v>
      </c>
      <c r="AK162" s="70" t="str">
        <f t="shared" si="46"/>
        <v/>
      </c>
      <c r="AL162" s="72">
        <f>IF(AK162="Adjust",(_xlfn.XLOOKUP(A162,'Adj factor'!A:A,'Adj factor'!I:I,,0)*AI162),'Aggregate (2)'!AI162)</f>
        <v>139</v>
      </c>
      <c r="AM162" s="72">
        <f t="shared" si="47"/>
        <v>139</v>
      </c>
      <c r="AN162" s="73" t="str">
        <f t="shared" si="48"/>
        <v>No change</v>
      </c>
      <c r="AO162" s="42">
        <f>VLOOKUP(B162,'Growthrates source'!A$2:H$49,8,FALSE)</f>
        <v>6.6569375282258259E-2</v>
      </c>
      <c r="AP162" s="42">
        <f>VLOOKUP(B162,'Growthrates source'!A$2:I$49,9,FALSE)</f>
        <v>5.4673730437993617E-2</v>
      </c>
      <c r="AQ162" s="41">
        <f t="shared" si="49"/>
        <v>99.64631402071096</v>
      </c>
      <c r="AR162" s="41">
        <f t="shared" si="50"/>
        <v>163.77526037408012</v>
      </c>
      <c r="AS162" s="43">
        <f t="shared" si="51"/>
        <v>0</v>
      </c>
      <c r="AT162" s="43">
        <f t="shared" si="52"/>
        <v>5.452265737077587E-2</v>
      </c>
      <c r="AU162" s="43">
        <f t="shared" si="53"/>
        <v>4.9359844541347161E-2</v>
      </c>
    </row>
    <row r="163" spans="1:47" x14ac:dyDescent="0.35">
      <c r="A163" t="str">
        <f>_xlfn.XLOOKUP(B163,'country codes'!G:G,'country codes'!H:H,,0)</f>
        <v>Cote d'Ivoire</v>
      </c>
      <c r="B163" s="34" t="s">
        <v>167</v>
      </c>
      <c r="C163" s="41">
        <v>22010728.5</v>
      </c>
      <c r="D163" s="34" t="s">
        <v>233</v>
      </c>
      <c r="E163" s="34">
        <v>0</v>
      </c>
      <c r="F163" s="41">
        <v>22469267.5</v>
      </c>
      <c r="G163" s="34">
        <v>0</v>
      </c>
      <c r="I163" s="34">
        <v>0</v>
      </c>
      <c r="K163" s="34">
        <v>0</v>
      </c>
      <c r="M163" s="34">
        <v>0</v>
      </c>
      <c r="O163" s="34">
        <v>0</v>
      </c>
      <c r="P163" s="41">
        <v>25493988.499999996</v>
      </c>
      <c r="Q163" s="34">
        <v>0</v>
      </c>
      <c r="R163" s="34">
        <f t="shared" si="36"/>
        <v>14</v>
      </c>
      <c r="T163" s="34">
        <v>3470</v>
      </c>
      <c r="V163" s="34">
        <v>0</v>
      </c>
      <c r="X163" s="34">
        <v>0</v>
      </c>
      <c r="Y163" s="41">
        <v>28160542.500000004</v>
      </c>
      <c r="Z163" s="34">
        <v>0</v>
      </c>
      <c r="AA163" s="34">
        <v>14</v>
      </c>
      <c r="AB163" s="35">
        <f t="shared" si="37"/>
        <v>0</v>
      </c>
      <c r="AC163" s="35">
        <f t="shared" si="38"/>
        <v>3470</v>
      </c>
      <c r="AD163" s="35">
        <f t="shared" si="39"/>
        <v>0</v>
      </c>
      <c r="AE163" s="70">
        <f t="shared" si="40"/>
        <v>0</v>
      </c>
      <c r="AF163" s="70" t="str">
        <f t="shared" si="41"/>
        <v/>
      </c>
      <c r="AG163" s="70">
        <f t="shared" si="42"/>
        <v>14</v>
      </c>
      <c r="AH163" s="70" t="str">
        <f t="shared" si="43"/>
        <v>2018 (triag)</v>
      </c>
      <c r="AI163" s="70">
        <f t="shared" si="44"/>
        <v>3470</v>
      </c>
      <c r="AJ163" s="70" t="str">
        <f t="shared" si="45"/>
        <v>2018 (triag)</v>
      </c>
      <c r="AK163" s="70" t="str">
        <f t="shared" si="46"/>
        <v/>
      </c>
      <c r="AL163" s="72">
        <f>IF(AK163="Adjust",(_xlfn.XLOOKUP(A163,'Adj factor'!A:A,'Adj factor'!I:I,,0)*AI163),'Aggregate (2)'!AI163)</f>
        <v>3470</v>
      </c>
      <c r="AM163" s="72">
        <f t="shared" si="47"/>
        <v>3470</v>
      </c>
      <c r="AN163" s="73" t="str">
        <f t="shared" si="48"/>
        <v>Increasing</v>
      </c>
      <c r="AO163" s="42">
        <f>VLOOKUP(B163,'Growthrates source'!A$2:H$49,8,FALSE)</f>
        <v>6.6569375282258259E-2</v>
      </c>
      <c r="AP163" s="42">
        <f>VLOOKUP(B163,'Growthrates source'!A$2:I$49,9,FALSE)</f>
        <v>5.4673730437993617E-2</v>
      </c>
      <c r="AQ163" s="41">
        <f t="shared" si="49"/>
        <v>10.03631939776945</v>
      </c>
      <c r="AR163" s="41">
        <f t="shared" si="50"/>
        <v>16.49534996573469</v>
      </c>
      <c r="AS163" s="43">
        <f t="shared" si="51"/>
        <v>0</v>
      </c>
      <c r="AT163" s="43">
        <f t="shared" si="52"/>
        <v>5.4914906704378571E-3</v>
      </c>
      <c r="AU163" s="43">
        <f t="shared" si="53"/>
        <v>1.2322205795573717</v>
      </c>
    </row>
    <row r="164" spans="1:47" x14ac:dyDescent="0.35">
      <c r="A164" t="str">
        <f>_xlfn.XLOOKUP(B164,'country codes'!G:G,'country codes'!H:H,,0)</f>
        <v>Cote d'Ivoire</v>
      </c>
      <c r="B164" s="34" t="s">
        <v>167</v>
      </c>
      <c r="C164" s="41">
        <v>22010729.5</v>
      </c>
      <c r="D164" s="34" t="s">
        <v>134</v>
      </c>
      <c r="E164" s="34">
        <v>0</v>
      </c>
      <c r="F164" s="41">
        <v>22469267.5</v>
      </c>
      <c r="G164" s="34">
        <v>0</v>
      </c>
      <c r="I164" s="34">
        <v>1600</v>
      </c>
      <c r="K164" s="34">
        <v>0</v>
      </c>
      <c r="M164" s="34">
        <v>0</v>
      </c>
      <c r="O164" s="34">
        <v>0</v>
      </c>
      <c r="P164" s="41">
        <v>25493988.499999996</v>
      </c>
      <c r="Q164" s="34">
        <v>0</v>
      </c>
      <c r="R164" s="34">
        <f t="shared" si="36"/>
        <v>0</v>
      </c>
      <c r="T164" s="34">
        <v>0</v>
      </c>
      <c r="V164" s="34">
        <v>0</v>
      </c>
      <c r="X164" s="34">
        <v>0</v>
      </c>
      <c r="Y164" s="41">
        <v>28160542.500000004</v>
      </c>
      <c r="Z164" s="34">
        <v>0</v>
      </c>
      <c r="AA164" s="34">
        <v>0</v>
      </c>
      <c r="AB164" s="35">
        <f t="shared" si="37"/>
        <v>1600</v>
      </c>
      <c r="AC164" s="35">
        <f t="shared" si="38"/>
        <v>0</v>
      </c>
      <c r="AD164" s="35">
        <f t="shared" si="39"/>
        <v>0</v>
      </c>
      <c r="AE164" s="70">
        <f t="shared" si="40"/>
        <v>1600</v>
      </c>
      <c r="AF164" s="70">
        <f t="shared" si="41"/>
        <v>2014</v>
      </c>
      <c r="AG164" s="70">
        <f t="shared" si="42"/>
        <v>0</v>
      </c>
      <c r="AH164" s="70" t="str">
        <f t="shared" si="43"/>
        <v/>
      </c>
      <c r="AI164" s="70">
        <f t="shared" si="44"/>
        <v>0</v>
      </c>
      <c r="AJ164" s="70" t="str">
        <f t="shared" si="45"/>
        <v/>
      </c>
      <c r="AK164" s="70" t="str">
        <f t="shared" si="46"/>
        <v/>
      </c>
      <c r="AL164" s="72">
        <f>IF(AK164="Adjust",(_xlfn.XLOOKUP(A164,'Adj factor'!A:A,'Adj factor'!I:I,,0)*AI164),'Aggregate (2)'!AI164)</f>
        <v>0</v>
      </c>
      <c r="AM164" s="72">
        <f t="shared" si="47"/>
        <v>0</v>
      </c>
      <c r="AN164" s="73" t="str">
        <f t="shared" si="48"/>
        <v>No change</v>
      </c>
      <c r="AO164" s="42">
        <f>VLOOKUP(B164,'Growthrates source'!A$2:H$49,8,FALSE)</f>
        <v>6.6569375282258259E-2</v>
      </c>
      <c r="AP164" s="42">
        <f>VLOOKUP(B164,'Growthrates source'!A$2:I$49,9,FALSE)</f>
        <v>5.4673730437993617E-2</v>
      </c>
      <c r="AQ164" s="41">
        <f t="shared" si="49"/>
        <v>0</v>
      </c>
      <c r="AR164" s="41">
        <f t="shared" si="50"/>
        <v>0</v>
      </c>
      <c r="AS164" s="43">
        <f t="shared" si="51"/>
        <v>0.7120837383773192</v>
      </c>
      <c r="AT164" s="43">
        <f t="shared" si="52"/>
        <v>0</v>
      </c>
      <c r="AU164" s="43">
        <f t="shared" si="53"/>
        <v>0</v>
      </c>
    </row>
    <row r="165" spans="1:47" x14ac:dyDescent="0.35">
      <c r="A165" t="str">
        <f>_xlfn.XLOOKUP(B165,'country codes'!G:G,'country codes'!H:H,,0)</f>
        <v>Cote d'Ivoire</v>
      </c>
      <c r="B165" s="34" t="s">
        <v>167</v>
      </c>
      <c r="C165" s="41">
        <v>22010730.5</v>
      </c>
      <c r="D165" s="34" t="s">
        <v>142</v>
      </c>
      <c r="E165" s="34">
        <v>0</v>
      </c>
      <c r="F165" s="41">
        <v>22469267.5</v>
      </c>
      <c r="G165" s="34">
        <v>0</v>
      </c>
      <c r="I165" s="34">
        <v>0</v>
      </c>
      <c r="K165" s="34">
        <v>0</v>
      </c>
      <c r="M165" s="34">
        <v>0</v>
      </c>
      <c r="O165" s="34">
        <v>0</v>
      </c>
      <c r="P165" s="41">
        <v>25493988.499999996</v>
      </c>
      <c r="Q165" s="34">
        <v>0</v>
      </c>
      <c r="R165" s="34">
        <f t="shared" si="36"/>
        <v>21440</v>
      </c>
      <c r="T165" s="34">
        <v>0</v>
      </c>
      <c r="V165" s="34">
        <v>3734</v>
      </c>
      <c r="X165" s="34">
        <v>3480</v>
      </c>
      <c r="Y165" s="41">
        <v>28160542.500000004</v>
      </c>
      <c r="Z165" s="34">
        <v>3896</v>
      </c>
      <c r="AA165" s="34">
        <v>21440</v>
      </c>
      <c r="AB165" s="35">
        <f t="shared" si="37"/>
        <v>0</v>
      </c>
      <c r="AC165" s="35">
        <f t="shared" si="38"/>
        <v>0</v>
      </c>
      <c r="AD165" s="35">
        <f t="shared" si="39"/>
        <v>3896</v>
      </c>
      <c r="AE165" s="70">
        <f t="shared" si="40"/>
        <v>0</v>
      </c>
      <c r="AF165" s="70" t="str">
        <f t="shared" si="41"/>
        <v/>
      </c>
      <c r="AG165" s="70">
        <f t="shared" si="42"/>
        <v>21440</v>
      </c>
      <c r="AH165" s="70" t="str">
        <f t="shared" si="43"/>
        <v>2018 (triag)</v>
      </c>
      <c r="AI165" s="70">
        <f t="shared" si="44"/>
        <v>3896</v>
      </c>
      <c r="AJ165" s="70">
        <f t="shared" si="45"/>
        <v>2022</v>
      </c>
      <c r="AK165" s="70" t="str">
        <f t="shared" si="46"/>
        <v>Adjust</v>
      </c>
      <c r="AL165" s="72">
        <f>IF(AK165="Adjust",(_xlfn.XLOOKUP(A165,'Adj factor'!A:A,'Adj factor'!I:I,,0)*AI165),'Aggregate (2)'!AI165)</f>
        <v>5000.434586781188</v>
      </c>
      <c r="AM165" s="72">
        <f t="shared" si="47"/>
        <v>21440</v>
      </c>
      <c r="AN165" s="73" t="str">
        <f t="shared" si="48"/>
        <v>Decreasing</v>
      </c>
      <c r="AO165" s="42">
        <f>VLOOKUP(B165,'Growthrates source'!A$2:H$49,8,FALSE)</f>
        <v>6.6569375282258259E-2</v>
      </c>
      <c r="AP165" s="42">
        <f>VLOOKUP(B165,'Growthrates source'!A$2:I$49,9,FALSE)</f>
        <v>5.4673730437993617E-2</v>
      </c>
      <c r="AQ165" s="41">
        <f t="shared" si="49"/>
        <v>15369.906277726928</v>
      </c>
      <c r="AR165" s="41">
        <f t="shared" si="50"/>
        <v>25261.450233239408</v>
      </c>
      <c r="AS165" s="43">
        <f t="shared" si="51"/>
        <v>0</v>
      </c>
      <c r="AT165" s="43">
        <f t="shared" si="52"/>
        <v>8.4098257124419753</v>
      </c>
      <c r="AU165" s="43">
        <f t="shared" si="53"/>
        <v>7.6134896904063538</v>
      </c>
    </row>
    <row r="166" spans="1:47" x14ac:dyDescent="0.35">
      <c r="A166" t="str">
        <f>_xlfn.XLOOKUP(B166,'country codes'!G:G,'country codes'!H:H,,0)</f>
        <v>Cote d'Ivoire</v>
      </c>
      <c r="B166" s="34" t="s">
        <v>167</v>
      </c>
      <c r="C166" s="41">
        <v>22010731.5</v>
      </c>
      <c r="D166" s="34" t="s">
        <v>83</v>
      </c>
      <c r="E166" s="34">
        <v>0</v>
      </c>
      <c r="F166" s="41">
        <v>22469267.5</v>
      </c>
      <c r="G166" s="34">
        <v>0</v>
      </c>
      <c r="I166" s="34">
        <v>60</v>
      </c>
      <c r="K166" s="34">
        <v>0</v>
      </c>
      <c r="M166" s="34">
        <v>0</v>
      </c>
      <c r="O166" s="34">
        <v>0</v>
      </c>
      <c r="P166" s="41">
        <v>25493988.499999996</v>
      </c>
      <c r="Q166" s="34">
        <v>0</v>
      </c>
      <c r="R166" s="34">
        <f t="shared" si="36"/>
        <v>151</v>
      </c>
      <c r="T166" s="34">
        <v>0</v>
      </c>
      <c r="V166" s="34">
        <v>0</v>
      </c>
      <c r="X166" s="34">
        <v>97</v>
      </c>
      <c r="Y166" s="41">
        <v>28160542.500000004</v>
      </c>
      <c r="Z166" s="34">
        <v>95</v>
      </c>
      <c r="AA166" s="34">
        <v>151</v>
      </c>
      <c r="AB166" s="35">
        <f t="shared" si="37"/>
        <v>60</v>
      </c>
      <c r="AC166" s="35">
        <f t="shared" si="38"/>
        <v>0</v>
      </c>
      <c r="AD166" s="35">
        <f t="shared" si="39"/>
        <v>97</v>
      </c>
      <c r="AE166" s="70">
        <f t="shared" si="40"/>
        <v>60</v>
      </c>
      <c r="AF166" s="70">
        <f t="shared" si="41"/>
        <v>2014</v>
      </c>
      <c r="AG166" s="70">
        <f t="shared" si="42"/>
        <v>151</v>
      </c>
      <c r="AH166" s="70" t="str">
        <f t="shared" si="43"/>
        <v>2018 (triag)</v>
      </c>
      <c r="AI166" s="70">
        <f t="shared" si="44"/>
        <v>95</v>
      </c>
      <c r="AJ166" s="70">
        <f t="shared" si="45"/>
        <v>2022</v>
      </c>
      <c r="AK166" s="70" t="str">
        <f t="shared" si="46"/>
        <v>Adjust</v>
      </c>
      <c r="AL166" s="72">
        <f>IF(AK166="Adjust",(_xlfn.XLOOKUP(A166,'Adj factor'!A:A,'Adj factor'!I:I,,0)*AI166),'Aggregate (2)'!AI166)</f>
        <v>121.93051482140987</v>
      </c>
      <c r="AM166" s="72">
        <f t="shared" si="47"/>
        <v>151</v>
      </c>
      <c r="AN166" s="73" t="str">
        <f t="shared" si="48"/>
        <v>Decreasing</v>
      </c>
      <c r="AO166" s="42">
        <f>VLOOKUP(B166,'Growthrates source'!A$2:H$49,8,FALSE)</f>
        <v>6.6569375282258259E-2</v>
      </c>
      <c r="AP166" s="42">
        <f>VLOOKUP(B166,'Growthrates source'!A$2:I$49,9,FALSE)</f>
        <v>5.4673730437993617E-2</v>
      </c>
      <c r="AQ166" s="41">
        <f t="shared" si="49"/>
        <v>108.24887350451334</v>
      </c>
      <c r="AR166" s="41">
        <f t="shared" si="50"/>
        <v>177.91413177328127</v>
      </c>
      <c r="AS166" s="43">
        <f t="shared" si="51"/>
        <v>2.6703140189149467E-2</v>
      </c>
      <c r="AT166" s="43">
        <f t="shared" si="52"/>
        <v>5.922964937400832E-2</v>
      </c>
      <c r="AU166" s="43">
        <f t="shared" si="53"/>
        <v>5.3621126084485049E-2</v>
      </c>
    </row>
    <row r="167" spans="1:47" x14ac:dyDescent="0.35">
      <c r="A167" t="str">
        <f>_xlfn.XLOOKUP(B167,'country codes'!G:G,'country codes'!H:H,,0)</f>
        <v>Cote d'Ivoire</v>
      </c>
      <c r="B167" s="34" t="s">
        <v>167</v>
      </c>
      <c r="C167" s="41">
        <v>22010732.5</v>
      </c>
      <c r="D167" s="34" t="s">
        <v>84</v>
      </c>
      <c r="E167" s="34">
        <v>0</v>
      </c>
      <c r="F167" s="41">
        <v>22469267.5</v>
      </c>
      <c r="G167" s="34">
        <v>0</v>
      </c>
      <c r="I167" s="34">
        <v>0</v>
      </c>
      <c r="K167" s="34">
        <v>0</v>
      </c>
      <c r="M167" s="34">
        <v>0</v>
      </c>
      <c r="O167" s="34">
        <v>0</v>
      </c>
      <c r="P167" s="41">
        <v>25493988.499999996</v>
      </c>
      <c r="Q167" s="34">
        <v>0</v>
      </c>
      <c r="R167" s="34">
        <f t="shared" si="36"/>
        <v>0</v>
      </c>
      <c r="T167" s="34">
        <v>0</v>
      </c>
      <c r="V167" s="34">
        <v>0</v>
      </c>
      <c r="X167" s="34">
        <v>0</v>
      </c>
      <c r="Y167" s="41">
        <v>28160542.500000004</v>
      </c>
      <c r="Z167" s="34">
        <v>0</v>
      </c>
      <c r="AA167" s="34">
        <v>0</v>
      </c>
      <c r="AB167" s="35">
        <f t="shared" si="37"/>
        <v>0</v>
      </c>
      <c r="AC167" s="35">
        <f t="shared" si="38"/>
        <v>0</v>
      </c>
      <c r="AD167" s="35">
        <f t="shared" si="39"/>
        <v>0</v>
      </c>
      <c r="AE167" s="70">
        <f t="shared" si="40"/>
        <v>0</v>
      </c>
      <c r="AF167" s="70" t="str">
        <f t="shared" si="41"/>
        <v/>
      </c>
      <c r="AG167" s="70">
        <f t="shared" si="42"/>
        <v>0</v>
      </c>
      <c r="AH167" s="70" t="str">
        <f t="shared" si="43"/>
        <v/>
      </c>
      <c r="AI167" s="70">
        <f t="shared" si="44"/>
        <v>0</v>
      </c>
      <c r="AJ167" s="70" t="str">
        <f t="shared" si="45"/>
        <v/>
      </c>
      <c r="AK167" s="70" t="str">
        <f t="shared" si="46"/>
        <v/>
      </c>
      <c r="AL167" s="72">
        <f>IF(AK167="Adjust",(_xlfn.XLOOKUP(A167,'Adj factor'!A:A,'Adj factor'!I:I,,0)*AI167),'Aggregate (2)'!AI167)</f>
        <v>0</v>
      </c>
      <c r="AM167" s="72">
        <f t="shared" si="47"/>
        <v>0</v>
      </c>
      <c r="AN167" s="73" t="str">
        <f t="shared" si="48"/>
        <v>No change</v>
      </c>
      <c r="AO167" s="42">
        <f>VLOOKUP(B167,'Growthrates source'!A$2:H$49,8,FALSE)</f>
        <v>6.6569375282258259E-2</v>
      </c>
      <c r="AP167" s="42">
        <f>VLOOKUP(B167,'Growthrates source'!A$2:I$49,9,FALSE)</f>
        <v>5.4673730437993617E-2</v>
      </c>
      <c r="AQ167" s="41">
        <f t="shared" si="49"/>
        <v>0</v>
      </c>
      <c r="AR167" s="41">
        <f t="shared" si="50"/>
        <v>0</v>
      </c>
      <c r="AS167" s="43">
        <f t="shared" si="51"/>
        <v>0</v>
      </c>
      <c r="AT167" s="43">
        <f t="shared" si="52"/>
        <v>0</v>
      </c>
      <c r="AU167" s="43">
        <f t="shared" si="53"/>
        <v>0</v>
      </c>
    </row>
    <row r="168" spans="1:47" x14ac:dyDescent="0.35">
      <c r="A168" t="str">
        <f>_xlfn.XLOOKUP(B168,'country codes'!G:G,'country codes'!H:H,,0)</f>
        <v>Cote d'Ivoire</v>
      </c>
      <c r="B168" s="34" t="s">
        <v>167</v>
      </c>
      <c r="C168" s="41">
        <v>22010733.5</v>
      </c>
      <c r="D168" s="34" t="s">
        <v>126</v>
      </c>
      <c r="E168" s="34">
        <v>0</v>
      </c>
      <c r="F168" s="41">
        <v>22469267.5</v>
      </c>
      <c r="G168" s="34">
        <v>0</v>
      </c>
      <c r="I168" s="34">
        <v>0</v>
      </c>
      <c r="K168" s="34">
        <v>0</v>
      </c>
      <c r="M168" s="34">
        <v>0</v>
      </c>
      <c r="O168" s="34">
        <v>0</v>
      </c>
      <c r="P168" s="41">
        <v>25493988.499999996</v>
      </c>
      <c r="Q168" s="34">
        <v>0</v>
      </c>
      <c r="R168" s="34">
        <f t="shared" si="36"/>
        <v>0</v>
      </c>
      <c r="T168" s="34">
        <v>0</v>
      </c>
      <c r="V168" s="34">
        <v>0</v>
      </c>
      <c r="X168" s="34">
        <v>0</v>
      </c>
      <c r="Y168" s="41">
        <v>28160542.500000004</v>
      </c>
      <c r="Z168" s="34">
        <v>0</v>
      </c>
      <c r="AA168" s="34">
        <v>0</v>
      </c>
      <c r="AB168" s="35">
        <f t="shared" si="37"/>
        <v>0</v>
      </c>
      <c r="AC168" s="35">
        <f t="shared" si="38"/>
        <v>0</v>
      </c>
      <c r="AD168" s="35">
        <f t="shared" si="39"/>
        <v>0</v>
      </c>
      <c r="AE168" s="70">
        <f t="shared" si="40"/>
        <v>0</v>
      </c>
      <c r="AF168" s="70" t="str">
        <f t="shared" si="41"/>
        <v/>
      </c>
      <c r="AG168" s="70">
        <f t="shared" si="42"/>
        <v>0</v>
      </c>
      <c r="AH168" s="70" t="str">
        <f t="shared" si="43"/>
        <v/>
      </c>
      <c r="AI168" s="70">
        <f t="shared" si="44"/>
        <v>0</v>
      </c>
      <c r="AJ168" s="70" t="str">
        <f t="shared" si="45"/>
        <v/>
      </c>
      <c r="AK168" s="70" t="str">
        <f t="shared" si="46"/>
        <v/>
      </c>
      <c r="AL168" s="72">
        <f>IF(AK168="Adjust",(_xlfn.XLOOKUP(A168,'Adj factor'!A:A,'Adj factor'!I:I,,0)*AI168),'Aggregate (2)'!AI168)</f>
        <v>0</v>
      </c>
      <c r="AM168" s="72">
        <f t="shared" si="47"/>
        <v>0</v>
      </c>
      <c r="AN168" s="73" t="str">
        <f t="shared" si="48"/>
        <v>No change</v>
      </c>
      <c r="AO168" s="42">
        <f>VLOOKUP(B168,'Growthrates source'!A$2:H$49,8,FALSE)</f>
        <v>6.6569375282258259E-2</v>
      </c>
      <c r="AP168" s="42">
        <f>VLOOKUP(B168,'Growthrates source'!A$2:I$49,9,FALSE)</f>
        <v>5.4673730437993617E-2</v>
      </c>
      <c r="AQ168" s="41">
        <f t="shared" si="49"/>
        <v>0</v>
      </c>
      <c r="AR168" s="41">
        <f t="shared" si="50"/>
        <v>0</v>
      </c>
      <c r="AS168" s="43">
        <f t="shared" si="51"/>
        <v>0</v>
      </c>
      <c r="AT168" s="43">
        <f t="shared" si="52"/>
        <v>0</v>
      </c>
      <c r="AU168" s="43">
        <f t="shared" si="53"/>
        <v>0</v>
      </c>
    </row>
    <row r="169" spans="1:47" x14ac:dyDescent="0.35">
      <c r="A169" t="str">
        <f>_xlfn.XLOOKUP(B169,'country codes'!G:G,'country codes'!H:H,,0)</f>
        <v>Cote d'Ivoire</v>
      </c>
      <c r="B169" s="34" t="s">
        <v>167</v>
      </c>
      <c r="C169" s="41">
        <v>22010734.5</v>
      </c>
      <c r="D169" s="34" t="s">
        <v>87</v>
      </c>
      <c r="E169" s="34">
        <v>0</v>
      </c>
      <c r="F169" s="41">
        <v>22469267.5</v>
      </c>
      <c r="G169" s="34">
        <v>0</v>
      </c>
      <c r="I169" s="34">
        <v>0</v>
      </c>
      <c r="K169" s="34">
        <v>0</v>
      </c>
      <c r="M169" s="34">
        <v>0</v>
      </c>
      <c r="O169" s="34">
        <v>0</v>
      </c>
      <c r="P169" s="41">
        <v>25493988.499999996</v>
      </c>
      <c r="Q169" s="34">
        <v>0</v>
      </c>
      <c r="R169" s="34">
        <f t="shared" si="36"/>
        <v>4437</v>
      </c>
      <c r="T169" s="34">
        <v>0</v>
      </c>
      <c r="V169" s="34">
        <v>0</v>
      </c>
      <c r="X169" s="34">
        <v>0</v>
      </c>
      <c r="Y169" s="41">
        <v>28160542.500000004</v>
      </c>
      <c r="Z169" s="34">
        <v>0</v>
      </c>
      <c r="AA169" s="34">
        <v>4437</v>
      </c>
      <c r="AB169" s="35">
        <f t="shared" si="37"/>
        <v>0</v>
      </c>
      <c r="AC169" s="35">
        <f t="shared" si="38"/>
        <v>0</v>
      </c>
      <c r="AD169" s="35">
        <f t="shared" si="39"/>
        <v>0</v>
      </c>
      <c r="AE169" s="70">
        <f t="shared" si="40"/>
        <v>0</v>
      </c>
      <c r="AF169" s="70" t="str">
        <f t="shared" si="41"/>
        <v/>
      </c>
      <c r="AG169" s="70">
        <f t="shared" si="42"/>
        <v>4437</v>
      </c>
      <c r="AH169" s="70" t="str">
        <f t="shared" si="43"/>
        <v>2018 (triag)</v>
      </c>
      <c r="AI169" s="70">
        <f t="shared" si="44"/>
        <v>4437</v>
      </c>
      <c r="AJ169" s="70" t="str">
        <f t="shared" si="45"/>
        <v>2018 (triag)</v>
      </c>
      <c r="AK169" s="70" t="str">
        <f t="shared" si="46"/>
        <v/>
      </c>
      <c r="AL169" s="72">
        <f>IF(AK169="Adjust",(_xlfn.XLOOKUP(A169,'Adj factor'!A:A,'Adj factor'!I:I,,0)*AI169),'Aggregate (2)'!AI169)</f>
        <v>4437</v>
      </c>
      <c r="AM169" s="72">
        <f t="shared" si="47"/>
        <v>4437</v>
      </c>
      <c r="AN169" s="73" t="str">
        <f t="shared" si="48"/>
        <v>No change</v>
      </c>
      <c r="AO169" s="42">
        <f>VLOOKUP(B169,'Growthrates source'!A$2:H$49,8,FALSE)</f>
        <v>6.6569375282258259E-2</v>
      </c>
      <c r="AP169" s="42">
        <f>VLOOKUP(B169,'Growthrates source'!A$2:I$49,9,FALSE)</f>
        <v>5.4673730437993617E-2</v>
      </c>
      <c r="AQ169" s="41">
        <f t="shared" si="49"/>
        <v>3180.7963691359319</v>
      </c>
      <c r="AR169" s="41">
        <f t="shared" si="50"/>
        <v>5227.8476998546294</v>
      </c>
      <c r="AS169" s="43">
        <f t="shared" si="51"/>
        <v>0</v>
      </c>
      <c r="AT169" s="43">
        <f t="shared" si="52"/>
        <v>1.7404102931951979</v>
      </c>
      <c r="AU169" s="43">
        <f t="shared" si="53"/>
        <v>1.5756088505752328</v>
      </c>
    </row>
    <row r="170" spans="1:47" x14ac:dyDescent="0.35">
      <c r="A170" t="str">
        <f>_xlfn.XLOOKUP(B170,'country codes'!G:G,'country codes'!H:H,,0)</f>
        <v>Cameroon</v>
      </c>
      <c r="B170" s="34" t="s">
        <v>169</v>
      </c>
      <c r="C170" s="41">
        <v>21032684.000000004</v>
      </c>
      <c r="D170" s="34" t="s">
        <v>135</v>
      </c>
      <c r="E170" s="34">
        <v>0</v>
      </c>
      <c r="F170" s="41">
        <v>21632850.000000004</v>
      </c>
      <c r="G170" s="34">
        <v>0</v>
      </c>
      <c r="H170" s="34">
        <v>22299584.999999989</v>
      </c>
      <c r="I170" s="34">
        <v>0</v>
      </c>
      <c r="J170" s="34">
        <v>23012646.5</v>
      </c>
      <c r="K170" s="34">
        <v>0</v>
      </c>
      <c r="L170" s="34">
        <v>23711630.000000004</v>
      </c>
      <c r="M170" s="34">
        <v>0</v>
      </c>
      <c r="N170" s="34">
        <v>24393181.5</v>
      </c>
      <c r="O170" s="34">
        <v>0</v>
      </c>
      <c r="P170" s="41">
        <v>25076746.500000015</v>
      </c>
      <c r="Q170" s="34">
        <v>6518</v>
      </c>
      <c r="R170" s="34">
        <f t="shared" si="36"/>
        <v>6518</v>
      </c>
      <c r="S170" s="34">
        <v>25782340.999999996</v>
      </c>
      <c r="T170" s="34">
        <v>0</v>
      </c>
      <c r="U170" s="34">
        <v>26491086.500000011</v>
      </c>
      <c r="V170" s="34">
        <v>5930</v>
      </c>
      <c r="W170" s="34">
        <v>27198627.999999985</v>
      </c>
      <c r="X170" s="34">
        <v>7653</v>
      </c>
      <c r="Y170" s="41">
        <v>27914536.499999989</v>
      </c>
      <c r="Z170" s="34">
        <v>8865</v>
      </c>
      <c r="AA170" s="34">
        <v>3259</v>
      </c>
      <c r="AB170" s="35">
        <f t="shared" si="37"/>
        <v>0</v>
      </c>
      <c r="AC170" s="35">
        <f t="shared" si="38"/>
        <v>6518</v>
      </c>
      <c r="AD170" s="35">
        <f t="shared" si="39"/>
        <v>8865</v>
      </c>
      <c r="AE170" s="75">
        <v>1842</v>
      </c>
      <c r="AF170" s="70">
        <v>2013</v>
      </c>
      <c r="AG170" s="70">
        <f t="shared" si="42"/>
        <v>6518</v>
      </c>
      <c r="AH170" s="70">
        <f t="shared" si="43"/>
        <v>2018</v>
      </c>
      <c r="AI170" s="70">
        <f t="shared" si="44"/>
        <v>8865</v>
      </c>
      <c r="AJ170" s="70">
        <f t="shared" si="45"/>
        <v>2022</v>
      </c>
      <c r="AK170" s="70" t="str">
        <f t="shared" si="46"/>
        <v/>
      </c>
      <c r="AL170" s="72">
        <f>IF(AK170="Adjust",(_xlfn.XLOOKUP(A170,'Adj factor'!A:A,'Adj factor'!I:I,,0)*AI170),'Aggregate (2)'!AI170)</f>
        <v>8865</v>
      </c>
      <c r="AM170" s="72">
        <f t="shared" si="47"/>
        <v>8865</v>
      </c>
      <c r="AN170" s="73" t="str">
        <f t="shared" si="48"/>
        <v>Increasing</v>
      </c>
      <c r="AO170" s="42">
        <f>VLOOKUP(B170,'Growthrates source'!A$2:H$49,8,FALSE)</f>
        <v>-1.4958984742070136E-2</v>
      </c>
      <c r="AP170" s="42">
        <f>VLOOKUP(B170,'Growthrates source'!A$2:I$49,9,FALSE)</f>
        <v>0.1904674530041961</v>
      </c>
      <c r="AQ170" s="41">
        <f t="shared" si="49"/>
        <v>3512.1041245922065</v>
      </c>
      <c r="AR170" s="41">
        <f t="shared" si="50"/>
        <v>5770.869479572214</v>
      </c>
      <c r="AS170" s="43">
        <f t="shared" si="51"/>
        <v>0.85148281433098261</v>
      </c>
      <c r="AT170" s="43">
        <f t="shared" si="52"/>
        <v>2.5992207561694642</v>
      </c>
      <c r="AU170" s="43">
        <f t="shared" si="53"/>
        <v>3.1757647131271565</v>
      </c>
    </row>
    <row r="171" spans="1:47" x14ac:dyDescent="0.35">
      <c r="A171" t="str">
        <f>_xlfn.XLOOKUP(B171,'country codes'!G:G,'country codes'!H:H,,0)</f>
        <v>Cameroon</v>
      </c>
      <c r="B171" s="34" t="s">
        <v>169</v>
      </c>
      <c r="C171" s="41">
        <v>21032685</v>
      </c>
      <c r="D171" s="34" t="s">
        <v>139</v>
      </c>
      <c r="E171" s="34">
        <v>0</v>
      </c>
      <c r="F171" s="41">
        <v>21632850.000000004</v>
      </c>
      <c r="G171" s="34">
        <v>0</v>
      </c>
      <c r="I171" s="34">
        <v>0</v>
      </c>
      <c r="K171" s="34">
        <v>0</v>
      </c>
      <c r="M171" s="34">
        <v>0</v>
      </c>
      <c r="O171" s="34">
        <v>0</v>
      </c>
      <c r="P171" s="41">
        <v>25076746.500000015</v>
      </c>
      <c r="Q171" s="34">
        <v>18312</v>
      </c>
      <c r="R171" s="34">
        <f t="shared" si="36"/>
        <v>18312</v>
      </c>
      <c r="T171" s="34">
        <v>0</v>
      </c>
      <c r="V171" s="34">
        <v>23436</v>
      </c>
      <c r="X171" s="34">
        <v>9254</v>
      </c>
      <c r="Y171" s="41">
        <v>27914536.499999989</v>
      </c>
      <c r="Z171" s="34">
        <v>32946</v>
      </c>
      <c r="AA171" s="34">
        <v>9925</v>
      </c>
      <c r="AB171" s="35">
        <f t="shared" si="37"/>
        <v>0</v>
      </c>
      <c r="AC171" s="35">
        <f t="shared" si="38"/>
        <v>18312</v>
      </c>
      <c r="AD171" s="35">
        <f t="shared" si="39"/>
        <v>32946</v>
      </c>
      <c r="AE171" s="75">
        <v>18954</v>
      </c>
      <c r="AF171" s="70">
        <v>2013</v>
      </c>
      <c r="AG171" s="70">
        <f t="shared" si="42"/>
        <v>18312</v>
      </c>
      <c r="AH171" s="70">
        <f t="shared" si="43"/>
        <v>2018</v>
      </c>
      <c r="AI171" s="70">
        <f t="shared" si="44"/>
        <v>32946</v>
      </c>
      <c r="AJ171" s="70">
        <f t="shared" si="45"/>
        <v>2022</v>
      </c>
      <c r="AK171" s="70" t="str">
        <f t="shared" si="46"/>
        <v/>
      </c>
      <c r="AL171" s="72">
        <f>IF(AK171="Adjust",(_xlfn.XLOOKUP(A171,'Adj factor'!A:A,'Adj factor'!I:I,,0)*AI171),'Aggregate (2)'!AI171)</f>
        <v>32946</v>
      </c>
      <c r="AM171" s="72">
        <f t="shared" si="47"/>
        <v>32946</v>
      </c>
      <c r="AN171" s="73" t="str">
        <f t="shared" si="48"/>
        <v>Increasing</v>
      </c>
      <c r="AO171" s="42">
        <f>VLOOKUP(B171,'Growthrates source'!A$2:H$49,8,FALSE)</f>
        <v>-1.4958984742070136E-2</v>
      </c>
      <c r="AP171" s="42">
        <f>VLOOKUP(B171,'Growthrates source'!A$2:I$49,9,FALSE)</f>
        <v>0.1904674530041961</v>
      </c>
      <c r="AQ171" s="41">
        <f t="shared" si="49"/>
        <v>10695.806516286484</v>
      </c>
      <c r="AR171" s="41">
        <f t="shared" si="50"/>
        <v>17574.679222078623</v>
      </c>
      <c r="AS171" s="43">
        <f t="shared" si="51"/>
        <v>8.7616749526761364</v>
      </c>
      <c r="AT171" s="43">
        <f t="shared" si="52"/>
        <v>7.3023827074217902</v>
      </c>
      <c r="AU171" s="43">
        <f t="shared" si="53"/>
        <v>11.802452818802854</v>
      </c>
    </row>
    <row r="172" spans="1:47" x14ac:dyDescent="0.35">
      <c r="A172" t="str">
        <f>_xlfn.XLOOKUP(B172,'country codes'!G:G,'country codes'!H:H,,0)</f>
        <v>Cameroon</v>
      </c>
      <c r="B172" s="34" t="s">
        <v>169</v>
      </c>
      <c r="C172" s="41">
        <v>21032686</v>
      </c>
      <c r="D172" s="34" t="s">
        <v>138</v>
      </c>
      <c r="E172" s="34">
        <v>0</v>
      </c>
      <c r="F172" s="41">
        <v>21632850.000000004</v>
      </c>
      <c r="G172" s="34">
        <v>254</v>
      </c>
      <c r="I172" s="34">
        <v>0</v>
      </c>
      <c r="K172" s="34">
        <v>0</v>
      </c>
      <c r="M172" s="34">
        <v>0</v>
      </c>
      <c r="O172" s="34">
        <v>0</v>
      </c>
      <c r="P172" s="41">
        <v>25076746.500000015</v>
      </c>
      <c r="Q172" s="34">
        <v>0</v>
      </c>
      <c r="R172" s="34">
        <f t="shared" si="36"/>
        <v>690</v>
      </c>
      <c r="T172" s="34">
        <v>0</v>
      </c>
      <c r="V172" s="34">
        <v>2516</v>
      </c>
      <c r="X172" s="34">
        <v>1408</v>
      </c>
      <c r="Y172" s="41">
        <v>27914536.499999989</v>
      </c>
      <c r="Z172" s="34">
        <v>3348</v>
      </c>
      <c r="AA172" s="34">
        <v>690</v>
      </c>
      <c r="AB172" s="35">
        <f t="shared" si="37"/>
        <v>254</v>
      </c>
      <c r="AC172" s="35">
        <f t="shared" si="38"/>
        <v>0</v>
      </c>
      <c r="AD172" s="35">
        <f t="shared" si="39"/>
        <v>3348</v>
      </c>
      <c r="AE172" s="70">
        <f t="shared" si="40"/>
        <v>254</v>
      </c>
      <c r="AF172" s="70">
        <f t="shared" si="41"/>
        <v>2013</v>
      </c>
      <c r="AG172" s="70">
        <f t="shared" si="42"/>
        <v>690</v>
      </c>
      <c r="AH172" s="70" t="str">
        <f t="shared" si="43"/>
        <v>2018 (triag)</v>
      </c>
      <c r="AI172" s="70">
        <f t="shared" si="44"/>
        <v>3348</v>
      </c>
      <c r="AJ172" s="70">
        <f t="shared" si="45"/>
        <v>2022</v>
      </c>
      <c r="AK172" s="70" t="str">
        <f t="shared" si="46"/>
        <v/>
      </c>
      <c r="AL172" s="72">
        <f>IF(AK172="Adjust",(_xlfn.XLOOKUP(A172,'Adj factor'!A:A,'Adj factor'!I:I,,0)*AI172),'Aggregate (2)'!AI172)</f>
        <v>3348</v>
      </c>
      <c r="AM172" s="72">
        <f t="shared" si="47"/>
        <v>3348</v>
      </c>
      <c r="AN172" s="73" t="str">
        <f t="shared" si="48"/>
        <v>Increasing</v>
      </c>
      <c r="AO172" s="42">
        <f>VLOOKUP(B172,'Growthrates source'!A$2:H$49,8,FALSE)</f>
        <v>-1.4958984742070136E-2</v>
      </c>
      <c r="AP172" s="42">
        <f>VLOOKUP(B172,'Growthrates source'!A$2:I$49,9,FALSE)</f>
        <v>0.1904674530041961</v>
      </c>
      <c r="AQ172" s="41">
        <f t="shared" si="49"/>
        <v>743.58755629598727</v>
      </c>
      <c r="AR172" s="41">
        <f t="shared" si="50"/>
        <v>1221.8164899984131</v>
      </c>
      <c r="AS172" s="43">
        <f t="shared" si="51"/>
        <v>0.11741402542891942</v>
      </c>
      <c r="AT172" s="43">
        <f t="shared" si="52"/>
        <v>0.27515531171477908</v>
      </c>
      <c r="AU172" s="43">
        <f t="shared" si="53"/>
        <v>1.1993750997800021</v>
      </c>
    </row>
    <row r="173" spans="1:47" x14ac:dyDescent="0.35">
      <c r="A173" t="str">
        <f>_xlfn.XLOOKUP(B173,'country codes'!G:G,'country codes'!H:H,,0)</f>
        <v>Cameroon</v>
      </c>
      <c r="B173" s="34" t="s">
        <v>169</v>
      </c>
      <c r="C173" s="41">
        <v>21032687</v>
      </c>
      <c r="D173" s="34" t="s">
        <v>82</v>
      </c>
      <c r="E173" s="34">
        <v>0</v>
      </c>
      <c r="F173" s="41">
        <v>21632850.000000004</v>
      </c>
      <c r="G173" s="34">
        <v>239</v>
      </c>
      <c r="I173" s="34">
        <v>36</v>
      </c>
      <c r="K173" s="34">
        <v>0</v>
      </c>
      <c r="M173" s="34">
        <v>1687</v>
      </c>
      <c r="O173" s="34">
        <v>10752</v>
      </c>
      <c r="P173" s="41">
        <v>25076746.500000015</v>
      </c>
      <c r="Q173" s="34">
        <v>30461</v>
      </c>
      <c r="R173" s="34">
        <f t="shared" si="36"/>
        <v>30461</v>
      </c>
      <c r="T173" s="34">
        <v>227</v>
      </c>
      <c r="V173" s="34">
        <v>78</v>
      </c>
      <c r="X173" s="34">
        <v>281</v>
      </c>
      <c r="Y173" s="41">
        <v>27914536.499999989</v>
      </c>
      <c r="Z173" s="34">
        <v>398</v>
      </c>
      <c r="AA173" s="34">
        <v>350</v>
      </c>
      <c r="AB173" s="35">
        <f t="shared" si="37"/>
        <v>239</v>
      </c>
      <c r="AC173" s="35">
        <f t="shared" si="38"/>
        <v>30461</v>
      </c>
      <c r="AD173" s="35">
        <f t="shared" si="39"/>
        <v>398</v>
      </c>
      <c r="AE173" s="75">
        <v>1340</v>
      </c>
      <c r="AF173" s="70">
        <v>2013</v>
      </c>
      <c r="AG173" s="70">
        <f t="shared" si="42"/>
        <v>30461</v>
      </c>
      <c r="AH173" s="70">
        <f t="shared" si="43"/>
        <v>2018</v>
      </c>
      <c r="AI173" s="70">
        <f t="shared" si="44"/>
        <v>398</v>
      </c>
      <c r="AJ173" s="70">
        <f t="shared" si="45"/>
        <v>2022</v>
      </c>
      <c r="AK173" s="70" t="str">
        <f t="shared" si="46"/>
        <v>Adjust</v>
      </c>
      <c r="AL173" s="72">
        <f>IF(AK173="Adjust",(_xlfn.XLOOKUP(A173,'Adj factor'!A:A,'Adj factor'!I:I,,0)*AI173),'Aggregate (2)'!AI173)</f>
        <v>589.64951499967879</v>
      </c>
      <c r="AM173" s="72">
        <f t="shared" si="47"/>
        <v>30461</v>
      </c>
      <c r="AN173" s="73" t="str">
        <f t="shared" si="48"/>
        <v>Decreasing</v>
      </c>
      <c r="AO173" s="42">
        <f>VLOOKUP(B173,'Growthrates source'!A$2:H$49,8,FALSE)</f>
        <v>-1.4958984742070136E-2</v>
      </c>
      <c r="AP173" s="42">
        <f>VLOOKUP(B173,'Growthrates source'!A$2:I$49,9,FALSE)</f>
        <v>0.1904674530041961</v>
      </c>
      <c r="AQ173" s="41">
        <f t="shared" si="49"/>
        <v>377.18209377332687</v>
      </c>
      <c r="AR173" s="41">
        <f t="shared" si="50"/>
        <v>619.76198768035442</v>
      </c>
      <c r="AS173" s="43">
        <f t="shared" si="51"/>
        <v>0.61942832312894502</v>
      </c>
      <c r="AT173" s="43">
        <f t="shared" si="52"/>
        <v>12.1471100726723</v>
      </c>
      <c r="AU173" s="43">
        <f t="shared" si="53"/>
        <v>10.912235637514531</v>
      </c>
    </row>
    <row r="174" spans="1:47" x14ac:dyDescent="0.35">
      <c r="A174" t="str">
        <f>_xlfn.XLOOKUP(B174,'country codes'!G:G,'country codes'!H:H,,0)</f>
        <v>Cameroon</v>
      </c>
      <c r="B174" s="34" t="s">
        <v>169</v>
      </c>
      <c r="C174" s="41">
        <v>21032688</v>
      </c>
      <c r="D174" s="34" t="s">
        <v>60</v>
      </c>
      <c r="E174" s="34">
        <v>0</v>
      </c>
      <c r="F174" s="41">
        <v>21632850.000000004</v>
      </c>
      <c r="G174" s="34">
        <v>276</v>
      </c>
      <c r="I174" s="34">
        <v>10</v>
      </c>
      <c r="K174" s="34">
        <v>0</v>
      </c>
      <c r="M174" s="34">
        <v>404</v>
      </c>
      <c r="O174" s="34">
        <v>1889</v>
      </c>
      <c r="P174" s="41">
        <v>25076746.500000015</v>
      </c>
      <c r="Q174" s="34">
        <v>23627</v>
      </c>
      <c r="R174" s="34">
        <f t="shared" si="36"/>
        <v>23627</v>
      </c>
      <c r="T174" s="34">
        <v>40</v>
      </c>
      <c r="V174" s="34">
        <v>112</v>
      </c>
      <c r="X174" s="34">
        <v>74</v>
      </c>
      <c r="Y174" s="41">
        <v>27914536.499999989</v>
      </c>
      <c r="Z174" s="34">
        <v>159</v>
      </c>
      <c r="AA174" s="34">
        <v>308</v>
      </c>
      <c r="AB174" s="35">
        <f t="shared" si="37"/>
        <v>276</v>
      </c>
      <c r="AC174" s="35">
        <f t="shared" si="38"/>
        <v>23627</v>
      </c>
      <c r="AD174" s="35">
        <f t="shared" si="39"/>
        <v>159</v>
      </c>
      <c r="AE174" s="70">
        <f t="shared" si="40"/>
        <v>276</v>
      </c>
      <c r="AF174" s="70">
        <f t="shared" si="41"/>
        <v>2013</v>
      </c>
      <c r="AG174" s="70">
        <f t="shared" si="42"/>
        <v>23627</v>
      </c>
      <c r="AH174" s="70">
        <f t="shared" si="43"/>
        <v>2018</v>
      </c>
      <c r="AI174" s="70">
        <f t="shared" si="44"/>
        <v>159</v>
      </c>
      <c r="AJ174" s="70">
        <f t="shared" si="45"/>
        <v>2022</v>
      </c>
      <c r="AK174" s="70" t="str">
        <f t="shared" si="46"/>
        <v>Adjust</v>
      </c>
      <c r="AL174" s="72">
        <f>IF(AK174="Adjust",(_xlfn.XLOOKUP(A174,'Adj factor'!A:A,'Adj factor'!I:I,,0)*AI174),'Aggregate (2)'!AI174)</f>
        <v>235.56349971092695</v>
      </c>
      <c r="AM174" s="72">
        <f t="shared" si="47"/>
        <v>23627</v>
      </c>
      <c r="AN174" s="73" t="str">
        <f t="shared" si="48"/>
        <v>Decreasing</v>
      </c>
      <c r="AO174" s="42">
        <f>VLOOKUP(B174,'Growthrates source'!A$2:H$49,8,FALSE)</f>
        <v>-1.4958984742070136E-2</v>
      </c>
      <c r="AP174" s="42">
        <f>VLOOKUP(B174,'Growthrates source'!A$2:I$49,9,FALSE)</f>
        <v>0.1904674530041961</v>
      </c>
      <c r="AQ174" s="41">
        <f t="shared" si="49"/>
        <v>331.92024252052767</v>
      </c>
      <c r="AR174" s="41">
        <f t="shared" si="50"/>
        <v>545.39054915871191</v>
      </c>
      <c r="AS174" s="43">
        <f t="shared" si="51"/>
        <v>0.12758374416685733</v>
      </c>
      <c r="AT174" s="43">
        <f t="shared" si="52"/>
        <v>9.4218761592537472</v>
      </c>
      <c r="AU174" s="43">
        <f t="shared" si="53"/>
        <v>8.4640488298990775</v>
      </c>
    </row>
    <row r="175" spans="1:47" x14ac:dyDescent="0.35">
      <c r="A175" t="str">
        <f>_xlfn.XLOOKUP(B175,'country codes'!G:G,'country codes'!H:H,,0)</f>
        <v>Cameroon</v>
      </c>
      <c r="B175" s="34" t="s">
        <v>169</v>
      </c>
      <c r="C175" s="41">
        <v>21032689</v>
      </c>
      <c r="D175" s="34" t="s">
        <v>127</v>
      </c>
      <c r="E175" s="34">
        <v>0</v>
      </c>
      <c r="F175" s="41">
        <v>21632850.000000004</v>
      </c>
      <c r="G175" s="34">
        <v>0</v>
      </c>
      <c r="I175" s="34">
        <v>0</v>
      </c>
      <c r="K175" s="34">
        <v>0</v>
      </c>
      <c r="M175" s="34">
        <v>0</v>
      </c>
      <c r="O175" s="34">
        <v>0</v>
      </c>
      <c r="P175" s="41">
        <v>25076746.500000015</v>
      </c>
      <c r="Q175" s="34">
        <v>0</v>
      </c>
      <c r="R175" s="34">
        <f t="shared" si="36"/>
        <v>0</v>
      </c>
      <c r="T175" s="34">
        <v>0</v>
      </c>
      <c r="V175" s="34">
        <v>154</v>
      </c>
      <c r="X175" s="34">
        <v>0</v>
      </c>
      <c r="Y175" s="41">
        <v>27914536.499999989</v>
      </c>
      <c r="Z175" s="34">
        <v>310</v>
      </c>
      <c r="AA175" s="34">
        <v>0</v>
      </c>
      <c r="AB175" s="35">
        <f t="shared" si="37"/>
        <v>0</v>
      </c>
      <c r="AC175" s="35">
        <f t="shared" si="38"/>
        <v>0</v>
      </c>
      <c r="AD175" s="35">
        <f t="shared" si="39"/>
        <v>310</v>
      </c>
      <c r="AE175" s="70">
        <f t="shared" si="40"/>
        <v>0</v>
      </c>
      <c r="AF175" s="70" t="str">
        <f t="shared" si="41"/>
        <v/>
      </c>
      <c r="AG175" s="70">
        <f t="shared" si="42"/>
        <v>0</v>
      </c>
      <c r="AH175" s="70" t="str">
        <f t="shared" si="43"/>
        <v/>
      </c>
      <c r="AI175" s="70">
        <f t="shared" si="44"/>
        <v>310</v>
      </c>
      <c r="AJ175" s="70">
        <f t="shared" si="45"/>
        <v>2022</v>
      </c>
      <c r="AK175" s="70" t="str">
        <f t="shared" si="46"/>
        <v/>
      </c>
      <c r="AL175" s="72">
        <f>IF(AK175="Adjust",(_xlfn.XLOOKUP(A175,'Adj factor'!A:A,'Adj factor'!I:I,,0)*AI175),'Aggregate (2)'!AI175)</f>
        <v>310</v>
      </c>
      <c r="AM175" s="72">
        <f t="shared" si="47"/>
        <v>310</v>
      </c>
      <c r="AN175" s="73" t="str">
        <f t="shared" si="48"/>
        <v>Increasing</v>
      </c>
      <c r="AO175" s="42">
        <f>VLOOKUP(B175,'Growthrates source'!A$2:H$49,8,FALSE)</f>
        <v>-1.4958984742070136E-2</v>
      </c>
      <c r="AP175" s="42">
        <f>VLOOKUP(B175,'Growthrates source'!A$2:I$49,9,FALSE)</f>
        <v>0.1904674530041961</v>
      </c>
      <c r="AQ175" s="41">
        <f t="shared" si="49"/>
        <v>0</v>
      </c>
      <c r="AR175" s="41">
        <f t="shared" si="50"/>
        <v>0</v>
      </c>
      <c r="AS175" s="43">
        <f t="shared" si="51"/>
        <v>0</v>
      </c>
      <c r="AT175" s="43">
        <f t="shared" si="52"/>
        <v>0</v>
      </c>
      <c r="AU175" s="43">
        <f t="shared" si="53"/>
        <v>0.11105324997962983</v>
      </c>
    </row>
    <row r="176" spans="1:47" x14ac:dyDescent="0.35">
      <c r="A176" t="str">
        <f>_xlfn.XLOOKUP(B176,'country codes'!G:G,'country codes'!H:H,,0)</f>
        <v>Cameroon</v>
      </c>
      <c r="B176" s="34" t="s">
        <v>169</v>
      </c>
      <c r="C176" s="41">
        <v>21032690</v>
      </c>
      <c r="D176" s="34" t="s">
        <v>61</v>
      </c>
      <c r="E176" s="34">
        <v>0</v>
      </c>
      <c r="F176" s="41">
        <v>21632850.000000004</v>
      </c>
      <c r="G176" s="34">
        <v>0</v>
      </c>
      <c r="I176" s="34">
        <v>0</v>
      </c>
      <c r="K176" s="34">
        <v>0</v>
      </c>
      <c r="M176" s="34">
        <v>0</v>
      </c>
      <c r="O176" s="34">
        <v>0</v>
      </c>
      <c r="P176" s="41">
        <v>25076746.500000015</v>
      </c>
      <c r="Q176" s="34">
        <v>0</v>
      </c>
      <c r="R176" s="34">
        <f t="shared" si="36"/>
        <v>38</v>
      </c>
      <c r="T176" s="34">
        <v>0</v>
      </c>
      <c r="V176" s="34">
        <v>0</v>
      </c>
      <c r="X176" s="34">
        <v>0</v>
      </c>
      <c r="Y176" s="41">
        <v>27914536.499999989</v>
      </c>
      <c r="Z176" s="34">
        <v>0</v>
      </c>
      <c r="AA176" s="34">
        <v>38</v>
      </c>
      <c r="AB176" s="35">
        <f t="shared" si="37"/>
        <v>0</v>
      </c>
      <c r="AC176" s="35">
        <f t="shared" si="38"/>
        <v>0</v>
      </c>
      <c r="AD176" s="35">
        <f t="shared" si="39"/>
        <v>0</v>
      </c>
      <c r="AE176" s="70">
        <f t="shared" si="40"/>
        <v>0</v>
      </c>
      <c r="AF176" s="70" t="str">
        <f t="shared" si="41"/>
        <v/>
      </c>
      <c r="AG176" s="70">
        <f t="shared" si="42"/>
        <v>38</v>
      </c>
      <c r="AH176" s="70" t="str">
        <f t="shared" si="43"/>
        <v>2018 (triag)</v>
      </c>
      <c r="AI176" s="70">
        <f t="shared" si="44"/>
        <v>38</v>
      </c>
      <c r="AJ176" s="70" t="str">
        <f t="shared" si="45"/>
        <v>2018 (triag)</v>
      </c>
      <c r="AK176" s="70" t="str">
        <f t="shared" si="46"/>
        <v/>
      </c>
      <c r="AL176" s="72">
        <f>IF(AK176="Adjust",(_xlfn.XLOOKUP(A176,'Adj factor'!A:A,'Adj factor'!I:I,,0)*AI176),'Aggregate (2)'!AI176)</f>
        <v>38</v>
      </c>
      <c r="AM176" s="72">
        <f t="shared" si="47"/>
        <v>38</v>
      </c>
      <c r="AN176" s="73" t="str">
        <f t="shared" si="48"/>
        <v>No change</v>
      </c>
      <c r="AO176" s="42">
        <f>VLOOKUP(B176,'Growthrates source'!A$2:H$49,8,FALSE)</f>
        <v>-1.4958984742070136E-2</v>
      </c>
      <c r="AP176" s="42">
        <f>VLOOKUP(B176,'Growthrates source'!A$2:I$49,9,FALSE)</f>
        <v>0.1904674530041961</v>
      </c>
      <c r="AQ176" s="41">
        <f t="shared" si="49"/>
        <v>40.951198752532633</v>
      </c>
      <c r="AR176" s="41">
        <f t="shared" si="50"/>
        <v>67.2884443767242</v>
      </c>
      <c r="AS176" s="43">
        <f t="shared" si="51"/>
        <v>0</v>
      </c>
      <c r="AT176" s="43">
        <f t="shared" si="52"/>
        <v>1.515348093501682E-2</v>
      </c>
      <c r="AU176" s="43">
        <f t="shared" si="53"/>
        <v>1.3612979029761076E-2</v>
      </c>
    </row>
    <row r="177" spans="1:47" x14ac:dyDescent="0.35">
      <c r="A177" t="str">
        <f>_xlfn.XLOOKUP(B177,'country codes'!G:G,'country codes'!H:H,,0)</f>
        <v>Cameroon</v>
      </c>
      <c r="B177" s="34" t="s">
        <v>169</v>
      </c>
      <c r="C177" s="41">
        <v>21032691</v>
      </c>
      <c r="D177" s="34" t="s">
        <v>62</v>
      </c>
      <c r="E177" s="34">
        <v>0</v>
      </c>
      <c r="F177" s="41">
        <v>21632850.000000004</v>
      </c>
      <c r="G177" s="34">
        <v>0</v>
      </c>
      <c r="I177" s="34">
        <v>0</v>
      </c>
      <c r="K177" s="34">
        <v>0</v>
      </c>
      <c r="M177" s="34">
        <v>0</v>
      </c>
      <c r="O177" s="34">
        <v>0</v>
      </c>
      <c r="P177" s="41">
        <v>25076746.500000015</v>
      </c>
      <c r="Q177" s="34">
        <v>0</v>
      </c>
      <c r="R177" s="34">
        <f t="shared" si="36"/>
        <v>238</v>
      </c>
      <c r="T177" s="34">
        <v>0</v>
      </c>
      <c r="V177" s="34">
        <v>5</v>
      </c>
      <c r="X177" s="34">
        <v>0</v>
      </c>
      <c r="Y177" s="41">
        <v>27914536.499999989</v>
      </c>
      <c r="Z177" s="34">
        <v>0</v>
      </c>
      <c r="AA177" s="34">
        <v>238</v>
      </c>
      <c r="AB177" s="35">
        <f t="shared" si="37"/>
        <v>0</v>
      </c>
      <c r="AC177" s="35">
        <f t="shared" si="38"/>
        <v>0</v>
      </c>
      <c r="AD177" s="35">
        <f t="shared" si="39"/>
        <v>5</v>
      </c>
      <c r="AE177" s="70">
        <f t="shared" si="40"/>
        <v>0</v>
      </c>
      <c r="AF177" s="70" t="str">
        <f t="shared" si="41"/>
        <v/>
      </c>
      <c r="AG177" s="70">
        <f t="shared" si="42"/>
        <v>238</v>
      </c>
      <c r="AH177" s="70" t="str">
        <f t="shared" si="43"/>
        <v>2018 (triag)</v>
      </c>
      <c r="AI177" s="70">
        <f t="shared" si="44"/>
        <v>5</v>
      </c>
      <c r="AJ177" s="70">
        <f t="shared" si="45"/>
        <v>2020</v>
      </c>
      <c r="AK177" s="70" t="str">
        <f t="shared" si="46"/>
        <v>Adjust</v>
      </c>
      <c r="AL177" s="72">
        <f>IF(AK177="Adjust",(_xlfn.XLOOKUP(A177,'Adj factor'!A:A,'Adj factor'!I:I,,0)*AI177),'Aggregate (2)'!AI177)</f>
        <v>7.4076572236140548</v>
      </c>
      <c r="AM177" s="72">
        <f t="shared" si="47"/>
        <v>238</v>
      </c>
      <c r="AN177" s="73" t="str">
        <f t="shared" si="48"/>
        <v>Decreasing</v>
      </c>
      <c r="AO177" s="42">
        <f>VLOOKUP(B177,'Growthrates source'!A$2:H$49,8,FALSE)</f>
        <v>-1.4958984742070136E-2</v>
      </c>
      <c r="AP177" s="42">
        <f>VLOOKUP(B177,'Growthrates source'!A$2:I$49,9,FALSE)</f>
        <v>0.1904674530041961</v>
      </c>
      <c r="AQ177" s="41">
        <f t="shared" si="49"/>
        <v>256.48382376586227</v>
      </c>
      <c r="AR177" s="41">
        <f t="shared" si="50"/>
        <v>421.43815162264099</v>
      </c>
      <c r="AS177" s="43">
        <f t="shared" si="51"/>
        <v>0</v>
      </c>
      <c r="AT177" s="43">
        <f t="shared" si="52"/>
        <v>9.4908643750894819E-2</v>
      </c>
      <c r="AU177" s="43">
        <f t="shared" si="53"/>
        <v>8.5260237081135157E-2</v>
      </c>
    </row>
    <row r="178" spans="1:47" x14ac:dyDescent="0.35">
      <c r="A178" t="str">
        <f>_xlfn.XLOOKUP(B178,'country codes'!G:G,'country codes'!H:H,,0)</f>
        <v>Cameroon</v>
      </c>
      <c r="B178" s="34" t="s">
        <v>169</v>
      </c>
      <c r="C178" s="41">
        <v>21032692</v>
      </c>
      <c r="D178" s="34" t="s">
        <v>227</v>
      </c>
      <c r="E178" s="34">
        <v>0</v>
      </c>
      <c r="F178" s="41">
        <v>21632850.000000004</v>
      </c>
      <c r="G178" s="34">
        <v>0</v>
      </c>
      <c r="I178" s="34">
        <v>0</v>
      </c>
      <c r="K178" s="34">
        <v>0</v>
      </c>
      <c r="M178" s="34">
        <v>0</v>
      </c>
      <c r="O178" s="34">
        <v>0</v>
      </c>
      <c r="P178" s="41">
        <v>25076746.500000015</v>
      </c>
      <c r="Q178" s="34">
        <v>0</v>
      </c>
      <c r="R178" s="34">
        <f t="shared" si="36"/>
        <v>10717</v>
      </c>
      <c r="T178" s="34">
        <v>0</v>
      </c>
      <c r="V178" s="34">
        <v>5390</v>
      </c>
      <c r="X178" s="34">
        <v>0</v>
      </c>
      <c r="Y178" s="41">
        <v>27914536.499999989</v>
      </c>
      <c r="Z178" s="34">
        <v>146</v>
      </c>
      <c r="AA178" s="34">
        <v>10717</v>
      </c>
      <c r="AB178" s="35">
        <f t="shared" si="37"/>
        <v>0</v>
      </c>
      <c r="AC178" s="35">
        <f t="shared" si="38"/>
        <v>0</v>
      </c>
      <c r="AD178" s="35">
        <f t="shared" si="39"/>
        <v>5390</v>
      </c>
      <c r="AE178" s="70">
        <f t="shared" si="40"/>
        <v>0</v>
      </c>
      <c r="AF178" s="70" t="str">
        <f t="shared" si="41"/>
        <v/>
      </c>
      <c r="AG178" s="70">
        <f t="shared" si="42"/>
        <v>10717</v>
      </c>
      <c r="AH178" s="70" t="str">
        <f t="shared" si="43"/>
        <v>2018 (triag)</v>
      </c>
      <c r="AI178" s="70">
        <f t="shared" si="44"/>
        <v>146</v>
      </c>
      <c r="AJ178" s="70">
        <f t="shared" si="45"/>
        <v>2022</v>
      </c>
      <c r="AK178" s="70" t="str">
        <f t="shared" si="46"/>
        <v>Adjust</v>
      </c>
      <c r="AL178" s="72">
        <f>IF(AK178="Adjust",(_xlfn.XLOOKUP(A178,'Adj factor'!A:A,'Adj factor'!I:I,,0)*AI178),'Aggregate (2)'!AI178)</f>
        <v>216.3035909295304</v>
      </c>
      <c r="AM178" s="72">
        <f t="shared" si="47"/>
        <v>10717</v>
      </c>
      <c r="AN178" s="73" t="str">
        <f t="shared" si="48"/>
        <v>Decreasing</v>
      </c>
      <c r="AO178" s="42">
        <f>VLOOKUP(B178,'Growthrates source'!A$2:H$49,8,FALSE)</f>
        <v>-1.4958984742070136E-2</v>
      </c>
      <c r="AP178" s="42">
        <f>VLOOKUP(B178,'Growthrates source'!A$2:I$49,9,FALSE)</f>
        <v>0.1904674530041961</v>
      </c>
      <c r="AQ178" s="41">
        <f t="shared" si="49"/>
        <v>11549.31571133927</v>
      </c>
      <c r="AR178" s="41">
        <f t="shared" si="50"/>
        <v>18977.112062772452</v>
      </c>
      <c r="AS178" s="43">
        <f t="shared" si="51"/>
        <v>0</v>
      </c>
      <c r="AT178" s="43">
        <f t="shared" si="52"/>
        <v>4.2736803994888231</v>
      </c>
      <c r="AU178" s="43">
        <f t="shared" si="53"/>
        <v>3.8392183226828802</v>
      </c>
    </row>
    <row r="179" spans="1:47" x14ac:dyDescent="0.35">
      <c r="A179" t="str">
        <f>_xlfn.XLOOKUP(B179,'country codes'!G:G,'country codes'!H:H,,0)</f>
        <v>Cameroon</v>
      </c>
      <c r="B179" s="34" t="s">
        <v>169</v>
      </c>
      <c r="C179" s="41">
        <v>21032693</v>
      </c>
      <c r="D179" s="34" t="s">
        <v>228</v>
      </c>
      <c r="E179" s="34">
        <v>0</v>
      </c>
      <c r="F179" s="41">
        <v>21632850.000000004</v>
      </c>
      <c r="G179" s="34">
        <v>0</v>
      </c>
      <c r="I179" s="34">
        <v>0</v>
      </c>
      <c r="K179" s="34">
        <v>0</v>
      </c>
      <c r="M179" s="34">
        <v>0</v>
      </c>
      <c r="O179" s="34">
        <v>0</v>
      </c>
      <c r="P179" s="41">
        <v>25076746.500000015</v>
      </c>
      <c r="Q179" s="34">
        <v>0</v>
      </c>
      <c r="R179" s="34">
        <f t="shared" si="36"/>
        <v>250</v>
      </c>
      <c r="T179" s="34">
        <v>0</v>
      </c>
      <c r="V179" s="34">
        <v>21</v>
      </c>
      <c r="X179" s="34">
        <v>4216</v>
      </c>
      <c r="Y179" s="41">
        <v>27914536.499999989</v>
      </c>
      <c r="Z179" s="34">
        <v>1195</v>
      </c>
      <c r="AA179" s="34">
        <v>250</v>
      </c>
      <c r="AB179" s="35">
        <f t="shared" si="37"/>
        <v>0</v>
      </c>
      <c r="AC179" s="35">
        <f t="shared" si="38"/>
        <v>0</v>
      </c>
      <c r="AD179" s="35">
        <f t="shared" si="39"/>
        <v>4216</v>
      </c>
      <c r="AE179" s="70">
        <f t="shared" si="40"/>
        <v>0</v>
      </c>
      <c r="AF179" s="70" t="str">
        <f t="shared" si="41"/>
        <v/>
      </c>
      <c r="AG179" s="70">
        <f t="shared" si="42"/>
        <v>250</v>
      </c>
      <c r="AH179" s="70" t="str">
        <f t="shared" si="43"/>
        <v>2018 (triag)</v>
      </c>
      <c r="AI179" s="70">
        <f t="shared" si="44"/>
        <v>1195</v>
      </c>
      <c r="AJ179" s="70">
        <f t="shared" si="45"/>
        <v>2022</v>
      </c>
      <c r="AK179" s="70" t="str">
        <f t="shared" si="46"/>
        <v/>
      </c>
      <c r="AL179" s="72">
        <f>IF(AK179="Adjust",(_xlfn.XLOOKUP(A179,'Adj factor'!A:A,'Adj factor'!I:I,,0)*AI179),'Aggregate (2)'!AI179)</f>
        <v>1195</v>
      </c>
      <c r="AM179" s="72">
        <f t="shared" si="47"/>
        <v>1195</v>
      </c>
      <c r="AN179" s="73" t="str">
        <f t="shared" si="48"/>
        <v>Increasing</v>
      </c>
      <c r="AO179" s="42">
        <f>VLOOKUP(B179,'Growthrates source'!A$2:H$49,8,FALSE)</f>
        <v>-1.4958984742070136E-2</v>
      </c>
      <c r="AP179" s="42">
        <f>VLOOKUP(B179,'Growthrates source'!A$2:I$49,9,FALSE)</f>
        <v>0.1904674530041961</v>
      </c>
      <c r="AQ179" s="41">
        <f t="shared" si="49"/>
        <v>269.41578126666207</v>
      </c>
      <c r="AR179" s="41">
        <f t="shared" si="50"/>
        <v>442.68713405739601</v>
      </c>
      <c r="AS179" s="43">
        <f t="shared" si="51"/>
        <v>0</v>
      </c>
      <c r="AT179" s="43">
        <f t="shared" si="52"/>
        <v>9.96939535198475E-2</v>
      </c>
      <c r="AU179" s="43">
        <f t="shared" si="53"/>
        <v>0.42809236685696017</v>
      </c>
    </row>
    <row r="180" spans="1:47" x14ac:dyDescent="0.35">
      <c r="A180" t="str">
        <f>_xlfn.XLOOKUP(B180,'country codes'!G:G,'country codes'!H:H,,0)</f>
        <v>Cameroon</v>
      </c>
      <c r="B180" s="34" t="s">
        <v>169</v>
      </c>
      <c r="C180" s="41">
        <v>21032694</v>
      </c>
      <c r="D180" s="34" t="s">
        <v>229</v>
      </c>
      <c r="E180" s="34">
        <v>0</v>
      </c>
      <c r="F180" s="41">
        <v>21632850.000000004</v>
      </c>
      <c r="G180" s="34">
        <v>0</v>
      </c>
      <c r="I180" s="34">
        <v>0</v>
      </c>
      <c r="K180" s="34">
        <v>0</v>
      </c>
      <c r="M180" s="34">
        <v>0</v>
      </c>
      <c r="O180" s="34">
        <v>0</v>
      </c>
      <c r="P180" s="41">
        <v>25076746.500000015</v>
      </c>
      <c r="Q180" s="34">
        <v>0</v>
      </c>
      <c r="R180" s="34">
        <f t="shared" si="36"/>
        <v>0</v>
      </c>
      <c r="T180" s="34">
        <v>0</v>
      </c>
      <c r="V180" s="34">
        <v>31</v>
      </c>
      <c r="X180" s="34">
        <v>3</v>
      </c>
      <c r="Y180" s="41">
        <v>27914536.499999989</v>
      </c>
      <c r="Z180" s="34">
        <v>19</v>
      </c>
      <c r="AA180" s="34">
        <v>0</v>
      </c>
      <c r="AB180" s="35">
        <f t="shared" si="37"/>
        <v>0</v>
      </c>
      <c r="AC180" s="35">
        <f t="shared" si="38"/>
        <v>0</v>
      </c>
      <c r="AD180" s="35">
        <f t="shared" si="39"/>
        <v>31</v>
      </c>
      <c r="AE180" s="70">
        <f t="shared" si="40"/>
        <v>0</v>
      </c>
      <c r="AF180" s="70" t="str">
        <f t="shared" si="41"/>
        <v/>
      </c>
      <c r="AG180" s="70">
        <f t="shared" si="42"/>
        <v>0</v>
      </c>
      <c r="AH180" s="70" t="str">
        <f t="shared" si="43"/>
        <v/>
      </c>
      <c r="AI180" s="70">
        <f t="shared" si="44"/>
        <v>19</v>
      </c>
      <c r="AJ180" s="70">
        <f t="shared" si="45"/>
        <v>2022</v>
      </c>
      <c r="AK180" s="70" t="str">
        <f t="shared" si="46"/>
        <v/>
      </c>
      <c r="AL180" s="72">
        <f>IF(AK180="Adjust",(_xlfn.XLOOKUP(A180,'Adj factor'!A:A,'Adj factor'!I:I,,0)*AI180),'Aggregate (2)'!AI180)</f>
        <v>19</v>
      </c>
      <c r="AM180" s="72">
        <f t="shared" si="47"/>
        <v>19</v>
      </c>
      <c r="AN180" s="73" t="str">
        <f t="shared" si="48"/>
        <v>Increasing</v>
      </c>
      <c r="AO180" s="42">
        <f>VLOOKUP(B180,'Growthrates source'!A$2:H$49,8,FALSE)</f>
        <v>-1.4958984742070136E-2</v>
      </c>
      <c r="AP180" s="42">
        <f>VLOOKUP(B180,'Growthrates source'!A$2:I$49,9,FALSE)</f>
        <v>0.1904674530041961</v>
      </c>
      <c r="AQ180" s="41">
        <f t="shared" si="49"/>
        <v>0</v>
      </c>
      <c r="AR180" s="41">
        <f t="shared" si="50"/>
        <v>0</v>
      </c>
      <c r="AS180" s="43">
        <f t="shared" si="51"/>
        <v>0</v>
      </c>
      <c r="AT180" s="43">
        <f t="shared" si="52"/>
        <v>0</v>
      </c>
      <c r="AU180" s="43">
        <f t="shared" si="53"/>
        <v>6.8064895148805381E-3</v>
      </c>
    </row>
    <row r="181" spans="1:47" x14ac:dyDescent="0.35">
      <c r="A181" t="str">
        <f>_xlfn.XLOOKUP(B181,'country codes'!G:G,'country codes'!H:H,,0)</f>
        <v>Cameroon</v>
      </c>
      <c r="B181" s="34" t="s">
        <v>169</v>
      </c>
      <c r="C181" s="41">
        <v>21032695</v>
      </c>
      <c r="D181" s="34" t="s">
        <v>133</v>
      </c>
      <c r="E181" s="34">
        <v>0</v>
      </c>
      <c r="F181" s="41">
        <v>21632850.000000004</v>
      </c>
      <c r="G181" s="34">
        <v>0</v>
      </c>
      <c r="I181" s="34">
        <v>0</v>
      </c>
      <c r="K181" s="34">
        <v>0</v>
      </c>
      <c r="M181" s="34">
        <v>0</v>
      </c>
      <c r="O181" s="34">
        <v>0</v>
      </c>
      <c r="P181" s="41">
        <v>25076746.500000015</v>
      </c>
      <c r="Q181" s="34">
        <v>241</v>
      </c>
      <c r="R181" s="34">
        <f t="shared" si="36"/>
        <v>241</v>
      </c>
      <c r="T181" s="34">
        <v>0</v>
      </c>
      <c r="V181" s="34">
        <v>112</v>
      </c>
      <c r="X181" s="34">
        <v>2247</v>
      </c>
      <c r="Y181" s="41">
        <v>27914536.499999989</v>
      </c>
      <c r="Z181" s="34">
        <v>293</v>
      </c>
      <c r="AA181" s="34">
        <v>0</v>
      </c>
      <c r="AB181" s="35">
        <f t="shared" si="37"/>
        <v>0</v>
      </c>
      <c r="AC181" s="35">
        <f t="shared" si="38"/>
        <v>241</v>
      </c>
      <c r="AD181" s="35">
        <f t="shared" si="39"/>
        <v>2247</v>
      </c>
      <c r="AE181" s="70">
        <f t="shared" si="40"/>
        <v>0</v>
      </c>
      <c r="AF181" s="70" t="str">
        <f t="shared" si="41"/>
        <v/>
      </c>
      <c r="AG181" s="70">
        <f t="shared" si="42"/>
        <v>241</v>
      </c>
      <c r="AH181" s="70">
        <f t="shared" si="43"/>
        <v>2018</v>
      </c>
      <c r="AI181" s="70">
        <f t="shared" si="44"/>
        <v>293</v>
      </c>
      <c r="AJ181" s="70">
        <f t="shared" si="45"/>
        <v>2022</v>
      </c>
      <c r="AK181" s="70" t="str">
        <f t="shared" si="46"/>
        <v/>
      </c>
      <c r="AL181" s="72">
        <f>IF(AK181="Adjust",(_xlfn.XLOOKUP(A181,'Adj factor'!A:A,'Adj factor'!I:I,,0)*AI181),'Aggregate (2)'!AI181)</f>
        <v>293</v>
      </c>
      <c r="AM181" s="72">
        <f t="shared" si="47"/>
        <v>293</v>
      </c>
      <c r="AN181" s="73" t="str">
        <f t="shared" si="48"/>
        <v>Increasing</v>
      </c>
      <c r="AO181" s="42">
        <f>VLOOKUP(B181,'Growthrates source'!A$2:H$49,8,FALSE)</f>
        <v>-1.4958984742070136E-2</v>
      </c>
      <c r="AP181" s="42">
        <f>VLOOKUP(B181,'Growthrates source'!A$2:I$49,9,FALSE)</f>
        <v>0.1904674530041961</v>
      </c>
      <c r="AQ181" s="41">
        <f t="shared" si="49"/>
        <v>0</v>
      </c>
      <c r="AR181" s="41">
        <f t="shared" si="50"/>
        <v>0</v>
      </c>
      <c r="AS181" s="43">
        <f t="shared" si="51"/>
        <v>0</v>
      </c>
      <c r="AT181" s="43">
        <f t="shared" si="52"/>
        <v>9.6104971193132993E-2</v>
      </c>
      <c r="AU181" s="43">
        <f t="shared" si="53"/>
        <v>0.10496323304526303</v>
      </c>
    </row>
    <row r="182" spans="1:47" x14ac:dyDescent="0.35">
      <c r="A182" t="str">
        <f>_xlfn.XLOOKUP(B182,'country codes'!G:G,'country codes'!H:H,,0)</f>
        <v>Cameroon</v>
      </c>
      <c r="B182" s="34" t="s">
        <v>169</v>
      </c>
      <c r="C182" s="41">
        <v>21032696</v>
      </c>
      <c r="D182" s="34" t="s">
        <v>230</v>
      </c>
      <c r="E182" s="34">
        <v>0</v>
      </c>
      <c r="F182" s="41">
        <v>21632850.000000004</v>
      </c>
      <c r="G182" s="34">
        <v>0</v>
      </c>
      <c r="I182" s="34">
        <v>0</v>
      </c>
      <c r="K182" s="34">
        <v>0</v>
      </c>
      <c r="M182" s="34">
        <v>0</v>
      </c>
      <c r="O182" s="34">
        <v>0</v>
      </c>
      <c r="P182" s="41">
        <v>25076746.500000015</v>
      </c>
      <c r="Q182" s="34">
        <v>0</v>
      </c>
      <c r="R182" s="34">
        <f t="shared" si="36"/>
        <v>0</v>
      </c>
      <c r="T182" s="34">
        <v>0</v>
      </c>
      <c r="V182" s="34">
        <v>6</v>
      </c>
      <c r="X182" s="34">
        <v>0</v>
      </c>
      <c r="Y182" s="41">
        <v>27914536.499999989</v>
      </c>
      <c r="Z182" s="34">
        <v>118</v>
      </c>
      <c r="AA182" s="34">
        <v>0</v>
      </c>
      <c r="AB182" s="35">
        <f t="shared" si="37"/>
        <v>0</v>
      </c>
      <c r="AC182" s="35">
        <f t="shared" si="38"/>
        <v>0</v>
      </c>
      <c r="AD182" s="35">
        <f t="shared" si="39"/>
        <v>118</v>
      </c>
      <c r="AE182" s="70">
        <f t="shared" si="40"/>
        <v>0</v>
      </c>
      <c r="AF182" s="70" t="str">
        <f t="shared" si="41"/>
        <v/>
      </c>
      <c r="AG182" s="70">
        <f t="shared" si="42"/>
        <v>0</v>
      </c>
      <c r="AH182" s="70" t="str">
        <f t="shared" si="43"/>
        <v/>
      </c>
      <c r="AI182" s="70">
        <f t="shared" si="44"/>
        <v>118</v>
      </c>
      <c r="AJ182" s="70">
        <f t="shared" si="45"/>
        <v>2022</v>
      </c>
      <c r="AK182" s="70" t="str">
        <f t="shared" si="46"/>
        <v/>
      </c>
      <c r="AL182" s="72">
        <f>IF(AK182="Adjust",(_xlfn.XLOOKUP(A182,'Adj factor'!A:A,'Adj factor'!I:I,,0)*AI182),'Aggregate (2)'!AI182)</f>
        <v>118</v>
      </c>
      <c r="AM182" s="72">
        <f t="shared" si="47"/>
        <v>118</v>
      </c>
      <c r="AN182" s="73" t="str">
        <f t="shared" si="48"/>
        <v>Increasing</v>
      </c>
      <c r="AO182" s="42">
        <f>VLOOKUP(B182,'Growthrates source'!A$2:H$49,8,FALSE)</f>
        <v>-1.4958984742070136E-2</v>
      </c>
      <c r="AP182" s="42">
        <f>VLOOKUP(B182,'Growthrates source'!A$2:I$49,9,FALSE)</f>
        <v>0.1904674530041961</v>
      </c>
      <c r="AQ182" s="41">
        <f t="shared" si="49"/>
        <v>0</v>
      </c>
      <c r="AR182" s="41">
        <f t="shared" si="50"/>
        <v>0</v>
      </c>
      <c r="AS182" s="43">
        <f t="shared" si="51"/>
        <v>0</v>
      </c>
      <c r="AT182" s="43">
        <f t="shared" si="52"/>
        <v>0</v>
      </c>
      <c r="AU182" s="43">
        <f t="shared" si="53"/>
        <v>4.2271882250310713E-2</v>
      </c>
    </row>
    <row r="183" spans="1:47" x14ac:dyDescent="0.35">
      <c r="A183" t="str">
        <f>_xlfn.XLOOKUP(B183,'country codes'!G:G,'country codes'!H:H,,0)</f>
        <v>Cameroon</v>
      </c>
      <c r="B183" s="34" t="s">
        <v>169</v>
      </c>
      <c r="C183" s="41">
        <v>21032697</v>
      </c>
      <c r="D183" s="34" t="s">
        <v>136</v>
      </c>
      <c r="E183" s="34">
        <v>0</v>
      </c>
      <c r="F183" s="41">
        <v>21632850.000000004</v>
      </c>
      <c r="G183" s="34">
        <v>0</v>
      </c>
      <c r="I183" s="34">
        <v>0</v>
      </c>
      <c r="K183" s="34">
        <v>0</v>
      </c>
      <c r="M183" s="34">
        <v>0</v>
      </c>
      <c r="O183" s="34">
        <v>0</v>
      </c>
      <c r="P183" s="41">
        <v>25076746.500000015</v>
      </c>
      <c r="Q183" s="34">
        <v>0</v>
      </c>
      <c r="R183" s="34">
        <f t="shared" si="36"/>
        <v>124</v>
      </c>
      <c r="T183" s="34">
        <v>0</v>
      </c>
      <c r="V183" s="34">
        <v>73</v>
      </c>
      <c r="X183" s="34">
        <v>267</v>
      </c>
      <c r="Y183" s="41">
        <v>27914536.499999989</v>
      </c>
      <c r="Z183" s="34">
        <v>4864</v>
      </c>
      <c r="AA183" s="34">
        <v>124</v>
      </c>
      <c r="AB183" s="35">
        <f t="shared" si="37"/>
        <v>0</v>
      </c>
      <c r="AC183" s="35">
        <f t="shared" si="38"/>
        <v>0</v>
      </c>
      <c r="AD183" s="35">
        <f t="shared" si="39"/>
        <v>4864</v>
      </c>
      <c r="AE183" s="70">
        <f t="shared" si="40"/>
        <v>0</v>
      </c>
      <c r="AF183" s="70" t="str">
        <f t="shared" si="41"/>
        <v/>
      </c>
      <c r="AG183" s="70">
        <f t="shared" si="42"/>
        <v>124</v>
      </c>
      <c r="AH183" s="70" t="str">
        <f t="shared" si="43"/>
        <v>2018 (triag)</v>
      </c>
      <c r="AI183" s="70">
        <f t="shared" si="44"/>
        <v>4864</v>
      </c>
      <c r="AJ183" s="70">
        <f t="shared" si="45"/>
        <v>2022</v>
      </c>
      <c r="AK183" s="70" t="str">
        <f t="shared" si="46"/>
        <v/>
      </c>
      <c r="AL183" s="72">
        <f>IF(AK183="Adjust",(_xlfn.XLOOKUP(A183,'Adj factor'!A:A,'Adj factor'!I:I,,0)*AI183),'Aggregate (2)'!AI183)</f>
        <v>4864</v>
      </c>
      <c r="AM183" s="72">
        <f t="shared" si="47"/>
        <v>4864</v>
      </c>
      <c r="AN183" s="73" t="str">
        <f t="shared" si="48"/>
        <v>Increasing</v>
      </c>
      <c r="AO183" s="42">
        <f>VLOOKUP(B183,'Growthrates source'!A$2:H$49,8,FALSE)</f>
        <v>-1.4958984742070136E-2</v>
      </c>
      <c r="AP183" s="42">
        <f>VLOOKUP(B183,'Growthrates source'!A$2:I$49,9,FALSE)</f>
        <v>0.1904674530041961</v>
      </c>
      <c r="AQ183" s="41">
        <f t="shared" si="49"/>
        <v>133.6302275082644</v>
      </c>
      <c r="AR183" s="41">
        <f t="shared" si="50"/>
        <v>219.57281849246843</v>
      </c>
      <c r="AS183" s="43">
        <f t="shared" si="51"/>
        <v>0</v>
      </c>
      <c r="AT183" s="43">
        <f t="shared" si="52"/>
        <v>4.9448200945844359E-2</v>
      </c>
      <c r="AU183" s="43">
        <f t="shared" si="53"/>
        <v>1.7424613158094178</v>
      </c>
    </row>
    <row r="184" spans="1:47" x14ac:dyDescent="0.35">
      <c r="A184" t="str">
        <f>_xlfn.XLOOKUP(B184,'country codes'!G:G,'country codes'!H:H,,0)</f>
        <v>Cameroon</v>
      </c>
      <c r="B184" s="34" t="s">
        <v>169</v>
      </c>
      <c r="C184" s="41">
        <v>21032698</v>
      </c>
      <c r="D184" s="34" t="s">
        <v>231</v>
      </c>
      <c r="E184" s="34">
        <v>0</v>
      </c>
      <c r="F184" s="41">
        <v>21632850.000000004</v>
      </c>
      <c r="G184" s="34">
        <v>0</v>
      </c>
      <c r="I184" s="34">
        <v>0</v>
      </c>
      <c r="K184" s="34">
        <v>0</v>
      </c>
      <c r="M184" s="34">
        <v>0</v>
      </c>
      <c r="O184" s="34">
        <v>0</v>
      </c>
      <c r="P184" s="41">
        <v>25076746.500000015</v>
      </c>
      <c r="Q184" s="34">
        <v>0</v>
      </c>
      <c r="R184" s="34">
        <f t="shared" si="36"/>
        <v>0</v>
      </c>
      <c r="T184" s="34">
        <v>0</v>
      </c>
      <c r="V184" s="34">
        <v>4</v>
      </c>
      <c r="X184" s="34">
        <v>0</v>
      </c>
      <c r="Y184" s="41">
        <v>27914536.499999989</v>
      </c>
      <c r="Z184" s="34">
        <v>85</v>
      </c>
      <c r="AA184" s="34">
        <v>0</v>
      </c>
      <c r="AB184" s="35">
        <f t="shared" si="37"/>
        <v>0</v>
      </c>
      <c r="AC184" s="35">
        <f t="shared" si="38"/>
        <v>0</v>
      </c>
      <c r="AD184" s="35">
        <f t="shared" si="39"/>
        <v>85</v>
      </c>
      <c r="AE184" s="70">
        <f t="shared" si="40"/>
        <v>0</v>
      </c>
      <c r="AF184" s="70" t="str">
        <f t="shared" si="41"/>
        <v/>
      </c>
      <c r="AG184" s="70">
        <f t="shared" si="42"/>
        <v>0</v>
      </c>
      <c r="AH184" s="70" t="str">
        <f t="shared" si="43"/>
        <v/>
      </c>
      <c r="AI184" s="70">
        <f t="shared" si="44"/>
        <v>85</v>
      </c>
      <c r="AJ184" s="70">
        <f t="shared" si="45"/>
        <v>2022</v>
      </c>
      <c r="AK184" s="70" t="str">
        <f t="shared" si="46"/>
        <v/>
      </c>
      <c r="AL184" s="72">
        <f>IF(AK184="Adjust",(_xlfn.XLOOKUP(A184,'Adj factor'!A:A,'Adj factor'!I:I,,0)*AI184),'Aggregate (2)'!AI184)</f>
        <v>85</v>
      </c>
      <c r="AM184" s="72">
        <f t="shared" si="47"/>
        <v>85</v>
      </c>
      <c r="AN184" s="73" t="str">
        <f t="shared" si="48"/>
        <v>Increasing</v>
      </c>
      <c r="AO184" s="42">
        <f>VLOOKUP(B184,'Growthrates source'!A$2:H$49,8,FALSE)</f>
        <v>-1.4958984742070136E-2</v>
      </c>
      <c r="AP184" s="42">
        <f>VLOOKUP(B184,'Growthrates source'!A$2:I$49,9,FALSE)</f>
        <v>0.1904674530041961</v>
      </c>
      <c r="AQ184" s="41">
        <f t="shared" si="49"/>
        <v>0</v>
      </c>
      <c r="AR184" s="41">
        <f t="shared" si="50"/>
        <v>0</v>
      </c>
      <c r="AS184" s="43">
        <f t="shared" si="51"/>
        <v>0</v>
      </c>
      <c r="AT184" s="43">
        <f t="shared" si="52"/>
        <v>0</v>
      </c>
      <c r="AU184" s="43">
        <f t="shared" si="53"/>
        <v>3.0450084671833987E-2</v>
      </c>
    </row>
    <row r="185" spans="1:47" x14ac:dyDescent="0.35">
      <c r="A185" t="str">
        <f>_xlfn.XLOOKUP(B185,'country codes'!G:G,'country codes'!H:H,,0)</f>
        <v>Cameroon</v>
      </c>
      <c r="B185" s="34" t="s">
        <v>169</v>
      </c>
      <c r="C185" s="41">
        <v>21032699</v>
      </c>
      <c r="D185" s="34" t="s">
        <v>141</v>
      </c>
      <c r="E185" s="34">
        <v>0</v>
      </c>
      <c r="F185" s="41">
        <v>21632850.000000004</v>
      </c>
      <c r="G185" s="34">
        <v>0</v>
      </c>
      <c r="I185" s="34">
        <v>0</v>
      </c>
      <c r="K185" s="34">
        <v>0</v>
      </c>
      <c r="M185" s="34">
        <v>0</v>
      </c>
      <c r="O185" s="34">
        <v>0</v>
      </c>
      <c r="P185" s="41">
        <v>25076746.500000015</v>
      </c>
      <c r="Q185" s="34">
        <v>0</v>
      </c>
      <c r="R185" s="34">
        <f t="shared" si="36"/>
        <v>0</v>
      </c>
      <c r="T185" s="34">
        <v>0</v>
      </c>
      <c r="V185" s="34">
        <v>207</v>
      </c>
      <c r="X185" s="34">
        <v>0</v>
      </c>
      <c r="Y185" s="41">
        <v>27914536.499999989</v>
      </c>
      <c r="Z185" s="34">
        <v>10</v>
      </c>
      <c r="AA185" s="34">
        <v>0</v>
      </c>
      <c r="AB185" s="35">
        <f t="shared" si="37"/>
        <v>0</v>
      </c>
      <c r="AC185" s="35">
        <f t="shared" si="38"/>
        <v>0</v>
      </c>
      <c r="AD185" s="35">
        <f t="shared" si="39"/>
        <v>207</v>
      </c>
      <c r="AE185" s="70">
        <f t="shared" si="40"/>
        <v>0</v>
      </c>
      <c r="AF185" s="70" t="str">
        <f t="shared" si="41"/>
        <v/>
      </c>
      <c r="AG185" s="70">
        <f t="shared" si="42"/>
        <v>0</v>
      </c>
      <c r="AH185" s="70" t="str">
        <f t="shared" si="43"/>
        <v/>
      </c>
      <c r="AI185" s="70">
        <f t="shared" si="44"/>
        <v>10</v>
      </c>
      <c r="AJ185" s="70">
        <f t="shared" si="45"/>
        <v>2022</v>
      </c>
      <c r="AK185" s="70" t="str">
        <f t="shared" si="46"/>
        <v/>
      </c>
      <c r="AL185" s="72">
        <f>IF(AK185="Adjust",(_xlfn.XLOOKUP(A185,'Adj factor'!A:A,'Adj factor'!I:I,,0)*AI185),'Aggregate (2)'!AI185)</f>
        <v>10</v>
      </c>
      <c r="AM185" s="72">
        <f t="shared" si="47"/>
        <v>10</v>
      </c>
      <c r="AN185" s="73" t="str">
        <f t="shared" si="48"/>
        <v>Increasing</v>
      </c>
      <c r="AO185" s="42">
        <f>VLOOKUP(B185,'Growthrates source'!A$2:H$49,8,FALSE)</f>
        <v>-1.4958984742070136E-2</v>
      </c>
      <c r="AP185" s="42">
        <f>VLOOKUP(B185,'Growthrates source'!A$2:I$49,9,FALSE)</f>
        <v>0.1904674530041961</v>
      </c>
      <c r="AQ185" s="41">
        <f t="shared" si="49"/>
        <v>0</v>
      </c>
      <c r="AR185" s="41">
        <f t="shared" si="50"/>
        <v>0</v>
      </c>
      <c r="AS185" s="43">
        <f t="shared" si="51"/>
        <v>0</v>
      </c>
      <c r="AT185" s="43">
        <f t="shared" si="52"/>
        <v>0</v>
      </c>
      <c r="AU185" s="43">
        <f t="shared" si="53"/>
        <v>3.5823629025687042E-3</v>
      </c>
    </row>
    <row r="186" spans="1:47" x14ac:dyDescent="0.35">
      <c r="A186" t="str">
        <f>_xlfn.XLOOKUP(B186,'country codes'!G:G,'country codes'!H:H,,0)</f>
        <v>Cameroon</v>
      </c>
      <c r="B186" s="34" t="s">
        <v>169</v>
      </c>
      <c r="C186" s="41">
        <v>21032700</v>
      </c>
      <c r="D186" s="34" t="s">
        <v>232</v>
      </c>
      <c r="E186" s="34">
        <v>0</v>
      </c>
      <c r="F186" s="41">
        <v>21632850.000000004</v>
      </c>
      <c r="G186" s="34">
        <v>0</v>
      </c>
      <c r="I186" s="34">
        <v>0</v>
      </c>
      <c r="K186" s="34">
        <v>0</v>
      </c>
      <c r="M186" s="34">
        <v>0</v>
      </c>
      <c r="O186" s="34">
        <v>0</v>
      </c>
      <c r="P186" s="41">
        <v>25076746.500000015</v>
      </c>
      <c r="Q186" s="34">
        <v>0</v>
      </c>
      <c r="R186" s="34">
        <f t="shared" si="36"/>
        <v>0</v>
      </c>
      <c r="T186" s="34">
        <v>0</v>
      </c>
      <c r="V186" s="34">
        <v>1406</v>
      </c>
      <c r="X186" s="34">
        <v>0</v>
      </c>
      <c r="Y186" s="41">
        <v>27914536.499999989</v>
      </c>
      <c r="Z186" s="34">
        <v>5</v>
      </c>
      <c r="AA186" s="34">
        <v>0</v>
      </c>
      <c r="AB186" s="35">
        <f t="shared" si="37"/>
        <v>0</v>
      </c>
      <c r="AC186" s="35">
        <f t="shared" si="38"/>
        <v>0</v>
      </c>
      <c r="AD186" s="35">
        <f t="shared" si="39"/>
        <v>1406</v>
      </c>
      <c r="AE186" s="70">
        <f t="shared" si="40"/>
        <v>0</v>
      </c>
      <c r="AF186" s="70" t="str">
        <f t="shared" si="41"/>
        <v/>
      </c>
      <c r="AG186" s="70">
        <f t="shared" si="42"/>
        <v>0</v>
      </c>
      <c r="AH186" s="70" t="str">
        <f t="shared" si="43"/>
        <v/>
      </c>
      <c r="AI186" s="70">
        <f t="shared" si="44"/>
        <v>5</v>
      </c>
      <c r="AJ186" s="70">
        <f t="shared" si="45"/>
        <v>2022</v>
      </c>
      <c r="AK186" s="70" t="str">
        <f t="shared" si="46"/>
        <v/>
      </c>
      <c r="AL186" s="72">
        <f>IF(AK186="Adjust",(_xlfn.XLOOKUP(A186,'Adj factor'!A:A,'Adj factor'!I:I,,0)*AI186),'Aggregate (2)'!AI186)</f>
        <v>5</v>
      </c>
      <c r="AM186" s="72">
        <f t="shared" si="47"/>
        <v>5</v>
      </c>
      <c r="AN186" s="73" t="str">
        <f t="shared" si="48"/>
        <v>Increasing</v>
      </c>
      <c r="AO186" s="42">
        <f>VLOOKUP(B186,'Growthrates source'!A$2:H$49,8,FALSE)</f>
        <v>-1.4958984742070136E-2</v>
      </c>
      <c r="AP186" s="42">
        <f>VLOOKUP(B186,'Growthrates source'!A$2:I$49,9,FALSE)</f>
        <v>0.1904674530041961</v>
      </c>
      <c r="AQ186" s="41">
        <f t="shared" si="49"/>
        <v>0</v>
      </c>
      <c r="AR186" s="41">
        <f t="shared" si="50"/>
        <v>0</v>
      </c>
      <c r="AS186" s="43">
        <f t="shared" si="51"/>
        <v>0</v>
      </c>
      <c r="AT186" s="43">
        <f t="shared" si="52"/>
        <v>0</v>
      </c>
      <c r="AU186" s="43">
        <f t="shared" si="53"/>
        <v>1.7911814512843521E-3</v>
      </c>
    </row>
    <row r="187" spans="1:47" x14ac:dyDescent="0.35">
      <c r="A187" t="str">
        <f>_xlfn.XLOOKUP(B187,'country codes'!G:G,'country codes'!H:H,,0)</f>
        <v>Cameroon</v>
      </c>
      <c r="B187" s="34" t="s">
        <v>169</v>
      </c>
      <c r="C187" s="41">
        <v>21032701</v>
      </c>
      <c r="D187" s="34" t="s">
        <v>233</v>
      </c>
      <c r="E187" s="34">
        <v>0</v>
      </c>
      <c r="F187" s="41">
        <v>21632850.000000004</v>
      </c>
      <c r="G187" s="34">
        <v>0</v>
      </c>
      <c r="I187" s="34">
        <v>0</v>
      </c>
      <c r="K187" s="34">
        <v>0</v>
      </c>
      <c r="M187" s="34">
        <v>0</v>
      </c>
      <c r="O187" s="34">
        <v>0</v>
      </c>
      <c r="P187" s="41">
        <v>25076746.500000015</v>
      </c>
      <c r="Q187" s="34">
        <v>0</v>
      </c>
      <c r="R187" s="34">
        <f t="shared" si="36"/>
        <v>0</v>
      </c>
      <c r="T187" s="34">
        <v>0</v>
      </c>
      <c r="V187" s="34">
        <v>152</v>
      </c>
      <c r="X187" s="34">
        <v>0</v>
      </c>
      <c r="Y187" s="41">
        <v>27914536.499999989</v>
      </c>
      <c r="Z187" s="34">
        <v>74</v>
      </c>
      <c r="AA187" s="34">
        <v>0</v>
      </c>
      <c r="AB187" s="35">
        <f t="shared" si="37"/>
        <v>0</v>
      </c>
      <c r="AC187" s="35">
        <f t="shared" si="38"/>
        <v>0</v>
      </c>
      <c r="AD187" s="35">
        <f t="shared" si="39"/>
        <v>152</v>
      </c>
      <c r="AE187" s="70">
        <f t="shared" si="40"/>
        <v>0</v>
      </c>
      <c r="AF187" s="70" t="str">
        <f t="shared" si="41"/>
        <v/>
      </c>
      <c r="AG187" s="70">
        <f t="shared" si="42"/>
        <v>0</v>
      </c>
      <c r="AH187" s="70" t="str">
        <f t="shared" si="43"/>
        <v/>
      </c>
      <c r="AI187" s="70">
        <f t="shared" si="44"/>
        <v>74</v>
      </c>
      <c r="AJ187" s="70">
        <f t="shared" si="45"/>
        <v>2022</v>
      </c>
      <c r="AK187" s="70" t="str">
        <f t="shared" si="46"/>
        <v/>
      </c>
      <c r="AL187" s="72">
        <f>IF(AK187="Adjust",(_xlfn.XLOOKUP(A187,'Adj factor'!A:A,'Adj factor'!I:I,,0)*AI187),'Aggregate (2)'!AI187)</f>
        <v>74</v>
      </c>
      <c r="AM187" s="72">
        <f t="shared" si="47"/>
        <v>74</v>
      </c>
      <c r="AN187" s="73" t="str">
        <f t="shared" si="48"/>
        <v>Increasing</v>
      </c>
      <c r="AO187" s="42">
        <f>VLOOKUP(B187,'Growthrates source'!A$2:H$49,8,FALSE)</f>
        <v>-1.4958984742070136E-2</v>
      </c>
      <c r="AP187" s="42">
        <f>VLOOKUP(B187,'Growthrates source'!A$2:I$49,9,FALSE)</f>
        <v>0.1904674530041961</v>
      </c>
      <c r="AQ187" s="41">
        <f t="shared" si="49"/>
        <v>0</v>
      </c>
      <c r="AR187" s="41">
        <f t="shared" si="50"/>
        <v>0</v>
      </c>
      <c r="AS187" s="43">
        <f t="shared" si="51"/>
        <v>0</v>
      </c>
      <c r="AT187" s="43">
        <f t="shared" si="52"/>
        <v>0</v>
      </c>
      <c r="AU187" s="43">
        <f t="shared" si="53"/>
        <v>2.6509485479008412E-2</v>
      </c>
    </row>
    <row r="188" spans="1:47" x14ac:dyDescent="0.35">
      <c r="A188" t="str">
        <f>_xlfn.XLOOKUP(B188,'country codes'!G:G,'country codes'!H:H,,0)</f>
        <v>Cameroon</v>
      </c>
      <c r="B188" s="34" t="s">
        <v>169</v>
      </c>
      <c r="C188" s="41">
        <v>21032702</v>
      </c>
      <c r="D188" s="34" t="s">
        <v>134</v>
      </c>
      <c r="E188" s="34">
        <v>0</v>
      </c>
      <c r="F188" s="41">
        <v>21632850.000000004</v>
      </c>
      <c r="G188" s="34">
        <v>0</v>
      </c>
      <c r="I188" s="34">
        <v>0</v>
      </c>
      <c r="K188" s="34">
        <v>0</v>
      </c>
      <c r="M188" s="34">
        <v>0</v>
      </c>
      <c r="O188" s="34">
        <v>0</v>
      </c>
      <c r="P188" s="41">
        <v>25076746.500000015</v>
      </c>
      <c r="Q188" s="34">
        <v>0</v>
      </c>
      <c r="R188" s="34">
        <f t="shared" si="36"/>
        <v>5235</v>
      </c>
      <c r="T188" s="34">
        <v>0</v>
      </c>
      <c r="V188" s="34">
        <v>48</v>
      </c>
      <c r="X188" s="34">
        <v>249</v>
      </c>
      <c r="Y188" s="41">
        <v>27914536.499999989</v>
      </c>
      <c r="Z188" s="34">
        <v>161</v>
      </c>
      <c r="AA188" s="34">
        <v>5235</v>
      </c>
      <c r="AB188" s="35">
        <f t="shared" si="37"/>
        <v>0</v>
      </c>
      <c r="AC188" s="35">
        <f t="shared" si="38"/>
        <v>0</v>
      </c>
      <c r="AD188" s="35">
        <f t="shared" si="39"/>
        <v>249</v>
      </c>
      <c r="AE188" s="70">
        <f t="shared" si="40"/>
        <v>0</v>
      </c>
      <c r="AF188" s="70" t="str">
        <f t="shared" si="41"/>
        <v/>
      </c>
      <c r="AG188" s="70">
        <f t="shared" si="42"/>
        <v>5235</v>
      </c>
      <c r="AH188" s="70" t="str">
        <f t="shared" si="43"/>
        <v>2018 (triag)</v>
      </c>
      <c r="AI188" s="70">
        <f t="shared" si="44"/>
        <v>161</v>
      </c>
      <c r="AJ188" s="70">
        <f t="shared" si="45"/>
        <v>2022</v>
      </c>
      <c r="AK188" s="70" t="str">
        <f t="shared" si="46"/>
        <v>Adjust</v>
      </c>
      <c r="AL188" s="72">
        <f>IF(AK188="Adjust",(_xlfn.XLOOKUP(A188,'Adj factor'!A:A,'Adj factor'!I:I,,0)*AI188),'Aggregate (2)'!AI188)</f>
        <v>238.52656260037256</v>
      </c>
      <c r="AM188" s="72">
        <f t="shared" si="47"/>
        <v>5235</v>
      </c>
      <c r="AN188" s="73" t="str">
        <f t="shared" si="48"/>
        <v>Decreasing</v>
      </c>
      <c r="AO188" s="42">
        <f>VLOOKUP(B188,'Growthrates source'!A$2:H$49,8,FALSE)</f>
        <v>-1.4958984742070136E-2</v>
      </c>
      <c r="AP188" s="42">
        <f>VLOOKUP(B188,'Growthrates source'!A$2:I$49,9,FALSE)</f>
        <v>0.1904674530041961</v>
      </c>
      <c r="AQ188" s="41">
        <f t="shared" si="49"/>
        <v>5641.5664597239038</v>
      </c>
      <c r="AR188" s="41">
        <f t="shared" si="50"/>
        <v>9269.8685871618727</v>
      </c>
      <c r="AS188" s="43">
        <f t="shared" si="51"/>
        <v>0</v>
      </c>
      <c r="AT188" s="43">
        <f t="shared" si="52"/>
        <v>2.0875913867056068</v>
      </c>
      <c r="AU188" s="43">
        <f t="shared" si="53"/>
        <v>1.8753669794947168</v>
      </c>
    </row>
    <row r="189" spans="1:47" x14ac:dyDescent="0.35">
      <c r="A189" t="str">
        <f>_xlfn.XLOOKUP(B189,'country codes'!G:G,'country codes'!H:H,,0)</f>
        <v>Cameroon</v>
      </c>
      <c r="B189" s="34" t="s">
        <v>169</v>
      </c>
      <c r="C189" s="41">
        <v>21032703</v>
      </c>
      <c r="D189" s="34" t="s">
        <v>142</v>
      </c>
      <c r="E189" s="34">
        <v>0</v>
      </c>
      <c r="F189" s="41">
        <v>21632850.000000004</v>
      </c>
      <c r="G189" s="34">
        <v>0</v>
      </c>
      <c r="I189" s="34">
        <v>0</v>
      </c>
      <c r="K189" s="34">
        <v>0</v>
      </c>
      <c r="M189" s="34">
        <v>0</v>
      </c>
      <c r="O189" s="34">
        <v>0</v>
      </c>
      <c r="P189" s="41">
        <v>25076746.500000015</v>
      </c>
      <c r="Q189" s="34">
        <v>0</v>
      </c>
      <c r="R189" s="34">
        <f t="shared" si="36"/>
        <v>0</v>
      </c>
      <c r="T189" s="34">
        <v>0</v>
      </c>
      <c r="V189" s="34">
        <v>2098</v>
      </c>
      <c r="X189" s="34">
        <v>0</v>
      </c>
      <c r="Y189" s="41">
        <v>27914536.499999989</v>
      </c>
      <c r="Z189" s="34">
        <v>34</v>
      </c>
      <c r="AA189" s="34">
        <v>0</v>
      </c>
      <c r="AB189" s="35">
        <f t="shared" si="37"/>
        <v>0</v>
      </c>
      <c r="AC189" s="35">
        <f t="shared" si="38"/>
        <v>0</v>
      </c>
      <c r="AD189" s="35">
        <f t="shared" si="39"/>
        <v>2098</v>
      </c>
      <c r="AE189" s="70">
        <f t="shared" si="40"/>
        <v>0</v>
      </c>
      <c r="AF189" s="70" t="str">
        <f t="shared" si="41"/>
        <v/>
      </c>
      <c r="AG189" s="70">
        <f t="shared" si="42"/>
        <v>0</v>
      </c>
      <c r="AH189" s="70" t="str">
        <f t="shared" si="43"/>
        <v/>
      </c>
      <c r="AI189" s="70">
        <f t="shared" si="44"/>
        <v>34</v>
      </c>
      <c r="AJ189" s="70">
        <f t="shared" si="45"/>
        <v>2022</v>
      </c>
      <c r="AK189" s="70" t="str">
        <f t="shared" si="46"/>
        <v/>
      </c>
      <c r="AL189" s="72">
        <f>IF(AK189="Adjust",(_xlfn.XLOOKUP(A189,'Adj factor'!A:A,'Adj factor'!I:I,,0)*AI189),'Aggregate (2)'!AI189)</f>
        <v>34</v>
      </c>
      <c r="AM189" s="72">
        <f t="shared" si="47"/>
        <v>34</v>
      </c>
      <c r="AN189" s="73" t="str">
        <f t="shared" si="48"/>
        <v>Increasing</v>
      </c>
      <c r="AO189" s="42">
        <f>VLOOKUP(B189,'Growthrates source'!A$2:H$49,8,FALSE)</f>
        <v>-1.4958984742070136E-2</v>
      </c>
      <c r="AP189" s="42">
        <f>VLOOKUP(B189,'Growthrates source'!A$2:I$49,9,FALSE)</f>
        <v>0.1904674530041961</v>
      </c>
      <c r="AQ189" s="41">
        <f t="shared" si="49"/>
        <v>0</v>
      </c>
      <c r="AR189" s="41">
        <f t="shared" si="50"/>
        <v>0</v>
      </c>
      <c r="AS189" s="43">
        <f t="shared" si="51"/>
        <v>0</v>
      </c>
      <c r="AT189" s="43">
        <f t="shared" si="52"/>
        <v>0</v>
      </c>
      <c r="AU189" s="43">
        <f t="shared" si="53"/>
        <v>1.2180033868733595E-2</v>
      </c>
    </row>
    <row r="190" spans="1:47" x14ac:dyDescent="0.35">
      <c r="A190" t="str">
        <f>_xlfn.XLOOKUP(B190,'country codes'!G:G,'country codes'!H:H,,0)</f>
        <v>Cameroon</v>
      </c>
      <c r="B190" s="34" t="s">
        <v>169</v>
      </c>
      <c r="C190" s="41">
        <v>21032704</v>
      </c>
      <c r="D190" s="34" t="s">
        <v>83</v>
      </c>
      <c r="E190" s="34">
        <v>0</v>
      </c>
      <c r="F190" s="41">
        <v>21632850.000000004</v>
      </c>
      <c r="G190" s="34">
        <v>0</v>
      </c>
      <c r="I190" s="34">
        <v>0</v>
      </c>
      <c r="K190" s="34">
        <v>0</v>
      </c>
      <c r="M190" s="34">
        <v>0</v>
      </c>
      <c r="O190" s="34">
        <v>0</v>
      </c>
      <c r="P190" s="41">
        <v>25076746.500000015</v>
      </c>
      <c r="Q190" s="34">
        <v>0</v>
      </c>
      <c r="R190" s="34">
        <f t="shared" si="36"/>
        <v>0</v>
      </c>
      <c r="T190" s="34">
        <v>0</v>
      </c>
      <c r="V190" s="34">
        <v>69</v>
      </c>
      <c r="X190" s="34">
        <v>21</v>
      </c>
      <c r="Y190" s="41">
        <v>27914536.499999989</v>
      </c>
      <c r="Z190" s="34">
        <v>191</v>
      </c>
      <c r="AA190" s="34">
        <v>0</v>
      </c>
      <c r="AB190" s="35">
        <f t="shared" si="37"/>
        <v>0</v>
      </c>
      <c r="AC190" s="35">
        <f t="shared" si="38"/>
        <v>0</v>
      </c>
      <c r="AD190" s="35">
        <f t="shared" si="39"/>
        <v>191</v>
      </c>
      <c r="AE190" s="70">
        <f t="shared" si="40"/>
        <v>0</v>
      </c>
      <c r="AF190" s="70" t="str">
        <f t="shared" si="41"/>
        <v/>
      </c>
      <c r="AG190" s="70">
        <f t="shared" si="42"/>
        <v>0</v>
      </c>
      <c r="AH190" s="70" t="str">
        <f t="shared" si="43"/>
        <v/>
      </c>
      <c r="AI190" s="70">
        <f t="shared" si="44"/>
        <v>191</v>
      </c>
      <c r="AJ190" s="70">
        <f t="shared" si="45"/>
        <v>2022</v>
      </c>
      <c r="AK190" s="70" t="str">
        <f t="shared" si="46"/>
        <v/>
      </c>
      <c r="AL190" s="72">
        <f>IF(AK190="Adjust",(_xlfn.XLOOKUP(A190,'Adj factor'!A:A,'Adj factor'!I:I,,0)*AI190),'Aggregate (2)'!AI190)</f>
        <v>191</v>
      </c>
      <c r="AM190" s="72">
        <f t="shared" si="47"/>
        <v>191</v>
      </c>
      <c r="AN190" s="73" t="str">
        <f t="shared" si="48"/>
        <v>Increasing</v>
      </c>
      <c r="AO190" s="42">
        <f>VLOOKUP(B190,'Growthrates source'!A$2:H$49,8,FALSE)</f>
        <v>-1.4958984742070136E-2</v>
      </c>
      <c r="AP190" s="42">
        <f>VLOOKUP(B190,'Growthrates source'!A$2:I$49,9,FALSE)</f>
        <v>0.1904674530041961</v>
      </c>
      <c r="AQ190" s="41">
        <f t="shared" si="49"/>
        <v>0</v>
      </c>
      <c r="AR190" s="41">
        <f t="shared" si="50"/>
        <v>0</v>
      </c>
      <c r="AS190" s="43">
        <f t="shared" si="51"/>
        <v>0</v>
      </c>
      <c r="AT190" s="43">
        <f t="shared" si="52"/>
        <v>0</v>
      </c>
      <c r="AU190" s="43">
        <f t="shared" si="53"/>
        <v>6.8423131439062257E-2</v>
      </c>
    </row>
    <row r="191" spans="1:47" x14ac:dyDescent="0.35">
      <c r="A191" t="str">
        <f>_xlfn.XLOOKUP(B191,'country codes'!G:G,'country codes'!H:H,,0)</f>
        <v>Cameroon</v>
      </c>
      <c r="B191" s="34" t="s">
        <v>169</v>
      </c>
      <c r="C191" s="41">
        <v>21032705</v>
      </c>
      <c r="D191" s="34" t="s">
        <v>84</v>
      </c>
      <c r="E191" s="34">
        <v>0</v>
      </c>
      <c r="F191" s="41">
        <v>21632850.000000004</v>
      </c>
      <c r="G191" s="34">
        <v>0</v>
      </c>
      <c r="I191" s="34">
        <v>0</v>
      </c>
      <c r="K191" s="34">
        <v>0</v>
      </c>
      <c r="M191" s="34">
        <v>0</v>
      </c>
      <c r="O191" s="34">
        <v>0</v>
      </c>
      <c r="P191" s="41">
        <v>25076746.500000015</v>
      </c>
      <c r="Q191" s="34">
        <v>0</v>
      </c>
      <c r="R191" s="34">
        <f t="shared" si="36"/>
        <v>0</v>
      </c>
      <c r="T191" s="34">
        <v>0</v>
      </c>
      <c r="V191" s="34">
        <v>64</v>
      </c>
      <c r="X191" s="34">
        <v>584</v>
      </c>
      <c r="Y191" s="41">
        <v>27914536.499999989</v>
      </c>
      <c r="Z191" s="34">
        <v>606</v>
      </c>
      <c r="AA191" s="34">
        <v>0</v>
      </c>
      <c r="AB191" s="35">
        <f t="shared" si="37"/>
        <v>0</v>
      </c>
      <c r="AC191" s="35">
        <f t="shared" si="38"/>
        <v>0</v>
      </c>
      <c r="AD191" s="35">
        <f t="shared" si="39"/>
        <v>606</v>
      </c>
      <c r="AE191" s="70">
        <f t="shared" si="40"/>
        <v>0</v>
      </c>
      <c r="AF191" s="70" t="str">
        <f t="shared" si="41"/>
        <v/>
      </c>
      <c r="AG191" s="70">
        <f t="shared" si="42"/>
        <v>0</v>
      </c>
      <c r="AH191" s="70" t="str">
        <f t="shared" si="43"/>
        <v/>
      </c>
      <c r="AI191" s="70">
        <f t="shared" si="44"/>
        <v>606</v>
      </c>
      <c r="AJ191" s="70">
        <f t="shared" si="45"/>
        <v>2022</v>
      </c>
      <c r="AK191" s="70" t="str">
        <f t="shared" si="46"/>
        <v/>
      </c>
      <c r="AL191" s="72">
        <f>IF(AK191="Adjust",(_xlfn.XLOOKUP(A191,'Adj factor'!A:A,'Adj factor'!I:I,,0)*AI191),'Aggregate (2)'!AI191)</f>
        <v>606</v>
      </c>
      <c r="AM191" s="72">
        <f t="shared" si="47"/>
        <v>606</v>
      </c>
      <c r="AN191" s="73" t="str">
        <f t="shared" si="48"/>
        <v>Increasing</v>
      </c>
      <c r="AO191" s="42">
        <f>VLOOKUP(B191,'Growthrates source'!A$2:H$49,8,FALSE)</f>
        <v>-1.4958984742070136E-2</v>
      </c>
      <c r="AP191" s="42">
        <f>VLOOKUP(B191,'Growthrates source'!A$2:I$49,9,FALSE)</f>
        <v>0.1904674530041961</v>
      </c>
      <c r="AQ191" s="41">
        <f t="shared" si="49"/>
        <v>0</v>
      </c>
      <c r="AR191" s="41">
        <f t="shared" si="50"/>
        <v>0</v>
      </c>
      <c r="AS191" s="43">
        <f t="shared" si="51"/>
        <v>0</v>
      </c>
      <c r="AT191" s="43">
        <f t="shared" si="52"/>
        <v>0</v>
      </c>
      <c r="AU191" s="43">
        <f t="shared" si="53"/>
        <v>0.21709119189566348</v>
      </c>
    </row>
    <row r="192" spans="1:47" x14ac:dyDescent="0.35">
      <c r="A192" t="str">
        <f>_xlfn.XLOOKUP(B192,'country codes'!G:G,'country codes'!H:H,,0)</f>
        <v>Cameroon</v>
      </c>
      <c r="B192" s="34" t="s">
        <v>169</v>
      </c>
      <c r="C192" s="41">
        <v>21032706</v>
      </c>
      <c r="D192" s="34" t="s">
        <v>126</v>
      </c>
      <c r="E192" s="34">
        <v>0</v>
      </c>
      <c r="F192" s="41">
        <v>21632850.000000004</v>
      </c>
      <c r="G192" s="34">
        <v>0</v>
      </c>
      <c r="I192" s="34">
        <v>0</v>
      </c>
      <c r="K192" s="34">
        <v>0</v>
      </c>
      <c r="M192" s="34">
        <v>0</v>
      </c>
      <c r="O192" s="34">
        <v>0</v>
      </c>
      <c r="P192" s="41">
        <v>25076746.500000015</v>
      </c>
      <c r="Q192" s="34">
        <v>0</v>
      </c>
      <c r="R192" s="34">
        <f t="shared" si="36"/>
        <v>0</v>
      </c>
      <c r="T192" s="34">
        <v>0</v>
      </c>
      <c r="V192" s="34">
        <v>2</v>
      </c>
      <c r="X192" s="34">
        <v>0</v>
      </c>
      <c r="Y192" s="41">
        <v>27914536.499999989</v>
      </c>
      <c r="Z192" s="34">
        <v>0</v>
      </c>
      <c r="AA192" s="34">
        <v>0</v>
      </c>
      <c r="AB192" s="35">
        <f t="shared" si="37"/>
        <v>0</v>
      </c>
      <c r="AC192" s="35">
        <f t="shared" si="38"/>
        <v>0</v>
      </c>
      <c r="AD192" s="35">
        <f t="shared" si="39"/>
        <v>2</v>
      </c>
      <c r="AE192" s="70">
        <f t="shared" si="40"/>
        <v>0</v>
      </c>
      <c r="AF192" s="70" t="str">
        <f t="shared" si="41"/>
        <v/>
      </c>
      <c r="AG192" s="70">
        <f t="shared" si="42"/>
        <v>0</v>
      </c>
      <c r="AH192" s="70" t="str">
        <f t="shared" si="43"/>
        <v/>
      </c>
      <c r="AI192" s="70">
        <f t="shared" si="44"/>
        <v>2</v>
      </c>
      <c r="AJ192" s="70">
        <f t="shared" si="45"/>
        <v>2020</v>
      </c>
      <c r="AK192" s="70" t="str">
        <f t="shared" si="46"/>
        <v/>
      </c>
      <c r="AL192" s="72">
        <f>IF(AK192="Adjust",(_xlfn.XLOOKUP(A192,'Adj factor'!A:A,'Adj factor'!I:I,,0)*AI192),'Aggregate (2)'!AI192)</f>
        <v>2</v>
      </c>
      <c r="AM192" s="72">
        <f t="shared" si="47"/>
        <v>2</v>
      </c>
      <c r="AN192" s="73" t="str">
        <f t="shared" si="48"/>
        <v>Increasing</v>
      </c>
      <c r="AO192" s="42">
        <f>VLOOKUP(B192,'Growthrates source'!A$2:H$49,8,FALSE)</f>
        <v>-1.4958984742070136E-2</v>
      </c>
      <c r="AP192" s="42">
        <f>VLOOKUP(B192,'Growthrates source'!A$2:I$49,9,FALSE)</f>
        <v>0.1904674530041961</v>
      </c>
      <c r="AQ192" s="41">
        <f t="shared" si="49"/>
        <v>0</v>
      </c>
      <c r="AR192" s="41">
        <f t="shared" si="50"/>
        <v>0</v>
      </c>
      <c r="AS192" s="43">
        <f t="shared" si="51"/>
        <v>0</v>
      </c>
      <c r="AT192" s="43">
        <f t="shared" si="52"/>
        <v>0</v>
      </c>
      <c r="AU192" s="43">
        <f t="shared" si="53"/>
        <v>7.1647258051374082E-4</v>
      </c>
    </row>
    <row r="193" spans="1:47" x14ac:dyDescent="0.35">
      <c r="A193" t="str">
        <f>_xlfn.XLOOKUP(B193,'country codes'!G:G,'country codes'!H:H,,0)</f>
        <v>Cameroon</v>
      </c>
      <c r="B193" s="34" t="s">
        <v>169</v>
      </c>
      <c r="C193" s="41">
        <v>21032707</v>
      </c>
      <c r="D193" s="34" t="s">
        <v>87</v>
      </c>
      <c r="E193" s="34">
        <v>0</v>
      </c>
      <c r="F193" s="41">
        <v>21632850.000000004</v>
      </c>
      <c r="G193" s="34">
        <v>0</v>
      </c>
      <c r="I193" s="34">
        <v>0</v>
      </c>
      <c r="K193" s="34">
        <v>0</v>
      </c>
      <c r="M193" s="34">
        <v>0</v>
      </c>
      <c r="O193" s="34">
        <v>0</v>
      </c>
      <c r="P193" s="41">
        <v>25076746.500000015</v>
      </c>
      <c r="Q193" s="34">
        <v>0</v>
      </c>
      <c r="R193" s="34">
        <f t="shared" si="36"/>
        <v>0</v>
      </c>
      <c r="T193" s="34">
        <v>0</v>
      </c>
      <c r="V193" s="34">
        <v>7</v>
      </c>
      <c r="X193" s="34">
        <v>0</v>
      </c>
      <c r="Y193" s="41">
        <v>27914536.499999989</v>
      </c>
      <c r="Z193" s="34">
        <v>16</v>
      </c>
      <c r="AA193" s="34">
        <v>0</v>
      </c>
      <c r="AB193" s="35">
        <f t="shared" si="37"/>
        <v>0</v>
      </c>
      <c r="AC193" s="35">
        <f t="shared" si="38"/>
        <v>0</v>
      </c>
      <c r="AD193" s="35">
        <f t="shared" si="39"/>
        <v>16</v>
      </c>
      <c r="AE193" s="70">
        <f t="shared" si="40"/>
        <v>0</v>
      </c>
      <c r="AF193" s="70" t="str">
        <f t="shared" si="41"/>
        <v/>
      </c>
      <c r="AG193" s="70">
        <f t="shared" si="42"/>
        <v>0</v>
      </c>
      <c r="AH193" s="70" t="str">
        <f t="shared" si="43"/>
        <v/>
      </c>
      <c r="AI193" s="70">
        <f t="shared" si="44"/>
        <v>16</v>
      </c>
      <c r="AJ193" s="70">
        <f t="shared" si="45"/>
        <v>2022</v>
      </c>
      <c r="AK193" s="70" t="str">
        <f t="shared" si="46"/>
        <v/>
      </c>
      <c r="AL193" s="72">
        <f>IF(AK193="Adjust",(_xlfn.XLOOKUP(A193,'Adj factor'!A:A,'Adj factor'!I:I,,0)*AI193),'Aggregate (2)'!AI193)</f>
        <v>16</v>
      </c>
      <c r="AM193" s="72">
        <f t="shared" si="47"/>
        <v>16</v>
      </c>
      <c r="AN193" s="73" t="str">
        <f t="shared" si="48"/>
        <v>Increasing</v>
      </c>
      <c r="AO193" s="42">
        <f>VLOOKUP(B193,'Growthrates source'!A$2:H$49,8,FALSE)</f>
        <v>-1.4958984742070136E-2</v>
      </c>
      <c r="AP193" s="42">
        <f>VLOOKUP(B193,'Growthrates source'!A$2:I$49,9,FALSE)</f>
        <v>0.1904674530041961</v>
      </c>
      <c r="AQ193" s="41">
        <f t="shared" si="49"/>
        <v>0</v>
      </c>
      <c r="AR193" s="41">
        <f t="shared" si="50"/>
        <v>0</v>
      </c>
      <c r="AS193" s="43">
        <f t="shared" si="51"/>
        <v>0</v>
      </c>
      <c r="AT193" s="43">
        <f t="shared" si="52"/>
        <v>0</v>
      </c>
      <c r="AU193" s="43">
        <f t="shared" si="53"/>
        <v>5.7317806441099265E-3</v>
      </c>
    </row>
    <row r="194" spans="1:47" x14ac:dyDescent="0.35">
      <c r="A194" t="str">
        <f>_xlfn.XLOOKUP(B194,'country codes'!G:G,'country codes'!H:H,,0)</f>
        <v>DRC</v>
      </c>
      <c r="B194" s="34" t="s">
        <v>155</v>
      </c>
      <c r="C194" s="41">
        <v>70997869.50000006</v>
      </c>
      <c r="D194" s="34" t="s">
        <v>135</v>
      </c>
      <c r="E194" s="34">
        <v>0</v>
      </c>
      <c r="F194" s="41">
        <v>73460021</v>
      </c>
      <c r="G194" s="34">
        <v>12836</v>
      </c>
      <c r="H194" s="34">
        <v>76035588.49999994</v>
      </c>
      <c r="I194" s="34">
        <v>0</v>
      </c>
      <c r="J194" s="34">
        <v>78656903.50000006</v>
      </c>
      <c r="K194" s="34">
        <v>0</v>
      </c>
      <c r="L194" s="34">
        <v>81430976.499999985</v>
      </c>
      <c r="M194" s="34">
        <v>200</v>
      </c>
      <c r="N194" s="34">
        <v>84283273.000000045</v>
      </c>
      <c r="O194" s="34">
        <v>0</v>
      </c>
      <c r="P194" s="41">
        <v>87087354.999999985</v>
      </c>
      <c r="Q194" s="34">
        <v>0</v>
      </c>
      <c r="R194" s="34">
        <f t="shared" si="36"/>
        <v>31546</v>
      </c>
      <c r="S194" s="34">
        <v>89906890.500000015</v>
      </c>
      <c r="T194" s="34">
        <v>30032</v>
      </c>
      <c r="U194" s="34">
        <v>92853164.500000015</v>
      </c>
      <c r="V194" s="34">
        <v>0</v>
      </c>
      <c r="W194" s="34">
        <v>95894118.499999985</v>
      </c>
      <c r="X194" s="34">
        <v>33978</v>
      </c>
      <c r="Y194" s="41">
        <v>99010212</v>
      </c>
      <c r="Z194" s="34">
        <v>36986</v>
      </c>
      <c r="AA194" s="34">
        <v>31546</v>
      </c>
      <c r="AB194" s="35">
        <f t="shared" si="37"/>
        <v>12836</v>
      </c>
      <c r="AC194" s="35">
        <f t="shared" si="38"/>
        <v>30032</v>
      </c>
      <c r="AD194" s="35">
        <f t="shared" si="39"/>
        <v>36986</v>
      </c>
      <c r="AE194" s="70">
        <f t="shared" si="40"/>
        <v>12836</v>
      </c>
      <c r="AF194" s="70">
        <f t="shared" si="41"/>
        <v>2013</v>
      </c>
      <c r="AG194" s="70">
        <f t="shared" si="42"/>
        <v>31546</v>
      </c>
      <c r="AH194" s="70" t="str">
        <f t="shared" si="43"/>
        <v>2018 (triag)</v>
      </c>
      <c r="AI194" s="70">
        <f t="shared" si="44"/>
        <v>36986</v>
      </c>
      <c r="AJ194" s="70">
        <f t="shared" si="45"/>
        <v>2022</v>
      </c>
      <c r="AK194" s="70" t="str">
        <f t="shared" si="46"/>
        <v/>
      </c>
      <c r="AL194" s="72">
        <f>IF(AK194="Adjust",(_xlfn.XLOOKUP(A194,'Adj factor'!A:A,'Adj factor'!I:I,,0)*AI194),'Aggregate (2)'!AI194)</f>
        <v>36986</v>
      </c>
      <c r="AM194" s="72">
        <f t="shared" si="47"/>
        <v>36986</v>
      </c>
      <c r="AN194" s="73" t="str">
        <f t="shared" si="48"/>
        <v>Increasing</v>
      </c>
      <c r="AO194" s="42">
        <f>VLOOKUP(B194,'Growthrates source'!A$2:H$49,8,FALSE)</f>
        <v>0.14126140610967886</v>
      </c>
      <c r="AP194" s="42">
        <f>VLOOKUP(B194,'Growthrates source'!A$2:I$49,9,FALSE)</f>
        <v>5.4673730437993617E-2</v>
      </c>
      <c r="AQ194" s="41">
        <f t="shared" si="49"/>
        <v>15566.789511659323</v>
      </c>
      <c r="AR194" s="41">
        <f t="shared" si="50"/>
        <v>37168.73642993332</v>
      </c>
      <c r="AS194" s="43">
        <f t="shared" si="51"/>
        <v>1.7473449946332034</v>
      </c>
      <c r="AT194" s="43">
        <f t="shared" si="52"/>
        <v>3.6223398907912641</v>
      </c>
      <c r="AU194" s="43">
        <f t="shared" si="53"/>
        <v>3.7355742658141162</v>
      </c>
    </row>
    <row r="195" spans="1:47" x14ac:dyDescent="0.35">
      <c r="A195" t="str">
        <f>_xlfn.XLOOKUP(B195,'country codes'!G:G,'country codes'!H:H,,0)</f>
        <v>DRC</v>
      </c>
      <c r="B195" s="34" t="s">
        <v>155</v>
      </c>
      <c r="C195" s="41">
        <v>70997870.500000104</v>
      </c>
      <c r="D195" s="34" t="s">
        <v>139</v>
      </c>
      <c r="E195" s="34">
        <v>0</v>
      </c>
      <c r="F195" s="41">
        <v>73460021</v>
      </c>
      <c r="G195" s="34">
        <v>119626</v>
      </c>
      <c r="I195" s="34">
        <v>0</v>
      </c>
      <c r="K195" s="34">
        <v>144540</v>
      </c>
      <c r="M195" s="34">
        <v>89794</v>
      </c>
      <c r="O195" s="34">
        <v>146092</v>
      </c>
      <c r="P195" s="41">
        <v>87087354.999999985</v>
      </c>
      <c r="Q195" s="34">
        <v>186652</v>
      </c>
      <c r="R195" s="34">
        <f t="shared" ref="R195:R258" si="54">MAX(Q195,AA195)</f>
        <v>186652</v>
      </c>
      <c r="T195" s="34">
        <v>187928</v>
      </c>
      <c r="V195" s="34">
        <v>0</v>
      </c>
      <c r="X195" s="34">
        <v>203504</v>
      </c>
      <c r="Y195" s="41">
        <v>99010212</v>
      </c>
      <c r="Z195" s="34">
        <v>230632</v>
      </c>
      <c r="AA195" s="34">
        <v>103785</v>
      </c>
      <c r="AB195" s="35">
        <f t="shared" ref="AB195:AB258" si="55">MAX(G195,E195,I195,K195)</f>
        <v>144540</v>
      </c>
      <c r="AC195" s="35">
        <f t="shared" ref="AC195:AC258" si="56">MAX(M195,O195,Q195,T195)</f>
        <v>187928</v>
      </c>
      <c r="AD195" s="35">
        <f t="shared" ref="AD195:AD258" si="57">MAX(V195,X195,Z195)</f>
        <v>230632</v>
      </c>
      <c r="AE195" s="70">
        <f t="shared" ref="AE195:AE258" si="58">IF(G195&gt;0,G195,IF(E195&gt;0,E195,IF(I195&gt;0,I195,K195)))</f>
        <v>119626</v>
      </c>
      <c r="AF195" s="70">
        <f t="shared" ref="AF195:AF258" si="59">IF(AE195&gt;0,_xlfn.XLOOKUP(AE195,$B195:$K195,$B$1:$K$1,,0),"")</f>
        <v>2013</v>
      </c>
      <c r="AG195" s="70">
        <f t="shared" ref="AG195:AG258" si="60">IF(R195&gt;0,R195,IF(O195&gt;0,O195,T195))</f>
        <v>186652</v>
      </c>
      <c r="AH195" s="70">
        <f t="shared" ref="AH195:AH258" si="61">IF(AG195&gt;0,_xlfn.XLOOKUP(AG195,$L195:$T195,$L$1:$T$1,,0),"")</f>
        <v>2018</v>
      </c>
      <c r="AI195" s="70">
        <f t="shared" ref="AI195:AI258" si="62">IF((IF(Z195&gt;0,Z195,IF(X195&gt;0,X195,IF(V195&gt;0,V195,T195))))=0,AG195,IF(Z195&gt;0,Z195,IF(X195&gt;0,X195,IF(V195&gt;0,V195,T195))))</f>
        <v>230632</v>
      </c>
      <c r="AJ195" s="70">
        <f t="shared" ref="AJ195:AJ258" si="63">IFERROR(IF(AI195&gt;0,_xlfn.XLOOKUP(AI195,$V195:$Z195,$V$1:$Z$1,,0),""),AH195)</f>
        <v>2022</v>
      </c>
      <c r="AK195" s="70" t="str">
        <f t="shared" ref="AK195:AK258" si="64">IF(AI195&lt;AG195,"Adjust","")</f>
        <v/>
      </c>
      <c r="AL195" s="72">
        <f>IF(AK195="Adjust",(_xlfn.XLOOKUP(A195,'Adj factor'!A:A,'Adj factor'!I:I,,0)*AI195),'Aggregate (2)'!AI195)</f>
        <v>230632</v>
      </c>
      <c r="AM195" s="72">
        <f t="shared" ref="AM195:AM258" si="65">IF(AL195&lt;AG195,AG195,AL195)</f>
        <v>230632</v>
      </c>
      <c r="AN195" s="73" t="str">
        <f t="shared" ref="AN195:AN258" si="66">IF(AL195&gt;AG195,"Increasing",IF(AL195&lt;AG195,"Decreasing","No change"))</f>
        <v>Increasing</v>
      </c>
      <c r="AO195" s="42">
        <f>VLOOKUP(B195,'Growthrates source'!A$2:H$49,8,FALSE)</f>
        <v>0.14126140610967886</v>
      </c>
      <c r="AP195" s="42">
        <f>VLOOKUP(B195,'Growthrates source'!A$2:I$49,9,FALSE)</f>
        <v>5.4673730437993617E-2</v>
      </c>
      <c r="AQ195" s="41">
        <f t="shared" ref="AQ195:AQ258" si="67">AA195/(EXP(AO195*5))</f>
        <v>51214.076252696468</v>
      </c>
      <c r="AR195" s="41">
        <f t="shared" ref="AR195:AR258" si="68">AA195*EXP(AP195*3)</f>
        <v>122283.56401384104</v>
      </c>
      <c r="AS195" s="43">
        <f t="shared" ref="AS195:AS258" si="69">(AE195*10000)/F195</f>
        <v>16.284503920846959</v>
      </c>
      <c r="AT195" s="43">
        <f t="shared" ref="AT195:AT258" si="70">(AG195*10000)/P195</f>
        <v>21.43273268547426</v>
      </c>
      <c r="AU195" s="43">
        <f t="shared" ref="AU195:AU258" si="71">(AM195*10000)/Y195</f>
        <v>23.293758829644766</v>
      </c>
    </row>
    <row r="196" spans="1:47" x14ac:dyDescent="0.35">
      <c r="A196" t="str">
        <f>_xlfn.XLOOKUP(B196,'country codes'!G:G,'country codes'!H:H,,0)</f>
        <v>DRC</v>
      </c>
      <c r="B196" s="34" t="s">
        <v>155</v>
      </c>
      <c r="C196" s="41">
        <v>70997871.500000104</v>
      </c>
      <c r="D196" s="34" t="s">
        <v>138</v>
      </c>
      <c r="E196" s="34">
        <v>0</v>
      </c>
      <c r="F196" s="41">
        <v>73460021</v>
      </c>
      <c r="G196" s="34">
        <v>3110</v>
      </c>
      <c r="I196" s="34">
        <v>0</v>
      </c>
      <c r="K196" s="34">
        <v>0</v>
      </c>
      <c r="M196" s="34">
        <v>3586</v>
      </c>
      <c r="O196" s="34">
        <v>0</v>
      </c>
      <c r="P196" s="41">
        <v>87087354.999999985</v>
      </c>
      <c r="Q196" s="34">
        <v>0</v>
      </c>
      <c r="R196" s="34">
        <f t="shared" si="54"/>
        <v>3642</v>
      </c>
      <c r="T196" s="34">
        <v>6298</v>
      </c>
      <c r="V196" s="34">
        <v>0</v>
      </c>
      <c r="X196" s="34">
        <v>4186</v>
      </c>
      <c r="Y196" s="41">
        <v>99010212</v>
      </c>
      <c r="Z196" s="34">
        <v>5280</v>
      </c>
      <c r="AA196" s="34">
        <v>3642</v>
      </c>
      <c r="AB196" s="35">
        <f t="shared" si="55"/>
        <v>3110</v>
      </c>
      <c r="AC196" s="35">
        <f t="shared" si="56"/>
        <v>6298</v>
      </c>
      <c r="AD196" s="35">
        <f t="shared" si="57"/>
        <v>5280</v>
      </c>
      <c r="AE196" s="70">
        <f t="shared" si="58"/>
        <v>3110</v>
      </c>
      <c r="AF196" s="70">
        <f t="shared" si="59"/>
        <v>2013</v>
      </c>
      <c r="AG196" s="70">
        <f t="shared" si="60"/>
        <v>3642</v>
      </c>
      <c r="AH196" s="70" t="str">
        <f t="shared" si="61"/>
        <v>2018 (triag)</v>
      </c>
      <c r="AI196" s="70">
        <f t="shared" si="62"/>
        <v>5280</v>
      </c>
      <c r="AJ196" s="70">
        <f t="shared" si="63"/>
        <v>2022</v>
      </c>
      <c r="AK196" s="70" t="str">
        <f t="shared" si="64"/>
        <v/>
      </c>
      <c r="AL196" s="72">
        <f>IF(AK196="Adjust",(_xlfn.XLOOKUP(A196,'Adj factor'!A:A,'Adj factor'!I:I,,0)*AI196),'Aggregate (2)'!AI196)</f>
        <v>5280</v>
      </c>
      <c r="AM196" s="72">
        <f t="shared" si="65"/>
        <v>5280</v>
      </c>
      <c r="AN196" s="73" t="str">
        <f t="shared" si="66"/>
        <v>Increasing</v>
      </c>
      <c r="AO196" s="42">
        <f>VLOOKUP(B196,'Growthrates source'!A$2:H$49,8,FALSE)</f>
        <v>0.14126140610967886</v>
      </c>
      <c r="AP196" s="42">
        <f>VLOOKUP(B196,'Growthrates source'!A$2:I$49,9,FALSE)</f>
        <v>5.4673730437993617E-2</v>
      </c>
      <c r="AQ196" s="41">
        <f t="shared" si="67"/>
        <v>1797.1929056445588</v>
      </c>
      <c r="AR196" s="41">
        <f t="shared" si="68"/>
        <v>4291.1474696575524</v>
      </c>
      <c r="AS196" s="43">
        <f t="shared" si="69"/>
        <v>0.42335953048529623</v>
      </c>
      <c r="AT196" s="43">
        <f t="shared" si="70"/>
        <v>0.41820078242128272</v>
      </c>
      <c r="AU196" s="43">
        <f t="shared" si="71"/>
        <v>0.53327832486612592</v>
      </c>
    </row>
    <row r="197" spans="1:47" x14ac:dyDescent="0.35">
      <c r="A197" t="str">
        <f>_xlfn.XLOOKUP(B197,'country codes'!G:G,'country codes'!H:H,,0)</f>
        <v>DRC</v>
      </c>
      <c r="B197" s="34" t="s">
        <v>155</v>
      </c>
      <c r="C197" s="41">
        <v>70997872.500000104</v>
      </c>
      <c r="D197" s="34" t="s">
        <v>82</v>
      </c>
      <c r="E197" s="34">
        <v>409</v>
      </c>
      <c r="F197" s="41">
        <v>73460021</v>
      </c>
      <c r="G197" s="34">
        <v>35</v>
      </c>
      <c r="I197" s="34">
        <v>177</v>
      </c>
      <c r="K197" s="34">
        <v>3609</v>
      </c>
      <c r="M197" s="34">
        <v>0</v>
      </c>
      <c r="O197" s="34">
        <v>108</v>
      </c>
      <c r="P197" s="41">
        <v>87087354.999999985</v>
      </c>
      <c r="Q197" s="34">
        <v>47</v>
      </c>
      <c r="R197" s="34">
        <f t="shared" si="54"/>
        <v>1687</v>
      </c>
      <c r="T197" s="34">
        <v>3532</v>
      </c>
      <c r="V197" s="34">
        <v>2439</v>
      </c>
      <c r="X197" s="34">
        <v>2490</v>
      </c>
      <c r="Y197" s="41">
        <v>99010212</v>
      </c>
      <c r="Z197" s="34">
        <v>487</v>
      </c>
      <c r="AA197" s="34">
        <v>1687</v>
      </c>
      <c r="AB197" s="35">
        <f t="shared" si="55"/>
        <v>3609</v>
      </c>
      <c r="AC197" s="35">
        <f t="shared" si="56"/>
        <v>3532</v>
      </c>
      <c r="AD197" s="35">
        <f t="shared" si="57"/>
        <v>2490</v>
      </c>
      <c r="AE197" s="70">
        <f t="shared" si="58"/>
        <v>35</v>
      </c>
      <c r="AF197" s="70">
        <f t="shared" si="59"/>
        <v>2013</v>
      </c>
      <c r="AG197" s="70">
        <f t="shared" si="60"/>
        <v>1687</v>
      </c>
      <c r="AH197" s="70" t="str">
        <f t="shared" si="61"/>
        <v>2018 (triag)</v>
      </c>
      <c r="AI197" s="70">
        <f t="shared" si="62"/>
        <v>487</v>
      </c>
      <c r="AJ197" s="70">
        <f t="shared" si="63"/>
        <v>2022</v>
      </c>
      <c r="AK197" s="70" t="str">
        <f t="shared" si="64"/>
        <v>Adjust</v>
      </c>
      <c r="AL197" s="72">
        <f>IF(AK197="Adjust",(_xlfn.XLOOKUP(A197,'Adj factor'!A:A,'Adj factor'!I:I,,0)*AI197),'Aggregate (2)'!AI197)</f>
        <v>560.65591825072988</v>
      </c>
      <c r="AM197" s="72">
        <f t="shared" si="65"/>
        <v>1687</v>
      </c>
      <c r="AN197" s="73" t="str">
        <f t="shared" si="66"/>
        <v>Decreasing</v>
      </c>
      <c r="AO197" s="42">
        <f>VLOOKUP(B197,'Growthrates source'!A$2:H$49,8,FALSE)</f>
        <v>0.14126140610967886</v>
      </c>
      <c r="AP197" s="42">
        <f>VLOOKUP(B197,'Growthrates source'!A$2:I$49,9,FALSE)</f>
        <v>5.4673730437993617E-2</v>
      </c>
      <c r="AQ197" s="41">
        <f t="shared" si="67"/>
        <v>832.47238655199635</v>
      </c>
      <c r="AR197" s="41">
        <f t="shared" si="68"/>
        <v>1987.6896708710299</v>
      </c>
      <c r="AS197" s="43">
        <f t="shared" si="69"/>
        <v>4.7644963237895074E-3</v>
      </c>
      <c r="AT197" s="43">
        <f t="shared" si="70"/>
        <v>0.19371354199470178</v>
      </c>
      <c r="AU197" s="43">
        <f t="shared" si="71"/>
        <v>0.17038646478203684</v>
      </c>
    </row>
    <row r="198" spans="1:47" x14ac:dyDescent="0.35">
      <c r="A198" t="str">
        <f>_xlfn.XLOOKUP(B198,'country codes'!G:G,'country codes'!H:H,,0)</f>
        <v>DRC</v>
      </c>
      <c r="B198" s="34" t="s">
        <v>155</v>
      </c>
      <c r="C198" s="41">
        <v>70997873.500000104</v>
      </c>
      <c r="D198" s="34" t="s">
        <v>60</v>
      </c>
      <c r="E198" s="34">
        <v>287</v>
      </c>
      <c r="F198" s="41">
        <v>73460021</v>
      </c>
      <c r="G198" s="34">
        <v>44</v>
      </c>
      <c r="I198" s="34">
        <v>132</v>
      </c>
      <c r="K198" s="34">
        <v>2898</v>
      </c>
      <c r="M198" s="34">
        <v>0</v>
      </c>
      <c r="O198" s="34">
        <v>9</v>
      </c>
      <c r="P198" s="41">
        <v>87087354.999999985</v>
      </c>
      <c r="Q198" s="34">
        <v>24</v>
      </c>
      <c r="R198" s="34">
        <f t="shared" si="54"/>
        <v>404</v>
      </c>
      <c r="T198" s="34">
        <v>1440</v>
      </c>
      <c r="V198" s="34">
        <v>1004</v>
      </c>
      <c r="X198" s="34">
        <v>2881</v>
      </c>
      <c r="Y198" s="41">
        <v>99010212</v>
      </c>
      <c r="Z198" s="34">
        <v>215</v>
      </c>
      <c r="AA198" s="34">
        <v>404</v>
      </c>
      <c r="AB198" s="35">
        <f t="shared" si="55"/>
        <v>2898</v>
      </c>
      <c r="AC198" s="35">
        <f t="shared" si="56"/>
        <v>1440</v>
      </c>
      <c r="AD198" s="35">
        <f t="shared" si="57"/>
        <v>2881</v>
      </c>
      <c r="AE198" s="70">
        <f t="shared" si="58"/>
        <v>44</v>
      </c>
      <c r="AF198" s="70">
        <f t="shared" si="59"/>
        <v>2013</v>
      </c>
      <c r="AG198" s="70">
        <f t="shared" si="60"/>
        <v>404</v>
      </c>
      <c r="AH198" s="70" t="str">
        <f t="shared" si="61"/>
        <v>2018 (triag)</v>
      </c>
      <c r="AI198" s="70">
        <f t="shared" si="62"/>
        <v>215</v>
      </c>
      <c r="AJ198" s="70">
        <f t="shared" si="63"/>
        <v>2022</v>
      </c>
      <c r="AK198" s="70" t="str">
        <f t="shared" si="64"/>
        <v>Adjust</v>
      </c>
      <c r="AL198" s="72">
        <f>IF(AK198="Adjust",(_xlfn.XLOOKUP(A198,'Adj factor'!A:A,'Adj factor'!I:I,,0)*AI198),'Aggregate (2)'!AI198)</f>
        <v>247.51749984375138</v>
      </c>
      <c r="AM198" s="72">
        <f t="shared" si="65"/>
        <v>404</v>
      </c>
      <c r="AN198" s="73" t="str">
        <f t="shared" si="66"/>
        <v>Decreasing</v>
      </c>
      <c r="AO198" s="42">
        <f>VLOOKUP(B198,'Growthrates source'!A$2:H$49,8,FALSE)</f>
        <v>0.14126140610967886</v>
      </c>
      <c r="AP198" s="42">
        <f>VLOOKUP(B198,'Growthrates source'!A$2:I$49,9,FALSE)</f>
        <v>5.4673730437993617E-2</v>
      </c>
      <c r="AQ198" s="41">
        <f t="shared" si="67"/>
        <v>199.3591251730922</v>
      </c>
      <c r="AR198" s="41">
        <f t="shared" si="68"/>
        <v>476.0086704397724</v>
      </c>
      <c r="AS198" s="43">
        <f t="shared" si="69"/>
        <v>5.9896525213353809E-3</v>
      </c>
      <c r="AT198" s="43">
        <f t="shared" si="70"/>
        <v>4.6390202113728227E-2</v>
      </c>
      <c r="AU198" s="43">
        <f t="shared" si="71"/>
        <v>4.0803871826877815E-2</v>
      </c>
    </row>
    <row r="199" spans="1:47" x14ac:dyDescent="0.35">
      <c r="A199" t="str">
        <f>_xlfn.XLOOKUP(B199,'country codes'!G:G,'country codes'!H:H,,0)</f>
        <v>DRC</v>
      </c>
      <c r="B199" s="34" t="s">
        <v>155</v>
      </c>
      <c r="C199" s="41">
        <v>70997874.500000104</v>
      </c>
      <c r="D199" s="34" t="s">
        <v>127</v>
      </c>
      <c r="E199" s="34">
        <v>0</v>
      </c>
      <c r="F199" s="41">
        <v>73460021</v>
      </c>
      <c r="G199" s="34">
        <v>0</v>
      </c>
      <c r="I199" s="34">
        <v>0</v>
      </c>
      <c r="K199" s="34">
        <v>0</v>
      </c>
      <c r="M199" s="34">
        <v>0</v>
      </c>
      <c r="O199" s="34">
        <v>0</v>
      </c>
      <c r="P199" s="41">
        <v>87087354.999999985</v>
      </c>
      <c r="Q199" s="34">
        <v>0</v>
      </c>
      <c r="R199" s="34">
        <f t="shared" si="54"/>
        <v>0</v>
      </c>
      <c r="T199" s="34">
        <v>0</v>
      </c>
      <c r="V199" s="34">
        <v>0</v>
      </c>
      <c r="X199" s="34">
        <v>0</v>
      </c>
      <c r="Y199" s="41">
        <v>99010212</v>
      </c>
      <c r="Z199" s="34">
        <v>0</v>
      </c>
      <c r="AA199" s="34">
        <v>0</v>
      </c>
      <c r="AB199" s="35">
        <f t="shared" si="55"/>
        <v>0</v>
      </c>
      <c r="AC199" s="35">
        <f t="shared" si="56"/>
        <v>0</v>
      </c>
      <c r="AD199" s="35">
        <f t="shared" si="57"/>
        <v>0</v>
      </c>
      <c r="AE199" s="70">
        <f t="shared" si="58"/>
        <v>0</v>
      </c>
      <c r="AF199" s="70" t="str">
        <f t="shared" si="59"/>
        <v/>
      </c>
      <c r="AG199" s="70">
        <f t="shared" si="60"/>
        <v>0</v>
      </c>
      <c r="AH199" s="70" t="str">
        <f t="shared" si="61"/>
        <v/>
      </c>
      <c r="AI199" s="70">
        <f t="shared" si="62"/>
        <v>0</v>
      </c>
      <c r="AJ199" s="70" t="str">
        <f t="shared" si="63"/>
        <v/>
      </c>
      <c r="AK199" s="70" t="str">
        <f t="shared" si="64"/>
        <v/>
      </c>
      <c r="AL199" s="72">
        <f>IF(AK199="Adjust",(_xlfn.XLOOKUP(A199,'Adj factor'!A:A,'Adj factor'!I:I,,0)*AI199),'Aggregate (2)'!AI199)</f>
        <v>0</v>
      </c>
      <c r="AM199" s="72">
        <f t="shared" si="65"/>
        <v>0</v>
      </c>
      <c r="AN199" s="73" t="str">
        <f t="shared" si="66"/>
        <v>No change</v>
      </c>
      <c r="AO199" s="42">
        <f>VLOOKUP(B199,'Growthrates source'!A$2:H$49,8,FALSE)</f>
        <v>0.14126140610967886</v>
      </c>
      <c r="AP199" s="42">
        <f>VLOOKUP(B199,'Growthrates source'!A$2:I$49,9,FALSE)</f>
        <v>5.4673730437993617E-2</v>
      </c>
      <c r="AQ199" s="41">
        <f t="shared" si="67"/>
        <v>0</v>
      </c>
      <c r="AR199" s="41">
        <f t="shared" si="68"/>
        <v>0</v>
      </c>
      <c r="AS199" s="43">
        <f t="shared" si="69"/>
        <v>0</v>
      </c>
      <c r="AT199" s="43">
        <f t="shared" si="70"/>
        <v>0</v>
      </c>
      <c r="AU199" s="43">
        <f t="shared" si="71"/>
        <v>0</v>
      </c>
    </row>
    <row r="200" spans="1:47" x14ac:dyDescent="0.35">
      <c r="A200" t="str">
        <f>_xlfn.XLOOKUP(B200,'country codes'!G:G,'country codes'!H:H,,0)</f>
        <v>DRC</v>
      </c>
      <c r="B200" s="34" t="s">
        <v>155</v>
      </c>
      <c r="C200" s="41">
        <v>70997875.500000104</v>
      </c>
      <c r="D200" s="34" t="s">
        <v>61</v>
      </c>
      <c r="E200" s="34">
        <v>19</v>
      </c>
      <c r="F200" s="41">
        <v>73460021</v>
      </c>
      <c r="G200" s="34">
        <v>0</v>
      </c>
      <c r="I200" s="34">
        <v>361</v>
      </c>
      <c r="K200" s="34">
        <v>2192</v>
      </c>
      <c r="M200" s="34">
        <v>0</v>
      </c>
      <c r="O200" s="34">
        <v>0</v>
      </c>
      <c r="P200" s="41">
        <v>87087354.999999985</v>
      </c>
      <c r="Q200" s="34">
        <v>119</v>
      </c>
      <c r="R200" s="34">
        <f t="shared" si="54"/>
        <v>535</v>
      </c>
      <c r="T200" s="34">
        <v>0</v>
      </c>
      <c r="V200" s="34">
        <v>776</v>
      </c>
      <c r="X200" s="34">
        <v>91</v>
      </c>
      <c r="Y200" s="41">
        <v>99010212</v>
      </c>
      <c r="Z200" s="34">
        <v>0</v>
      </c>
      <c r="AA200" s="34">
        <v>535</v>
      </c>
      <c r="AB200" s="35">
        <f t="shared" si="55"/>
        <v>2192</v>
      </c>
      <c r="AC200" s="35">
        <f t="shared" si="56"/>
        <v>119</v>
      </c>
      <c r="AD200" s="35">
        <f t="shared" si="57"/>
        <v>776</v>
      </c>
      <c r="AE200" s="70">
        <f t="shared" si="58"/>
        <v>19</v>
      </c>
      <c r="AF200" s="70">
        <f t="shared" si="59"/>
        <v>2012</v>
      </c>
      <c r="AG200" s="70">
        <f t="shared" si="60"/>
        <v>535</v>
      </c>
      <c r="AH200" s="70" t="str">
        <f t="shared" si="61"/>
        <v>2018 (triag)</v>
      </c>
      <c r="AI200" s="70">
        <f t="shared" si="62"/>
        <v>91</v>
      </c>
      <c r="AJ200" s="70">
        <f t="shared" si="63"/>
        <v>2021</v>
      </c>
      <c r="AK200" s="70" t="str">
        <f t="shared" si="64"/>
        <v>Adjust</v>
      </c>
      <c r="AL200" s="72">
        <f>IF(AK200="Adjust",(_xlfn.XLOOKUP(A200,'Adj factor'!A:A,'Adj factor'!I:I,,0)*AI200),'Aggregate (2)'!AI200)</f>
        <v>104.76322086409942</v>
      </c>
      <c r="AM200" s="72">
        <f t="shared" si="65"/>
        <v>535</v>
      </c>
      <c r="AN200" s="73" t="str">
        <f t="shared" si="66"/>
        <v>Decreasing</v>
      </c>
      <c r="AO200" s="42">
        <f>VLOOKUP(B200,'Growthrates source'!A$2:H$49,8,FALSE)</f>
        <v>0.14126140610967886</v>
      </c>
      <c r="AP200" s="42">
        <f>VLOOKUP(B200,'Growthrates source'!A$2:I$49,9,FALSE)</f>
        <v>5.4673730437993617E-2</v>
      </c>
      <c r="AQ200" s="41">
        <f t="shared" si="67"/>
        <v>264.0028019000107</v>
      </c>
      <c r="AR200" s="41">
        <f t="shared" si="68"/>
        <v>630.35801654771842</v>
      </c>
      <c r="AS200" s="43">
        <f t="shared" si="69"/>
        <v>2.5864408614857323E-3</v>
      </c>
      <c r="AT200" s="43">
        <f t="shared" si="70"/>
        <v>6.1432569630803471E-2</v>
      </c>
      <c r="AU200" s="43">
        <f t="shared" si="71"/>
        <v>5.4034830265791166E-2</v>
      </c>
    </row>
    <row r="201" spans="1:47" x14ac:dyDescent="0.35">
      <c r="A201" t="str">
        <f>_xlfn.XLOOKUP(B201,'country codes'!G:G,'country codes'!H:H,,0)</f>
        <v>DRC</v>
      </c>
      <c r="B201" s="34" t="s">
        <v>155</v>
      </c>
      <c r="C201" s="41">
        <v>70997876.500000104</v>
      </c>
      <c r="D201" s="34" t="s">
        <v>62</v>
      </c>
      <c r="E201" s="34">
        <v>634</v>
      </c>
      <c r="F201" s="41">
        <v>73460021</v>
      </c>
      <c r="G201" s="34">
        <v>0</v>
      </c>
      <c r="I201" s="34">
        <v>163</v>
      </c>
      <c r="K201" s="34">
        <v>1168</v>
      </c>
      <c r="M201" s="34">
        <v>0</v>
      </c>
      <c r="O201" s="34">
        <v>0</v>
      </c>
      <c r="P201" s="41">
        <v>87087354.999999985</v>
      </c>
      <c r="Q201" s="34">
        <v>136</v>
      </c>
      <c r="R201" s="34">
        <f t="shared" si="54"/>
        <v>167</v>
      </c>
      <c r="T201" s="34">
        <v>4362</v>
      </c>
      <c r="V201" s="34">
        <v>3788</v>
      </c>
      <c r="X201" s="34">
        <v>2684</v>
      </c>
      <c r="Y201" s="41">
        <v>99010212</v>
      </c>
      <c r="Z201" s="34">
        <v>233</v>
      </c>
      <c r="AA201" s="34">
        <v>167</v>
      </c>
      <c r="AB201" s="35">
        <f t="shared" si="55"/>
        <v>1168</v>
      </c>
      <c r="AC201" s="35">
        <f t="shared" si="56"/>
        <v>4362</v>
      </c>
      <c r="AD201" s="35">
        <f t="shared" si="57"/>
        <v>3788</v>
      </c>
      <c r="AE201" s="70">
        <f t="shared" si="58"/>
        <v>634</v>
      </c>
      <c r="AF201" s="70">
        <f t="shared" si="59"/>
        <v>2012</v>
      </c>
      <c r="AG201" s="70">
        <f t="shared" si="60"/>
        <v>167</v>
      </c>
      <c r="AH201" s="70" t="str">
        <f t="shared" si="61"/>
        <v>2018 (triag)</v>
      </c>
      <c r="AI201" s="70">
        <f t="shared" si="62"/>
        <v>233</v>
      </c>
      <c r="AJ201" s="70">
        <f t="shared" si="63"/>
        <v>2022</v>
      </c>
      <c r="AK201" s="70" t="str">
        <f t="shared" si="64"/>
        <v/>
      </c>
      <c r="AL201" s="72">
        <f>IF(AK201="Adjust",(_xlfn.XLOOKUP(A201,'Adj factor'!A:A,'Adj factor'!I:I,,0)*AI201),'Aggregate (2)'!AI201)</f>
        <v>233</v>
      </c>
      <c r="AM201" s="72">
        <f t="shared" si="65"/>
        <v>233</v>
      </c>
      <c r="AN201" s="73" t="str">
        <f t="shared" si="66"/>
        <v>Increasing</v>
      </c>
      <c r="AO201" s="42">
        <f>VLOOKUP(B201,'Growthrates source'!A$2:H$49,8,FALSE)</f>
        <v>0.14126140610967886</v>
      </c>
      <c r="AP201" s="42">
        <f>VLOOKUP(B201,'Growthrates source'!A$2:I$49,9,FALSE)</f>
        <v>5.4673730437993617E-2</v>
      </c>
      <c r="AQ201" s="41">
        <f t="shared" si="67"/>
        <v>82.408351247293055</v>
      </c>
      <c r="AR201" s="41">
        <f t="shared" si="68"/>
        <v>196.7659603055495</v>
      </c>
      <c r="AS201" s="43">
        <f t="shared" si="69"/>
        <v>8.6305447693787077E-2</v>
      </c>
      <c r="AT201" s="43">
        <f t="shared" si="70"/>
        <v>1.9176147903447065E-2</v>
      </c>
      <c r="AU201" s="43">
        <f t="shared" si="71"/>
        <v>2.3532926078372603E-2</v>
      </c>
    </row>
    <row r="202" spans="1:47" x14ac:dyDescent="0.35">
      <c r="A202" t="str">
        <f>_xlfn.XLOOKUP(B202,'country codes'!G:G,'country codes'!H:H,,0)</f>
        <v>DRC</v>
      </c>
      <c r="B202" s="34" t="s">
        <v>155</v>
      </c>
      <c r="C202" s="41">
        <v>70997877.500000104</v>
      </c>
      <c r="D202" s="34" t="s">
        <v>227</v>
      </c>
      <c r="E202" s="34">
        <v>0</v>
      </c>
      <c r="F202" s="41">
        <v>73460021</v>
      </c>
      <c r="G202" s="34">
        <v>0</v>
      </c>
      <c r="I202" s="34">
        <v>0</v>
      </c>
      <c r="K202" s="34">
        <v>0</v>
      </c>
      <c r="M202" s="34">
        <v>0</v>
      </c>
      <c r="O202" s="34">
        <v>0</v>
      </c>
      <c r="P202" s="41">
        <v>87087354.999999985</v>
      </c>
      <c r="Q202" s="34">
        <v>0</v>
      </c>
      <c r="R202" s="34">
        <f t="shared" si="54"/>
        <v>0</v>
      </c>
      <c r="T202" s="34">
        <v>0</v>
      </c>
      <c r="V202" s="34">
        <v>0</v>
      </c>
      <c r="X202" s="34">
        <v>0</v>
      </c>
      <c r="Y202" s="41">
        <v>99010212</v>
      </c>
      <c r="Z202" s="34">
        <v>0</v>
      </c>
      <c r="AA202" s="34">
        <v>0</v>
      </c>
      <c r="AB202" s="35">
        <f t="shared" si="55"/>
        <v>0</v>
      </c>
      <c r="AC202" s="35">
        <f t="shared" si="56"/>
        <v>0</v>
      </c>
      <c r="AD202" s="35">
        <f t="shared" si="57"/>
        <v>0</v>
      </c>
      <c r="AE202" s="70">
        <f t="shared" si="58"/>
        <v>0</v>
      </c>
      <c r="AF202" s="70" t="str">
        <f t="shared" si="59"/>
        <v/>
      </c>
      <c r="AG202" s="70">
        <f t="shared" si="60"/>
        <v>0</v>
      </c>
      <c r="AH202" s="70" t="str">
        <f t="shared" si="61"/>
        <v/>
      </c>
      <c r="AI202" s="70">
        <f t="shared" si="62"/>
        <v>0</v>
      </c>
      <c r="AJ202" s="70" t="str">
        <f t="shared" si="63"/>
        <v/>
      </c>
      <c r="AK202" s="70" t="str">
        <f t="shared" si="64"/>
        <v/>
      </c>
      <c r="AL202" s="72">
        <f>IF(AK202="Adjust",(_xlfn.XLOOKUP(A202,'Adj factor'!A:A,'Adj factor'!I:I,,0)*AI202),'Aggregate (2)'!AI202)</f>
        <v>0</v>
      </c>
      <c r="AM202" s="72">
        <f t="shared" si="65"/>
        <v>0</v>
      </c>
      <c r="AN202" s="73" t="str">
        <f t="shared" si="66"/>
        <v>No change</v>
      </c>
      <c r="AO202" s="42">
        <f>VLOOKUP(B202,'Growthrates source'!A$2:H$49,8,FALSE)</f>
        <v>0.14126140610967886</v>
      </c>
      <c r="AP202" s="42">
        <f>VLOOKUP(B202,'Growthrates source'!A$2:I$49,9,FALSE)</f>
        <v>5.4673730437993617E-2</v>
      </c>
      <c r="AQ202" s="41">
        <f t="shared" si="67"/>
        <v>0</v>
      </c>
      <c r="AR202" s="41">
        <f t="shared" si="68"/>
        <v>0</v>
      </c>
      <c r="AS202" s="43">
        <f t="shared" si="69"/>
        <v>0</v>
      </c>
      <c r="AT202" s="43">
        <f t="shared" si="70"/>
        <v>0</v>
      </c>
      <c r="AU202" s="43">
        <f t="shared" si="71"/>
        <v>0</v>
      </c>
    </row>
    <row r="203" spans="1:47" x14ac:dyDescent="0.35">
      <c r="A203" t="str">
        <f>_xlfn.XLOOKUP(B203,'country codes'!G:G,'country codes'!H:H,,0)</f>
        <v>DRC</v>
      </c>
      <c r="B203" s="34" t="s">
        <v>155</v>
      </c>
      <c r="C203" s="41">
        <v>70997878.500000104</v>
      </c>
      <c r="D203" s="34" t="s">
        <v>228</v>
      </c>
      <c r="E203" s="34">
        <v>0</v>
      </c>
      <c r="F203" s="41">
        <v>73460021</v>
      </c>
      <c r="G203" s="34">
        <v>0</v>
      </c>
      <c r="I203" s="34">
        <v>0</v>
      </c>
      <c r="K203" s="34">
        <v>0</v>
      </c>
      <c r="M203" s="34">
        <v>0</v>
      </c>
      <c r="O203" s="34">
        <v>0</v>
      </c>
      <c r="P203" s="41">
        <v>87087354.999999985</v>
      </c>
      <c r="Q203" s="34">
        <v>0</v>
      </c>
      <c r="R203" s="34">
        <f t="shared" si="54"/>
        <v>2651</v>
      </c>
      <c r="T203" s="34">
        <v>3342</v>
      </c>
      <c r="V203" s="34">
        <v>0</v>
      </c>
      <c r="X203" s="34">
        <v>3724</v>
      </c>
      <c r="Y203" s="41">
        <v>99010212</v>
      </c>
      <c r="Z203" s="34">
        <v>4695</v>
      </c>
      <c r="AA203" s="34">
        <v>2651</v>
      </c>
      <c r="AB203" s="35">
        <f t="shared" si="55"/>
        <v>0</v>
      </c>
      <c r="AC203" s="35">
        <f t="shared" si="56"/>
        <v>3342</v>
      </c>
      <c r="AD203" s="35">
        <f t="shared" si="57"/>
        <v>4695</v>
      </c>
      <c r="AE203" s="70">
        <f t="shared" si="58"/>
        <v>0</v>
      </c>
      <c r="AF203" s="70" t="str">
        <f t="shared" si="59"/>
        <v/>
      </c>
      <c r="AG203" s="70">
        <f t="shared" si="60"/>
        <v>2651</v>
      </c>
      <c r="AH203" s="70" t="str">
        <f t="shared" si="61"/>
        <v>2018 (triag)</v>
      </c>
      <c r="AI203" s="70">
        <f t="shared" si="62"/>
        <v>4695</v>
      </c>
      <c r="AJ203" s="70">
        <f t="shared" si="63"/>
        <v>2022</v>
      </c>
      <c r="AK203" s="70" t="str">
        <f t="shared" si="64"/>
        <v/>
      </c>
      <c r="AL203" s="72">
        <f>IF(AK203="Adjust",(_xlfn.XLOOKUP(A203,'Adj factor'!A:A,'Adj factor'!I:I,,0)*AI203),'Aggregate (2)'!AI203)</f>
        <v>4695</v>
      </c>
      <c r="AM203" s="72">
        <f t="shared" si="65"/>
        <v>4695</v>
      </c>
      <c r="AN203" s="73" t="str">
        <f t="shared" si="66"/>
        <v>Increasing</v>
      </c>
      <c r="AO203" s="42">
        <f>VLOOKUP(B203,'Growthrates source'!A$2:H$49,8,FALSE)</f>
        <v>0.14126140610967886</v>
      </c>
      <c r="AP203" s="42">
        <f>VLOOKUP(B203,'Growthrates source'!A$2:I$49,9,FALSE)</f>
        <v>5.4673730437993617E-2</v>
      </c>
      <c r="AQ203" s="41">
        <f t="shared" si="67"/>
        <v>1308.1708931531371</v>
      </c>
      <c r="AR203" s="41">
        <f t="shared" si="68"/>
        <v>3123.51233994019</v>
      </c>
      <c r="AS203" s="43">
        <f t="shared" si="69"/>
        <v>0</v>
      </c>
      <c r="AT203" s="43">
        <f t="shared" si="70"/>
        <v>0.30440699456310283</v>
      </c>
      <c r="AU203" s="43">
        <f t="shared" si="71"/>
        <v>0.47419351046334496</v>
      </c>
    </row>
    <row r="204" spans="1:47" x14ac:dyDescent="0.35">
      <c r="A204" t="str">
        <f>_xlfn.XLOOKUP(B204,'country codes'!G:G,'country codes'!H:H,,0)</f>
        <v>DRC</v>
      </c>
      <c r="B204" s="34" t="s">
        <v>155</v>
      </c>
      <c r="C204" s="41">
        <v>70997879.500000104</v>
      </c>
      <c r="D204" s="34" t="s">
        <v>229</v>
      </c>
      <c r="E204" s="34">
        <v>0</v>
      </c>
      <c r="F204" s="41">
        <v>73460021</v>
      </c>
      <c r="G204" s="34">
        <v>0</v>
      </c>
      <c r="I204" s="34">
        <v>0</v>
      </c>
      <c r="K204" s="34">
        <v>0</v>
      </c>
      <c r="M204" s="34">
        <v>0</v>
      </c>
      <c r="O204" s="34">
        <v>0</v>
      </c>
      <c r="P204" s="41">
        <v>87087354.999999985</v>
      </c>
      <c r="Q204" s="34">
        <v>0</v>
      </c>
      <c r="R204" s="34">
        <f t="shared" si="54"/>
        <v>0</v>
      </c>
      <c r="T204" s="34">
        <v>0</v>
      </c>
      <c r="V204" s="34">
        <v>0</v>
      </c>
      <c r="X204" s="34">
        <v>0</v>
      </c>
      <c r="Y204" s="41">
        <v>99010212</v>
      </c>
      <c r="Z204" s="34">
        <v>0</v>
      </c>
      <c r="AA204" s="34">
        <v>0</v>
      </c>
      <c r="AB204" s="35">
        <f t="shared" si="55"/>
        <v>0</v>
      </c>
      <c r="AC204" s="35">
        <f t="shared" si="56"/>
        <v>0</v>
      </c>
      <c r="AD204" s="35">
        <f t="shared" si="57"/>
        <v>0</v>
      </c>
      <c r="AE204" s="70">
        <f t="shared" si="58"/>
        <v>0</v>
      </c>
      <c r="AF204" s="70" t="str">
        <f t="shared" si="59"/>
        <v/>
      </c>
      <c r="AG204" s="70">
        <f t="shared" si="60"/>
        <v>0</v>
      </c>
      <c r="AH204" s="70" t="str">
        <f t="shared" si="61"/>
        <v/>
      </c>
      <c r="AI204" s="70">
        <f t="shared" si="62"/>
        <v>0</v>
      </c>
      <c r="AJ204" s="70" t="str">
        <f t="shared" si="63"/>
        <v/>
      </c>
      <c r="AK204" s="70" t="str">
        <f t="shared" si="64"/>
        <v/>
      </c>
      <c r="AL204" s="72">
        <f>IF(AK204="Adjust",(_xlfn.XLOOKUP(A204,'Adj factor'!A:A,'Adj factor'!I:I,,0)*AI204),'Aggregate (2)'!AI204)</f>
        <v>0</v>
      </c>
      <c r="AM204" s="72">
        <f t="shared" si="65"/>
        <v>0</v>
      </c>
      <c r="AN204" s="73" t="str">
        <f t="shared" si="66"/>
        <v>No change</v>
      </c>
      <c r="AO204" s="42">
        <f>VLOOKUP(B204,'Growthrates source'!A$2:H$49,8,FALSE)</f>
        <v>0.14126140610967886</v>
      </c>
      <c r="AP204" s="42">
        <f>VLOOKUP(B204,'Growthrates source'!A$2:I$49,9,FALSE)</f>
        <v>5.4673730437993617E-2</v>
      </c>
      <c r="AQ204" s="41">
        <f t="shared" si="67"/>
        <v>0</v>
      </c>
      <c r="AR204" s="41">
        <f t="shared" si="68"/>
        <v>0</v>
      </c>
      <c r="AS204" s="43">
        <f t="shared" si="69"/>
        <v>0</v>
      </c>
      <c r="AT204" s="43">
        <f t="shared" si="70"/>
        <v>0</v>
      </c>
      <c r="AU204" s="43">
        <f t="shared" si="71"/>
        <v>0</v>
      </c>
    </row>
    <row r="205" spans="1:47" x14ac:dyDescent="0.35">
      <c r="A205" t="str">
        <f>_xlfn.XLOOKUP(B205,'country codes'!G:G,'country codes'!H:H,,0)</f>
        <v>DRC</v>
      </c>
      <c r="B205" s="34" t="s">
        <v>155</v>
      </c>
      <c r="C205" s="41">
        <v>70997880.500000104</v>
      </c>
      <c r="D205" s="34" t="s">
        <v>133</v>
      </c>
      <c r="E205" s="34">
        <v>0</v>
      </c>
      <c r="F205" s="41">
        <v>73460021</v>
      </c>
      <c r="G205" s="34">
        <v>2126</v>
      </c>
      <c r="I205" s="34">
        <v>0</v>
      </c>
      <c r="K205" s="34">
        <v>0</v>
      </c>
      <c r="M205" s="34">
        <v>0</v>
      </c>
      <c r="O205" s="34">
        <v>0</v>
      </c>
      <c r="P205" s="41">
        <v>87087354.999999985</v>
      </c>
      <c r="Q205" s="34">
        <v>2934</v>
      </c>
      <c r="R205" s="34">
        <f t="shared" si="54"/>
        <v>2934</v>
      </c>
      <c r="T205" s="34">
        <v>0</v>
      </c>
      <c r="V205" s="34">
        <v>0</v>
      </c>
      <c r="X205" s="34">
        <v>0</v>
      </c>
      <c r="Y205" s="41">
        <v>99010212</v>
      </c>
      <c r="Z205" s="34">
        <v>0</v>
      </c>
      <c r="AA205" s="34">
        <v>0</v>
      </c>
      <c r="AB205" s="35">
        <f t="shared" si="55"/>
        <v>2126</v>
      </c>
      <c r="AC205" s="35">
        <f t="shared" si="56"/>
        <v>2934</v>
      </c>
      <c r="AD205" s="35">
        <f t="shared" si="57"/>
        <v>0</v>
      </c>
      <c r="AE205" s="70">
        <f t="shared" si="58"/>
        <v>2126</v>
      </c>
      <c r="AF205" s="70">
        <f t="shared" si="59"/>
        <v>2013</v>
      </c>
      <c r="AG205" s="70">
        <f t="shared" si="60"/>
        <v>2934</v>
      </c>
      <c r="AH205" s="70">
        <f t="shared" si="61"/>
        <v>2018</v>
      </c>
      <c r="AI205" s="70">
        <f t="shared" si="62"/>
        <v>2934</v>
      </c>
      <c r="AJ205" s="70">
        <f t="shared" si="63"/>
        <v>2018</v>
      </c>
      <c r="AK205" s="70" t="str">
        <f t="shared" si="64"/>
        <v/>
      </c>
      <c r="AL205" s="72">
        <f>IF(AK205="Adjust",(_xlfn.XLOOKUP(A205,'Adj factor'!A:A,'Adj factor'!I:I,,0)*AI205),'Aggregate (2)'!AI205)</f>
        <v>2934</v>
      </c>
      <c r="AM205" s="72">
        <f t="shared" si="65"/>
        <v>2934</v>
      </c>
      <c r="AN205" s="73" t="str">
        <f t="shared" si="66"/>
        <v>No change</v>
      </c>
      <c r="AO205" s="42">
        <f>VLOOKUP(B205,'Growthrates source'!A$2:H$49,8,FALSE)</f>
        <v>0.14126140610967886</v>
      </c>
      <c r="AP205" s="42">
        <f>VLOOKUP(B205,'Growthrates source'!A$2:I$49,9,FALSE)</f>
        <v>5.4673730437993617E-2</v>
      </c>
      <c r="AQ205" s="41">
        <f t="shared" si="67"/>
        <v>0</v>
      </c>
      <c r="AR205" s="41">
        <f t="shared" si="68"/>
        <v>0</v>
      </c>
      <c r="AS205" s="43">
        <f t="shared" si="69"/>
        <v>0.28940911955361409</v>
      </c>
      <c r="AT205" s="43">
        <f t="shared" si="70"/>
        <v>0.33690310148930352</v>
      </c>
      <c r="AU205" s="43">
        <f t="shared" si="71"/>
        <v>0.29633306915856317</v>
      </c>
    </row>
    <row r="206" spans="1:47" x14ac:dyDescent="0.35">
      <c r="A206" t="str">
        <f>_xlfn.XLOOKUP(B206,'country codes'!G:G,'country codes'!H:H,,0)</f>
        <v>DRC</v>
      </c>
      <c r="B206" s="34" t="s">
        <v>155</v>
      </c>
      <c r="C206" s="41">
        <v>70997881.500000104</v>
      </c>
      <c r="D206" s="34" t="s">
        <v>230</v>
      </c>
      <c r="E206" s="34">
        <v>0</v>
      </c>
      <c r="F206" s="41">
        <v>73460021</v>
      </c>
      <c r="G206" s="34">
        <v>0</v>
      </c>
      <c r="I206" s="34">
        <v>0</v>
      </c>
      <c r="K206" s="34">
        <v>0</v>
      </c>
      <c r="M206" s="34">
        <v>0</v>
      </c>
      <c r="O206" s="34">
        <v>0</v>
      </c>
      <c r="P206" s="41">
        <v>87087354.999999985</v>
      </c>
      <c r="Q206" s="34">
        <v>0</v>
      </c>
      <c r="R206" s="34">
        <f t="shared" si="54"/>
        <v>0</v>
      </c>
      <c r="T206" s="34">
        <v>0</v>
      </c>
      <c r="V206" s="34">
        <v>0</v>
      </c>
      <c r="X206" s="34">
        <v>0</v>
      </c>
      <c r="Y206" s="41">
        <v>99010212</v>
      </c>
      <c r="Z206" s="34">
        <v>0</v>
      </c>
      <c r="AA206" s="34">
        <v>0</v>
      </c>
      <c r="AB206" s="35">
        <f t="shared" si="55"/>
        <v>0</v>
      </c>
      <c r="AC206" s="35">
        <f t="shared" si="56"/>
        <v>0</v>
      </c>
      <c r="AD206" s="35">
        <f t="shared" si="57"/>
        <v>0</v>
      </c>
      <c r="AE206" s="70">
        <f t="shared" si="58"/>
        <v>0</v>
      </c>
      <c r="AF206" s="70" t="str">
        <f t="shared" si="59"/>
        <v/>
      </c>
      <c r="AG206" s="70">
        <f t="shared" si="60"/>
        <v>0</v>
      </c>
      <c r="AH206" s="70" t="str">
        <f t="shared" si="61"/>
        <v/>
      </c>
      <c r="AI206" s="70">
        <f t="shared" si="62"/>
        <v>0</v>
      </c>
      <c r="AJ206" s="70" t="str">
        <f t="shared" si="63"/>
        <v/>
      </c>
      <c r="AK206" s="70" t="str">
        <f t="shared" si="64"/>
        <v/>
      </c>
      <c r="AL206" s="72">
        <f>IF(AK206="Adjust",(_xlfn.XLOOKUP(A206,'Adj factor'!A:A,'Adj factor'!I:I,,0)*AI206),'Aggregate (2)'!AI206)</f>
        <v>0</v>
      </c>
      <c r="AM206" s="72">
        <f t="shared" si="65"/>
        <v>0</v>
      </c>
      <c r="AN206" s="73" t="str">
        <f t="shared" si="66"/>
        <v>No change</v>
      </c>
      <c r="AO206" s="42">
        <f>VLOOKUP(B206,'Growthrates source'!A$2:H$49,8,FALSE)</f>
        <v>0.14126140610967886</v>
      </c>
      <c r="AP206" s="42">
        <f>VLOOKUP(B206,'Growthrates source'!A$2:I$49,9,FALSE)</f>
        <v>5.4673730437993617E-2</v>
      </c>
      <c r="AQ206" s="41">
        <f t="shared" si="67"/>
        <v>0</v>
      </c>
      <c r="AR206" s="41">
        <f t="shared" si="68"/>
        <v>0</v>
      </c>
      <c r="AS206" s="43">
        <f t="shared" si="69"/>
        <v>0</v>
      </c>
      <c r="AT206" s="43">
        <f t="shared" si="70"/>
        <v>0</v>
      </c>
      <c r="AU206" s="43">
        <f t="shared" si="71"/>
        <v>0</v>
      </c>
    </row>
    <row r="207" spans="1:47" x14ac:dyDescent="0.35">
      <c r="A207" t="str">
        <f>_xlfn.XLOOKUP(B207,'country codes'!G:G,'country codes'!H:H,,0)</f>
        <v>DRC</v>
      </c>
      <c r="B207" s="34" t="s">
        <v>155</v>
      </c>
      <c r="C207" s="41">
        <v>70997882.500000104</v>
      </c>
      <c r="D207" s="34" t="s">
        <v>136</v>
      </c>
      <c r="E207" s="34">
        <v>0</v>
      </c>
      <c r="F207" s="41">
        <v>73460021</v>
      </c>
      <c r="G207" s="34">
        <v>287</v>
      </c>
      <c r="I207" s="34">
        <v>0</v>
      </c>
      <c r="K207" s="34">
        <v>0</v>
      </c>
      <c r="M207" s="34">
        <v>0</v>
      </c>
      <c r="O207" s="34">
        <v>0</v>
      </c>
      <c r="P207" s="41">
        <v>87087354.999999985</v>
      </c>
      <c r="Q207" s="34">
        <v>0</v>
      </c>
      <c r="R207" s="34">
        <f t="shared" si="54"/>
        <v>338</v>
      </c>
      <c r="T207" s="34">
        <v>0</v>
      </c>
      <c r="V207" s="34">
        <v>0</v>
      </c>
      <c r="X207" s="34">
        <v>439</v>
      </c>
      <c r="Y207" s="41">
        <v>99010212</v>
      </c>
      <c r="Z207" s="34">
        <v>528</v>
      </c>
      <c r="AA207" s="34">
        <v>338</v>
      </c>
      <c r="AB207" s="35">
        <f t="shared" si="55"/>
        <v>287</v>
      </c>
      <c r="AC207" s="35">
        <f t="shared" si="56"/>
        <v>0</v>
      </c>
      <c r="AD207" s="35">
        <f t="shared" si="57"/>
        <v>528</v>
      </c>
      <c r="AE207" s="70">
        <f t="shared" si="58"/>
        <v>287</v>
      </c>
      <c r="AF207" s="70">
        <f t="shared" si="59"/>
        <v>2013</v>
      </c>
      <c r="AG207" s="70">
        <f t="shared" si="60"/>
        <v>338</v>
      </c>
      <c r="AH207" s="70" t="str">
        <f t="shared" si="61"/>
        <v>2018 (triag)</v>
      </c>
      <c r="AI207" s="70">
        <f t="shared" si="62"/>
        <v>528</v>
      </c>
      <c r="AJ207" s="70">
        <f t="shared" si="63"/>
        <v>2022</v>
      </c>
      <c r="AK207" s="70" t="str">
        <f t="shared" si="64"/>
        <v/>
      </c>
      <c r="AL207" s="72">
        <f>IF(AK207="Adjust",(_xlfn.XLOOKUP(A207,'Adj factor'!A:A,'Adj factor'!I:I,,0)*AI207),'Aggregate (2)'!AI207)</f>
        <v>528</v>
      </c>
      <c r="AM207" s="72">
        <f t="shared" si="65"/>
        <v>528</v>
      </c>
      <c r="AN207" s="73" t="str">
        <f t="shared" si="66"/>
        <v>Increasing</v>
      </c>
      <c r="AO207" s="42">
        <f>VLOOKUP(B207,'Growthrates source'!A$2:H$49,8,FALSE)</f>
        <v>0.14126140610967886</v>
      </c>
      <c r="AP207" s="42">
        <f>VLOOKUP(B207,'Growthrates source'!A$2:I$49,9,FALSE)</f>
        <v>5.4673730437993617E-2</v>
      </c>
      <c r="AQ207" s="41">
        <f t="shared" si="67"/>
        <v>166.79055521907219</v>
      </c>
      <c r="AR207" s="41">
        <f t="shared" si="68"/>
        <v>398.24487774416605</v>
      </c>
      <c r="AS207" s="43">
        <f t="shared" si="69"/>
        <v>3.9068869855073962E-2</v>
      </c>
      <c r="AT207" s="43">
        <f t="shared" si="70"/>
        <v>3.8811604738713222E-2</v>
      </c>
      <c r="AU207" s="43">
        <f t="shared" si="71"/>
        <v>5.3327832486612596E-2</v>
      </c>
    </row>
    <row r="208" spans="1:47" x14ac:dyDescent="0.35">
      <c r="A208" t="str">
        <f>_xlfn.XLOOKUP(B208,'country codes'!G:G,'country codes'!H:H,,0)</f>
        <v>DRC</v>
      </c>
      <c r="B208" s="34" t="s">
        <v>155</v>
      </c>
      <c r="C208" s="41">
        <v>70997883.500000104</v>
      </c>
      <c r="D208" s="34" t="s">
        <v>231</v>
      </c>
      <c r="E208" s="34">
        <v>0</v>
      </c>
      <c r="F208" s="41">
        <v>73460021</v>
      </c>
      <c r="G208" s="34">
        <v>0</v>
      </c>
      <c r="I208" s="34">
        <v>0</v>
      </c>
      <c r="K208" s="34">
        <v>0</v>
      </c>
      <c r="M208" s="34">
        <v>0</v>
      </c>
      <c r="O208" s="34">
        <v>0</v>
      </c>
      <c r="P208" s="41">
        <v>87087354.999999985</v>
      </c>
      <c r="Q208" s="34">
        <v>0</v>
      </c>
      <c r="R208" s="34">
        <f t="shared" si="54"/>
        <v>0</v>
      </c>
      <c r="T208" s="34">
        <v>0</v>
      </c>
      <c r="V208" s="34">
        <v>0</v>
      </c>
      <c r="X208" s="34">
        <v>0</v>
      </c>
      <c r="Y208" s="41">
        <v>99010212</v>
      </c>
      <c r="Z208" s="34">
        <v>0</v>
      </c>
      <c r="AA208" s="34">
        <v>0</v>
      </c>
      <c r="AB208" s="35">
        <f t="shared" si="55"/>
        <v>0</v>
      </c>
      <c r="AC208" s="35">
        <f t="shared" si="56"/>
        <v>0</v>
      </c>
      <c r="AD208" s="35">
        <f t="shared" si="57"/>
        <v>0</v>
      </c>
      <c r="AE208" s="70">
        <f t="shared" si="58"/>
        <v>0</v>
      </c>
      <c r="AF208" s="70" t="str">
        <f t="shared" si="59"/>
        <v/>
      </c>
      <c r="AG208" s="70">
        <f t="shared" si="60"/>
        <v>0</v>
      </c>
      <c r="AH208" s="70" t="str">
        <f t="shared" si="61"/>
        <v/>
      </c>
      <c r="AI208" s="70">
        <f t="shared" si="62"/>
        <v>0</v>
      </c>
      <c r="AJ208" s="70" t="str">
        <f t="shared" si="63"/>
        <v/>
      </c>
      <c r="AK208" s="70" t="str">
        <f t="shared" si="64"/>
        <v/>
      </c>
      <c r="AL208" s="72">
        <f>IF(AK208="Adjust",(_xlfn.XLOOKUP(A208,'Adj factor'!A:A,'Adj factor'!I:I,,0)*AI208),'Aggregate (2)'!AI208)</f>
        <v>0</v>
      </c>
      <c r="AM208" s="72">
        <f t="shared" si="65"/>
        <v>0</v>
      </c>
      <c r="AN208" s="73" t="str">
        <f t="shared" si="66"/>
        <v>No change</v>
      </c>
      <c r="AO208" s="42">
        <f>VLOOKUP(B208,'Growthrates source'!A$2:H$49,8,FALSE)</f>
        <v>0.14126140610967886</v>
      </c>
      <c r="AP208" s="42">
        <f>VLOOKUP(B208,'Growthrates source'!A$2:I$49,9,FALSE)</f>
        <v>5.4673730437993617E-2</v>
      </c>
      <c r="AQ208" s="41">
        <f t="shared" si="67"/>
        <v>0</v>
      </c>
      <c r="AR208" s="41">
        <f t="shared" si="68"/>
        <v>0</v>
      </c>
      <c r="AS208" s="43">
        <f t="shared" si="69"/>
        <v>0</v>
      </c>
      <c r="AT208" s="43">
        <f t="shared" si="70"/>
        <v>0</v>
      </c>
      <c r="AU208" s="43">
        <f t="shared" si="71"/>
        <v>0</v>
      </c>
    </row>
    <row r="209" spans="1:47" x14ac:dyDescent="0.35">
      <c r="A209" t="str">
        <f>_xlfn.XLOOKUP(B209,'country codes'!G:G,'country codes'!H:H,,0)</f>
        <v>DRC</v>
      </c>
      <c r="B209" s="34" t="s">
        <v>155</v>
      </c>
      <c r="C209" s="41">
        <v>70997884.500000104</v>
      </c>
      <c r="D209" s="34" t="s">
        <v>141</v>
      </c>
      <c r="E209" s="34">
        <v>0</v>
      </c>
      <c r="F209" s="41">
        <v>73460021</v>
      </c>
      <c r="G209" s="34">
        <v>0</v>
      </c>
      <c r="I209" s="34">
        <v>0</v>
      </c>
      <c r="K209" s="34">
        <v>0</v>
      </c>
      <c r="M209" s="34">
        <v>0</v>
      </c>
      <c r="O209" s="34">
        <v>0</v>
      </c>
      <c r="P209" s="41">
        <v>87087354.999999985</v>
      </c>
      <c r="Q209" s="34">
        <v>0</v>
      </c>
      <c r="R209" s="34">
        <f t="shared" si="54"/>
        <v>0</v>
      </c>
      <c r="T209" s="34">
        <v>0</v>
      </c>
      <c r="V209" s="34">
        <v>0</v>
      </c>
      <c r="X209" s="34">
        <v>0</v>
      </c>
      <c r="Y209" s="41">
        <v>99010212</v>
      </c>
      <c r="Z209" s="34">
        <v>0</v>
      </c>
      <c r="AA209" s="34">
        <v>0</v>
      </c>
      <c r="AB209" s="35">
        <f t="shared" si="55"/>
        <v>0</v>
      </c>
      <c r="AC209" s="35">
        <f t="shared" si="56"/>
        <v>0</v>
      </c>
      <c r="AD209" s="35">
        <f t="shared" si="57"/>
        <v>0</v>
      </c>
      <c r="AE209" s="70">
        <f t="shared" si="58"/>
        <v>0</v>
      </c>
      <c r="AF209" s="70" t="str">
        <f t="shared" si="59"/>
        <v/>
      </c>
      <c r="AG209" s="70">
        <f t="shared" si="60"/>
        <v>0</v>
      </c>
      <c r="AH209" s="70" t="str">
        <f t="shared" si="61"/>
        <v/>
      </c>
      <c r="AI209" s="70">
        <f t="shared" si="62"/>
        <v>0</v>
      </c>
      <c r="AJ209" s="70" t="str">
        <f t="shared" si="63"/>
        <v/>
      </c>
      <c r="AK209" s="70" t="str">
        <f t="shared" si="64"/>
        <v/>
      </c>
      <c r="AL209" s="72">
        <f>IF(AK209="Adjust",(_xlfn.XLOOKUP(A209,'Adj factor'!A:A,'Adj factor'!I:I,,0)*AI209),'Aggregate (2)'!AI209)</f>
        <v>0</v>
      </c>
      <c r="AM209" s="72">
        <f t="shared" si="65"/>
        <v>0</v>
      </c>
      <c r="AN209" s="73" t="str">
        <f t="shared" si="66"/>
        <v>No change</v>
      </c>
      <c r="AO209" s="42">
        <f>VLOOKUP(B209,'Growthrates source'!A$2:H$49,8,FALSE)</f>
        <v>0.14126140610967886</v>
      </c>
      <c r="AP209" s="42">
        <f>VLOOKUP(B209,'Growthrates source'!A$2:I$49,9,FALSE)</f>
        <v>5.4673730437993617E-2</v>
      </c>
      <c r="AQ209" s="41">
        <f t="shared" si="67"/>
        <v>0</v>
      </c>
      <c r="AR209" s="41">
        <f t="shared" si="68"/>
        <v>0</v>
      </c>
      <c r="AS209" s="43">
        <f t="shared" si="69"/>
        <v>0</v>
      </c>
      <c r="AT209" s="43">
        <f t="shared" si="70"/>
        <v>0</v>
      </c>
      <c r="AU209" s="43">
        <f t="shared" si="71"/>
        <v>0</v>
      </c>
    </row>
    <row r="210" spans="1:47" x14ac:dyDescent="0.35">
      <c r="A210" t="str">
        <f>_xlfn.XLOOKUP(B210,'country codes'!G:G,'country codes'!H:H,,0)</f>
        <v>DRC</v>
      </c>
      <c r="B210" s="34" t="s">
        <v>155</v>
      </c>
      <c r="C210" s="41">
        <v>70997885.500000104</v>
      </c>
      <c r="D210" s="34" t="s">
        <v>232</v>
      </c>
      <c r="E210" s="34">
        <v>0</v>
      </c>
      <c r="F210" s="41">
        <v>73460021</v>
      </c>
      <c r="G210" s="34">
        <v>0</v>
      </c>
      <c r="I210" s="34">
        <v>0</v>
      </c>
      <c r="K210" s="34">
        <v>0</v>
      </c>
      <c r="M210" s="34">
        <v>0</v>
      </c>
      <c r="O210" s="34">
        <v>0</v>
      </c>
      <c r="P210" s="41">
        <v>87087354.999999985</v>
      </c>
      <c r="Q210" s="34">
        <v>0</v>
      </c>
      <c r="R210" s="34">
        <f t="shared" si="54"/>
        <v>74310</v>
      </c>
      <c r="T210" s="34">
        <v>1939</v>
      </c>
      <c r="V210" s="34">
        <v>0</v>
      </c>
      <c r="X210" s="34">
        <v>1785</v>
      </c>
      <c r="Y210" s="41">
        <v>99010212</v>
      </c>
      <c r="Z210" s="34">
        <v>1803</v>
      </c>
      <c r="AA210" s="34">
        <v>74310</v>
      </c>
      <c r="AB210" s="35">
        <f t="shared" si="55"/>
        <v>0</v>
      </c>
      <c r="AC210" s="35">
        <f t="shared" si="56"/>
        <v>1939</v>
      </c>
      <c r="AD210" s="35">
        <f t="shared" si="57"/>
        <v>1803</v>
      </c>
      <c r="AE210" s="70">
        <f t="shared" si="58"/>
        <v>0</v>
      </c>
      <c r="AF210" s="70" t="str">
        <f t="shared" si="59"/>
        <v/>
      </c>
      <c r="AG210" s="70">
        <f t="shared" si="60"/>
        <v>74310</v>
      </c>
      <c r="AH210" s="70" t="str">
        <f t="shared" si="61"/>
        <v>2018 (triag)</v>
      </c>
      <c r="AI210" s="70">
        <f t="shared" si="62"/>
        <v>1803</v>
      </c>
      <c r="AJ210" s="70">
        <f t="shared" si="63"/>
        <v>2022</v>
      </c>
      <c r="AK210" s="70" t="str">
        <f t="shared" si="64"/>
        <v>Adjust</v>
      </c>
      <c r="AL210" s="72">
        <f>IF(AK210="Adjust",(_xlfn.XLOOKUP(A210,'Adj factor'!A:A,'Adj factor'!I:I,,0)*AI210),'Aggregate (2)'!AI210)</f>
        <v>2075.6932661315523</v>
      </c>
      <c r="AM210" s="72">
        <f t="shared" si="65"/>
        <v>74310</v>
      </c>
      <c r="AN210" s="73" t="str">
        <f t="shared" si="66"/>
        <v>Decreasing</v>
      </c>
      <c r="AO210" s="42">
        <f>VLOOKUP(B210,'Growthrates source'!A$2:H$49,8,FALSE)</f>
        <v>0.14126140610967886</v>
      </c>
      <c r="AP210" s="42">
        <f>VLOOKUP(B210,'Growthrates source'!A$2:I$49,9,FALSE)</f>
        <v>5.4673730437993617E-2</v>
      </c>
      <c r="AQ210" s="41">
        <f t="shared" si="67"/>
        <v>36669.248989139807</v>
      </c>
      <c r="AR210" s="41">
        <f t="shared" si="68"/>
        <v>87554.961139553183</v>
      </c>
      <c r="AS210" s="43">
        <f t="shared" si="69"/>
        <v>0</v>
      </c>
      <c r="AT210" s="43">
        <f t="shared" si="70"/>
        <v>8.5328116808691696</v>
      </c>
      <c r="AU210" s="43">
        <f t="shared" si="71"/>
        <v>7.5052864243942841</v>
      </c>
    </row>
    <row r="211" spans="1:47" x14ac:dyDescent="0.35">
      <c r="A211" t="str">
        <f>_xlfn.XLOOKUP(B211,'country codes'!G:G,'country codes'!H:H,,0)</f>
        <v>DRC</v>
      </c>
      <c r="B211" s="34" t="s">
        <v>155</v>
      </c>
      <c r="C211" s="41">
        <v>70997886.500000104</v>
      </c>
      <c r="D211" s="34" t="s">
        <v>233</v>
      </c>
      <c r="E211" s="34">
        <v>0</v>
      </c>
      <c r="F211" s="41">
        <v>73460021</v>
      </c>
      <c r="G211" s="34">
        <v>0</v>
      </c>
      <c r="I211" s="34">
        <v>0</v>
      </c>
      <c r="K211" s="34">
        <v>0</v>
      </c>
      <c r="M211" s="34">
        <v>0</v>
      </c>
      <c r="O211" s="34">
        <v>0</v>
      </c>
      <c r="P211" s="41">
        <v>87087354.999999985</v>
      </c>
      <c r="Q211" s="34">
        <v>0</v>
      </c>
      <c r="R211" s="34">
        <f t="shared" si="54"/>
        <v>1608</v>
      </c>
      <c r="T211" s="34">
        <v>0</v>
      </c>
      <c r="V211" s="34">
        <v>0</v>
      </c>
      <c r="X211" s="34">
        <v>0</v>
      </c>
      <c r="Y211" s="41">
        <v>99010212</v>
      </c>
      <c r="Z211" s="34">
        <v>0</v>
      </c>
      <c r="AA211" s="34">
        <v>1608</v>
      </c>
      <c r="AB211" s="35">
        <f t="shared" si="55"/>
        <v>0</v>
      </c>
      <c r="AC211" s="35">
        <f t="shared" si="56"/>
        <v>0</v>
      </c>
      <c r="AD211" s="35">
        <f t="shared" si="57"/>
        <v>0</v>
      </c>
      <c r="AE211" s="70">
        <f t="shared" si="58"/>
        <v>0</v>
      </c>
      <c r="AF211" s="70" t="str">
        <f t="shared" si="59"/>
        <v/>
      </c>
      <c r="AG211" s="70">
        <f t="shared" si="60"/>
        <v>1608</v>
      </c>
      <c r="AH211" s="70" t="str">
        <f t="shared" si="61"/>
        <v>2018 (triag)</v>
      </c>
      <c r="AI211" s="70">
        <f t="shared" si="62"/>
        <v>1608</v>
      </c>
      <c r="AJ211" s="70" t="str">
        <f t="shared" si="63"/>
        <v>2018 (triag)</v>
      </c>
      <c r="AK211" s="70" t="str">
        <f t="shared" si="64"/>
        <v/>
      </c>
      <c r="AL211" s="72">
        <f>IF(AK211="Adjust",(_xlfn.XLOOKUP(A211,'Adj factor'!A:A,'Adj factor'!I:I,,0)*AI211),'Aggregate (2)'!AI211)</f>
        <v>1608</v>
      </c>
      <c r="AM211" s="72">
        <f t="shared" si="65"/>
        <v>1608</v>
      </c>
      <c r="AN211" s="73" t="str">
        <f t="shared" si="66"/>
        <v>No change</v>
      </c>
      <c r="AO211" s="42">
        <f>VLOOKUP(B211,'Growthrates source'!A$2:H$49,8,FALSE)</f>
        <v>0.14126140610967886</v>
      </c>
      <c r="AP211" s="42">
        <f>VLOOKUP(B211,'Growthrates source'!A$2:I$49,9,FALSE)</f>
        <v>5.4673730437993617E-2</v>
      </c>
      <c r="AQ211" s="41">
        <f t="shared" si="67"/>
        <v>793.48879524339668</v>
      </c>
      <c r="AR211" s="41">
        <f t="shared" si="68"/>
        <v>1894.6087674929556</v>
      </c>
      <c r="AS211" s="43">
        <f t="shared" si="69"/>
        <v>0</v>
      </c>
      <c r="AT211" s="43">
        <f t="shared" si="70"/>
        <v>0.18464219059127474</v>
      </c>
      <c r="AU211" s="43">
        <f t="shared" si="71"/>
        <v>0.16240748984559289</v>
      </c>
    </row>
    <row r="212" spans="1:47" x14ac:dyDescent="0.35">
      <c r="A212" t="str">
        <f>_xlfn.XLOOKUP(B212,'country codes'!G:G,'country codes'!H:H,,0)</f>
        <v>DRC</v>
      </c>
      <c r="B212" s="34" t="s">
        <v>155</v>
      </c>
      <c r="C212" s="41">
        <v>70997887.500000104</v>
      </c>
      <c r="D212" s="34" t="s">
        <v>134</v>
      </c>
      <c r="E212" s="34">
        <v>0</v>
      </c>
      <c r="F212" s="41">
        <v>73460021</v>
      </c>
      <c r="G212" s="34">
        <v>0</v>
      </c>
      <c r="I212" s="34">
        <v>0</v>
      </c>
      <c r="K212" s="34">
        <v>0</v>
      </c>
      <c r="M212" s="34">
        <v>0</v>
      </c>
      <c r="O212" s="34">
        <v>0</v>
      </c>
      <c r="P212" s="41">
        <v>87087354.999999985</v>
      </c>
      <c r="Q212" s="34">
        <v>0</v>
      </c>
      <c r="R212" s="34">
        <f t="shared" si="54"/>
        <v>2934</v>
      </c>
      <c r="T212" s="34">
        <v>0</v>
      </c>
      <c r="V212" s="34">
        <v>0</v>
      </c>
      <c r="X212" s="34">
        <v>0</v>
      </c>
      <c r="Y212" s="41">
        <v>99010212</v>
      </c>
      <c r="Z212" s="34">
        <v>0</v>
      </c>
      <c r="AA212" s="34">
        <v>2934</v>
      </c>
      <c r="AB212" s="35">
        <f t="shared" si="55"/>
        <v>0</v>
      </c>
      <c r="AC212" s="35">
        <f t="shared" si="56"/>
        <v>0</v>
      </c>
      <c r="AD212" s="35">
        <f t="shared" si="57"/>
        <v>0</v>
      </c>
      <c r="AE212" s="70">
        <f t="shared" si="58"/>
        <v>0</v>
      </c>
      <c r="AF212" s="70" t="str">
        <f t="shared" si="59"/>
        <v/>
      </c>
      <c r="AG212" s="70">
        <f t="shared" si="60"/>
        <v>2934</v>
      </c>
      <c r="AH212" s="70" t="str">
        <f t="shared" si="61"/>
        <v>2018 (triag)</v>
      </c>
      <c r="AI212" s="70">
        <f t="shared" si="62"/>
        <v>2934</v>
      </c>
      <c r="AJ212" s="70" t="str">
        <f t="shared" si="63"/>
        <v>2018 (triag)</v>
      </c>
      <c r="AK212" s="70" t="str">
        <f t="shared" si="64"/>
        <v/>
      </c>
      <c r="AL212" s="72">
        <f>IF(AK212="Adjust",(_xlfn.XLOOKUP(A212,'Adj factor'!A:A,'Adj factor'!I:I,,0)*AI212),'Aggregate (2)'!AI212)</f>
        <v>2934</v>
      </c>
      <c r="AM212" s="72">
        <f t="shared" si="65"/>
        <v>2934</v>
      </c>
      <c r="AN212" s="73" t="str">
        <f t="shared" si="66"/>
        <v>No change</v>
      </c>
      <c r="AO212" s="42">
        <f>VLOOKUP(B212,'Growthrates source'!A$2:H$49,8,FALSE)</f>
        <v>0.14126140610967886</v>
      </c>
      <c r="AP212" s="42">
        <f>VLOOKUP(B212,'Growthrates source'!A$2:I$49,9,FALSE)</f>
        <v>5.4673730437993617E-2</v>
      </c>
      <c r="AQ212" s="41">
        <f t="shared" si="67"/>
        <v>1447.820973410526</v>
      </c>
      <c r="AR212" s="41">
        <f t="shared" si="68"/>
        <v>3456.9540571046837</v>
      </c>
      <c r="AS212" s="43">
        <f t="shared" si="69"/>
        <v>0</v>
      </c>
      <c r="AT212" s="43">
        <f t="shared" si="70"/>
        <v>0.33690310148930352</v>
      </c>
      <c r="AU212" s="43">
        <f t="shared" si="71"/>
        <v>0.29633306915856317</v>
      </c>
    </row>
    <row r="213" spans="1:47" x14ac:dyDescent="0.35">
      <c r="A213" t="str">
        <f>_xlfn.XLOOKUP(B213,'country codes'!G:G,'country codes'!H:H,,0)</f>
        <v>DRC</v>
      </c>
      <c r="B213" s="34" t="s">
        <v>155</v>
      </c>
      <c r="C213" s="41">
        <v>70997888.500000104</v>
      </c>
      <c r="D213" s="34" t="s">
        <v>142</v>
      </c>
      <c r="E213" s="34">
        <v>0</v>
      </c>
      <c r="F213" s="41">
        <v>73460021</v>
      </c>
      <c r="G213" s="34">
        <v>0</v>
      </c>
      <c r="I213" s="34">
        <v>0</v>
      </c>
      <c r="K213" s="34">
        <v>0</v>
      </c>
      <c r="M213" s="34">
        <v>0</v>
      </c>
      <c r="O213" s="34">
        <v>0</v>
      </c>
      <c r="P213" s="41">
        <v>87087354.999999985</v>
      </c>
      <c r="Q213" s="34">
        <v>0</v>
      </c>
      <c r="R213" s="34">
        <f t="shared" si="54"/>
        <v>0</v>
      </c>
      <c r="T213" s="34">
        <v>0</v>
      </c>
      <c r="V213" s="34">
        <v>0</v>
      </c>
      <c r="X213" s="34">
        <v>0</v>
      </c>
      <c r="Y213" s="41">
        <v>99010212</v>
      </c>
      <c r="Z213" s="34">
        <v>0</v>
      </c>
      <c r="AA213" s="34">
        <v>0</v>
      </c>
      <c r="AB213" s="35">
        <f t="shared" si="55"/>
        <v>0</v>
      </c>
      <c r="AC213" s="35">
        <f t="shared" si="56"/>
        <v>0</v>
      </c>
      <c r="AD213" s="35">
        <f t="shared" si="57"/>
        <v>0</v>
      </c>
      <c r="AE213" s="70">
        <f t="shared" si="58"/>
        <v>0</v>
      </c>
      <c r="AF213" s="70" t="str">
        <f t="shared" si="59"/>
        <v/>
      </c>
      <c r="AG213" s="70">
        <f t="shared" si="60"/>
        <v>0</v>
      </c>
      <c r="AH213" s="70" t="str">
        <f t="shared" si="61"/>
        <v/>
      </c>
      <c r="AI213" s="70">
        <f t="shared" si="62"/>
        <v>0</v>
      </c>
      <c r="AJ213" s="70" t="str">
        <f t="shared" si="63"/>
        <v/>
      </c>
      <c r="AK213" s="70" t="str">
        <f t="shared" si="64"/>
        <v/>
      </c>
      <c r="AL213" s="72">
        <f>IF(AK213="Adjust",(_xlfn.XLOOKUP(A213,'Adj factor'!A:A,'Adj factor'!I:I,,0)*AI213),'Aggregate (2)'!AI213)</f>
        <v>0</v>
      </c>
      <c r="AM213" s="72">
        <f t="shared" si="65"/>
        <v>0</v>
      </c>
      <c r="AN213" s="73" t="str">
        <f t="shared" si="66"/>
        <v>No change</v>
      </c>
      <c r="AO213" s="42">
        <f>VLOOKUP(B213,'Growthrates source'!A$2:H$49,8,FALSE)</f>
        <v>0.14126140610967886</v>
      </c>
      <c r="AP213" s="42">
        <f>VLOOKUP(B213,'Growthrates source'!A$2:I$49,9,FALSE)</f>
        <v>5.4673730437993617E-2</v>
      </c>
      <c r="AQ213" s="41">
        <f t="shared" si="67"/>
        <v>0</v>
      </c>
      <c r="AR213" s="41">
        <f t="shared" si="68"/>
        <v>0</v>
      </c>
      <c r="AS213" s="43">
        <f t="shared" si="69"/>
        <v>0</v>
      </c>
      <c r="AT213" s="43">
        <f t="shared" si="70"/>
        <v>0</v>
      </c>
      <c r="AU213" s="43">
        <f t="shared" si="71"/>
        <v>0</v>
      </c>
    </row>
    <row r="214" spans="1:47" x14ac:dyDescent="0.35">
      <c r="A214" t="str">
        <f>_xlfn.XLOOKUP(B214,'country codes'!G:G,'country codes'!H:H,,0)</f>
        <v>DRC</v>
      </c>
      <c r="B214" s="34" t="s">
        <v>155</v>
      </c>
      <c r="C214" s="41">
        <v>70997889.500000104</v>
      </c>
      <c r="D214" s="34" t="s">
        <v>83</v>
      </c>
      <c r="E214" s="34">
        <v>0</v>
      </c>
      <c r="F214" s="41">
        <v>73460021</v>
      </c>
      <c r="G214" s="34">
        <v>0</v>
      </c>
      <c r="I214" s="34">
        <v>0</v>
      </c>
      <c r="K214" s="34">
        <v>0</v>
      </c>
      <c r="M214" s="34">
        <v>0</v>
      </c>
      <c r="O214" s="34">
        <v>0</v>
      </c>
      <c r="P214" s="41">
        <v>87087354.999999985</v>
      </c>
      <c r="Q214" s="34">
        <v>0</v>
      </c>
      <c r="R214" s="34">
        <f t="shared" si="54"/>
        <v>395</v>
      </c>
      <c r="T214" s="34">
        <v>496</v>
      </c>
      <c r="V214" s="34">
        <v>0</v>
      </c>
      <c r="X214" s="34">
        <v>680</v>
      </c>
      <c r="Y214" s="41">
        <v>99010212</v>
      </c>
      <c r="Z214" s="34">
        <v>793</v>
      </c>
      <c r="AA214" s="34">
        <v>395</v>
      </c>
      <c r="AB214" s="35">
        <f t="shared" si="55"/>
        <v>0</v>
      </c>
      <c r="AC214" s="35">
        <f t="shared" si="56"/>
        <v>496</v>
      </c>
      <c r="AD214" s="35">
        <f t="shared" si="57"/>
        <v>793</v>
      </c>
      <c r="AE214" s="70">
        <f t="shared" si="58"/>
        <v>0</v>
      </c>
      <c r="AF214" s="70" t="str">
        <f t="shared" si="59"/>
        <v/>
      </c>
      <c r="AG214" s="70">
        <f t="shared" si="60"/>
        <v>395</v>
      </c>
      <c r="AH214" s="70" t="str">
        <f t="shared" si="61"/>
        <v>2018 (triag)</v>
      </c>
      <c r="AI214" s="70">
        <f t="shared" si="62"/>
        <v>793</v>
      </c>
      <c r="AJ214" s="70">
        <f t="shared" si="63"/>
        <v>2022</v>
      </c>
      <c r="AK214" s="70" t="str">
        <f t="shared" si="64"/>
        <v/>
      </c>
      <c r="AL214" s="72">
        <f>IF(AK214="Adjust",(_xlfn.XLOOKUP(A214,'Adj factor'!A:A,'Adj factor'!I:I,,0)*AI214),'Aggregate (2)'!AI214)</f>
        <v>793</v>
      </c>
      <c r="AM214" s="72">
        <f t="shared" si="65"/>
        <v>793</v>
      </c>
      <c r="AN214" s="73" t="str">
        <f t="shared" si="66"/>
        <v>Increasing</v>
      </c>
      <c r="AO214" s="42">
        <f>VLOOKUP(B214,'Growthrates source'!A$2:H$49,8,FALSE)</f>
        <v>0.14126140610967886</v>
      </c>
      <c r="AP214" s="42">
        <f>VLOOKUP(B214,'Growthrates source'!A$2:I$49,9,FALSE)</f>
        <v>5.4673730437993617E-2</v>
      </c>
      <c r="AQ214" s="41">
        <f t="shared" si="67"/>
        <v>194.91795654299855</v>
      </c>
      <c r="AR214" s="41">
        <f t="shared" si="68"/>
        <v>465.40451689037155</v>
      </c>
      <c r="AS214" s="43">
        <f t="shared" si="69"/>
        <v>0</v>
      </c>
      <c r="AT214" s="43">
        <f t="shared" si="70"/>
        <v>4.5356757017135277E-2</v>
      </c>
      <c r="AU214" s="43">
        <f t="shared" si="71"/>
        <v>8.009274841265869E-2</v>
      </c>
    </row>
    <row r="215" spans="1:47" x14ac:dyDescent="0.35">
      <c r="A215" t="str">
        <f>_xlfn.XLOOKUP(B215,'country codes'!G:G,'country codes'!H:H,,0)</f>
        <v>DRC</v>
      </c>
      <c r="B215" s="34" t="s">
        <v>155</v>
      </c>
      <c r="C215" s="41">
        <v>70997890.500000104</v>
      </c>
      <c r="D215" s="34" t="s">
        <v>84</v>
      </c>
      <c r="E215" s="34">
        <v>0</v>
      </c>
      <c r="F215" s="41">
        <v>73460021</v>
      </c>
      <c r="G215" s="34">
        <v>0</v>
      </c>
      <c r="I215" s="34">
        <v>0</v>
      </c>
      <c r="K215" s="34">
        <v>0</v>
      </c>
      <c r="M215" s="34">
        <v>0</v>
      </c>
      <c r="O215" s="34">
        <v>0</v>
      </c>
      <c r="P215" s="41">
        <v>87087354.999999985</v>
      </c>
      <c r="Q215" s="34">
        <v>0</v>
      </c>
      <c r="R215" s="34">
        <f t="shared" si="54"/>
        <v>0</v>
      </c>
      <c r="T215" s="34">
        <v>0</v>
      </c>
      <c r="V215" s="34">
        <v>0</v>
      </c>
      <c r="X215" s="34">
        <v>0</v>
      </c>
      <c r="Y215" s="41">
        <v>99010212</v>
      </c>
      <c r="Z215" s="34">
        <v>0</v>
      </c>
      <c r="AA215" s="34">
        <v>0</v>
      </c>
      <c r="AB215" s="35">
        <f t="shared" si="55"/>
        <v>0</v>
      </c>
      <c r="AC215" s="35">
        <f t="shared" si="56"/>
        <v>0</v>
      </c>
      <c r="AD215" s="35">
        <f t="shared" si="57"/>
        <v>0</v>
      </c>
      <c r="AE215" s="70">
        <f t="shared" si="58"/>
        <v>0</v>
      </c>
      <c r="AF215" s="70" t="str">
        <f t="shared" si="59"/>
        <v/>
      </c>
      <c r="AG215" s="70">
        <f t="shared" si="60"/>
        <v>0</v>
      </c>
      <c r="AH215" s="70" t="str">
        <f t="shared" si="61"/>
        <v/>
      </c>
      <c r="AI215" s="70">
        <f t="shared" si="62"/>
        <v>0</v>
      </c>
      <c r="AJ215" s="70" t="str">
        <f t="shared" si="63"/>
        <v/>
      </c>
      <c r="AK215" s="70" t="str">
        <f t="shared" si="64"/>
        <v/>
      </c>
      <c r="AL215" s="72">
        <f>IF(AK215="Adjust",(_xlfn.XLOOKUP(A215,'Adj factor'!A:A,'Adj factor'!I:I,,0)*AI215),'Aggregate (2)'!AI215)</f>
        <v>0</v>
      </c>
      <c r="AM215" s="72">
        <f t="shared" si="65"/>
        <v>0</v>
      </c>
      <c r="AN215" s="73" t="str">
        <f t="shared" si="66"/>
        <v>No change</v>
      </c>
      <c r="AO215" s="42">
        <f>VLOOKUP(B215,'Growthrates source'!A$2:H$49,8,FALSE)</f>
        <v>0.14126140610967886</v>
      </c>
      <c r="AP215" s="42">
        <f>VLOOKUP(B215,'Growthrates source'!A$2:I$49,9,FALSE)</f>
        <v>5.4673730437993617E-2</v>
      </c>
      <c r="AQ215" s="41">
        <f t="shared" si="67"/>
        <v>0</v>
      </c>
      <c r="AR215" s="41">
        <f t="shared" si="68"/>
        <v>0</v>
      </c>
      <c r="AS215" s="43">
        <f t="shared" si="69"/>
        <v>0</v>
      </c>
      <c r="AT215" s="43">
        <f t="shared" si="70"/>
        <v>0</v>
      </c>
      <c r="AU215" s="43">
        <f t="shared" si="71"/>
        <v>0</v>
      </c>
    </row>
    <row r="216" spans="1:47" x14ac:dyDescent="0.35">
      <c r="A216" t="str">
        <f>_xlfn.XLOOKUP(B216,'country codes'!G:G,'country codes'!H:H,,0)</f>
        <v>DRC</v>
      </c>
      <c r="B216" s="34" t="s">
        <v>155</v>
      </c>
      <c r="C216" s="41">
        <v>70997891.500000104</v>
      </c>
      <c r="D216" s="34" t="s">
        <v>126</v>
      </c>
      <c r="E216" s="34">
        <v>0</v>
      </c>
      <c r="F216" s="41">
        <v>73460021</v>
      </c>
      <c r="G216" s="34">
        <v>0</v>
      </c>
      <c r="I216" s="34">
        <v>0</v>
      </c>
      <c r="K216" s="34">
        <v>0</v>
      </c>
      <c r="M216" s="34">
        <v>0</v>
      </c>
      <c r="O216" s="34">
        <v>0</v>
      </c>
      <c r="P216" s="41">
        <v>87087354.999999985</v>
      </c>
      <c r="Q216" s="34">
        <v>0</v>
      </c>
      <c r="R216" s="34">
        <f t="shared" si="54"/>
        <v>0</v>
      </c>
      <c r="T216" s="34">
        <v>0</v>
      </c>
      <c r="V216" s="34">
        <v>0</v>
      </c>
      <c r="X216" s="34">
        <v>0</v>
      </c>
      <c r="Y216" s="41">
        <v>99010212</v>
      </c>
      <c r="Z216" s="34">
        <v>0</v>
      </c>
      <c r="AA216" s="34">
        <v>0</v>
      </c>
      <c r="AB216" s="35">
        <f t="shared" si="55"/>
        <v>0</v>
      </c>
      <c r="AC216" s="35">
        <f t="shared" si="56"/>
        <v>0</v>
      </c>
      <c r="AD216" s="35">
        <f t="shared" si="57"/>
        <v>0</v>
      </c>
      <c r="AE216" s="70">
        <f t="shared" si="58"/>
        <v>0</v>
      </c>
      <c r="AF216" s="70" t="str">
        <f t="shared" si="59"/>
        <v/>
      </c>
      <c r="AG216" s="70">
        <f t="shared" si="60"/>
        <v>0</v>
      </c>
      <c r="AH216" s="70" t="str">
        <f t="shared" si="61"/>
        <v/>
      </c>
      <c r="AI216" s="70">
        <f t="shared" si="62"/>
        <v>0</v>
      </c>
      <c r="AJ216" s="70" t="str">
        <f t="shared" si="63"/>
        <v/>
      </c>
      <c r="AK216" s="70" t="str">
        <f t="shared" si="64"/>
        <v/>
      </c>
      <c r="AL216" s="72">
        <f>IF(AK216="Adjust",(_xlfn.XLOOKUP(A216,'Adj factor'!A:A,'Adj factor'!I:I,,0)*AI216),'Aggregate (2)'!AI216)</f>
        <v>0</v>
      </c>
      <c r="AM216" s="72">
        <f t="shared" si="65"/>
        <v>0</v>
      </c>
      <c r="AN216" s="73" t="str">
        <f t="shared" si="66"/>
        <v>No change</v>
      </c>
      <c r="AO216" s="42">
        <f>VLOOKUP(B216,'Growthrates source'!A$2:H$49,8,FALSE)</f>
        <v>0.14126140610967886</v>
      </c>
      <c r="AP216" s="42">
        <f>VLOOKUP(B216,'Growthrates source'!A$2:I$49,9,FALSE)</f>
        <v>5.4673730437993617E-2</v>
      </c>
      <c r="AQ216" s="41">
        <f t="shared" si="67"/>
        <v>0</v>
      </c>
      <c r="AR216" s="41">
        <f t="shared" si="68"/>
        <v>0</v>
      </c>
      <c r="AS216" s="43">
        <f t="shared" si="69"/>
        <v>0</v>
      </c>
      <c r="AT216" s="43">
        <f t="shared" si="70"/>
        <v>0</v>
      </c>
      <c r="AU216" s="43">
        <f t="shared" si="71"/>
        <v>0</v>
      </c>
    </row>
    <row r="217" spans="1:47" x14ac:dyDescent="0.35">
      <c r="A217" t="str">
        <f>_xlfn.XLOOKUP(B217,'country codes'!G:G,'country codes'!H:H,,0)</f>
        <v>DRC</v>
      </c>
      <c r="B217" s="34" t="s">
        <v>155</v>
      </c>
      <c r="C217" s="41">
        <v>70997892.500000104</v>
      </c>
      <c r="D217" s="34" t="s">
        <v>87</v>
      </c>
      <c r="E217" s="34">
        <v>0</v>
      </c>
      <c r="F217" s="41">
        <v>73460021</v>
      </c>
      <c r="G217" s="34">
        <v>0</v>
      </c>
      <c r="I217" s="34">
        <v>0</v>
      </c>
      <c r="K217" s="34">
        <v>0</v>
      </c>
      <c r="M217" s="34">
        <v>0</v>
      </c>
      <c r="O217" s="34">
        <v>0</v>
      </c>
      <c r="P217" s="41">
        <v>87087354.999999985</v>
      </c>
      <c r="Q217" s="34">
        <v>0</v>
      </c>
      <c r="R217" s="34">
        <f t="shared" si="54"/>
        <v>0</v>
      </c>
      <c r="T217" s="34">
        <v>0</v>
      </c>
      <c r="V217" s="34">
        <v>0</v>
      </c>
      <c r="X217" s="34">
        <v>0</v>
      </c>
      <c r="Y217" s="41">
        <v>99010212</v>
      </c>
      <c r="Z217" s="34">
        <v>0</v>
      </c>
      <c r="AA217" s="34">
        <v>0</v>
      </c>
      <c r="AB217" s="35">
        <f t="shared" si="55"/>
        <v>0</v>
      </c>
      <c r="AC217" s="35">
        <f t="shared" si="56"/>
        <v>0</v>
      </c>
      <c r="AD217" s="35">
        <f t="shared" si="57"/>
        <v>0</v>
      </c>
      <c r="AE217" s="70">
        <f t="shared" si="58"/>
        <v>0</v>
      </c>
      <c r="AF217" s="70" t="str">
        <f t="shared" si="59"/>
        <v/>
      </c>
      <c r="AG217" s="70">
        <f t="shared" si="60"/>
        <v>0</v>
      </c>
      <c r="AH217" s="70" t="str">
        <f t="shared" si="61"/>
        <v/>
      </c>
      <c r="AI217" s="70">
        <f t="shared" si="62"/>
        <v>0</v>
      </c>
      <c r="AJ217" s="70" t="str">
        <f t="shared" si="63"/>
        <v/>
      </c>
      <c r="AK217" s="70" t="str">
        <f t="shared" si="64"/>
        <v/>
      </c>
      <c r="AL217" s="72">
        <f>IF(AK217="Adjust",(_xlfn.XLOOKUP(A217,'Adj factor'!A:A,'Adj factor'!I:I,,0)*AI217),'Aggregate (2)'!AI217)</f>
        <v>0</v>
      </c>
      <c r="AM217" s="72">
        <f t="shared" si="65"/>
        <v>0</v>
      </c>
      <c r="AN217" s="73" t="str">
        <f t="shared" si="66"/>
        <v>No change</v>
      </c>
      <c r="AO217" s="42">
        <f>VLOOKUP(B217,'Growthrates source'!A$2:H$49,8,FALSE)</f>
        <v>0.14126140610967886</v>
      </c>
      <c r="AP217" s="42">
        <f>VLOOKUP(B217,'Growthrates source'!A$2:I$49,9,FALSE)</f>
        <v>5.4673730437993617E-2</v>
      </c>
      <c r="AQ217" s="41">
        <f t="shared" si="67"/>
        <v>0</v>
      </c>
      <c r="AR217" s="41">
        <f t="shared" si="68"/>
        <v>0</v>
      </c>
      <c r="AS217" s="43">
        <f t="shared" si="69"/>
        <v>0</v>
      </c>
      <c r="AT217" s="43">
        <f t="shared" si="70"/>
        <v>0</v>
      </c>
      <c r="AU217" s="43">
        <f t="shared" si="71"/>
        <v>0</v>
      </c>
    </row>
    <row r="218" spans="1:47" x14ac:dyDescent="0.35">
      <c r="A218" t="str">
        <f>_xlfn.XLOOKUP(B218,'country codes'!G:G,'country codes'!H:H,,0)</f>
        <v>Congo</v>
      </c>
      <c r="B218" s="34" t="s">
        <v>190</v>
      </c>
      <c r="C218" s="41">
        <v>4713256.5000000028</v>
      </c>
      <c r="D218" s="34" t="s">
        <v>135</v>
      </c>
      <c r="E218" s="34">
        <v>0</v>
      </c>
      <c r="F218" s="41">
        <v>4828066.5000000028</v>
      </c>
      <c r="G218" s="34">
        <v>0</v>
      </c>
      <c r="H218" s="34">
        <v>4944861.5000000019</v>
      </c>
      <c r="I218" s="34">
        <v>0</v>
      </c>
      <c r="J218" s="34">
        <v>5064386.0000000019</v>
      </c>
      <c r="K218" s="34">
        <v>0</v>
      </c>
      <c r="L218" s="34">
        <v>5186823.4999999981</v>
      </c>
      <c r="M218" s="34">
        <v>1060</v>
      </c>
      <c r="N218" s="34">
        <v>5312339.5000000009</v>
      </c>
      <c r="O218" s="34">
        <v>0</v>
      </c>
      <c r="P218" s="41">
        <v>5441061.9999999972</v>
      </c>
      <c r="Q218" s="34">
        <v>1088</v>
      </c>
      <c r="R218" s="34">
        <f t="shared" si="54"/>
        <v>1088</v>
      </c>
      <c r="S218" s="34">
        <v>5570732.4999999953</v>
      </c>
      <c r="T218" s="34">
        <v>0</v>
      </c>
      <c r="U218" s="34">
        <v>5702174</v>
      </c>
      <c r="V218" s="34">
        <v>0</v>
      </c>
      <c r="W218" s="34">
        <v>5835806.0000000009</v>
      </c>
      <c r="X218" s="34">
        <v>0</v>
      </c>
      <c r="Y218" s="41">
        <v>5970424.0000000009</v>
      </c>
      <c r="Z218" s="34">
        <v>2339</v>
      </c>
      <c r="AA218" s="34">
        <v>544</v>
      </c>
      <c r="AB218" s="35">
        <f t="shared" si="55"/>
        <v>0</v>
      </c>
      <c r="AC218" s="35">
        <f t="shared" si="56"/>
        <v>1088</v>
      </c>
      <c r="AD218" s="35">
        <f t="shared" si="57"/>
        <v>2339</v>
      </c>
      <c r="AE218" s="70">
        <f t="shared" si="58"/>
        <v>0</v>
      </c>
      <c r="AF218" s="70" t="str">
        <f t="shared" si="59"/>
        <v/>
      </c>
      <c r="AG218" s="70">
        <f t="shared" si="60"/>
        <v>1088</v>
      </c>
      <c r="AH218" s="70">
        <f t="shared" si="61"/>
        <v>2018</v>
      </c>
      <c r="AI218" s="70">
        <f t="shared" si="62"/>
        <v>2339</v>
      </c>
      <c r="AJ218" s="70">
        <f t="shared" si="63"/>
        <v>2022</v>
      </c>
      <c r="AK218" s="70" t="str">
        <f t="shared" si="64"/>
        <v/>
      </c>
      <c r="AL218" s="72">
        <f>IF(AK218="Adjust",(_xlfn.XLOOKUP(A218,'Adj factor'!A:A,'Adj factor'!I:I,,0)*AI218),'Aggregate (2)'!AI218)</f>
        <v>2339</v>
      </c>
      <c r="AM218" s="72">
        <f t="shared" si="65"/>
        <v>2339</v>
      </c>
      <c r="AN218" s="73" t="str">
        <f t="shared" si="66"/>
        <v>Increasing</v>
      </c>
      <c r="AO218" s="42">
        <f>VLOOKUP(B218,'Growthrates source'!A$2:H$49,8,FALSE)</f>
        <v>9.0847270748923847E-3</v>
      </c>
      <c r="AP218" s="42">
        <f>VLOOKUP(B218,'Growthrates source'!A$2:I$49,9,FALSE)</f>
        <v>5.4673730437993617E-2</v>
      </c>
      <c r="AQ218" s="41">
        <f t="shared" si="67"/>
        <v>519.84235985058569</v>
      </c>
      <c r="AR218" s="41">
        <f t="shared" si="68"/>
        <v>640.96217009711927</v>
      </c>
      <c r="AS218" s="43">
        <f t="shared" si="69"/>
        <v>0</v>
      </c>
      <c r="AT218" s="43">
        <f t="shared" si="70"/>
        <v>1.9996096350308092</v>
      </c>
      <c r="AU218" s="43">
        <f t="shared" si="71"/>
        <v>3.9176447099904457</v>
      </c>
    </row>
    <row r="219" spans="1:47" x14ac:dyDescent="0.35">
      <c r="A219" t="str">
        <f>_xlfn.XLOOKUP(B219,'country codes'!G:G,'country codes'!H:H,,0)</f>
        <v>Congo</v>
      </c>
      <c r="B219" s="34" t="s">
        <v>190</v>
      </c>
      <c r="C219" s="41">
        <v>4713257.5</v>
      </c>
      <c r="D219" s="34" t="s">
        <v>139</v>
      </c>
      <c r="E219" s="34">
        <v>0</v>
      </c>
      <c r="F219" s="41">
        <v>4828066.5000000028</v>
      </c>
      <c r="G219" s="34">
        <v>6578</v>
      </c>
      <c r="I219" s="34">
        <v>6916</v>
      </c>
      <c r="K219" s="34">
        <v>7704</v>
      </c>
      <c r="M219" s="34">
        <v>7434</v>
      </c>
      <c r="O219" s="34">
        <v>0</v>
      </c>
      <c r="P219" s="41">
        <v>5441061.9999999972</v>
      </c>
      <c r="Q219" s="34">
        <v>10162</v>
      </c>
      <c r="R219" s="34">
        <f t="shared" si="54"/>
        <v>10162</v>
      </c>
      <c r="T219" s="34">
        <v>0</v>
      </c>
      <c r="V219" s="34">
        <v>0</v>
      </c>
      <c r="X219" s="34">
        <v>0</v>
      </c>
      <c r="Y219" s="41">
        <v>5970424.0000000009</v>
      </c>
      <c r="Z219" s="34">
        <v>11146</v>
      </c>
      <c r="AA219" s="34">
        <v>4012</v>
      </c>
      <c r="AB219" s="35">
        <f t="shared" si="55"/>
        <v>7704</v>
      </c>
      <c r="AC219" s="35">
        <f t="shared" si="56"/>
        <v>10162</v>
      </c>
      <c r="AD219" s="35">
        <f t="shared" si="57"/>
        <v>11146</v>
      </c>
      <c r="AE219" s="70">
        <f t="shared" si="58"/>
        <v>6578</v>
      </c>
      <c r="AF219" s="70">
        <f t="shared" si="59"/>
        <v>2013</v>
      </c>
      <c r="AG219" s="70">
        <f t="shared" si="60"/>
        <v>10162</v>
      </c>
      <c r="AH219" s="70">
        <f t="shared" si="61"/>
        <v>2018</v>
      </c>
      <c r="AI219" s="70">
        <f t="shared" si="62"/>
        <v>11146</v>
      </c>
      <c r="AJ219" s="70">
        <f t="shared" si="63"/>
        <v>2022</v>
      </c>
      <c r="AK219" s="70" t="str">
        <f t="shared" si="64"/>
        <v/>
      </c>
      <c r="AL219" s="72">
        <f>IF(AK219="Adjust",(_xlfn.XLOOKUP(A219,'Adj factor'!A:A,'Adj factor'!I:I,,0)*AI219),'Aggregate (2)'!AI219)</f>
        <v>11146</v>
      </c>
      <c r="AM219" s="72">
        <f t="shared" si="65"/>
        <v>11146</v>
      </c>
      <c r="AN219" s="73" t="str">
        <f t="shared" si="66"/>
        <v>Increasing</v>
      </c>
      <c r="AO219" s="42">
        <f>VLOOKUP(B219,'Growthrates source'!A$2:H$49,8,FALSE)</f>
        <v>9.0847270748923847E-3</v>
      </c>
      <c r="AP219" s="42">
        <f>VLOOKUP(B219,'Growthrates source'!A$2:I$49,9,FALSE)</f>
        <v>5.4673730437993617E-2</v>
      </c>
      <c r="AQ219" s="41">
        <f t="shared" si="67"/>
        <v>3833.8374038980696</v>
      </c>
      <c r="AR219" s="41">
        <f t="shared" si="68"/>
        <v>4727.0960044662552</v>
      </c>
      <c r="AS219" s="43">
        <f t="shared" si="69"/>
        <v>13.624501650919672</v>
      </c>
      <c r="AT219" s="43">
        <f t="shared" si="70"/>
        <v>18.676501021307981</v>
      </c>
      <c r="AU219" s="43">
        <f t="shared" si="71"/>
        <v>18.668690866846305</v>
      </c>
    </row>
    <row r="220" spans="1:47" x14ac:dyDescent="0.35">
      <c r="A220" t="str">
        <f>_xlfn.XLOOKUP(B220,'country codes'!G:G,'country codes'!H:H,,0)</f>
        <v>Congo</v>
      </c>
      <c r="B220" s="34" t="s">
        <v>190</v>
      </c>
      <c r="C220" s="41">
        <v>4713258.5</v>
      </c>
      <c r="D220" s="34" t="s">
        <v>138</v>
      </c>
      <c r="E220" s="34">
        <v>0</v>
      </c>
      <c r="F220" s="41">
        <v>4828066.5000000028</v>
      </c>
      <c r="G220" s="34">
        <v>2564</v>
      </c>
      <c r="I220" s="34">
        <v>0</v>
      </c>
      <c r="K220" s="34">
        <v>0</v>
      </c>
      <c r="M220" s="34">
        <v>1842</v>
      </c>
      <c r="O220" s="34">
        <v>0</v>
      </c>
      <c r="P220" s="41">
        <v>5441061.9999999972</v>
      </c>
      <c r="Q220" s="34">
        <v>0</v>
      </c>
      <c r="R220" s="34">
        <f t="shared" si="54"/>
        <v>1069</v>
      </c>
      <c r="T220" s="34">
        <v>0</v>
      </c>
      <c r="V220" s="34">
        <v>0</v>
      </c>
      <c r="X220" s="34">
        <v>0</v>
      </c>
      <c r="Y220" s="41">
        <v>5970424.0000000009</v>
      </c>
      <c r="Z220" s="34">
        <v>1814</v>
      </c>
      <c r="AA220" s="34">
        <v>1069</v>
      </c>
      <c r="AB220" s="35">
        <f t="shared" si="55"/>
        <v>2564</v>
      </c>
      <c r="AC220" s="35">
        <f t="shared" si="56"/>
        <v>1842</v>
      </c>
      <c r="AD220" s="35">
        <f t="shared" si="57"/>
        <v>1814</v>
      </c>
      <c r="AE220" s="70">
        <f t="shared" si="58"/>
        <v>2564</v>
      </c>
      <c r="AF220" s="70">
        <f t="shared" si="59"/>
        <v>2013</v>
      </c>
      <c r="AG220" s="70">
        <f t="shared" si="60"/>
        <v>1069</v>
      </c>
      <c r="AH220" s="70" t="str">
        <f t="shared" si="61"/>
        <v>2018 (triag)</v>
      </c>
      <c r="AI220" s="70">
        <f t="shared" si="62"/>
        <v>1814</v>
      </c>
      <c r="AJ220" s="70">
        <f t="shared" si="63"/>
        <v>2022</v>
      </c>
      <c r="AK220" s="70" t="str">
        <f t="shared" si="64"/>
        <v/>
      </c>
      <c r="AL220" s="72">
        <f>IF(AK220="Adjust",(_xlfn.XLOOKUP(A220,'Adj factor'!A:A,'Adj factor'!I:I,,0)*AI220),'Aggregate (2)'!AI220)</f>
        <v>1814</v>
      </c>
      <c r="AM220" s="72">
        <f t="shared" si="65"/>
        <v>1814</v>
      </c>
      <c r="AN220" s="73" t="str">
        <f t="shared" si="66"/>
        <v>Increasing</v>
      </c>
      <c r="AO220" s="42">
        <f>VLOOKUP(B220,'Growthrates source'!A$2:H$49,8,FALSE)</f>
        <v>9.0847270748923847E-3</v>
      </c>
      <c r="AP220" s="42">
        <f>VLOOKUP(B220,'Growthrates source'!A$2:I$49,9,FALSE)</f>
        <v>5.4673730437993617E-2</v>
      </c>
      <c r="AQ220" s="41">
        <f t="shared" si="67"/>
        <v>1021.5284608093311</v>
      </c>
      <c r="AR220" s="41">
        <f t="shared" si="68"/>
        <v>1259.5377938121701</v>
      </c>
      <c r="AS220" s="43">
        <f t="shared" si="69"/>
        <v>5.3106145078987597</v>
      </c>
      <c r="AT220" s="43">
        <f t="shared" si="70"/>
        <v>1.9646899814778815</v>
      </c>
      <c r="AU220" s="43">
        <f t="shared" si="71"/>
        <v>3.0383101769656555</v>
      </c>
    </row>
    <row r="221" spans="1:47" x14ac:dyDescent="0.35">
      <c r="A221" t="str">
        <f>_xlfn.XLOOKUP(B221,'country codes'!G:G,'country codes'!H:H,,0)</f>
        <v>Congo</v>
      </c>
      <c r="B221" s="34" t="s">
        <v>190</v>
      </c>
      <c r="C221" s="41">
        <v>4713259.5</v>
      </c>
      <c r="D221" s="34" t="s">
        <v>82</v>
      </c>
      <c r="E221" s="34">
        <v>704</v>
      </c>
      <c r="F221" s="41">
        <v>4828066.5000000028</v>
      </c>
      <c r="G221" s="34">
        <v>0</v>
      </c>
      <c r="I221" s="34">
        <v>0</v>
      </c>
      <c r="K221" s="34">
        <v>0</v>
      </c>
      <c r="M221" s="34">
        <v>1839</v>
      </c>
      <c r="O221" s="34">
        <v>207</v>
      </c>
      <c r="P221" s="41">
        <v>5441061.9999999972</v>
      </c>
      <c r="Q221" s="34">
        <v>0</v>
      </c>
      <c r="R221" s="34">
        <f t="shared" si="54"/>
        <v>157</v>
      </c>
      <c r="T221" s="34">
        <v>0</v>
      </c>
      <c r="V221" s="34">
        <v>283</v>
      </c>
      <c r="X221" s="34">
        <v>0</v>
      </c>
      <c r="Y221" s="41">
        <v>5970424.0000000009</v>
      </c>
      <c r="Z221" s="34">
        <v>0</v>
      </c>
      <c r="AA221" s="34">
        <v>157</v>
      </c>
      <c r="AB221" s="35">
        <f t="shared" si="55"/>
        <v>704</v>
      </c>
      <c r="AC221" s="35">
        <f t="shared" si="56"/>
        <v>1839</v>
      </c>
      <c r="AD221" s="35">
        <f t="shared" si="57"/>
        <v>283</v>
      </c>
      <c r="AE221" s="70">
        <f t="shared" si="58"/>
        <v>704</v>
      </c>
      <c r="AF221" s="70">
        <f t="shared" si="59"/>
        <v>2012</v>
      </c>
      <c r="AG221" s="70">
        <f t="shared" si="60"/>
        <v>157</v>
      </c>
      <c r="AH221" s="70" t="str">
        <f t="shared" si="61"/>
        <v>2018 (triag)</v>
      </c>
      <c r="AI221" s="70">
        <f t="shared" si="62"/>
        <v>283</v>
      </c>
      <c r="AJ221" s="70">
        <f t="shared" si="63"/>
        <v>2020</v>
      </c>
      <c r="AK221" s="70" t="str">
        <f t="shared" si="64"/>
        <v/>
      </c>
      <c r="AL221" s="72">
        <f>IF(AK221="Adjust",(_xlfn.XLOOKUP(A221,'Adj factor'!A:A,'Adj factor'!I:I,,0)*AI221),'Aggregate (2)'!AI221)</f>
        <v>283</v>
      </c>
      <c r="AM221" s="72">
        <f t="shared" si="65"/>
        <v>283</v>
      </c>
      <c r="AN221" s="73" t="str">
        <f t="shared" si="66"/>
        <v>Increasing</v>
      </c>
      <c r="AO221" s="42">
        <f>VLOOKUP(B221,'Growthrates source'!A$2:H$49,8,FALSE)</f>
        <v>9.0847270748923847E-3</v>
      </c>
      <c r="AP221" s="42">
        <f>VLOOKUP(B221,'Growthrates source'!A$2:I$49,9,FALSE)</f>
        <v>5.4673730437993617E-2</v>
      </c>
      <c r="AQ221" s="41">
        <f t="shared" si="67"/>
        <v>150.02803400099626</v>
      </c>
      <c r="AR221" s="41">
        <f t="shared" si="68"/>
        <v>184.98356747288184</v>
      </c>
      <c r="AS221" s="43">
        <f t="shared" si="69"/>
        <v>1.45814064491448</v>
      </c>
      <c r="AT221" s="43">
        <f t="shared" si="70"/>
        <v>0.28854661093735023</v>
      </c>
      <c r="AU221" s="43">
        <f t="shared" si="71"/>
        <v>0.47400318637336303</v>
      </c>
    </row>
    <row r="222" spans="1:47" x14ac:dyDescent="0.35">
      <c r="A222" t="str">
        <f>_xlfn.XLOOKUP(B222,'country codes'!G:G,'country codes'!H:H,,0)</f>
        <v>Congo</v>
      </c>
      <c r="B222" s="34" t="s">
        <v>190</v>
      </c>
      <c r="C222" s="41">
        <v>4713260.5</v>
      </c>
      <c r="D222" s="34" t="s">
        <v>60</v>
      </c>
      <c r="E222" s="34">
        <v>278</v>
      </c>
      <c r="F222" s="41">
        <v>4828066.5000000028</v>
      </c>
      <c r="G222" s="34">
        <v>0</v>
      </c>
      <c r="I222" s="34">
        <v>0</v>
      </c>
      <c r="K222" s="34">
        <v>0</v>
      </c>
      <c r="M222" s="34">
        <v>1037</v>
      </c>
      <c r="O222" s="34">
        <v>0</v>
      </c>
      <c r="P222" s="41">
        <v>5441061.9999999972</v>
      </c>
      <c r="Q222" s="34">
        <v>0</v>
      </c>
      <c r="R222" s="34">
        <f t="shared" si="54"/>
        <v>27</v>
      </c>
      <c r="T222" s="34">
        <v>0</v>
      </c>
      <c r="V222" s="34">
        <v>0</v>
      </c>
      <c r="X222" s="34">
        <v>0</v>
      </c>
      <c r="Y222" s="41">
        <v>5970424.0000000009</v>
      </c>
      <c r="Z222" s="34">
        <v>0</v>
      </c>
      <c r="AA222" s="34">
        <v>27</v>
      </c>
      <c r="AB222" s="35">
        <f t="shared" si="55"/>
        <v>278</v>
      </c>
      <c r="AC222" s="35">
        <f t="shared" si="56"/>
        <v>1037</v>
      </c>
      <c r="AD222" s="35">
        <f t="shared" si="57"/>
        <v>0</v>
      </c>
      <c r="AE222" s="70">
        <f t="shared" si="58"/>
        <v>278</v>
      </c>
      <c r="AF222" s="70">
        <f t="shared" si="59"/>
        <v>2012</v>
      </c>
      <c r="AG222" s="70">
        <f t="shared" si="60"/>
        <v>27</v>
      </c>
      <c r="AH222" s="70" t="str">
        <f t="shared" si="61"/>
        <v>2018 (triag)</v>
      </c>
      <c r="AI222" s="70">
        <f t="shared" si="62"/>
        <v>27</v>
      </c>
      <c r="AJ222" s="70" t="str">
        <f t="shared" si="63"/>
        <v>2018 (triag)</v>
      </c>
      <c r="AK222" s="70" t="str">
        <f t="shared" si="64"/>
        <v/>
      </c>
      <c r="AL222" s="72">
        <f>IF(AK222="Adjust",(_xlfn.XLOOKUP(A222,'Adj factor'!A:A,'Adj factor'!I:I,,0)*AI222),'Aggregate (2)'!AI222)</f>
        <v>27</v>
      </c>
      <c r="AM222" s="72">
        <f t="shared" si="65"/>
        <v>27</v>
      </c>
      <c r="AN222" s="73" t="str">
        <f t="shared" si="66"/>
        <v>No change</v>
      </c>
      <c r="AO222" s="42">
        <f>VLOOKUP(B222,'Growthrates source'!A$2:H$49,8,FALSE)</f>
        <v>9.0847270748923847E-3</v>
      </c>
      <c r="AP222" s="42">
        <f>VLOOKUP(B222,'Growthrates source'!A$2:I$49,9,FALSE)</f>
        <v>5.4673730437993617E-2</v>
      </c>
      <c r="AQ222" s="41">
        <f t="shared" si="67"/>
        <v>25.800999477878335</v>
      </c>
      <c r="AR222" s="41">
        <f t="shared" si="68"/>
        <v>31.812460648202613</v>
      </c>
      <c r="AS222" s="43">
        <f t="shared" si="69"/>
        <v>0.57579985694066116</v>
      </c>
      <c r="AT222" s="43">
        <f t="shared" si="70"/>
        <v>4.9622665575213103E-2</v>
      </c>
      <c r="AU222" s="43">
        <f t="shared" si="71"/>
        <v>4.5222918841274919E-2</v>
      </c>
    </row>
    <row r="223" spans="1:47" x14ac:dyDescent="0.35">
      <c r="A223" t="str">
        <f>_xlfn.XLOOKUP(B223,'country codes'!G:G,'country codes'!H:H,,0)</f>
        <v>Congo</v>
      </c>
      <c r="B223" s="34" t="s">
        <v>190</v>
      </c>
      <c r="C223" s="41">
        <v>4713261.5</v>
      </c>
      <c r="D223" s="34" t="s">
        <v>127</v>
      </c>
      <c r="E223" s="34">
        <v>0</v>
      </c>
      <c r="F223" s="41">
        <v>4828066.5000000028</v>
      </c>
      <c r="G223" s="34">
        <v>0</v>
      </c>
      <c r="I223" s="34">
        <v>0</v>
      </c>
      <c r="K223" s="34">
        <v>0</v>
      </c>
      <c r="M223" s="34">
        <v>0</v>
      </c>
      <c r="O223" s="34">
        <v>0</v>
      </c>
      <c r="P223" s="41">
        <v>5441061.9999999972</v>
      </c>
      <c r="Q223" s="34">
        <v>0</v>
      </c>
      <c r="R223" s="34">
        <f t="shared" si="54"/>
        <v>0</v>
      </c>
      <c r="T223" s="34">
        <v>0</v>
      </c>
      <c r="V223" s="34">
        <v>0</v>
      </c>
      <c r="X223" s="34">
        <v>0</v>
      </c>
      <c r="Y223" s="41">
        <v>5970424.0000000009</v>
      </c>
      <c r="Z223" s="34">
        <v>0</v>
      </c>
      <c r="AA223" s="34">
        <v>0</v>
      </c>
      <c r="AB223" s="35">
        <f t="shared" si="55"/>
        <v>0</v>
      </c>
      <c r="AC223" s="35">
        <f t="shared" si="56"/>
        <v>0</v>
      </c>
      <c r="AD223" s="35">
        <f t="shared" si="57"/>
        <v>0</v>
      </c>
      <c r="AE223" s="70">
        <f t="shared" si="58"/>
        <v>0</v>
      </c>
      <c r="AF223" s="70" t="str">
        <f t="shared" si="59"/>
        <v/>
      </c>
      <c r="AG223" s="70">
        <f t="shared" si="60"/>
        <v>0</v>
      </c>
      <c r="AH223" s="70" t="str">
        <f t="shared" si="61"/>
        <v/>
      </c>
      <c r="AI223" s="70">
        <f t="shared" si="62"/>
        <v>0</v>
      </c>
      <c r="AJ223" s="70" t="str">
        <f t="shared" si="63"/>
        <v/>
      </c>
      <c r="AK223" s="70" t="str">
        <f t="shared" si="64"/>
        <v/>
      </c>
      <c r="AL223" s="72">
        <f>IF(AK223="Adjust",(_xlfn.XLOOKUP(A223,'Adj factor'!A:A,'Adj factor'!I:I,,0)*AI223),'Aggregate (2)'!AI223)</f>
        <v>0</v>
      </c>
      <c r="AM223" s="72">
        <f t="shared" si="65"/>
        <v>0</v>
      </c>
      <c r="AN223" s="73" t="str">
        <f t="shared" si="66"/>
        <v>No change</v>
      </c>
      <c r="AO223" s="42">
        <f>VLOOKUP(B223,'Growthrates source'!A$2:H$49,8,FALSE)</f>
        <v>9.0847270748923847E-3</v>
      </c>
      <c r="AP223" s="42">
        <f>VLOOKUP(B223,'Growthrates source'!A$2:I$49,9,FALSE)</f>
        <v>5.4673730437993617E-2</v>
      </c>
      <c r="AQ223" s="41">
        <f t="shared" si="67"/>
        <v>0</v>
      </c>
      <c r="AR223" s="41">
        <f t="shared" si="68"/>
        <v>0</v>
      </c>
      <c r="AS223" s="43">
        <f t="shared" si="69"/>
        <v>0</v>
      </c>
      <c r="AT223" s="43">
        <f t="shared" si="70"/>
        <v>0</v>
      </c>
      <c r="AU223" s="43">
        <f t="shared" si="71"/>
        <v>0</v>
      </c>
    </row>
    <row r="224" spans="1:47" x14ac:dyDescent="0.35">
      <c r="A224" t="str">
        <f>_xlfn.XLOOKUP(B224,'country codes'!G:G,'country codes'!H:H,,0)</f>
        <v>Congo</v>
      </c>
      <c r="B224" s="34" t="s">
        <v>190</v>
      </c>
      <c r="C224" s="41">
        <v>4713262.5</v>
      </c>
      <c r="D224" s="34" t="s">
        <v>61</v>
      </c>
      <c r="E224" s="34">
        <v>819</v>
      </c>
      <c r="F224" s="41">
        <v>4828066.5000000028</v>
      </c>
      <c r="G224" s="34">
        <v>0</v>
      </c>
      <c r="I224" s="34">
        <v>0</v>
      </c>
      <c r="K224" s="34">
        <v>0</v>
      </c>
      <c r="M224" s="34">
        <v>0</v>
      </c>
      <c r="O224" s="34">
        <v>0</v>
      </c>
      <c r="P224" s="41">
        <v>5441061.9999999972</v>
      </c>
      <c r="Q224" s="34">
        <v>0</v>
      </c>
      <c r="R224" s="34">
        <f t="shared" si="54"/>
        <v>0</v>
      </c>
      <c r="T224" s="34">
        <v>0</v>
      </c>
      <c r="V224" s="34">
        <v>582</v>
      </c>
      <c r="X224" s="34">
        <v>0</v>
      </c>
      <c r="Y224" s="41">
        <v>5970424.0000000009</v>
      </c>
      <c r="Z224" s="34">
        <v>0</v>
      </c>
      <c r="AA224" s="34">
        <v>0</v>
      </c>
      <c r="AB224" s="35">
        <f t="shared" si="55"/>
        <v>819</v>
      </c>
      <c r="AC224" s="35">
        <f t="shared" si="56"/>
        <v>0</v>
      </c>
      <c r="AD224" s="35">
        <f t="shared" si="57"/>
        <v>582</v>
      </c>
      <c r="AE224" s="70">
        <f t="shared" si="58"/>
        <v>819</v>
      </c>
      <c r="AF224" s="70">
        <f t="shared" si="59"/>
        <v>2012</v>
      </c>
      <c r="AG224" s="70">
        <f t="shared" si="60"/>
        <v>0</v>
      </c>
      <c r="AH224" s="70" t="str">
        <f t="shared" si="61"/>
        <v/>
      </c>
      <c r="AI224" s="70">
        <f t="shared" si="62"/>
        <v>582</v>
      </c>
      <c r="AJ224" s="70">
        <f t="shared" si="63"/>
        <v>2020</v>
      </c>
      <c r="AK224" s="70" t="str">
        <f t="shared" si="64"/>
        <v/>
      </c>
      <c r="AL224" s="72">
        <f>IF(AK224="Adjust",(_xlfn.XLOOKUP(A224,'Adj factor'!A:A,'Adj factor'!I:I,,0)*AI224),'Aggregate (2)'!AI224)</f>
        <v>582</v>
      </c>
      <c r="AM224" s="72">
        <f t="shared" si="65"/>
        <v>582</v>
      </c>
      <c r="AN224" s="73" t="str">
        <f t="shared" si="66"/>
        <v>Increasing</v>
      </c>
      <c r="AO224" s="42">
        <f>VLOOKUP(B224,'Growthrates source'!A$2:H$49,8,FALSE)</f>
        <v>9.0847270748923847E-3</v>
      </c>
      <c r="AP224" s="42">
        <f>VLOOKUP(B224,'Growthrates source'!A$2:I$49,9,FALSE)</f>
        <v>5.4673730437993617E-2</v>
      </c>
      <c r="AQ224" s="41">
        <f t="shared" si="67"/>
        <v>0</v>
      </c>
      <c r="AR224" s="41">
        <f t="shared" si="68"/>
        <v>0</v>
      </c>
      <c r="AS224" s="43">
        <f t="shared" si="69"/>
        <v>1.6963312332172713</v>
      </c>
      <c r="AT224" s="43">
        <f t="shared" si="70"/>
        <v>0</v>
      </c>
      <c r="AU224" s="43">
        <f t="shared" si="71"/>
        <v>0.9748051394674816</v>
      </c>
    </row>
    <row r="225" spans="1:47" x14ac:dyDescent="0.35">
      <c r="A225" t="str">
        <f>_xlfn.XLOOKUP(B225,'country codes'!G:G,'country codes'!H:H,,0)</f>
        <v>Congo</v>
      </c>
      <c r="B225" s="34" t="s">
        <v>190</v>
      </c>
      <c r="C225" s="41">
        <v>4713263.5</v>
      </c>
      <c r="D225" s="34" t="s">
        <v>62</v>
      </c>
      <c r="E225" s="34">
        <v>4104</v>
      </c>
      <c r="F225" s="41">
        <v>4828066.5000000028</v>
      </c>
      <c r="G225" s="34">
        <v>0</v>
      </c>
      <c r="I225" s="34">
        <v>0</v>
      </c>
      <c r="K225" s="34">
        <v>0</v>
      </c>
      <c r="M225" s="34">
        <v>2324</v>
      </c>
      <c r="O225" s="34">
        <v>0</v>
      </c>
      <c r="P225" s="41">
        <v>5441061.9999999972</v>
      </c>
      <c r="Q225" s="34">
        <v>0</v>
      </c>
      <c r="R225" s="34">
        <f t="shared" si="54"/>
        <v>374</v>
      </c>
      <c r="T225" s="34">
        <v>0</v>
      </c>
      <c r="V225" s="34">
        <v>0</v>
      </c>
      <c r="X225" s="34">
        <v>0</v>
      </c>
      <c r="Y225" s="41">
        <v>5970424.0000000009</v>
      </c>
      <c r="Z225" s="34">
        <v>0</v>
      </c>
      <c r="AA225" s="34">
        <v>374</v>
      </c>
      <c r="AB225" s="35">
        <f t="shared" si="55"/>
        <v>4104</v>
      </c>
      <c r="AC225" s="35">
        <f t="shared" si="56"/>
        <v>2324</v>
      </c>
      <c r="AD225" s="35">
        <f t="shared" si="57"/>
        <v>0</v>
      </c>
      <c r="AE225" s="70">
        <f t="shared" si="58"/>
        <v>4104</v>
      </c>
      <c r="AF225" s="70">
        <f t="shared" si="59"/>
        <v>2012</v>
      </c>
      <c r="AG225" s="70">
        <f t="shared" si="60"/>
        <v>374</v>
      </c>
      <c r="AH225" s="70" t="str">
        <f t="shared" si="61"/>
        <v>2018 (triag)</v>
      </c>
      <c r="AI225" s="70">
        <f t="shared" si="62"/>
        <v>374</v>
      </c>
      <c r="AJ225" s="70" t="str">
        <f t="shared" si="63"/>
        <v>2018 (triag)</v>
      </c>
      <c r="AK225" s="70" t="str">
        <f t="shared" si="64"/>
        <v/>
      </c>
      <c r="AL225" s="72">
        <f>IF(AK225="Adjust",(_xlfn.XLOOKUP(A225,'Adj factor'!A:A,'Adj factor'!I:I,,0)*AI225),'Aggregate (2)'!AI225)</f>
        <v>374</v>
      </c>
      <c r="AM225" s="72">
        <f t="shared" si="65"/>
        <v>374</v>
      </c>
      <c r="AN225" s="73" t="str">
        <f t="shared" si="66"/>
        <v>No change</v>
      </c>
      <c r="AO225" s="42">
        <f>VLOOKUP(B225,'Growthrates source'!A$2:H$49,8,FALSE)</f>
        <v>9.0847270748923847E-3</v>
      </c>
      <c r="AP225" s="42">
        <f>VLOOKUP(B225,'Growthrates source'!A$2:I$49,9,FALSE)</f>
        <v>5.4673730437993617E-2</v>
      </c>
      <c r="AQ225" s="41">
        <f t="shared" si="67"/>
        <v>357.39162239727767</v>
      </c>
      <c r="AR225" s="41">
        <f t="shared" si="68"/>
        <v>440.6614919417695</v>
      </c>
      <c r="AS225" s="85">
        <f t="shared" si="69"/>
        <v>8.5002971686491833</v>
      </c>
      <c r="AT225" s="43">
        <f t="shared" si="70"/>
        <v>0.68736581204184066</v>
      </c>
      <c r="AU225" s="43">
        <f t="shared" si="71"/>
        <v>0.62642117209766002</v>
      </c>
    </row>
    <row r="226" spans="1:47" x14ac:dyDescent="0.35">
      <c r="A226" t="str">
        <f>_xlfn.XLOOKUP(B226,'country codes'!G:G,'country codes'!H:H,,0)</f>
        <v>Congo</v>
      </c>
      <c r="B226" s="34" t="s">
        <v>190</v>
      </c>
      <c r="C226" s="41">
        <v>4713264.5</v>
      </c>
      <c r="D226" s="34" t="s">
        <v>227</v>
      </c>
      <c r="E226" s="34">
        <v>0</v>
      </c>
      <c r="F226" s="41">
        <v>4828066.5000000028</v>
      </c>
      <c r="G226" s="34">
        <v>0</v>
      </c>
      <c r="I226" s="34">
        <v>0</v>
      </c>
      <c r="K226" s="34">
        <v>0</v>
      </c>
      <c r="M226" s="34">
        <v>565</v>
      </c>
      <c r="O226" s="34">
        <v>0</v>
      </c>
      <c r="P226" s="41">
        <v>5441061.9999999972</v>
      </c>
      <c r="Q226" s="34">
        <v>0</v>
      </c>
      <c r="R226" s="34">
        <f t="shared" si="54"/>
        <v>850</v>
      </c>
      <c r="T226" s="34">
        <v>0</v>
      </c>
      <c r="V226" s="34">
        <v>0</v>
      </c>
      <c r="X226" s="34">
        <v>0</v>
      </c>
      <c r="Y226" s="41">
        <v>5970424.0000000009</v>
      </c>
      <c r="Z226" s="34">
        <v>0</v>
      </c>
      <c r="AA226" s="34">
        <v>850</v>
      </c>
      <c r="AB226" s="35">
        <f t="shared" si="55"/>
        <v>0</v>
      </c>
      <c r="AC226" s="35">
        <f t="shared" si="56"/>
        <v>565</v>
      </c>
      <c r="AD226" s="35">
        <f t="shared" si="57"/>
        <v>0</v>
      </c>
      <c r="AE226" s="70">
        <f t="shared" si="58"/>
        <v>0</v>
      </c>
      <c r="AF226" s="70" t="str">
        <f t="shared" si="59"/>
        <v/>
      </c>
      <c r="AG226" s="70">
        <f t="shared" si="60"/>
        <v>850</v>
      </c>
      <c r="AH226" s="70" t="str">
        <f t="shared" si="61"/>
        <v>2018 (triag)</v>
      </c>
      <c r="AI226" s="70">
        <f t="shared" si="62"/>
        <v>850</v>
      </c>
      <c r="AJ226" s="70" t="str">
        <f t="shared" si="63"/>
        <v>2018 (triag)</v>
      </c>
      <c r="AK226" s="70" t="str">
        <f t="shared" si="64"/>
        <v/>
      </c>
      <c r="AL226" s="72">
        <f>IF(AK226="Adjust",(_xlfn.XLOOKUP(A226,'Adj factor'!A:A,'Adj factor'!I:I,,0)*AI226),'Aggregate (2)'!AI226)</f>
        <v>850</v>
      </c>
      <c r="AM226" s="72">
        <f t="shared" si="65"/>
        <v>850</v>
      </c>
      <c r="AN226" s="73" t="str">
        <f t="shared" si="66"/>
        <v>No change</v>
      </c>
      <c r="AO226" s="42">
        <f>VLOOKUP(B226,'Growthrates source'!A$2:H$49,8,FALSE)</f>
        <v>9.0847270748923847E-3</v>
      </c>
      <c r="AP226" s="42">
        <f>VLOOKUP(B226,'Growthrates source'!A$2:I$49,9,FALSE)</f>
        <v>5.4673730437993617E-2</v>
      </c>
      <c r="AQ226" s="41">
        <f t="shared" si="67"/>
        <v>812.25368726654017</v>
      </c>
      <c r="AR226" s="41">
        <f t="shared" si="68"/>
        <v>1001.5033907767489</v>
      </c>
      <c r="AS226" s="43">
        <f t="shared" si="69"/>
        <v>0</v>
      </c>
      <c r="AT226" s="43">
        <f t="shared" si="70"/>
        <v>1.5621950273678198</v>
      </c>
      <c r="AU226" s="43">
        <f t="shared" si="71"/>
        <v>1.4236844820401362</v>
      </c>
    </row>
    <row r="227" spans="1:47" x14ac:dyDescent="0.35">
      <c r="A227" t="str">
        <f>_xlfn.XLOOKUP(B227,'country codes'!G:G,'country codes'!H:H,,0)</f>
        <v>Congo</v>
      </c>
      <c r="B227" s="34" t="s">
        <v>190</v>
      </c>
      <c r="C227" s="41">
        <v>4713265.5</v>
      </c>
      <c r="D227" s="34" t="s">
        <v>228</v>
      </c>
      <c r="E227" s="34">
        <v>0</v>
      </c>
      <c r="F227" s="41">
        <v>4828066.5000000028</v>
      </c>
      <c r="G227" s="34">
        <v>0</v>
      </c>
      <c r="I227" s="34">
        <v>0</v>
      </c>
      <c r="K227" s="34">
        <v>0</v>
      </c>
      <c r="M227" s="34">
        <v>0</v>
      </c>
      <c r="O227" s="34">
        <v>0</v>
      </c>
      <c r="P227" s="41">
        <v>5441061.9999999972</v>
      </c>
      <c r="Q227" s="34">
        <v>0</v>
      </c>
      <c r="R227" s="34">
        <f t="shared" si="54"/>
        <v>790</v>
      </c>
      <c r="T227" s="34">
        <v>0</v>
      </c>
      <c r="V227" s="34">
        <v>0</v>
      </c>
      <c r="X227" s="34">
        <v>0</v>
      </c>
      <c r="Y227" s="41">
        <v>5970424.0000000009</v>
      </c>
      <c r="Z227" s="34">
        <v>0</v>
      </c>
      <c r="AA227" s="34">
        <v>790</v>
      </c>
      <c r="AB227" s="35">
        <f t="shared" si="55"/>
        <v>0</v>
      </c>
      <c r="AC227" s="35">
        <f t="shared" si="56"/>
        <v>0</v>
      </c>
      <c r="AD227" s="35">
        <f t="shared" si="57"/>
        <v>0</v>
      </c>
      <c r="AE227" s="70">
        <f t="shared" si="58"/>
        <v>0</v>
      </c>
      <c r="AF227" s="70" t="str">
        <f t="shared" si="59"/>
        <v/>
      </c>
      <c r="AG227" s="70">
        <f t="shared" si="60"/>
        <v>790</v>
      </c>
      <c r="AH227" s="70" t="str">
        <f t="shared" si="61"/>
        <v>2018 (triag)</v>
      </c>
      <c r="AI227" s="70">
        <f t="shared" si="62"/>
        <v>790</v>
      </c>
      <c r="AJ227" s="70" t="str">
        <f t="shared" si="63"/>
        <v>2018 (triag)</v>
      </c>
      <c r="AK227" s="70" t="str">
        <f t="shared" si="64"/>
        <v/>
      </c>
      <c r="AL227" s="72">
        <f>IF(AK227="Adjust",(_xlfn.XLOOKUP(A227,'Adj factor'!A:A,'Adj factor'!I:I,,0)*AI227),'Aggregate (2)'!AI227)</f>
        <v>790</v>
      </c>
      <c r="AM227" s="72">
        <f t="shared" si="65"/>
        <v>790</v>
      </c>
      <c r="AN227" s="73" t="str">
        <f t="shared" si="66"/>
        <v>No change</v>
      </c>
      <c r="AO227" s="42">
        <f>VLOOKUP(B227,'Growthrates source'!A$2:H$49,8,FALSE)</f>
        <v>9.0847270748923847E-3</v>
      </c>
      <c r="AP227" s="42">
        <f>VLOOKUP(B227,'Growthrates source'!A$2:I$49,9,FALSE)</f>
        <v>5.4673730437993617E-2</v>
      </c>
      <c r="AQ227" s="41">
        <f t="shared" si="67"/>
        <v>754.91813287125501</v>
      </c>
      <c r="AR227" s="41">
        <f t="shared" si="68"/>
        <v>930.80903378074311</v>
      </c>
      <c r="AS227" s="43">
        <f t="shared" si="69"/>
        <v>0</v>
      </c>
      <c r="AT227" s="43">
        <f t="shared" si="70"/>
        <v>1.4519224372006796</v>
      </c>
      <c r="AU227" s="43">
        <f t="shared" si="71"/>
        <v>1.3231891068373032</v>
      </c>
    </row>
    <row r="228" spans="1:47" x14ac:dyDescent="0.35">
      <c r="A228" t="str">
        <f>_xlfn.XLOOKUP(B228,'country codes'!G:G,'country codes'!H:H,,0)</f>
        <v>Congo</v>
      </c>
      <c r="B228" s="34" t="s">
        <v>190</v>
      </c>
      <c r="C228" s="41">
        <v>4713266.5</v>
      </c>
      <c r="D228" s="34" t="s">
        <v>229</v>
      </c>
      <c r="E228" s="34">
        <v>0</v>
      </c>
      <c r="F228" s="41">
        <v>4828066.5000000028</v>
      </c>
      <c r="G228" s="34">
        <v>0</v>
      </c>
      <c r="I228" s="34">
        <v>0</v>
      </c>
      <c r="K228" s="34">
        <v>0</v>
      </c>
      <c r="M228" s="34">
        <v>0</v>
      </c>
      <c r="O228" s="34">
        <v>0</v>
      </c>
      <c r="P228" s="41">
        <v>5441061.9999999972</v>
      </c>
      <c r="Q228" s="34">
        <v>0</v>
      </c>
      <c r="R228" s="34">
        <f t="shared" si="54"/>
        <v>0</v>
      </c>
      <c r="T228" s="34">
        <v>0</v>
      </c>
      <c r="V228" s="34">
        <v>0</v>
      </c>
      <c r="X228" s="34">
        <v>0</v>
      </c>
      <c r="Y228" s="41">
        <v>5970424.0000000009</v>
      </c>
      <c r="Z228" s="34">
        <v>0</v>
      </c>
      <c r="AA228" s="34">
        <v>0</v>
      </c>
      <c r="AB228" s="35">
        <f t="shared" si="55"/>
        <v>0</v>
      </c>
      <c r="AC228" s="35">
        <f t="shared" si="56"/>
        <v>0</v>
      </c>
      <c r="AD228" s="35">
        <f t="shared" si="57"/>
        <v>0</v>
      </c>
      <c r="AE228" s="70">
        <f t="shared" si="58"/>
        <v>0</v>
      </c>
      <c r="AF228" s="70" t="str">
        <f t="shared" si="59"/>
        <v/>
      </c>
      <c r="AG228" s="70">
        <f t="shared" si="60"/>
        <v>0</v>
      </c>
      <c r="AH228" s="70" t="str">
        <f t="shared" si="61"/>
        <v/>
      </c>
      <c r="AI228" s="70">
        <f t="shared" si="62"/>
        <v>0</v>
      </c>
      <c r="AJ228" s="70" t="str">
        <f t="shared" si="63"/>
        <v/>
      </c>
      <c r="AK228" s="70" t="str">
        <f t="shared" si="64"/>
        <v/>
      </c>
      <c r="AL228" s="72">
        <f>IF(AK228="Adjust",(_xlfn.XLOOKUP(A228,'Adj factor'!A:A,'Adj factor'!I:I,,0)*AI228),'Aggregate (2)'!AI228)</f>
        <v>0</v>
      </c>
      <c r="AM228" s="72">
        <f t="shared" si="65"/>
        <v>0</v>
      </c>
      <c r="AN228" s="73" t="str">
        <f t="shared" si="66"/>
        <v>No change</v>
      </c>
      <c r="AO228" s="42">
        <f>VLOOKUP(B228,'Growthrates source'!A$2:H$49,8,FALSE)</f>
        <v>9.0847270748923847E-3</v>
      </c>
      <c r="AP228" s="42">
        <f>VLOOKUP(B228,'Growthrates source'!A$2:I$49,9,FALSE)</f>
        <v>5.4673730437993617E-2</v>
      </c>
      <c r="AQ228" s="41">
        <f t="shared" si="67"/>
        <v>0</v>
      </c>
      <c r="AR228" s="41">
        <f t="shared" si="68"/>
        <v>0</v>
      </c>
      <c r="AS228" s="43">
        <f t="shared" si="69"/>
        <v>0</v>
      </c>
      <c r="AT228" s="43">
        <f t="shared" si="70"/>
        <v>0</v>
      </c>
      <c r="AU228" s="43">
        <f t="shared" si="71"/>
        <v>0</v>
      </c>
    </row>
    <row r="229" spans="1:47" x14ac:dyDescent="0.35">
      <c r="A229" t="str">
        <f>_xlfn.XLOOKUP(B229,'country codes'!G:G,'country codes'!H:H,,0)</f>
        <v>Congo</v>
      </c>
      <c r="B229" s="34" t="s">
        <v>190</v>
      </c>
      <c r="C229" s="41">
        <v>4713267.5</v>
      </c>
      <c r="D229" s="34" t="s">
        <v>133</v>
      </c>
      <c r="E229" s="34">
        <v>0</v>
      </c>
      <c r="F229" s="41">
        <v>4828066.5000000028</v>
      </c>
      <c r="G229" s="34">
        <v>0</v>
      </c>
      <c r="I229" s="34">
        <v>0</v>
      </c>
      <c r="K229" s="34">
        <v>0</v>
      </c>
      <c r="M229" s="34">
        <v>0</v>
      </c>
      <c r="O229" s="34">
        <v>0</v>
      </c>
      <c r="P229" s="41">
        <v>5441061.9999999972</v>
      </c>
      <c r="Q229" s="34">
        <v>320</v>
      </c>
      <c r="R229" s="34">
        <f t="shared" si="54"/>
        <v>320</v>
      </c>
      <c r="T229" s="34">
        <v>0</v>
      </c>
      <c r="V229" s="34">
        <v>0</v>
      </c>
      <c r="X229" s="34">
        <v>0</v>
      </c>
      <c r="Y229" s="41">
        <v>5970424.0000000009</v>
      </c>
      <c r="Z229" s="34">
        <v>0</v>
      </c>
      <c r="AA229" s="34">
        <v>216</v>
      </c>
      <c r="AB229" s="35">
        <f t="shared" si="55"/>
        <v>0</v>
      </c>
      <c r="AC229" s="35">
        <f t="shared" si="56"/>
        <v>320</v>
      </c>
      <c r="AD229" s="35">
        <f t="shared" si="57"/>
        <v>0</v>
      </c>
      <c r="AE229" s="70">
        <f t="shared" si="58"/>
        <v>0</v>
      </c>
      <c r="AF229" s="70" t="str">
        <f t="shared" si="59"/>
        <v/>
      </c>
      <c r="AG229" s="70">
        <f t="shared" si="60"/>
        <v>320</v>
      </c>
      <c r="AH229" s="70">
        <f t="shared" si="61"/>
        <v>2018</v>
      </c>
      <c r="AI229" s="70">
        <f t="shared" si="62"/>
        <v>320</v>
      </c>
      <c r="AJ229" s="70">
        <f t="shared" si="63"/>
        <v>2018</v>
      </c>
      <c r="AK229" s="70" t="str">
        <f t="shared" si="64"/>
        <v/>
      </c>
      <c r="AL229" s="72">
        <f>IF(AK229="Adjust",(_xlfn.XLOOKUP(A229,'Adj factor'!A:A,'Adj factor'!I:I,,0)*AI229),'Aggregate (2)'!AI229)</f>
        <v>320</v>
      </c>
      <c r="AM229" s="72">
        <f t="shared" si="65"/>
        <v>320</v>
      </c>
      <c r="AN229" s="73" t="str">
        <f t="shared" si="66"/>
        <v>No change</v>
      </c>
      <c r="AO229" s="42">
        <f>VLOOKUP(B229,'Growthrates source'!A$2:H$49,8,FALSE)</f>
        <v>9.0847270748923847E-3</v>
      </c>
      <c r="AP229" s="42">
        <f>VLOOKUP(B229,'Growthrates source'!A$2:I$49,9,FALSE)</f>
        <v>5.4673730437993617E-2</v>
      </c>
      <c r="AQ229" s="41">
        <f t="shared" si="67"/>
        <v>206.40799582302668</v>
      </c>
      <c r="AR229" s="41">
        <f t="shared" si="68"/>
        <v>254.4996851856209</v>
      </c>
      <c r="AS229" s="43">
        <f t="shared" si="69"/>
        <v>0</v>
      </c>
      <c r="AT229" s="43">
        <f t="shared" si="70"/>
        <v>0.58812048089141455</v>
      </c>
      <c r="AU229" s="43">
        <f t="shared" si="71"/>
        <v>0.53597533441511014</v>
      </c>
    </row>
    <row r="230" spans="1:47" x14ac:dyDescent="0.35">
      <c r="A230" t="str">
        <f>_xlfn.XLOOKUP(B230,'country codes'!G:G,'country codes'!H:H,,0)</f>
        <v>Congo</v>
      </c>
      <c r="B230" s="34" t="s">
        <v>190</v>
      </c>
      <c r="C230" s="41">
        <v>4713268.5</v>
      </c>
      <c r="D230" s="34" t="s">
        <v>230</v>
      </c>
      <c r="E230" s="34">
        <v>0</v>
      </c>
      <c r="F230" s="41">
        <v>4828066.5000000028</v>
      </c>
      <c r="G230" s="34">
        <v>0</v>
      </c>
      <c r="I230" s="34">
        <v>0</v>
      </c>
      <c r="K230" s="34">
        <v>0</v>
      </c>
      <c r="M230" s="34">
        <v>0</v>
      </c>
      <c r="O230" s="34">
        <v>0</v>
      </c>
      <c r="P230" s="41">
        <v>5441061.9999999972</v>
      </c>
      <c r="Q230" s="34">
        <v>0</v>
      </c>
      <c r="R230" s="34">
        <f t="shared" si="54"/>
        <v>0</v>
      </c>
      <c r="T230" s="34">
        <v>0</v>
      </c>
      <c r="V230" s="34">
        <v>0</v>
      </c>
      <c r="X230" s="34">
        <v>0</v>
      </c>
      <c r="Y230" s="41">
        <v>5970424.0000000009</v>
      </c>
      <c r="Z230" s="34">
        <v>0</v>
      </c>
      <c r="AA230" s="34">
        <v>0</v>
      </c>
      <c r="AB230" s="35">
        <f t="shared" si="55"/>
        <v>0</v>
      </c>
      <c r="AC230" s="35">
        <f t="shared" si="56"/>
        <v>0</v>
      </c>
      <c r="AD230" s="35">
        <f t="shared" si="57"/>
        <v>0</v>
      </c>
      <c r="AE230" s="70">
        <f t="shared" si="58"/>
        <v>0</v>
      </c>
      <c r="AF230" s="70" t="str">
        <f t="shared" si="59"/>
        <v/>
      </c>
      <c r="AG230" s="70">
        <f t="shared" si="60"/>
        <v>0</v>
      </c>
      <c r="AH230" s="70" t="str">
        <f t="shared" si="61"/>
        <v/>
      </c>
      <c r="AI230" s="70">
        <f t="shared" si="62"/>
        <v>0</v>
      </c>
      <c r="AJ230" s="70" t="str">
        <f t="shared" si="63"/>
        <v/>
      </c>
      <c r="AK230" s="70" t="str">
        <f t="shared" si="64"/>
        <v/>
      </c>
      <c r="AL230" s="72">
        <f>IF(AK230="Adjust",(_xlfn.XLOOKUP(A230,'Adj factor'!A:A,'Adj factor'!I:I,,0)*AI230),'Aggregate (2)'!AI230)</f>
        <v>0</v>
      </c>
      <c r="AM230" s="72">
        <f t="shared" si="65"/>
        <v>0</v>
      </c>
      <c r="AN230" s="73" t="str">
        <f t="shared" si="66"/>
        <v>No change</v>
      </c>
      <c r="AO230" s="42">
        <f>VLOOKUP(B230,'Growthrates source'!A$2:H$49,8,FALSE)</f>
        <v>9.0847270748923847E-3</v>
      </c>
      <c r="AP230" s="42">
        <f>VLOOKUP(B230,'Growthrates source'!A$2:I$49,9,FALSE)</f>
        <v>5.4673730437993617E-2</v>
      </c>
      <c r="AQ230" s="41">
        <f t="shared" si="67"/>
        <v>0</v>
      </c>
      <c r="AR230" s="41">
        <f t="shared" si="68"/>
        <v>0</v>
      </c>
      <c r="AS230" s="43">
        <f t="shared" si="69"/>
        <v>0</v>
      </c>
      <c r="AT230" s="43">
        <f t="shared" si="70"/>
        <v>0</v>
      </c>
      <c r="AU230" s="43">
        <f t="shared" si="71"/>
        <v>0</v>
      </c>
    </row>
    <row r="231" spans="1:47" x14ac:dyDescent="0.35">
      <c r="A231" t="str">
        <f>_xlfn.XLOOKUP(B231,'country codes'!G:G,'country codes'!H:H,,0)</f>
        <v>Congo</v>
      </c>
      <c r="B231" s="34" t="s">
        <v>190</v>
      </c>
      <c r="C231" s="41">
        <v>4713269.5</v>
      </c>
      <c r="D231" s="34" t="s">
        <v>136</v>
      </c>
      <c r="E231" s="34">
        <v>0</v>
      </c>
      <c r="F231" s="41">
        <v>4828066.5000000028</v>
      </c>
      <c r="G231" s="34">
        <v>0</v>
      </c>
      <c r="I231" s="34">
        <v>0</v>
      </c>
      <c r="K231" s="34">
        <v>0</v>
      </c>
      <c r="M231" s="34">
        <v>0</v>
      </c>
      <c r="O231" s="34">
        <v>0</v>
      </c>
      <c r="P231" s="41">
        <v>5441061.9999999972</v>
      </c>
      <c r="Q231" s="34">
        <v>0</v>
      </c>
      <c r="R231" s="34">
        <f t="shared" si="54"/>
        <v>97</v>
      </c>
      <c r="T231" s="34">
        <v>0</v>
      </c>
      <c r="V231" s="34">
        <v>0</v>
      </c>
      <c r="X231" s="34">
        <v>0</v>
      </c>
      <c r="Y231" s="41">
        <v>5970424.0000000009</v>
      </c>
      <c r="Z231" s="34">
        <v>0</v>
      </c>
      <c r="AA231" s="34">
        <v>97</v>
      </c>
      <c r="AB231" s="35">
        <f t="shared" si="55"/>
        <v>0</v>
      </c>
      <c r="AC231" s="35">
        <f t="shared" si="56"/>
        <v>0</v>
      </c>
      <c r="AD231" s="35">
        <f t="shared" si="57"/>
        <v>0</v>
      </c>
      <c r="AE231" s="70">
        <f t="shared" si="58"/>
        <v>0</v>
      </c>
      <c r="AF231" s="70" t="str">
        <f t="shared" si="59"/>
        <v/>
      </c>
      <c r="AG231" s="70">
        <f t="shared" si="60"/>
        <v>97</v>
      </c>
      <c r="AH231" s="70" t="str">
        <f t="shared" si="61"/>
        <v>2018 (triag)</v>
      </c>
      <c r="AI231" s="70">
        <f t="shared" si="62"/>
        <v>97</v>
      </c>
      <c r="AJ231" s="70" t="str">
        <f t="shared" si="63"/>
        <v>2018 (triag)</v>
      </c>
      <c r="AK231" s="70" t="str">
        <f t="shared" si="64"/>
        <v/>
      </c>
      <c r="AL231" s="72">
        <f>IF(AK231="Adjust",(_xlfn.XLOOKUP(A231,'Adj factor'!A:A,'Adj factor'!I:I,,0)*AI231),'Aggregate (2)'!AI231)</f>
        <v>97</v>
      </c>
      <c r="AM231" s="72">
        <f t="shared" si="65"/>
        <v>97</v>
      </c>
      <c r="AN231" s="73" t="str">
        <f t="shared" si="66"/>
        <v>No change</v>
      </c>
      <c r="AO231" s="42">
        <f>VLOOKUP(B231,'Growthrates source'!A$2:H$49,8,FALSE)</f>
        <v>9.0847270748923847E-3</v>
      </c>
      <c r="AP231" s="42">
        <f>VLOOKUP(B231,'Growthrates source'!A$2:I$49,9,FALSE)</f>
        <v>5.4673730437993617E-2</v>
      </c>
      <c r="AQ231" s="41">
        <f t="shared" si="67"/>
        <v>92.692479605711057</v>
      </c>
      <c r="AR231" s="41">
        <f t="shared" si="68"/>
        <v>114.28921047687605</v>
      </c>
      <c r="AS231" s="43">
        <f t="shared" si="69"/>
        <v>0</v>
      </c>
      <c r="AT231" s="43">
        <f t="shared" si="70"/>
        <v>0.17827402077021001</v>
      </c>
      <c r="AU231" s="43">
        <f t="shared" si="71"/>
        <v>0.16246752324458025</v>
      </c>
    </row>
    <row r="232" spans="1:47" x14ac:dyDescent="0.35">
      <c r="A232" t="str">
        <f>_xlfn.XLOOKUP(B232,'country codes'!G:G,'country codes'!H:H,,0)</f>
        <v>Congo</v>
      </c>
      <c r="B232" s="34" t="s">
        <v>190</v>
      </c>
      <c r="C232" s="41">
        <v>4713270.5</v>
      </c>
      <c r="D232" s="34" t="s">
        <v>231</v>
      </c>
      <c r="E232" s="34">
        <v>0</v>
      </c>
      <c r="F232" s="41">
        <v>4828066.5000000028</v>
      </c>
      <c r="G232" s="34">
        <v>0</v>
      </c>
      <c r="I232" s="34">
        <v>0</v>
      </c>
      <c r="K232" s="34">
        <v>0</v>
      </c>
      <c r="M232" s="34">
        <v>0</v>
      </c>
      <c r="O232" s="34">
        <v>0</v>
      </c>
      <c r="P232" s="41">
        <v>5441061.9999999972</v>
      </c>
      <c r="Q232" s="34">
        <v>0</v>
      </c>
      <c r="R232" s="34">
        <f t="shared" si="54"/>
        <v>0</v>
      </c>
      <c r="T232" s="34">
        <v>0</v>
      </c>
      <c r="V232" s="34">
        <v>0</v>
      </c>
      <c r="X232" s="34">
        <v>0</v>
      </c>
      <c r="Y232" s="41">
        <v>5970424.0000000009</v>
      </c>
      <c r="Z232" s="34">
        <v>0</v>
      </c>
      <c r="AA232" s="34">
        <v>0</v>
      </c>
      <c r="AB232" s="35">
        <f t="shared" si="55"/>
        <v>0</v>
      </c>
      <c r="AC232" s="35">
        <f t="shared" si="56"/>
        <v>0</v>
      </c>
      <c r="AD232" s="35">
        <f t="shared" si="57"/>
        <v>0</v>
      </c>
      <c r="AE232" s="70">
        <f t="shared" si="58"/>
        <v>0</v>
      </c>
      <c r="AF232" s="70" t="str">
        <f t="shared" si="59"/>
        <v/>
      </c>
      <c r="AG232" s="70">
        <f t="shared" si="60"/>
        <v>0</v>
      </c>
      <c r="AH232" s="70" t="str">
        <f t="shared" si="61"/>
        <v/>
      </c>
      <c r="AI232" s="70">
        <f t="shared" si="62"/>
        <v>0</v>
      </c>
      <c r="AJ232" s="70" t="str">
        <f t="shared" si="63"/>
        <v/>
      </c>
      <c r="AK232" s="70" t="str">
        <f t="shared" si="64"/>
        <v/>
      </c>
      <c r="AL232" s="72">
        <f>IF(AK232="Adjust",(_xlfn.XLOOKUP(A232,'Adj factor'!A:A,'Adj factor'!I:I,,0)*AI232),'Aggregate (2)'!AI232)</f>
        <v>0</v>
      </c>
      <c r="AM232" s="72">
        <f t="shared" si="65"/>
        <v>0</v>
      </c>
      <c r="AN232" s="73" t="str">
        <f t="shared" si="66"/>
        <v>No change</v>
      </c>
      <c r="AO232" s="42">
        <f>VLOOKUP(B232,'Growthrates source'!A$2:H$49,8,FALSE)</f>
        <v>9.0847270748923847E-3</v>
      </c>
      <c r="AP232" s="42">
        <f>VLOOKUP(B232,'Growthrates source'!A$2:I$49,9,FALSE)</f>
        <v>5.4673730437993617E-2</v>
      </c>
      <c r="AQ232" s="41">
        <f t="shared" si="67"/>
        <v>0</v>
      </c>
      <c r="AR232" s="41">
        <f t="shared" si="68"/>
        <v>0</v>
      </c>
      <c r="AS232" s="43">
        <f t="shared" si="69"/>
        <v>0</v>
      </c>
      <c r="AT232" s="43">
        <f t="shared" si="70"/>
        <v>0</v>
      </c>
      <c r="AU232" s="43">
        <f t="shared" si="71"/>
        <v>0</v>
      </c>
    </row>
    <row r="233" spans="1:47" x14ac:dyDescent="0.35">
      <c r="A233" t="str">
        <f>_xlfn.XLOOKUP(B233,'country codes'!G:G,'country codes'!H:H,,0)</f>
        <v>Congo</v>
      </c>
      <c r="B233" s="34" t="s">
        <v>190</v>
      </c>
      <c r="C233" s="41">
        <v>4713271.5</v>
      </c>
      <c r="D233" s="34" t="s">
        <v>141</v>
      </c>
      <c r="E233" s="34">
        <v>0</v>
      </c>
      <c r="F233" s="41">
        <v>4828066.5000000028</v>
      </c>
      <c r="G233" s="34">
        <v>0</v>
      </c>
      <c r="I233" s="34">
        <v>0</v>
      </c>
      <c r="K233" s="34">
        <v>0</v>
      </c>
      <c r="M233" s="34">
        <v>0</v>
      </c>
      <c r="O233" s="34">
        <v>0</v>
      </c>
      <c r="P233" s="41">
        <v>5441061.9999999972</v>
      </c>
      <c r="Q233" s="34">
        <v>0</v>
      </c>
      <c r="R233" s="34">
        <f t="shared" si="54"/>
        <v>0</v>
      </c>
      <c r="T233" s="34">
        <v>0</v>
      </c>
      <c r="V233" s="34">
        <v>0</v>
      </c>
      <c r="X233" s="34">
        <v>0</v>
      </c>
      <c r="Y233" s="41">
        <v>5970424.0000000009</v>
      </c>
      <c r="Z233" s="34">
        <v>0</v>
      </c>
      <c r="AA233" s="34">
        <v>0</v>
      </c>
      <c r="AB233" s="35">
        <f t="shared" si="55"/>
        <v>0</v>
      </c>
      <c r="AC233" s="35">
        <f t="shared" si="56"/>
        <v>0</v>
      </c>
      <c r="AD233" s="35">
        <f t="shared" si="57"/>
        <v>0</v>
      </c>
      <c r="AE233" s="70">
        <f t="shared" si="58"/>
        <v>0</v>
      </c>
      <c r="AF233" s="70" t="str">
        <f t="shared" si="59"/>
        <v/>
      </c>
      <c r="AG233" s="70">
        <f t="shared" si="60"/>
        <v>0</v>
      </c>
      <c r="AH233" s="70" t="str">
        <f t="shared" si="61"/>
        <v/>
      </c>
      <c r="AI233" s="70">
        <f t="shared" si="62"/>
        <v>0</v>
      </c>
      <c r="AJ233" s="70" t="str">
        <f t="shared" si="63"/>
        <v/>
      </c>
      <c r="AK233" s="70" t="str">
        <f t="shared" si="64"/>
        <v/>
      </c>
      <c r="AL233" s="72">
        <f>IF(AK233="Adjust",(_xlfn.XLOOKUP(A233,'Adj factor'!A:A,'Adj factor'!I:I,,0)*AI233),'Aggregate (2)'!AI233)</f>
        <v>0</v>
      </c>
      <c r="AM233" s="72">
        <f t="shared" si="65"/>
        <v>0</v>
      </c>
      <c r="AN233" s="73" t="str">
        <f t="shared" si="66"/>
        <v>No change</v>
      </c>
      <c r="AO233" s="42">
        <f>VLOOKUP(B233,'Growthrates source'!A$2:H$49,8,FALSE)</f>
        <v>9.0847270748923847E-3</v>
      </c>
      <c r="AP233" s="42">
        <f>VLOOKUP(B233,'Growthrates source'!A$2:I$49,9,FALSE)</f>
        <v>5.4673730437993617E-2</v>
      </c>
      <c r="AQ233" s="41">
        <f t="shared" si="67"/>
        <v>0</v>
      </c>
      <c r="AR233" s="41">
        <f t="shared" si="68"/>
        <v>0</v>
      </c>
      <c r="AS233" s="43">
        <f t="shared" si="69"/>
        <v>0</v>
      </c>
      <c r="AT233" s="43">
        <f t="shared" si="70"/>
        <v>0</v>
      </c>
      <c r="AU233" s="43">
        <f t="shared" si="71"/>
        <v>0</v>
      </c>
    </row>
    <row r="234" spans="1:47" x14ac:dyDescent="0.35">
      <c r="A234" t="str">
        <f>_xlfn.XLOOKUP(B234,'country codes'!G:G,'country codes'!H:H,,0)</f>
        <v>Congo</v>
      </c>
      <c r="B234" s="34" t="s">
        <v>190</v>
      </c>
      <c r="C234" s="41">
        <v>4713272.5</v>
      </c>
      <c r="D234" s="34" t="s">
        <v>232</v>
      </c>
      <c r="E234" s="34">
        <v>0</v>
      </c>
      <c r="F234" s="41">
        <v>4828066.5000000028</v>
      </c>
      <c r="G234" s="34">
        <v>0</v>
      </c>
      <c r="I234" s="34">
        <v>0</v>
      </c>
      <c r="K234" s="34">
        <v>0</v>
      </c>
      <c r="M234" s="34">
        <v>0</v>
      </c>
      <c r="O234" s="34">
        <v>0</v>
      </c>
      <c r="P234" s="41">
        <v>5441061.9999999972</v>
      </c>
      <c r="Q234" s="34">
        <v>0</v>
      </c>
      <c r="R234" s="34">
        <f t="shared" si="54"/>
        <v>111</v>
      </c>
      <c r="T234" s="34">
        <v>0</v>
      </c>
      <c r="V234" s="34">
        <v>0</v>
      </c>
      <c r="X234" s="34">
        <v>0</v>
      </c>
      <c r="Y234" s="41">
        <v>5970424.0000000009</v>
      </c>
      <c r="Z234" s="34">
        <v>0</v>
      </c>
      <c r="AA234" s="34">
        <v>111</v>
      </c>
      <c r="AB234" s="35">
        <f t="shared" si="55"/>
        <v>0</v>
      </c>
      <c r="AC234" s="35">
        <f t="shared" si="56"/>
        <v>0</v>
      </c>
      <c r="AD234" s="35">
        <f t="shared" si="57"/>
        <v>0</v>
      </c>
      <c r="AE234" s="70">
        <f t="shared" si="58"/>
        <v>0</v>
      </c>
      <c r="AF234" s="70" t="str">
        <f t="shared" si="59"/>
        <v/>
      </c>
      <c r="AG234" s="70">
        <f t="shared" si="60"/>
        <v>111</v>
      </c>
      <c r="AH234" s="70" t="str">
        <f t="shared" si="61"/>
        <v>2018 (triag)</v>
      </c>
      <c r="AI234" s="70">
        <f t="shared" si="62"/>
        <v>111</v>
      </c>
      <c r="AJ234" s="70" t="str">
        <f t="shared" si="63"/>
        <v>2018 (triag)</v>
      </c>
      <c r="AK234" s="70" t="str">
        <f t="shared" si="64"/>
        <v/>
      </c>
      <c r="AL234" s="72">
        <f>IF(AK234="Adjust",(_xlfn.XLOOKUP(A234,'Adj factor'!A:A,'Adj factor'!I:I,,0)*AI234),'Aggregate (2)'!AI234)</f>
        <v>111</v>
      </c>
      <c r="AM234" s="72">
        <f t="shared" si="65"/>
        <v>111</v>
      </c>
      <c r="AN234" s="73" t="str">
        <f t="shared" si="66"/>
        <v>No change</v>
      </c>
      <c r="AO234" s="42">
        <f>VLOOKUP(B234,'Growthrates source'!A$2:H$49,8,FALSE)</f>
        <v>9.0847270748923847E-3</v>
      </c>
      <c r="AP234" s="42">
        <f>VLOOKUP(B234,'Growthrates source'!A$2:I$49,9,FALSE)</f>
        <v>5.4673730437993617E-2</v>
      </c>
      <c r="AQ234" s="41">
        <f t="shared" si="67"/>
        <v>106.0707756312776</v>
      </c>
      <c r="AR234" s="41">
        <f t="shared" si="68"/>
        <v>130.78456044261074</v>
      </c>
      <c r="AS234" s="43">
        <f t="shared" si="69"/>
        <v>0</v>
      </c>
      <c r="AT234" s="43">
        <f t="shared" si="70"/>
        <v>0.2040042918092094</v>
      </c>
      <c r="AU234" s="43">
        <f t="shared" si="71"/>
        <v>0.18591644412524133</v>
      </c>
    </row>
    <row r="235" spans="1:47" x14ac:dyDescent="0.35">
      <c r="A235" t="str">
        <f>_xlfn.XLOOKUP(B235,'country codes'!G:G,'country codes'!H:H,,0)</f>
        <v>Congo</v>
      </c>
      <c r="B235" s="34" t="s">
        <v>190</v>
      </c>
      <c r="C235" s="41">
        <v>4713273.5</v>
      </c>
      <c r="D235" s="34" t="s">
        <v>233</v>
      </c>
      <c r="E235" s="34">
        <v>0</v>
      </c>
      <c r="F235" s="41">
        <v>4828066.5000000028</v>
      </c>
      <c r="G235" s="34">
        <v>0</v>
      </c>
      <c r="I235" s="34">
        <v>0</v>
      </c>
      <c r="K235" s="34">
        <v>0</v>
      </c>
      <c r="M235" s="34">
        <v>0</v>
      </c>
      <c r="O235" s="34">
        <v>0</v>
      </c>
      <c r="P235" s="41">
        <v>5441061.9999999972</v>
      </c>
      <c r="Q235" s="34">
        <v>0</v>
      </c>
      <c r="R235" s="34">
        <f t="shared" si="54"/>
        <v>445</v>
      </c>
      <c r="T235" s="34">
        <v>0</v>
      </c>
      <c r="V235" s="34">
        <v>0</v>
      </c>
      <c r="X235" s="34">
        <v>0</v>
      </c>
      <c r="Y235" s="41">
        <v>5970424.0000000009</v>
      </c>
      <c r="Z235" s="34">
        <v>0</v>
      </c>
      <c r="AA235" s="34">
        <v>445</v>
      </c>
      <c r="AB235" s="35">
        <f t="shared" si="55"/>
        <v>0</v>
      </c>
      <c r="AC235" s="35">
        <f t="shared" si="56"/>
        <v>0</v>
      </c>
      <c r="AD235" s="35">
        <f t="shared" si="57"/>
        <v>0</v>
      </c>
      <c r="AE235" s="70">
        <f t="shared" si="58"/>
        <v>0</v>
      </c>
      <c r="AF235" s="70" t="str">
        <f t="shared" si="59"/>
        <v/>
      </c>
      <c r="AG235" s="70">
        <f t="shared" si="60"/>
        <v>445</v>
      </c>
      <c r="AH235" s="70" t="str">
        <f t="shared" si="61"/>
        <v>2018 (triag)</v>
      </c>
      <c r="AI235" s="70">
        <f t="shared" si="62"/>
        <v>445</v>
      </c>
      <c r="AJ235" s="70" t="str">
        <f t="shared" si="63"/>
        <v>2018 (triag)</v>
      </c>
      <c r="AK235" s="70" t="str">
        <f t="shared" si="64"/>
        <v/>
      </c>
      <c r="AL235" s="72">
        <f>IF(AK235="Adjust",(_xlfn.XLOOKUP(A235,'Adj factor'!A:A,'Adj factor'!I:I,,0)*AI235),'Aggregate (2)'!AI235)</f>
        <v>445</v>
      </c>
      <c r="AM235" s="72">
        <f t="shared" si="65"/>
        <v>445</v>
      </c>
      <c r="AN235" s="73" t="str">
        <f t="shared" si="66"/>
        <v>No change</v>
      </c>
      <c r="AO235" s="42">
        <f>VLOOKUP(B235,'Growthrates source'!A$2:H$49,8,FALSE)</f>
        <v>9.0847270748923847E-3</v>
      </c>
      <c r="AP235" s="42">
        <f>VLOOKUP(B235,'Growthrates source'!A$2:I$49,9,FALSE)</f>
        <v>5.4673730437993617E-2</v>
      </c>
      <c r="AQ235" s="41">
        <f t="shared" si="67"/>
        <v>425.23869509836516</v>
      </c>
      <c r="AR235" s="41">
        <f t="shared" si="68"/>
        <v>524.31648105370971</v>
      </c>
      <c r="AS235" s="43">
        <f t="shared" si="69"/>
        <v>0</v>
      </c>
      <c r="AT235" s="43">
        <f t="shared" si="70"/>
        <v>0.81785504373962326</v>
      </c>
      <c r="AU235" s="43">
        <f t="shared" si="71"/>
        <v>0.74534069942101255</v>
      </c>
    </row>
    <row r="236" spans="1:47" x14ac:dyDescent="0.35">
      <c r="A236" t="str">
        <f>_xlfn.XLOOKUP(B236,'country codes'!G:G,'country codes'!H:H,,0)</f>
        <v>Congo</v>
      </c>
      <c r="B236" s="34" t="s">
        <v>190</v>
      </c>
      <c r="C236" s="41">
        <v>4713274.5</v>
      </c>
      <c r="D236" s="34" t="s">
        <v>134</v>
      </c>
      <c r="E236" s="34">
        <v>0</v>
      </c>
      <c r="F236" s="41">
        <v>4828066.5000000028</v>
      </c>
      <c r="G236" s="34">
        <v>0</v>
      </c>
      <c r="I236" s="34">
        <v>0</v>
      </c>
      <c r="K236" s="34">
        <v>0</v>
      </c>
      <c r="M236" s="34">
        <v>0</v>
      </c>
      <c r="O236" s="34">
        <v>0</v>
      </c>
      <c r="P236" s="41">
        <v>5441061.9999999972</v>
      </c>
      <c r="Q236" s="34">
        <v>0</v>
      </c>
      <c r="R236" s="34">
        <f t="shared" si="54"/>
        <v>320</v>
      </c>
      <c r="T236" s="34">
        <v>0</v>
      </c>
      <c r="V236" s="34">
        <v>0</v>
      </c>
      <c r="X236" s="34">
        <v>0</v>
      </c>
      <c r="Y236" s="41">
        <v>5970424.0000000009</v>
      </c>
      <c r="Z236" s="34">
        <v>777</v>
      </c>
      <c r="AA236" s="34">
        <v>320</v>
      </c>
      <c r="AB236" s="35">
        <f t="shared" si="55"/>
        <v>0</v>
      </c>
      <c r="AC236" s="35">
        <f t="shared" si="56"/>
        <v>0</v>
      </c>
      <c r="AD236" s="35">
        <f t="shared" si="57"/>
        <v>777</v>
      </c>
      <c r="AE236" s="70">
        <f t="shared" si="58"/>
        <v>0</v>
      </c>
      <c r="AF236" s="70" t="str">
        <f t="shared" si="59"/>
        <v/>
      </c>
      <c r="AG236" s="70">
        <f t="shared" si="60"/>
        <v>320</v>
      </c>
      <c r="AH236" s="70" t="str">
        <f t="shared" si="61"/>
        <v>2018 (triag)</v>
      </c>
      <c r="AI236" s="70">
        <f t="shared" si="62"/>
        <v>777</v>
      </c>
      <c r="AJ236" s="70">
        <f t="shared" si="63"/>
        <v>2022</v>
      </c>
      <c r="AK236" s="70" t="str">
        <f t="shared" si="64"/>
        <v/>
      </c>
      <c r="AL236" s="72">
        <f>IF(AK236="Adjust",(_xlfn.XLOOKUP(A236,'Adj factor'!A:A,'Adj factor'!I:I,,0)*AI236),'Aggregate (2)'!AI236)</f>
        <v>777</v>
      </c>
      <c r="AM236" s="72">
        <f t="shared" si="65"/>
        <v>777</v>
      </c>
      <c r="AN236" s="73" t="str">
        <f t="shared" si="66"/>
        <v>Increasing</v>
      </c>
      <c r="AO236" s="42">
        <f>VLOOKUP(B236,'Growthrates source'!A$2:H$49,8,FALSE)</f>
        <v>9.0847270748923847E-3</v>
      </c>
      <c r="AP236" s="42">
        <f>VLOOKUP(B236,'Growthrates source'!A$2:I$49,9,FALSE)</f>
        <v>5.4673730437993617E-2</v>
      </c>
      <c r="AQ236" s="41">
        <f t="shared" si="67"/>
        <v>305.78962344152103</v>
      </c>
      <c r="AR236" s="41">
        <f t="shared" si="68"/>
        <v>377.03657064536429</v>
      </c>
      <c r="AS236" s="43">
        <f t="shared" si="69"/>
        <v>0</v>
      </c>
      <c r="AT236" s="43">
        <f t="shared" si="70"/>
        <v>0.58812048089141455</v>
      </c>
      <c r="AU236" s="43">
        <f t="shared" si="71"/>
        <v>1.3014151088766892</v>
      </c>
    </row>
    <row r="237" spans="1:47" x14ac:dyDescent="0.35">
      <c r="A237" t="str">
        <f>_xlfn.XLOOKUP(B237,'country codes'!G:G,'country codes'!H:H,,0)</f>
        <v>Congo</v>
      </c>
      <c r="B237" s="34" t="s">
        <v>190</v>
      </c>
      <c r="C237" s="41">
        <v>4713275.5</v>
      </c>
      <c r="D237" s="34" t="s">
        <v>142</v>
      </c>
      <c r="E237" s="34">
        <v>0</v>
      </c>
      <c r="F237" s="41">
        <v>4828066.5000000028</v>
      </c>
      <c r="G237" s="34">
        <v>0</v>
      </c>
      <c r="I237" s="34">
        <v>0</v>
      </c>
      <c r="K237" s="34">
        <v>0</v>
      </c>
      <c r="M237" s="34">
        <v>0</v>
      </c>
      <c r="O237" s="34">
        <v>0</v>
      </c>
      <c r="P237" s="41">
        <v>5441061.9999999972</v>
      </c>
      <c r="Q237" s="34">
        <v>0</v>
      </c>
      <c r="R237" s="34">
        <f t="shared" si="54"/>
        <v>0</v>
      </c>
      <c r="T237" s="34">
        <v>0</v>
      </c>
      <c r="V237" s="34">
        <v>0</v>
      </c>
      <c r="X237" s="34">
        <v>0</v>
      </c>
      <c r="Y237" s="41">
        <v>5970424.0000000009</v>
      </c>
      <c r="Z237" s="34">
        <v>0</v>
      </c>
      <c r="AA237" s="34">
        <v>0</v>
      </c>
      <c r="AB237" s="35">
        <f t="shared" si="55"/>
        <v>0</v>
      </c>
      <c r="AC237" s="35">
        <f t="shared" si="56"/>
        <v>0</v>
      </c>
      <c r="AD237" s="35">
        <f t="shared" si="57"/>
        <v>0</v>
      </c>
      <c r="AE237" s="70">
        <f t="shared" si="58"/>
        <v>0</v>
      </c>
      <c r="AF237" s="70" t="str">
        <f t="shared" si="59"/>
        <v/>
      </c>
      <c r="AG237" s="70">
        <f t="shared" si="60"/>
        <v>0</v>
      </c>
      <c r="AH237" s="70" t="str">
        <f t="shared" si="61"/>
        <v/>
      </c>
      <c r="AI237" s="70">
        <f t="shared" si="62"/>
        <v>0</v>
      </c>
      <c r="AJ237" s="70" t="str">
        <f t="shared" si="63"/>
        <v/>
      </c>
      <c r="AK237" s="70" t="str">
        <f t="shared" si="64"/>
        <v/>
      </c>
      <c r="AL237" s="72">
        <f>IF(AK237="Adjust",(_xlfn.XLOOKUP(A237,'Adj factor'!A:A,'Adj factor'!I:I,,0)*AI237),'Aggregate (2)'!AI237)</f>
        <v>0</v>
      </c>
      <c r="AM237" s="72">
        <f t="shared" si="65"/>
        <v>0</v>
      </c>
      <c r="AN237" s="73" t="str">
        <f t="shared" si="66"/>
        <v>No change</v>
      </c>
      <c r="AO237" s="42">
        <f>VLOOKUP(B237,'Growthrates source'!A$2:H$49,8,FALSE)</f>
        <v>9.0847270748923847E-3</v>
      </c>
      <c r="AP237" s="42">
        <f>VLOOKUP(B237,'Growthrates source'!A$2:I$49,9,FALSE)</f>
        <v>5.4673730437993617E-2</v>
      </c>
      <c r="AQ237" s="41">
        <f t="shared" si="67"/>
        <v>0</v>
      </c>
      <c r="AR237" s="41">
        <f t="shared" si="68"/>
        <v>0</v>
      </c>
      <c r="AS237" s="43">
        <f t="shared" si="69"/>
        <v>0</v>
      </c>
      <c r="AT237" s="43">
        <f t="shared" si="70"/>
        <v>0</v>
      </c>
      <c r="AU237" s="43">
        <f t="shared" si="71"/>
        <v>0</v>
      </c>
    </row>
    <row r="238" spans="1:47" x14ac:dyDescent="0.35">
      <c r="A238" t="str">
        <f>_xlfn.XLOOKUP(B238,'country codes'!G:G,'country codes'!H:H,,0)</f>
        <v>Congo</v>
      </c>
      <c r="B238" s="34" t="s">
        <v>190</v>
      </c>
      <c r="C238" s="41">
        <v>4713276.5</v>
      </c>
      <c r="D238" s="34" t="s">
        <v>83</v>
      </c>
      <c r="E238" s="34">
        <v>0</v>
      </c>
      <c r="F238" s="41">
        <v>4828066.5000000028</v>
      </c>
      <c r="G238" s="34">
        <v>0</v>
      </c>
      <c r="I238" s="34">
        <v>0</v>
      </c>
      <c r="K238" s="34">
        <v>0</v>
      </c>
      <c r="M238" s="34">
        <v>0</v>
      </c>
      <c r="O238" s="34">
        <v>0</v>
      </c>
      <c r="P238" s="41">
        <v>5441061.9999999972</v>
      </c>
      <c r="Q238" s="34">
        <v>0</v>
      </c>
      <c r="R238" s="34">
        <f t="shared" si="54"/>
        <v>0</v>
      </c>
      <c r="T238" s="34">
        <v>0</v>
      </c>
      <c r="V238" s="34">
        <v>0</v>
      </c>
      <c r="X238" s="34">
        <v>0</v>
      </c>
      <c r="Y238" s="41">
        <v>5970424.0000000009</v>
      </c>
      <c r="Z238" s="34">
        <v>0</v>
      </c>
      <c r="AA238" s="34">
        <v>0</v>
      </c>
      <c r="AB238" s="35">
        <f t="shared" si="55"/>
        <v>0</v>
      </c>
      <c r="AC238" s="35">
        <f t="shared" si="56"/>
        <v>0</v>
      </c>
      <c r="AD238" s="35">
        <f t="shared" si="57"/>
        <v>0</v>
      </c>
      <c r="AE238" s="70">
        <f t="shared" si="58"/>
        <v>0</v>
      </c>
      <c r="AF238" s="70" t="str">
        <f t="shared" si="59"/>
        <v/>
      </c>
      <c r="AG238" s="70">
        <f t="shared" si="60"/>
        <v>0</v>
      </c>
      <c r="AH238" s="70" t="str">
        <f t="shared" si="61"/>
        <v/>
      </c>
      <c r="AI238" s="70">
        <f t="shared" si="62"/>
        <v>0</v>
      </c>
      <c r="AJ238" s="70" t="str">
        <f t="shared" si="63"/>
        <v/>
      </c>
      <c r="AK238" s="70" t="str">
        <f t="shared" si="64"/>
        <v/>
      </c>
      <c r="AL238" s="72">
        <f>IF(AK238="Adjust",(_xlfn.XLOOKUP(A238,'Adj factor'!A:A,'Adj factor'!I:I,,0)*AI238),'Aggregate (2)'!AI238)</f>
        <v>0</v>
      </c>
      <c r="AM238" s="72">
        <f t="shared" si="65"/>
        <v>0</v>
      </c>
      <c r="AN238" s="73" t="str">
        <f t="shared" si="66"/>
        <v>No change</v>
      </c>
      <c r="AO238" s="42">
        <f>VLOOKUP(B238,'Growthrates source'!A$2:H$49,8,FALSE)</f>
        <v>9.0847270748923847E-3</v>
      </c>
      <c r="AP238" s="42">
        <f>VLOOKUP(B238,'Growthrates source'!A$2:I$49,9,FALSE)</f>
        <v>5.4673730437993617E-2</v>
      </c>
      <c r="AQ238" s="41">
        <f t="shared" si="67"/>
        <v>0</v>
      </c>
      <c r="AR238" s="41">
        <f t="shared" si="68"/>
        <v>0</v>
      </c>
      <c r="AS238" s="43">
        <f t="shared" si="69"/>
        <v>0</v>
      </c>
      <c r="AT238" s="43">
        <f t="shared" si="70"/>
        <v>0</v>
      </c>
      <c r="AU238" s="43">
        <f t="shared" si="71"/>
        <v>0</v>
      </c>
    </row>
    <row r="239" spans="1:47" x14ac:dyDescent="0.35">
      <c r="A239" t="str">
        <f>_xlfn.XLOOKUP(B239,'country codes'!G:G,'country codes'!H:H,,0)</f>
        <v>Congo</v>
      </c>
      <c r="B239" s="34" t="s">
        <v>190</v>
      </c>
      <c r="C239" s="41">
        <v>4713277.5</v>
      </c>
      <c r="D239" s="34" t="s">
        <v>84</v>
      </c>
      <c r="E239" s="34">
        <v>0</v>
      </c>
      <c r="F239" s="41">
        <v>4828066.5000000028</v>
      </c>
      <c r="G239" s="34">
        <v>0</v>
      </c>
      <c r="I239" s="34">
        <v>0</v>
      </c>
      <c r="K239" s="34">
        <v>0</v>
      </c>
      <c r="M239" s="34">
        <v>0</v>
      </c>
      <c r="O239" s="34">
        <v>0</v>
      </c>
      <c r="P239" s="41">
        <v>5441061.9999999972</v>
      </c>
      <c r="Q239" s="34">
        <v>0</v>
      </c>
      <c r="R239" s="34">
        <f t="shared" si="54"/>
        <v>0</v>
      </c>
      <c r="T239" s="34">
        <v>0</v>
      </c>
      <c r="V239" s="34">
        <v>0</v>
      </c>
      <c r="X239" s="34">
        <v>0</v>
      </c>
      <c r="Y239" s="41">
        <v>5970424.0000000009</v>
      </c>
      <c r="Z239" s="34">
        <v>0</v>
      </c>
      <c r="AA239" s="34">
        <v>0</v>
      </c>
      <c r="AB239" s="35">
        <f t="shared" si="55"/>
        <v>0</v>
      </c>
      <c r="AC239" s="35">
        <f t="shared" si="56"/>
        <v>0</v>
      </c>
      <c r="AD239" s="35">
        <f t="shared" si="57"/>
        <v>0</v>
      </c>
      <c r="AE239" s="70">
        <f t="shared" si="58"/>
        <v>0</v>
      </c>
      <c r="AF239" s="70" t="str">
        <f t="shared" si="59"/>
        <v/>
      </c>
      <c r="AG239" s="70">
        <f t="shared" si="60"/>
        <v>0</v>
      </c>
      <c r="AH239" s="70" t="str">
        <f t="shared" si="61"/>
        <v/>
      </c>
      <c r="AI239" s="70">
        <f t="shared" si="62"/>
        <v>0</v>
      </c>
      <c r="AJ239" s="70" t="str">
        <f t="shared" si="63"/>
        <v/>
      </c>
      <c r="AK239" s="70" t="str">
        <f t="shared" si="64"/>
        <v/>
      </c>
      <c r="AL239" s="72">
        <f>IF(AK239="Adjust",(_xlfn.XLOOKUP(A239,'Adj factor'!A:A,'Adj factor'!I:I,,0)*AI239),'Aggregate (2)'!AI239)</f>
        <v>0</v>
      </c>
      <c r="AM239" s="72">
        <f t="shared" si="65"/>
        <v>0</v>
      </c>
      <c r="AN239" s="73" t="str">
        <f t="shared" si="66"/>
        <v>No change</v>
      </c>
      <c r="AO239" s="42">
        <f>VLOOKUP(B239,'Growthrates source'!A$2:H$49,8,FALSE)</f>
        <v>9.0847270748923847E-3</v>
      </c>
      <c r="AP239" s="42">
        <f>VLOOKUP(B239,'Growthrates source'!A$2:I$49,9,FALSE)</f>
        <v>5.4673730437993617E-2</v>
      </c>
      <c r="AQ239" s="41">
        <f t="shared" si="67"/>
        <v>0</v>
      </c>
      <c r="AR239" s="41">
        <f t="shared" si="68"/>
        <v>0</v>
      </c>
      <c r="AS239" s="43">
        <f t="shared" si="69"/>
        <v>0</v>
      </c>
      <c r="AT239" s="43">
        <f t="shared" si="70"/>
        <v>0</v>
      </c>
      <c r="AU239" s="43">
        <f t="shared" si="71"/>
        <v>0</v>
      </c>
    </row>
    <row r="240" spans="1:47" x14ac:dyDescent="0.35">
      <c r="A240" t="str">
        <f>_xlfn.XLOOKUP(B240,'country codes'!G:G,'country codes'!H:H,,0)</f>
        <v>Congo</v>
      </c>
      <c r="B240" s="34" t="s">
        <v>190</v>
      </c>
      <c r="C240" s="41">
        <v>4713278.5</v>
      </c>
      <c r="D240" s="34" t="s">
        <v>126</v>
      </c>
      <c r="E240" s="34">
        <v>0</v>
      </c>
      <c r="F240" s="41">
        <v>4828066.5000000028</v>
      </c>
      <c r="G240" s="34">
        <v>0</v>
      </c>
      <c r="I240" s="34">
        <v>0</v>
      </c>
      <c r="K240" s="34">
        <v>0</v>
      </c>
      <c r="M240" s="34">
        <v>0</v>
      </c>
      <c r="O240" s="34">
        <v>0</v>
      </c>
      <c r="P240" s="41">
        <v>5441061.9999999972</v>
      </c>
      <c r="Q240" s="34">
        <v>0</v>
      </c>
      <c r="R240" s="34">
        <f t="shared" si="54"/>
        <v>0</v>
      </c>
      <c r="T240" s="34">
        <v>0</v>
      </c>
      <c r="V240" s="34">
        <v>0</v>
      </c>
      <c r="X240" s="34">
        <v>0</v>
      </c>
      <c r="Y240" s="41">
        <v>5970424.0000000009</v>
      </c>
      <c r="Z240" s="34">
        <v>0</v>
      </c>
      <c r="AA240" s="34">
        <v>0</v>
      </c>
      <c r="AB240" s="35">
        <f t="shared" si="55"/>
        <v>0</v>
      </c>
      <c r="AC240" s="35">
        <f t="shared" si="56"/>
        <v>0</v>
      </c>
      <c r="AD240" s="35">
        <f t="shared" si="57"/>
        <v>0</v>
      </c>
      <c r="AE240" s="70">
        <f t="shared" si="58"/>
        <v>0</v>
      </c>
      <c r="AF240" s="70" t="str">
        <f t="shared" si="59"/>
        <v/>
      </c>
      <c r="AG240" s="70">
        <f t="shared" si="60"/>
        <v>0</v>
      </c>
      <c r="AH240" s="70" t="str">
        <f t="shared" si="61"/>
        <v/>
      </c>
      <c r="AI240" s="70">
        <f t="shared" si="62"/>
        <v>0</v>
      </c>
      <c r="AJ240" s="70" t="str">
        <f t="shared" si="63"/>
        <v/>
      </c>
      <c r="AK240" s="70" t="str">
        <f t="shared" si="64"/>
        <v/>
      </c>
      <c r="AL240" s="72">
        <f>IF(AK240="Adjust",(_xlfn.XLOOKUP(A240,'Adj factor'!A:A,'Adj factor'!I:I,,0)*AI240),'Aggregate (2)'!AI240)</f>
        <v>0</v>
      </c>
      <c r="AM240" s="72">
        <f t="shared" si="65"/>
        <v>0</v>
      </c>
      <c r="AN240" s="73" t="str">
        <f t="shared" si="66"/>
        <v>No change</v>
      </c>
      <c r="AO240" s="42">
        <f>VLOOKUP(B240,'Growthrates source'!A$2:H$49,8,FALSE)</f>
        <v>9.0847270748923847E-3</v>
      </c>
      <c r="AP240" s="42">
        <f>VLOOKUP(B240,'Growthrates source'!A$2:I$49,9,FALSE)</f>
        <v>5.4673730437993617E-2</v>
      </c>
      <c r="AQ240" s="41">
        <f t="shared" si="67"/>
        <v>0</v>
      </c>
      <c r="AR240" s="41">
        <f t="shared" si="68"/>
        <v>0</v>
      </c>
      <c r="AS240" s="43">
        <f t="shared" si="69"/>
        <v>0</v>
      </c>
      <c r="AT240" s="43">
        <f t="shared" si="70"/>
        <v>0</v>
      </c>
      <c r="AU240" s="43">
        <f t="shared" si="71"/>
        <v>0</v>
      </c>
    </row>
    <row r="241" spans="1:47" x14ac:dyDescent="0.35">
      <c r="A241" t="str">
        <f>_xlfn.XLOOKUP(B241,'country codes'!G:G,'country codes'!H:H,,0)</f>
        <v>Congo</v>
      </c>
      <c r="B241" s="34" t="s">
        <v>190</v>
      </c>
      <c r="C241" s="41">
        <v>4713279.5</v>
      </c>
      <c r="D241" s="34" t="s">
        <v>87</v>
      </c>
      <c r="E241" s="34">
        <v>0</v>
      </c>
      <c r="F241" s="41">
        <v>4828066.5000000028</v>
      </c>
      <c r="G241" s="34">
        <v>0</v>
      </c>
      <c r="I241" s="34">
        <v>0</v>
      </c>
      <c r="K241" s="34">
        <v>0</v>
      </c>
      <c r="M241" s="34">
        <v>0</v>
      </c>
      <c r="O241" s="34">
        <v>0</v>
      </c>
      <c r="P241" s="41">
        <v>5441061.9999999972</v>
      </c>
      <c r="Q241" s="34">
        <v>0</v>
      </c>
      <c r="R241" s="34">
        <f t="shared" si="54"/>
        <v>0</v>
      </c>
      <c r="T241" s="34">
        <v>0</v>
      </c>
      <c r="V241" s="34">
        <v>0</v>
      </c>
      <c r="X241" s="34">
        <v>0</v>
      </c>
      <c r="Y241" s="41">
        <v>5970424.0000000009</v>
      </c>
      <c r="Z241" s="34">
        <v>0</v>
      </c>
      <c r="AA241" s="34">
        <v>0</v>
      </c>
      <c r="AB241" s="35">
        <f t="shared" si="55"/>
        <v>0</v>
      </c>
      <c r="AC241" s="35">
        <f t="shared" si="56"/>
        <v>0</v>
      </c>
      <c r="AD241" s="35">
        <f t="shared" si="57"/>
        <v>0</v>
      </c>
      <c r="AE241" s="70">
        <f t="shared" si="58"/>
        <v>0</v>
      </c>
      <c r="AF241" s="70" t="str">
        <f t="shared" si="59"/>
        <v/>
      </c>
      <c r="AG241" s="70">
        <f t="shared" si="60"/>
        <v>0</v>
      </c>
      <c r="AH241" s="70" t="str">
        <f t="shared" si="61"/>
        <v/>
      </c>
      <c r="AI241" s="70">
        <f t="shared" si="62"/>
        <v>0</v>
      </c>
      <c r="AJ241" s="70" t="str">
        <f t="shared" si="63"/>
        <v/>
      </c>
      <c r="AK241" s="70" t="str">
        <f t="shared" si="64"/>
        <v/>
      </c>
      <c r="AL241" s="72">
        <f>IF(AK241="Adjust",(_xlfn.XLOOKUP(A241,'Adj factor'!A:A,'Adj factor'!I:I,,0)*AI241),'Aggregate (2)'!AI241)</f>
        <v>0</v>
      </c>
      <c r="AM241" s="72">
        <f t="shared" si="65"/>
        <v>0</v>
      </c>
      <c r="AN241" s="73" t="str">
        <f t="shared" si="66"/>
        <v>No change</v>
      </c>
      <c r="AO241" s="42">
        <f>VLOOKUP(B241,'Growthrates source'!A$2:H$49,8,FALSE)</f>
        <v>9.0847270748923847E-3</v>
      </c>
      <c r="AP241" s="42">
        <f>VLOOKUP(B241,'Growthrates source'!A$2:I$49,9,FALSE)</f>
        <v>5.4673730437993617E-2</v>
      </c>
      <c r="AQ241" s="41">
        <f t="shared" si="67"/>
        <v>0</v>
      </c>
      <c r="AR241" s="41">
        <f t="shared" si="68"/>
        <v>0</v>
      </c>
      <c r="AS241" s="43">
        <f t="shared" si="69"/>
        <v>0</v>
      </c>
      <c r="AT241" s="43">
        <f t="shared" si="70"/>
        <v>0</v>
      </c>
      <c r="AU241" s="43">
        <f t="shared" si="71"/>
        <v>0</v>
      </c>
    </row>
    <row r="242" spans="1:47" x14ac:dyDescent="0.35">
      <c r="A242" t="str">
        <f>_xlfn.XLOOKUP(B242,'country codes'!G:G,'country codes'!H:H,,0)</f>
        <v>Comoros</v>
      </c>
      <c r="B242" s="34" t="s">
        <v>197</v>
      </c>
      <c r="C242" s="41">
        <v>684552.49999999988</v>
      </c>
      <c r="D242" s="34" t="s">
        <v>135</v>
      </c>
      <c r="E242" s="34">
        <v>246</v>
      </c>
      <c r="F242" s="41">
        <v>699392.50000000035</v>
      </c>
      <c r="G242" s="34">
        <v>0</v>
      </c>
      <c r="H242" s="34">
        <v>714612.00000000012</v>
      </c>
      <c r="I242" s="34">
        <v>0</v>
      </c>
      <c r="J242" s="34">
        <v>730215.49999999953</v>
      </c>
      <c r="K242" s="34">
        <v>0</v>
      </c>
      <c r="L242" s="34">
        <v>746232.00000000012</v>
      </c>
      <c r="M242" s="34">
        <v>440</v>
      </c>
      <c r="N242" s="34">
        <v>761663.99999999977</v>
      </c>
      <c r="O242" s="34">
        <v>0</v>
      </c>
      <c r="P242" s="41">
        <v>776313.5000000007</v>
      </c>
      <c r="Q242" s="34">
        <v>440</v>
      </c>
      <c r="R242" s="34">
        <f t="shared" si="54"/>
        <v>440</v>
      </c>
      <c r="S242" s="34">
        <v>790986.00000000023</v>
      </c>
      <c r="T242" s="34">
        <v>0</v>
      </c>
      <c r="U242" s="34">
        <v>806166.00000000023</v>
      </c>
      <c r="V242" s="34">
        <v>708</v>
      </c>
      <c r="W242" s="34">
        <v>821625.49999999988</v>
      </c>
      <c r="X242" s="34">
        <v>0</v>
      </c>
      <c r="Y242" s="41">
        <v>836773.49999999977</v>
      </c>
      <c r="Z242" s="34">
        <v>0</v>
      </c>
      <c r="AA242" s="34">
        <v>220</v>
      </c>
      <c r="AB242" s="35">
        <f t="shared" si="55"/>
        <v>246</v>
      </c>
      <c r="AC242" s="35">
        <f t="shared" si="56"/>
        <v>440</v>
      </c>
      <c r="AD242" s="35">
        <f t="shared" si="57"/>
        <v>708</v>
      </c>
      <c r="AE242" s="70">
        <f t="shared" si="58"/>
        <v>246</v>
      </c>
      <c r="AF242" s="70">
        <f t="shared" si="59"/>
        <v>2012</v>
      </c>
      <c r="AG242" s="70">
        <f t="shared" si="60"/>
        <v>440</v>
      </c>
      <c r="AH242" s="70">
        <f t="shared" si="61"/>
        <v>2016</v>
      </c>
      <c r="AI242" s="70">
        <f t="shared" si="62"/>
        <v>708</v>
      </c>
      <c r="AJ242" s="70">
        <f t="shared" si="63"/>
        <v>2020</v>
      </c>
      <c r="AK242" s="70" t="str">
        <f t="shared" si="64"/>
        <v/>
      </c>
      <c r="AL242" s="72">
        <f>IF(AK242="Adjust",(_xlfn.XLOOKUP(A242,'Adj factor'!A:A,'Adj factor'!I:I,,0)*AI242),'Aggregate (2)'!AI242)</f>
        <v>708</v>
      </c>
      <c r="AM242" s="72">
        <f t="shared" si="65"/>
        <v>708</v>
      </c>
      <c r="AN242" s="73" t="str">
        <f t="shared" si="66"/>
        <v>Increasing</v>
      </c>
      <c r="AO242" s="42">
        <f>VLOOKUP(B242,'Growthrates source'!A$2:H$49,8,FALSE)</f>
        <v>0.22761760688079957</v>
      </c>
      <c r="AP242" s="42">
        <f>VLOOKUP(B242,'Growthrates source'!A$2:I$49,9,FALSE)</f>
        <v>5.4673730437993617E-2</v>
      </c>
      <c r="AQ242" s="41">
        <f t="shared" si="67"/>
        <v>70.494839739037275</v>
      </c>
      <c r="AR242" s="41">
        <f t="shared" si="68"/>
        <v>259.21264231868793</v>
      </c>
      <c r="AS242" s="43">
        <f t="shared" si="69"/>
        <v>3.5173382614197304</v>
      </c>
      <c r="AT242" s="43">
        <f t="shared" si="70"/>
        <v>5.6678133254155645</v>
      </c>
      <c r="AU242" s="43">
        <f t="shared" si="71"/>
        <v>8.4610710066702666</v>
      </c>
    </row>
    <row r="243" spans="1:47" x14ac:dyDescent="0.35">
      <c r="A243" t="str">
        <f>_xlfn.XLOOKUP(B243,'country codes'!G:G,'country codes'!H:H,,0)</f>
        <v>Comoros</v>
      </c>
      <c r="B243" s="34" t="s">
        <v>197</v>
      </c>
      <c r="C243" s="41">
        <v>684553.5</v>
      </c>
      <c r="D243" s="34" t="s">
        <v>139</v>
      </c>
      <c r="E243" s="34">
        <v>0</v>
      </c>
      <c r="F243" s="41">
        <v>699392.50000000035</v>
      </c>
      <c r="G243" s="34">
        <v>0</v>
      </c>
      <c r="I243" s="34">
        <v>0</v>
      </c>
      <c r="K243" s="34">
        <v>0</v>
      </c>
      <c r="M243" s="34">
        <v>0</v>
      </c>
      <c r="O243" s="34">
        <v>0</v>
      </c>
      <c r="P243" s="41">
        <v>776313.5000000007</v>
      </c>
      <c r="Q243" s="34">
        <v>1358</v>
      </c>
      <c r="R243" s="34">
        <f t="shared" si="54"/>
        <v>1358</v>
      </c>
      <c r="T243" s="34">
        <v>0</v>
      </c>
      <c r="V243" s="34">
        <v>1366</v>
      </c>
      <c r="X243" s="34">
        <v>0</v>
      </c>
      <c r="Y243" s="41">
        <v>836773.49999999977</v>
      </c>
      <c r="Z243" s="34">
        <v>0</v>
      </c>
      <c r="AA243" s="34">
        <v>747</v>
      </c>
      <c r="AB243" s="35">
        <f t="shared" si="55"/>
        <v>0</v>
      </c>
      <c r="AC243" s="35">
        <f t="shared" si="56"/>
        <v>1358</v>
      </c>
      <c r="AD243" s="35">
        <f t="shared" si="57"/>
        <v>1366</v>
      </c>
      <c r="AE243" s="70">
        <f t="shared" si="58"/>
        <v>0</v>
      </c>
      <c r="AF243" s="70" t="str">
        <f t="shared" si="59"/>
        <v/>
      </c>
      <c r="AG243" s="70">
        <f t="shared" si="60"/>
        <v>1358</v>
      </c>
      <c r="AH243" s="70">
        <f t="shared" si="61"/>
        <v>2018</v>
      </c>
      <c r="AI243" s="70">
        <f t="shared" si="62"/>
        <v>1366</v>
      </c>
      <c r="AJ243" s="70">
        <f t="shared" si="63"/>
        <v>2020</v>
      </c>
      <c r="AK243" s="70" t="str">
        <f t="shared" si="64"/>
        <v/>
      </c>
      <c r="AL243" s="72">
        <f>IF(AK243="Adjust",(_xlfn.XLOOKUP(A243,'Adj factor'!A:A,'Adj factor'!I:I,,0)*AI243),'Aggregate (2)'!AI243)</f>
        <v>1366</v>
      </c>
      <c r="AM243" s="72">
        <f t="shared" si="65"/>
        <v>1366</v>
      </c>
      <c r="AN243" s="73" t="str">
        <f t="shared" si="66"/>
        <v>Increasing</v>
      </c>
      <c r="AO243" s="42">
        <f>VLOOKUP(B243,'Growthrates source'!A$2:H$49,8,FALSE)</f>
        <v>0.22761760688079957</v>
      </c>
      <c r="AP243" s="42">
        <f>VLOOKUP(B243,'Growthrates source'!A$2:I$49,9,FALSE)</f>
        <v>5.4673730437993617E-2</v>
      </c>
      <c r="AQ243" s="41">
        <f t="shared" si="67"/>
        <v>239.36202402300387</v>
      </c>
      <c r="AR243" s="41">
        <f t="shared" si="68"/>
        <v>880.14474460027225</v>
      </c>
      <c r="AS243" s="43">
        <f t="shared" si="69"/>
        <v>0</v>
      </c>
      <c r="AT243" s="43">
        <f t="shared" si="70"/>
        <v>17.492932945259856</v>
      </c>
      <c r="AU243" s="43">
        <f t="shared" si="71"/>
        <v>16.324608750157605</v>
      </c>
    </row>
    <row r="244" spans="1:47" x14ac:dyDescent="0.35">
      <c r="A244" t="str">
        <f>_xlfn.XLOOKUP(B244,'country codes'!G:G,'country codes'!H:H,,0)</f>
        <v>Comoros</v>
      </c>
      <c r="B244" s="34" t="s">
        <v>197</v>
      </c>
      <c r="C244" s="41">
        <v>684554.5</v>
      </c>
      <c r="D244" s="34" t="s">
        <v>138</v>
      </c>
      <c r="E244" s="34">
        <v>1334</v>
      </c>
      <c r="F244" s="41">
        <v>699392.50000000035</v>
      </c>
      <c r="G244" s="34">
        <v>590</v>
      </c>
      <c r="I244" s="34">
        <v>0</v>
      </c>
      <c r="K244" s="34">
        <v>0</v>
      </c>
      <c r="M244" s="34">
        <v>1000</v>
      </c>
      <c r="O244" s="34">
        <v>0</v>
      </c>
      <c r="P244" s="41">
        <v>776313.5000000007</v>
      </c>
      <c r="Q244" s="34">
        <v>968</v>
      </c>
      <c r="R244" s="34">
        <f t="shared" si="54"/>
        <v>968</v>
      </c>
      <c r="T244" s="34">
        <v>0</v>
      </c>
      <c r="V244" s="34">
        <v>1172</v>
      </c>
      <c r="X244" s="34">
        <v>0</v>
      </c>
      <c r="Y244" s="41">
        <v>836773.49999999977</v>
      </c>
      <c r="Z244" s="34">
        <v>0</v>
      </c>
      <c r="AA244" s="34">
        <v>487</v>
      </c>
      <c r="AB244" s="35">
        <f t="shared" si="55"/>
        <v>1334</v>
      </c>
      <c r="AC244" s="35">
        <f t="shared" si="56"/>
        <v>1000</v>
      </c>
      <c r="AD244" s="35">
        <f t="shared" si="57"/>
        <v>1172</v>
      </c>
      <c r="AE244" s="70">
        <f t="shared" si="58"/>
        <v>590</v>
      </c>
      <c r="AF244" s="70">
        <f t="shared" si="59"/>
        <v>2013</v>
      </c>
      <c r="AG244" s="70">
        <f t="shared" si="60"/>
        <v>968</v>
      </c>
      <c r="AH244" s="70">
        <f t="shared" si="61"/>
        <v>2018</v>
      </c>
      <c r="AI244" s="70">
        <f t="shared" si="62"/>
        <v>1172</v>
      </c>
      <c r="AJ244" s="70">
        <f t="shared" si="63"/>
        <v>2020</v>
      </c>
      <c r="AK244" s="70" t="str">
        <f t="shared" si="64"/>
        <v/>
      </c>
      <c r="AL244" s="72">
        <f>IF(AK244="Adjust",(_xlfn.XLOOKUP(A244,'Adj factor'!A:A,'Adj factor'!I:I,,0)*AI244),'Aggregate (2)'!AI244)</f>
        <v>1172</v>
      </c>
      <c r="AM244" s="72">
        <f t="shared" si="65"/>
        <v>1172</v>
      </c>
      <c r="AN244" s="73" t="str">
        <f t="shared" si="66"/>
        <v>Increasing</v>
      </c>
      <c r="AO244" s="42">
        <f>VLOOKUP(B244,'Growthrates source'!A$2:H$49,8,FALSE)</f>
        <v>0.22761760688079957</v>
      </c>
      <c r="AP244" s="42">
        <f>VLOOKUP(B244,'Growthrates source'!A$2:I$49,9,FALSE)</f>
        <v>5.4673730437993617E-2</v>
      </c>
      <c r="AQ244" s="41">
        <f t="shared" si="67"/>
        <v>156.04994069505071</v>
      </c>
      <c r="AR244" s="41">
        <f t="shared" si="68"/>
        <v>573.80253095091382</v>
      </c>
      <c r="AS244" s="43">
        <f t="shared" si="69"/>
        <v>8.4358925782017931</v>
      </c>
      <c r="AT244" s="43">
        <f t="shared" si="70"/>
        <v>12.469189315914242</v>
      </c>
      <c r="AU244" s="43">
        <f t="shared" si="71"/>
        <v>14.006179689007842</v>
      </c>
    </row>
    <row r="245" spans="1:47" x14ac:dyDescent="0.35">
      <c r="A245" t="str">
        <f>_xlfn.XLOOKUP(B245,'country codes'!G:G,'country codes'!H:H,,0)</f>
        <v>Comoros</v>
      </c>
      <c r="B245" s="34" t="s">
        <v>197</v>
      </c>
      <c r="C245" s="41">
        <v>684555.5</v>
      </c>
      <c r="D245" s="34" t="s">
        <v>82</v>
      </c>
      <c r="E245" s="34">
        <v>0</v>
      </c>
      <c r="F245" s="41">
        <v>699392.50000000035</v>
      </c>
      <c r="G245" s="34">
        <v>6</v>
      </c>
      <c r="I245" s="34">
        <v>0</v>
      </c>
      <c r="K245" s="34">
        <v>0</v>
      </c>
      <c r="M245" s="34">
        <v>432</v>
      </c>
      <c r="O245" s="34">
        <v>1462</v>
      </c>
      <c r="P245" s="41">
        <v>776313.5000000007</v>
      </c>
      <c r="Q245" s="34">
        <v>0</v>
      </c>
      <c r="R245" s="34">
        <f t="shared" si="54"/>
        <v>55</v>
      </c>
      <c r="T245" s="34">
        <v>0</v>
      </c>
      <c r="V245" s="34">
        <v>0</v>
      </c>
      <c r="X245" s="34">
        <v>4</v>
      </c>
      <c r="Y245" s="41">
        <v>836773.49999999977</v>
      </c>
      <c r="Z245" s="34">
        <v>0</v>
      </c>
      <c r="AA245" s="34">
        <v>55</v>
      </c>
      <c r="AB245" s="35">
        <f t="shared" si="55"/>
        <v>6</v>
      </c>
      <c r="AC245" s="35">
        <f t="shared" si="56"/>
        <v>1462</v>
      </c>
      <c r="AD245" s="35">
        <f t="shared" si="57"/>
        <v>4</v>
      </c>
      <c r="AE245" s="70">
        <f t="shared" si="58"/>
        <v>6</v>
      </c>
      <c r="AF245" s="70">
        <f t="shared" si="59"/>
        <v>2013</v>
      </c>
      <c r="AG245" s="70">
        <f t="shared" si="60"/>
        <v>55</v>
      </c>
      <c r="AH245" s="70" t="str">
        <f t="shared" si="61"/>
        <v>2018 (triag)</v>
      </c>
      <c r="AI245" s="70">
        <f t="shared" si="62"/>
        <v>4</v>
      </c>
      <c r="AJ245" s="70">
        <f t="shared" si="63"/>
        <v>2021</v>
      </c>
      <c r="AK245" s="70" t="str">
        <f t="shared" si="64"/>
        <v>Adjust</v>
      </c>
      <c r="AL245" s="72">
        <f>IF(AK245="Adjust",(_xlfn.XLOOKUP(A245,'Adj factor'!A:A,'Adj factor'!I:I,,0)*AI245),'Aggregate (2)'!AI245)</f>
        <v>4.5971945772816607</v>
      </c>
      <c r="AM245" s="72">
        <f t="shared" si="65"/>
        <v>55</v>
      </c>
      <c r="AN245" s="73" t="str">
        <f t="shared" si="66"/>
        <v>Decreasing</v>
      </c>
      <c r="AO245" s="42">
        <f>VLOOKUP(B245,'Growthrates source'!A$2:H$49,8,FALSE)</f>
        <v>0.22761760688079957</v>
      </c>
      <c r="AP245" s="42">
        <f>VLOOKUP(B245,'Growthrates source'!A$2:I$49,9,FALSE)</f>
        <v>5.4673730437993617E-2</v>
      </c>
      <c r="AQ245" s="41">
        <f t="shared" si="67"/>
        <v>17.623709934759319</v>
      </c>
      <c r="AR245" s="41">
        <f t="shared" si="68"/>
        <v>64.803160579671982</v>
      </c>
      <c r="AS245" s="43">
        <f t="shared" si="69"/>
        <v>8.5788738083408062E-2</v>
      </c>
      <c r="AT245" s="43">
        <f t="shared" si="70"/>
        <v>0.70847666567694556</v>
      </c>
      <c r="AU245" s="43">
        <f t="shared" si="71"/>
        <v>0.65728658950122121</v>
      </c>
    </row>
    <row r="246" spans="1:47" x14ac:dyDescent="0.35">
      <c r="A246" t="str">
        <f>_xlfn.XLOOKUP(B246,'country codes'!G:G,'country codes'!H:H,,0)</f>
        <v>Comoros</v>
      </c>
      <c r="B246" s="34" t="s">
        <v>197</v>
      </c>
      <c r="C246" s="41">
        <v>684556.5</v>
      </c>
      <c r="D246" s="34" t="s">
        <v>60</v>
      </c>
      <c r="E246" s="34">
        <v>0</v>
      </c>
      <c r="F246" s="41">
        <v>699392.50000000035</v>
      </c>
      <c r="G246" s="34">
        <v>181</v>
      </c>
      <c r="I246" s="34">
        <v>0</v>
      </c>
      <c r="K246" s="34">
        <v>0</v>
      </c>
      <c r="M246" s="34">
        <v>301</v>
      </c>
      <c r="O246" s="34">
        <v>374</v>
      </c>
      <c r="P246" s="41">
        <v>776313.5000000007</v>
      </c>
      <c r="Q246" s="34">
        <v>0</v>
      </c>
      <c r="R246" s="34">
        <f t="shared" si="54"/>
        <v>32</v>
      </c>
      <c r="T246" s="34">
        <v>0</v>
      </c>
      <c r="V246" s="34">
        <v>0</v>
      </c>
      <c r="X246" s="34">
        <v>14</v>
      </c>
      <c r="Y246" s="41">
        <v>836773.49999999977</v>
      </c>
      <c r="Z246" s="34">
        <v>0</v>
      </c>
      <c r="AA246" s="34">
        <v>32</v>
      </c>
      <c r="AB246" s="35">
        <f t="shared" si="55"/>
        <v>181</v>
      </c>
      <c r="AC246" s="35">
        <f t="shared" si="56"/>
        <v>374</v>
      </c>
      <c r="AD246" s="35">
        <f t="shared" si="57"/>
        <v>14</v>
      </c>
      <c r="AE246" s="70">
        <f t="shared" si="58"/>
        <v>181</v>
      </c>
      <c r="AF246" s="70">
        <f t="shared" si="59"/>
        <v>2013</v>
      </c>
      <c r="AG246" s="70">
        <f t="shared" si="60"/>
        <v>32</v>
      </c>
      <c r="AH246" s="70" t="str">
        <f t="shared" si="61"/>
        <v>2018 (triag)</v>
      </c>
      <c r="AI246" s="70">
        <f t="shared" si="62"/>
        <v>14</v>
      </c>
      <c r="AJ246" s="70">
        <f t="shared" si="63"/>
        <v>2021</v>
      </c>
      <c r="AK246" s="70" t="str">
        <f t="shared" si="64"/>
        <v>Adjust</v>
      </c>
      <c r="AL246" s="72">
        <f>IF(AK246="Adjust",(_xlfn.XLOOKUP(A246,'Adj factor'!A:A,'Adj factor'!I:I,,0)*AI246),'Aggregate (2)'!AI246)</f>
        <v>16.090181020485812</v>
      </c>
      <c r="AM246" s="72">
        <f t="shared" si="65"/>
        <v>32</v>
      </c>
      <c r="AN246" s="73" t="str">
        <f t="shared" si="66"/>
        <v>Decreasing</v>
      </c>
      <c r="AO246" s="42">
        <f>VLOOKUP(B246,'Growthrates source'!A$2:H$49,8,FALSE)</f>
        <v>0.22761760688079957</v>
      </c>
      <c r="AP246" s="42">
        <f>VLOOKUP(B246,'Growthrates source'!A$2:I$49,9,FALSE)</f>
        <v>5.4673730437993617E-2</v>
      </c>
      <c r="AQ246" s="41">
        <f t="shared" si="67"/>
        <v>10.253794871132696</v>
      </c>
      <c r="AR246" s="41">
        <f t="shared" si="68"/>
        <v>37.703657064536429</v>
      </c>
      <c r="AS246" s="43">
        <f t="shared" si="69"/>
        <v>2.5879602655161431</v>
      </c>
      <c r="AT246" s="43">
        <f t="shared" si="70"/>
        <v>0.41220460548476834</v>
      </c>
      <c r="AU246" s="43">
        <f t="shared" si="71"/>
        <v>0.38242128843707418</v>
      </c>
    </row>
    <row r="247" spans="1:47" x14ac:dyDescent="0.35">
      <c r="A247" t="str">
        <f>_xlfn.XLOOKUP(B247,'country codes'!G:G,'country codes'!H:H,,0)</f>
        <v>Comoros</v>
      </c>
      <c r="B247" s="34" t="s">
        <v>197</v>
      </c>
      <c r="C247" s="41">
        <v>684557.5</v>
      </c>
      <c r="D247" s="34" t="s">
        <v>127</v>
      </c>
      <c r="E247" s="34">
        <v>0</v>
      </c>
      <c r="F247" s="41">
        <v>699392.50000000035</v>
      </c>
      <c r="G247" s="34">
        <v>0</v>
      </c>
      <c r="I247" s="34">
        <v>0</v>
      </c>
      <c r="K247" s="34">
        <v>0</v>
      </c>
      <c r="M247" s="34">
        <v>0</v>
      </c>
      <c r="O247" s="34">
        <v>0</v>
      </c>
      <c r="P247" s="41">
        <v>776313.5000000007</v>
      </c>
      <c r="Q247" s="34">
        <v>0</v>
      </c>
      <c r="R247" s="34">
        <f t="shared" si="54"/>
        <v>0</v>
      </c>
      <c r="T247" s="34">
        <v>0</v>
      </c>
      <c r="V247" s="34">
        <v>0</v>
      </c>
      <c r="X247" s="34">
        <v>0</v>
      </c>
      <c r="Y247" s="41">
        <v>836773.49999999977</v>
      </c>
      <c r="Z247" s="34">
        <v>0</v>
      </c>
      <c r="AA247" s="34">
        <v>0</v>
      </c>
      <c r="AB247" s="35">
        <f t="shared" si="55"/>
        <v>0</v>
      </c>
      <c r="AC247" s="35">
        <f t="shared" si="56"/>
        <v>0</v>
      </c>
      <c r="AD247" s="35">
        <f t="shared" si="57"/>
        <v>0</v>
      </c>
      <c r="AE247" s="70">
        <f t="shared" si="58"/>
        <v>0</v>
      </c>
      <c r="AF247" s="70" t="str">
        <f t="shared" si="59"/>
        <v/>
      </c>
      <c r="AG247" s="70">
        <f t="shared" si="60"/>
        <v>0</v>
      </c>
      <c r="AH247" s="70" t="str">
        <f t="shared" si="61"/>
        <v/>
      </c>
      <c r="AI247" s="70">
        <f t="shared" si="62"/>
        <v>0</v>
      </c>
      <c r="AJ247" s="70" t="str">
        <f t="shared" si="63"/>
        <v/>
      </c>
      <c r="AK247" s="70" t="str">
        <f t="shared" si="64"/>
        <v/>
      </c>
      <c r="AL247" s="72">
        <f>IF(AK247="Adjust",(_xlfn.XLOOKUP(A247,'Adj factor'!A:A,'Adj factor'!I:I,,0)*AI247),'Aggregate (2)'!AI247)</f>
        <v>0</v>
      </c>
      <c r="AM247" s="72">
        <f t="shared" si="65"/>
        <v>0</v>
      </c>
      <c r="AN247" s="73" t="str">
        <f t="shared" si="66"/>
        <v>No change</v>
      </c>
      <c r="AO247" s="42">
        <f>VLOOKUP(B247,'Growthrates source'!A$2:H$49,8,FALSE)</f>
        <v>0.22761760688079957</v>
      </c>
      <c r="AP247" s="42">
        <f>VLOOKUP(B247,'Growthrates source'!A$2:I$49,9,FALSE)</f>
        <v>5.4673730437993617E-2</v>
      </c>
      <c r="AQ247" s="41">
        <f t="shared" si="67"/>
        <v>0</v>
      </c>
      <c r="AR247" s="41">
        <f t="shared" si="68"/>
        <v>0</v>
      </c>
      <c r="AS247" s="43">
        <f t="shared" si="69"/>
        <v>0</v>
      </c>
      <c r="AT247" s="43">
        <f t="shared" si="70"/>
        <v>0</v>
      </c>
      <c r="AU247" s="43">
        <f t="shared" si="71"/>
        <v>0</v>
      </c>
    </row>
    <row r="248" spans="1:47" x14ac:dyDescent="0.35">
      <c r="A248" t="str">
        <f>_xlfn.XLOOKUP(B248,'country codes'!G:G,'country codes'!H:H,,0)</f>
        <v>Comoros</v>
      </c>
      <c r="B248" s="34" t="s">
        <v>197</v>
      </c>
      <c r="C248" s="41">
        <v>684558.5</v>
      </c>
      <c r="D248" s="34" t="s">
        <v>61</v>
      </c>
      <c r="E248" s="34">
        <v>0</v>
      </c>
      <c r="F248" s="41">
        <v>699392.50000000035</v>
      </c>
      <c r="G248" s="34">
        <v>0</v>
      </c>
      <c r="I248" s="34">
        <v>0</v>
      </c>
      <c r="K248" s="34">
        <v>0</v>
      </c>
      <c r="M248" s="34">
        <v>0</v>
      </c>
      <c r="O248" s="34">
        <v>0</v>
      </c>
      <c r="P248" s="41">
        <v>776313.5000000007</v>
      </c>
      <c r="Q248" s="34">
        <v>0</v>
      </c>
      <c r="R248" s="34">
        <f t="shared" si="54"/>
        <v>0</v>
      </c>
      <c r="T248" s="34">
        <v>0</v>
      </c>
      <c r="V248" s="34">
        <v>0</v>
      </c>
      <c r="X248" s="34">
        <v>0</v>
      </c>
      <c r="Y248" s="41">
        <v>836773.49999999977</v>
      </c>
      <c r="Z248" s="34">
        <v>0</v>
      </c>
      <c r="AA248" s="34">
        <v>0</v>
      </c>
      <c r="AB248" s="35">
        <f t="shared" si="55"/>
        <v>0</v>
      </c>
      <c r="AC248" s="35">
        <f t="shared" si="56"/>
        <v>0</v>
      </c>
      <c r="AD248" s="35">
        <f t="shared" si="57"/>
        <v>0</v>
      </c>
      <c r="AE248" s="70">
        <f t="shared" si="58"/>
        <v>0</v>
      </c>
      <c r="AF248" s="70" t="str">
        <f t="shared" si="59"/>
        <v/>
      </c>
      <c r="AG248" s="70">
        <f t="shared" si="60"/>
        <v>0</v>
      </c>
      <c r="AH248" s="70" t="str">
        <f t="shared" si="61"/>
        <v/>
      </c>
      <c r="AI248" s="70">
        <f t="shared" si="62"/>
        <v>0</v>
      </c>
      <c r="AJ248" s="70" t="str">
        <f t="shared" si="63"/>
        <v/>
      </c>
      <c r="AK248" s="70" t="str">
        <f t="shared" si="64"/>
        <v/>
      </c>
      <c r="AL248" s="72">
        <f>IF(AK248="Adjust",(_xlfn.XLOOKUP(A248,'Adj factor'!A:A,'Adj factor'!I:I,,0)*AI248),'Aggregate (2)'!AI248)</f>
        <v>0</v>
      </c>
      <c r="AM248" s="72">
        <f t="shared" si="65"/>
        <v>0</v>
      </c>
      <c r="AN248" s="73" t="str">
        <f t="shared" si="66"/>
        <v>No change</v>
      </c>
      <c r="AO248" s="42">
        <f>VLOOKUP(B248,'Growthrates source'!A$2:H$49,8,FALSE)</f>
        <v>0.22761760688079957</v>
      </c>
      <c r="AP248" s="42">
        <f>VLOOKUP(B248,'Growthrates source'!A$2:I$49,9,FALSE)</f>
        <v>5.4673730437993617E-2</v>
      </c>
      <c r="AQ248" s="41">
        <f t="shared" si="67"/>
        <v>0</v>
      </c>
      <c r="AR248" s="41">
        <f t="shared" si="68"/>
        <v>0</v>
      </c>
      <c r="AS248" s="43">
        <f t="shared" si="69"/>
        <v>0</v>
      </c>
      <c r="AT248" s="43">
        <f t="shared" si="70"/>
        <v>0</v>
      </c>
      <c r="AU248" s="43">
        <f t="shared" si="71"/>
        <v>0</v>
      </c>
    </row>
    <row r="249" spans="1:47" x14ac:dyDescent="0.35">
      <c r="A249" t="str">
        <f>_xlfn.XLOOKUP(B249,'country codes'!G:G,'country codes'!H:H,,0)</f>
        <v>Comoros</v>
      </c>
      <c r="B249" s="34" t="s">
        <v>197</v>
      </c>
      <c r="C249" s="41">
        <v>684559.5</v>
      </c>
      <c r="D249" s="34" t="s">
        <v>62</v>
      </c>
      <c r="E249" s="34">
        <v>0</v>
      </c>
      <c r="F249" s="41">
        <v>699392.50000000035</v>
      </c>
      <c r="G249" s="34">
        <v>755</v>
      </c>
      <c r="I249" s="34">
        <v>0</v>
      </c>
      <c r="K249" s="34">
        <v>0</v>
      </c>
      <c r="M249" s="34">
        <v>0</v>
      </c>
      <c r="O249" s="34">
        <v>0</v>
      </c>
      <c r="P249" s="41">
        <v>776313.5000000007</v>
      </c>
      <c r="Q249" s="34">
        <v>0</v>
      </c>
      <c r="R249" s="34">
        <f t="shared" si="54"/>
        <v>389</v>
      </c>
      <c r="T249" s="34">
        <v>0</v>
      </c>
      <c r="V249" s="34">
        <v>0</v>
      </c>
      <c r="X249" s="34">
        <v>0</v>
      </c>
      <c r="Y249" s="41">
        <v>836773.49999999977</v>
      </c>
      <c r="Z249" s="34">
        <v>0</v>
      </c>
      <c r="AA249" s="34">
        <v>389</v>
      </c>
      <c r="AB249" s="35">
        <f t="shared" si="55"/>
        <v>755</v>
      </c>
      <c r="AC249" s="35">
        <f t="shared" si="56"/>
        <v>0</v>
      </c>
      <c r="AD249" s="35">
        <f t="shared" si="57"/>
        <v>0</v>
      </c>
      <c r="AE249" s="70">
        <f t="shared" si="58"/>
        <v>755</v>
      </c>
      <c r="AF249" s="70">
        <f t="shared" si="59"/>
        <v>2013</v>
      </c>
      <c r="AG249" s="70">
        <f t="shared" si="60"/>
        <v>389</v>
      </c>
      <c r="AH249" s="70" t="str">
        <f t="shared" si="61"/>
        <v>2018 (triag)</v>
      </c>
      <c r="AI249" s="70">
        <f t="shared" si="62"/>
        <v>389</v>
      </c>
      <c r="AJ249" s="70" t="str">
        <f t="shared" si="63"/>
        <v>2018 (triag)</v>
      </c>
      <c r="AK249" s="70" t="str">
        <f t="shared" si="64"/>
        <v/>
      </c>
      <c r="AL249" s="72">
        <f>IF(AK249="Adjust",(_xlfn.XLOOKUP(A249,'Adj factor'!A:A,'Adj factor'!I:I,,0)*AI249),'Aggregate (2)'!AI249)</f>
        <v>389</v>
      </c>
      <c r="AM249" s="72">
        <f t="shared" si="65"/>
        <v>389</v>
      </c>
      <c r="AN249" s="73" t="str">
        <f t="shared" si="66"/>
        <v>No change</v>
      </c>
      <c r="AO249" s="42">
        <f>VLOOKUP(B249,'Growthrates source'!A$2:H$49,8,FALSE)</f>
        <v>0.22761760688079957</v>
      </c>
      <c r="AP249" s="42">
        <f>VLOOKUP(B249,'Growthrates source'!A$2:I$49,9,FALSE)</f>
        <v>5.4673730437993617E-2</v>
      </c>
      <c r="AQ249" s="41">
        <f t="shared" si="67"/>
        <v>124.64769390220683</v>
      </c>
      <c r="AR249" s="41">
        <f t="shared" si="68"/>
        <v>458.33508119077095</v>
      </c>
      <c r="AS249" s="85">
        <f t="shared" si="69"/>
        <v>10.795082875495513</v>
      </c>
      <c r="AT249" s="43">
        <f t="shared" si="70"/>
        <v>5.0108622354242156</v>
      </c>
      <c r="AU249" s="43">
        <f t="shared" si="71"/>
        <v>4.6488087875631834</v>
      </c>
    </row>
    <row r="250" spans="1:47" x14ac:dyDescent="0.35">
      <c r="A250" t="str">
        <f>_xlfn.XLOOKUP(B250,'country codes'!G:G,'country codes'!H:H,,0)</f>
        <v>Comoros</v>
      </c>
      <c r="B250" s="34" t="s">
        <v>197</v>
      </c>
      <c r="C250" s="41">
        <v>684560.5</v>
      </c>
      <c r="D250" s="34" t="s">
        <v>227</v>
      </c>
      <c r="E250" s="34">
        <v>0</v>
      </c>
      <c r="F250" s="41">
        <v>699392.50000000035</v>
      </c>
      <c r="G250" s="34">
        <v>0</v>
      </c>
      <c r="I250" s="34">
        <v>0</v>
      </c>
      <c r="K250" s="34">
        <v>0</v>
      </c>
      <c r="M250" s="34">
        <v>0</v>
      </c>
      <c r="O250" s="34">
        <v>0</v>
      </c>
      <c r="P250" s="41">
        <v>776313.5000000007</v>
      </c>
      <c r="Q250" s="34">
        <v>0</v>
      </c>
      <c r="R250" s="34">
        <f t="shared" si="54"/>
        <v>0</v>
      </c>
      <c r="T250" s="34">
        <v>0</v>
      </c>
      <c r="V250" s="34">
        <v>0</v>
      </c>
      <c r="X250" s="34">
        <v>0</v>
      </c>
      <c r="Y250" s="41">
        <v>836773.49999999977</v>
      </c>
      <c r="Z250" s="34">
        <v>0</v>
      </c>
      <c r="AA250" s="34">
        <v>0</v>
      </c>
      <c r="AB250" s="35">
        <f t="shared" si="55"/>
        <v>0</v>
      </c>
      <c r="AC250" s="35">
        <f t="shared" si="56"/>
        <v>0</v>
      </c>
      <c r="AD250" s="35">
        <f t="shared" si="57"/>
        <v>0</v>
      </c>
      <c r="AE250" s="70">
        <f t="shared" si="58"/>
        <v>0</v>
      </c>
      <c r="AF250" s="70" t="str">
        <f t="shared" si="59"/>
        <v/>
      </c>
      <c r="AG250" s="70">
        <f t="shared" si="60"/>
        <v>0</v>
      </c>
      <c r="AH250" s="70" t="str">
        <f t="shared" si="61"/>
        <v/>
      </c>
      <c r="AI250" s="70">
        <f t="shared" si="62"/>
        <v>0</v>
      </c>
      <c r="AJ250" s="70" t="str">
        <f t="shared" si="63"/>
        <v/>
      </c>
      <c r="AK250" s="70" t="str">
        <f t="shared" si="64"/>
        <v/>
      </c>
      <c r="AL250" s="72">
        <f>IF(AK250="Adjust",(_xlfn.XLOOKUP(A250,'Adj factor'!A:A,'Adj factor'!I:I,,0)*AI250),'Aggregate (2)'!AI250)</f>
        <v>0</v>
      </c>
      <c r="AM250" s="72">
        <f t="shared" si="65"/>
        <v>0</v>
      </c>
      <c r="AN250" s="73" t="str">
        <f t="shared" si="66"/>
        <v>No change</v>
      </c>
      <c r="AO250" s="42">
        <f>VLOOKUP(B250,'Growthrates source'!A$2:H$49,8,FALSE)</f>
        <v>0.22761760688079957</v>
      </c>
      <c r="AP250" s="42">
        <f>VLOOKUP(B250,'Growthrates source'!A$2:I$49,9,FALSE)</f>
        <v>5.4673730437993617E-2</v>
      </c>
      <c r="AQ250" s="41">
        <f t="shared" si="67"/>
        <v>0</v>
      </c>
      <c r="AR250" s="41">
        <f t="shared" si="68"/>
        <v>0</v>
      </c>
      <c r="AS250" s="43">
        <f t="shared" si="69"/>
        <v>0</v>
      </c>
      <c r="AT250" s="43">
        <f t="shared" si="70"/>
        <v>0</v>
      </c>
      <c r="AU250" s="43">
        <f t="shared" si="71"/>
        <v>0</v>
      </c>
    </row>
    <row r="251" spans="1:47" x14ac:dyDescent="0.35">
      <c r="A251" t="str">
        <f>_xlfn.XLOOKUP(B251,'country codes'!G:G,'country codes'!H:H,,0)</f>
        <v>Comoros</v>
      </c>
      <c r="B251" s="34" t="s">
        <v>197</v>
      </c>
      <c r="C251" s="41">
        <v>684561.5</v>
      </c>
      <c r="D251" s="34" t="s">
        <v>228</v>
      </c>
      <c r="E251" s="34">
        <v>0</v>
      </c>
      <c r="F251" s="41">
        <v>699392.50000000035</v>
      </c>
      <c r="G251" s="34">
        <v>0</v>
      </c>
      <c r="I251" s="34">
        <v>0</v>
      </c>
      <c r="K251" s="34">
        <v>0</v>
      </c>
      <c r="M251" s="34">
        <v>0</v>
      </c>
      <c r="O251" s="34">
        <v>0</v>
      </c>
      <c r="P251" s="41">
        <v>776313.5000000007</v>
      </c>
      <c r="Q251" s="34">
        <v>0</v>
      </c>
      <c r="R251" s="34">
        <f t="shared" si="54"/>
        <v>0</v>
      </c>
      <c r="T251" s="34">
        <v>0</v>
      </c>
      <c r="V251" s="34">
        <v>0</v>
      </c>
      <c r="X251" s="34">
        <v>0</v>
      </c>
      <c r="Y251" s="41">
        <v>836773.49999999977</v>
      </c>
      <c r="Z251" s="34">
        <v>0</v>
      </c>
      <c r="AA251" s="34">
        <v>0</v>
      </c>
      <c r="AB251" s="35">
        <f t="shared" si="55"/>
        <v>0</v>
      </c>
      <c r="AC251" s="35">
        <f t="shared" si="56"/>
        <v>0</v>
      </c>
      <c r="AD251" s="35">
        <f t="shared" si="57"/>
        <v>0</v>
      </c>
      <c r="AE251" s="70">
        <f t="shared" si="58"/>
        <v>0</v>
      </c>
      <c r="AF251" s="70" t="str">
        <f t="shared" si="59"/>
        <v/>
      </c>
      <c r="AG251" s="70">
        <f t="shared" si="60"/>
        <v>0</v>
      </c>
      <c r="AH251" s="70" t="str">
        <f t="shared" si="61"/>
        <v/>
      </c>
      <c r="AI251" s="70">
        <f t="shared" si="62"/>
        <v>0</v>
      </c>
      <c r="AJ251" s="70" t="str">
        <f t="shared" si="63"/>
        <v/>
      </c>
      <c r="AK251" s="70" t="str">
        <f t="shared" si="64"/>
        <v/>
      </c>
      <c r="AL251" s="72">
        <f>IF(AK251="Adjust",(_xlfn.XLOOKUP(A251,'Adj factor'!A:A,'Adj factor'!I:I,,0)*AI251),'Aggregate (2)'!AI251)</f>
        <v>0</v>
      </c>
      <c r="AM251" s="72">
        <f t="shared" si="65"/>
        <v>0</v>
      </c>
      <c r="AN251" s="73" t="str">
        <f t="shared" si="66"/>
        <v>No change</v>
      </c>
      <c r="AO251" s="42">
        <f>VLOOKUP(B251,'Growthrates source'!A$2:H$49,8,FALSE)</f>
        <v>0.22761760688079957</v>
      </c>
      <c r="AP251" s="42">
        <f>VLOOKUP(B251,'Growthrates source'!A$2:I$49,9,FALSE)</f>
        <v>5.4673730437993617E-2</v>
      </c>
      <c r="AQ251" s="41">
        <f t="shared" si="67"/>
        <v>0</v>
      </c>
      <c r="AR251" s="41">
        <f t="shared" si="68"/>
        <v>0</v>
      </c>
      <c r="AS251" s="43">
        <f t="shared" si="69"/>
        <v>0</v>
      </c>
      <c r="AT251" s="43">
        <f t="shared" si="70"/>
        <v>0</v>
      </c>
      <c r="AU251" s="43">
        <f t="shared" si="71"/>
        <v>0</v>
      </c>
    </row>
    <row r="252" spans="1:47" x14ac:dyDescent="0.35">
      <c r="A252" t="str">
        <f>_xlfn.XLOOKUP(B252,'country codes'!G:G,'country codes'!H:H,,0)</f>
        <v>Comoros</v>
      </c>
      <c r="B252" s="34" t="s">
        <v>197</v>
      </c>
      <c r="C252" s="41">
        <v>684562.5</v>
      </c>
      <c r="D252" s="34" t="s">
        <v>229</v>
      </c>
      <c r="E252" s="34">
        <v>0</v>
      </c>
      <c r="F252" s="41">
        <v>699392.50000000035</v>
      </c>
      <c r="G252" s="34">
        <v>0</v>
      </c>
      <c r="I252" s="34">
        <v>0</v>
      </c>
      <c r="K252" s="34">
        <v>0</v>
      </c>
      <c r="M252" s="34">
        <v>0</v>
      </c>
      <c r="O252" s="34">
        <v>0</v>
      </c>
      <c r="P252" s="41">
        <v>776313.5000000007</v>
      </c>
      <c r="Q252" s="34">
        <v>0</v>
      </c>
      <c r="R252" s="34">
        <f t="shared" si="54"/>
        <v>0</v>
      </c>
      <c r="T252" s="34">
        <v>0</v>
      </c>
      <c r="V252" s="34">
        <v>0</v>
      </c>
      <c r="X252" s="34">
        <v>0</v>
      </c>
      <c r="Y252" s="41">
        <v>836773.49999999977</v>
      </c>
      <c r="Z252" s="34">
        <v>0</v>
      </c>
      <c r="AA252" s="34">
        <v>0</v>
      </c>
      <c r="AB252" s="35">
        <f t="shared" si="55"/>
        <v>0</v>
      </c>
      <c r="AC252" s="35">
        <f t="shared" si="56"/>
        <v>0</v>
      </c>
      <c r="AD252" s="35">
        <f t="shared" si="57"/>
        <v>0</v>
      </c>
      <c r="AE252" s="70">
        <f t="shared" si="58"/>
        <v>0</v>
      </c>
      <c r="AF252" s="70" t="str">
        <f t="shared" si="59"/>
        <v/>
      </c>
      <c r="AG252" s="70">
        <f t="shared" si="60"/>
        <v>0</v>
      </c>
      <c r="AH252" s="70" t="str">
        <f t="shared" si="61"/>
        <v/>
      </c>
      <c r="AI252" s="70">
        <f t="shared" si="62"/>
        <v>0</v>
      </c>
      <c r="AJ252" s="70" t="str">
        <f t="shared" si="63"/>
        <v/>
      </c>
      <c r="AK252" s="70" t="str">
        <f t="shared" si="64"/>
        <v/>
      </c>
      <c r="AL252" s="72">
        <f>IF(AK252="Adjust",(_xlfn.XLOOKUP(A252,'Adj factor'!A:A,'Adj factor'!I:I,,0)*AI252),'Aggregate (2)'!AI252)</f>
        <v>0</v>
      </c>
      <c r="AM252" s="72">
        <f t="shared" si="65"/>
        <v>0</v>
      </c>
      <c r="AN252" s="73" t="str">
        <f t="shared" si="66"/>
        <v>No change</v>
      </c>
      <c r="AO252" s="42">
        <f>VLOOKUP(B252,'Growthrates source'!A$2:H$49,8,FALSE)</f>
        <v>0.22761760688079957</v>
      </c>
      <c r="AP252" s="42">
        <f>VLOOKUP(B252,'Growthrates source'!A$2:I$49,9,FALSE)</f>
        <v>5.4673730437993617E-2</v>
      </c>
      <c r="AQ252" s="41">
        <f t="shared" si="67"/>
        <v>0</v>
      </c>
      <c r="AR252" s="41">
        <f t="shared" si="68"/>
        <v>0</v>
      </c>
      <c r="AS252" s="43">
        <f t="shared" si="69"/>
        <v>0</v>
      </c>
      <c r="AT252" s="43">
        <f t="shared" si="70"/>
        <v>0</v>
      </c>
      <c r="AU252" s="43">
        <f t="shared" si="71"/>
        <v>0</v>
      </c>
    </row>
    <row r="253" spans="1:47" x14ac:dyDescent="0.35">
      <c r="A253" t="str">
        <f>_xlfn.XLOOKUP(B253,'country codes'!G:G,'country codes'!H:H,,0)</f>
        <v>Comoros</v>
      </c>
      <c r="B253" s="34" t="s">
        <v>197</v>
      </c>
      <c r="C253" s="41">
        <v>684563.5</v>
      </c>
      <c r="D253" s="34" t="s">
        <v>133</v>
      </c>
      <c r="E253" s="34">
        <v>0</v>
      </c>
      <c r="F253" s="41">
        <v>699392.50000000035</v>
      </c>
      <c r="G253" s="34">
        <v>0</v>
      </c>
      <c r="I253" s="34">
        <v>0</v>
      </c>
      <c r="K253" s="34">
        <v>0</v>
      </c>
      <c r="M253" s="34">
        <v>0</v>
      </c>
      <c r="O253" s="34">
        <v>0</v>
      </c>
      <c r="P253" s="41">
        <v>776313.5000000007</v>
      </c>
      <c r="Q253" s="34">
        <v>0</v>
      </c>
      <c r="R253" s="34">
        <f t="shared" si="54"/>
        <v>161</v>
      </c>
      <c r="T253" s="34">
        <v>0</v>
      </c>
      <c r="V253" s="34">
        <v>0</v>
      </c>
      <c r="X253" s="34">
        <v>0</v>
      </c>
      <c r="Y253" s="41">
        <v>836773.49999999977</v>
      </c>
      <c r="Z253" s="34">
        <v>0</v>
      </c>
      <c r="AA253" s="34">
        <v>161</v>
      </c>
      <c r="AB253" s="35">
        <f t="shared" si="55"/>
        <v>0</v>
      </c>
      <c r="AC253" s="35">
        <f t="shared" si="56"/>
        <v>0</v>
      </c>
      <c r="AD253" s="35">
        <f t="shared" si="57"/>
        <v>0</v>
      </c>
      <c r="AE253" s="70">
        <f t="shared" si="58"/>
        <v>0</v>
      </c>
      <c r="AF253" s="70" t="str">
        <f t="shared" si="59"/>
        <v/>
      </c>
      <c r="AG253" s="70">
        <f t="shared" si="60"/>
        <v>161</v>
      </c>
      <c r="AH253" s="70" t="str">
        <f t="shared" si="61"/>
        <v>2018 (triag)</v>
      </c>
      <c r="AI253" s="70">
        <f t="shared" si="62"/>
        <v>161</v>
      </c>
      <c r="AJ253" s="70" t="str">
        <f t="shared" si="63"/>
        <v>2018 (triag)</v>
      </c>
      <c r="AK253" s="70" t="str">
        <f t="shared" si="64"/>
        <v/>
      </c>
      <c r="AL253" s="72">
        <f>IF(AK253="Adjust",(_xlfn.XLOOKUP(A253,'Adj factor'!A:A,'Adj factor'!I:I,,0)*AI253),'Aggregate (2)'!AI253)</f>
        <v>161</v>
      </c>
      <c r="AM253" s="72">
        <f t="shared" si="65"/>
        <v>161</v>
      </c>
      <c r="AN253" s="73" t="str">
        <f t="shared" si="66"/>
        <v>No change</v>
      </c>
      <c r="AO253" s="42">
        <f>VLOOKUP(B253,'Growthrates source'!A$2:H$49,8,FALSE)</f>
        <v>0.22761760688079957</v>
      </c>
      <c r="AP253" s="42">
        <f>VLOOKUP(B253,'Growthrates source'!A$2:I$49,9,FALSE)</f>
        <v>5.4673730437993617E-2</v>
      </c>
      <c r="AQ253" s="41">
        <f t="shared" si="67"/>
        <v>51.589405445386376</v>
      </c>
      <c r="AR253" s="41">
        <f t="shared" si="68"/>
        <v>189.69652460594892</v>
      </c>
      <c r="AS253" s="43">
        <f t="shared" si="69"/>
        <v>0</v>
      </c>
      <c r="AT253" s="43">
        <f t="shared" si="70"/>
        <v>2.0739044213452407</v>
      </c>
      <c r="AU253" s="43">
        <f t="shared" si="71"/>
        <v>1.9240571074490294</v>
      </c>
    </row>
    <row r="254" spans="1:47" x14ac:dyDescent="0.35">
      <c r="A254" t="str">
        <f>_xlfn.XLOOKUP(B254,'country codes'!G:G,'country codes'!H:H,,0)</f>
        <v>Comoros</v>
      </c>
      <c r="B254" s="34" t="s">
        <v>197</v>
      </c>
      <c r="C254" s="41">
        <v>684564.5</v>
      </c>
      <c r="D254" s="34" t="s">
        <v>230</v>
      </c>
      <c r="E254" s="34">
        <v>0</v>
      </c>
      <c r="F254" s="41">
        <v>699392.50000000035</v>
      </c>
      <c r="G254" s="34">
        <v>0</v>
      </c>
      <c r="I254" s="34">
        <v>0</v>
      </c>
      <c r="K254" s="34">
        <v>0</v>
      </c>
      <c r="M254" s="34">
        <v>0</v>
      </c>
      <c r="O254" s="34">
        <v>0</v>
      </c>
      <c r="P254" s="41">
        <v>776313.5000000007</v>
      </c>
      <c r="Q254" s="34">
        <v>0</v>
      </c>
      <c r="R254" s="34">
        <f t="shared" si="54"/>
        <v>0</v>
      </c>
      <c r="T254" s="34">
        <v>0</v>
      </c>
      <c r="V254" s="34">
        <v>0</v>
      </c>
      <c r="X254" s="34">
        <v>0</v>
      </c>
      <c r="Y254" s="41">
        <v>836773.49999999977</v>
      </c>
      <c r="Z254" s="34">
        <v>0</v>
      </c>
      <c r="AA254" s="34">
        <v>0</v>
      </c>
      <c r="AB254" s="35">
        <f t="shared" si="55"/>
        <v>0</v>
      </c>
      <c r="AC254" s="35">
        <f t="shared" si="56"/>
        <v>0</v>
      </c>
      <c r="AD254" s="35">
        <f t="shared" si="57"/>
        <v>0</v>
      </c>
      <c r="AE254" s="70">
        <f t="shared" si="58"/>
        <v>0</v>
      </c>
      <c r="AF254" s="70" t="str">
        <f t="shared" si="59"/>
        <v/>
      </c>
      <c r="AG254" s="70">
        <f t="shared" si="60"/>
        <v>0</v>
      </c>
      <c r="AH254" s="70" t="str">
        <f t="shared" si="61"/>
        <v/>
      </c>
      <c r="AI254" s="70">
        <f t="shared" si="62"/>
        <v>0</v>
      </c>
      <c r="AJ254" s="70" t="str">
        <f t="shared" si="63"/>
        <v/>
      </c>
      <c r="AK254" s="70" t="str">
        <f t="shared" si="64"/>
        <v/>
      </c>
      <c r="AL254" s="72">
        <f>IF(AK254="Adjust",(_xlfn.XLOOKUP(A254,'Adj factor'!A:A,'Adj factor'!I:I,,0)*AI254),'Aggregate (2)'!AI254)</f>
        <v>0</v>
      </c>
      <c r="AM254" s="72">
        <f t="shared" si="65"/>
        <v>0</v>
      </c>
      <c r="AN254" s="73" t="str">
        <f t="shared" si="66"/>
        <v>No change</v>
      </c>
      <c r="AO254" s="42">
        <f>VLOOKUP(B254,'Growthrates source'!A$2:H$49,8,FALSE)</f>
        <v>0.22761760688079957</v>
      </c>
      <c r="AP254" s="42">
        <f>VLOOKUP(B254,'Growthrates source'!A$2:I$49,9,FALSE)</f>
        <v>5.4673730437993617E-2</v>
      </c>
      <c r="AQ254" s="41">
        <f t="shared" si="67"/>
        <v>0</v>
      </c>
      <c r="AR254" s="41">
        <f t="shared" si="68"/>
        <v>0</v>
      </c>
      <c r="AS254" s="43">
        <f t="shared" si="69"/>
        <v>0</v>
      </c>
      <c r="AT254" s="43">
        <f t="shared" si="70"/>
        <v>0</v>
      </c>
      <c r="AU254" s="43">
        <f t="shared" si="71"/>
        <v>0</v>
      </c>
    </row>
    <row r="255" spans="1:47" x14ac:dyDescent="0.35">
      <c r="A255" t="str">
        <f>_xlfn.XLOOKUP(B255,'country codes'!G:G,'country codes'!H:H,,0)</f>
        <v>Comoros</v>
      </c>
      <c r="B255" s="34" t="s">
        <v>197</v>
      </c>
      <c r="C255" s="41">
        <v>684565.5</v>
      </c>
      <c r="D255" s="34" t="s">
        <v>136</v>
      </c>
      <c r="E255" s="34">
        <v>0</v>
      </c>
      <c r="F255" s="41">
        <v>699392.50000000035</v>
      </c>
      <c r="G255" s="34">
        <v>0</v>
      </c>
      <c r="I255" s="34">
        <v>0</v>
      </c>
      <c r="K255" s="34">
        <v>0</v>
      </c>
      <c r="M255" s="34">
        <v>0</v>
      </c>
      <c r="O255" s="34">
        <v>0</v>
      </c>
      <c r="P255" s="41">
        <v>776313.5000000007</v>
      </c>
      <c r="Q255" s="34">
        <v>0</v>
      </c>
      <c r="R255" s="34">
        <f t="shared" si="54"/>
        <v>498</v>
      </c>
      <c r="T255" s="34">
        <v>0</v>
      </c>
      <c r="V255" s="34">
        <v>25</v>
      </c>
      <c r="X255" s="34">
        <v>0</v>
      </c>
      <c r="Y255" s="41">
        <v>836773.49999999977</v>
      </c>
      <c r="Z255" s="34">
        <v>0</v>
      </c>
      <c r="AA255" s="34">
        <v>498</v>
      </c>
      <c r="AB255" s="35">
        <f t="shared" si="55"/>
        <v>0</v>
      </c>
      <c r="AC255" s="35">
        <f t="shared" si="56"/>
        <v>0</v>
      </c>
      <c r="AD255" s="35">
        <f t="shared" si="57"/>
        <v>25</v>
      </c>
      <c r="AE255" s="70">
        <f t="shared" si="58"/>
        <v>0</v>
      </c>
      <c r="AF255" s="70" t="str">
        <f t="shared" si="59"/>
        <v/>
      </c>
      <c r="AG255" s="70">
        <f t="shared" si="60"/>
        <v>498</v>
      </c>
      <c r="AH255" s="70" t="str">
        <f t="shared" si="61"/>
        <v>2018 (triag)</v>
      </c>
      <c r="AI255" s="70">
        <f t="shared" si="62"/>
        <v>25</v>
      </c>
      <c r="AJ255" s="70">
        <f t="shared" si="63"/>
        <v>2020</v>
      </c>
      <c r="AK255" s="70" t="str">
        <f t="shared" si="64"/>
        <v>Adjust</v>
      </c>
      <c r="AL255" s="72">
        <f>IF(AK255="Adjust",(_xlfn.XLOOKUP(A255,'Adj factor'!A:A,'Adj factor'!I:I,,0)*AI255),'Aggregate (2)'!AI255)</f>
        <v>28.732466108010378</v>
      </c>
      <c r="AM255" s="72">
        <f t="shared" si="65"/>
        <v>498</v>
      </c>
      <c r="AN255" s="73" t="str">
        <f t="shared" si="66"/>
        <v>Decreasing</v>
      </c>
      <c r="AO255" s="42">
        <f>VLOOKUP(B255,'Growthrates source'!A$2:H$49,8,FALSE)</f>
        <v>0.22761760688079957</v>
      </c>
      <c r="AP255" s="42">
        <f>VLOOKUP(B255,'Growthrates source'!A$2:I$49,9,FALSE)</f>
        <v>5.4673730437993617E-2</v>
      </c>
      <c r="AQ255" s="41">
        <f t="shared" si="67"/>
        <v>159.57468268200256</v>
      </c>
      <c r="AR255" s="41">
        <f t="shared" si="68"/>
        <v>586.76316306684816</v>
      </c>
      <c r="AS255" s="43">
        <f t="shared" si="69"/>
        <v>0</v>
      </c>
      <c r="AT255" s="43">
        <f t="shared" si="70"/>
        <v>6.4149341728567073</v>
      </c>
      <c r="AU255" s="43">
        <f t="shared" si="71"/>
        <v>5.9514313013019668</v>
      </c>
    </row>
    <row r="256" spans="1:47" x14ac:dyDescent="0.35">
      <c r="A256" t="str">
        <f>_xlfn.XLOOKUP(B256,'country codes'!G:G,'country codes'!H:H,,0)</f>
        <v>Comoros</v>
      </c>
      <c r="B256" s="34" t="s">
        <v>197</v>
      </c>
      <c r="C256" s="41">
        <v>684566.5</v>
      </c>
      <c r="D256" s="34" t="s">
        <v>231</v>
      </c>
      <c r="E256" s="34">
        <v>0</v>
      </c>
      <c r="F256" s="41">
        <v>699392.50000000035</v>
      </c>
      <c r="G256" s="34">
        <v>0</v>
      </c>
      <c r="I256" s="34">
        <v>0</v>
      </c>
      <c r="K256" s="34">
        <v>0</v>
      </c>
      <c r="M256" s="34">
        <v>0</v>
      </c>
      <c r="O256" s="34">
        <v>0</v>
      </c>
      <c r="P256" s="41">
        <v>776313.5000000007</v>
      </c>
      <c r="Q256" s="34">
        <v>0</v>
      </c>
      <c r="R256" s="34">
        <f t="shared" si="54"/>
        <v>0</v>
      </c>
      <c r="T256" s="34">
        <v>0</v>
      </c>
      <c r="V256" s="34">
        <v>0</v>
      </c>
      <c r="X256" s="34">
        <v>0</v>
      </c>
      <c r="Y256" s="41">
        <v>836773.49999999977</v>
      </c>
      <c r="Z256" s="34">
        <v>0</v>
      </c>
      <c r="AA256" s="34">
        <v>0</v>
      </c>
      <c r="AB256" s="35">
        <f t="shared" si="55"/>
        <v>0</v>
      </c>
      <c r="AC256" s="35">
        <f t="shared" si="56"/>
        <v>0</v>
      </c>
      <c r="AD256" s="35">
        <f t="shared" si="57"/>
        <v>0</v>
      </c>
      <c r="AE256" s="70">
        <f t="shared" si="58"/>
        <v>0</v>
      </c>
      <c r="AF256" s="70" t="str">
        <f t="shared" si="59"/>
        <v/>
      </c>
      <c r="AG256" s="70">
        <f t="shared" si="60"/>
        <v>0</v>
      </c>
      <c r="AH256" s="70" t="str">
        <f t="shared" si="61"/>
        <v/>
      </c>
      <c r="AI256" s="70">
        <f t="shared" si="62"/>
        <v>0</v>
      </c>
      <c r="AJ256" s="70" t="str">
        <f t="shared" si="63"/>
        <v/>
      </c>
      <c r="AK256" s="70" t="str">
        <f t="shared" si="64"/>
        <v/>
      </c>
      <c r="AL256" s="72">
        <f>IF(AK256="Adjust",(_xlfn.XLOOKUP(A256,'Adj factor'!A:A,'Adj factor'!I:I,,0)*AI256),'Aggregate (2)'!AI256)</f>
        <v>0</v>
      </c>
      <c r="AM256" s="72">
        <f t="shared" si="65"/>
        <v>0</v>
      </c>
      <c r="AN256" s="73" t="str">
        <f t="shared" si="66"/>
        <v>No change</v>
      </c>
      <c r="AO256" s="42">
        <f>VLOOKUP(B256,'Growthrates source'!A$2:H$49,8,FALSE)</f>
        <v>0.22761760688079957</v>
      </c>
      <c r="AP256" s="42">
        <f>VLOOKUP(B256,'Growthrates source'!A$2:I$49,9,FALSE)</f>
        <v>5.4673730437993617E-2</v>
      </c>
      <c r="AQ256" s="41">
        <f t="shared" si="67"/>
        <v>0</v>
      </c>
      <c r="AR256" s="41">
        <f t="shared" si="68"/>
        <v>0</v>
      </c>
      <c r="AS256" s="43">
        <f t="shared" si="69"/>
        <v>0</v>
      </c>
      <c r="AT256" s="43">
        <f t="shared" si="70"/>
        <v>0</v>
      </c>
      <c r="AU256" s="43">
        <f t="shared" si="71"/>
        <v>0</v>
      </c>
    </row>
    <row r="257" spans="1:47" x14ac:dyDescent="0.35">
      <c r="A257" t="str">
        <f>_xlfn.XLOOKUP(B257,'country codes'!G:G,'country codes'!H:H,,0)</f>
        <v>Comoros</v>
      </c>
      <c r="B257" s="34" t="s">
        <v>197</v>
      </c>
      <c r="C257" s="41">
        <v>684567.5</v>
      </c>
      <c r="D257" s="34" t="s">
        <v>141</v>
      </c>
      <c r="E257" s="34">
        <v>0</v>
      </c>
      <c r="F257" s="41">
        <v>699392.50000000035</v>
      </c>
      <c r="G257" s="34">
        <v>0</v>
      </c>
      <c r="I257" s="34">
        <v>0</v>
      </c>
      <c r="K257" s="34">
        <v>0</v>
      </c>
      <c r="M257" s="34">
        <v>0</v>
      </c>
      <c r="O257" s="34">
        <v>0</v>
      </c>
      <c r="P257" s="41">
        <v>776313.5000000007</v>
      </c>
      <c r="Q257" s="34">
        <v>0</v>
      </c>
      <c r="R257" s="34">
        <f t="shared" si="54"/>
        <v>0</v>
      </c>
      <c r="T257" s="34">
        <v>0</v>
      </c>
      <c r="V257" s="34">
        <v>0</v>
      </c>
      <c r="X257" s="34">
        <v>0</v>
      </c>
      <c r="Y257" s="41">
        <v>836773.49999999977</v>
      </c>
      <c r="Z257" s="34">
        <v>0</v>
      </c>
      <c r="AA257" s="34">
        <v>0</v>
      </c>
      <c r="AB257" s="35">
        <f t="shared" si="55"/>
        <v>0</v>
      </c>
      <c r="AC257" s="35">
        <f t="shared" si="56"/>
        <v>0</v>
      </c>
      <c r="AD257" s="35">
        <f t="shared" si="57"/>
        <v>0</v>
      </c>
      <c r="AE257" s="70">
        <f t="shared" si="58"/>
        <v>0</v>
      </c>
      <c r="AF257" s="70" t="str">
        <f t="shared" si="59"/>
        <v/>
      </c>
      <c r="AG257" s="70">
        <f t="shared" si="60"/>
        <v>0</v>
      </c>
      <c r="AH257" s="70" t="str">
        <f t="shared" si="61"/>
        <v/>
      </c>
      <c r="AI257" s="70">
        <f t="shared" si="62"/>
        <v>0</v>
      </c>
      <c r="AJ257" s="70" t="str">
        <f t="shared" si="63"/>
        <v/>
      </c>
      <c r="AK257" s="70" t="str">
        <f t="shared" si="64"/>
        <v/>
      </c>
      <c r="AL257" s="72">
        <f>IF(AK257="Adjust",(_xlfn.XLOOKUP(A257,'Adj factor'!A:A,'Adj factor'!I:I,,0)*AI257),'Aggregate (2)'!AI257)</f>
        <v>0</v>
      </c>
      <c r="AM257" s="72">
        <f t="shared" si="65"/>
        <v>0</v>
      </c>
      <c r="AN257" s="73" t="str">
        <f t="shared" si="66"/>
        <v>No change</v>
      </c>
      <c r="AO257" s="42">
        <f>VLOOKUP(B257,'Growthrates source'!A$2:H$49,8,FALSE)</f>
        <v>0.22761760688079957</v>
      </c>
      <c r="AP257" s="42">
        <f>VLOOKUP(B257,'Growthrates source'!A$2:I$49,9,FALSE)</f>
        <v>5.4673730437993617E-2</v>
      </c>
      <c r="AQ257" s="41">
        <f t="shared" si="67"/>
        <v>0</v>
      </c>
      <c r="AR257" s="41">
        <f t="shared" si="68"/>
        <v>0</v>
      </c>
      <c r="AS257" s="43">
        <f t="shared" si="69"/>
        <v>0</v>
      </c>
      <c r="AT257" s="43">
        <f t="shared" si="70"/>
        <v>0</v>
      </c>
      <c r="AU257" s="43">
        <f t="shared" si="71"/>
        <v>0</v>
      </c>
    </row>
    <row r="258" spans="1:47" x14ac:dyDescent="0.35">
      <c r="A258" t="str">
        <f>_xlfn.XLOOKUP(B258,'country codes'!G:G,'country codes'!H:H,,0)</f>
        <v>Comoros</v>
      </c>
      <c r="B258" s="34" t="s">
        <v>197</v>
      </c>
      <c r="C258" s="41">
        <v>684568.5</v>
      </c>
      <c r="D258" s="34" t="s">
        <v>232</v>
      </c>
      <c r="E258" s="34">
        <v>0</v>
      </c>
      <c r="F258" s="41">
        <v>699392.50000000035</v>
      </c>
      <c r="G258" s="34">
        <v>0</v>
      </c>
      <c r="I258" s="34">
        <v>0</v>
      </c>
      <c r="K258" s="34">
        <v>0</v>
      </c>
      <c r="M258" s="34">
        <v>0</v>
      </c>
      <c r="O258" s="34">
        <v>0</v>
      </c>
      <c r="P258" s="41">
        <v>776313.5000000007</v>
      </c>
      <c r="Q258" s="34">
        <v>0</v>
      </c>
      <c r="R258" s="34">
        <f t="shared" si="54"/>
        <v>44</v>
      </c>
      <c r="T258" s="34">
        <v>0</v>
      </c>
      <c r="V258" s="34">
        <v>0</v>
      </c>
      <c r="X258" s="34">
        <v>0</v>
      </c>
      <c r="Y258" s="41">
        <v>836773.49999999977</v>
      </c>
      <c r="Z258" s="34">
        <v>0</v>
      </c>
      <c r="AA258" s="34">
        <v>44</v>
      </c>
      <c r="AB258" s="35">
        <f t="shared" si="55"/>
        <v>0</v>
      </c>
      <c r="AC258" s="35">
        <f t="shared" si="56"/>
        <v>0</v>
      </c>
      <c r="AD258" s="35">
        <f t="shared" si="57"/>
        <v>0</v>
      </c>
      <c r="AE258" s="70">
        <f t="shared" si="58"/>
        <v>0</v>
      </c>
      <c r="AF258" s="70" t="str">
        <f t="shared" si="59"/>
        <v/>
      </c>
      <c r="AG258" s="70">
        <f t="shared" si="60"/>
        <v>44</v>
      </c>
      <c r="AH258" s="70" t="str">
        <f t="shared" si="61"/>
        <v>2018 (triag)</v>
      </c>
      <c r="AI258" s="70">
        <f t="shared" si="62"/>
        <v>44</v>
      </c>
      <c r="AJ258" s="70" t="str">
        <f t="shared" si="63"/>
        <v>2018 (triag)</v>
      </c>
      <c r="AK258" s="70" t="str">
        <f t="shared" si="64"/>
        <v/>
      </c>
      <c r="AL258" s="72">
        <f>IF(AK258="Adjust",(_xlfn.XLOOKUP(A258,'Adj factor'!A:A,'Adj factor'!I:I,,0)*AI258),'Aggregate (2)'!AI258)</f>
        <v>44</v>
      </c>
      <c r="AM258" s="72">
        <f t="shared" si="65"/>
        <v>44</v>
      </c>
      <c r="AN258" s="73" t="str">
        <f t="shared" si="66"/>
        <v>No change</v>
      </c>
      <c r="AO258" s="42">
        <f>VLOOKUP(B258,'Growthrates source'!A$2:H$49,8,FALSE)</f>
        <v>0.22761760688079957</v>
      </c>
      <c r="AP258" s="42">
        <f>VLOOKUP(B258,'Growthrates source'!A$2:I$49,9,FALSE)</f>
        <v>5.4673730437993617E-2</v>
      </c>
      <c r="AQ258" s="41">
        <f t="shared" si="67"/>
        <v>14.098967947807456</v>
      </c>
      <c r="AR258" s="41">
        <f t="shared" si="68"/>
        <v>51.842528463737594</v>
      </c>
      <c r="AS258" s="43">
        <f t="shared" si="69"/>
        <v>0</v>
      </c>
      <c r="AT258" s="43">
        <f t="shared" si="70"/>
        <v>0.56678133254155649</v>
      </c>
      <c r="AU258" s="43">
        <f t="shared" si="71"/>
        <v>0.52582927160097703</v>
      </c>
    </row>
    <row r="259" spans="1:47" x14ac:dyDescent="0.35">
      <c r="A259" t="str">
        <f>_xlfn.XLOOKUP(B259,'country codes'!G:G,'country codes'!H:H,,0)</f>
        <v>Comoros</v>
      </c>
      <c r="B259" s="34" t="s">
        <v>197</v>
      </c>
      <c r="C259" s="41">
        <v>684569.5</v>
      </c>
      <c r="D259" s="34" t="s">
        <v>233</v>
      </c>
      <c r="E259" s="34">
        <v>0</v>
      </c>
      <c r="F259" s="41">
        <v>699392.50000000035</v>
      </c>
      <c r="G259" s="34">
        <v>0</v>
      </c>
      <c r="I259" s="34">
        <v>0</v>
      </c>
      <c r="K259" s="34">
        <v>0</v>
      </c>
      <c r="M259" s="34">
        <v>0</v>
      </c>
      <c r="O259" s="34">
        <v>0</v>
      </c>
      <c r="P259" s="41">
        <v>776313.5000000007</v>
      </c>
      <c r="Q259" s="34">
        <v>0</v>
      </c>
      <c r="R259" s="34">
        <f t="shared" ref="R259:R322" si="72">MAX(Q259,AA259)</f>
        <v>115</v>
      </c>
      <c r="T259" s="34">
        <v>0</v>
      </c>
      <c r="V259" s="34">
        <v>0</v>
      </c>
      <c r="X259" s="34">
        <v>0</v>
      </c>
      <c r="Y259" s="41">
        <v>836773.49999999977</v>
      </c>
      <c r="Z259" s="34">
        <v>0</v>
      </c>
      <c r="AA259" s="34">
        <v>115</v>
      </c>
      <c r="AB259" s="35">
        <f t="shared" ref="AB259:AB322" si="73">MAX(G259,E259,I259,K259)</f>
        <v>0</v>
      </c>
      <c r="AC259" s="35">
        <f t="shared" ref="AC259:AC322" si="74">MAX(M259,O259,Q259,T259)</f>
        <v>0</v>
      </c>
      <c r="AD259" s="35">
        <f t="shared" ref="AD259:AD322" si="75">MAX(V259,X259,Z259)</f>
        <v>0</v>
      </c>
      <c r="AE259" s="70">
        <f t="shared" ref="AE259:AE322" si="76">IF(G259&gt;0,G259,IF(E259&gt;0,E259,IF(I259&gt;0,I259,K259)))</f>
        <v>0</v>
      </c>
      <c r="AF259" s="70" t="str">
        <f t="shared" ref="AF259:AF322" si="77">IF(AE259&gt;0,_xlfn.XLOOKUP(AE259,$B259:$K259,$B$1:$K$1,,0),"")</f>
        <v/>
      </c>
      <c r="AG259" s="70">
        <f t="shared" ref="AG259:AG322" si="78">IF(R259&gt;0,R259,IF(O259&gt;0,O259,T259))</f>
        <v>115</v>
      </c>
      <c r="AH259" s="70" t="str">
        <f t="shared" ref="AH259:AH322" si="79">IF(AG259&gt;0,_xlfn.XLOOKUP(AG259,$L259:$T259,$L$1:$T$1,,0),"")</f>
        <v>2018 (triag)</v>
      </c>
      <c r="AI259" s="70">
        <f t="shared" ref="AI259:AI322" si="80">IF((IF(Z259&gt;0,Z259,IF(X259&gt;0,X259,IF(V259&gt;0,V259,T259))))=0,AG259,IF(Z259&gt;0,Z259,IF(X259&gt;0,X259,IF(V259&gt;0,V259,T259))))</f>
        <v>115</v>
      </c>
      <c r="AJ259" s="70" t="str">
        <f t="shared" ref="AJ259:AJ322" si="81">IFERROR(IF(AI259&gt;0,_xlfn.XLOOKUP(AI259,$V259:$Z259,$V$1:$Z$1,,0),""),AH259)</f>
        <v>2018 (triag)</v>
      </c>
      <c r="AK259" s="70" t="str">
        <f t="shared" ref="AK259:AK322" si="82">IF(AI259&lt;AG259,"Adjust","")</f>
        <v/>
      </c>
      <c r="AL259" s="72">
        <f>IF(AK259="Adjust",(_xlfn.XLOOKUP(A259,'Adj factor'!A:A,'Adj factor'!I:I,,0)*AI259),'Aggregate (2)'!AI259)</f>
        <v>115</v>
      </c>
      <c r="AM259" s="72">
        <f t="shared" ref="AM259:AM322" si="83">IF(AL259&lt;AG259,AG259,AL259)</f>
        <v>115</v>
      </c>
      <c r="AN259" s="73" t="str">
        <f t="shared" ref="AN259:AN322" si="84">IF(AL259&gt;AG259,"Increasing",IF(AL259&lt;AG259,"Decreasing","No change"))</f>
        <v>No change</v>
      </c>
      <c r="AO259" s="42">
        <f>VLOOKUP(B259,'Growthrates source'!A$2:H$49,8,FALSE)</f>
        <v>0.22761760688079957</v>
      </c>
      <c r="AP259" s="42">
        <f>VLOOKUP(B259,'Growthrates source'!A$2:I$49,9,FALSE)</f>
        <v>5.4673730437993617E-2</v>
      </c>
      <c r="AQ259" s="41">
        <f t="shared" ref="AQ259:AQ322" si="85">AA259/(EXP(AO259*5))</f>
        <v>36.849575318133127</v>
      </c>
      <c r="AR259" s="41">
        <f t="shared" ref="AR259:AR322" si="86">AA259*EXP(AP259*3)</f>
        <v>135.49751757567779</v>
      </c>
      <c r="AS259" s="43">
        <f t="shared" ref="AS259:AS322" si="87">(AE259*10000)/F259</f>
        <v>0</v>
      </c>
      <c r="AT259" s="43">
        <f t="shared" ref="AT259:AT322" si="88">(AG259*10000)/P259</f>
        <v>1.4813603009608862</v>
      </c>
      <c r="AU259" s="43">
        <f t="shared" ref="AU259:AU322" si="89">(AM259*10000)/Y259</f>
        <v>1.3743265053207354</v>
      </c>
    </row>
    <row r="260" spans="1:47" x14ac:dyDescent="0.35">
      <c r="A260" t="str">
        <f>_xlfn.XLOOKUP(B260,'country codes'!G:G,'country codes'!H:H,,0)</f>
        <v>Comoros</v>
      </c>
      <c r="B260" s="34" t="s">
        <v>197</v>
      </c>
      <c r="C260" s="41">
        <v>684570.5</v>
      </c>
      <c r="D260" s="34" t="s">
        <v>134</v>
      </c>
      <c r="E260" s="34">
        <v>86</v>
      </c>
      <c r="F260" s="41">
        <v>699392.50000000035</v>
      </c>
      <c r="G260" s="34">
        <v>0</v>
      </c>
      <c r="I260" s="34">
        <v>0</v>
      </c>
      <c r="K260" s="34">
        <v>0</v>
      </c>
      <c r="M260" s="34">
        <v>0</v>
      </c>
      <c r="O260" s="34">
        <v>0</v>
      </c>
      <c r="P260" s="41">
        <v>776313.5000000007</v>
      </c>
      <c r="Q260" s="34">
        <v>8</v>
      </c>
      <c r="R260" s="34">
        <f t="shared" si="72"/>
        <v>8</v>
      </c>
      <c r="T260" s="34">
        <v>0</v>
      </c>
      <c r="V260" s="34">
        <v>16</v>
      </c>
      <c r="X260" s="34">
        <v>0</v>
      </c>
      <c r="Y260" s="41">
        <v>836773.49999999977</v>
      </c>
      <c r="Z260" s="34">
        <v>0</v>
      </c>
      <c r="AA260" s="34">
        <v>8</v>
      </c>
      <c r="AB260" s="35">
        <f t="shared" si="73"/>
        <v>86</v>
      </c>
      <c r="AC260" s="35">
        <f t="shared" si="74"/>
        <v>8</v>
      </c>
      <c r="AD260" s="35">
        <f t="shared" si="75"/>
        <v>16</v>
      </c>
      <c r="AE260" s="70">
        <f t="shared" si="76"/>
        <v>86</v>
      </c>
      <c r="AF260" s="70">
        <f t="shared" si="77"/>
        <v>2012</v>
      </c>
      <c r="AG260" s="70">
        <f t="shared" si="78"/>
        <v>8</v>
      </c>
      <c r="AH260" s="70">
        <f t="shared" si="79"/>
        <v>2018</v>
      </c>
      <c r="AI260" s="70">
        <f t="shared" si="80"/>
        <v>16</v>
      </c>
      <c r="AJ260" s="70">
        <f t="shared" si="81"/>
        <v>2020</v>
      </c>
      <c r="AK260" s="70" t="str">
        <f t="shared" si="82"/>
        <v/>
      </c>
      <c r="AL260" s="72">
        <f>IF(AK260="Adjust",(_xlfn.XLOOKUP(A260,'Adj factor'!A:A,'Adj factor'!I:I,,0)*AI260),'Aggregate (2)'!AI260)</f>
        <v>16</v>
      </c>
      <c r="AM260" s="72">
        <f t="shared" si="83"/>
        <v>16</v>
      </c>
      <c r="AN260" s="73" t="str">
        <f t="shared" si="84"/>
        <v>Increasing</v>
      </c>
      <c r="AO260" s="42">
        <f>VLOOKUP(B260,'Growthrates source'!A$2:H$49,8,FALSE)</f>
        <v>0.22761760688079957</v>
      </c>
      <c r="AP260" s="42">
        <f>VLOOKUP(B260,'Growthrates source'!A$2:I$49,9,FALSE)</f>
        <v>5.4673730437993617E-2</v>
      </c>
      <c r="AQ260" s="41">
        <f t="shared" si="85"/>
        <v>2.563448717783174</v>
      </c>
      <c r="AR260" s="41">
        <f t="shared" si="86"/>
        <v>9.4259142661341073</v>
      </c>
      <c r="AS260" s="43">
        <f t="shared" si="87"/>
        <v>1.2296385791955156</v>
      </c>
      <c r="AT260" s="43">
        <f t="shared" si="88"/>
        <v>0.10305115137119208</v>
      </c>
      <c r="AU260" s="43">
        <f t="shared" si="89"/>
        <v>0.19121064421853709</v>
      </c>
    </row>
    <row r="261" spans="1:47" x14ac:dyDescent="0.35">
      <c r="A261" t="str">
        <f>_xlfn.XLOOKUP(B261,'country codes'!G:G,'country codes'!H:H,,0)</f>
        <v>Comoros</v>
      </c>
      <c r="B261" s="34" t="s">
        <v>197</v>
      </c>
      <c r="C261" s="41">
        <v>684571.5</v>
      </c>
      <c r="D261" s="34" t="s">
        <v>142</v>
      </c>
      <c r="E261" s="34">
        <v>0</v>
      </c>
      <c r="F261" s="41">
        <v>699392.50000000035</v>
      </c>
      <c r="G261" s="34">
        <v>0</v>
      </c>
      <c r="I261" s="34">
        <v>0</v>
      </c>
      <c r="K261" s="34">
        <v>0</v>
      </c>
      <c r="M261" s="34">
        <v>0</v>
      </c>
      <c r="O261" s="34">
        <v>0</v>
      </c>
      <c r="P261" s="41">
        <v>776313.5000000007</v>
      </c>
      <c r="Q261" s="34">
        <v>0</v>
      </c>
      <c r="R261" s="34">
        <f t="shared" si="72"/>
        <v>0</v>
      </c>
      <c r="T261" s="34">
        <v>0</v>
      </c>
      <c r="V261" s="34">
        <v>0</v>
      </c>
      <c r="X261" s="34">
        <v>0</v>
      </c>
      <c r="Y261" s="41">
        <v>836773.49999999977</v>
      </c>
      <c r="Z261" s="34">
        <v>0</v>
      </c>
      <c r="AA261" s="34">
        <v>0</v>
      </c>
      <c r="AB261" s="35">
        <f t="shared" si="73"/>
        <v>0</v>
      </c>
      <c r="AC261" s="35">
        <f t="shared" si="74"/>
        <v>0</v>
      </c>
      <c r="AD261" s="35">
        <f t="shared" si="75"/>
        <v>0</v>
      </c>
      <c r="AE261" s="70">
        <f t="shared" si="76"/>
        <v>0</v>
      </c>
      <c r="AF261" s="70" t="str">
        <f t="shared" si="77"/>
        <v/>
      </c>
      <c r="AG261" s="70">
        <f t="shared" si="78"/>
        <v>0</v>
      </c>
      <c r="AH261" s="70" t="str">
        <f t="shared" si="79"/>
        <v/>
      </c>
      <c r="AI261" s="70">
        <f t="shared" si="80"/>
        <v>0</v>
      </c>
      <c r="AJ261" s="70" t="str">
        <f t="shared" si="81"/>
        <v/>
      </c>
      <c r="AK261" s="70" t="str">
        <f t="shared" si="82"/>
        <v/>
      </c>
      <c r="AL261" s="72">
        <f>IF(AK261="Adjust",(_xlfn.XLOOKUP(A261,'Adj factor'!A:A,'Adj factor'!I:I,,0)*AI261),'Aggregate (2)'!AI261)</f>
        <v>0</v>
      </c>
      <c r="AM261" s="72">
        <f t="shared" si="83"/>
        <v>0</v>
      </c>
      <c r="AN261" s="73" t="str">
        <f t="shared" si="84"/>
        <v>No change</v>
      </c>
      <c r="AO261" s="42">
        <f>VLOOKUP(B261,'Growthrates source'!A$2:H$49,8,FALSE)</f>
        <v>0.22761760688079957</v>
      </c>
      <c r="AP261" s="42">
        <f>VLOOKUP(B261,'Growthrates source'!A$2:I$49,9,FALSE)</f>
        <v>5.4673730437993617E-2</v>
      </c>
      <c r="AQ261" s="41">
        <f t="shared" si="85"/>
        <v>0</v>
      </c>
      <c r="AR261" s="41">
        <f t="shared" si="86"/>
        <v>0</v>
      </c>
      <c r="AS261" s="43">
        <f t="shared" si="87"/>
        <v>0</v>
      </c>
      <c r="AT261" s="43">
        <f t="shared" si="88"/>
        <v>0</v>
      </c>
      <c r="AU261" s="43">
        <f t="shared" si="89"/>
        <v>0</v>
      </c>
    </row>
    <row r="262" spans="1:47" x14ac:dyDescent="0.35">
      <c r="A262" t="str">
        <f>_xlfn.XLOOKUP(B262,'country codes'!G:G,'country codes'!H:H,,0)</f>
        <v>Comoros</v>
      </c>
      <c r="B262" s="34" t="s">
        <v>197</v>
      </c>
      <c r="C262" s="41">
        <v>684572.5</v>
      </c>
      <c r="D262" s="34" t="s">
        <v>83</v>
      </c>
      <c r="E262" s="34">
        <v>0</v>
      </c>
      <c r="F262" s="41">
        <v>699392.50000000035</v>
      </c>
      <c r="G262" s="34">
        <v>0</v>
      </c>
      <c r="I262" s="34">
        <v>0</v>
      </c>
      <c r="K262" s="34">
        <v>0</v>
      </c>
      <c r="M262" s="34">
        <v>0</v>
      </c>
      <c r="O262" s="34">
        <v>0</v>
      </c>
      <c r="P262" s="41">
        <v>776313.5000000007</v>
      </c>
      <c r="Q262" s="34">
        <v>0</v>
      </c>
      <c r="R262" s="34">
        <f t="shared" si="72"/>
        <v>0</v>
      </c>
      <c r="T262" s="34">
        <v>0</v>
      </c>
      <c r="V262" s="34">
        <v>0</v>
      </c>
      <c r="X262" s="34">
        <v>0</v>
      </c>
      <c r="Y262" s="41">
        <v>836773.49999999977</v>
      </c>
      <c r="Z262" s="34">
        <v>0</v>
      </c>
      <c r="AA262" s="34">
        <v>0</v>
      </c>
      <c r="AB262" s="35">
        <f t="shared" si="73"/>
        <v>0</v>
      </c>
      <c r="AC262" s="35">
        <f t="shared" si="74"/>
        <v>0</v>
      </c>
      <c r="AD262" s="35">
        <f t="shared" si="75"/>
        <v>0</v>
      </c>
      <c r="AE262" s="70">
        <f t="shared" si="76"/>
        <v>0</v>
      </c>
      <c r="AF262" s="70" t="str">
        <f t="shared" si="77"/>
        <v/>
      </c>
      <c r="AG262" s="70">
        <f t="shared" si="78"/>
        <v>0</v>
      </c>
      <c r="AH262" s="70" t="str">
        <f t="shared" si="79"/>
        <v/>
      </c>
      <c r="AI262" s="70">
        <f t="shared" si="80"/>
        <v>0</v>
      </c>
      <c r="AJ262" s="70" t="str">
        <f t="shared" si="81"/>
        <v/>
      </c>
      <c r="AK262" s="70" t="str">
        <f t="shared" si="82"/>
        <v/>
      </c>
      <c r="AL262" s="72">
        <f>IF(AK262="Adjust",(_xlfn.XLOOKUP(A262,'Adj factor'!A:A,'Adj factor'!I:I,,0)*AI262),'Aggregate (2)'!AI262)</f>
        <v>0</v>
      </c>
      <c r="AM262" s="72">
        <f t="shared" si="83"/>
        <v>0</v>
      </c>
      <c r="AN262" s="73" t="str">
        <f t="shared" si="84"/>
        <v>No change</v>
      </c>
      <c r="AO262" s="42">
        <f>VLOOKUP(B262,'Growthrates source'!A$2:H$49,8,FALSE)</f>
        <v>0.22761760688079957</v>
      </c>
      <c r="AP262" s="42">
        <f>VLOOKUP(B262,'Growthrates source'!A$2:I$49,9,FALSE)</f>
        <v>5.4673730437993617E-2</v>
      </c>
      <c r="AQ262" s="41">
        <f t="shared" si="85"/>
        <v>0</v>
      </c>
      <c r="AR262" s="41">
        <f t="shared" si="86"/>
        <v>0</v>
      </c>
      <c r="AS262" s="43">
        <f t="shared" si="87"/>
        <v>0</v>
      </c>
      <c r="AT262" s="43">
        <f t="shared" si="88"/>
        <v>0</v>
      </c>
      <c r="AU262" s="43">
        <f t="shared" si="89"/>
        <v>0</v>
      </c>
    </row>
    <row r="263" spans="1:47" x14ac:dyDescent="0.35">
      <c r="A263" t="str">
        <f>_xlfn.XLOOKUP(B263,'country codes'!G:G,'country codes'!H:H,,0)</f>
        <v>Comoros</v>
      </c>
      <c r="B263" s="34" t="s">
        <v>197</v>
      </c>
      <c r="C263" s="41">
        <v>684573.5</v>
      </c>
      <c r="D263" s="34" t="s">
        <v>84</v>
      </c>
      <c r="E263" s="34">
        <v>0</v>
      </c>
      <c r="F263" s="41">
        <v>699392.50000000035</v>
      </c>
      <c r="G263" s="34">
        <v>0</v>
      </c>
      <c r="I263" s="34">
        <v>0</v>
      </c>
      <c r="K263" s="34">
        <v>0</v>
      </c>
      <c r="M263" s="34">
        <v>0</v>
      </c>
      <c r="O263" s="34">
        <v>0</v>
      </c>
      <c r="P263" s="41">
        <v>776313.5000000007</v>
      </c>
      <c r="Q263" s="34">
        <v>0</v>
      </c>
      <c r="R263" s="34">
        <f t="shared" si="72"/>
        <v>0</v>
      </c>
      <c r="T263" s="34">
        <v>0</v>
      </c>
      <c r="V263" s="34">
        <v>0</v>
      </c>
      <c r="X263" s="34">
        <v>0</v>
      </c>
      <c r="Y263" s="41">
        <v>836773.49999999977</v>
      </c>
      <c r="Z263" s="34">
        <v>0</v>
      </c>
      <c r="AA263" s="34">
        <v>0</v>
      </c>
      <c r="AB263" s="35">
        <f t="shared" si="73"/>
        <v>0</v>
      </c>
      <c r="AC263" s="35">
        <f t="shared" si="74"/>
        <v>0</v>
      </c>
      <c r="AD263" s="35">
        <f t="shared" si="75"/>
        <v>0</v>
      </c>
      <c r="AE263" s="70">
        <f t="shared" si="76"/>
        <v>0</v>
      </c>
      <c r="AF263" s="70" t="str">
        <f t="shared" si="77"/>
        <v/>
      </c>
      <c r="AG263" s="70">
        <f t="shared" si="78"/>
        <v>0</v>
      </c>
      <c r="AH263" s="70" t="str">
        <f t="shared" si="79"/>
        <v/>
      </c>
      <c r="AI263" s="70">
        <f t="shared" si="80"/>
        <v>0</v>
      </c>
      <c r="AJ263" s="70" t="str">
        <f t="shared" si="81"/>
        <v/>
      </c>
      <c r="AK263" s="70" t="str">
        <f t="shared" si="82"/>
        <v/>
      </c>
      <c r="AL263" s="72">
        <f>IF(AK263="Adjust",(_xlfn.XLOOKUP(A263,'Adj factor'!A:A,'Adj factor'!I:I,,0)*AI263),'Aggregate (2)'!AI263)</f>
        <v>0</v>
      </c>
      <c r="AM263" s="72">
        <f t="shared" si="83"/>
        <v>0</v>
      </c>
      <c r="AN263" s="73" t="str">
        <f t="shared" si="84"/>
        <v>No change</v>
      </c>
      <c r="AO263" s="42">
        <f>VLOOKUP(B263,'Growthrates source'!A$2:H$49,8,FALSE)</f>
        <v>0.22761760688079957</v>
      </c>
      <c r="AP263" s="42">
        <f>VLOOKUP(B263,'Growthrates source'!A$2:I$49,9,FALSE)</f>
        <v>5.4673730437993617E-2</v>
      </c>
      <c r="AQ263" s="41">
        <f t="shared" si="85"/>
        <v>0</v>
      </c>
      <c r="AR263" s="41">
        <f t="shared" si="86"/>
        <v>0</v>
      </c>
      <c r="AS263" s="43">
        <f t="shared" si="87"/>
        <v>0</v>
      </c>
      <c r="AT263" s="43">
        <f t="shared" si="88"/>
        <v>0</v>
      </c>
      <c r="AU263" s="43">
        <f t="shared" si="89"/>
        <v>0</v>
      </c>
    </row>
    <row r="264" spans="1:47" x14ac:dyDescent="0.35">
      <c r="A264" t="str">
        <f>_xlfn.XLOOKUP(B264,'country codes'!G:G,'country codes'!H:H,,0)</f>
        <v>Comoros</v>
      </c>
      <c r="B264" s="34" t="s">
        <v>197</v>
      </c>
      <c r="C264" s="41">
        <v>684574.5</v>
      </c>
      <c r="D264" s="34" t="s">
        <v>126</v>
      </c>
      <c r="E264" s="34">
        <v>0</v>
      </c>
      <c r="F264" s="41">
        <v>699392.50000000035</v>
      </c>
      <c r="G264" s="34">
        <v>0</v>
      </c>
      <c r="I264" s="34">
        <v>0</v>
      </c>
      <c r="K264" s="34">
        <v>0</v>
      </c>
      <c r="M264" s="34">
        <v>0</v>
      </c>
      <c r="O264" s="34">
        <v>0</v>
      </c>
      <c r="P264" s="41">
        <v>776313.5000000007</v>
      </c>
      <c r="Q264" s="34">
        <v>0</v>
      </c>
      <c r="R264" s="34">
        <f t="shared" si="72"/>
        <v>0</v>
      </c>
      <c r="T264" s="34">
        <v>0</v>
      </c>
      <c r="V264" s="34">
        <v>0</v>
      </c>
      <c r="X264" s="34">
        <v>0</v>
      </c>
      <c r="Y264" s="41">
        <v>836773.49999999977</v>
      </c>
      <c r="Z264" s="34">
        <v>0</v>
      </c>
      <c r="AA264" s="34">
        <v>0</v>
      </c>
      <c r="AB264" s="35">
        <f t="shared" si="73"/>
        <v>0</v>
      </c>
      <c r="AC264" s="35">
        <f t="shared" si="74"/>
        <v>0</v>
      </c>
      <c r="AD264" s="35">
        <f t="shared" si="75"/>
        <v>0</v>
      </c>
      <c r="AE264" s="70">
        <f t="shared" si="76"/>
        <v>0</v>
      </c>
      <c r="AF264" s="70" t="str">
        <f t="shared" si="77"/>
        <v/>
      </c>
      <c r="AG264" s="70">
        <f t="shared" si="78"/>
        <v>0</v>
      </c>
      <c r="AH264" s="70" t="str">
        <f t="shared" si="79"/>
        <v/>
      </c>
      <c r="AI264" s="70">
        <f t="shared" si="80"/>
        <v>0</v>
      </c>
      <c r="AJ264" s="70" t="str">
        <f t="shared" si="81"/>
        <v/>
      </c>
      <c r="AK264" s="70" t="str">
        <f t="shared" si="82"/>
        <v/>
      </c>
      <c r="AL264" s="72">
        <f>IF(AK264="Adjust",(_xlfn.XLOOKUP(A264,'Adj factor'!A:A,'Adj factor'!I:I,,0)*AI264),'Aggregate (2)'!AI264)</f>
        <v>0</v>
      </c>
      <c r="AM264" s="72">
        <f t="shared" si="83"/>
        <v>0</v>
      </c>
      <c r="AN264" s="73" t="str">
        <f t="shared" si="84"/>
        <v>No change</v>
      </c>
      <c r="AO264" s="42">
        <f>VLOOKUP(B264,'Growthrates source'!A$2:H$49,8,FALSE)</f>
        <v>0.22761760688079957</v>
      </c>
      <c r="AP264" s="42">
        <f>VLOOKUP(B264,'Growthrates source'!A$2:I$49,9,FALSE)</f>
        <v>5.4673730437993617E-2</v>
      </c>
      <c r="AQ264" s="41">
        <f t="shared" si="85"/>
        <v>0</v>
      </c>
      <c r="AR264" s="41">
        <f t="shared" si="86"/>
        <v>0</v>
      </c>
      <c r="AS264" s="43">
        <f t="shared" si="87"/>
        <v>0</v>
      </c>
      <c r="AT264" s="43">
        <f t="shared" si="88"/>
        <v>0</v>
      </c>
      <c r="AU264" s="43">
        <f t="shared" si="89"/>
        <v>0</v>
      </c>
    </row>
    <row r="265" spans="1:47" x14ac:dyDescent="0.35">
      <c r="A265" t="str">
        <f>_xlfn.XLOOKUP(B265,'country codes'!G:G,'country codes'!H:H,,0)</f>
        <v>Comoros</v>
      </c>
      <c r="B265" s="34" t="s">
        <v>197</v>
      </c>
      <c r="C265" s="41">
        <v>684575.5</v>
      </c>
      <c r="D265" s="34" t="s">
        <v>87</v>
      </c>
      <c r="E265" s="34">
        <v>0</v>
      </c>
      <c r="F265" s="41">
        <v>699392.50000000035</v>
      </c>
      <c r="G265" s="34">
        <v>0</v>
      </c>
      <c r="I265" s="34">
        <v>0</v>
      </c>
      <c r="K265" s="34">
        <v>0</v>
      </c>
      <c r="M265" s="34">
        <v>0</v>
      </c>
      <c r="O265" s="34">
        <v>0</v>
      </c>
      <c r="P265" s="41">
        <v>776313.5000000007</v>
      </c>
      <c r="Q265" s="34">
        <v>0</v>
      </c>
      <c r="R265" s="34">
        <f t="shared" si="72"/>
        <v>0</v>
      </c>
      <c r="T265" s="34">
        <v>0</v>
      </c>
      <c r="V265" s="34">
        <v>0</v>
      </c>
      <c r="X265" s="34">
        <v>0</v>
      </c>
      <c r="Y265" s="41">
        <v>836773.49999999977</v>
      </c>
      <c r="Z265" s="34">
        <v>0</v>
      </c>
      <c r="AA265" s="34">
        <v>0</v>
      </c>
      <c r="AB265" s="35">
        <f t="shared" si="73"/>
        <v>0</v>
      </c>
      <c r="AC265" s="35">
        <f t="shared" si="74"/>
        <v>0</v>
      </c>
      <c r="AD265" s="35">
        <f t="shared" si="75"/>
        <v>0</v>
      </c>
      <c r="AE265" s="70">
        <f t="shared" si="76"/>
        <v>0</v>
      </c>
      <c r="AF265" s="70" t="str">
        <f t="shared" si="77"/>
        <v/>
      </c>
      <c r="AG265" s="70">
        <f t="shared" si="78"/>
        <v>0</v>
      </c>
      <c r="AH265" s="70" t="str">
        <f t="shared" si="79"/>
        <v/>
      </c>
      <c r="AI265" s="70">
        <f t="shared" si="80"/>
        <v>0</v>
      </c>
      <c r="AJ265" s="70" t="str">
        <f t="shared" si="81"/>
        <v/>
      </c>
      <c r="AK265" s="70" t="str">
        <f t="shared" si="82"/>
        <v/>
      </c>
      <c r="AL265" s="72">
        <f>IF(AK265="Adjust",(_xlfn.XLOOKUP(A265,'Adj factor'!A:A,'Adj factor'!I:I,,0)*AI265),'Aggregate (2)'!AI265)</f>
        <v>0</v>
      </c>
      <c r="AM265" s="72">
        <f t="shared" si="83"/>
        <v>0</v>
      </c>
      <c r="AN265" s="73" t="str">
        <f t="shared" si="84"/>
        <v>No change</v>
      </c>
      <c r="AO265" s="42">
        <f>VLOOKUP(B265,'Growthrates source'!A$2:H$49,8,FALSE)</f>
        <v>0.22761760688079957</v>
      </c>
      <c r="AP265" s="42">
        <f>VLOOKUP(B265,'Growthrates source'!A$2:I$49,9,FALSE)</f>
        <v>5.4673730437993617E-2</v>
      </c>
      <c r="AQ265" s="41">
        <f t="shared" si="85"/>
        <v>0</v>
      </c>
      <c r="AR265" s="41">
        <f t="shared" si="86"/>
        <v>0</v>
      </c>
      <c r="AS265" s="43">
        <f t="shared" si="87"/>
        <v>0</v>
      </c>
      <c r="AT265" s="43">
        <f t="shared" si="88"/>
        <v>0</v>
      </c>
      <c r="AU265" s="43">
        <f t="shared" si="89"/>
        <v>0</v>
      </c>
    </row>
    <row r="266" spans="1:47" x14ac:dyDescent="0.35">
      <c r="A266" t="str">
        <f>_xlfn.XLOOKUP(B266,'country codes'!G:G,'country codes'!H:H,,0)</f>
        <v>Cape-Verde</v>
      </c>
      <c r="B266" s="34" t="s">
        <v>168</v>
      </c>
      <c r="C266" s="41">
        <v>533864.00000000012</v>
      </c>
      <c r="D266" s="34" t="s">
        <v>135</v>
      </c>
      <c r="E266" s="34">
        <v>520</v>
      </c>
      <c r="F266" s="41">
        <v>539939.99999999988</v>
      </c>
      <c r="G266" s="34">
        <v>616</v>
      </c>
      <c r="H266" s="34">
        <v>546076</v>
      </c>
      <c r="I266" s="34">
        <v>0</v>
      </c>
      <c r="J266" s="34">
        <v>552166.00000000012</v>
      </c>
      <c r="K266" s="34">
        <v>820</v>
      </c>
      <c r="L266" s="34">
        <v>558394.50000000035</v>
      </c>
      <c r="M266" s="34">
        <v>816</v>
      </c>
      <c r="N266" s="34">
        <v>564954.00000000035</v>
      </c>
      <c r="O266" s="34">
        <v>0</v>
      </c>
      <c r="P266" s="41">
        <v>571201.5</v>
      </c>
      <c r="Q266" s="34">
        <v>916</v>
      </c>
      <c r="R266" s="34">
        <f t="shared" si="72"/>
        <v>916</v>
      </c>
      <c r="S266" s="34">
        <v>577030.49999999965</v>
      </c>
      <c r="T266" s="34">
        <v>0</v>
      </c>
      <c r="U266" s="34">
        <v>582640.00000000023</v>
      </c>
      <c r="V266" s="34">
        <v>0</v>
      </c>
      <c r="W266" s="34">
        <v>587925</v>
      </c>
      <c r="X266" s="34">
        <v>0</v>
      </c>
      <c r="Y266" s="41">
        <v>593149.50000000012</v>
      </c>
      <c r="Z266" s="34">
        <v>5532</v>
      </c>
      <c r="AA266" s="34">
        <v>452</v>
      </c>
      <c r="AB266" s="35">
        <f t="shared" si="73"/>
        <v>820</v>
      </c>
      <c r="AC266" s="35">
        <f t="shared" si="74"/>
        <v>916</v>
      </c>
      <c r="AD266" s="35">
        <f t="shared" si="75"/>
        <v>5532</v>
      </c>
      <c r="AE266" s="70">
        <f t="shared" si="76"/>
        <v>616</v>
      </c>
      <c r="AF266" s="70">
        <f t="shared" si="77"/>
        <v>2013</v>
      </c>
      <c r="AG266" s="70">
        <f t="shared" si="78"/>
        <v>916</v>
      </c>
      <c r="AH266" s="70">
        <f t="shared" si="79"/>
        <v>2018</v>
      </c>
      <c r="AI266" s="70">
        <f t="shared" si="80"/>
        <v>5532</v>
      </c>
      <c r="AJ266" s="70">
        <f t="shared" si="81"/>
        <v>2022</v>
      </c>
      <c r="AK266" s="70" t="str">
        <f t="shared" si="82"/>
        <v/>
      </c>
      <c r="AL266" s="72">
        <f>IF(AK266="Adjust",(_xlfn.XLOOKUP(A266,'Adj factor'!A:A,'Adj factor'!I:I,,0)*AI266),'Aggregate (2)'!AI266)</f>
        <v>5532</v>
      </c>
      <c r="AM266" s="72">
        <f t="shared" si="83"/>
        <v>5532</v>
      </c>
      <c r="AN266" s="73" t="str">
        <f t="shared" si="84"/>
        <v>Increasing</v>
      </c>
      <c r="AO266" s="42">
        <f>VLOOKUP(B266,'Growthrates source'!A$2:H$49,8,FALSE)</f>
        <v>0.12998282689096063</v>
      </c>
      <c r="AP266" s="42">
        <f>VLOOKUP(B266,'Growthrates source'!A$2:I$49,9,FALSE)</f>
        <v>5.4673730437993617E-2</v>
      </c>
      <c r="AQ266" s="41">
        <f t="shared" si="85"/>
        <v>235.98495320272337</v>
      </c>
      <c r="AR266" s="41">
        <f t="shared" si="86"/>
        <v>532.56415603657706</v>
      </c>
      <c r="AS266" s="43">
        <f t="shared" si="87"/>
        <v>11.408675037967184</v>
      </c>
      <c r="AT266" s="43">
        <f t="shared" si="88"/>
        <v>16.036372453503709</v>
      </c>
      <c r="AU266" s="85">
        <f t="shared" si="89"/>
        <v>93.264851441331388</v>
      </c>
    </row>
    <row r="267" spans="1:47" x14ac:dyDescent="0.35">
      <c r="A267" t="str">
        <f>_xlfn.XLOOKUP(B267,'country codes'!G:G,'country codes'!H:H,,0)</f>
        <v>Cape-Verde</v>
      </c>
      <c r="B267" s="34" t="s">
        <v>168</v>
      </c>
      <c r="C267" s="41">
        <v>533865</v>
      </c>
      <c r="D267" s="34" t="s">
        <v>139</v>
      </c>
      <c r="E267" s="34">
        <v>1102</v>
      </c>
      <c r="F267" s="41">
        <v>539939.99999999988</v>
      </c>
      <c r="G267" s="34">
        <v>806</v>
      </c>
      <c r="I267" s="34">
        <v>952</v>
      </c>
      <c r="K267" s="34">
        <v>996</v>
      </c>
      <c r="M267" s="34">
        <v>1224</v>
      </c>
      <c r="O267" s="34">
        <v>1376</v>
      </c>
      <c r="P267" s="41">
        <v>571201.5</v>
      </c>
      <c r="Q267" s="34">
        <v>1412</v>
      </c>
      <c r="R267" s="34">
        <f t="shared" si="72"/>
        <v>1412</v>
      </c>
      <c r="T267" s="34">
        <v>0</v>
      </c>
      <c r="V267" s="34">
        <v>0</v>
      </c>
      <c r="X267" s="34">
        <v>0</v>
      </c>
      <c r="Y267" s="41">
        <v>593149.50000000012</v>
      </c>
      <c r="Z267" s="34">
        <v>1882</v>
      </c>
      <c r="AA267" s="34">
        <v>768</v>
      </c>
      <c r="AB267" s="35">
        <f t="shared" si="73"/>
        <v>1102</v>
      </c>
      <c r="AC267" s="35">
        <f t="shared" si="74"/>
        <v>1412</v>
      </c>
      <c r="AD267" s="35">
        <f t="shared" si="75"/>
        <v>1882</v>
      </c>
      <c r="AE267" s="70">
        <f t="shared" si="76"/>
        <v>806</v>
      </c>
      <c r="AF267" s="70">
        <f t="shared" si="77"/>
        <v>2013</v>
      </c>
      <c r="AG267" s="70">
        <f t="shared" si="78"/>
        <v>1412</v>
      </c>
      <c r="AH267" s="70">
        <f t="shared" si="79"/>
        <v>2018</v>
      </c>
      <c r="AI267" s="70">
        <f t="shared" si="80"/>
        <v>1882</v>
      </c>
      <c r="AJ267" s="70">
        <f t="shared" si="81"/>
        <v>2022</v>
      </c>
      <c r="AK267" s="70" t="str">
        <f t="shared" si="82"/>
        <v/>
      </c>
      <c r="AL267" s="72">
        <f>IF(AK267="Adjust",(_xlfn.XLOOKUP(A267,'Adj factor'!A:A,'Adj factor'!I:I,,0)*AI267),'Aggregate (2)'!AI267)</f>
        <v>1882</v>
      </c>
      <c r="AM267" s="72">
        <f t="shared" si="83"/>
        <v>1882</v>
      </c>
      <c r="AN267" s="73" t="str">
        <f t="shared" si="84"/>
        <v>Increasing</v>
      </c>
      <c r="AO267" s="42">
        <f>VLOOKUP(B267,'Growthrates source'!A$2:H$49,8,FALSE)</f>
        <v>0.12998282689096063</v>
      </c>
      <c r="AP267" s="42">
        <f>VLOOKUP(B267,'Growthrates source'!A$2:I$49,9,FALSE)</f>
        <v>5.4673730437993617E-2</v>
      </c>
      <c r="AQ267" s="41">
        <f t="shared" si="85"/>
        <v>400.96558420285743</v>
      </c>
      <c r="AR267" s="41">
        <f t="shared" si="86"/>
        <v>904.8877695488743</v>
      </c>
      <c r="AS267" s="43">
        <f t="shared" si="87"/>
        <v>14.927584546431088</v>
      </c>
      <c r="AT267" s="43">
        <f t="shared" si="88"/>
        <v>24.719823039680392</v>
      </c>
      <c r="AU267" s="43">
        <f t="shared" si="89"/>
        <v>31.72893174486364</v>
      </c>
    </row>
    <row r="268" spans="1:47" x14ac:dyDescent="0.35">
      <c r="A268" t="str">
        <f>_xlfn.XLOOKUP(B268,'country codes'!G:G,'country codes'!H:H,,0)</f>
        <v>Cape-Verde</v>
      </c>
      <c r="B268" s="34" t="s">
        <v>168</v>
      </c>
      <c r="C268" s="41">
        <v>533866</v>
      </c>
      <c r="D268" s="34" t="s">
        <v>138</v>
      </c>
      <c r="E268" s="34">
        <v>0</v>
      </c>
      <c r="F268" s="41">
        <v>539939.99999999988</v>
      </c>
      <c r="G268" s="34">
        <v>0</v>
      </c>
      <c r="I268" s="34">
        <v>0</v>
      </c>
      <c r="K268" s="34">
        <v>0</v>
      </c>
      <c r="M268" s="34">
        <v>0</v>
      </c>
      <c r="O268" s="34">
        <v>0</v>
      </c>
      <c r="P268" s="41">
        <v>571201.5</v>
      </c>
      <c r="Q268" s="34">
        <v>0</v>
      </c>
      <c r="R268" s="34">
        <f t="shared" si="72"/>
        <v>27</v>
      </c>
      <c r="T268" s="34">
        <v>0</v>
      </c>
      <c r="V268" s="34">
        <v>0</v>
      </c>
      <c r="X268" s="34">
        <v>0</v>
      </c>
      <c r="Y268" s="41">
        <v>593149.50000000012</v>
      </c>
      <c r="Z268" s="34">
        <v>0</v>
      </c>
      <c r="AA268" s="34">
        <v>27</v>
      </c>
      <c r="AB268" s="35">
        <f t="shared" si="73"/>
        <v>0</v>
      </c>
      <c r="AC268" s="35">
        <f t="shared" si="74"/>
        <v>0</v>
      </c>
      <c r="AD268" s="35">
        <f t="shared" si="75"/>
        <v>0</v>
      </c>
      <c r="AE268" s="70">
        <f t="shared" si="76"/>
        <v>0</v>
      </c>
      <c r="AF268" s="70" t="str">
        <f t="shared" si="77"/>
        <v/>
      </c>
      <c r="AG268" s="70">
        <f t="shared" si="78"/>
        <v>27</v>
      </c>
      <c r="AH268" s="70" t="str">
        <f t="shared" si="79"/>
        <v>2018 (triag)</v>
      </c>
      <c r="AI268" s="70">
        <f t="shared" si="80"/>
        <v>27</v>
      </c>
      <c r="AJ268" s="70" t="str">
        <f t="shared" si="81"/>
        <v>2018 (triag)</v>
      </c>
      <c r="AK268" s="70" t="str">
        <f t="shared" si="82"/>
        <v/>
      </c>
      <c r="AL268" s="72">
        <f>IF(AK268="Adjust",(_xlfn.XLOOKUP(A268,'Adj factor'!A:A,'Adj factor'!I:I,,0)*AI268),'Aggregate (2)'!AI268)</f>
        <v>27</v>
      </c>
      <c r="AM268" s="72">
        <f t="shared" si="83"/>
        <v>27</v>
      </c>
      <c r="AN268" s="73" t="str">
        <f t="shared" si="84"/>
        <v>No change</v>
      </c>
      <c r="AO268" s="42">
        <f>VLOOKUP(B268,'Growthrates source'!A$2:H$49,8,FALSE)</f>
        <v>0.12998282689096063</v>
      </c>
      <c r="AP268" s="42">
        <f>VLOOKUP(B268,'Growthrates source'!A$2:I$49,9,FALSE)</f>
        <v>5.4673730437993617E-2</v>
      </c>
      <c r="AQ268" s="41">
        <f t="shared" si="85"/>
        <v>14.096446319631706</v>
      </c>
      <c r="AR268" s="41">
        <f t="shared" si="86"/>
        <v>31.812460648202613</v>
      </c>
      <c r="AS268" s="43">
        <f t="shared" si="87"/>
        <v>0</v>
      </c>
      <c r="AT268" s="43">
        <f t="shared" si="88"/>
        <v>0.47268783432816613</v>
      </c>
      <c r="AU268" s="43">
        <f t="shared" si="89"/>
        <v>0.45519721419304904</v>
      </c>
    </row>
    <row r="269" spans="1:47" x14ac:dyDescent="0.35">
      <c r="A269" t="str">
        <f>_xlfn.XLOOKUP(B269,'country codes'!G:G,'country codes'!H:H,,0)</f>
        <v>Cape-Verde</v>
      </c>
      <c r="B269" s="34" t="s">
        <v>168</v>
      </c>
      <c r="C269" s="41">
        <v>533867</v>
      </c>
      <c r="D269" s="34" t="s">
        <v>82</v>
      </c>
      <c r="E269" s="34">
        <v>377</v>
      </c>
      <c r="F269" s="41">
        <v>539939.99999999988</v>
      </c>
      <c r="G269" s="34">
        <v>0</v>
      </c>
      <c r="I269" s="34">
        <v>351</v>
      </c>
      <c r="K269" s="34">
        <v>0</v>
      </c>
      <c r="M269" s="34">
        <v>0</v>
      </c>
      <c r="O269" s="34">
        <v>0</v>
      </c>
      <c r="P269" s="41">
        <v>571201.5</v>
      </c>
      <c r="Q269" s="34">
        <v>2168</v>
      </c>
      <c r="R269" s="34">
        <f t="shared" si="72"/>
        <v>2168</v>
      </c>
      <c r="T269" s="34">
        <v>0</v>
      </c>
      <c r="V269" s="34">
        <v>0</v>
      </c>
      <c r="X269" s="34">
        <v>254</v>
      </c>
      <c r="Y269" s="41">
        <v>593149.50000000012</v>
      </c>
      <c r="Z269" s="34">
        <v>0</v>
      </c>
      <c r="AA269" s="34">
        <v>172</v>
      </c>
      <c r="AB269" s="35">
        <f t="shared" si="73"/>
        <v>377</v>
      </c>
      <c r="AC269" s="35">
        <f t="shared" si="74"/>
        <v>2168</v>
      </c>
      <c r="AD269" s="35">
        <f t="shared" si="75"/>
        <v>254</v>
      </c>
      <c r="AE269" s="70">
        <f t="shared" si="76"/>
        <v>377</v>
      </c>
      <c r="AF269" s="70">
        <f t="shared" si="77"/>
        <v>2012</v>
      </c>
      <c r="AG269" s="70">
        <f t="shared" si="78"/>
        <v>2168</v>
      </c>
      <c r="AH269" s="70">
        <f t="shared" si="79"/>
        <v>2018</v>
      </c>
      <c r="AI269" s="70">
        <f t="shared" si="80"/>
        <v>254</v>
      </c>
      <c r="AJ269" s="70">
        <f t="shared" si="81"/>
        <v>2021</v>
      </c>
      <c r="AK269" s="70" t="str">
        <f t="shared" si="82"/>
        <v>Adjust</v>
      </c>
      <c r="AL269" s="72">
        <f>IF(AK269="Adjust",(_xlfn.XLOOKUP(A269,'Adj factor'!A:A,'Adj factor'!I:I,,0)*AI269),'Aggregate (2)'!AI269)</f>
        <v>315.83036471586092</v>
      </c>
      <c r="AM269" s="72">
        <f t="shared" si="83"/>
        <v>2168</v>
      </c>
      <c r="AN269" s="73" t="str">
        <f t="shared" si="84"/>
        <v>Decreasing</v>
      </c>
      <c r="AO269" s="42">
        <f>VLOOKUP(B269,'Growthrates source'!A$2:H$49,8,FALSE)</f>
        <v>0.12998282689096063</v>
      </c>
      <c r="AP269" s="42">
        <f>VLOOKUP(B269,'Growthrates source'!A$2:I$49,9,FALSE)</f>
        <v>5.4673730437993617E-2</v>
      </c>
      <c r="AQ269" s="41">
        <f t="shared" si="85"/>
        <v>89.799583962098268</v>
      </c>
      <c r="AR269" s="41">
        <f t="shared" si="86"/>
        <v>202.6571567218833</v>
      </c>
      <c r="AS269" s="43">
        <f t="shared" si="87"/>
        <v>6.9822572878467994</v>
      </c>
      <c r="AT269" s="43">
        <f t="shared" si="88"/>
        <v>37.955082400869046</v>
      </c>
      <c r="AU269" s="43">
        <f t="shared" si="89"/>
        <v>36.550650384093714</v>
      </c>
    </row>
    <row r="270" spans="1:47" x14ac:dyDescent="0.35">
      <c r="A270" t="str">
        <f>_xlfn.XLOOKUP(B270,'country codes'!G:G,'country codes'!H:H,,0)</f>
        <v>Cape-Verde</v>
      </c>
      <c r="B270" s="34" t="s">
        <v>168</v>
      </c>
      <c r="C270" s="41">
        <v>533868</v>
      </c>
      <c r="D270" s="34" t="s">
        <v>60</v>
      </c>
      <c r="E270" s="34">
        <v>147</v>
      </c>
      <c r="F270" s="41">
        <v>539939.99999999988</v>
      </c>
      <c r="G270" s="34">
        <v>6365</v>
      </c>
      <c r="I270" s="34">
        <v>116</v>
      </c>
      <c r="K270" s="34">
        <v>0</v>
      </c>
      <c r="M270" s="34">
        <v>0</v>
      </c>
      <c r="O270" s="34">
        <v>1210</v>
      </c>
      <c r="P270" s="41">
        <v>571201.5</v>
      </c>
      <c r="Q270" s="34">
        <v>570</v>
      </c>
      <c r="R270" s="34">
        <f t="shared" si="72"/>
        <v>570</v>
      </c>
      <c r="T270" s="34">
        <v>577</v>
      </c>
      <c r="V270" s="34">
        <v>0</v>
      </c>
      <c r="X270" s="34">
        <v>25</v>
      </c>
      <c r="Y270" s="41">
        <v>593149.50000000012</v>
      </c>
      <c r="Z270" s="34">
        <v>0</v>
      </c>
      <c r="AA270" s="34">
        <v>81</v>
      </c>
      <c r="AB270" s="35">
        <f t="shared" si="73"/>
        <v>6365</v>
      </c>
      <c r="AC270" s="35">
        <f t="shared" si="74"/>
        <v>1210</v>
      </c>
      <c r="AD270" s="35">
        <f t="shared" si="75"/>
        <v>25</v>
      </c>
      <c r="AE270" s="70">
        <f t="shared" si="76"/>
        <v>6365</v>
      </c>
      <c r="AF270" s="70">
        <f t="shared" si="77"/>
        <v>2013</v>
      </c>
      <c r="AG270" s="70">
        <f t="shared" si="78"/>
        <v>570</v>
      </c>
      <c r="AH270" s="70">
        <f t="shared" si="79"/>
        <v>2018</v>
      </c>
      <c r="AI270" s="70">
        <f t="shared" si="80"/>
        <v>25</v>
      </c>
      <c r="AJ270" s="70">
        <f t="shared" si="81"/>
        <v>2021</v>
      </c>
      <c r="AK270" s="70" t="str">
        <f t="shared" si="82"/>
        <v>Adjust</v>
      </c>
      <c r="AL270" s="72">
        <f>IF(AK270="Adjust",(_xlfn.XLOOKUP(A270,'Adj factor'!A:A,'Adj factor'!I:I,,0)*AI270),'Aggregate (2)'!AI270)</f>
        <v>31.085665818490249</v>
      </c>
      <c r="AM270" s="72">
        <f t="shared" si="83"/>
        <v>570</v>
      </c>
      <c r="AN270" s="73" t="str">
        <f t="shared" si="84"/>
        <v>Decreasing</v>
      </c>
      <c r="AO270" s="42">
        <f>VLOOKUP(B270,'Growthrates source'!A$2:H$49,8,FALSE)</f>
        <v>0.12998282689096063</v>
      </c>
      <c r="AP270" s="42">
        <f>VLOOKUP(B270,'Growthrates source'!A$2:I$49,9,FALSE)</f>
        <v>5.4673730437993617E-2</v>
      </c>
      <c r="AQ270" s="41">
        <f t="shared" si="85"/>
        <v>42.289338958895115</v>
      </c>
      <c r="AR270" s="41">
        <f t="shared" si="86"/>
        <v>95.437381944607836</v>
      </c>
      <c r="AS270" s="85">
        <f t="shared" si="87"/>
        <v>117.88346853354079</v>
      </c>
      <c r="AT270" s="43">
        <f t="shared" si="88"/>
        <v>9.9789653913723964</v>
      </c>
      <c r="AU270" s="43">
        <f t="shared" si="89"/>
        <v>9.6097189662977023</v>
      </c>
    </row>
    <row r="271" spans="1:47" x14ac:dyDescent="0.35">
      <c r="A271" t="str">
        <f>_xlfn.XLOOKUP(B271,'country codes'!G:G,'country codes'!H:H,,0)</f>
        <v>Cape-Verde</v>
      </c>
      <c r="B271" s="34" t="s">
        <v>168</v>
      </c>
      <c r="C271" s="41">
        <v>533869</v>
      </c>
      <c r="D271" s="34" t="s">
        <v>127</v>
      </c>
      <c r="E271" s="34">
        <v>0</v>
      </c>
      <c r="F271" s="41">
        <v>539939.99999999988</v>
      </c>
      <c r="G271" s="34">
        <v>0</v>
      </c>
      <c r="I271" s="34">
        <v>0</v>
      </c>
      <c r="K271" s="34">
        <v>0</v>
      </c>
      <c r="M271" s="34">
        <v>0</v>
      </c>
      <c r="O271" s="34">
        <v>0</v>
      </c>
      <c r="P271" s="41">
        <v>571201.5</v>
      </c>
      <c r="Q271" s="34">
        <v>117</v>
      </c>
      <c r="R271" s="34">
        <f t="shared" si="72"/>
        <v>117</v>
      </c>
      <c r="T271" s="34">
        <v>0</v>
      </c>
      <c r="V271" s="34">
        <v>0</v>
      </c>
      <c r="X271" s="34">
        <v>0</v>
      </c>
      <c r="Y271" s="41">
        <v>593149.50000000012</v>
      </c>
      <c r="Z271" s="34">
        <v>155</v>
      </c>
      <c r="AA271" s="34">
        <v>117</v>
      </c>
      <c r="AB271" s="35">
        <f t="shared" si="73"/>
        <v>0</v>
      </c>
      <c r="AC271" s="35">
        <f t="shared" si="74"/>
        <v>117</v>
      </c>
      <c r="AD271" s="35">
        <f t="shared" si="75"/>
        <v>155</v>
      </c>
      <c r="AE271" s="70">
        <f t="shared" si="76"/>
        <v>0</v>
      </c>
      <c r="AF271" s="70" t="str">
        <f t="shared" si="77"/>
        <v/>
      </c>
      <c r="AG271" s="70">
        <f t="shared" si="78"/>
        <v>117</v>
      </c>
      <c r="AH271" s="70">
        <f t="shared" si="79"/>
        <v>2018</v>
      </c>
      <c r="AI271" s="70">
        <f t="shared" si="80"/>
        <v>155</v>
      </c>
      <c r="AJ271" s="70">
        <f t="shared" si="81"/>
        <v>2022</v>
      </c>
      <c r="AK271" s="70" t="str">
        <f t="shared" si="82"/>
        <v/>
      </c>
      <c r="AL271" s="72">
        <f>IF(AK271="Adjust",(_xlfn.XLOOKUP(A271,'Adj factor'!A:A,'Adj factor'!I:I,,0)*AI271),'Aggregate (2)'!AI271)</f>
        <v>155</v>
      </c>
      <c r="AM271" s="72">
        <f t="shared" si="83"/>
        <v>155</v>
      </c>
      <c r="AN271" s="73" t="str">
        <f t="shared" si="84"/>
        <v>Increasing</v>
      </c>
      <c r="AO271" s="42">
        <f>VLOOKUP(B271,'Growthrates source'!A$2:H$49,8,FALSE)</f>
        <v>0.12998282689096063</v>
      </c>
      <c r="AP271" s="42">
        <f>VLOOKUP(B271,'Growthrates source'!A$2:I$49,9,FALSE)</f>
        <v>5.4673730437993617E-2</v>
      </c>
      <c r="AQ271" s="41">
        <f t="shared" si="85"/>
        <v>61.084600718404062</v>
      </c>
      <c r="AR271" s="41">
        <f t="shared" si="86"/>
        <v>137.85399614221132</v>
      </c>
      <c r="AS271" s="43">
        <f t="shared" si="87"/>
        <v>0</v>
      </c>
      <c r="AT271" s="43">
        <f t="shared" si="88"/>
        <v>2.0483139487553865</v>
      </c>
      <c r="AU271" s="43">
        <f t="shared" si="89"/>
        <v>2.613169192589726</v>
      </c>
    </row>
    <row r="272" spans="1:47" x14ac:dyDescent="0.35">
      <c r="A272" t="str">
        <f>_xlfn.XLOOKUP(B272,'country codes'!G:G,'country codes'!H:H,,0)</f>
        <v>Cape-Verde</v>
      </c>
      <c r="B272" s="34" t="s">
        <v>168</v>
      </c>
      <c r="C272" s="41">
        <v>533870</v>
      </c>
      <c r="D272" s="34" t="s">
        <v>61</v>
      </c>
      <c r="E272" s="34">
        <v>130</v>
      </c>
      <c r="F272" s="41">
        <v>539939.99999999988</v>
      </c>
      <c r="G272" s="34">
        <v>3781</v>
      </c>
      <c r="I272" s="34">
        <v>168</v>
      </c>
      <c r="K272" s="34">
        <v>0</v>
      </c>
      <c r="M272" s="34">
        <v>0</v>
      </c>
      <c r="O272" s="34">
        <v>0</v>
      </c>
      <c r="P272" s="41">
        <v>571201.5</v>
      </c>
      <c r="Q272" s="34">
        <v>0</v>
      </c>
      <c r="R272" s="34">
        <f t="shared" si="72"/>
        <v>18</v>
      </c>
      <c r="T272" s="34">
        <v>0</v>
      </c>
      <c r="V272" s="34">
        <v>0</v>
      </c>
      <c r="X272" s="34">
        <v>6</v>
      </c>
      <c r="Y272" s="41">
        <v>593149.50000000012</v>
      </c>
      <c r="Z272" s="34">
        <v>0</v>
      </c>
      <c r="AA272" s="34">
        <v>18</v>
      </c>
      <c r="AB272" s="35">
        <f t="shared" si="73"/>
        <v>3781</v>
      </c>
      <c r="AC272" s="35">
        <f t="shared" si="74"/>
        <v>0</v>
      </c>
      <c r="AD272" s="35">
        <f t="shared" si="75"/>
        <v>6</v>
      </c>
      <c r="AE272" s="70">
        <f t="shared" si="76"/>
        <v>3781</v>
      </c>
      <c r="AF272" s="70">
        <f t="shared" si="77"/>
        <v>2013</v>
      </c>
      <c r="AG272" s="70">
        <f t="shared" si="78"/>
        <v>18</v>
      </c>
      <c r="AH272" s="70" t="str">
        <f t="shared" si="79"/>
        <v>2018 (triag)</v>
      </c>
      <c r="AI272" s="70">
        <f t="shared" si="80"/>
        <v>6</v>
      </c>
      <c r="AJ272" s="70">
        <f t="shared" si="81"/>
        <v>2021</v>
      </c>
      <c r="AK272" s="70" t="str">
        <f t="shared" si="82"/>
        <v>Adjust</v>
      </c>
      <c r="AL272" s="72">
        <f>IF(AK272="Adjust",(_xlfn.XLOOKUP(A272,'Adj factor'!A:A,'Adj factor'!I:I,,0)*AI272),'Aggregate (2)'!AI272)</f>
        <v>7.4605597964376598</v>
      </c>
      <c r="AM272" s="72">
        <f t="shared" si="83"/>
        <v>18</v>
      </c>
      <c r="AN272" s="73" t="str">
        <f t="shared" si="84"/>
        <v>Decreasing</v>
      </c>
      <c r="AO272" s="42">
        <f>VLOOKUP(B272,'Growthrates source'!A$2:H$49,8,FALSE)</f>
        <v>0.12998282689096063</v>
      </c>
      <c r="AP272" s="42">
        <f>VLOOKUP(B272,'Growthrates source'!A$2:I$49,9,FALSE)</f>
        <v>5.4673730437993617E-2</v>
      </c>
      <c r="AQ272" s="41">
        <f t="shared" si="85"/>
        <v>9.3976308797544696</v>
      </c>
      <c r="AR272" s="41">
        <f t="shared" si="86"/>
        <v>21.20830709880174</v>
      </c>
      <c r="AS272" s="43">
        <f t="shared" si="87"/>
        <v>70.026299218431689</v>
      </c>
      <c r="AT272" s="43">
        <f t="shared" si="88"/>
        <v>0.31512522288544409</v>
      </c>
      <c r="AU272" s="43">
        <f t="shared" si="89"/>
        <v>0.30346480946203269</v>
      </c>
    </row>
    <row r="273" spans="1:47" x14ac:dyDescent="0.35">
      <c r="A273" t="str">
        <f>_xlfn.XLOOKUP(B273,'country codes'!G:G,'country codes'!H:H,,0)</f>
        <v>Cape-Verde</v>
      </c>
      <c r="B273" s="34" t="s">
        <v>168</v>
      </c>
      <c r="C273" s="41">
        <v>533871</v>
      </c>
      <c r="D273" s="34" t="s">
        <v>62</v>
      </c>
      <c r="E273" s="34">
        <v>121</v>
      </c>
      <c r="F273" s="41">
        <v>539939.99999999988</v>
      </c>
      <c r="G273" s="34">
        <v>3881</v>
      </c>
      <c r="I273" s="34">
        <v>8</v>
      </c>
      <c r="K273" s="34">
        <v>0</v>
      </c>
      <c r="M273" s="34">
        <v>0</v>
      </c>
      <c r="O273" s="34">
        <v>0</v>
      </c>
      <c r="P273" s="41">
        <v>571201.5</v>
      </c>
      <c r="Q273" s="34">
        <v>3207</v>
      </c>
      <c r="R273" s="34">
        <f t="shared" si="72"/>
        <v>3207</v>
      </c>
      <c r="T273" s="34">
        <v>0</v>
      </c>
      <c r="V273" s="34">
        <v>0</v>
      </c>
      <c r="X273" s="34">
        <v>353</v>
      </c>
      <c r="Y273" s="41">
        <v>593149.50000000012</v>
      </c>
      <c r="Z273" s="34">
        <v>0</v>
      </c>
      <c r="AA273" s="34">
        <v>1</v>
      </c>
      <c r="AB273" s="35">
        <f t="shared" si="73"/>
        <v>3881</v>
      </c>
      <c r="AC273" s="35">
        <f t="shared" si="74"/>
        <v>3207</v>
      </c>
      <c r="AD273" s="35">
        <f t="shared" si="75"/>
        <v>353</v>
      </c>
      <c r="AE273" s="70">
        <f t="shared" si="76"/>
        <v>3881</v>
      </c>
      <c r="AF273" s="70">
        <f t="shared" si="77"/>
        <v>2013</v>
      </c>
      <c r="AG273" s="70">
        <f t="shared" si="78"/>
        <v>3207</v>
      </c>
      <c r="AH273" s="70">
        <f t="shared" si="79"/>
        <v>2018</v>
      </c>
      <c r="AI273" s="70">
        <f t="shared" si="80"/>
        <v>353</v>
      </c>
      <c r="AJ273" s="70">
        <f t="shared" si="81"/>
        <v>2021</v>
      </c>
      <c r="AK273" s="70" t="str">
        <f t="shared" si="82"/>
        <v>Adjust</v>
      </c>
      <c r="AL273" s="72">
        <f>IF(AK273="Adjust",(_xlfn.XLOOKUP(A273,'Adj factor'!A:A,'Adj factor'!I:I,,0)*AI273),'Aggregate (2)'!AI273)</f>
        <v>438.92960135708233</v>
      </c>
      <c r="AM273" s="72">
        <f t="shared" si="83"/>
        <v>3207</v>
      </c>
      <c r="AN273" s="73" t="str">
        <f t="shared" si="84"/>
        <v>Decreasing</v>
      </c>
      <c r="AO273" s="42">
        <f>VLOOKUP(B273,'Growthrates source'!A$2:H$49,8,FALSE)</f>
        <v>0.12998282689096063</v>
      </c>
      <c r="AP273" s="42">
        <f>VLOOKUP(B273,'Growthrates source'!A$2:I$49,9,FALSE)</f>
        <v>5.4673730437993617E-2</v>
      </c>
      <c r="AQ273" s="41">
        <f t="shared" si="85"/>
        <v>0.52209060443080391</v>
      </c>
      <c r="AR273" s="41">
        <f t="shared" si="86"/>
        <v>1.1782392832667634</v>
      </c>
      <c r="AS273" s="43">
        <f t="shared" si="87"/>
        <v>71.878356854465324</v>
      </c>
      <c r="AT273" s="43">
        <f t="shared" si="88"/>
        <v>56.144810544089957</v>
      </c>
      <c r="AU273" s="43">
        <f t="shared" si="89"/>
        <v>54.067313552485494</v>
      </c>
    </row>
    <row r="274" spans="1:47" x14ac:dyDescent="0.35">
      <c r="A274" t="str">
        <f>_xlfn.XLOOKUP(B274,'country codes'!G:G,'country codes'!H:H,,0)</f>
        <v>Cape-Verde</v>
      </c>
      <c r="B274" s="34" t="s">
        <v>168</v>
      </c>
      <c r="C274" s="41">
        <v>533872</v>
      </c>
      <c r="D274" s="34" t="s">
        <v>227</v>
      </c>
      <c r="E274" s="34">
        <v>0</v>
      </c>
      <c r="F274" s="41">
        <v>539939.99999999988</v>
      </c>
      <c r="G274" s="34">
        <v>0</v>
      </c>
      <c r="I274" s="34">
        <v>0</v>
      </c>
      <c r="K274" s="34">
        <v>0</v>
      </c>
      <c r="M274" s="34">
        <v>0</v>
      </c>
      <c r="O274" s="34">
        <v>0</v>
      </c>
      <c r="P274" s="41">
        <v>571201.5</v>
      </c>
      <c r="Q274" s="34">
        <v>0</v>
      </c>
      <c r="R274" s="34">
        <f t="shared" si="72"/>
        <v>149</v>
      </c>
      <c r="T274" s="34">
        <v>0</v>
      </c>
      <c r="V274" s="34">
        <v>0</v>
      </c>
      <c r="X274" s="34">
        <v>0</v>
      </c>
      <c r="Y274" s="41">
        <v>593149.50000000012</v>
      </c>
      <c r="Z274" s="34">
        <v>0</v>
      </c>
      <c r="AA274" s="34">
        <v>149</v>
      </c>
      <c r="AB274" s="35">
        <f t="shared" si="73"/>
        <v>0</v>
      </c>
      <c r="AC274" s="35">
        <f t="shared" si="74"/>
        <v>0</v>
      </c>
      <c r="AD274" s="35">
        <f t="shared" si="75"/>
        <v>0</v>
      </c>
      <c r="AE274" s="70">
        <f t="shared" si="76"/>
        <v>0</v>
      </c>
      <c r="AF274" s="70" t="str">
        <f t="shared" si="77"/>
        <v/>
      </c>
      <c r="AG274" s="70">
        <f t="shared" si="78"/>
        <v>149</v>
      </c>
      <c r="AH274" s="70" t="str">
        <f t="shared" si="79"/>
        <v>2018 (triag)</v>
      </c>
      <c r="AI274" s="70">
        <f t="shared" si="80"/>
        <v>149</v>
      </c>
      <c r="AJ274" s="70" t="str">
        <f t="shared" si="81"/>
        <v>2018 (triag)</v>
      </c>
      <c r="AK274" s="70" t="str">
        <f t="shared" si="82"/>
        <v/>
      </c>
      <c r="AL274" s="72">
        <f>IF(AK274="Adjust",(_xlfn.XLOOKUP(A274,'Adj factor'!A:A,'Adj factor'!I:I,,0)*AI274),'Aggregate (2)'!AI274)</f>
        <v>149</v>
      </c>
      <c r="AM274" s="72">
        <f t="shared" si="83"/>
        <v>149</v>
      </c>
      <c r="AN274" s="73" t="str">
        <f t="shared" si="84"/>
        <v>No change</v>
      </c>
      <c r="AO274" s="42">
        <f>VLOOKUP(B274,'Growthrates source'!A$2:H$49,8,FALSE)</f>
        <v>0.12998282689096063</v>
      </c>
      <c r="AP274" s="42">
        <f>VLOOKUP(B274,'Growthrates source'!A$2:I$49,9,FALSE)</f>
        <v>5.4673730437993617E-2</v>
      </c>
      <c r="AQ274" s="41">
        <f t="shared" si="85"/>
        <v>77.79150006018979</v>
      </c>
      <c r="AR274" s="41">
        <f t="shared" si="86"/>
        <v>175.55765320674774</v>
      </c>
      <c r="AS274" s="43">
        <f t="shared" si="87"/>
        <v>0</v>
      </c>
      <c r="AT274" s="43">
        <f t="shared" si="88"/>
        <v>2.6085365672183984</v>
      </c>
      <c r="AU274" s="43">
        <f t="shared" si="89"/>
        <v>2.5120142561023817</v>
      </c>
    </row>
    <row r="275" spans="1:47" x14ac:dyDescent="0.35">
      <c r="A275" t="str">
        <f>_xlfn.XLOOKUP(B275,'country codes'!G:G,'country codes'!H:H,,0)</f>
        <v>Cape-Verde</v>
      </c>
      <c r="B275" s="34" t="s">
        <v>168</v>
      </c>
      <c r="C275" s="41">
        <v>533873</v>
      </c>
      <c r="D275" s="34" t="s">
        <v>228</v>
      </c>
      <c r="E275" s="34">
        <v>0</v>
      </c>
      <c r="F275" s="41">
        <v>539939.99999999988</v>
      </c>
      <c r="G275" s="34">
        <v>0</v>
      </c>
      <c r="I275" s="34">
        <v>0</v>
      </c>
      <c r="K275" s="34">
        <v>0</v>
      </c>
      <c r="M275" s="34">
        <v>0</v>
      </c>
      <c r="O275" s="34">
        <v>0</v>
      </c>
      <c r="P275" s="41">
        <v>571201.5</v>
      </c>
      <c r="Q275" s="34">
        <v>0</v>
      </c>
      <c r="R275" s="34">
        <f t="shared" si="72"/>
        <v>61</v>
      </c>
      <c r="T275" s="34">
        <v>0</v>
      </c>
      <c r="V275" s="34">
        <v>0</v>
      </c>
      <c r="X275" s="34">
        <v>0</v>
      </c>
      <c r="Y275" s="41">
        <v>593149.50000000012</v>
      </c>
      <c r="Z275" s="34">
        <v>0</v>
      </c>
      <c r="AA275" s="34">
        <v>61</v>
      </c>
      <c r="AB275" s="35">
        <f t="shared" si="73"/>
        <v>0</v>
      </c>
      <c r="AC275" s="35">
        <f t="shared" si="74"/>
        <v>0</v>
      </c>
      <c r="AD275" s="35">
        <f t="shared" si="75"/>
        <v>0</v>
      </c>
      <c r="AE275" s="70">
        <f t="shared" si="76"/>
        <v>0</v>
      </c>
      <c r="AF275" s="70" t="str">
        <f t="shared" si="77"/>
        <v/>
      </c>
      <c r="AG275" s="70">
        <f t="shared" si="78"/>
        <v>61</v>
      </c>
      <c r="AH275" s="70" t="str">
        <f t="shared" si="79"/>
        <v>2018 (triag)</v>
      </c>
      <c r="AI275" s="70">
        <f t="shared" si="80"/>
        <v>61</v>
      </c>
      <c r="AJ275" s="70" t="str">
        <f t="shared" si="81"/>
        <v>2018 (triag)</v>
      </c>
      <c r="AK275" s="70" t="str">
        <f t="shared" si="82"/>
        <v/>
      </c>
      <c r="AL275" s="72">
        <f>IF(AK275="Adjust",(_xlfn.XLOOKUP(A275,'Adj factor'!A:A,'Adj factor'!I:I,,0)*AI275),'Aggregate (2)'!AI275)</f>
        <v>61</v>
      </c>
      <c r="AM275" s="72">
        <f t="shared" si="83"/>
        <v>61</v>
      </c>
      <c r="AN275" s="73" t="str">
        <f t="shared" si="84"/>
        <v>No change</v>
      </c>
      <c r="AO275" s="42">
        <f>VLOOKUP(B275,'Growthrates source'!A$2:H$49,8,FALSE)</f>
        <v>0.12998282689096063</v>
      </c>
      <c r="AP275" s="42">
        <f>VLOOKUP(B275,'Growthrates source'!A$2:I$49,9,FALSE)</f>
        <v>5.4673730437993617E-2</v>
      </c>
      <c r="AQ275" s="41">
        <f t="shared" si="85"/>
        <v>31.84752687027904</v>
      </c>
      <c r="AR275" s="41">
        <f t="shared" si="86"/>
        <v>71.872596279272571</v>
      </c>
      <c r="AS275" s="43">
        <f t="shared" si="87"/>
        <v>0</v>
      </c>
      <c r="AT275" s="43">
        <f t="shared" si="88"/>
        <v>1.0679243664451161</v>
      </c>
      <c r="AU275" s="43">
        <f t="shared" si="89"/>
        <v>1.0284085209546663</v>
      </c>
    </row>
    <row r="276" spans="1:47" x14ac:dyDescent="0.35">
      <c r="A276" t="str">
        <f>_xlfn.XLOOKUP(B276,'country codes'!G:G,'country codes'!H:H,,0)</f>
        <v>Cape-Verde</v>
      </c>
      <c r="B276" s="34" t="s">
        <v>168</v>
      </c>
      <c r="C276" s="41">
        <v>533874</v>
      </c>
      <c r="D276" s="34" t="s">
        <v>229</v>
      </c>
      <c r="E276" s="34">
        <v>0</v>
      </c>
      <c r="F276" s="41">
        <v>539939.99999999988</v>
      </c>
      <c r="G276" s="34">
        <v>0</v>
      </c>
      <c r="I276" s="34">
        <v>0</v>
      </c>
      <c r="K276" s="34">
        <v>0</v>
      </c>
      <c r="M276" s="34">
        <v>0</v>
      </c>
      <c r="O276" s="34">
        <v>0</v>
      </c>
      <c r="P276" s="41">
        <v>571201.5</v>
      </c>
      <c r="Q276" s="34">
        <v>0</v>
      </c>
      <c r="R276" s="34">
        <f t="shared" si="72"/>
        <v>20</v>
      </c>
      <c r="T276" s="34">
        <v>20</v>
      </c>
      <c r="V276" s="34">
        <v>0</v>
      </c>
      <c r="X276" s="34">
        <v>0</v>
      </c>
      <c r="Y276" s="41">
        <v>593149.50000000012</v>
      </c>
      <c r="Z276" s="34">
        <v>0</v>
      </c>
      <c r="AA276" s="34">
        <v>20</v>
      </c>
      <c r="AB276" s="35">
        <f t="shared" si="73"/>
        <v>0</v>
      </c>
      <c r="AC276" s="35">
        <f t="shared" si="74"/>
        <v>20</v>
      </c>
      <c r="AD276" s="35">
        <f t="shared" si="75"/>
        <v>0</v>
      </c>
      <c r="AE276" s="70">
        <f t="shared" si="76"/>
        <v>0</v>
      </c>
      <c r="AF276" s="70" t="str">
        <f t="shared" si="77"/>
        <v/>
      </c>
      <c r="AG276" s="70">
        <f t="shared" si="78"/>
        <v>20</v>
      </c>
      <c r="AH276" s="70" t="str">
        <f t="shared" si="79"/>
        <v>2018 (triag)</v>
      </c>
      <c r="AI276" s="70">
        <f t="shared" si="80"/>
        <v>20</v>
      </c>
      <c r="AJ276" s="70" t="str">
        <f t="shared" si="81"/>
        <v>2018 (triag)</v>
      </c>
      <c r="AK276" s="70" t="str">
        <f t="shared" si="82"/>
        <v/>
      </c>
      <c r="AL276" s="72">
        <f>IF(AK276="Adjust",(_xlfn.XLOOKUP(A276,'Adj factor'!A:A,'Adj factor'!I:I,,0)*AI276),'Aggregate (2)'!AI276)</f>
        <v>20</v>
      </c>
      <c r="AM276" s="72">
        <f t="shared" si="83"/>
        <v>20</v>
      </c>
      <c r="AN276" s="73" t="str">
        <f t="shared" si="84"/>
        <v>No change</v>
      </c>
      <c r="AO276" s="42">
        <f>VLOOKUP(B276,'Growthrates source'!A$2:H$49,8,FALSE)</f>
        <v>0.12998282689096063</v>
      </c>
      <c r="AP276" s="42">
        <f>VLOOKUP(B276,'Growthrates source'!A$2:I$49,9,FALSE)</f>
        <v>5.4673730437993617E-2</v>
      </c>
      <c r="AQ276" s="41">
        <f t="shared" si="85"/>
        <v>10.441812088616079</v>
      </c>
      <c r="AR276" s="41">
        <f t="shared" si="86"/>
        <v>23.564785665335268</v>
      </c>
      <c r="AS276" s="43">
        <f t="shared" si="87"/>
        <v>0</v>
      </c>
      <c r="AT276" s="43">
        <f t="shared" si="88"/>
        <v>0.35013913653938233</v>
      </c>
      <c r="AU276" s="43">
        <f t="shared" si="89"/>
        <v>0.33718312162448077</v>
      </c>
    </row>
    <row r="277" spans="1:47" x14ac:dyDescent="0.35">
      <c r="A277" t="str">
        <f>_xlfn.XLOOKUP(B277,'country codes'!G:G,'country codes'!H:H,,0)</f>
        <v>Cape-Verde</v>
      </c>
      <c r="B277" s="34" t="s">
        <v>168</v>
      </c>
      <c r="C277" s="41">
        <v>533875</v>
      </c>
      <c r="D277" s="34" t="s">
        <v>133</v>
      </c>
      <c r="E277" s="34">
        <v>0</v>
      </c>
      <c r="F277" s="41">
        <v>539939.99999999988</v>
      </c>
      <c r="G277" s="34">
        <v>0</v>
      </c>
      <c r="I277" s="34">
        <v>0</v>
      </c>
      <c r="K277" s="34">
        <v>0</v>
      </c>
      <c r="M277" s="34">
        <v>0</v>
      </c>
      <c r="O277" s="34">
        <v>0</v>
      </c>
      <c r="P277" s="41">
        <v>571201.5</v>
      </c>
      <c r="Q277" s="34">
        <v>65</v>
      </c>
      <c r="R277" s="34">
        <f t="shared" si="72"/>
        <v>65</v>
      </c>
      <c r="T277" s="34">
        <v>0</v>
      </c>
      <c r="V277" s="34">
        <v>0</v>
      </c>
      <c r="X277" s="34">
        <v>0</v>
      </c>
      <c r="Y277" s="41">
        <v>593149.50000000012</v>
      </c>
      <c r="Z277" s="34">
        <v>0</v>
      </c>
      <c r="AA277" s="34">
        <v>11</v>
      </c>
      <c r="AB277" s="35">
        <f t="shared" si="73"/>
        <v>0</v>
      </c>
      <c r="AC277" s="35">
        <f t="shared" si="74"/>
        <v>65</v>
      </c>
      <c r="AD277" s="35">
        <f t="shared" si="75"/>
        <v>0</v>
      </c>
      <c r="AE277" s="70">
        <f t="shared" si="76"/>
        <v>0</v>
      </c>
      <c r="AF277" s="70" t="str">
        <f t="shared" si="77"/>
        <v/>
      </c>
      <c r="AG277" s="70">
        <f t="shared" si="78"/>
        <v>65</v>
      </c>
      <c r="AH277" s="70">
        <f t="shared" si="79"/>
        <v>2018</v>
      </c>
      <c r="AI277" s="70">
        <f t="shared" si="80"/>
        <v>65</v>
      </c>
      <c r="AJ277" s="70">
        <f t="shared" si="81"/>
        <v>2018</v>
      </c>
      <c r="AK277" s="70" t="str">
        <f t="shared" si="82"/>
        <v/>
      </c>
      <c r="AL277" s="72">
        <f>IF(AK277="Adjust",(_xlfn.XLOOKUP(A277,'Adj factor'!A:A,'Adj factor'!I:I,,0)*AI277),'Aggregate (2)'!AI277)</f>
        <v>65</v>
      </c>
      <c r="AM277" s="72">
        <f t="shared" si="83"/>
        <v>65</v>
      </c>
      <c r="AN277" s="73" t="str">
        <f t="shared" si="84"/>
        <v>No change</v>
      </c>
      <c r="AO277" s="42">
        <f>VLOOKUP(B277,'Growthrates source'!A$2:H$49,8,FALSE)</f>
        <v>0.12998282689096063</v>
      </c>
      <c r="AP277" s="42">
        <f>VLOOKUP(B277,'Growthrates source'!A$2:I$49,9,FALSE)</f>
        <v>5.4673730437993617E-2</v>
      </c>
      <c r="AQ277" s="41">
        <f t="shared" si="85"/>
        <v>5.7429966487388429</v>
      </c>
      <c r="AR277" s="41">
        <f t="shared" si="86"/>
        <v>12.960632115934398</v>
      </c>
      <c r="AS277" s="43">
        <f t="shared" si="87"/>
        <v>0</v>
      </c>
      <c r="AT277" s="43">
        <f t="shared" si="88"/>
        <v>1.1379521937529926</v>
      </c>
      <c r="AU277" s="43">
        <f t="shared" si="89"/>
        <v>1.0958451452795626</v>
      </c>
    </row>
    <row r="278" spans="1:47" x14ac:dyDescent="0.35">
      <c r="A278" t="str">
        <f>_xlfn.XLOOKUP(B278,'country codes'!G:G,'country codes'!H:H,,0)</f>
        <v>Cape-Verde</v>
      </c>
      <c r="B278" s="34" t="s">
        <v>168</v>
      </c>
      <c r="C278" s="41">
        <v>533876</v>
      </c>
      <c r="D278" s="34" t="s">
        <v>230</v>
      </c>
      <c r="E278" s="34">
        <v>0</v>
      </c>
      <c r="F278" s="41">
        <v>539939.99999999988</v>
      </c>
      <c r="G278" s="34">
        <v>0</v>
      </c>
      <c r="I278" s="34">
        <v>0</v>
      </c>
      <c r="K278" s="34">
        <v>0</v>
      </c>
      <c r="M278" s="34">
        <v>0</v>
      </c>
      <c r="O278" s="34">
        <v>0</v>
      </c>
      <c r="P278" s="41">
        <v>571201.5</v>
      </c>
      <c r="Q278" s="34">
        <v>0</v>
      </c>
      <c r="R278" s="34">
        <f t="shared" si="72"/>
        <v>3</v>
      </c>
      <c r="T278" s="34">
        <v>0</v>
      </c>
      <c r="V278" s="34">
        <v>0</v>
      </c>
      <c r="X278" s="34">
        <v>0</v>
      </c>
      <c r="Y278" s="41">
        <v>593149.50000000012</v>
      </c>
      <c r="Z278" s="34">
        <v>0</v>
      </c>
      <c r="AA278" s="34">
        <v>3</v>
      </c>
      <c r="AB278" s="35">
        <f t="shared" si="73"/>
        <v>0</v>
      </c>
      <c r="AC278" s="35">
        <f t="shared" si="74"/>
        <v>0</v>
      </c>
      <c r="AD278" s="35">
        <f t="shared" si="75"/>
        <v>0</v>
      </c>
      <c r="AE278" s="70">
        <f t="shared" si="76"/>
        <v>0</v>
      </c>
      <c r="AF278" s="70" t="str">
        <f t="shared" si="77"/>
        <v/>
      </c>
      <c r="AG278" s="70">
        <f t="shared" si="78"/>
        <v>3</v>
      </c>
      <c r="AH278" s="70" t="str">
        <f t="shared" si="79"/>
        <v>2018 (triag)</v>
      </c>
      <c r="AI278" s="70">
        <f t="shared" si="80"/>
        <v>3</v>
      </c>
      <c r="AJ278" s="70" t="str">
        <f t="shared" si="81"/>
        <v>2018 (triag)</v>
      </c>
      <c r="AK278" s="70" t="str">
        <f t="shared" si="82"/>
        <v/>
      </c>
      <c r="AL278" s="72">
        <f>IF(AK278="Adjust",(_xlfn.XLOOKUP(A278,'Adj factor'!A:A,'Adj factor'!I:I,,0)*AI278),'Aggregate (2)'!AI278)</f>
        <v>3</v>
      </c>
      <c r="AM278" s="72">
        <f t="shared" si="83"/>
        <v>3</v>
      </c>
      <c r="AN278" s="73" t="str">
        <f t="shared" si="84"/>
        <v>No change</v>
      </c>
      <c r="AO278" s="42">
        <f>VLOOKUP(B278,'Growthrates source'!A$2:H$49,8,FALSE)</f>
        <v>0.12998282689096063</v>
      </c>
      <c r="AP278" s="42">
        <f>VLOOKUP(B278,'Growthrates source'!A$2:I$49,9,FALSE)</f>
        <v>5.4673730437993617E-2</v>
      </c>
      <c r="AQ278" s="41">
        <f t="shared" si="85"/>
        <v>1.5662718132924118</v>
      </c>
      <c r="AR278" s="41">
        <f t="shared" si="86"/>
        <v>3.5347178498002902</v>
      </c>
      <c r="AS278" s="43">
        <f t="shared" si="87"/>
        <v>0</v>
      </c>
      <c r="AT278" s="43">
        <f t="shared" si="88"/>
        <v>5.2520870480907353E-2</v>
      </c>
      <c r="AU278" s="43">
        <f t="shared" si="89"/>
        <v>5.0577468243672118E-2</v>
      </c>
    </row>
    <row r="279" spans="1:47" x14ac:dyDescent="0.35">
      <c r="A279" t="str">
        <f>_xlfn.XLOOKUP(B279,'country codes'!G:G,'country codes'!H:H,,0)</f>
        <v>Cape-Verde</v>
      </c>
      <c r="B279" s="34" t="s">
        <v>168</v>
      </c>
      <c r="C279" s="41">
        <v>533877</v>
      </c>
      <c r="D279" s="34" t="s">
        <v>136</v>
      </c>
      <c r="E279" s="34">
        <v>0</v>
      </c>
      <c r="F279" s="41">
        <v>539939.99999999988</v>
      </c>
      <c r="G279" s="34">
        <v>0</v>
      </c>
      <c r="I279" s="34">
        <v>0</v>
      </c>
      <c r="K279" s="34">
        <v>0</v>
      </c>
      <c r="M279" s="34">
        <v>0</v>
      </c>
      <c r="O279" s="34">
        <v>0</v>
      </c>
      <c r="P279" s="41">
        <v>571201.5</v>
      </c>
      <c r="Q279" s="34">
        <v>0</v>
      </c>
      <c r="R279" s="34">
        <f t="shared" si="72"/>
        <v>27</v>
      </c>
      <c r="T279" s="34">
        <v>0</v>
      </c>
      <c r="V279" s="34">
        <v>0</v>
      </c>
      <c r="X279" s="34">
        <v>0</v>
      </c>
      <c r="Y279" s="41">
        <v>593149.50000000012</v>
      </c>
      <c r="Z279" s="34">
        <v>0</v>
      </c>
      <c r="AA279" s="34">
        <v>27</v>
      </c>
      <c r="AB279" s="35">
        <f t="shared" si="73"/>
        <v>0</v>
      </c>
      <c r="AC279" s="35">
        <f t="shared" si="74"/>
        <v>0</v>
      </c>
      <c r="AD279" s="35">
        <f t="shared" si="75"/>
        <v>0</v>
      </c>
      <c r="AE279" s="70">
        <f t="shared" si="76"/>
        <v>0</v>
      </c>
      <c r="AF279" s="70" t="str">
        <f t="shared" si="77"/>
        <v/>
      </c>
      <c r="AG279" s="70">
        <f t="shared" si="78"/>
        <v>27</v>
      </c>
      <c r="AH279" s="70" t="str">
        <f t="shared" si="79"/>
        <v>2018 (triag)</v>
      </c>
      <c r="AI279" s="70">
        <f t="shared" si="80"/>
        <v>27</v>
      </c>
      <c r="AJ279" s="70" t="str">
        <f t="shared" si="81"/>
        <v>2018 (triag)</v>
      </c>
      <c r="AK279" s="70" t="str">
        <f t="shared" si="82"/>
        <v/>
      </c>
      <c r="AL279" s="72">
        <f>IF(AK279="Adjust",(_xlfn.XLOOKUP(A279,'Adj factor'!A:A,'Adj factor'!I:I,,0)*AI279),'Aggregate (2)'!AI279)</f>
        <v>27</v>
      </c>
      <c r="AM279" s="72">
        <f t="shared" si="83"/>
        <v>27</v>
      </c>
      <c r="AN279" s="73" t="str">
        <f t="shared" si="84"/>
        <v>No change</v>
      </c>
      <c r="AO279" s="42">
        <f>VLOOKUP(B279,'Growthrates source'!A$2:H$49,8,FALSE)</f>
        <v>0.12998282689096063</v>
      </c>
      <c r="AP279" s="42">
        <f>VLOOKUP(B279,'Growthrates source'!A$2:I$49,9,FALSE)</f>
        <v>5.4673730437993617E-2</v>
      </c>
      <c r="AQ279" s="41">
        <f t="shared" si="85"/>
        <v>14.096446319631706</v>
      </c>
      <c r="AR279" s="41">
        <f t="shared" si="86"/>
        <v>31.812460648202613</v>
      </c>
      <c r="AS279" s="43">
        <f t="shared" si="87"/>
        <v>0</v>
      </c>
      <c r="AT279" s="43">
        <f t="shared" si="88"/>
        <v>0.47268783432816613</v>
      </c>
      <c r="AU279" s="43">
        <f t="shared" si="89"/>
        <v>0.45519721419304904</v>
      </c>
    </row>
    <row r="280" spans="1:47" x14ac:dyDescent="0.35">
      <c r="A280" t="str">
        <f>_xlfn.XLOOKUP(B280,'country codes'!G:G,'country codes'!H:H,,0)</f>
        <v>Cape-Verde</v>
      </c>
      <c r="B280" s="34" t="s">
        <v>168</v>
      </c>
      <c r="C280" s="41">
        <v>533878</v>
      </c>
      <c r="D280" s="34" t="s">
        <v>231</v>
      </c>
      <c r="E280" s="34">
        <v>0</v>
      </c>
      <c r="F280" s="41">
        <v>539939.99999999988</v>
      </c>
      <c r="G280" s="34">
        <v>0</v>
      </c>
      <c r="I280" s="34">
        <v>0</v>
      </c>
      <c r="K280" s="34">
        <v>0</v>
      </c>
      <c r="M280" s="34">
        <v>0</v>
      </c>
      <c r="O280" s="34">
        <v>0</v>
      </c>
      <c r="P280" s="41">
        <v>571201.5</v>
      </c>
      <c r="Q280" s="34">
        <v>0</v>
      </c>
      <c r="R280" s="34">
        <f t="shared" si="72"/>
        <v>14</v>
      </c>
      <c r="T280" s="34">
        <v>0</v>
      </c>
      <c r="V280" s="34">
        <v>0</v>
      </c>
      <c r="X280" s="34">
        <v>0</v>
      </c>
      <c r="Y280" s="41">
        <v>593149.50000000012</v>
      </c>
      <c r="Z280" s="34">
        <v>0</v>
      </c>
      <c r="AA280" s="34">
        <v>14</v>
      </c>
      <c r="AB280" s="35">
        <f t="shared" si="73"/>
        <v>0</v>
      </c>
      <c r="AC280" s="35">
        <f t="shared" si="74"/>
        <v>0</v>
      </c>
      <c r="AD280" s="35">
        <f t="shared" si="75"/>
        <v>0</v>
      </c>
      <c r="AE280" s="70">
        <f t="shared" si="76"/>
        <v>0</v>
      </c>
      <c r="AF280" s="70" t="str">
        <f t="shared" si="77"/>
        <v/>
      </c>
      <c r="AG280" s="70">
        <f t="shared" si="78"/>
        <v>14</v>
      </c>
      <c r="AH280" s="70" t="str">
        <f t="shared" si="79"/>
        <v>2018 (triag)</v>
      </c>
      <c r="AI280" s="70">
        <f t="shared" si="80"/>
        <v>14</v>
      </c>
      <c r="AJ280" s="70" t="str">
        <f t="shared" si="81"/>
        <v>2018 (triag)</v>
      </c>
      <c r="AK280" s="70" t="str">
        <f t="shared" si="82"/>
        <v/>
      </c>
      <c r="AL280" s="72">
        <f>IF(AK280="Adjust",(_xlfn.XLOOKUP(A280,'Adj factor'!A:A,'Adj factor'!I:I,,0)*AI280),'Aggregate (2)'!AI280)</f>
        <v>14</v>
      </c>
      <c r="AM280" s="72">
        <f t="shared" si="83"/>
        <v>14</v>
      </c>
      <c r="AN280" s="73" t="str">
        <f t="shared" si="84"/>
        <v>No change</v>
      </c>
      <c r="AO280" s="42">
        <f>VLOOKUP(B280,'Growthrates source'!A$2:H$49,8,FALSE)</f>
        <v>0.12998282689096063</v>
      </c>
      <c r="AP280" s="42">
        <f>VLOOKUP(B280,'Growthrates source'!A$2:I$49,9,FALSE)</f>
        <v>5.4673730437993617E-2</v>
      </c>
      <c r="AQ280" s="41">
        <f t="shared" si="85"/>
        <v>7.3092684620312545</v>
      </c>
      <c r="AR280" s="41">
        <f t="shared" si="86"/>
        <v>16.49534996573469</v>
      </c>
      <c r="AS280" s="43">
        <f t="shared" si="87"/>
        <v>0</v>
      </c>
      <c r="AT280" s="43">
        <f t="shared" si="88"/>
        <v>0.24509739557756763</v>
      </c>
      <c r="AU280" s="43">
        <f t="shared" si="89"/>
        <v>0.23602818513713655</v>
      </c>
    </row>
    <row r="281" spans="1:47" x14ac:dyDescent="0.35">
      <c r="A281" t="str">
        <f>_xlfn.XLOOKUP(B281,'country codes'!G:G,'country codes'!H:H,,0)</f>
        <v>Cape-Verde</v>
      </c>
      <c r="B281" s="34" t="s">
        <v>168</v>
      </c>
      <c r="C281" s="41">
        <v>533879</v>
      </c>
      <c r="D281" s="34" t="s">
        <v>141</v>
      </c>
      <c r="E281" s="34">
        <v>0</v>
      </c>
      <c r="F281" s="41">
        <v>539939.99999999988</v>
      </c>
      <c r="G281" s="34">
        <v>0</v>
      </c>
      <c r="I281" s="34">
        <v>0</v>
      </c>
      <c r="K281" s="34">
        <v>0</v>
      </c>
      <c r="M281" s="34">
        <v>0</v>
      </c>
      <c r="O281" s="34">
        <v>0</v>
      </c>
      <c r="P281" s="41">
        <v>571201.5</v>
      </c>
      <c r="Q281" s="34">
        <v>0</v>
      </c>
      <c r="R281" s="34">
        <f t="shared" si="72"/>
        <v>40</v>
      </c>
      <c r="T281" s="34">
        <v>0</v>
      </c>
      <c r="V281" s="34">
        <v>0</v>
      </c>
      <c r="X281" s="34">
        <v>0</v>
      </c>
      <c r="Y281" s="41">
        <v>593149.50000000012</v>
      </c>
      <c r="Z281" s="34">
        <v>4</v>
      </c>
      <c r="AA281" s="34">
        <v>40</v>
      </c>
      <c r="AB281" s="35">
        <f t="shared" si="73"/>
        <v>0</v>
      </c>
      <c r="AC281" s="35">
        <f t="shared" si="74"/>
        <v>0</v>
      </c>
      <c r="AD281" s="35">
        <f t="shared" si="75"/>
        <v>4</v>
      </c>
      <c r="AE281" s="70">
        <f t="shared" si="76"/>
        <v>0</v>
      </c>
      <c r="AF281" s="70" t="str">
        <f t="shared" si="77"/>
        <v/>
      </c>
      <c r="AG281" s="70">
        <f t="shared" si="78"/>
        <v>40</v>
      </c>
      <c r="AH281" s="70" t="str">
        <f t="shared" si="79"/>
        <v>2018 (triag)</v>
      </c>
      <c r="AI281" s="70">
        <f t="shared" si="80"/>
        <v>4</v>
      </c>
      <c r="AJ281" s="70">
        <f t="shared" si="81"/>
        <v>2022</v>
      </c>
      <c r="AK281" s="70" t="str">
        <f t="shared" si="82"/>
        <v>Adjust</v>
      </c>
      <c r="AL281" s="72">
        <f>IF(AK281="Adjust",(_xlfn.XLOOKUP(A281,'Adj factor'!A:A,'Adj factor'!I:I,,0)*AI281),'Aggregate (2)'!AI281)</f>
        <v>4.9737065309584398</v>
      </c>
      <c r="AM281" s="72">
        <f t="shared" si="83"/>
        <v>40</v>
      </c>
      <c r="AN281" s="73" t="str">
        <f t="shared" si="84"/>
        <v>Decreasing</v>
      </c>
      <c r="AO281" s="42">
        <f>VLOOKUP(B281,'Growthrates source'!A$2:H$49,8,FALSE)</f>
        <v>0.12998282689096063</v>
      </c>
      <c r="AP281" s="42">
        <f>VLOOKUP(B281,'Growthrates source'!A$2:I$49,9,FALSE)</f>
        <v>5.4673730437993617E-2</v>
      </c>
      <c r="AQ281" s="41">
        <f t="shared" si="85"/>
        <v>20.883624177232157</v>
      </c>
      <c r="AR281" s="41">
        <f t="shared" si="86"/>
        <v>47.129571330670537</v>
      </c>
      <c r="AS281" s="43">
        <f t="shared" si="87"/>
        <v>0</v>
      </c>
      <c r="AT281" s="43">
        <f t="shared" si="88"/>
        <v>0.70027827307876467</v>
      </c>
      <c r="AU281" s="43">
        <f t="shared" si="89"/>
        <v>0.67436624324896155</v>
      </c>
    </row>
    <row r="282" spans="1:47" x14ac:dyDescent="0.35">
      <c r="A282" t="str">
        <f>_xlfn.XLOOKUP(B282,'country codes'!G:G,'country codes'!H:H,,0)</f>
        <v>Cape-Verde</v>
      </c>
      <c r="B282" s="34" t="s">
        <v>168</v>
      </c>
      <c r="C282" s="41">
        <v>533880</v>
      </c>
      <c r="D282" s="34" t="s">
        <v>232</v>
      </c>
      <c r="E282" s="34">
        <v>0</v>
      </c>
      <c r="F282" s="41">
        <v>539939.99999999988</v>
      </c>
      <c r="G282" s="34">
        <v>0</v>
      </c>
      <c r="I282" s="34">
        <v>0</v>
      </c>
      <c r="K282" s="34">
        <v>0</v>
      </c>
      <c r="M282" s="34">
        <v>0</v>
      </c>
      <c r="O282" s="34">
        <v>0</v>
      </c>
      <c r="P282" s="41">
        <v>571201.5</v>
      </c>
      <c r="Q282" s="34">
        <v>0</v>
      </c>
      <c r="R282" s="34">
        <f t="shared" si="72"/>
        <v>1357</v>
      </c>
      <c r="T282" s="34">
        <v>0</v>
      </c>
      <c r="V282" s="34">
        <v>0</v>
      </c>
      <c r="X282" s="34">
        <v>0</v>
      </c>
      <c r="Y282" s="41">
        <v>593149.50000000012</v>
      </c>
      <c r="Z282" s="34">
        <v>0</v>
      </c>
      <c r="AA282" s="34">
        <v>1357</v>
      </c>
      <c r="AB282" s="35">
        <f t="shared" si="73"/>
        <v>0</v>
      </c>
      <c r="AC282" s="35">
        <f t="shared" si="74"/>
        <v>0</v>
      </c>
      <c r="AD282" s="35">
        <f t="shared" si="75"/>
        <v>0</v>
      </c>
      <c r="AE282" s="70">
        <f t="shared" si="76"/>
        <v>0</v>
      </c>
      <c r="AF282" s="70" t="str">
        <f t="shared" si="77"/>
        <v/>
      </c>
      <c r="AG282" s="70">
        <f t="shared" si="78"/>
        <v>1357</v>
      </c>
      <c r="AH282" s="70" t="str">
        <f t="shared" si="79"/>
        <v>2018 (triag)</v>
      </c>
      <c r="AI282" s="70">
        <f t="shared" si="80"/>
        <v>1357</v>
      </c>
      <c r="AJ282" s="70" t="str">
        <f t="shared" si="81"/>
        <v>2018 (triag)</v>
      </c>
      <c r="AK282" s="70" t="str">
        <f t="shared" si="82"/>
        <v/>
      </c>
      <c r="AL282" s="72">
        <f>IF(AK282="Adjust",(_xlfn.XLOOKUP(A282,'Adj factor'!A:A,'Adj factor'!I:I,,0)*AI282),'Aggregate (2)'!AI282)</f>
        <v>1357</v>
      </c>
      <c r="AM282" s="72">
        <f t="shared" si="83"/>
        <v>1357</v>
      </c>
      <c r="AN282" s="73" t="str">
        <f t="shared" si="84"/>
        <v>No change</v>
      </c>
      <c r="AO282" s="42">
        <f>VLOOKUP(B282,'Growthrates source'!A$2:H$49,8,FALSE)</f>
        <v>0.12998282689096063</v>
      </c>
      <c r="AP282" s="42">
        <f>VLOOKUP(B282,'Growthrates source'!A$2:I$49,9,FALSE)</f>
        <v>5.4673730437993617E-2</v>
      </c>
      <c r="AQ282" s="41">
        <f t="shared" si="85"/>
        <v>708.47695021260097</v>
      </c>
      <c r="AR282" s="41">
        <f t="shared" si="86"/>
        <v>1598.8707073929979</v>
      </c>
      <c r="AS282" s="43">
        <f t="shared" si="87"/>
        <v>0</v>
      </c>
      <c r="AT282" s="43">
        <f t="shared" si="88"/>
        <v>23.756940414197093</v>
      </c>
      <c r="AU282" s="43">
        <f t="shared" si="89"/>
        <v>22.877874802221022</v>
      </c>
    </row>
    <row r="283" spans="1:47" x14ac:dyDescent="0.35">
      <c r="A283" t="str">
        <f>_xlfn.XLOOKUP(B283,'country codes'!G:G,'country codes'!H:H,,0)</f>
        <v>Cape-Verde</v>
      </c>
      <c r="B283" s="34" t="s">
        <v>168</v>
      </c>
      <c r="C283" s="41">
        <v>533881</v>
      </c>
      <c r="D283" s="34" t="s">
        <v>233</v>
      </c>
      <c r="E283" s="34">
        <v>0</v>
      </c>
      <c r="F283" s="41">
        <v>539939.99999999988</v>
      </c>
      <c r="G283" s="34">
        <v>0</v>
      </c>
      <c r="I283" s="34">
        <v>0</v>
      </c>
      <c r="K283" s="34">
        <v>0</v>
      </c>
      <c r="M283" s="34">
        <v>0</v>
      </c>
      <c r="O283" s="34">
        <v>0</v>
      </c>
      <c r="P283" s="41">
        <v>571201.5</v>
      </c>
      <c r="Q283" s="34">
        <v>0</v>
      </c>
      <c r="R283" s="34">
        <f t="shared" si="72"/>
        <v>95</v>
      </c>
      <c r="T283" s="34">
        <v>0</v>
      </c>
      <c r="V283" s="34">
        <v>0</v>
      </c>
      <c r="X283" s="34">
        <v>0</v>
      </c>
      <c r="Y283" s="41">
        <v>593149.50000000012</v>
      </c>
      <c r="Z283" s="34">
        <v>0</v>
      </c>
      <c r="AA283" s="34">
        <v>95</v>
      </c>
      <c r="AB283" s="35">
        <f t="shared" si="73"/>
        <v>0</v>
      </c>
      <c r="AC283" s="35">
        <f t="shared" si="74"/>
        <v>0</v>
      </c>
      <c r="AD283" s="35">
        <f t="shared" si="75"/>
        <v>0</v>
      </c>
      <c r="AE283" s="70">
        <f t="shared" si="76"/>
        <v>0</v>
      </c>
      <c r="AF283" s="70" t="str">
        <f t="shared" si="77"/>
        <v/>
      </c>
      <c r="AG283" s="70">
        <f t="shared" si="78"/>
        <v>95</v>
      </c>
      <c r="AH283" s="70" t="str">
        <f t="shared" si="79"/>
        <v>2018 (triag)</v>
      </c>
      <c r="AI283" s="70">
        <f t="shared" si="80"/>
        <v>95</v>
      </c>
      <c r="AJ283" s="70" t="str">
        <f t="shared" si="81"/>
        <v>2018 (triag)</v>
      </c>
      <c r="AK283" s="70" t="str">
        <f t="shared" si="82"/>
        <v/>
      </c>
      <c r="AL283" s="72">
        <f>IF(AK283="Adjust",(_xlfn.XLOOKUP(A283,'Adj factor'!A:A,'Adj factor'!I:I,,0)*AI283),'Aggregate (2)'!AI283)</f>
        <v>95</v>
      </c>
      <c r="AM283" s="72">
        <f t="shared" si="83"/>
        <v>95</v>
      </c>
      <c r="AN283" s="73" t="str">
        <f t="shared" si="84"/>
        <v>No change</v>
      </c>
      <c r="AO283" s="42">
        <f>VLOOKUP(B283,'Growthrates source'!A$2:H$49,8,FALSE)</f>
        <v>0.12998282689096063</v>
      </c>
      <c r="AP283" s="42">
        <f>VLOOKUP(B283,'Growthrates source'!A$2:I$49,9,FALSE)</f>
        <v>5.4673730437993617E-2</v>
      </c>
      <c r="AQ283" s="41">
        <f t="shared" si="85"/>
        <v>49.598607420926371</v>
      </c>
      <c r="AR283" s="41">
        <f t="shared" si="86"/>
        <v>111.93273191034253</v>
      </c>
      <c r="AS283" s="43">
        <f t="shared" si="87"/>
        <v>0</v>
      </c>
      <c r="AT283" s="43">
        <f t="shared" si="88"/>
        <v>1.6631608985620661</v>
      </c>
      <c r="AU283" s="43">
        <f t="shared" si="89"/>
        <v>1.6016198277162836</v>
      </c>
    </row>
    <row r="284" spans="1:47" x14ac:dyDescent="0.35">
      <c r="A284" t="str">
        <f>_xlfn.XLOOKUP(B284,'country codes'!G:G,'country codes'!H:H,,0)</f>
        <v>Cape-Verde</v>
      </c>
      <c r="B284" s="34" t="s">
        <v>168</v>
      </c>
      <c r="C284" s="41">
        <v>533882</v>
      </c>
      <c r="D284" s="34" t="s">
        <v>134</v>
      </c>
      <c r="E284" s="34">
        <v>0</v>
      </c>
      <c r="F284" s="41">
        <v>539939.99999999988</v>
      </c>
      <c r="G284" s="34">
        <v>0</v>
      </c>
      <c r="I284" s="34">
        <v>0</v>
      </c>
      <c r="K284" s="34">
        <v>0</v>
      </c>
      <c r="M284" s="34">
        <v>0</v>
      </c>
      <c r="O284" s="34">
        <v>0</v>
      </c>
      <c r="P284" s="41">
        <v>571201.5</v>
      </c>
      <c r="Q284" s="34">
        <v>0</v>
      </c>
      <c r="R284" s="34">
        <f t="shared" si="72"/>
        <v>65</v>
      </c>
      <c r="T284" s="34">
        <v>0</v>
      </c>
      <c r="V284" s="34">
        <v>0</v>
      </c>
      <c r="X284" s="34">
        <v>0</v>
      </c>
      <c r="Y284" s="41">
        <v>593149.50000000012</v>
      </c>
      <c r="Z284" s="34">
        <v>0</v>
      </c>
      <c r="AA284" s="34">
        <v>65</v>
      </c>
      <c r="AB284" s="35">
        <f t="shared" si="73"/>
        <v>0</v>
      </c>
      <c r="AC284" s="35">
        <f t="shared" si="74"/>
        <v>0</v>
      </c>
      <c r="AD284" s="35">
        <f t="shared" si="75"/>
        <v>0</v>
      </c>
      <c r="AE284" s="70">
        <f t="shared" si="76"/>
        <v>0</v>
      </c>
      <c r="AF284" s="70" t="str">
        <f t="shared" si="77"/>
        <v/>
      </c>
      <c r="AG284" s="70">
        <f t="shared" si="78"/>
        <v>65</v>
      </c>
      <c r="AH284" s="70" t="str">
        <f t="shared" si="79"/>
        <v>2018 (triag)</v>
      </c>
      <c r="AI284" s="70">
        <f t="shared" si="80"/>
        <v>65</v>
      </c>
      <c r="AJ284" s="70" t="str">
        <f t="shared" si="81"/>
        <v>2018 (triag)</v>
      </c>
      <c r="AK284" s="70" t="str">
        <f t="shared" si="82"/>
        <v/>
      </c>
      <c r="AL284" s="72">
        <f>IF(AK284="Adjust",(_xlfn.XLOOKUP(A284,'Adj factor'!A:A,'Adj factor'!I:I,,0)*AI284),'Aggregate (2)'!AI284)</f>
        <v>65</v>
      </c>
      <c r="AM284" s="72">
        <f t="shared" si="83"/>
        <v>65</v>
      </c>
      <c r="AN284" s="73" t="str">
        <f t="shared" si="84"/>
        <v>No change</v>
      </c>
      <c r="AO284" s="42">
        <f>VLOOKUP(B284,'Growthrates source'!A$2:H$49,8,FALSE)</f>
        <v>0.12998282689096063</v>
      </c>
      <c r="AP284" s="42">
        <f>VLOOKUP(B284,'Growthrates source'!A$2:I$49,9,FALSE)</f>
        <v>5.4673730437993617E-2</v>
      </c>
      <c r="AQ284" s="41">
        <f t="shared" si="85"/>
        <v>33.935889288002258</v>
      </c>
      <c r="AR284" s="41">
        <f t="shared" si="86"/>
        <v>76.585553412339621</v>
      </c>
      <c r="AS284" s="43">
        <f t="shared" si="87"/>
        <v>0</v>
      </c>
      <c r="AT284" s="43">
        <f t="shared" si="88"/>
        <v>1.1379521937529926</v>
      </c>
      <c r="AU284" s="43">
        <f t="shared" si="89"/>
        <v>1.0958451452795626</v>
      </c>
    </row>
    <row r="285" spans="1:47" x14ac:dyDescent="0.35">
      <c r="A285" t="str">
        <f>_xlfn.XLOOKUP(B285,'country codes'!G:G,'country codes'!H:H,,0)</f>
        <v>Cape-Verde</v>
      </c>
      <c r="B285" s="34" t="s">
        <v>168</v>
      </c>
      <c r="C285" s="41">
        <v>533883</v>
      </c>
      <c r="D285" s="34" t="s">
        <v>142</v>
      </c>
      <c r="E285" s="34">
        <v>0</v>
      </c>
      <c r="F285" s="41">
        <v>539939.99999999988</v>
      </c>
      <c r="G285" s="34">
        <v>0</v>
      </c>
      <c r="I285" s="34">
        <v>0</v>
      </c>
      <c r="K285" s="34">
        <v>0</v>
      </c>
      <c r="M285" s="34">
        <v>0</v>
      </c>
      <c r="O285" s="34">
        <v>0</v>
      </c>
      <c r="P285" s="41">
        <v>571201.5</v>
      </c>
      <c r="Q285" s="34">
        <v>0</v>
      </c>
      <c r="R285" s="34">
        <f t="shared" si="72"/>
        <v>0</v>
      </c>
      <c r="T285" s="34">
        <v>0</v>
      </c>
      <c r="V285" s="34">
        <v>0</v>
      </c>
      <c r="X285" s="34">
        <v>0</v>
      </c>
      <c r="Y285" s="41">
        <v>593149.50000000012</v>
      </c>
      <c r="Z285" s="34">
        <v>0</v>
      </c>
      <c r="AA285" s="34">
        <v>0</v>
      </c>
      <c r="AB285" s="35">
        <f t="shared" si="73"/>
        <v>0</v>
      </c>
      <c r="AC285" s="35">
        <f t="shared" si="74"/>
        <v>0</v>
      </c>
      <c r="AD285" s="35">
        <f t="shared" si="75"/>
        <v>0</v>
      </c>
      <c r="AE285" s="70">
        <f t="shared" si="76"/>
        <v>0</v>
      </c>
      <c r="AF285" s="70" t="str">
        <f t="shared" si="77"/>
        <v/>
      </c>
      <c r="AG285" s="70">
        <f t="shared" si="78"/>
        <v>0</v>
      </c>
      <c r="AH285" s="70" t="str">
        <f t="shared" si="79"/>
        <v/>
      </c>
      <c r="AI285" s="70">
        <f t="shared" si="80"/>
        <v>0</v>
      </c>
      <c r="AJ285" s="70" t="str">
        <f t="shared" si="81"/>
        <v/>
      </c>
      <c r="AK285" s="70" t="str">
        <f t="shared" si="82"/>
        <v/>
      </c>
      <c r="AL285" s="72">
        <f>IF(AK285="Adjust",(_xlfn.XLOOKUP(A285,'Adj factor'!A:A,'Adj factor'!I:I,,0)*AI285),'Aggregate (2)'!AI285)</f>
        <v>0</v>
      </c>
      <c r="AM285" s="72">
        <f t="shared" si="83"/>
        <v>0</v>
      </c>
      <c r="AN285" s="73" t="str">
        <f t="shared" si="84"/>
        <v>No change</v>
      </c>
      <c r="AO285" s="42">
        <f>VLOOKUP(B285,'Growthrates source'!A$2:H$49,8,FALSE)</f>
        <v>0.12998282689096063</v>
      </c>
      <c r="AP285" s="42">
        <f>VLOOKUP(B285,'Growthrates source'!A$2:I$49,9,FALSE)</f>
        <v>5.4673730437993617E-2</v>
      </c>
      <c r="AQ285" s="41">
        <f t="shared" si="85"/>
        <v>0</v>
      </c>
      <c r="AR285" s="41">
        <f t="shared" si="86"/>
        <v>0</v>
      </c>
      <c r="AS285" s="43">
        <f t="shared" si="87"/>
        <v>0</v>
      </c>
      <c r="AT285" s="43">
        <f t="shared" si="88"/>
        <v>0</v>
      </c>
      <c r="AU285" s="43">
        <f t="shared" si="89"/>
        <v>0</v>
      </c>
    </row>
    <row r="286" spans="1:47" x14ac:dyDescent="0.35">
      <c r="A286" t="str">
        <f>_xlfn.XLOOKUP(B286,'country codes'!G:G,'country codes'!H:H,,0)</f>
        <v>Cape-Verde</v>
      </c>
      <c r="B286" s="34" t="s">
        <v>168</v>
      </c>
      <c r="C286" s="41">
        <v>533884</v>
      </c>
      <c r="D286" s="34" t="s">
        <v>83</v>
      </c>
      <c r="E286" s="34">
        <v>0</v>
      </c>
      <c r="F286" s="41">
        <v>539939.99999999988</v>
      </c>
      <c r="G286" s="34">
        <v>0</v>
      </c>
      <c r="I286" s="34">
        <v>0</v>
      </c>
      <c r="K286" s="34">
        <v>0</v>
      </c>
      <c r="M286" s="34">
        <v>0</v>
      </c>
      <c r="O286" s="34">
        <v>0</v>
      </c>
      <c r="P286" s="41">
        <v>571201.5</v>
      </c>
      <c r="Q286" s="34">
        <v>0</v>
      </c>
      <c r="R286" s="34">
        <f t="shared" si="72"/>
        <v>58</v>
      </c>
      <c r="T286" s="34">
        <v>0</v>
      </c>
      <c r="V286" s="34">
        <v>0</v>
      </c>
      <c r="X286" s="34">
        <v>0</v>
      </c>
      <c r="Y286" s="41">
        <v>593149.50000000012</v>
      </c>
      <c r="Z286" s="34">
        <v>10</v>
      </c>
      <c r="AA286" s="34">
        <v>58</v>
      </c>
      <c r="AB286" s="35">
        <f t="shared" si="73"/>
        <v>0</v>
      </c>
      <c r="AC286" s="35">
        <f t="shared" si="74"/>
        <v>0</v>
      </c>
      <c r="AD286" s="35">
        <f t="shared" si="75"/>
        <v>10</v>
      </c>
      <c r="AE286" s="70">
        <f t="shared" si="76"/>
        <v>0</v>
      </c>
      <c r="AF286" s="70" t="str">
        <f t="shared" si="77"/>
        <v/>
      </c>
      <c r="AG286" s="70">
        <f t="shared" si="78"/>
        <v>58</v>
      </c>
      <c r="AH286" s="70" t="str">
        <f t="shared" si="79"/>
        <v>2018 (triag)</v>
      </c>
      <c r="AI286" s="70">
        <f t="shared" si="80"/>
        <v>10</v>
      </c>
      <c r="AJ286" s="70">
        <f t="shared" si="81"/>
        <v>2022</v>
      </c>
      <c r="AK286" s="70" t="str">
        <f t="shared" si="82"/>
        <v>Adjust</v>
      </c>
      <c r="AL286" s="72">
        <f>IF(AK286="Adjust",(_xlfn.XLOOKUP(A286,'Adj factor'!A:A,'Adj factor'!I:I,,0)*AI286),'Aggregate (2)'!AI286)</f>
        <v>12.434266327396099</v>
      </c>
      <c r="AM286" s="72">
        <f t="shared" si="83"/>
        <v>58</v>
      </c>
      <c r="AN286" s="73" t="str">
        <f t="shared" si="84"/>
        <v>Decreasing</v>
      </c>
      <c r="AO286" s="42">
        <f>VLOOKUP(B286,'Growthrates source'!A$2:H$49,8,FALSE)</f>
        <v>0.12998282689096063</v>
      </c>
      <c r="AP286" s="42">
        <f>VLOOKUP(B286,'Growthrates source'!A$2:I$49,9,FALSE)</f>
        <v>5.4673730437993617E-2</v>
      </c>
      <c r="AQ286" s="41">
        <f t="shared" si="85"/>
        <v>30.281255056986627</v>
      </c>
      <c r="AR286" s="41">
        <f t="shared" si="86"/>
        <v>68.337878429472283</v>
      </c>
      <c r="AS286" s="43">
        <f t="shared" si="87"/>
        <v>0</v>
      </c>
      <c r="AT286" s="43">
        <f t="shared" si="88"/>
        <v>1.0154034959642089</v>
      </c>
      <c r="AU286" s="43">
        <f t="shared" si="89"/>
        <v>0.97783105271099424</v>
      </c>
    </row>
    <row r="287" spans="1:47" x14ac:dyDescent="0.35">
      <c r="A287" t="str">
        <f>_xlfn.XLOOKUP(B287,'country codes'!G:G,'country codes'!H:H,,0)</f>
        <v>Cape-Verde</v>
      </c>
      <c r="B287" s="34" t="s">
        <v>168</v>
      </c>
      <c r="C287" s="41">
        <v>533885</v>
      </c>
      <c r="D287" s="34" t="s">
        <v>84</v>
      </c>
      <c r="E287" s="34">
        <v>0</v>
      </c>
      <c r="F287" s="41">
        <v>539939.99999999988</v>
      </c>
      <c r="G287" s="34">
        <v>0</v>
      </c>
      <c r="I287" s="34">
        <v>0</v>
      </c>
      <c r="K287" s="34">
        <v>0</v>
      </c>
      <c r="M287" s="34">
        <v>0</v>
      </c>
      <c r="O287" s="34">
        <v>0</v>
      </c>
      <c r="P287" s="41">
        <v>571201.5</v>
      </c>
      <c r="Q287" s="34">
        <v>0</v>
      </c>
      <c r="R287" s="34">
        <f t="shared" si="72"/>
        <v>0</v>
      </c>
      <c r="T287" s="34">
        <v>0</v>
      </c>
      <c r="V287" s="34">
        <v>0</v>
      </c>
      <c r="X287" s="34">
        <v>0</v>
      </c>
      <c r="Y287" s="41">
        <v>593149.50000000012</v>
      </c>
      <c r="Z287" s="34">
        <v>0</v>
      </c>
      <c r="AA287" s="34">
        <v>0</v>
      </c>
      <c r="AB287" s="35">
        <f t="shared" si="73"/>
        <v>0</v>
      </c>
      <c r="AC287" s="35">
        <f t="shared" si="74"/>
        <v>0</v>
      </c>
      <c r="AD287" s="35">
        <f t="shared" si="75"/>
        <v>0</v>
      </c>
      <c r="AE287" s="70">
        <f t="shared" si="76"/>
        <v>0</v>
      </c>
      <c r="AF287" s="70" t="str">
        <f t="shared" si="77"/>
        <v/>
      </c>
      <c r="AG287" s="70">
        <f t="shared" si="78"/>
        <v>0</v>
      </c>
      <c r="AH287" s="70" t="str">
        <f t="shared" si="79"/>
        <v/>
      </c>
      <c r="AI287" s="70">
        <f t="shared" si="80"/>
        <v>0</v>
      </c>
      <c r="AJ287" s="70" t="str">
        <f t="shared" si="81"/>
        <v/>
      </c>
      <c r="AK287" s="70" t="str">
        <f t="shared" si="82"/>
        <v/>
      </c>
      <c r="AL287" s="72">
        <f>IF(AK287="Adjust",(_xlfn.XLOOKUP(A287,'Adj factor'!A:A,'Adj factor'!I:I,,0)*AI287),'Aggregate (2)'!AI287)</f>
        <v>0</v>
      </c>
      <c r="AM287" s="72">
        <f t="shared" si="83"/>
        <v>0</v>
      </c>
      <c r="AN287" s="73" t="str">
        <f t="shared" si="84"/>
        <v>No change</v>
      </c>
      <c r="AO287" s="42">
        <f>VLOOKUP(B287,'Growthrates source'!A$2:H$49,8,FALSE)</f>
        <v>0.12998282689096063</v>
      </c>
      <c r="AP287" s="42">
        <f>VLOOKUP(B287,'Growthrates source'!A$2:I$49,9,FALSE)</f>
        <v>5.4673730437993617E-2</v>
      </c>
      <c r="AQ287" s="41">
        <f t="shared" si="85"/>
        <v>0</v>
      </c>
      <c r="AR287" s="41">
        <f t="shared" si="86"/>
        <v>0</v>
      </c>
      <c r="AS287" s="43">
        <f t="shared" si="87"/>
        <v>0</v>
      </c>
      <c r="AT287" s="43">
        <f t="shared" si="88"/>
        <v>0</v>
      </c>
      <c r="AU287" s="43">
        <f t="shared" si="89"/>
        <v>0</v>
      </c>
    </row>
    <row r="288" spans="1:47" x14ac:dyDescent="0.35">
      <c r="A288" t="str">
        <f>_xlfn.XLOOKUP(B288,'country codes'!G:G,'country codes'!H:H,,0)</f>
        <v>Cape-Verde</v>
      </c>
      <c r="B288" s="34" t="s">
        <v>168</v>
      </c>
      <c r="C288" s="41">
        <v>533886</v>
      </c>
      <c r="D288" s="34" t="s">
        <v>126</v>
      </c>
      <c r="E288" s="34">
        <v>0</v>
      </c>
      <c r="F288" s="41">
        <v>539939.99999999988</v>
      </c>
      <c r="G288" s="34">
        <v>0</v>
      </c>
      <c r="I288" s="34">
        <v>0</v>
      </c>
      <c r="K288" s="34">
        <v>0</v>
      </c>
      <c r="M288" s="34">
        <v>0</v>
      </c>
      <c r="O288" s="34">
        <v>0</v>
      </c>
      <c r="P288" s="41">
        <v>571201.5</v>
      </c>
      <c r="Q288" s="34">
        <v>0</v>
      </c>
      <c r="R288" s="34">
        <f t="shared" si="72"/>
        <v>0</v>
      </c>
      <c r="T288" s="34">
        <v>0</v>
      </c>
      <c r="V288" s="34">
        <v>0</v>
      </c>
      <c r="X288" s="34">
        <v>0</v>
      </c>
      <c r="Y288" s="41">
        <v>593149.50000000012</v>
      </c>
      <c r="Z288" s="34">
        <v>0</v>
      </c>
      <c r="AA288" s="34">
        <v>0</v>
      </c>
      <c r="AB288" s="35">
        <f t="shared" si="73"/>
        <v>0</v>
      </c>
      <c r="AC288" s="35">
        <f t="shared" si="74"/>
        <v>0</v>
      </c>
      <c r="AD288" s="35">
        <f t="shared" si="75"/>
        <v>0</v>
      </c>
      <c r="AE288" s="70">
        <f t="shared" si="76"/>
        <v>0</v>
      </c>
      <c r="AF288" s="70" t="str">
        <f t="shared" si="77"/>
        <v/>
      </c>
      <c r="AG288" s="70">
        <f t="shared" si="78"/>
        <v>0</v>
      </c>
      <c r="AH288" s="70" t="str">
        <f t="shared" si="79"/>
        <v/>
      </c>
      <c r="AI288" s="70">
        <f t="shared" si="80"/>
        <v>0</v>
      </c>
      <c r="AJ288" s="70" t="str">
        <f t="shared" si="81"/>
        <v/>
      </c>
      <c r="AK288" s="70" t="str">
        <f t="shared" si="82"/>
        <v/>
      </c>
      <c r="AL288" s="72">
        <f>IF(AK288="Adjust",(_xlfn.XLOOKUP(A288,'Adj factor'!A:A,'Adj factor'!I:I,,0)*AI288),'Aggregate (2)'!AI288)</f>
        <v>0</v>
      </c>
      <c r="AM288" s="72">
        <f t="shared" si="83"/>
        <v>0</v>
      </c>
      <c r="AN288" s="73" t="str">
        <f t="shared" si="84"/>
        <v>No change</v>
      </c>
      <c r="AO288" s="42">
        <f>VLOOKUP(B288,'Growthrates source'!A$2:H$49,8,FALSE)</f>
        <v>0.12998282689096063</v>
      </c>
      <c r="AP288" s="42">
        <f>VLOOKUP(B288,'Growthrates source'!A$2:I$49,9,FALSE)</f>
        <v>5.4673730437993617E-2</v>
      </c>
      <c r="AQ288" s="41">
        <f t="shared" si="85"/>
        <v>0</v>
      </c>
      <c r="AR288" s="41">
        <f t="shared" si="86"/>
        <v>0</v>
      </c>
      <c r="AS288" s="43">
        <f t="shared" si="87"/>
        <v>0</v>
      </c>
      <c r="AT288" s="43">
        <f t="shared" si="88"/>
        <v>0</v>
      </c>
      <c r="AU288" s="43">
        <f t="shared" si="89"/>
        <v>0</v>
      </c>
    </row>
    <row r="289" spans="1:47" x14ac:dyDescent="0.35">
      <c r="A289" t="str">
        <f>_xlfn.XLOOKUP(B289,'country codes'!G:G,'country codes'!H:H,,0)</f>
        <v>Cape-Verde</v>
      </c>
      <c r="B289" s="34" t="s">
        <v>168</v>
      </c>
      <c r="C289" s="41">
        <v>533887</v>
      </c>
      <c r="D289" s="34" t="s">
        <v>87</v>
      </c>
      <c r="E289" s="34">
        <v>0</v>
      </c>
      <c r="F289" s="41">
        <v>539939.99999999988</v>
      </c>
      <c r="G289" s="34">
        <v>0</v>
      </c>
      <c r="I289" s="34">
        <v>0</v>
      </c>
      <c r="K289" s="34">
        <v>0</v>
      </c>
      <c r="M289" s="34">
        <v>0</v>
      </c>
      <c r="O289" s="34">
        <v>0</v>
      </c>
      <c r="P289" s="41">
        <v>571201.5</v>
      </c>
      <c r="Q289" s="34">
        <v>0</v>
      </c>
      <c r="R289" s="34">
        <f t="shared" si="72"/>
        <v>1</v>
      </c>
      <c r="T289" s="34">
        <v>0</v>
      </c>
      <c r="V289" s="34">
        <v>0</v>
      </c>
      <c r="X289" s="34">
        <v>0</v>
      </c>
      <c r="Y289" s="41">
        <v>593149.50000000012</v>
      </c>
      <c r="Z289" s="34">
        <v>0</v>
      </c>
      <c r="AA289" s="34">
        <v>1</v>
      </c>
      <c r="AB289" s="35">
        <f t="shared" si="73"/>
        <v>0</v>
      </c>
      <c r="AC289" s="35">
        <f t="shared" si="74"/>
        <v>0</v>
      </c>
      <c r="AD289" s="35">
        <f t="shared" si="75"/>
        <v>0</v>
      </c>
      <c r="AE289" s="70">
        <f t="shared" si="76"/>
        <v>0</v>
      </c>
      <c r="AF289" s="70" t="str">
        <f t="shared" si="77"/>
        <v/>
      </c>
      <c r="AG289" s="70">
        <f t="shared" si="78"/>
        <v>1</v>
      </c>
      <c r="AH289" s="70" t="str">
        <f t="shared" si="79"/>
        <v>2018 (triag)</v>
      </c>
      <c r="AI289" s="70">
        <f t="shared" si="80"/>
        <v>1</v>
      </c>
      <c r="AJ289" s="70" t="str">
        <f t="shared" si="81"/>
        <v>2018 (triag)</v>
      </c>
      <c r="AK289" s="70" t="str">
        <f t="shared" si="82"/>
        <v/>
      </c>
      <c r="AL289" s="72">
        <f>IF(AK289="Adjust",(_xlfn.XLOOKUP(A289,'Adj factor'!A:A,'Adj factor'!I:I,,0)*AI289),'Aggregate (2)'!AI289)</f>
        <v>1</v>
      </c>
      <c r="AM289" s="72">
        <f t="shared" si="83"/>
        <v>1</v>
      </c>
      <c r="AN289" s="73" t="str">
        <f t="shared" si="84"/>
        <v>No change</v>
      </c>
      <c r="AO289" s="42">
        <f>VLOOKUP(B289,'Growthrates source'!A$2:H$49,8,FALSE)</f>
        <v>0.12998282689096063</v>
      </c>
      <c r="AP289" s="42">
        <f>VLOOKUP(B289,'Growthrates source'!A$2:I$49,9,FALSE)</f>
        <v>5.4673730437993617E-2</v>
      </c>
      <c r="AQ289" s="41">
        <f t="shared" si="85"/>
        <v>0.52209060443080391</v>
      </c>
      <c r="AR289" s="41">
        <f t="shared" si="86"/>
        <v>1.1782392832667634</v>
      </c>
      <c r="AS289" s="43">
        <f t="shared" si="87"/>
        <v>0</v>
      </c>
      <c r="AT289" s="43">
        <f t="shared" si="88"/>
        <v>1.7506956826969115E-2</v>
      </c>
      <c r="AU289" s="43">
        <f t="shared" si="89"/>
        <v>1.6859156081224038E-2</v>
      </c>
    </row>
    <row r="290" spans="1:47" x14ac:dyDescent="0.35">
      <c r="A290" t="str">
        <f>_xlfn.XLOOKUP(B290,'country codes'!G:G,'country codes'!H:H,,0)</f>
        <v>Algeria</v>
      </c>
      <c r="B290" s="34" t="s">
        <v>162</v>
      </c>
      <c r="C290" s="41">
        <v>37260562.50000003</v>
      </c>
      <c r="D290" s="34" t="s">
        <v>135</v>
      </c>
      <c r="E290" s="34">
        <v>0</v>
      </c>
      <c r="F290" s="41">
        <v>38000626.500000022</v>
      </c>
      <c r="G290" s="34">
        <v>4628</v>
      </c>
      <c r="H290" s="34">
        <v>38760167.5</v>
      </c>
      <c r="I290" s="34">
        <v>612</v>
      </c>
      <c r="J290" s="34">
        <v>39543154.499999985</v>
      </c>
      <c r="K290" s="34">
        <v>0</v>
      </c>
      <c r="L290" s="34">
        <v>40339328.5</v>
      </c>
      <c r="M290" s="34">
        <v>148618</v>
      </c>
      <c r="N290" s="34">
        <v>41136545.999999985</v>
      </c>
      <c r="O290" s="34">
        <v>0</v>
      </c>
      <c r="P290" s="41">
        <v>41927007.000000007</v>
      </c>
      <c r="Q290" s="34">
        <v>185038</v>
      </c>
      <c r="R290" s="34">
        <f t="shared" si="72"/>
        <v>185038</v>
      </c>
      <c r="S290" s="34">
        <v>42705368.50000003</v>
      </c>
      <c r="T290" s="34">
        <v>84280</v>
      </c>
      <c r="U290" s="34">
        <v>43451665.999999985</v>
      </c>
      <c r="V290" s="34">
        <v>0</v>
      </c>
      <c r="W290" s="34">
        <v>44177968.500000007</v>
      </c>
      <c r="X290" s="34">
        <v>0</v>
      </c>
      <c r="Y290" s="41">
        <v>44903225.000000007</v>
      </c>
      <c r="Z290" s="34">
        <v>0</v>
      </c>
      <c r="AA290" s="34">
        <v>73168</v>
      </c>
      <c r="AB290" s="35">
        <f t="shared" si="73"/>
        <v>4628</v>
      </c>
      <c r="AC290" s="35">
        <f t="shared" si="74"/>
        <v>185038</v>
      </c>
      <c r="AD290" s="35">
        <f t="shared" si="75"/>
        <v>0</v>
      </c>
      <c r="AE290" s="70">
        <f t="shared" si="76"/>
        <v>4628</v>
      </c>
      <c r="AF290" s="70">
        <f t="shared" si="77"/>
        <v>2013</v>
      </c>
      <c r="AG290" s="70">
        <f t="shared" si="78"/>
        <v>185038</v>
      </c>
      <c r="AH290" s="70">
        <f t="shared" si="79"/>
        <v>2018</v>
      </c>
      <c r="AI290" s="70">
        <f t="shared" si="80"/>
        <v>84280</v>
      </c>
      <c r="AJ290" s="70">
        <f t="shared" si="81"/>
        <v>2018</v>
      </c>
      <c r="AK290" s="70" t="str">
        <f t="shared" si="82"/>
        <v>Adjust</v>
      </c>
      <c r="AL290" s="72">
        <f>IF(AK290="Adjust",(_xlfn.XLOOKUP(A290,'Adj factor'!A:A,'Adj factor'!I:I,,0)*AI290),'Aggregate (2)'!AI290)</f>
        <v>96067.648697700104</v>
      </c>
      <c r="AM290" s="72">
        <f t="shared" si="83"/>
        <v>185038</v>
      </c>
      <c r="AN290" s="73" t="str">
        <f t="shared" si="84"/>
        <v>Decreasing</v>
      </c>
      <c r="AO290" s="42">
        <f>VLOOKUP(B290,'Growthrates source'!A$2:H$49,8,FALSE)</f>
        <v>-5.6467842638671772E-2</v>
      </c>
      <c r="AP290" s="42">
        <f>VLOOKUP(B290,'Growthrates source'!A$2:I$49,9,FALSE)</f>
        <v>0.17775588866414749</v>
      </c>
      <c r="AQ290" s="41">
        <f t="shared" si="85"/>
        <v>97037.488198034029</v>
      </c>
      <c r="AR290" s="41">
        <f t="shared" si="86"/>
        <v>124714.33885802898</v>
      </c>
      <c r="AS290" s="43">
        <f t="shared" si="87"/>
        <v>1.2178746579349151</v>
      </c>
      <c r="AT290" s="43">
        <f t="shared" si="88"/>
        <v>44.133367306662258</v>
      </c>
      <c r="AU290" s="43">
        <f t="shared" si="89"/>
        <v>41.208176027445681</v>
      </c>
    </row>
    <row r="291" spans="1:47" x14ac:dyDescent="0.35">
      <c r="A291" t="str">
        <f>_xlfn.XLOOKUP(B291,'country codes'!G:G,'country codes'!H:H,,0)</f>
        <v>Algeria</v>
      </c>
      <c r="B291" s="34" t="s">
        <v>162</v>
      </c>
      <c r="C291" s="41">
        <v>37260563.5</v>
      </c>
      <c r="D291" s="34" t="s">
        <v>139</v>
      </c>
      <c r="E291" s="34">
        <v>0</v>
      </c>
      <c r="F291" s="41">
        <v>38000626.500000022</v>
      </c>
      <c r="G291" s="34">
        <v>0</v>
      </c>
      <c r="I291" s="34">
        <v>0</v>
      </c>
      <c r="K291" s="34">
        <v>0</v>
      </c>
      <c r="M291" s="34">
        <v>181916</v>
      </c>
      <c r="O291" s="34">
        <v>184000</v>
      </c>
      <c r="P291" s="41">
        <v>41927007.000000007</v>
      </c>
      <c r="Q291" s="34">
        <v>112822</v>
      </c>
      <c r="R291" s="34">
        <f t="shared" si="72"/>
        <v>112822</v>
      </c>
      <c r="T291" s="34">
        <v>8850</v>
      </c>
      <c r="V291" s="34">
        <v>0</v>
      </c>
      <c r="X291" s="34">
        <v>0</v>
      </c>
      <c r="Y291" s="41">
        <v>44903225.000000007</v>
      </c>
      <c r="Z291" s="34">
        <v>0</v>
      </c>
      <c r="AA291" s="34">
        <v>57705</v>
      </c>
      <c r="AB291" s="35">
        <f t="shared" si="73"/>
        <v>0</v>
      </c>
      <c r="AC291" s="35">
        <f t="shared" si="74"/>
        <v>184000</v>
      </c>
      <c r="AD291" s="35">
        <f t="shared" si="75"/>
        <v>0</v>
      </c>
      <c r="AE291" s="70">
        <f t="shared" si="76"/>
        <v>0</v>
      </c>
      <c r="AF291" s="70" t="str">
        <f t="shared" si="77"/>
        <v/>
      </c>
      <c r="AG291" s="70">
        <f t="shared" si="78"/>
        <v>112822</v>
      </c>
      <c r="AH291" s="70">
        <f t="shared" si="79"/>
        <v>2018</v>
      </c>
      <c r="AI291" s="70">
        <f t="shared" si="80"/>
        <v>8850</v>
      </c>
      <c r="AJ291" s="70">
        <f t="shared" si="81"/>
        <v>2018</v>
      </c>
      <c r="AK291" s="70" t="str">
        <f t="shared" si="82"/>
        <v>Adjust</v>
      </c>
      <c r="AL291" s="72">
        <f>IF(AK291="Adjust",(_xlfn.XLOOKUP(A291,'Adj factor'!A:A,'Adj factor'!I:I,,0)*AI291),'Aggregate (2)'!AI291)</f>
        <v>10087.787031023327</v>
      </c>
      <c r="AM291" s="72">
        <f t="shared" si="83"/>
        <v>112822</v>
      </c>
      <c r="AN291" s="73" t="str">
        <f t="shared" si="84"/>
        <v>Decreasing</v>
      </c>
      <c r="AO291" s="42">
        <f>VLOOKUP(B291,'Growthrates source'!A$2:H$49,8,FALSE)</f>
        <v>-5.6467842638671772E-2</v>
      </c>
      <c r="AP291" s="42">
        <f>VLOOKUP(B291,'Growthrates source'!A$2:I$49,9,FALSE)</f>
        <v>0.17775588866414749</v>
      </c>
      <c r="AQ291" s="41">
        <f t="shared" si="85"/>
        <v>76530.016625677265</v>
      </c>
      <c r="AR291" s="41">
        <f t="shared" si="86"/>
        <v>98357.764648515222</v>
      </c>
      <c r="AS291" s="43">
        <f t="shared" si="87"/>
        <v>0</v>
      </c>
      <c r="AT291" s="43">
        <f t="shared" si="88"/>
        <v>26.909147128007486</v>
      </c>
      <c r="AU291" s="43">
        <f t="shared" si="89"/>
        <v>25.125589531709579</v>
      </c>
    </row>
    <row r="292" spans="1:47" x14ac:dyDescent="0.35">
      <c r="A292" t="str">
        <f>_xlfn.XLOOKUP(B292,'country codes'!G:G,'country codes'!H:H,,0)</f>
        <v>Algeria</v>
      </c>
      <c r="B292" s="34" t="s">
        <v>162</v>
      </c>
      <c r="C292" s="41">
        <v>37260564.5</v>
      </c>
      <c r="D292" s="34" t="s">
        <v>138</v>
      </c>
      <c r="E292" s="34">
        <v>0</v>
      </c>
      <c r="F292" s="41">
        <v>38000626.500000022</v>
      </c>
      <c r="G292" s="34">
        <v>0</v>
      </c>
      <c r="I292" s="34">
        <v>22278</v>
      </c>
      <c r="K292" s="34">
        <v>0</v>
      </c>
      <c r="M292" s="34">
        <v>0</v>
      </c>
      <c r="O292" s="34">
        <v>0</v>
      </c>
      <c r="P292" s="41">
        <v>41927007.000000007</v>
      </c>
      <c r="Q292" s="34">
        <v>17896</v>
      </c>
      <c r="R292" s="34">
        <f t="shared" si="72"/>
        <v>17896</v>
      </c>
      <c r="T292" s="34">
        <v>18140</v>
      </c>
      <c r="V292" s="34">
        <v>0</v>
      </c>
      <c r="X292" s="34">
        <v>0</v>
      </c>
      <c r="Y292" s="41">
        <v>44903225.000000007</v>
      </c>
      <c r="Z292" s="34">
        <v>0</v>
      </c>
      <c r="AA292" s="34">
        <v>8620</v>
      </c>
      <c r="AB292" s="35">
        <f t="shared" si="73"/>
        <v>22278</v>
      </c>
      <c r="AC292" s="35">
        <f t="shared" si="74"/>
        <v>18140</v>
      </c>
      <c r="AD292" s="35">
        <f t="shared" si="75"/>
        <v>0</v>
      </c>
      <c r="AE292" s="70">
        <f t="shared" si="76"/>
        <v>22278</v>
      </c>
      <c r="AF292" s="70">
        <f t="shared" si="77"/>
        <v>2014</v>
      </c>
      <c r="AG292" s="70">
        <f t="shared" si="78"/>
        <v>17896</v>
      </c>
      <c r="AH292" s="70">
        <f t="shared" si="79"/>
        <v>2018</v>
      </c>
      <c r="AI292" s="70">
        <f t="shared" si="80"/>
        <v>18140</v>
      </c>
      <c r="AJ292" s="70">
        <f t="shared" si="81"/>
        <v>2018</v>
      </c>
      <c r="AK292" s="70" t="str">
        <f t="shared" si="82"/>
        <v/>
      </c>
      <c r="AL292" s="72">
        <f>IF(AK292="Adjust",(_xlfn.XLOOKUP(A292,'Adj factor'!A:A,'Adj factor'!I:I,,0)*AI292),'Aggregate (2)'!AI292)</f>
        <v>18140</v>
      </c>
      <c r="AM292" s="72">
        <f t="shared" si="83"/>
        <v>18140</v>
      </c>
      <c r="AN292" s="73" t="str">
        <f t="shared" si="84"/>
        <v>Increasing</v>
      </c>
      <c r="AO292" s="42">
        <f>VLOOKUP(B292,'Growthrates source'!A$2:H$49,8,FALSE)</f>
        <v>-5.6467842638671772E-2</v>
      </c>
      <c r="AP292" s="42">
        <f>VLOOKUP(B292,'Growthrates source'!A$2:I$49,9,FALSE)</f>
        <v>0.17775588866414749</v>
      </c>
      <c r="AQ292" s="41">
        <f t="shared" si="85"/>
        <v>11432.089824336505</v>
      </c>
      <c r="AR292" s="41">
        <f t="shared" si="86"/>
        <v>14692.729074953666</v>
      </c>
      <c r="AS292" s="43">
        <f t="shared" si="87"/>
        <v>5.862534924259732</v>
      </c>
      <c r="AT292" s="43">
        <f t="shared" si="88"/>
        <v>4.2683705040047331</v>
      </c>
      <c r="AU292" s="43">
        <f t="shared" si="89"/>
        <v>4.039798923128572</v>
      </c>
    </row>
    <row r="293" spans="1:47" x14ac:dyDescent="0.35">
      <c r="A293" t="str">
        <f>_xlfn.XLOOKUP(B293,'country codes'!G:G,'country codes'!H:H,,0)</f>
        <v>Algeria</v>
      </c>
      <c r="B293" s="34" t="s">
        <v>162</v>
      </c>
      <c r="C293" s="41">
        <v>37260565.5</v>
      </c>
      <c r="D293" s="34" t="s">
        <v>82</v>
      </c>
      <c r="E293" s="34">
        <v>391</v>
      </c>
      <c r="F293" s="41">
        <v>38000626.500000022</v>
      </c>
      <c r="G293" s="34">
        <v>54</v>
      </c>
      <c r="I293" s="34">
        <v>1029</v>
      </c>
      <c r="K293" s="34">
        <v>0</v>
      </c>
      <c r="M293" s="34">
        <v>81</v>
      </c>
      <c r="O293" s="34">
        <v>1388</v>
      </c>
      <c r="P293" s="41">
        <v>41927007.000000007</v>
      </c>
      <c r="Q293" s="34">
        <v>0</v>
      </c>
      <c r="R293" s="34">
        <f t="shared" si="72"/>
        <v>14106</v>
      </c>
      <c r="T293" s="34">
        <v>86</v>
      </c>
      <c r="V293" s="34">
        <v>0</v>
      </c>
      <c r="X293" s="34">
        <v>613</v>
      </c>
      <c r="Y293" s="41">
        <v>44903225.000000007</v>
      </c>
      <c r="Z293" s="34">
        <v>0</v>
      </c>
      <c r="AA293" s="34">
        <v>14106</v>
      </c>
      <c r="AB293" s="35">
        <f t="shared" si="73"/>
        <v>1029</v>
      </c>
      <c r="AC293" s="35">
        <f t="shared" si="74"/>
        <v>1388</v>
      </c>
      <c r="AD293" s="35">
        <f t="shared" si="75"/>
        <v>613</v>
      </c>
      <c r="AE293" s="70">
        <f t="shared" si="76"/>
        <v>54</v>
      </c>
      <c r="AF293" s="70">
        <f t="shared" si="77"/>
        <v>2013</v>
      </c>
      <c r="AG293" s="70">
        <f t="shared" si="78"/>
        <v>14106</v>
      </c>
      <c r="AH293" s="70" t="str">
        <f t="shared" si="79"/>
        <v>2018 (triag)</v>
      </c>
      <c r="AI293" s="70">
        <f t="shared" si="80"/>
        <v>613</v>
      </c>
      <c r="AJ293" s="70">
        <f t="shared" si="81"/>
        <v>2021</v>
      </c>
      <c r="AK293" s="70" t="str">
        <f t="shared" si="82"/>
        <v>Adjust</v>
      </c>
      <c r="AL293" s="72">
        <f>IF(AK293="Adjust",(_xlfn.XLOOKUP(A293,'Adj factor'!A:A,'Adj factor'!I:I,,0)*AI293),'Aggregate (2)'!AI293)</f>
        <v>698.73598305280211</v>
      </c>
      <c r="AM293" s="72">
        <f t="shared" si="83"/>
        <v>14106</v>
      </c>
      <c r="AN293" s="73" t="str">
        <f t="shared" si="84"/>
        <v>Decreasing</v>
      </c>
      <c r="AO293" s="42">
        <f>VLOOKUP(B293,'Growthrates source'!A$2:H$49,8,FALSE)</f>
        <v>-5.6467842638671772E-2</v>
      </c>
      <c r="AP293" s="42">
        <f>VLOOKUP(B293,'Growthrates source'!A$2:I$49,9,FALSE)</f>
        <v>0.17775588866414749</v>
      </c>
      <c r="AQ293" s="41">
        <f t="shared" si="85"/>
        <v>18707.779473560411</v>
      </c>
      <c r="AR293" s="41">
        <f t="shared" si="86"/>
        <v>24043.57730061443</v>
      </c>
      <c r="AS293" s="43">
        <f t="shared" si="87"/>
        <v>1.4210292032948449E-2</v>
      </c>
      <c r="AT293" s="43">
        <f t="shared" si="88"/>
        <v>3.3644185476917055</v>
      </c>
      <c r="AU293" s="43">
        <f t="shared" si="89"/>
        <v>3.1414224702123281</v>
      </c>
    </row>
    <row r="294" spans="1:47" x14ac:dyDescent="0.35">
      <c r="A294" t="str">
        <f>_xlfn.XLOOKUP(B294,'country codes'!G:G,'country codes'!H:H,,0)</f>
        <v>Algeria</v>
      </c>
      <c r="B294" s="34" t="s">
        <v>162</v>
      </c>
      <c r="C294" s="41">
        <v>37260566.5</v>
      </c>
      <c r="D294" s="34" t="s">
        <v>60</v>
      </c>
      <c r="E294" s="34">
        <v>224</v>
      </c>
      <c r="F294" s="41">
        <v>38000626.500000022</v>
      </c>
      <c r="G294" s="34">
        <v>0</v>
      </c>
      <c r="I294" s="34">
        <v>397</v>
      </c>
      <c r="K294" s="34">
        <v>0</v>
      </c>
      <c r="M294" s="34">
        <v>25</v>
      </c>
      <c r="O294" s="34">
        <v>0</v>
      </c>
      <c r="P294" s="41">
        <v>41927007.000000007</v>
      </c>
      <c r="Q294" s="34">
        <v>0</v>
      </c>
      <c r="R294" s="34">
        <f t="shared" si="72"/>
        <v>12781</v>
      </c>
      <c r="T294" s="34">
        <v>5</v>
      </c>
      <c r="V294" s="34">
        <v>0</v>
      </c>
      <c r="X294" s="34">
        <v>6</v>
      </c>
      <c r="Y294" s="41">
        <v>44903225.000000007</v>
      </c>
      <c r="Z294" s="34">
        <v>0</v>
      </c>
      <c r="AA294" s="34">
        <v>12781</v>
      </c>
      <c r="AB294" s="35">
        <f t="shared" si="73"/>
        <v>397</v>
      </c>
      <c r="AC294" s="35">
        <f t="shared" si="74"/>
        <v>25</v>
      </c>
      <c r="AD294" s="35">
        <f t="shared" si="75"/>
        <v>6</v>
      </c>
      <c r="AE294" s="70">
        <f t="shared" si="76"/>
        <v>224</v>
      </c>
      <c r="AF294" s="70">
        <f t="shared" si="77"/>
        <v>2012</v>
      </c>
      <c r="AG294" s="70">
        <f t="shared" si="78"/>
        <v>12781</v>
      </c>
      <c r="AH294" s="70" t="str">
        <f t="shared" si="79"/>
        <v>2018 (triag)</v>
      </c>
      <c r="AI294" s="70">
        <f t="shared" si="80"/>
        <v>6</v>
      </c>
      <c r="AJ294" s="70">
        <f t="shared" si="81"/>
        <v>2021</v>
      </c>
      <c r="AK294" s="70" t="str">
        <f t="shared" si="82"/>
        <v>Adjust</v>
      </c>
      <c r="AL294" s="72">
        <f>IF(AK294="Adjust",(_xlfn.XLOOKUP(A294,'Adj factor'!A:A,'Adj factor'!I:I,,0)*AI294),'Aggregate (2)'!AI294)</f>
        <v>6.8391776481514075</v>
      </c>
      <c r="AM294" s="72">
        <f t="shared" si="83"/>
        <v>12781</v>
      </c>
      <c r="AN294" s="73" t="str">
        <f t="shared" si="84"/>
        <v>Decreasing</v>
      </c>
      <c r="AO294" s="42">
        <f>VLOOKUP(B294,'Growthrates source'!A$2:H$49,8,FALSE)</f>
        <v>-5.6467842638671772E-2</v>
      </c>
      <c r="AP294" s="42">
        <f>VLOOKUP(B294,'Growthrates source'!A$2:I$49,9,FALSE)</f>
        <v>0.17775588866414749</v>
      </c>
      <c r="AQ294" s="41">
        <f t="shared" si="85"/>
        <v>16950.526687336991</v>
      </c>
      <c r="AR294" s="41">
        <f t="shared" si="86"/>
        <v>21785.12416554325</v>
      </c>
      <c r="AS294" s="43">
        <f t="shared" si="87"/>
        <v>5.8946396581119491E-2</v>
      </c>
      <c r="AT294" s="43">
        <f t="shared" si="88"/>
        <v>3.0483931276086551</v>
      </c>
      <c r="AU294" s="43">
        <f t="shared" si="89"/>
        <v>2.846343441924271</v>
      </c>
    </row>
    <row r="295" spans="1:47" x14ac:dyDescent="0.35">
      <c r="A295" t="str">
        <f>_xlfn.XLOOKUP(B295,'country codes'!G:G,'country codes'!H:H,,0)</f>
        <v>Algeria</v>
      </c>
      <c r="B295" s="34" t="s">
        <v>162</v>
      </c>
      <c r="C295" s="41">
        <v>37260567.5</v>
      </c>
      <c r="D295" s="34" t="s">
        <v>127</v>
      </c>
      <c r="E295" s="34">
        <v>0</v>
      </c>
      <c r="F295" s="41">
        <v>38000626.500000022</v>
      </c>
      <c r="G295" s="34">
        <v>0</v>
      </c>
      <c r="I295" s="34">
        <v>0</v>
      </c>
      <c r="K295" s="34">
        <v>0</v>
      </c>
      <c r="M295" s="34">
        <v>0</v>
      </c>
      <c r="O295" s="34">
        <v>0</v>
      </c>
      <c r="P295" s="41">
        <v>41927007.000000007</v>
      </c>
      <c r="Q295" s="34">
        <v>0</v>
      </c>
      <c r="R295" s="34">
        <f t="shared" si="72"/>
        <v>0</v>
      </c>
      <c r="T295" s="34">
        <v>0</v>
      </c>
      <c r="V295" s="34">
        <v>0</v>
      </c>
      <c r="X295" s="34">
        <v>0</v>
      </c>
      <c r="Y295" s="41">
        <v>44903225.000000007</v>
      </c>
      <c r="Z295" s="34">
        <v>0</v>
      </c>
      <c r="AA295" s="34">
        <v>0</v>
      </c>
      <c r="AB295" s="35">
        <f t="shared" si="73"/>
        <v>0</v>
      </c>
      <c r="AC295" s="35">
        <f t="shared" si="74"/>
        <v>0</v>
      </c>
      <c r="AD295" s="35">
        <f t="shared" si="75"/>
        <v>0</v>
      </c>
      <c r="AE295" s="70">
        <f t="shared" si="76"/>
        <v>0</v>
      </c>
      <c r="AF295" s="70" t="str">
        <f t="shared" si="77"/>
        <v/>
      </c>
      <c r="AG295" s="70">
        <f t="shared" si="78"/>
        <v>0</v>
      </c>
      <c r="AH295" s="70" t="str">
        <f t="shared" si="79"/>
        <v/>
      </c>
      <c r="AI295" s="70">
        <f t="shared" si="80"/>
        <v>0</v>
      </c>
      <c r="AJ295" s="70" t="str">
        <f t="shared" si="81"/>
        <v/>
      </c>
      <c r="AK295" s="70" t="str">
        <f t="shared" si="82"/>
        <v/>
      </c>
      <c r="AL295" s="72">
        <f>IF(AK295="Adjust",(_xlfn.XLOOKUP(A295,'Adj factor'!A:A,'Adj factor'!I:I,,0)*AI295),'Aggregate (2)'!AI295)</f>
        <v>0</v>
      </c>
      <c r="AM295" s="72">
        <f t="shared" si="83"/>
        <v>0</v>
      </c>
      <c r="AN295" s="73" t="str">
        <f t="shared" si="84"/>
        <v>No change</v>
      </c>
      <c r="AO295" s="42">
        <f>VLOOKUP(B295,'Growthrates source'!A$2:H$49,8,FALSE)</f>
        <v>-5.6467842638671772E-2</v>
      </c>
      <c r="AP295" s="42">
        <f>VLOOKUP(B295,'Growthrates source'!A$2:I$49,9,FALSE)</f>
        <v>0.17775588866414749</v>
      </c>
      <c r="AQ295" s="41">
        <f t="shared" si="85"/>
        <v>0</v>
      </c>
      <c r="AR295" s="41">
        <f t="shared" si="86"/>
        <v>0</v>
      </c>
      <c r="AS295" s="43">
        <f t="shared" si="87"/>
        <v>0</v>
      </c>
      <c r="AT295" s="43">
        <f t="shared" si="88"/>
        <v>0</v>
      </c>
      <c r="AU295" s="43">
        <f t="shared" si="89"/>
        <v>0</v>
      </c>
    </row>
    <row r="296" spans="1:47" x14ac:dyDescent="0.35">
      <c r="A296" t="str">
        <f>_xlfn.XLOOKUP(B296,'country codes'!G:G,'country codes'!H:H,,0)</f>
        <v>Algeria</v>
      </c>
      <c r="B296" s="34" t="s">
        <v>162</v>
      </c>
      <c r="C296" s="41">
        <v>37260568.5</v>
      </c>
      <c r="D296" s="34" t="s">
        <v>61</v>
      </c>
      <c r="E296" s="34">
        <v>20</v>
      </c>
      <c r="F296" s="41">
        <v>38000626.500000022</v>
      </c>
      <c r="G296" s="34">
        <v>1</v>
      </c>
      <c r="I296" s="34">
        <v>0</v>
      </c>
      <c r="K296" s="34">
        <v>0</v>
      </c>
      <c r="M296" s="34">
        <v>0</v>
      </c>
      <c r="O296" s="34">
        <v>0</v>
      </c>
      <c r="P296" s="41">
        <v>41927007.000000007</v>
      </c>
      <c r="Q296" s="34">
        <v>0</v>
      </c>
      <c r="R296" s="34">
        <f t="shared" si="72"/>
        <v>381</v>
      </c>
      <c r="T296" s="34">
        <v>7</v>
      </c>
      <c r="V296" s="34">
        <v>0</v>
      </c>
      <c r="X296" s="34">
        <v>0</v>
      </c>
      <c r="Y296" s="41">
        <v>44903225.000000007</v>
      </c>
      <c r="Z296" s="34">
        <v>0</v>
      </c>
      <c r="AA296" s="34">
        <v>381</v>
      </c>
      <c r="AB296" s="35">
        <f t="shared" si="73"/>
        <v>20</v>
      </c>
      <c r="AC296" s="35">
        <f t="shared" si="74"/>
        <v>7</v>
      </c>
      <c r="AD296" s="35">
        <f t="shared" si="75"/>
        <v>0</v>
      </c>
      <c r="AE296" s="70">
        <f t="shared" si="76"/>
        <v>1</v>
      </c>
      <c r="AF296" s="70">
        <f t="shared" si="77"/>
        <v>2013</v>
      </c>
      <c r="AG296" s="70">
        <f t="shared" si="78"/>
        <v>381</v>
      </c>
      <c r="AH296" s="70" t="str">
        <f t="shared" si="79"/>
        <v>2018 (triag)</v>
      </c>
      <c r="AI296" s="70">
        <f t="shared" si="80"/>
        <v>7</v>
      </c>
      <c r="AJ296" s="70" t="str">
        <f t="shared" si="81"/>
        <v>2018 (triag)</v>
      </c>
      <c r="AK296" s="70" t="str">
        <f t="shared" si="82"/>
        <v>Adjust</v>
      </c>
      <c r="AL296" s="72">
        <f>IF(AK296="Adjust",(_xlfn.XLOOKUP(A296,'Adj factor'!A:A,'Adj factor'!I:I,,0)*AI296),'Aggregate (2)'!AI296)</f>
        <v>7.9790405895099754</v>
      </c>
      <c r="AM296" s="72">
        <f t="shared" si="83"/>
        <v>381</v>
      </c>
      <c r="AN296" s="73" t="str">
        <f t="shared" si="84"/>
        <v>Decreasing</v>
      </c>
      <c r="AO296" s="42">
        <f>VLOOKUP(B296,'Growthrates source'!A$2:H$49,8,FALSE)</f>
        <v>-5.6467842638671772E-2</v>
      </c>
      <c r="AP296" s="42">
        <f>VLOOKUP(B296,'Growthrates source'!A$2:I$49,9,FALSE)</f>
        <v>0.17775588866414749</v>
      </c>
      <c r="AQ296" s="41">
        <f t="shared" si="85"/>
        <v>505.29306532160189</v>
      </c>
      <c r="AR296" s="41">
        <f t="shared" si="86"/>
        <v>649.41180714122345</v>
      </c>
      <c r="AS296" s="43">
        <f t="shared" si="87"/>
        <v>2.6315355616571203E-4</v>
      </c>
      <c r="AT296" s="43">
        <f t="shared" si="88"/>
        <v>9.0872215133314893E-2</v>
      </c>
      <c r="AU296" s="43">
        <f t="shared" si="89"/>
        <v>8.4849139454905506E-2</v>
      </c>
    </row>
    <row r="297" spans="1:47" x14ac:dyDescent="0.35">
      <c r="A297" t="str">
        <f>_xlfn.XLOOKUP(B297,'country codes'!G:G,'country codes'!H:H,,0)</f>
        <v>Algeria</v>
      </c>
      <c r="B297" s="34" t="s">
        <v>162</v>
      </c>
      <c r="C297" s="41">
        <v>37260569.5</v>
      </c>
      <c r="D297" s="34" t="s">
        <v>62</v>
      </c>
      <c r="E297" s="34">
        <v>199</v>
      </c>
      <c r="F297" s="41">
        <v>38000626.500000022</v>
      </c>
      <c r="G297" s="34">
        <v>0</v>
      </c>
      <c r="I297" s="34">
        <v>0</v>
      </c>
      <c r="K297" s="34">
        <v>0</v>
      </c>
      <c r="M297" s="34">
        <v>304</v>
      </c>
      <c r="O297" s="34">
        <v>0</v>
      </c>
      <c r="P297" s="41">
        <v>41927007.000000007</v>
      </c>
      <c r="Q297" s="34">
        <v>0</v>
      </c>
      <c r="R297" s="34">
        <f t="shared" si="72"/>
        <v>1249</v>
      </c>
      <c r="T297" s="34">
        <v>20</v>
      </c>
      <c r="V297" s="34">
        <v>0</v>
      </c>
      <c r="X297" s="34">
        <v>0</v>
      </c>
      <c r="Y297" s="41">
        <v>44903225.000000007</v>
      </c>
      <c r="Z297" s="34">
        <v>0</v>
      </c>
      <c r="AA297" s="34">
        <v>1249</v>
      </c>
      <c r="AB297" s="35">
        <f t="shared" si="73"/>
        <v>199</v>
      </c>
      <c r="AC297" s="35">
        <f t="shared" si="74"/>
        <v>304</v>
      </c>
      <c r="AD297" s="35">
        <f t="shared" si="75"/>
        <v>0</v>
      </c>
      <c r="AE297" s="70">
        <f t="shared" si="76"/>
        <v>199</v>
      </c>
      <c r="AF297" s="70">
        <f t="shared" si="77"/>
        <v>2012</v>
      </c>
      <c r="AG297" s="70">
        <f t="shared" si="78"/>
        <v>1249</v>
      </c>
      <c r="AH297" s="70" t="str">
        <f t="shared" si="79"/>
        <v>2018 (triag)</v>
      </c>
      <c r="AI297" s="70">
        <f t="shared" si="80"/>
        <v>20</v>
      </c>
      <c r="AJ297" s="70" t="str">
        <f t="shared" si="81"/>
        <v>2018 (triag)</v>
      </c>
      <c r="AK297" s="70" t="str">
        <f t="shared" si="82"/>
        <v>Adjust</v>
      </c>
      <c r="AL297" s="72">
        <f>IF(AK297="Adjust",(_xlfn.XLOOKUP(A297,'Adj factor'!A:A,'Adj factor'!I:I,,0)*AI297),'Aggregate (2)'!AI297)</f>
        <v>22.797258827171358</v>
      </c>
      <c r="AM297" s="72">
        <f t="shared" si="83"/>
        <v>1249</v>
      </c>
      <c r="AN297" s="73" t="str">
        <f t="shared" si="84"/>
        <v>Decreasing</v>
      </c>
      <c r="AO297" s="42">
        <f>VLOOKUP(B297,'Growthrates source'!A$2:H$49,8,FALSE)</f>
        <v>-5.6467842638671772E-2</v>
      </c>
      <c r="AP297" s="42">
        <f>VLOOKUP(B297,'Growthrates source'!A$2:I$49,9,FALSE)</f>
        <v>0.17775588866414749</v>
      </c>
      <c r="AQ297" s="41">
        <f t="shared" si="85"/>
        <v>1656.4594188626791</v>
      </c>
      <c r="AR297" s="41">
        <f t="shared" si="86"/>
        <v>2128.9116722293652</v>
      </c>
      <c r="AS297" s="43">
        <f t="shared" si="87"/>
        <v>5.2367557676976692E-2</v>
      </c>
      <c r="AT297" s="43">
        <f t="shared" si="88"/>
        <v>0.29789867900658873</v>
      </c>
      <c r="AU297" s="43">
        <f t="shared" si="89"/>
        <v>0.2781537406277611</v>
      </c>
    </row>
    <row r="298" spans="1:47" x14ac:dyDescent="0.35">
      <c r="A298" t="str">
        <f>_xlfn.XLOOKUP(B298,'country codes'!G:G,'country codes'!H:H,,0)</f>
        <v>Algeria</v>
      </c>
      <c r="B298" s="34" t="s">
        <v>162</v>
      </c>
      <c r="C298" s="41">
        <v>37260570.5</v>
      </c>
      <c r="D298" s="34" t="s">
        <v>227</v>
      </c>
      <c r="E298" s="34">
        <v>0</v>
      </c>
      <c r="F298" s="41">
        <v>38000626.500000022</v>
      </c>
      <c r="G298" s="34">
        <v>0</v>
      </c>
      <c r="I298" s="34">
        <v>0</v>
      </c>
      <c r="K298" s="34">
        <v>0</v>
      </c>
      <c r="M298" s="34">
        <v>0</v>
      </c>
      <c r="O298" s="34">
        <v>0</v>
      </c>
      <c r="P298" s="41">
        <v>41927007.000000007</v>
      </c>
      <c r="Q298" s="34">
        <v>42507</v>
      </c>
      <c r="R298" s="34">
        <f t="shared" si="72"/>
        <v>42507</v>
      </c>
      <c r="T298" s="34">
        <v>0</v>
      </c>
      <c r="V298" s="34">
        <v>0</v>
      </c>
      <c r="X298" s="34">
        <v>0</v>
      </c>
      <c r="Y298" s="41">
        <v>44903225.000000007</v>
      </c>
      <c r="Z298" s="34">
        <v>0</v>
      </c>
      <c r="AA298" s="34">
        <v>41461</v>
      </c>
      <c r="AB298" s="35">
        <f t="shared" si="73"/>
        <v>0</v>
      </c>
      <c r="AC298" s="35">
        <f t="shared" si="74"/>
        <v>42507</v>
      </c>
      <c r="AD298" s="35">
        <f t="shared" si="75"/>
        <v>0</v>
      </c>
      <c r="AE298" s="70">
        <f t="shared" si="76"/>
        <v>0</v>
      </c>
      <c r="AF298" s="70" t="str">
        <f t="shared" si="77"/>
        <v/>
      </c>
      <c r="AG298" s="70">
        <f t="shared" si="78"/>
        <v>42507</v>
      </c>
      <c r="AH298" s="70">
        <f t="shared" si="79"/>
        <v>2018</v>
      </c>
      <c r="AI298" s="70">
        <f t="shared" si="80"/>
        <v>42507</v>
      </c>
      <c r="AJ298" s="70">
        <f t="shared" si="81"/>
        <v>2018</v>
      </c>
      <c r="AK298" s="70" t="str">
        <f t="shared" si="82"/>
        <v/>
      </c>
      <c r="AL298" s="72">
        <f>IF(AK298="Adjust",(_xlfn.XLOOKUP(A298,'Adj factor'!A:A,'Adj factor'!I:I,,0)*AI298),'Aggregate (2)'!AI298)</f>
        <v>42507</v>
      </c>
      <c r="AM298" s="72">
        <f t="shared" si="83"/>
        <v>42507</v>
      </c>
      <c r="AN298" s="73" t="str">
        <f t="shared" si="84"/>
        <v>No change</v>
      </c>
      <c r="AO298" s="42">
        <f>VLOOKUP(B298,'Growthrates source'!A$2:H$49,8,FALSE)</f>
        <v>-5.6467842638671772E-2</v>
      </c>
      <c r="AP298" s="42">
        <f>VLOOKUP(B298,'Growthrates source'!A$2:I$49,9,FALSE)</f>
        <v>0.17775588866414749</v>
      </c>
      <c r="AQ298" s="41">
        <f t="shared" si="85"/>
        <v>54986.760580837101</v>
      </c>
      <c r="AR298" s="41">
        <f t="shared" si="86"/>
        <v>70669.981459008573</v>
      </c>
      <c r="AS298" s="43">
        <f t="shared" si="87"/>
        <v>0</v>
      </c>
      <c r="AT298" s="43">
        <f t="shared" si="88"/>
        <v>10.138333986015265</v>
      </c>
      <c r="AU298" s="43">
        <f t="shared" si="89"/>
        <v>9.4663579286343005</v>
      </c>
    </row>
    <row r="299" spans="1:47" x14ac:dyDescent="0.35">
      <c r="A299" t="str">
        <f>_xlfn.XLOOKUP(B299,'country codes'!G:G,'country codes'!H:H,,0)</f>
        <v>Algeria</v>
      </c>
      <c r="B299" s="34" t="s">
        <v>162</v>
      </c>
      <c r="C299" s="41">
        <v>37260571.5</v>
      </c>
      <c r="D299" s="34" t="s">
        <v>228</v>
      </c>
      <c r="E299" s="34">
        <v>0</v>
      </c>
      <c r="F299" s="41">
        <v>38000626.500000022</v>
      </c>
      <c r="G299" s="34">
        <v>0</v>
      </c>
      <c r="I299" s="34">
        <v>0</v>
      </c>
      <c r="K299" s="34">
        <v>0</v>
      </c>
      <c r="M299" s="34">
        <v>0</v>
      </c>
      <c r="O299" s="34">
        <v>0</v>
      </c>
      <c r="P299" s="41">
        <v>41927007.000000007</v>
      </c>
      <c r="Q299" s="34">
        <v>900</v>
      </c>
      <c r="R299" s="34">
        <f t="shared" si="72"/>
        <v>10838</v>
      </c>
      <c r="T299" s="34">
        <v>0</v>
      </c>
      <c r="V299" s="34">
        <v>0</v>
      </c>
      <c r="X299" s="34">
        <v>0</v>
      </c>
      <c r="Y299" s="41">
        <v>44903225.000000007</v>
      </c>
      <c r="Z299" s="34">
        <v>0</v>
      </c>
      <c r="AA299" s="34">
        <v>10838</v>
      </c>
      <c r="AB299" s="35">
        <f t="shared" si="73"/>
        <v>0</v>
      </c>
      <c r="AC299" s="35">
        <f t="shared" si="74"/>
        <v>900</v>
      </c>
      <c r="AD299" s="35">
        <f t="shared" si="75"/>
        <v>0</v>
      </c>
      <c r="AE299" s="70">
        <f t="shared" si="76"/>
        <v>0</v>
      </c>
      <c r="AF299" s="70" t="str">
        <f t="shared" si="77"/>
        <v/>
      </c>
      <c r="AG299" s="70">
        <f t="shared" si="78"/>
        <v>10838</v>
      </c>
      <c r="AH299" s="70" t="str">
        <f t="shared" si="79"/>
        <v>2018 (triag)</v>
      </c>
      <c r="AI299" s="70">
        <f t="shared" si="80"/>
        <v>10838</v>
      </c>
      <c r="AJ299" s="70" t="str">
        <f t="shared" si="81"/>
        <v>2018 (triag)</v>
      </c>
      <c r="AK299" s="70" t="str">
        <f t="shared" si="82"/>
        <v/>
      </c>
      <c r="AL299" s="72">
        <f>IF(AK299="Adjust",(_xlfn.XLOOKUP(A299,'Adj factor'!A:A,'Adj factor'!I:I,,0)*AI299),'Aggregate (2)'!AI299)</f>
        <v>10838</v>
      </c>
      <c r="AM299" s="72">
        <f t="shared" si="83"/>
        <v>10838</v>
      </c>
      <c r="AN299" s="73" t="str">
        <f t="shared" si="84"/>
        <v>No change</v>
      </c>
      <c r="AO299" s="42">
        <f>VLOOKUP(B299,'Growthrates source'!A$2:H$49,8,FALSE)</f>
        <v>-5.6467842638671772E-2</v>
      </c>
      <c r="AP299" s="42">
        <f>VLOOKUP(B299,'Growthrates source'!A$2:I$49,9,FALSE)</f>
        <v>0.17775588866414749</v>
      </c>
      <c r="AQ299" s="41">
        <f t="shared" si="85"/>
        <v>14373.664677048611</v>
      </c>
      <c r="AR299" s="41">
        <f t="shared" si="86"/>
        <v>18473.294398416219</v>
      </c>
      <c r="AS299" s="43">
        <f t="shared" si="87"/>
        <v>0</v>
      </c>
      <c r="AT299" s="43">
        <f t="shared" si="88"/>
        <v>2.5849686814038497</v>
      </c>
      <c r="AU299" s="43">
        <f t="shared" si="89"/>
        <v>2.4136351008195955</v>
      </c>
    </row>
    <row r="300" spans="1:47" x14ac:dyDescent="0.35">
      <c r="A300" t="str">
        <f>_xlfn.XLOOKUP(B300,'country codes'!G:G,'country codes'!H:H,,0)</f>
        <v>Algeria</v>
      </c>
      <c r="B300" s="34" t="s">
        <v>162</v>
      </c>
      <c r="C300" s="41">
        <v>37260572.5</v>
      </c>
      <c r="D300" s="34" t="s">
        <v>229</v>
      </c>
      <c r="E300" s="34">
        <v>0</v>
      </c>
      <c r="F300" s="41">
        <v>38000626.500000022</v>
      </c>
      <c r="G300" s="34">
        <v>0</v>
      </c>
      <c r="I300" s="34">
        <v>0</v>
      </c>
      <c r="K300" s="34">
        <v>0</v>
      </c>
      <c r="M300" s="34">
        <v>0</v>
      </c>
      <c r="O300" s="34">
        <v>521</v>
      </c>
      <c r="P300" s="41">
        <v>41927007.000000007</v>
      </c>
      <c r="Q300" s="34">
        <v>836</v>
      </c>
      <c r="R300" s="34">
        <f t="shared" si="72"/>
        <v>836</v>
      </c>
      <c r="T300" s="34">
        <v>0</v>
      </c>
      <c r="V300" s="34">
        <v>0</v>
      </c>
      <c r="X300" s="34">
        <v>0</v>
      </c>
      <c r="Y300" s="41">
        <v>44903225.000000007</v>
      </c>
      <c r="Z300" s="34">
        <v>0</v>
      </c>
      <c r="AA300" s="34">
        <v>663</v>
      </c>
      <c r="AB300" s="35">
        <f t="shared" si="73"/>
        <v>0</v>
      </c>
      <c r="AC300" s="35">
        <f t="shared" si="74"/>
        <v>836</v>
      </c>
      <c r="AD300" s="35">
        <f t="shared" si="75"/>
        <v>0</v>
      </c>
      <c r="AE300" s="70">
        <f t="shared" si="76"/>
        <v>0</v>
      </c>
      <c r="AF300" s="70" t="str">
        <f t="shared" si="77"/>
        <v/>
      </c>
      <c r="AG300" s="70">
        <f t="shared" si="78"/>
        <v>836</v>
      </c>
      <c r="AH300" s="70">
        <f t="shared" si="79"/>
        <v>2018</v>
      </c>
      <c r="AI300" s="70">
        <f t="shared" si="80"/>
        <v>836</v>
      </c>
      <c r="AJ300" s="70">
        <f t="shared" si="81"/>
        <v>2018</v>
      </c>
      <c r="AK300" s="70" t="str">
        <f t="shared" si="82"/>
        <v/>
      </c>
      <c r="AL300" s="72">
        <f>IF(AK300="Adjust",(_xlfn.XLOOKUP(A300,'Adj factor'!A:A,'Adj factor'!I:I,,0)*AI300),'Aggregate (2)'!AI300)</f>
        <v>836</v>
      </c>
      <c r="AM300" s="72">
        <f t="shared" si="83"/>
        <v>836</v>
      </c>
      <c r="AN300" s="73" t="str">
        <f t="shared" si="84"/>
        <v>No change</v>
      </c>
      <c r="AO300" s="42">
        <f>VLOOKUP(B300,'Growthrates source'!A$2:H$49,8,FALSE)</f>
        <v>-5.6467842638671772E-2</v>
      </c>
      <c r="AP300" s="42">
        <f>VLOOKUP(B300,'Growthrates source'!A$2:I$49,9,FALSE)</f>
        <v>0.17775588866414749</v>
      </c>
      <c r="AQ300" s="41">
        <f t="shared" si="85"/>
        <v>879.28950737066157</v>
      </c>
      <c r="AR300" s="41">
        <f t="shared" si="86"/>
        <v>1130.0788140016566</v>
      </c>
      <c r="AS300" s="43">
        <f t="shared" si="87"/>
        <v>0</v>
      </c>
      <c r="AT300" s="43">
        <f t="shared" si="88"/>
        <v>0.19939415184107939</v>
      </c>
      <c r="AU300" s="43">
        <f t="shared" si="89"/>
        <v>0.18617816426325723</v>
      </c>
    </row>
    <row r="301" spans="1:47" x14ac:dyDescent="0.35">
      <c r="A301" t="str">
        <f>_xlfn.XLOOKUP(B301,'country codes'!G:G,'country codes'!H:H,,0)</f>
        <v>Algeria</v>
      </c>
      <c r="B301" s="34" t="s">
        <v>162</v>
      </c>
      <c r="C301" s="41">
        <v>37260573.5</v>
      </c>
      <c r="D301" s="34" t="s">
        <v>133</v>
      </c>
      <c r="E301" s="34">
        <v>0</v>
      </c>
      <c r="F301" s="41">
        <v>38000626.500000022</v>
      </c>
      <c r="G301" s="34">
        <v>0</v>
      </c>
      <c r="I301" s="34">
        <v>0</v>
      </c>
      <c r="K301" s="34">
        <v>0</v>
      </c>
      <c r="M301" s="34">
        <v>0</v>
      </c>
      <c r="O301" s="34">
        <v>0</v>
      </c>
      <c r="P301" s="41">
        <v>41927007.000000007</v>
      </c>
      <c r="Q301" s="34">
        <v>136</v>
      </c>
      <c r="R301" s="34">
        <f t="shared" si="72"/>
        <v>136</v>
      </c>
      <c r="T301" s="34">
        <v>0</v>
      </c>
      <c r="V301" s="34">
        <v>0</v>
      </c>
      <c r="X301" s="34">
        <v>0</v>
      </c>
      <c r="Y301" s="41">
        <v>44903225.000000007</v>
      </c>
      <c r="Z301" s="34">
        <v>0</v>
      </c>
      <c r="AA301" s="34">
        <v>0</v>
      </c>
      <c r="AB301" s="35">
        <f t="shared" si="73"/>
        <v>0</v>
      </c>
      <c r="AC301" s="35">
        <f t="shared" si="74"/>
        <v>136</v>
      </c>
      <c r="AD301" s="35">
        <f t="shared" si="75"/>
        <v>0</v>
      </c>
      <c r="AE301" s="70">
        <f t="shared" si="76"/>
        <v>0</v>
      </c>
      <c r="AF301" s="70" t="str">
        <f t="shared" si="77"/>
        <v/>
      </c>
      <c r="AG301" s="70">
        <f t="shared" si="78"/>
        <v>136</v>
      </c>
      <c r="AH301" s="70">
        <f t="shared" si="79"/>
        <v>2018</v>
      </c>
      <c r="AI301" s="70">
        <f t="shared" si="80"/>
        <v>136</v>
      </c>
      <c r="AJ301" s="70">
        <f t="shared" si="81"/>
        <v>2018</v>
      </c>
      <c r="AK301" s="70" t="str">
        <f t="shared" si="82"/>
        <v/>
      </c>
      <c r="AL301" s="72">
        <f>IF(AK301="Adjust",(_xlfn.XLOOKUP(A301,'Adj factor'!A:A,'Adj factor'!I:I,,0)*AI301),'Aggregate (2)'!AI301)</f>
        <v>136</v>
      </c>
      <c r="AM301" s="72">
        <f t="shared" si="83"/>
        <v>136</v>
      </c>
      <c r="AN301" s="73" t="str">
        <f t="shared" si="84"/>
        <v>No change</v>
      </c>
      <c r="AO301" s="42">
        <f>VLOOKUP(B301,'Growthrates source'!A$2:H$49,8,FALSE)</f>
        <v>-5.6467842638671772E-2</v>
      </c>
      <c r="AP301" s="42">
        <f>VLOOKUP(B301,'Growthrates source'!A$2:I$49,9,FALSE)</f>
        <v>0.17775588866414749</v>
      </c>
      <c r="AQ301" s="41">
        <f t="shared" si="85"/>
        <v>0</v>
      </c>
      <c r="AR301" s="41">
        <f t="shared" si="86"/>
        <v>0</v>
      </c>
      <c r="AS301" s="43">
        <f t="shared" si="87"/>
        <v>0</v>
      </c>
      <c r="AT301" s="43">
        <f t="shared" si="88"/>
        <v>3.243732613682631E-2</v>
      </c>
      <c r="AU301" s="43">
        <f t="shared" si="89"/>
        <v>3.0287356865793043E-2</v>
      </c>
    </row>
    <row r="302" spans="1:47" x14ac:dyDescent="0.35">
      <c r="A302" t="str">
        <f>_xlfn.XLOOKUP(B302,'country codes'!G:G,'country codes'!H:H,,0)</f>
        <v>Algeria</v>
      </c>
      <c r="B302" s="34" t="s">
        <v>162</v>
      </c>
      <c r="C302" s="41">
        <v>37260574.5</v>
      </c>
      <c r="D302" s="34" t="s">
        <v>230</v>
      </c>
      <c r="E302" s="34">
        <v>0</v>
      </c>
      <c r="F302" s="41">
        <v>38000626.500000022</v>
      </c>
      <c r="G302" s="34">
        <v>0</v>
      </c>
      <c r="I302" s="34">
        <v>0</v>
      </c>
      <c r="K302" s="34">
        <v>0</v>
      </c>
      <c r="M302" s="34">
        <v>0</v>
      </c>
      <c r="O302" s="34">
        <v>0</v>
      </c>
      <c r="P302" s="41">
        <v>41927007.000000007</v>
      </c>
      <c r="Q302" s="34">
        <v>2148</v>
      </c>
      <c r="R302" s="34">
        <f t="shared" si="72"/>
        <v>2227</v>
      </c>
      <c r="T302" s="34">
        <v>0</v>
      </c>
      <c r="V302" s="34">
        <v>0</v>
      </c>
      <c r="X302" s="34">
        <v>0</v>
      </c>
      <c r="Y302" s="41">
        <v>44903225.000000007</v>
      </c>
      <c r="Z302" s="34">
        <v>0</v>
      </c>
      <c r="AA302" s="34">
        <v>2227</v>
      </c>
      <c r="AB302" s="35">
        <f t="shared" si="73"/>
        <v>0</v>
      </c>
      <c r="AC302" s="35">
        <f t="shared" si="74"/>
        <v>2148</v>
      </c>
      <c r="AD302" s="35">
        <f t="shared" si="75"/>
        <v>0</v>
      </c>
      <c r="AE302" s="70">
        <f t="shared" si="76"/>
        <v>0</v>
      </c>
      <c r="AF302" s="70" t="str">
        <f t="shared" si="77"/>
        <v/>
      </c>
      <c r="AG302" s="70">
        <f t="shared" si="78"/>
        <v>2227</v>
      </c>
      <c r="AH302" s="70" t="str">
        <f t="shared" si="79"/>
        <v>2018 (triag)</v>
      </c>
      <c r="AI302" s="70">
        <f t="shared" si="80"/>
        <v>2227</v>
      </c>
      <c r="AJ302" s="70" t="str">
        <f t="shared" si="81"/>
        <v>2018 (triag)</v>
      </c>
      <c r="AK302" s="70" t="str">
        <f t="shared" si="82"/>
        <v/>
      </c>
      <c r="AL302" s="72">
        <f>IF(AK302="Adjust",(_xlfn.XLOOKUP(A302,'Adj factor'!A:A,'Adj factor'!I:I,,0)*AI302),'Aggregate (2)'!AI302)</f>
        <v>2227</v>
      </c>
      <c r="AM302" s="72">
        <f t="shared" si="83"/>
        <v>2227</v>
      </c>
      <c r="AN302" s="73" t="str">
        <f t="shared" si="84"/>
        <v>No change</v>
      </c>
      <c r="AO302" s="42">
        <f>VLOOKUP(B302,'Growthrates source'!A$2:H$49,8,FALSE)</f>
        <v>-5.6467842638671772E-2</v>
      </c>
      <c r="AP302" s="42">
        <f>VLOOKUP(B302,'Growthrates source'!A$2:I$49,9,FALSE)</f>
        <v>0.17775588866414749</v>
      </c>
      <c r="AQ302" s="41">
        <f t="shared" si="85"/>
        <v>2953.5109093732476</v>
      </c>
      <c r="AR302" s="41">
        <f t="shared" si="86"/>
        <v>3795.9057598517184</v>
      </c>
      <c r="AS302" s="43">
        <f t="shared" si="87"/>
        <v>0</v>
      </c>
      <c r="AT302" s="43">
        <f t="shared" si="88"/>
        <v>0.53116121549053086</v>
      </c>
      <c r="AU302" s="43">
        <f t="shared" si="89"/>
        <v>0.49595546867736107</v>
      </c>
    </row>
    <row r="303" spans="1:47" x14ac:dyDescent="0.35">
      <c r="A303" t="str">
        <f>_xlfn.XLOOKUP(B303,'country codes'!G:G,'country codes'!H:H,,0)</f>
        <v>Algeria</v>
      </c>
      <c r="B303" s="34" t="s">
        <v>162</v>
      </c>
      <c r="C303" s="41">
        <v>37260575.5</v>
      </c>
      <c r="D303" s="34" t="s">
        <v>136</v>
      </c>
      <c r="E303" s="34">
        <v>0</v>
      </c>
      <c r="F303" s="41">
        <v>38000626.500000022</v>
      </c>
      <c r="G303" s="34">
        <v>0</v>
      </c>
      <c r="I303" s="34">
        <v>0</v>
      </c>
      <c r="K303" s="34">
        <v>0</v>
      </c>
      <c r="M303" s="34">
        <v>0</v>
      </c>
      <c r="O303" s="34">
        <v>0</v>
      </c>
      <c r="P303" s="41">
        <v>41927007.000000007</v>
      </c>
      <c r="Q303" s="34">
        <v>6245</v>
      </c>
      <c r="R303" s="34">
        <f t="shared" si="72"/>
        <v>6245</v>
      </c>
      <c r="T303" s="34">
        <v>0</v>
      </c>
      <c r="V303" s="34">
        <v>0</v>
      </c>
      <c r="X303" s="34">
        <v>0</v>
      </c>
      <c r="Y303" s="41">
        <v>44903225.000000007</v>
      </c>
      <c r="Z303" s="34">
        <v>0</v>
      </c>
      <c r="AA303" s="34">
        <v>6176</v>
      </c>
      <c r="AB303" s="35">
        <f t="shared" si="73"/>
        <v>0</v>
      </c>
      <c r="AC303" s="35">
        <f t="shared" si="74"/>
        <v>6245</v>
      </c>
      <c r="AD303" s="35">
        <f t="shared" si="75"/>
        <v>0</v>
      </c>
      <c r="AE303" s="70">
        <f t="shared" si="76"/>
        <v>0</v>
      </c>
      <c r="AF303" s="70" t="str">
        <f t="shared" si="77"/>
        <v/>
      </c>
      <c r="AG303" s="70">
        <f t="shared" si="78"/>
        <v>6245</v>
      </c>
      <c r="AH303" s="70">
        <f t="shared" si="79"/>
        <v>2018</v>
      </c>
      <c r="AI303" s="70">
        <f t="shared" si="80"/>
        <v>6245</v>
      </c>
      <c r="AJ303" s="70">
        <f t="shared" si="81"/>
        <v>2018</v>
      </c>
      <c r="AK303" s="70" t="str">
        <f t="shared" si="82"/>
        <v/>
      </c>
      <c r="AL303" s="72">
        <f>IF(AK303="Adjust",(_xlfn.XLOOKUP(A303,'Adj factor'!A:A,'Adj factor'!I:I,,0)*AI303),'Aggregate (2)'!AI303)</f>
        <v>6245</v>
      </c>
      <c r="AM303" s="72">
        <f t="shared" si="83"/>
        <v>6245</v>
      </c>
      <c r="AN303" s="73" t="str">
        <f t="shared" si="84"/>
        <v>No change</v>
      </c>
      <c r="AO303" s="42">
        <f>VLOOKUP(B303,'Growthrates source'!A$2:H$49,8,FALSE)</f>
        <v>-5.6467842638671772E-2</v>
      </c>
      <c r="AP303" s="42">
        <f>VLOOKUP(B303,'Growthrates source'!A$2:I$49,9,FALSE)</f>
        <v>0.17775588866414749</v>
      </c>
      <c r="AQ303" s="41">
        <f t="shared" si="85"/>
        <v>8190.7873265779872</v>
      </c>
      <c r="AR303" s="41">
        <f t="shared" si="86"/>
        <v>10526.948348829912</v>
      </c>
      <c r="AS303" s="43">
        <f t="shared" si="87"/>
        <v>0</v>
      </c>
      <c r="AT303" s="43">
        <f t="shared" si="88"/>
        <v>1.4894933950329436</v>
      </c>
      <c r="AU303" s="43">
        <f t="shared" si="89"/>
        <v>1.3907687031388054</v>
      </c>
    </row>
    <row r="304" spans="1:47" x14ac:dyDescent="0.35">
      <c r="A304" t="str">
        <f>_xlfn.XLOOKUP(B304,'country codes'!G:G,'country codes'!H:H,,0)</f>
        <v>Algeria</v>
      </c>
      <c r="B304" s="34" t="s">
        <v>162</v>
      </c>
      <c r="C304" s="41">
        <v>37260576.5</v>
      </c>
      <c r="D304" s="34" t="s">
        <v>231</v>
      </c>
      <c r="E304" s="34">
        <v>0</v>
      </c>
      <c r="F304" s="41">
        <v>38000626.500000022</v>
      </c>
      <c r="G304" s="34">
        <v>0</v>
      </c>
      <c r="I304" s="34">
        <v>0</v>
      </c>
      <c r="K304" s="34">
        <v>0</v>
      </c>
      <c r="M304" s="34">
        <v>0</v>
      </c>
      <c r="O304" s="34">
        <v>0</v>
      </c>
      <c r="P304" s="41">
        <v>41927007.000000007</v>
      </c>
      <c r="Q304" s="34">
        <v>0</v>
      </c>
      <c r="R304" s="34">
        <f t="shared" si="72"/>
        <v>610</v>
      </c>
      <c r="T304" s="34">
        <v>0</v>
      </c>
      <c r="V304" s="34">
        <v>0</v>
      </c>
      <c r="X304" s="34">
        <v>0</v>
      </c>
      <c r="Y304" s="41">
        <v>44903225.000000007</v>
      </c>
      <c r="Z304" s="34">
        <v>0</v>
      </c>
      <c r="AA304" s="34">
        <v>610</v>
      </c>
      <c r="AB304" s="35">
        <f t="shared" si="73"/>
        <v>0</v>
      </c>
      <c r="AC304" s="35">
        <f t="shared" si="74"/>
        <v>0</v>
      </c>
      <c r="AD304" s="35">
        <f t="shared" si="75"/>
        <v>0</v>
      </c>
      <c r="AE304" s="70">
        <f t="shared" si="76"/>
        <v>0</v>
      </c>
      <c r="AF304" s="70" t="str">
        <f t="shared" si="77"/>
        <v/>
      </c>
      <c r="AG304" s="70">
        <f t="shared" si="78"/>
        <v>610</v>
      </c>
      <c r="AH304" s="70" t="str">
        <f t="shared" si="79"/>
        <v>2018 (triag)</v>
      </c>
      <c r="AI304" s="70">
        <f t="shared" si="80"/>
        <v>610</v>
      </c>
      <c r="AJ304" s="70" t="str">
        <f t="shared" si="81"/>
        <v>2018 (triag)</v>
      </c>
      <c r="AK304" s="70" t="str">
        <f t="shared" si="82"/>
        <v/>
      </c>
      <c r="AL304" s="72">
        <f>IF(AK304="Adjust",(_xlfn.XLOOKUP(A304,'Adj factor'!A:A,'Adj factor'!I:I,,0)*AI304),'Aggregate (2)'!AI304)</f>
        <v>610</v>
      </c>
      <c r="AM304" s="72">
        <f t="shared" si="83"/>
        <v>610</v>
      </c>
      <c r="AN304" s="73" t="str">
        <f t="shared" si="84"/>
        <v>No change</v>
      </c>
      <c r="AO304" s="42">
        <f>VLOOKUP(B304,'Growthrates source'!A$2:H$49,8,FALSE)</f>
        <v>-5.6467842638671772E-2</v>
      </c>
      <c r="AP304" s="42">
        <f>VLOOKUP(B304,'Growthrates source'!A$2:I$49,9,FALSE)</f>
        <v>0.17775588866414749</v>
      </c>
      <c r="AQ304" s="41">
        <f t="shared" si="85"/>
        <v>808.99939592172473</v>
      </c>
      <c r="AR304" s="41">
        <f t="shared" si="86"/>
        <v>1039.7406885988094</v>
      </c>
      <c r="AS304" s="43">
        <f t="shared" si="87"/>
        <v>0</v>
      </c>
      <c r="AT304" s="43">
        <f t="shared" si="88"/>
        <v>0.14549094811370625</v>
      </c>
      <c r="AU304" s="43">
        <f t="shared" si="89"/>
        <v>0.1358477035892188</v>
      </c>
    </row>
    <row r="305" spans="1:47" x14ac:dyDescent="0.35">
      <c r="A305" t="str">
        <f>_xlfn.XLOOKUP(B305,'country codes'!G:G,'country codes'!H:H,,0)</f>
        <v>Algeria</v>
      </c>
      <c r="B305" s="34" t="s">
        <v>162</v>
      </c>
      <c r="C305" s="41">
        <v>37260577.5</v>
      </c>
      <c r="D305" s="34" t="s">
        <v>141</v>
      </c>
      <c r="E305" s="34">
        <v>0</v>
      </c>
      <c r="F305" s="41">
        <v>38000626.500000022</v>
      </c>
      <c r="G305" s="34">
        <v>0</v>
      </c>
      <c r="I305" s="34">
        <v>0</v>
      </c>
      <c r="K305" s="34">
        <v>0</v>
      </c>
      <c r="M305" s="34">
        <v>0</v>
      </c>
      <c r="O305" s="34">
        <v>0</v>
      </c>
      <c r="P305" s="41">
        <v>41927007.000000007</v>
      </c>
      <c r="Q305" s="34">
        <v>1533</v>
      </c>
      <c r="R305" s="34">
        <f t="shared" si="72"/>
        <v>1533</v>
      </c>
      <c r="T305" s="34">
        <v>0</v>
      </c>
      <c r="V305" s="34">
        <v>0</v>
      </c>
      <c r="X305" s="34">
        <v>0</v>
      </c>
      <c r="Y305" s="41">
        <v>44903225.000000007</v>
      </c>
      <c r="Z305" s="34">
        <v>0</v>
      </c>
      <c r="AA305" s="34">
        <v>1218</v>
      </c>
      <c r="AB305" s="35">
        <f t="shared" si="73"/>
        <v>0</v>
      </c>
      <c r="AC305" s="35">
        <f t="shared" si="74"/>
        <v>1533</v>
      </c>
      <c r="AD305" s="35">
        <f t="shared" si="75"/>
        <v>0</v>
      </c>
      <c r="AE305" s="70">
        <f t="shared" si="76"/>
        <v>0</v>
      </c>
      <c r="AF305" s="70" t="str">
        <f t="shared" si="77"/>
        <v/>
      </c>
      <c r="AG305" s="70">
        <f t="shared" si="78"/>
        <v>1533</v>
      </c>
      <c r="AH305" s="70">
        <f t="shared" si="79"/>
        <v>2018</v>
      </c>
      <c r="AI305" s="70">
        <f t="shared" si="80"/>
        <v>1533</v>
      </c>
      <c r="AJ305" s="70">
        <f t="shared" si="81"/>
        <v>2018</v>
      </c>
      <c r="AK305" s="70" t="str">
        <f t="shared" si="82"/>
        <v/>
      </c>
      <c r="AL305" s="72">
        <f>IF(AK305="Adjust",(_xlfn.XLOOKUP(A305,'Adj factor'!A:A,'Adj factor'!I:I,,0)*AI305),'Aggregate (2)'!AI305)</f>
        <v>1533</v>
      </c>
      <c r="AM305" s="72">
        <f t="shared" si="83"/>
        <v>1533</v>
      </c>
      <c r="AN305" s="73" t="str">
        <f t="shared" si="84"/>
        <v>No change</v>
      </c>
      <c r="AO305" s="42">
        <f>VLOOKUP(B305,'Growthrates source'!A$2:H$49,8,FALSE)</f>
        <v>-5.6467842638671772E-2</v>
      </c>
      <c r="AP305" s="42">
        <f>VLOOKUP(B305,'Growthrates source'!A$2:I$49,9,FALSE)</f>
        <v>0.17775588866414749</v>
      </c>
      <c r="AQ305" s="41">
        <f t="shared" si="85"/>
        <v>1615.3463348076407</v>
      </c>
      <c r="AR305" s="41">
        <f t="shared" si="86"/>
        <v>2076.07239133336</v>
      </c>
      <c r="AS305" s="43">
        <f t="shared" si="87"/>
        <v>0</v>
      </c>
      <c r="AT305" s="43">
        <f t="shared" si="88"/>
        <v>0.36563544829231426</v>
      </c>
      <c r="AU305" s="43">
        <f t="shared" si="89"/>
        <v>0.34140086820044657</v>
      </c>
    </row>
    <row r="306" spans="1:47" x14ac:dyDescent="0.35">
      <c r="A306" t="str">
        <f>_xlfn.XLOOKUP(B306,'country codes'!G:G,'country codes'!H:H,,0)</f>
        <v>Algeria</v>
      </c>
      <c r="B306" s="34" t="s">
        <v>162</v>
      </c>
      <c r="C306" s="41">
        <v>37260578.5</v>
      </c>
      <c r="D306" s="34" t="s">
        <v>232</v>
      </c>
      <c r="E306" s="34">
        <v>0</v>
      </c>
      <c r="F306" s="41">
        <v>38000626.500000022</v>
      </c>
      <c r="G306" s="34">
        <v>0</v>
      </c>
      <c r="I306" s="34">
        <v>0</v>
      </c>
      <c r="K306" s="34">
        <v>0</v>
      </c>
      <c r="M306" s="34">
        <v>0</v>
      </c>
      <c r="O306" s="34">
        <v>0</v>
      </c>
      <c r="P306" s="41">
        <v>41927007.000000007</v>
      </c>
      <c r="Q306" s="34">
        <v>6184</v>
      </c>
      <c r="R306" s="34">
        <f t="shared" si="72"/>
        <v>76532</v>
      </c>
      <c r="T306" s="34">
        <v>0</v>
      </c>
      <c r="V306" s="34">
        <v>0</v>
      </c>
      <c r="X306" s="34">
        <v>0</v>
      </c>
      <c r="Y306" s="41">
        <v>44903225.000000007</v>
      </c>
      <c r="Z306" s="34">
        <v>0</v>
      </c>
      <c r="AA306" s="34">
        <v>76532</v>
      </c>
      <c r="AB306" s="35">
        <f t="shared" si="73"/>
        <v>0</v>
      </c>
      <c r="AC306" s="35">
        <f t="shared" si="74"/>
        <v>6184</v>
      </c>
      <c r="AD306" s="35">
        <f t="shared" si="75"/>
        <v>0</v>
      </c>
      <c r="AE306" s="70">
        <f t="shared" si="76"/>
        <v>0</v>
      </c>
      <c r="AF306" s="70" t="str">
        <f t="shared" si="77"/>
        <v/>
      </c>
      <c r="AG306" s="70">
        <f t="shared" si="78"/>
        <v>76532</v>
      </c>
      <c r="AH306" s="70" t="str">
        <f t="shared" si="79"/>
        <v>2018 (triag)</v>
      </c>
      <c r="AI306" s="70">
        <f t="shared" si="80"/>
        <v>76532</v>
      </c>
      <c r="AJ306" s="70" t="str">
        <f t="shared" si="81"/>
        <v>2018 (triag)</v>
      </c>
      <c r="AK306" s="70" t="str">
        <f t="shared" si="82"/>
        <v/>
      </c>
      <c r="AL306" s="72">
        <f>IF(AK306="Adjust",(_xlfn.XLOOKUP(A306,'Adj factor'!A:A,'Adj factor'!I:I,,0)*AI306),'Aggregate (2)'!AI306)</f>
        <v>76532</v>
      </c>
      <c r="AM306" s="72">
        <f t="shared" si="83"/>
        <v>76532</v>
      </c>
      <c r="AN306" s="73" t="str">
        <f t="shared" si="84"/>
        <v>No change</v>
      </c>
      <c r="AO306" s="42">
        <f>VLOOKUP(B306,'Growthrates source'!A$2:H$49,8,FALSE)</f>
        <v>-5.6467842638671772E-2</v>
      </c>
      <c r="AP306" s="42">
        <f>VLOOKUP(B306,'Growthrates source'!A$2:I$49,9,FALSE)</f>
        <v>0.17775588866414749</v>
      </c>
      <c r="AQ306" s="41">
        <f t="shared" si="85"/>
        <v>101498.92093226466</v>
      </c>
      <c r="AR306" s="41">
        <f t="shared" si="86"/>
        <v>130448.25308171159</v>
      </c>
      <c r="AS306" s="43">
        <f t="shared" si="87"/>
        <v>0</v>
      </c>
      <c r="AT306" s="43">
        <f t="shared" si="88"/>
        <v>18.253628263996994</v>
      </c>
      <c r="AU306" s="43">
        <f t="shared" si="89"/>
        <v>17.043764673918183</v>
      </c>
    </row>
    <row r="307" spans="1:47" x14ac:dyDescent="0.35">
      <c r="A307" t="str">
        <f>_xlfn.XLOOKUP(B307,'country codes'!G:G,'country codes'!H:H,,0)</f>
        <v>Algeria</v>
      </c>
      <c r="B307" s="34" t="s">
        <v>162</v>
      </c>
      <c r="C307" s="41">
        <v>37260579.5</v>
      </c>
      <c r="D307" s="34" t="s">
        <v>233</v>
      </c>
      <c r="E307" s="34">
        <v>0</v>
      </c>
      <c r="F307" s="41">
        <v>38000626.500000022</v>
      </c>
      <c r="G307" s="34">
        <v>0</v>
      </c>
      <c r="I307" s="34">
        <v>0</v>
      </c>
      <c r="K307" s="34">
        <v>0</v>
      </c>
      <c r="M307" s="34">
        <v>0</v>
      </c>
      <c r="O307" s="34">
        <v>0</v>
      </c>
      <c r="P307" s="41">
        <v>41927007.000000007</v>
      </c>
      <c r="Q307" s="34">
        <v>75033</v>
      </c>
      <c r="R307" s="34">
        <f t="shared" si="72"/>
        <v>75033</v>
      </c>
      <c r="T307" s="34">
        <v>0</v>
      </c>
      <c r="V307" s="34">
        <v>0</v>
      </c>
      <c r="X307" s="34">
        <v>0</v>
      </c>
      <c r="Y307" s="41">
        <v>44903225.000000007</v>
      </c>
      <c r="Z307" s="34">
        <v>0</v>
      </c>
      <c r="AA307" s="34">
        <v>5104</v>
      </c>
      <c r="AB307" s="35">
        <f t="shared" si="73"/>
        <v>0</v>
      </c>
      <c r="AC307" s="35">
        <f t="shared" si="74"/>
        <v>75033</v>
      </c>
      <c r="AD307" s="35">
        <f t="shared" si="75"/>
        <v>0</v>
      </c>
      <c r="AE307" s="70">
        <f t="shared" si="76"/>
        <v>0</v>
      </c>
      <c r="AF307" s="70" t="str">
        <f t="shared" si="77"/>
        <v/>
      </c>
      <c r="AG307" s="70">
        <f t="shared" si="78"/>
        <v>75033</v>
      </c>
      <c r="AH307" s="70">
        <f t="shared" si="79"/>
        <v>2018</v>
      </c>
      <c r="AI307" s="70">
        <f t="shared" si="80"/>
        <v>75033</v>
      </c>
      <c r="AJ307" s="70">
        <f t="shared" si="81"/>
        <v>2018</v>
      </c>
      <c r="AK307" s="70" t="str">
        <f t="shared" si="82"/>
        <v/>
      </c>
      <c r="AL307" s="72">
        <f>IF(AK307="Adjust",(_xlfn.XLOOKUP(A307,'Adj factor'!A:A,'Adj factor'!I:I,,0)*AI307),'Aggregate (2)'!AI307)</f>
        <v>75033</v>
      </c>
      <c r="AM307" s="72">
        <f t="shared" si="83"/>
        <v>75033</v>
      </c>
      <c r="AN307" s="73" t="str">
        <f t="shared" si="84"/>
        <v>No change</v>
      </c>
      <c r="AO307" s="42">
        <f>VLOOKUP(B307,'Growthrates source'!A$2:H$49,8,FALSE)</f>
        <v>-5.6467842638671772E-2</v>
      </c>
      <c r="AP307" s="42">
        <f>VLOOKUP(B307,'Growthrates source'!A$2:I$49,9,FALSE)</f>
        <v>0.17775588866414749</v>
      </c>
      <c r="AQ307" s="41">
        <f t="shared" si="85"/>
        <v>6769.0703553843987</v>
      </c>
      <c r="AR307" s="41">
        <f t="shared" si="86"/>
        <v>8699.7319255874136</v>
      </c>
      <c r="AS307" s="43">
        <f t="shared" si="87"/>
        <v>0</v>
      </c>
      <c r="AT307" s="43">
        <f t="shared" si="88"/>
        <v>17.896102147238889</v>
      </c>
      <c r="AU307" s="43">
        <f t="shared" si="89"/>
        <v>16.709935644934188</v>
      </c>
    </row>
    <row r="308" spans="1:47" x14ac:dyDescent="0.35">
      <c r="A308" t="str">
        <f>_xlfn.XLOOKUP(B308,'country codes'!G:G,'country codes'!H:H,,0)</f>
        <v>Algeria</v>
      </c>
      <c r="B308" s="34" t="s">
        <v>162</v>
      </c>
      <c r="C308" s="41">
        <v>37260580.5</v>
      </c>
      <c r="D308" s="34" t="s">
        <v>134</v>
      </c>
      <c r="E308" s="34">
        <v>0</v>
      </c>
      <c r="F308" s="41">
        <v>38000626.500000022</v>
      </c>
      <c r="G308" s="34">
        <v>0</v>
      </c>
      <c r="I308" s="34">
        <v>0</v>
      </c>
      <c r="K308" s="34">
        <v>0</v>
      </c>
      <c r="M308" s="34">
        <v>0</v>
      </c>
      <c r="O308" s="34">
        <v>0</v>
      </c>
      <c r="P308" s="41">
        <v>41927007.000000007</v>
      </c>
      <c r="Q308" s="34">
        <v>15238</v>
      </c>
      <c r="R308" s="34">
        <f t="shared" si="72"/>
        <v>15238</v>
      </c>
      <c r="T308" s="34">
        <v>0</v>
      </c>
      <c r="V308" s="34">
        <v>0</v>
      </c>
      <c r="X308" s="34">
        <v>0</v>
      </c>
      <c r="Y308" s="41">
        <v>44903225.000000007</v>
      </c>
      <c r="Z308" s="34">
        <v>0</v>
      </c>
      <c r="AA308" s="34">
        <v>14548</v>
      </c>
      <c r="AB308" s="35">
        <f t="shared" si="73"/>
        <v>0</v>
      </c>
      <c r="AC308" s="35">
        <f t="shared" si="74"/>
        <v>15238</v>
      </c>
      <c r="AD308" s="35">
        <f t="shared" si="75"/>
        <v>0</v>
      </c>
      <c r="AE308" s="70">
        <f t="shared" si="76"/>
        <v>0</v>
      </c>
      <c r="AF308" s="70" t="str">
        <f t="shared" si="77"/>
        <v/>
      </c>
      <c r="AG308" s="70">
        <f t="shared" si="78"/>
        <v>15238</v>
      </c>
      <c r="AH308" s="70">
        <f t="shared" si="79"/>
        <v>2018</v>
      </c>
      <c r="AI308" s="70">
        <f t="shared" si="80"/>
        <v>15238</v>
      </c>
      <c r="AJ308" s="70">
        <f t="shared" si="81"/>
        <v>2018</v>
      </c>
      <c r="AK308" s="70" t="str">
        <f t="shared" si="82"/>
        <v/>
      </c>
      <c r="AL308" s="72">
        <f>IF(AK308="Adjust",(_xlfn.XLOOKUP(A308,'Adj factor'!A:A,'Adj factor'!I:I,,0)*AI308),'Aggregate (2)'!AI308)</f>
        <v>15238</v>
      </c>
      <c r="AM308" s="72">
        <f t="shared" si="83"/>
        <v>15238</v>
      </c>
      <c r="AN308" s="73" t="str">
        <f t="shared" si="84"/>
        <v>No change</v>
      </c>
      <c r="AO308" s="42">
        <f>VLOOKUP(B308,'Growthrates source'!A$2:H$49,8,FALSE)</f>
        <v>-5.6467842638671772E-2</v>
      </c>
      <c r="AP308" s="42">
        <f>VLOOKUP(B308,'Growthrates source'!A$2:I$49,9,FALSE)</f>
        <v>0.17775588866414749</v>
      </c>
      <c r="AQ308" s="41">
        <f t="shared" si="85"/>
        <v>19293.972478474185</v>
      </c>
      <c r="AR308" s="41">
        <f t="shared" si="86"/>
        <v>24796.963176615536</v>
      </c>
      <c r="AS308" s="43">
        <f t="shared" si="87"/>
        <v>0</v>
      </c>
      <c r="AT308" s="43">
        <f t="shared" si="88"/>
        <v>3.6344115858305837</v>
      </c>
      <c r="AU308" s="43">
        <f t="shared" si="89"/>
        <v>3.3935201758893703</v>
      </c>
    </row>
    <row r="309" spans="1:47" x14ac:dyDescent="0.35">
      <c r="A309" t="str">
        <f>_xlfn.XLOOKUP(B309,'country codes'!G:G,'country codes'!H:H,,0)</f>
        <v>Algeria</v>
      </c>
      <c r="B309" s="34" t="s">
        <v>162</v>
      </c>
      <c r="C309" s="41">
        <v>37260581.5</v>
      </c>
      <c r="D309" s="34" t="s">
        <v>142</v>
      </c>
      <c r="E309" s="34">
        <v>0</v>
      </c>
      <c r="F309" s="41">
        <v>38000626.500000022</v>
      </c>
      <c r="G309" s="34">
        <v>0</v>
      </c>
      <c r="I309" s="34">
        <v>0</v>
      </c>
      <c r="K309" s="34">
        <v>0</v>
      </c>
      <c r="M309" s="34">
        <v>0</v>
      </c>
      <c r="O309" s="34">
        <v>0</v>
      </c>
      <c r="P309" s="41">
        <v>41927007.000000007</v>
      </c>
      <c r="Q309" s="34">
        <v>365</v>
      </c>
      <c r="R309" s="34">
        <f t="shared" si="72"/>
        <v>365</v>
      </c>
      <c r="T309" s="34">
        <v>128823</v>
      </c>
      <c r="V309" s="34">
        <v>0</v>
      </c>
      <c r="X309" s="34">
        <v>0</v>
      </c>
      <c r="Y309" s="41">
        <v>44903225.000000007</v>
      </c>
      <c r="Z309" s="34">
        <v>0</v>
      </c>
      <c r="AA309" s="34">
        <v>279</v>
      </c>
      <c r="AB309" s="35">
        <f t="shared" si="73"/>
        <v>0</v>
      </c>
      <c r="AC309" s="35">
        <f t="shared" si="74"/>
        <v>128823</v>
      </c>
      <c r="AD309" s="35">
        <f t="shared" si="75"/>
        <v>0</v>
      </c>
      <c r="AE309" s="70">
        <f t="shared" si="76"/>
        <v>0</v>
      </c>
      <c r="AF309" s="70" t="str">
        <f t="shared" si="77"/>
        <v/>
      </c>
      <c r="AG309" s="70">
        <f t="shared" si="78"/>
        <v>365</v>
      </c>
      <c r="AH309" s="70">
        <f t="shared" si="79"/>
        <v>2018</v>
      </c>
      <c r="AI309" s="70">
        <f t="shared" si="80"/>
        <v>128823</v>
      </c>
      <c r="AJ309" s="70">
        <f t="shared" si="81"/>
        <v>2018</v>
      </c>
      <c r="AK309" s="70" t="str">
        <f t="shared" si="82"/>
        <v/>
      </c>
      <c r="AL309" s="72">
        <f>IF(AK309="Adjust",(_xlfn.XLOOKUP(A309,'Adj factor'!A:A,'Adj factor'!I:I,,0)*AI309),'Aggregate (2)'!AI309)</f>
        <v>128823</v>
      </c>
      <c r="AM309" s="72">
        <f t="shared" si="83"/>
        <v>128823</v>
      </c>
      <c r="AN309" s="73" t="str">
        <f t="shared" si="84"/>
        <v>Increasing</v>
      </c>
      <c r="AO309" s="42">
        <f>VLOOKUP(B309,'Growthrates source'!A$2:H$49,8,FALSE)</f>
        <v>-5.6467842638671772E-2</v>
      </c>
      <c r="AP309" s="42">
        <f>VLOOKUP(B309,'Growthrates source'!A$2:I$49,9,FALSE)</f>
        <v>0.17775588866414749</v>
      </c>
      <c r="AQ309" s="41">
        <f t="shared" si="85"/>
        <v>370.01775649534625</v>
      </c>
      <c r="AR309" s="41">
        <f t="shared" si="86"/>
        <v>475.55352806404557</v>
      </c>
      <c r="AS309" s="43">
        <f t="shared" si="87"/>
        <v>0</v>
      </c>
      <c r="AT309" s="43">
        <f t="shared" si="88"/>
        <v>8.7056059117217671E-2</v>
      </c>
      <c r="AU309" s="43">
        <f t="shared" si="89"/>
        <v>28.689030687662186</v>
      </c>
    </row>
    <row r="310" spans="1:47" x14ac:dyDescent="0.35">
      <c r="A310" t="str">
        <f>_xlfn.XLOOKUP(B310,'country codes'!G:G,'country codes'!H:H,,0)</f>
        <v>Algeria</v>
      </c>
      <c r="B310" s="34" t="s">
        <v>162</v>
      </c>
      <c r="C310" s="41">
        <v>37260582.5</v>
      </c>
      <c r="D310" s="34" t="s">
        <v>83</v>
      </c>
      <c r="E310" s="34">
        <v>0</v>
      </c>
      <c r="F310" s="41">
        <v>38000626.500000022</v>
      </c>
      <c r="G310" s="34">
        <v>0</v>
      </c>
      <c r="I310" s="34">
        <v>0</v>
      </c>
      <c r="K310" s="34">
        <v>0</v>
      </c>
      <c r="M310" s="34">
        <v>0</v>
      </c>
      <c r="O310" s="34">
        <v>0</v>
      </c>
      <c r="P310" s="41">
        <v>41927007.000000007</v>
      </c>
      <c r="Q310" s="34">
        <v>1971</v>
      </c>
      <c r="R310" s="34">
        <f t="shared" si="72"/>
        <v>1971</v>
      </c>
      <c r="T310" s="34">
        <v>0</v>
      </c>
      <c r="V310" s="34">
        <v>0</v>
      </c>
      <c r="X310" s="34">
        <v>0</v>
      </c>
      <c r="Y310" s="41">
        <v>44903225.000000007</v>
      </c>
      <c r="Z310" s="34">
        <v>0</v>
      </c>
      <c r="AA310" s="34">
        <v>1827</v>
      </c>
      <c r="AB310" s="35">
        <f t="shared" si="73"/>
        <v>0</v>
      </c>
      <c r="AC310" s="35">
        <f t="shared" si="74"/>
        <v>1971</v>
      </c>
      <c r="AD310" s="35">
        <f t="shared" si="75"/>
        <v>0</v>
      </c>
      <c r="AE310" s="70">
        <f t="shared" si="76"/>
        <v>0</v>
      </c>
      <c r="AF310" s="70" t="str">
        <f t="shared" si="77"/>
        <v/>
      </c>
      <c r="AG310" s="70">
        <f t="shared" si="78"/>
        <v>1971</v>
      </c>
      <c r="AH310" s="70">
        <f t="shared" si="79"/>
        <v>2018</v>
      </c>
      <c r="AI310" s="70">
        <f t="shared" si="80"/>
        <v>1971</v>
      </c>
      <c r="AJ310" s="70">
        <f t="shared" si="81"/>
        <v>2018</v>
      </c>
      <c r="AK310" s="70" t="str">
        <f t="shared" si="82"/>
        <v/>
      </c>
      <c r="AL310" s="72">
        <f>IF(AK310="Adjust",(_xlfn.XLOOKUP(A310,'Adj factor'!A:A,'Adj factor'!I:I,,0)*AI310),'Aggregate (2)'!AI310)</f>
        <v>1971</v>
      </c>
      <c r="AM310" s="72">
        <f t="shared" si="83"/>
        <v>1971</v>
      </c>
      <c r="AN310" s="73" t="str">
        <f t="shared" si="84"/>
        <v>No change</v>
      </c>
      <c r="AO310" s="42">
        <f>VLOOKUP(B310,'Growthrates source'!A$2:H$49,8,FALSE)</f>
        <v>-5.6467842638671772E-2</v>
      </c>
      <c r="AP310" s="42">
        <f>VLOOKUP(B310,'Growthrates source'!A$2:I$49,9,FALSE)</f>
        <v>0.17775588866414749</v>
      </c>
      <c r="AQ310" s="41">
        <f t="shared" si="85"/>
        <v>2423.0195022114608</v>
      </c>
      <c r="AR310" s="41">
        <f t="shared" si="86"/>
        <v>3114.1085870000402</v>
      </c>
      <c r="AS310" s="43">
        <f t="shared" si="87"/>
        <v>0</v>
      </c>
      <c r="AT310" s="43">
        <f t="shared" si="88"/>
        <v>0.47010271923297547</v>
      </c>
      <c r="AU310" s="43">
        <f t="shared" si="89"/>
        <v>0.43894397340057417</v>
      </c>
    </row>
    <row r="311" spans="1:47" x14ac:dyDescent="0.35">
      <c r="A311" t="str">
        <f>_xlfn.XLOOKUP(B311,'country codes'!G:G,'country codes'!H:H,,0)</f>
        <v>Algeria</v>
      </c>
      <c r="B311" s="34" t="s">
        <v>162</v>
      </c>
      <c r="C311" s="41">
        <v>37260583.5</v>
      </c>
      <c r="D311" s="34" t="s">
        <v>84</v>
      </c>
      <c r="E311" s="34">
        <v>0</v>
      </c>
      <c r="F311" s="41">
        <v>38000626.500000022</v>
      </c>
      <c r="G311" s="34">
        <v>0</v>
      </c>
      <c r="I311" s="34">
        <v>0</v>
      </c>
      <c r="K311" s="34">
        <v>0</v>
      </c>
      <c r="M311" s="34">
        <v>0</v>
      </c>
      <c r="O311" s="34">
        <v>0</v>
      </c>
      <c r="P311" s="41">
        <v>41927007.000000007</v>
      </c>
      <c r="Q311" s="34">
        <v>0</v>
      </c>
      <c r="R311" s="34">
        <f t="shared" si="72"/>
        <v>0</v>
      </c>
      <c r="T311" s="34">
        <v>0</v>
      </c>
      <c r="V311" s="34">
        <v>0</v>
      </c>
      <c r="X311" s="34">
        <v>0</v>
      </c>
      <c r="Y311" s="41">
        <v>44903225.000000007</v>
      </c>
      <c r="Z311" s="34">
        <v>0</v>
      </c>
      <c r="AA311" s="34">
        <v>0</v>
      </c>
      <c r="AB311" s="35">
        <f t="shared" si="73"/>
        <v>0</v>
      </c>
      <c r="AC311" s="35">
        <f t="shared" si="74"/>
        <v>0</v>
      </c>
      <c r="AD311" s="35">
        <f t="shared" si="75"/>
        <v>0</v>
      </c>
      <c r="AE311" s="70">
        <f t="shared" si="76"/>
        <v>0</v>
      </c>
      <c r="AF311" s="70" t="str">
        <f t="shared" si="77"/>
        <v/>
      </c>
      <c r="AG311" s="70">
        <f t="shared" si="78"/>
        <v>0</v>
      </c>
      <c r="AH311" s="70" t="str">
        <f t="shared" si="79"/>
        <v/>
      </c>
      <c r="AI311" s="70">
        <f t="shared" si="80"/>
        <v>0</v>
      </c>
      <c r="AJ311" s="70" t="str">
        <f t="shared" si="81"/>
        <v/>
      </c>
      <c r="AK311" s="70" t="str">
        <f t="shared" si="82"/>
        <v/>
      </c>
      <c r="AL311" s="72">
        <f>IF(AK311="Adjust",(_xlfn.XLOOKUP(A311,'Adj factor'!A:A,'Adj factor'!I:I,,0)*AI311),'Aggregate (2)'!AI311)</f>
        <v>0</v>
      </c>
      <c r="AM311" s="72">
        <f t="shared" si="83"/>
        <v>0</v>
      </c>
      <c r="AN311" s="73" t="str">
        <f t="shared" si="84"/>
        <v>No change</v>
      </c>
      <c r="AO311" s="42">
        <f>VLOOKUP(B311,'Growthrates source'!A$2:H$49,8,FALSE)</f>
        <v>-5.6467842638671772E-2</v>
      </c>
      <c r="AP311" s="42">
        <f>VLOOKUP(B311,'Growthrates source'!A$2:I$49,9,FALSE)</f>
        <v>0.17775588866414749</v>
      </c>
      <c r="AQ311" s="41">
        <f t="shared" si="85"/>
        <v>0</v>
      </c>
      <c r="AR311" s="41">
        <f t="shared" si="86"/>
        <v>0</v>
      </c>
      <c r="AS311" s="43">
        <f t="shared" si="87"/>
        <v>0</v>
      </c>
      <c r="AT311" s="43">
        <f t="shared" si="88"/>
        <v>0</v>
      </c>
      <c r="AU311" s="43">
        <f t="shared" si="89"/>
        <v>0</v>
      </c>
    </row>
    <row r="312" spans="1:47" x14ac:dyDescent="0.35">
      <c r="A312" t="str">
        <f>_xlfn.XLOOKUP(B312,'country codes'!G:G,'country codes'!H:H,,0)</f>
        <v>Algeria</v>
      </c>
      <c r="B312" s="34" t="s">
        <v>162</v>
      </c>
      <c r="C312" s="41">
        <v>37260584.5</v>
      </c>
      <c r="D312" s="34" t="s">
        <v>126</v>
      </c>
      <c r="E312" s="34">
        <v>0</v>
      </c>
      <c r="F312" s="41">
        <v>38000626.500000022</v>
      </c>
      <c r="G312" s="34">
        <v>0</v>
      </c>
      <c r="I312" s="34">
        <v>0</v>
      </c>
      <c r="K312" s="34">
        <v>0</v>
      </c>
      <c r="M312" s="34">
        <v>0</v>
      </c>
      <c r="O312" s="34">
        <v>0</v>
      </c>
      <c r="P312" s="41">
        <v>41927007.000000007</v>
      </c>
      <c r="Q312" s="34">
        <v>0</v>
      </c>
      <c r="R312" s="34">
        <f t="shared" si="72"/>
        <v>0</v>
      </c>
      <c r="T312" s="34">
        <v>0</v>
      </c>
      <c r="V312" s="34">
        <v>0</v>
      </c>
      <c r="X312" s="34">
        <v>0</v>
      </c>
      <c r="Y312" s="41">
        <v>44903225.000000007</v>
      </c>
      <c r="Z312" s="34">
        <v>0</v>
      </c>
      <c r="AA312" s="34">
        <v>0</v>
      </c>
      <c r="AB312" s="35">
        <f t="shared" si="73"/>
        <v>0</v>
      </c>
      <c r="AC312" s="35">
        <f t="shared" si="74"/>
        <v>0</v>
      </c>
      <c r="AD312" s="35">
        <f t="shared" si="75"/>
        <v>0</v>
      </c>
      <c r="AE312" s="70">
        <f t="shared" si="76"/>
        <v>0</v>
      </c>
      <c r="AF312" s="70" t="str">
        <f t="shared" si="77"/>
        <v/>
      </c>
      <c r="AG312" s="70">
        <f t="shared" si="78"/>
        <v>0</v>
      </c>
      <c r="AH312" s="70" t="str">
        <f t="shared" si="79"/>
        <v/>
      </c>
      <c r="AI312" s="70">
        <f t="shared" si="80"/>
        <v>0</v>
      </c>
      <c r="AJ312" s="70" t="str">
        <f t="shared" si="81"/>
        <v/>
      </c>
      <c r="AK312" s="70" t="str">
        <f t="shared" si="82"/>
        <v/>
      </c>
      <c r="AL312" s="72">
        <f>IF(AK312="Adjust",(_xlfn.XLOOKUP(A312,'Adj factor'!A:A,'Adj factor'!I:I,,0)*AI312),'Aggregate (2)'!AI312)</f>
        <v>0</v>
      </c>
      <c r="AM312" s="72">
        <f t="shared" si="83"/>
        <v>0</v>
      </c>
      <c r="AN312" s="73" t="str">
        <f t="shared" si="84"/>
        <v>No change</v>
      </c>
      <c r="AO312" s="42">
        <f>VLOOKUP(B312,'Growthrates source'!A$2:H$49,8,FALSE)</f>
        <v>-5.6467842638671772E-2</v>
      </c>
      <c r="AP312" s="42">
        <f>VLOOKUP(B312,'Growthrates source'!A$2:I$49,9,FALSE)</f>
        <v>0.17775588866414749</v>
      </c>
      <c r="AQ312" s="41">
        <f t="shared" si="85"/>
        <v>0</v>
      </c>
      <c r="AR312" s="41">
        <f t="shared" si="86"/>
        <v>0</v>
      </c>
      <c r="AS312" s="43">
        <f t="shared" si="87"/>
        <v>0</v>
      </c>
      <c r="AT312" s="43">
        <f t="shared" si="88"/>
        <v>0</v>
      </c>
      <c r="AU312" s="43">
        <f t="shared" si="89"/>
        <v>0</v>
      </c>
    </row>
    <row r="313" spans="1:47" x14ac:dyDescent="0.35">
      <c r="A313" t="str">
        <f>_xlfn.XLOOKUP(B313,'country codes'!G:G,'country codes'!H:H,,0)</f>
        <v>Algeria</v>
      </c>
      <c r="B313" s="34" t="s">
        <v>162</v>
      </c>
      <c r="C313" s="41">
        <v>37260585.5</v>
      </c>
      <c r="D313" s="34" t="s">
        <v>87</v>
      </c>
      <c r="E313" s="34">
        <v>0</v>
      </c>
      <c r="F313" s="41">
        <v>38000626.500000022</v>
      </c>
      <c r="G313" s="34">
        <v>0</v>
      </c>
      <c r="I313" s="34">
        <v>0</v>
      </c>
      <c r="K313" s="34">
        <v>0</v>
      </c>
      <c r="M313" s="34">
        <v>0</v>
      </c>
      <c r="O313" s="34">
        <v>0</v>
      </c>
      <c r="P313" s="41">
        <v>41927007.000000007</v>
      </c>
      <c r="Q313" s="34">
        <v>0</v>
      </c>
      <c r="R313" s="34">
        <f t="shared" si="72"/>
        <v>1</v>
      </c>
      <c r="T313" s="34">
        <v>0</v>
      </c>
      <c r="V313" s="34">
        <v>0</v>
      </c>
      <c r="X313" s="34">
        <v>0</v>
      </c>
      <c r="Y313" s="41">
        <v>44903225.000000007</v>
      </c>
      <c r="Z313" s="34">
        <v>0</v>
      </c>
      <c r="AA313" s="34">
        <v>1</v>
      </c>
      <c r="AB313" s="35">
        <f t="shared" si="73"/>
        <v>0</v>
      </c>
      <c r="AC313" s="35">
        <f t="shared" si="74"/>
        <v>0</v>
      </c>
      <c r="AD313" s="35">
        <f t="shared" si="75"/>
        <v>0</v>
      </c>
      <c r="AE313" s="70">
        <f t="shared" si="76"/>
        <v>0</v>
      </c>
      <c r="AF313" s="70" t="str">
        <f t="shared" si="77"/>
        <v/>
      </c>
      <c r="AG313" s="70">
        <f t="shared" si="78"/>
        <v>1</v>
      </c>
      <c r="AH313" s="70" t="str">
        <f t="shared" si="79"/>
        <v>2018 (triag)</v>
      </c>
      <c r="AI313" s="70">
        <f t="shared" si="80"/>
        <v>1</v>
      </c>
      <c r="AJ313" s="70" t="str">
        <f t="shared" si="81"/>
        <v>2018 (triag)</v>
      </c>
      <c r="AK313" s="70" t="str">
        <f t="shared" si="82"/>
        <v/>
      </c>
      <c r="AL313" s="72">
        <f>IF(AK313="Adjust",(_xlfn.XLOOKUP(A313,'Adj factor'!A:A,'Adj factor'!I:I,,0)*AI313),'Aggregate (2)'!AI313)</f>
        <v>1</v>
      </c>
      <c r="AM313" s="72">
        <f t="shared" si="83"/>
        <v>1</v>
      </c>
      <c r="AN313" s="73" t="str">
        <f t="shared" si="84"/>
        <v>No change</v>
      </c>
      <c r="AO313" s="42">
        <f>VLOOKUP(B313,'Growthrates source'!A$2:H$49,8,FALSE)</f>
        <v>-5.6467842638671772E-2</v>
      </c>
      <c r="AP313" s="42">
        <f>VLOOKUP(B313,'Growthrates source'!A$2:I$49,9,FALSE)</f>
        <v>0.17775588866414749</v>
      </c>
      <c r="AQ313" s="41">
        <f t="shared" si="85"/>
        <v>1.3262285179044668</v>
      </c>
      <c r="AR313" s="41">
        <f t="shared" si="86"/>
        <v>1.7044929321291955</v>
      </c>
      <c r="AS313" s="43">
        <f t="shared" si="87"/>
        <v>0</v>
      </c>
      <c r="AT313" s="43">
        <f t="shared" si="88"/>
        <v>2.3850975100607583E-4</v>
      </c>
      <c r="AU313" s="43">
        <f t="shared" si="89"/>
        <v>2.2270115342494883E-4</v>
      </c>
    </row>
    <row r="314" spans="1:47" x14ac:dyDescent="0.35">
      <c r="A314" t="str">
        <f>_xlfn.XLOOKUP(B314,'country codes'!G:G,'country codes'!H:H,,0)</f>
        <v>Eritrea</v>
      </c>
      <c r="B314" s="34" t="s">
        <v>195</v>
      </c>
      <c r="C314" s="41">
        <v>3252595.9999999991</v>
      </c>
      <c r="D314" s="34" t="s">
        <v>135</v>
      </c>
      <c r="E314" s="34">
        <v>389</v>
      </c>
      <c r="F314" s="41">
        <v>3296367</v>
      </c>
      <c r="G314" s="34">
        <v>427</v>
      </c>
      <c r="H314" s="34">
        <v>3323425.0000000009</v>
      </c>
      <c r="I314" s="34">
        <v>484</v>
      </c>
      <c r="J314" s="34">
        <v>3340005.9999999991</v>
      </c>
      <c r="K314" s="34">
        <v>497</v>
      </c>
      <c r="L314" s="34">
        <v>3365287.5000000014</v>
      </c>
      <c r="M314" s="34">
        <v>537</v>
      </c>
      <c r="N314" s="34">
        <v>3396933.0000000019</v>
      </c>
      <c r="O314" s="34">
        <v>529</v>
      </c>
      <c r="P314" s="41">
        <v>3445374.4999999986</v>
      </c>
      <c r="Q314" s="34">
        <v>639</v>
      </c>
      <c r="R314" s="34">
        <f t="shared" si="72"/>
        <v>639</v>
      </c>
      <c r="S314" s="34">
        <v>3498818.0000000014</v>
      </c>
      <c r="T314" s="34">
        <v>576</v>
      </c>
      <c r="U314" s="34">
        <v>3555867.9999999991</v>
      </c>
      <c r="V314" s="34">
        <v>662</v>
      </c>
      <c r="W314" s="34">
        <v>3620312.0000000023</v>
      </c>
      <c r="X314" s="34">
        <v>636</v>
      </c>
      <c r="Y314" s="41">
        <v>3684031.5000000019</v>
      </c>
      <c r="Z314" s="34">
        <v>584</v>
      </c>
      <c r="AA314" s="34">
        <v>280</v>
      </c>
      <c r="AB314" s="35">
        <f t="shared" si="73"/>
        <v>497</v>
      </c>
      <c r="AC314" s="35">
        <f t="shared" si="74"/>
        <v>639</v>
      </c>
      <c r="AD314" s="35">
        <f t="shared" si="75"/>
        <v>662</v>
      </c>
      <c r="AE314" s="70">
        <f t="shared" si="76"/>
        <v>427</v>
      </c>
      <c r="AF314" s="70">
        <f t="shared" si="77"/>
        <v>2013</v>
      </c>
      <c r="AG314" s="70">
        <f t="shared" si="78"/>
        <v>639</v>
      </c>
      <c r="AH314" s="70">
        <f t="shared" si="79"/>
        <v>2018</v>
      </c>
      <c r="AI314" s="70">
        <f t="shared" si="80"/>
        <v>584</v>
      </c>
      <c r="AJ314" s="70">
        <f t="shared" si="81"/>
        <v>2022</v>
      </c>
      <c r="AK314" s="70" t="str">
        <f t="shared" si="82"/>
        <v>Adjust</v>
      </c>
      <c r="AL314" s="72">
        <f>IF(AK314="Adjust",(_xlfn.XLOOKUP(A314,'Adj factor'!A:A,'Adj factor'!I:I,,0)*AI314),'Aggregate (2)'!AI314)</f>
        <v>671.19040828312245</v>
      </c>
      <c r="AM314" s="72">
        <f t="shared" si="83"/>
        <v>671.19040828312245</v>
      </c>
      <c r="AN314" s="73" t="str">
        <f t="shared" si="84"/>
        <v>Increasing</v>
      </c>
      <c r="AO314" s="42">
        <f>VLOOKUP(B314,'Growthrates source'!A$2:H$49,8,FALSE)</f>
        <v>-2.2233181875670249E-2</v>
      </c>
      <c r="AP314" s="42">
        <f>VLOOKUP(B314,'Growthrates source'!A$2:I$49,9,FALSE)</f>
        <v>0.11702326021234755</v>
      </c>
      <c r="AQ314" s="41">
        <f t="shared" si="85"/>
        <v>312.92248638793529</v>
      </c>
      <c r="AR314" s="41">
        <f t="shared" si="86"/>
        <v>397.76420652673733</v>
      </c>
      <c r="AS314" s="43">
        <f t="shared" si="87"/>
        <v>1.2953654735652917</v>
      </c>
      <c r="AT314" s="43">
        <f t="shared" si="88"/>
        <v>1.8546605020731426</v>
      </c>
      <c r="AU314" s="43">
        <f t="shared" si="89"/>
        <v>1.8218910676608551</v>
      </c>
    </row>
    <row r="315" spans="1:47" x14ac:dyDescent="0.35">
      <c r="A315" t="str">
        <f>_xlfn.XLOOKUP(B315,'country codes'!G:G,'country codes'!H:H,,0)</f>
        <v>Eritrea</v>
      </c>
      <c r="B315" s="34" t="s">
        <v>195</v>
      </c>
      <c r="C315" s="41">
        <v>3252597</v>
      </c>
      <c r="D315" s="34" t="s">
        <v>139</v>
      </c>
      <c r="E315" s="34">
        <v>0</v>
      </c>
      <c r="F315" s="41">
        <v>3296367</v>
      </c>
      <c r="G315" s="34">
        <v>8524</v>
      </c>
      <c r="I315" s="34">
        <v>8264</v>
      </c>
      <c r="K315" s="34">
        <v>7924</v>
      </c>
      <c r="M315" s="34">
        <v>8968</v>
      </c>
      <c r="O315" s="34">
        <v>9056</v>
      </c>
      <c r="P315" s="41">
        <v>3445374.4999999986</v>
      </c>
      <c r="Q315" s="34">
        <v>9942</v>
      </c>
      <c r="R315" s="34">
        <f t="shared" si="72"/>
        <v>9942</v>
      </c>
      <c r="T315" s="34">
        <v>0</v>
      </c>
      <c r="V315" s="34">
        <v>0</v>
      </c>
      <c r="X315" s="34">
        <v>9362</v>
      </c>
      <c r="Y315" s="41">
        <v>3684031.5000000019</v>
      </c>
      <c r="Z315" s="34">
        <v>10014</v>
      </c>
      <c r="AA315" s="34">
        <v>3939</v>
      </c>
      <c r="AB315" s="35">
        <f t="shared" si="73"/>
        <v>8524</v>
      </c>
      <c r="AC315" s="35">
        <f t="shared" si="74"/>
        <v>9942</v>
      </c>
      <c r="AD315" s="35">
        <f t="shared" si="75"/>
        <v>10014</v>
      </c>
      <c r="AE315" s="70">
        <f t="shared" si="76"/>
        <v>8524</v>
      </c>
      <c r="AF315" s="70">
        <f t="shared" si="77"/>
        <v>2013</v>
      </c>
      <c r="AG315" s="70">
        <f t="shared" si="78"/>
        <v>9942</v>
      </c>
      <c r="AH315" s="70">
        <f t="shared" si="79"/>
        <v>2018</v>
      </c>
      <c r="AI315" s="70">
        <f t="shared" si="80"/>
        <v>10014</v>
      </c>
      <c r="AJ315" s="70">
        <f t="shared" si="81"/>
        <v>2022</v>
      </c>
      <c r="AK315" s="70" t="str">
        <f t="shared" si="82"/>
        <v/>
      </c>
      <c r="AL315" s="72">
        <f>IF(AK315="Adjust",(_xlfn.XLOOKUP(A315,'Adj factor'!A:A,'Adj factor'!I:I,,0)*AI315),'Aggregate (2)'!AI315)</f>
        <v>10014</v>
      </c>
      <c r="AM315" s="72">
        <f t="shared" si="83"/>
        <v>10014</v>
      </c>
      <c r="AN315" s="73" t="str">
        <f t="shared" si="84"/>
        <v>Increasing</v>
      </c>
      <c r="AO315" s="42">
        <f>VLOOKUP(B315,'Growthrates source'!A$2:H$49,8,FALSE)</f>
        <v>-2.2233181875670249E-2</v>
      </c>
      <c r="AP315" s="42">
        <f>VLOOKUP(B315,'Growthrates source'!A$2:I$49,9,FALSE)</f>
        <v>0.11702326021234755</v>
      </c>
      <c r="AQ315" s="41">
        <f t="shared" si="85"/>
        <v>4402.1488352931328</v>
      </c>
      <c r="AR315" s="41">
        <f t="shared" si="86"/>
        <v>5595.6900339600661</v>
      </c>
      <c r="AS315" s="43">
        <f t="shared" si="87"/>
        <v>25.858771186582075</v>
      </c>
      <c r="AT315" s="43">
        <f t="shared" si="88"/>
        <v>28.856079360893872</v>
      </c>
      <c r="AU315" s="43">
        <f t="shared" si="89"/>
        <v>27.182178002549637</v>
      </c>
    </row>
    <row r="316" spans="1:47" x14ac:dyDescent="0.35">
      <c r="A316" t="str">
        <f>_xlfn.XLOOKUP(B316,'country codes'!G:G,'country codes'!H:H,,0)</f>
        <v>Eritrea</v>
      </c>
      <c r="B316" s="34" t="s">
        <v>195</v>
      </c>
      <c r="C316" s="41">
        <v>3252598</v>
      </c>
      <c r="D316" s="34" t="s">
        <v>138</v>
      </c>
      <c r="E316" s="34">
        <v>0</v>
      </c>
      <c r="F316" s="41">
        <v>3296367</v>
      </c>
      <c r="G316" s="34">
        <v>0</v>
      </c>
      <c r="I316" s="34">
        <v>0</v>
      </c>
      <c r="K316" s="34">
        <v>0</v>
      </c>
      <c r="M316" s="34">
        <v>752</v>
      </c>
      <c r="O316" s="34">
        <v>0</v>
      </c>
      <c r="P316" s="41">
        <v>3445374.4999999986</v>
      </c>
      <c r="Q316" s="34">
        <v>0</v>
      </c>
      <c r="R316" s="34">
        <f t="shared" si="72"/>
        <v>45</v>
      </c>
      <c r="T316" s="34">
        <v>0</v>
      </c>
      <c r="V316" s="34">
        <v>0</v>
      </c>
      <c r="X316" s="34">
        <v>134</v>
      </c>
      <c r="Y316" s="41">
        <v>3684031.5000000019</v>
      </c>
      <c r="Z316" s="34">
        <v>134</v>
      </c>
      <c r="AA316" s="34">
        <v>45</v>
      </c>
      <c r="AB316" s="35">
        <f t="shared" si="73"/>
        <v>0</v>
      </c>
      <c r="AC316" s="35">
        <f t="shared" si="74"/>
        <v>752</v>
      </c>
      <c r="AD316" s="35">
        <f t="shared" si="75"/>
        <v>134</v>
      </c>
      <c r="AE316" s="70">
        <f t="shared" si="76"/>
        <v>0</v>
      </c>
      <c r="AF316" s="70" t="str">
        <f t="shared" si="77"/>
        <v/>
      </c>
      <c r="AG316" s="70">
        <f t="shared" si="78"/>
        <v>45</v>
      </c>
      <c r="AH316" s="70" t="str">
        <f t="shared" si="79"/>
        <v>2018 (triag)</v>
      </c>
      <c r="AI316" s="70">
        <f t="shared" si="80"/>
        <v>134</v>
      </c>
      <c r="AJ316" s="70">
        <f t="shared" si="81"/>
        <v>2021</v>
      </c>
      <c r="AK316" s="70" t="str">
        <f t="shared" si="82"/>
        <v/>
      </c>
      <c r="AL316" s="72">
        <f>IF(AK316="Adjust",(_xlfn.XLOOKUP(A316,'Adj factor'!A:A,'Adj factor'!I:I,,0)*AI316),'Aggregate (2)'!AI316)</f>
        <v>134</v>
      </c>
      <c r="AM316" s="72">
        <f t="shared" si="83"/>
        <v>134</v>
      </c>
      <c r="AN316" s="73" t="str">
        <f t="shared" si="84"/>
        <v>Increasing</v>
      </c>
      <c r="AO316" s="42">
        <f>VLOOKUP(B316,'Growthrates source'!A$2:H$49,8,FALSE)</f>
        <v>-2.2233181875670249E-2</v>
      </c>
      <c r="AP316" s="42">
        <f>VLOOKUP(B316,'Growthrates source'!A$2:I$49,9,FALSE)</f>
        <v>0.11702326021234755</v>
      </c>
      <c r="AQ316" s="41">
        <f t="shared" si="85"/>
        <v>50.29111388377531</v>
      </c>
      <c r="AR316" s="41">
        <f t="shared" si="86"/>
        <v>63.926390334654215</v>
      </c>
      <c r="AS316" s="43">
        <f t="shared" si="87"/>
        <v>0</v>
      </c>
      <c r="AT316" s="43">
        <f t="shared" si="88"/>
        <v>0.13060989451219315</v>
      </c>
      <c r="AU316" s="43">
        <f t="shared" si="89"/>
        <v>0.36373196048947987</v>
      </c>
    </row>
    <row r="317" spans="1:47" x14ac:dyDescent="0.35">
      <c r="A317" t="str">
        <f>_xlfn.XLOOKUP(B317,'country codes'!G:G,'country codes'!H:H,,0)</f>
        <v>Eritrea</v>
      </c>
      <c r="B317" s="34" t="s">
        <v>195</v>
      </c>
      <c r="C317" s="41">
        <v>3252599</v>
      </c>
      <c r="D317" s="34" t="s">
        <v>82</v>
      </c>
      <c r="E317" s="34">
        <v>0</v>
      </c>
      <c r="F317" s="41">
        <v>3296367</v>
      </c>
      <c r="G317" s="34">
        <v>0</v>
      </c>
      <c r="I317" s="34">
        <v>0</v>
      </c>
      <c r="K317" s="34">
        <v>0</v>
      </c>
      <c r="M317" s="34">
        <v>0</v>
      </c>
      <c r="O317" s="34">
        <v>0</v>
      </c>
      <c r="P317" s="41">
        <v>3445374.4999999986</v>
      </c>
      <c r="Q317" s="34">
        <v>0</v>
      </c>
      <c r="R317" s="34">
        <f t="shared" si="72"/>
        <v>451</v>
      </c>
      <c r="T317" s="34">
        <v>0</v>
      </c>
      <c r="V317" s="34">
        <v>0</v>
      </c>
      <c r="X317" s="34">
        <v>0</v>
      </c>
      <c r="Y317" s="41">
        <v>3684031.5000000019</v>
      </c>
      <c r="Z317" s="34">
        <v>0</v>
      </c>
      <c r="AA317" s="34">
        <v>451</v>
      </c>
      <c r="AB317" s="35">
        <f t="shared" si="73"/>
        <v>0</v>
      </c>
      <c r="AC317" s="35">
        <f t="shared" si="74"/>
        <v>0</v>
      </c>
      <c r="AD317" s="35">
        <f t="shared" si="75"/>
        <v>0</v>
      </c>
      <c r="AE317" s="70">
        <f t="shared" si="76"/>
        <v>0</v>
      </c>
      <c r="AF317" s="70" t="str">
        <f t="shared" si="77"/>
        <v/>
      </c>
      <c r="AG317" s="70">
        <f t="shared" si="78"/>
        <v>451</v>
      </c>
      <c r="AH317" s="70" t="str">
        <f t="shared" si="79"/>
        <v>2018 (triag)</v>
      </c>
      <c r="AI317" s="70">
        <f t="shared" si="80"/>
        <v>451</v>
      </c>
      <c r="AJ317" s="70" t="str">
        <f t="shared" si="81"/>
        <v>2018 (triag)</v>
      </c>
      <c r="AK317" s="70" t="str">
        <f t="shared" si="82"/>
        <v/>
      </c>
      <c r="AL317" s="72">
        <f>IF(AK317="Adjust",(_xlfn.XLOOKUP(A317,'Adj factor'!A:A,'Adj factor'!I:I,,0)*AI317),'Aggregate (2)'!AI317)</f>
        <v>451</v>
      </c>
      <c r="AM317" s="72">
        <f t="shared" si="83"/>
        <v>451</v>
      </c>
      <c r="AN317" s="73" t="str">
        <f t="shared" si="84"/>
        <v>No change</v>
      </c>
      <c r="AO317" s="42">
        <f>VLOOKUP(B317,'Growthrates source'!A$2:H$49,8,FALSE)</f>
        <v>-2.2233181875670249E-2</v>
      </c>
      <c r="AP317" s="42">
        <f>VLOOKUP(B317,'Growthrates source'!A$2:I$49,9,FALSE)</f>
        <v>0.11702326021234755</v>
      </c>
      <c r="AQ317" s="41">
        <f t="shared" si="85"/>
        <v>504.02871914628145</v>
      </c>
      <c r="AR317" s="41">
        <f t="shared" si="86"/>
        <v>640.68448979842333</v>
      </c>
      <c r="AS317" s="43">
        <f t="shared" si="87"/>
        <v>0</v>
      </c>
      <c r="AT317" s="43">
        <f t="shared" si="88"/>
        <v>1.3090013872222024</v>
      </c>
      <c r="AU317" s="43">
        <f t="shared" si="89"/>
        <v>1.2242023446325032</v>
      </c>
    </row>
    <row r="318" spans="1:47" x14ac:dyDescent="0.35">
      <c r="A318" t="str">
        <f>_xlfn.XLOOKUP(B318,'country codes'!G:G,'country codes'!H:H,,0)</f>
        <v>Eritrea</v>
      </c>
      <c r="B318" s="34" t="s">
        <v>195</v>
      </c>
      <c r="C318" s="41">
        <v>3252600</v>
      </c>
      <c r="D318" s="34" t="s">
        <v>60</v>
      </c>
      <c r="E318" s="34">
        <v>0</v>
      </c>
      <c r="F318" s="41">
        <v>3296367</v>
      </c>
      <c r="G318" s="34">
        <v>0</v>
      </c>
      <c r="I318" s="34">
        <v>0</v>
      </c>
      <c r="K318" s="34">
        <v>0</v>
      </c>
      <c r="M318" s="34">
        <v>0</v>
      </c>
      <c r="O318" s="34">
        <v>0</v>
      </c>
      <c r="P318" s="41">
        <v>3445374.4999999986</v>
      </c>
      <c r="Q318" s="34">
        <v>0</v>
      </c>
      <c r="R318" s="34">
        <f t="shared" si="72"/>
        <v>186</v>
      </c>
      <c r="T318" s="34">
        <v>0</v>
      </c>
      <c r="V318" s="34">
        <v>0</v>
      </c>
      <c r="X318" s="34">
        <v>0</v>
      </c>
      <c r="Y318" s="41">
        <v>3684031.5000000019</v>
      </c>
      <c r="Z318" s="34">
        <v>55</v>
      </c>
      <c r="AA318" s="34">
        <v>186</v>
      </c>
      <c r="AB318" s="35">
        <f t="shared" si="73"/>
        <v>0</v>
      </c>
      <c r="AC318" s="35">
        <f t="shared" si="74"/>
        <v>0</v>
      </c>
      <c r="AD318" s="35">
        <f t="shared" si="75"/>
        <v>55</v>
      </c>
      <c r="AE318" s="70">
        <f t="shared" si="76"/>
        <v>0</v>
      </c>
      <c r="AF318" s="70" t="str">
        <f t="shared" si="77"/>
        <v/>
      </c>
      <c r="AG318" s="70">
        <f t="shared" si="78"/>
        <v>186</v>
      </c>
      <c r="AH318" s="70" t="str">
        <f t="shared" si="79"/>
        <v>2018 (triag)</v>
      </c>
      <c r="AI318" s="70">
        <f t="shared" si="80"/>
        <v>55</v>
      </c>
      <c r="AJ318" s="70">
        <f t="shared" si="81"/>
        <v>2022</v>
      </c>
      <c r="AK318" s="70" t="str">
        <f t="shared" si="82"/>
        <v>Adjust</v>
      </c>
      <c r="AL318" s="72">
        <f>IF(AK318="Adjust",(_xlfn.XLOOKUP(A318,'Adj factor'!A:A,'Adj factor'!I:I,,0)*AI318),'Aggregate (2)'!AI318)</f>
        <v>63.211425437622836</v>
      </c>
      <c r="AM318" s="72">
        <f t="shared" si="83"/>
        <v>186</v>
      </c>
      <c r="AN318" s="73" t="str">
        <f t="shared" si="84"/>
        <v>Decreasing</v>
      </c>
      <c r="AO318" s="42">
        <f>VLOOKUP(B318,'Growthrates source'!A$2:H$49,8,FALSE)</f>
        <v>-2.2233181875670249E-2</v>
      </c>
      <c r="AP318" s="42">
        <f>VLOOKUP(B318,'Growthrates source'!A$2:I$49,9,FALSE)</f>
        <v>0.11702326021234755</v>
      </c>
      <c r="AQ318" s="41">
        <f t="shared" si="85"/>
        <v>207.86993738627129</v>
      </c>
      <c r="AR318" s="41">
        <f t="shared" si="86"/>
        <v>264.2290800499041</v>
      </c>
      <c r="AS318" s="43">
        <f t="shared" si="87"/>
        <v>0</v>
      </c>
      <c r="AT318" s="43">
        <f t="shared" si="88"/>
        <v>0.53985423065039828</v>
      </c>
      <c r="AU318" s="43">
        <f t="shared" si="89"/>
        <v>0.50488167650032278</v>
      </c>
    </row>
    <row r="319" spans="1:47" x14ac:dyDescent="0.35">
      <c r="A319" t="str">
        <f>_xlfn.XLOOKUP(B319,'country codes'!G:G,'country codes'!H:H,,0)</f>
        <v>Eritrea</v>
      </c>
      <c r="B319" s="34" t="s">
        <v>195</v>
      </c>
      <c r="C319" s="41">
        <v>3252601</v>
      </c>
      <c r="D319" s="34" t="s">
        <v>127</v>
      </c>
      <c r="E319" s="34">
        <v>0</v>
      </c>
      <c r="F319" s="41">
        <v>3296367</v>
      </c>
      <c r="G319" s="34">
        <v>0</v>
      </c>
      <c r="I319" s="34">
        <v>0</v>
      </c>
      <c r="K319" s="34">
        <v>0</v>
      </c>
      <c r="M319" s="34">
        <v>0</v>
      </c>
      <c r="O319" s="34">
        <v>0</v>
      </c>
      <c r="P319" s="41">
        <v>3445374.4999999986</v>
      </c>
      <c r="Q319" s="34">
        <v>243</v>
      </c>
      <c r="R319" s="34">
        <f t="shared" si="72"/>
        <v>243</v>
      </c>
      <c r="T319" s="34">
        <v>0</v>
      </c>
      <c r="V319" s="34">
        <v>6000</v>
      </c>
      <c r="X319" s="34">
        <v>2626</v>
      </c>
      <c r="Y319" s="41">
        <v>3684031.5000000019</v>
      </c>
      <c r="Z319" s="34">
        <v>2626</v>
      </c>
      <c r="AA319" s="34">
        <v>243</v>
      </c>
      <c r="AB319" s="35">
        <f t="shared" si="73"/>
        <v>0</v>
      </c>
      <c r="AC319" s="35">
        <f t="shared" si="74"/>
        <v>243</v>
      </c>
      <c r="AD319" s="35">
        <f t="shared" si="75"/>
        <v>6000</v>
      </c>
      <c r="AE319" s="70">
        <f t="shared" si="76"/>
        <v>0</v>
      </c>
      <c r="AF319" s="70" t="str">
        <f t="shared" si="77"/>
        <v/>
      </c>
      <c r="AG319" s="70">
        <f t="shared" si="78"/>
        <v>243</v>
      </c>
      <c r="AH319" s="70">
        <f t="shared" si="79"/>
        <v>2018</v>
      </c>
      <c r="AI319" s="70">
        <f t="shared" si="80"/>
        <v>2626</v>
      </c>
      <c r="AJ319" s="70">
        <f t="shared" si="81"/>
        <v>2021</v>
      </c>
      <c r="AK319" s="70" t="str">
        <f t="shared" si="82"/>
        <v/>
      </c>
      <c r="AL319" s="72">
        <f>IF(AK319="Adjust",(_xlfn.XLOOKUP(A319,'Adj factor'!A:A,'Adj factor'!I:I,,0)*AI319),'Aggregate (2)'!AI319)</f>
        <v>2626</v>
      </c>
      <c r="AM319" s="72">
        <f t="shared" si="83"/>
        <v>2626</v>
      </c>
      <c r="AN319" s="73" t="str">
        <f t="shared" si="84"/>
        <v>Increasing</v>
      </c>
      <c r="AO319" s="42">
        <f>VLOOKUP(B319,'Growthrates source'!A$2:H$49,8,FALSE)</f>
        <v>-2.2233181875670249E-2</v>
      </c>
      <c r="AP319" s="42">
        <f>VLOOKUP(B319,'Growthrates source'!A$2:I$49,9,FALSE)</f>
        <v>0.11702326021234755</v>
      </c>
      <c r="AQ319" s="41">
        <f t="shared" si="85"/>
        <v>271.57201497238668</v>
      </c>
      <c r="AR319" s="41">
        <f t="shared" si="86"/>
        <v>345.20250780713275</v>
      </c>
      <c r="AS319" s="43">
        <f t="shared" si="87"/>
        <v>0</v>
      </c>
      <c r="AT319" s="43">
        <f t="shared" si="88"/>
        <v>0.70529343036584291</v>
      </c>
      <c r="AU319" s="43">
        <f t="shared" si="89"/>
        <v>7.1280606585475681</v>
      </c>
    </row>
    <row r="320" spans="1:47" x14ac:dyDescent="0.35">
      <c r="A320" t="str">
        <f>_xlfn.XLOOKUP(B320,'country codes'!G:G,'country codes'!H:H,,0)</f>
        <v>Eritrea</v>
      </c>
      <c r="B320" s="34" t="s">
        <v>195</v>
      </c>
      <c r="C320" s="41">
        <v>3252602</v>
      </c>
      <c r="D320" s="34" t="s">
        <v>61</v>
      </c>
      <c r="E320" s="34">
        <v>0</v>
      </c>
      <c r="F320" s="41">
        <v>3296367</v>
      </c>
      <c r="G320" s="34">
        <v>0</v>
      </c>
      <c r="I320" s="34">
        <v>0</v>
      </c>
      <c r="K320" s="34">
        <v>0</v>
      </c>
      <c r="M320" s="34">
        <v>0</v>
      </c>
      <c r="O320" s="34">
        <v>0</v>
      </c>
      <c r="P320" s="41">
        <v>3445374.4999999986</v>
      </c>
      <c r="Q320" s="34">
        <v>0</v>
      </c>
      <c r="R320" s="34">
        <f t="shared" si="72"/>
        <v>0</v>
      </c>
      <c r="T320" s="34">
        <v>0</v>
      </c>
      <c r="V320" s="34">
        <v>0</v>
      </c>
      <c r="X320" s="34">
        <v>0</v>
      </c>
      <c r="Y320" s="41">
        <v>3684031.5000000019</v>
      </c>
      <c r="Z320" s="34">
        <v>0</v>
      </c>
      <c r="AA320" s="34">
        <v>0</v>
      </c>
      <c r="AB320" s="35">
        <f t="shared" si="73"/>
        <v>0</v>
      </c>
      <c r="AC320" s="35">
        <f t="shared" si="74"/>
        <v>0</v>
      </c>
      <c r="AD320" s="35">
        <f t="shared" si="75"/>
        <v>0</v>
      </c>
      <c r="AE320" s="70">
        <f t="shared" si="76"/>
        <v>0</v>
      </c>
      <c r="AF320" s="70" t="str">
        <f t="shared" si="77"/>
        <v/>
      </c>
      <c r="AG320" s="70">
        <f t="shared" si="78"/>
        <v>0</v>
      </c>
      <c r="AH320" s="70" t="str">
        <f t="shared" si="79"/>
        <v/>
      </c>
      <c r="AI320" s="70">
        <f t="shared" si="80"/>
        <v>0</v>
      </c>
      <c r="AJ320" s="70" t="str">
        <f t="shared" si="81"/>
        <v/>
      </c>
      <c r="AK320" s="70" t="str">
        <f t="shared" si="82"/>
        <v/>
      </c>
      <c r="AL320" s="72">
        <f>IF(AK320="Adjust",(_xlfn.XLOOKUP(A320,'Adj factor'!A:A,'Adj factor'!I:I,,0)*AI320),'Aggregate (2)'!AI320)</f>
        <v>0</v>
      </c>
      <c r="AM320" s="72">
        <f t="shared" si="83"/>
        <v>0</v>
      </c>
      <c r="AN320" s="73" t="str">
        <f t="shared" si="84"/>
        <v>No change</v>
      </c>
      <c r="AO320" s="42">
        <f>VLOOKUP(B320,'Growthrates source'!A$2:H$49,8,FALSE)</f>
        <v>-2.2233181875670249E-2</v>
      </c>
      <c r="AP320" s="42">
        <f>VLOOKUP(B320,'Growthrates source'!A$2:I$49,9,FALSE)</f>
        <v>0.11702326021234755</v>
      </c>
      <c r="AQ320" s="41">
        <f t="shared" si="85"/>
        <v>0</v>
      </c>
      <c r="AR320" s="41">
        <f t="shared" si="86"/>
        <v>0</v>
      </c>
      <c r="AS320" s="43">
        <f t="shared" si="87"/>
        <v>0</v>
      </c>
      <c r="AT320" s="43">
        <f t="shared" si="88"/>
        <v>0</v>
      </c>
      <c r="AU320" s="43">
        <f t="shared" si="89"/>
        <v>0</v>
      </c>
    </row>
    <row r="321" spans="1:47" x14ac:dyDescent="0.35">
      <c r="A321" t="str">
        <f>_xlfn.XLOOKUP(B321,'country codes'!G:G,'country codes'!H:H,,0)</f>
        <v>Eritrea</v>
      </c>
      <c r="B321" s="34" t="s">
        <v>195</v>
      </c>
      <c r="C321" s="41">
        <v>3252603</v>
      </c>
      <c r="D321" s="34" t="s">
        <v>62</v>
      </c>
      <c r="E321" s="34">
        <v>0</v>
      </c>
      <c r="F321" s="41">
        <v>3296367</v>
      </c>
      <c r="G321" s="34">
        <v>0</v>
      </c>
      <c r="I321" s="34">
        <v>0</v>
      </c>
      <c r="K321" s="34">
        <v>0</v>
      </c>
      <c r="M321" s="34">
        <v>0</v>
      </c>
      <c r="O321" s="34">
        <v>0</v>
      </c>
      <c r="P321" s="41">
        <v>3445374.4999999986</v>
      </c>
      <c r="Q321" s="34">
        <v>0</v>
      </c>
      <c r="R321" s="34">
        <f t="shared" si="72"/>
        <v>243</v>
      </c>
      <c r="T321" s="34">
        <v>0</v>
      </c>
      <c r="V321" s="34">
        <v>0</v>
      </c>
      <c r="X321" s="34">
        <v>0</v>
      </c>
      <c r="Y321" s="41">
        <v>3684031.5000000019</v>
      </c>
      <c r="Z321" s="34">
        <v>0</v>
      </c>
      <c r="AA321" s="34">
        <v>243</v>
      </c>
      <c r="AB321" s="35">
        <f t="shared" si="73"/>
        <v>0</v>
      </c>
      <c r="AC321" s="35">
        <f t="shared" si="74"/>
        <v>0</v>
      </c>
      <c r="AD321" s="35">
        <f t="shared" si="75"/>
        <v>0</v>
      </c>
      <c r="AE321" s="70">
        <f t="shared" si="76"/>
        <v>0</v>
      </c>
      <c r="AF321" s="70" t="str">
        <f t="shared" si="77"/>
        <v/>
      </c>
      <c r="AG321" s="70">
        <f t="shared" si="78"/>
        <v>243</v>
      </c>
      <c r="AH321" s="70" t="str">
        <f t="shared" si="79"/>
        <v>2018 (triag)</v>
      </c>
      <c r="AI321" s="70">
        <f t="shared" si="80"/>
        <v>243</v>
      </c>
      <c r="AJ321" s="70" t="str">
        <f t="shared" si="81"/>
        <v>2018 (triag)</v>
      </c>
      <c r="AK321" s="70" t="str">
        <f t="shared" si="82"/>
        <v/>
      </c>
      <c r="AL321" s="72">
        <f>IF(AK321="Adjust",(_xlfn.XLOOKUP(A321,'Adj factor'!A:A,'Adj factor'!I:I,,0)*AI321),'Aggregate (2)'!AI321)</f>
        <v>243</v>
      </c>
      <c r="AM321" s="72">
        <f t="shared" si="83"/>
        <v>243</v>
      </c>
      <c r="AN321" s="73" t="str">
        <f t="shared" si="84"/>
        <v>No change</v>
      </c>
      <c r="AO321" s="42">
        <f>VLOOKUP(B321,'Growthrates source'!A$2:H$49,8,FALSE)</f>
        <v>-2.2233181875670249E-2</v>
      </c>
      <c r="AP321" s="42">
        <f>VLOOKUP(B321,'Growthrates source'!A$2:I$49,9,FALSE)</f>
        <v>0.11702326021234755</v>
      </c>
      <c r="AQ321" s="41">
        <f t="shared" si="85"/>
        <v>271.57201497238668</v>
      </c>
      <c r="AR321" s="41">
        <f t="shared" si="86"/>
        <v>345.20250780713275</v>
      </c>
      <c r="AS321" s="43">
        <f t="shared" si="87"/>
        <v>0</v>
      </c>
      <c r="AT321" s="43">
        <f t="shared" si="88"/>
        <v>0.70529343036584291</v>
      </c>
      <c r="AU321" s="43">
        <f t="shared" si="89"/>
        <v>0.65960348058913143</v>
      </c>
    </row>
    <row r="322" spans="1:47" x14ac:dyDescent="0.35">
      <c r="A322" t="str">
        <f>_xlfn.XLOOKUP(B322,'country codes'!G:G,'country codes'!H:H,,0)</f>
        <v>Eritrea</v>
      </c>
      <c r="B322" s="34" t="s">
        <v>195</v>
      </c>
      <c r="C322" s="41">
        <v>3252604</v>
      </c>
      <c r="D322" s="34" t="s">
        <v>227</v>
      </c>
      <c r="E322" s="34">
        <v>0</v>
      </c>
      <c r="F322" s="41">
        <v>3296367</v>
      </c>
      <c r="G322" s="34">
        <v>0</v>
      </c>
      <c r="I322" s="34">
        <v>0</v>
      </c>
      <c r="K322" s="34">
        <v>0</v>
      </c>
      <c r="M322" s="34">
        <v>0</v>
      </c>
      <c r="O322" s="34">
        <v>0</v>
      </c>
      <c r="P322" s="41">
        <v>3445374.4999999986</v>
      </c>
      <c r="Q322" s="34">
        <v>0</v>
      </c>
      <c r="R322" s="34">
        <f t="shared" si="72"/>
        <v>0</v>
      </c>
      <c r="T322" s="34">
        <v>0</v>
      </c>
      <c r="V322" s="34">
        <v>0</v>
      </c>
      <c r="X322" s="34">
        <v>0</v>
      </c>
      <c r="Y322" s="41">
        <v>3684031.5000000019</v>
      </c>
      <c r="Z322" s="34">
        <v>0</v>
      </c>
      <c r="AA322" s="34">
        <v>0</v>
      </c>
      <c r="AB322" s="35">
        <f t="shared" si="73"/>
        <v>0</v>
      </c>
      <c r="AC322" s="35">
        <f t="shared" si="74"/>
        <v>0</v>
      </c>
      <c r="AD322" s="35">
        <f t="shared" si="75"/>
        <v>0</v>
      </c>
      <c r="AE322" s="70">
        <f t="shared" si="76"/>
        <v>0</v>
      </c>
      <c r="AF322" s="70" t="str">
        <f t="shared" si="77"/>
        <v/>
      </c>
      <c r="AG322" s="70">
        <f t="shared" si="78"/>
        <v>0</v>
      </c>
      <c r="AH322" s="70" t="str">
        <f t="shared" si="79"/>
        <v/>
      </c>
      <c r="AI322" s="70">
        <f t="shared" si="80"/>
        <v>0</v>
      </c>
      <c r="AJ322" s="70" t="str">
        <f t="shared" si="81"/>
        <v/>
      </c>
      <c r="AK322" s="70" t="str">
        <f t="shared" si="82"/>
        <v/>
      </c>
      <c r="AL322" s="72">
        <f>IF(AK322="Adjust",(_xlfn.XLOOKUP(A322,'Adj factor'!A:A,'Adj factor'!I:I,,0)*AI322),'Aggregate (2)'!AI322)</f>
        <v>0</v>
      </c>
      <c r="AM322" s="72">
        <f t="shared" si="83"/>
        <v>0</v>
      </c>
      <c r="AN322" s="73" t="str">
        <f t="shared" si="84"/>
        <v>No change</v>
      </c>
      <c r="AO322" s="42">
        <f>VLOOKUP(B322,'Growthrates source'!A$2:H$49,8,FALSE)</f>
        <v>-2.2233181875670249E-2</v>
      </c>
      <c r="AP322" s="42">
        <f>VLOOKUP(B322,'Growthrates source'!A$2:I$49,9,FALSE)</f>
        <v>0.11702326021234755</v>
      </c>
      <c r="AQ322" s="41">
        <f t="shared" si="85"/>
        <v>0</v>
      </c>
      <c r="AR322" s="41">
        <f t="shared" si="86"/>
        <v>0</v>
      </c>
      <c r="AS322" s="43">
        <f t="shared" si="87"/>
        <v>0</v>
      </c>
      <c r="AT322" s="43">
        <f t="shared" si="88"/>
        <v>0</v>
      </c>
      <c r="AU322" s="43">
        <f t="shared" si="89"/>
        <v>0</v>
      </c>
    </row>
    <row r="323" spans="1:47" x14ac:dyDescent="0.35">
      <c r="A323" t="str">
        <f>_xlfn.XLOOKUP(B323,'country codes'!G:G,'country codes'!H:H,,0)</f>
        <v>Eritrea</v>
      </c>
      <c r="B323" s="34" t="s">
        <v>195</v>
      </c>
      <c r="C323" s="41">
        <v>3252605</v>
      </c>
      <c r="D323" s="34" t="s">
        <v>228</v>
      </c>
      <c r="E323" s="34">
        <v>0</v>
      </c>
      <c r="F323" s="41">
        <v>3296367</v>
      </c>
      <c r="G323" s="34">
        <v>0</v>
      </c>
      <c r="I323" s="34">
        <v>0</v>
      </c>
      <c r="K323" s="34">
        <v>0</v>
      </c>
      <c r="M323" s="34">
        <v>0</v>
      </c>
      <c r="O323" s="34">
        <v>0</v>
      </c>
      <c r="P323" s="41">
        <v>3445374.4999999986</v>
      </c>
      <c r="Q323" s="34">
        <v>0</v>
      </c>
      <c r="R323" s="34">
        <f t="shared" ref="R323:R386" si="90">MAX(Q323,AA323)</f>
        <v>0</v>
      </c>
      <c r="T323" s="34">
        <v>0</v>
      </c>
      <c r="V323" s="34">
        <v>0</v>
      </c>
      <c r="X323" s="34">
        <v>0</v>
      </c>
      <c r="Y323" s="41">
        <v>3684031.5000000019</v>
      </c>
      <c r="Z323" s="34">
        <v>381</v>
      </c>
      <c r="AA323" s="34">
        <v>0</v>
      </c>
      <c r="AB323" s="35">
        <f t="shared" ref="AB323:AB386" si="91">MAX(G323,E323,I323,K323)</f>
        <v>0</v>
      </c>
      <c r="AC323" s="35">
        <f t="shared" ref="AC323:AC386" si="92">MAX(M323,O323,Q323,T323)</f>
        <v>0</v>
      </c>
      <c r="AD323" s="35">
        <f t="shared" ref="AD323:AD386" si="93">MAX(V323,X323,Z323)</f>
        <v>381</v>
      </c>
      <c r="AE323" s="70">
        <f t="shared" ref="AE323:AE386" si="94">IF(G323&gt;0,G323,IF(E323&gt;0,E323,IF(I323&gt;0,I323,K323)))</f>
        <v>0</v>
      </c>
      <c r="AF323" s="70" t="str">
        <f t="shared" ref="AF323:AF386" si="95">IF(AE323&gt;0,_xlfn.XLOOKUP(AE323,$B323:$K323,$B$1:$K$1,,0),"")</f>
        <v/>
      </c>
      <c r="AG323" s="70">
        <f t="shared" ref="AG323:AG386" si="96">IF(R323&gt;0,R323,IF(O323&gt;0,O323,T323))</f>
        <v>0</v>
      </c>
      <c r="AH323" s="70" t="str">
        <f t="shared" ref="AH323:AH386" si="97">IF(AG323&gt;0,_xlfn.XLOOKUP(AG323,$L323:$T323,$L$1:$T$1,,0),"")</f>
        <v/>
      </c>
      <c r="AI323" s="70">
        <f t="shared" ref="AI323:AI386" si="98">IF((IF(Z323&gt;0,Z323,IF(X323&gt;0,X323,IF(V323&gt;0,V323,T323))))=0,AG323,IF(Z323&gt;0,Z323,IF(X323&gt;0,X323,IF(V323&gt;0,V323,T323))))</f>
        <v>381</v>
      </c>
      <c r="AJ323" s="70">
        <f t="shared" ref="AJ323:AJ386" si="99">IFERROR(IF(AI323&gt;0,_xlfn.XLOOKUP(AI323,$V323:$Z323,$V$1:$Z$1,,0),""),AH323)</f>
        <v>2022</v>
      </c>
      <c r="AK323" s="70" t="str">
        <f t="shared" ref="AK323:AK386" si="100">IF(AI323&lt;AG323,"Adjust","")</f>
        <v/>
      </c>
      <c r="AL323" s="72">
        <f>IF(AK323="Adjust",(_xlfn.XLOOKUP(A323,'Adj factor'!A:A,'Adj factor'!I:I,,0)*AI323),'Aggregate (2)'!AI323)</f>
        <v>381</v>
      </c>
      <c r="AM323" s="72">
        <f t="shared" ref="AM323:AM386" si="101">IF(AL323&lt;AG323,AG323,AL323)</f>
        <v>381</v>
      </c>
      <c r="AN323" s="73" t="str">
        <f t="shared" ref="AN323:AN386" si="102">IF(AL323&gt;AG323,"Increasing",IF(AL323&lt;AG323,"Decreasing","No change"))</f>
        <v>Increasing</v>
      </c>
      <c r="AO323" s="42">
        <f>VLOOKUP(B323,'Growthrates source'!A$2:H$49,8,FALSE)</f>
        <v>-2.2233181875670249E-2</v>
      </c>
      <c r="AP323" s="42">
        <f>VLOOKUP(B323,'Growthrates source'!A$2:I$49,9,FALSE)</f>
        <v>0.11702326021234755</v>
      </c>
      <c r="AQ323" s="41">
        <f t="shared" ref="AQ323:AQ386" si="103">AA323/(EXP(AO323*5))</f>
        <v>0</v>
      </c>
      <c r="AR323" s="41">
        <f t="shared" ref="AR323:AR386" si="104">AA323*EXP(AP323*3)</f>
        <v>0</v>
      </c>
      <c r="AS323" s="43">
        <f t="shared" ref="AS323:AS386" si="105">(AE323*10000)/F323</f>
        <v>0</v>
      </c>
      <c r="AT323" s="43">
        <f t="shared" ref="AT323:AT386" si="106">(AG323*10000)/P323</f>
        <v>0</v>
      </c>
      <c r="AU323" s="43">
        <f t="shared" ref="AU323:AU386" si="107">(AM323*10000)/Y323</f>
        <v>1.0341931115409839</v>
      </c>
    </row>
    <row r="324" spans="1:47" x14ac:dyDescent="0.35">
      <c r="A324" t="str">
        <f>_xlfn.XLOOKUP(B324,'country codes'!G:G,'country codes'!H:H,,0)</f>
        <v>Eritrea</v>
      </c>
      <c r="B324" s="34" t="s">
        <v>195</v>
      </c>
      <c r="C324" s="41">
        <v>3252606</v>
      </c>
      <c r="D324" s="34" t="s">
        <v>229</v>
      </c>
      <c r="E324" s="34">
        <v>0</v>
      </c>
      <c r="F324" s="41">
        <v>3296367</v>
      </c>
      <c r="G324" s="34">
        <v>0</v>
      </c>
      <c r="I324" s="34">
        <v>0</v>
      </c>
      <c r="K324" s="34">
        <v>0</v>
      </c>
      <c r="M324" s="34">
        <v>0</v>
      </c>
      <c r="O324" s="34">
        <v>0</v>
      </c>
      <c r="P324" s="41">
        <v>3445374.4999999986</v>
      </c>
      <c r="Q324" s="34">
        <v>0</v>
      </c>
      <c r="R324" s="34">
        <f t="shared" si="90"/>
        <v>0</v>
      </c>
      <c r="T324" s="34">
        <v>0</v>
      </c>
      <c r="V324" s="34">
        <v>0</v>
      </c>
      <c r="X324" s="34">
        <v>0</v>
      </c>
      <c r="Y324" s="41">
        <v>3684031.5000000019</v>
      </c>
      <c r="Z324" s="34">
        <v>0</v>
      </c>
      <c r="AA324" s="34">
        <v>0</v>
      </c>
      <c r="AB324" s="35">
        <f t="shared" si="91"/>
        <v>0</v>
      </c>
      <c r="AC324" s="35">
        <f t="shared" si="92"/>
        <v>0</v>
      </c>
      <c r="AD324" s="35">
        <f t="shared" si="93"/>
        <v>0</v>
      </c>
      <c r="AE324" s="70">
        <f t="shared" si="94"/>
        <v>0</v>
      </c>
      <c r="AF324" s="70" t="str">
        <f t="shared" si="95"/>
        <v/>
      </c>
      <c r="AG324" s="70">
        <f t="shared" si="96"/>
        <v>0</v>
      </c>
      <c r="AH324" s="70" t="str">
        <f t="shared" si="97"/>
        <v/>
      </c>
      <c r="AI324" s="70">
        <f t="shared" si="98"/>
        <v>0</v>
      </c>
      <c r="AJ324" s="70" t="str">
        <f t="shared" si="99"/>
        <v/>
      </c>
      <c r="AK324" s="70" t="str">
        <f t="shared" si="100"/>
        <v/>
      </c>
      <c r="AL324" s="72">
        <f>IF(AK324="Adjust",(_xlfn.XLOOKUP(A324,'Adj factor'!A:A,'Adj factor'!I:I,,0)*AI324),'Aggregate (2)'!AI324)</f>
        <v>0</v>
      </c>
      <c r="AM324" s="72">
        <f t="shared" si="101"/>
        <v>0</v>
      </c>
      <c r="AN324" s="73" t="str">
        <f t="shared" si="102"/>
        <v>No change</v>
      </c>
      <c r="AO324" s="42">
        <f>VLOOKUP(B324,'Growthrates source'!A$2:H$49,8,FALSE)</f>
        <v>-2.2233181875670249E-2</v>
      </c>
      <c r="AP324" s="42">
        <f>VLOOKUP(B324,'Growthrates source'!A$2:I$49,9,FALSE)</f>
        <v>0.11702326021234755</v>
      </c>
      <c r="AQ324" s="41">
        <f t="shared" si="103"/>
        <v>0</v>
      </c>
      <c r="AR324" s="41">
        <f t="shared" si="104"/>
        <v>0</v>
      </c>
      <c r="AS324" s="43">
        <f t="shared" si="105"/>
        <v>0</v>
      </c>
      <c r="AT324" s="43">
        <f t="shared" si="106"/>
        <v>0</v>
      </c>
      <c r="AU324" s="43">
        <f t="shared" si="107"/>
        <v>0</v>
      </c>
    </row>
    <row r="325" spans="1:47" x14ac:dyDescent="0.35">
      <c r="A325" t="str">
        <f>_xlfn.XLOOKUP(B325,'country codes'!G:G,'country codes'!H:H,,0)</f>
        <v>Eritrea</v>
      </c>
      <c r="B325" s="34" t="s">
        <v>195</v>
      </c>
      <c r="C325" s="41">
        <v>3252607</v>
      </c>
      <c r="D325" s="34" t="s">
        <v>133</v>
      </c>
      <c r="E325" s="34">
        <v>0</v>
      </c>
      <c r="F325" s="41">
        <v>3296367</v>
      </c>
      <c r="G325" s="34">
        <v>0</v>
      </c>
      <c r="I325" s="34">
        <v>0</v>
      </c>
      <c r="K325" s="34">
        <v>0</v>
      </c>
      <c r="M325" s="34">
        <v>0</v>
      </c>
      <c r="O325" s="34">
        <v>0</v>
      </c>
      <c r="P325" s="41">
        <v>3445374.4999999986</v>
      </c>
      <c r="Q325" s="34">
        <v>549</v>
      </c>
      <c r="R325" s="34">
        <f t="shared" si="90"/>
        <v>549</v>
      </c>
      <c r="T325" s="34">
        <v>0</v>
      </c>
      <c r="V325" s="34">
        <v>0</v>
      </c>
      <c r="X325" s="34">
        <v>298</v>
      </c>
      <c r="Y325" s="41">
        <v>3684031.5000000019</v>
      </c>
      <c r="Z325" s="34">
        <v>296</v>
      </c>
      <c r="AA325" s="34">
        <v>0</v>
      </c>
      <c r="AB325" s="35">
        <f t="shared" si="91"/>
        <v>0</v>
      </c>
      <c r="AC325" s="35">
        <f t="shared" si="92"/>
        <v>549</v>
      </c>
      <c r="AD325" s="35">
        <f t="shared" si="93"/>
        <v>298</v>
      </c>
      <c r="AE325" s="70">
        <f t="shared" si="94"/>
        <v>0</v>
      </c>
      <c r="AF325" s="70" t="str">
        <f t="shared" si="95"/>
        <v/>
      </c>
      <c r="AG325" s="70">
        <f t="shared" si="96"/>
        <v>549</v>
      </c>
      <c r="AH325" s="70">
        <f t="shared" si="97"/>
        <v>2018</v>
      </c>
      <c r="AI325" s="70">
        <f t="shared" si="98"/>
        <v>296</v>
      </c>
      <c r="AJ325" s="70">
        <f t="shared" si="99"/>
        <v>2022</v>
      </c>
      <c r="AK325" s="70" t="str">
        <f t="shared" si="100"/>
        <v>Adjust</v>
      </c>
      <c r="AL325" s="72">
        <f>IF(AK325="Adjust",(_xlfn.XLOOKUP(A325,'Adj factor'!A:A,'Adj factor'!I:I,,0)*AI325),'Aggregate (2)'!AI325)</f>
        <v>340.19239871884287</v>
      </c>
      <c r="AM325" s="72">
        <f t="shared" si="101"/>
        <v>549</v>
      </c>
      <c r="AN325" s="73" t="str">
        <f t="shared" si="102"/>
        <v>Decreasing</v>
      </c>
      <c r="AO325" s="42">
        <f>VLOOKUP(B325,'Growthrates source'!A$2:H$49,8,FALSE)</f>
        <v>-2.2233181875670249E-2</v>
      </c>
      <c r="AP325" s="42">
        <f>VLOOKUP(B325,'Growthrates source'!A$2:I$49,9,FALSE)</f>
        <v>0.11702326021234755</v>
      </c>
      <c r="AQ325" s="41">
        <f t="shared" si="103"/>
        <v>0</v>
      </c>
      <c r="AR325" s="41">
        <f t="shared" si="104"/>
        <v>0</v>
      </c>
      <c r="AS325" s="43">
        <f t="shared" si="105"/>
        <v>0</v>
      </c>
      <c r="AT325" s="43">
        <f t="shared" si="106"/>
        <v>1.5934407130487562</v>
      </c>
      <c r="AU325" s="43">
        <f t="shared" si="107"/>
        <v>1.4902152709606302</v>
      </c>
    </row>
    <row r="326" spans="1:47" x14ac:dyDescent="0.35">
      <c r="A326" t="str">
        <f>_xlfn.XLOOKUP(B326,'country codes'!G:G,'country codes'!H:H,,0)</f>
        <v>Eritrea</v>
      </c>
      <c r="B326" s="34" t="s">
        <v>195</v>
      </c>
      <c r="C326" s="41">
        <v>3252608</v>
      </c>
      <c r="D326" s="34" t="s">
        <v>230</v>
      </c>
      <c r="E326" s="34">
        <v>0</v>
      </c>
      <c r="F326" s="41">
        <v>3296367</v>
      </c>
      <c r="G326" s="34">
        <v>0</v>
      </c>
      <c r="I326" s="34">
        <v>0</v>
      </c>
      <c r="K326" s="34">
        <v>0</v>
      </c>
      <c r="M326" s="34">
        <v>0</v>
      </c>
      <c r="O326" s="34">
        <v>0</v>
      </c>
      <c r="P326" s="41">
        <v>3445374.4999999986</v>
      </c>
      <c r="Q326" s="34">
        <v>0</v>
      </c>
      <c r="R326" s="34">
        <f t="shared" si="90"/>
        <v>0</v>
      </c>
      <c r="T326" s="34">
        <v>0</v>
      </c>
      <c r="V326" s="34">
        <v>0</v>
      </c>
      <c r="X326" s="34">
        <v>0</v>
      </c>
      <c r="Y326" s="41">
        <v>3684031.5000000019</v>
      </c>
      <c r="Z326" s="34">
        <v>0</v>
      </c>
      <c r="AA326" s="34">
        <v>0</v>
      </c>
      <c r="AB326" s="35">
        <f t="shared" si="91"/>
        <v>0</v>
      </c>
      <c r="AC326" s="35">
        <f t="shared" si="92"/>
        <v>0</v>
      </c>
      <c r="AD326" s="35">
        <f t="shared" si="93"/>
        <v>0</v>
      </c>
      <c r="AE326" s="70">
        <f t="shared" si="94"/>
        <v>0</v>
      </c>
      <c r="AF326" s="70" t="str">
        <f t="shared" si="95"/>
        <v/>
      </c>
      <c r="AG326" s="70">
        <f t="shared" si="96"/>
        <v>0</v>
      </c>
      <c r="AH326" s="70" t="str">
        <f t="shared" si="97"/>
        <v/>
      </c>
      <c r="AI326" s="70">
        <f t="shared" si="98"/>
        <v>0</v>
      </c>
      <c r="AJ326" s="70" t="str">
        <f t="shared" si="99"/>
        <v/>
      </c>
      <c r="AK326" s="70" t="str">
        <f t="shared" si="100"/>
        <v/>
      </c>
      <c r="AL326" s="72">
        <f>IF(AK326="Adjust",(_xlfn.XLOOKUP(A326,'Adj factor'!A:A,'Adj factor'!I:I,,0)*AI326),'Aggregate (2)'!AI326)</f>
        <v>0</v>
      </c>
      <c r="AM326" s="72">
        <f t="shared" si="101"/>
        <v>0</v>
      </c>
      <c r="AN326" s="73" t="str">
        <f t="shared" si="102"/>
        <v>No change</v>
      </c>
      <c r="AO326" s="42">
        <f>VLOOKUP(B326,'Growthrates source'!A$2:H$49,8,FALSE)</f>
        <v>-2.2233181875670249E-2</v>
      </c>
      <c r="AP326" s="42">
        <f>VLOOKUP(B326,'Growthrates source'!A$2:I$49,9,FALSE)</f>
        <v>0.11702326021234755</v>
      </c>
      <c r="AQ326" s="41">
        <f t="shared" si="103"/>
        <v>0</v>
      </c>
      <c r="AR326" s="41">
        <f t="shared" si="104"/>
        <v>0</v>
      </c>
      <c r="AS326" s="43">
        <f t="shared" si="105"/>
        <v>0</v>
      </c>
      <c r="AT326" s="43">
        <f t="shared" si="106"/>
        <v>0</v>
      </c>
      <c r="AU326" s="43">
        <f t="shared" si="107"/>
        <v>0</v>
      </c>
    </row>
    <row r="327" spans="1:47" x14ac:dyDescent="0.35">
      <c r="A327" t="str">
        <f>_xlfn.XLOOKUP(B327,'country codes'!G:G,'country codes'!H:H,,0)</f>
        <v>Eritrea</v>
      </c>
      <c r="B327" s="34" t="s">
        <v>195</v>
      </c>
      <c r="C327" s="41">
        <v>3252609</v>
      </c>
      <c r="D327" s="34" t="s">
        <v>136</v>
      </c>
      <c r="E327" s="34">
        <v>0</v>
      </c>
      <c r="F327" s="41">
        <v>3296367</v>
      </c>
      <c r="G327" s="34">
        <v>0</v>
      </c>
      <c r="I327" s="34">
        <v>0</v>
      </c>
      <c r="K327" s="34">
        <v>0</v>
      </c>
      <c r="M327" s="34">
        <v>0</v>
      </c>
      <c r="O327" s="34">
        <v>0</v>
      </c>
      <c r="P327" s="41">
        <v>3445374.4999999986</v>
      </c>
      <c r="Q327" s="34">
        <v>0</v>
      </c>
      <c r="R327" s="34">
        <f t="shared" si="90"/>
        <v>113</v>
      </c>
      <c r="T327" s="34">
        <v>0</v>
      </c>
      <c r="V327" s="34">
        <v>0</v>
      </c>
      <c r="X327" s="34">
        <v>137</v>
      </c>
      <c r="Y327" s="41">
        <v>3684031.5000000019</v>
      </c>
      <c r="Z327" s="34">
        <v>141</v>
      </c>
      <c r="AA327" s="34">
        <v>113</v>
      </c>
      <c r="AB327" s="35">
        <f t="shared" si="91"/>
        <v>0</v>
      </c>
      <c r="AC327" s="35">
        <f t="shared" si="92"/>
        <v>0</v>
      </c>
      <c r="AD327" s="35">
        <f t="shared" si="93"/>
        <v>141</v>
      </c>
      <c r="AE327" s="70">
        <f t="shared" si="94"/>
        <v>0</v>
      </c>
      <c r="AF327" s="70" t="str">
        <f t="shared" si="95"/>
        <v/>
      </c>
      <c r="AG327" s="70">
        <f t="shared" si="96"/>
        <v>113</v>
      </c>
      <c r="AH327" s="70" t="str">
        <f t="shared" si="97"/>
        <v>2018 (triag)</v>
      </c>
      <c r="AI327" s="70">
        <f t="shared" si="98"/>
        <v>141</v>
      </c>
      <c r="AJ327" s="70">
        <f t="shared" si="99"/>
        <v>2022</v>
      </c>
      <c r="AK327" s="70" t="str">
        <f t="shared" si="100"/>
        <v/>
      </c>
      <c r="AL327" s="72">
        <f>IF(AK327="Adjust",(_xlfn.XLOOKUP(A327,'Adj factor'!A:A,'Adj factor'!I:I,,0)*AI327),'Aggregate (2)'!AI327)</f>
        <v>141</v>
      </c>
      <c r="AM327" s="72">
        <f t="shared" si="101"/>
        <v>141</v>
      </c>
      <c r="AN327" s="73" t="str">
        <f t="shared" si="102"/>
        <v>Increasing</v>
      </c>
      <c r="AO327" s="42">
        <f>VLOOKUP(B327,'Growthrates source'!A$2:H$49,8,FALSE)</f>
        <v>-2.2233181875670249E-2</v>
      </c>
      <c r="AP327" s="42">
        <f>VLOOKUP(B327,'Growthrates source'!A$2:I$49,9,FALSE)</f>
        <v>0.11702326021234755</v>
      </c>
      <c r="AQ327" s="41">
        <f t="shared" si="103"/>
        <v>126.28657486370246</v>
      </c>
      <c r="AR327" s="41">
        <f t="shared" si="104"/>
        <v>160.52626906257615</v>
      </c>
      <c r="AS327" s="43">
        <f t="shared" si="105"/>
        <v>0</v>
      </c>
      <c r="AT327" s="43">
        <f t="shared" si="106"/>
        <v>0.32797595733061835</v>
      </c>
      <c r="AU327" s="43">
        <f t="shared" si="107"/>
        <v>0.3827328837986318</v>
      </c>
    </row>
    <row r="328" spans="1:47" x14ac:dyDescent="0.35">
      <c r="A328" t="str">
        <f>_xlfn.XLOOKUP(B328,'country codes'!G:G,'country codes'!H:H,,0)</f>
        <v>Eritrea</v>
      </c>
      <c r="B328" s="34" t="s">
        <v>195</v>
      </c>
      <c r="C328" s="41">
        <v>3252610</v>
      </c>
      <c r="D328" s="34" t="s">
        <v>231</v>
      </c>
      <c r="E328" s="34">
        <v>0</v>
      </c>
      <c r="F328" s="41">
        <v>3296367</v>
      </c>
      <c r="G328" s="34">
        <v>0</v>
      </c>
      <c r="I328" s="34">
        <v>0</v>
      </c>
      <c r="K328" s="34">
        <v>0</v>
      </c>
      <c r="M328" s="34">
        <v>0</v>
      </c>
      <c r="O328" s="34">
        <v>0</v>
      </c>
      <c r="P328" s="41">
        <v>3445374.4999999986</v>
      </c>
      <c r="Q328" s="34">
        <v>0</v>
      </c>
      <c r="R328" s="34">
        <f t="shared" si="90"/>
        <v>0</v>
      </c>
      <c r="T328" s="34">
        <v>0</v>
      </c>
      <c r="V328" s="34">
        <v>0</v>
      </c>
      <c r="X328" s="34">
        <v>0</v>
      </c>
      <c r="Y328" s="41">
        <v>3684031.5000000019</v>
      </c>
      <c r="Z328" s="34">
        <v>0</v>
      </c>
      <c r="AA328" s="34">
        <v>0</v>
      </c>
      <c r="AB328" s="35">
        <f t="shared" si="91"/>
        <v>0</v>
      </c>
      <c r="AC328" s="35">
        <f t="shared" si="92"/>
        <v>0</v>
      </c>
      <c r="AD328" s="35">
        <f t="shared" si="93"/>
        <v>0</v>
      </c>
      <c r="AE328" s="70">
        <f t="shared" si="94"/>
        <v>0</v>
      </c>
      <c r="AF328" s="70" t="str">
        <f t="shared" si="95"/>
        <v/>
      </c>
      <c r="AG328" s="70">
        <f t="shared" si="96"/>
        <v>0</v>
      </c>
      <c r="AH328" s="70" t="str">
        <f t="shared" si="97"/>
        <v/>
      </c>
      <c r="AI328" s="70">
        <f t="shared" si="98"/>
        <v>0</v>
      </c>
      <c r="AJ328" s="70" t="str">
        <f t="shared" si="99"/>
        <v/>
      </c>
      <c r="AK328" s="70" t="str">
        <f t="shared" si="100"/>
        <v/>
      </c>
      <c r="AL328" s="72">
        <f>IF(AK328="Adjust",(_xlfn.XLOOKUP(A328,'Adj factor'!A:A,'Adj factor'!I:I,,0)*AI328),'Aggregate (2)'!AI328)</f>
        <v>0</v>
      </c>
      <c r="AM328" s="72">
        <f t="shared" si="101"/>
        <v>0</v>
      </c>
      <c r="AN328" s="73" t="str">
        <f t="shared" si="102"/>
        <v>No change</v>
      </c>
      <c r="AO328" s="42">
        <f>VLOOKUP(B328,'Growthrates source'!A$2:H$49,8,FALSE)</f>
        <v>-2.2233181875670249E-2</v>
      </c>
      <c r="AP328" s="42">
        <f>VLOOKUP(B328,'Growthrates source'!A$2:I$49,9,FALSE)</f>
        <v>0.11702326021234755</v>
      </c>
      <c r="AQ328" s="41">
        <f t="shared" si="103"/>
        <v>0</v>
      </c>
      <c r="AR328" s="41">
        <f t="shared" si="104"/>
        <v>0</v>
      </c>
      <c r="AS328" s="43">
        <f t="shared" si="105"/>
        <v>0</v>
      </c>
      <c r="AT328" s="43">
        <f t="shared" si="106"/>
        <v>0</v>
      </c>
      <c r="AU328" s="43">
        <f t="shared" si="107"/>
        <v>0</v>
      </c>
    </row>
    <row r="329" spans="1:47" x14ac:dyDescent="0.35">
      <c r="A329" t="str">
        <f>_xlfn.XLOOKUP(B329,'country codes'!G:G,'country codes'!H:H,,0)</f>
        <v>Eritrea</v>
      </c>
      <c r="B329" s="34" t="s">
        <v>195</v>
      </c>
      <c r="C329" s="41">
        <v>3252611</v>
      </c>
      <c r="D329" s="34" t="s">
        <v>141</v>
      </c>
      <c r="E329" s="34">
        <v>0</v>
      </c>
      <c r="F329" s="41">
        <v>3296367</v>
      </c>
      <c r="G329" s="34">
        <v>0</v>
      </c>
      <c r="I329" s="34">
        <v>0</v>
      </c>
      <c r="K329" s="34">
        <v>0</v>
      </c>
      <c r="M329" s="34">
        <v>0</v>
      </c>
      <c r="O329" s="34">
        <v>0</v>
      </c>
      <c r="P329" s="41">
        <v>3445374.4999999986</v>
      </c>
      <c r="Q329" s="34">
        <v>0</v>
      </c>
      <c r="R329" s="34">
        <f t="shared" si="90"/>
        <v>86</v>
      </c>
      <c r="T329" s="34">
        <v>0</v>
      </c>
      <c r="V329" s="34">
        <v>0</v>
      </c>
      <c r="X329" s="34">
        <v>99</v>
      </c>
      <c r="Y329" s="41">
        <v>3684031.5000000019</v>
      </c>
      <c r="Z329" s="34">
        <v>96</v>
      </c>
      <c r="AA329" s="34">
        <v>86</v>
      </c>
      <c r="AB329" s="35">
        <f t="shared" si="91"/>
        <v>0</v>
      </c>
      <c r="AC329" s="35">
        <f t="shared" si="92"/>
        <v>0</v>
      </c>
      <c r="AD329" s="35">
        <f t="shared" si="93"/>
        <v>99</v>
      </c>
      <c r="AE329" s="70">
        <f t="shared" si="94"/>
        <v>0</v>
      </c>
      <c r="AF329" s="70" t="str">
        <f t="shared" si="95"/>
        <v/>
      </c>
      <c r="AG329" s="70">
        <f t="shared" si="96"/>
        <v>86</v>
      </c>
      <c r="AH329" s="70" t="str">
        <f t="shared" si="97"/>
        <v>2018 (triag)</v>
      </c>
      <c r="AI329" s="70">
        <f t="shared" si="98"/>
        <v>96</v>
      </c>
      <c r="AJ329" s="70">
        <f t="shared" si="99"/>
        <v>2022</v>
      </c>
      <c r="AK329" s="70" t="str">
        <f t="shared" si="100"/>
        <v/>
      </c>
      <c r="AL329" s="72">
        <f>IF(AK329="Adjust",(_xlfn.XLOOKUP(A329,'Adj factor'!A:A,'Adj factor'!I:I,,0)*AI329),'Aggregate (2)'!AI329)</f>
        <v>96</v>
      </c>
      <c r="AM329" s="72">
        <f t="shared" si="101"/>
        <v>96</v>
      </c>
      <c r="AN329" s="73" t="str">
        <f t="shared" si="102"/>
        <v>Increasing</v>
      </c>
      <c r="AO329" s="42">
        <f>VLOOKUP(B329,'Growthrates source'!A$2:H$49,8,FALSE)</f>
        <v>-2.2233181875670249E-2</v>
      </c>
      <c r="AP329" s="42">
        <f>VLOOKUP(B329,'Growthrates source'!A$2:I$49,9,FALSE)</f>
        <v>0.11702326021234755</v>
      </c>
      <c r="AQ329" s="41">
        <f t="shared" si="103"/>
        <v>96.111906533437264</v>
      </c>
      <c r="AR329" s="41">
        <f t="shared" si="104"/>
        <v>122.17043486178362</v>
      </c>
      <c r="AS329" s="43">
        <f t="shared" si="105"/>
        <v>0</v>
      </c>
      <c r="AT329" s="43">
        <f t="shared" si="106"/>
        <v>0.24961002062330245</v>
      </c>
      <c r="AU329" s="43">
        <f t="shared" si="107"/>
        <v>0.26058409109694081</v>
      </c>
    </row>
    <row r="330" spans="1:47" x14ac:dyDescent="0.35">
      <c r="A330" t="str">
        <f>_xlfn.XLOOKUP(B330,'country codes'!G:G,'country codes'!H:H,,0)</f>
        <v>Eritrea</v>
      </c>
      <c r="B330" s="34" t="s">
        <v>195</v>
      </c>
      <c r="C330" s="41">
        <v>3252612</v>
      </c>
      <c r="D330" s="34" t="s">
        <v>232</v>
      </c>
      <c r="E330" s="34">
        <v>0</v>
      </c>
      <c r="F330" s="41">
        <v>3296367</v>
      </c>
      <c r="G330" s="34">
        <v>0</v>
      </c>
      <c r="I330" s="34">
        <v>0</v>
      </c>
      <c r="K330" s="34">
        <v>0</v>
      </c>
      <c r="M330" s="34">
        <v>0</v>
      </c>
      <c r="O330" s="34">
        <v>0</v>
      </c>
      <c r="P330" s="41">
        <v>3445374.4999999986</v>
      </c>
      <c r="Q330" s="34">
        <v>0</v>
      </c>
      <c r="R330" s="34">
        <f t="shared" si="90"/>
        <v>3563</v>
      </c>
      <c r="T330" s="34">
        <v>0</v>
      </c>
      <c r="V330" s="34">
        <v>0</v>
      </c>
      <c r="X330" s="34">
        <v>0</v>
      </c>
      <c r="Y330" s="41">
        <v>3684031.5000000019</v>
      </c>
      <c r="Z330" s="34">
        <v>0</v>
      </c>
      <c r="AA330" s="34">
        <v>3563</v>
      </c>
      <c r="AB330" s="35">
        <f t="shared" si="91"/>
        <v>0</v>
      </c>
      <c r="AC330" s="35">
        <f t="shared" si="92"/>
        <v>0</v>
      </c>
      <c r="AD330" s="35">
        <f t="shared" si="93"/>
        <v>0</v>
      </c>
      <c r="AE330" s="70">
        <f t="shared" si="94"/>
        <v>0</v>
      </c>
      <c r="AF330" s="70" t="str">
        <f t="shared" si="95"/>
        <v/>
      </c>
      <c r="AG330" s="70">
        <f t="shared" si="96"/>
        <v>3563</v>
      </c>
      <c r="AH330" s="70" t="str">
        <f t="shared" si="97"/>
        <v>2018 (triag)</v>
      </c>
      <c r="AI330" s="70">
        <f t="shared" si="98"/>
        <v>3563</v>
      </c>
      <c r="AJ330" s="70" t="str">
        <f t="shared" si="99"/>
        <v>2018 (triag)</v>
      </c>
      <c r="AK330" s="70" t="str">
        <f t="shared" si="100"/>
        <v/>
      </c>
      <c r="AL330" s="72">
        <f>IF(AK330="Adjust",(_xlfn.XLOOKUP(A330,'Adj factor'!A:A,'Adj factor'!I:I,,0)*AI330),'Aggregate (2)'!AI330)</f>
        <v>3563</v>
      </c>
      <c r="AM330" s="72">
        <f t="shared" si="101"/>
        <v>3563</v>
      </c>
      <c r="AN330" s="73" t="str">
        <f t="shared" si="102"/>
        <v>No change</v>
      </c>
      <c r="AO330" s="42">
        <f>VLOOKUP(B330,'Growthrates source'!A$2:H$49,8,FALSE)</f>
        <v>-2.2233181875670249E-2</v>
      </c>
      <c r="AP330" s="42">
        <f>VLOOKUP(B330,'Growthrates source'!A$2:I$49,9,FALSE)</f>
        <v>0.11702326021234755</v>
      </c>
      <c r="AQ330" s="41">
        <f t="shared" si="103"/>
        <v>3981.9386392864762</v>
      </c>
      <c r="AR330" s="41">
        <f t="shared" si="104"/>
        <v>5061.549528052733</v>
      </c>
      <c r="AS330" s="43">
        <f t="shared" si="105"/>
        <v>0</v>
      </c>
      <c r="AT330" s="43">
        <f t="shared" si="106"/>
        <v>10.341401203265425</v>
      </c>
      <c r="AU330" s="43">
        <f t="shared" si="107"/>
        <v>9.6714699643583337</v>
      </c>
    </row>
    <row r="331" spans="1:47" x14ac:dyDescent="0.35">
      <c r="A331" t="str">
        <f>_xlfn.XLOOKUP(B331,'country codes'!G:G,'country codes'!H:H,,0)</f>
        <v>Eritrea</v>
      </c>
      <c r="B331" s="34" t="s">
        <v>195</v>
      </c>
      <c r="C331" s="41">
        <v>3252613</v>
      </c>
      <c r="D331" s="34" t="s">
        <v>233</v>
      </c>
      <c r="E331" s="34">
        <v>0</v>
      </c>
      <c r="F331" s="41">
        <v>3296367</v>
      </c>
      <c r="G331" s="34">
        <v>0</v>
      </c>
      <c r="I331" s="34">
        <v>0</v>
      </c>
      <c r="K331" s="34">
        <v>0</v>
      </c>
      <c r="M331" s="34">
        <v>0</v>
      </c>
      <c r="O331" s="34">
        <v>0</v>
      </c>
      <c r="P331" s="41">
        <v>3445374.4999999986</v>
      </c>
      <c r="Q331" s="34">
        <v>0</v>
      </c>
      <c r="R331" s="34">
        <f t="shared" si="90"/>
        <v>0</v>
      </c>
      <c r="T331" s="34">
        <v>0</v>
      </c>
      <c r="V331" s="34">
        <v>0</v>
      </c>
      <c r="X331" s="34">
        <v>0</v>
      </c>
      <c r="Y331" s="41">
        <v>3684031.5000000019</v>
      </c>
      <c r="Z331" s="34">
        <v>0</v>
      </c>
      <c r="AA331" s="34">
        <v>0</v>
      </c>
      <c r="AB331" s="35">
        <f t="shared" si="91"/>
        <v>0</v>
      </c>
      <c r="AC331" s="35">
        <f t="shared" si="92"/>
        <v>0</v>
      </c>
      <c r="AD331" s="35">
        <f t="shared" si="93"/>
        <v>0</v>
      </c>
      <c r="AE331" s="70">
        <f t="shared" si="94"/>
        <v>0</v>
      </c>
      <c r="AF331" s="70" t="str">
        <f t="shared" si="95"/>
        <v/>
      </c>
      <c r="AG331" s="70">
        <f t="shared" si="96"/>
        <v>0</v>
      </c>
      <c r="AH331" s="70" t="str">
        <f t="shared" si="97"/>
        <v/>
      </c>
      <c r="AI331" s="70">
        <f t="shared" si="98"/>
        <v>0</v>
      </c>
      <c r="AJ331" s="70" t="str">
        <f t="shared" si="99"/>
        <v/>
      </c>
      <c r="AK331" s="70" t="str">
        <f t="shared" si="100"/>
        <v/>
      </c>
      <c r="AL331" s="72">
        <f>IF(AK331="Adjust",(_xlfn.XLOOKUP(A331,'Adj factor'!A:A,'Adj factor'!I:I,,0)*AI331),'Aggregate (2)'!AI331)</f>
        <v>0</v>
      </c>
      <c r="AM331" s="72">
        <f t="shared" si="101"/>
        <v>0</v>
      </c>
      <c r="AN331" s="73" t="str">
        <f t="shared" si="102"/>
        <v>No change</v>
      </c>
      <c r="AO331" s="42">
        <f>VLOOKUP(B331,'Growthrates source'!A$2:H$49,8,FALSE)</f>
        <v>-2.2233181875670249E-2</v>
      </c>
      <c r="AP331" s="42">
        <f>VLOOKUP(B331,'Growthrates source'!A$2:I$49,9,FALSE)</f>
        <v>0.11702326021234755</v>
      </c>
      <c r="AQ331" s="41">
        <f t="shared" si="103"/>
        <v>0</v>
      </c>
      <c r="AR331" s="41">
        <f t="shared" si="104"/>
        <v>0</v>
      </c>
      <c r="AS331" s="43">
        <f t="shared" si="105"/>
        <v>0</v>
      </c>
      <c r="AT331" s="43">
        <f t="shared" si="106"/>
        <v>0</v>
      </c>
      <c r="AU331" s="43">
        <f t="shared" si="107"/>
        <v>0</v>
      </c>
    </row>
    <row r="332" spans="1:47" x14ac:dyDescent="0.35">
      <c r="A332" t="str">
        <f>_xlfn.XLOOKUP(B332,'country codes'!G:G,'country codes'!H:H,,0)</f>
        <v>Eritrea</v>
      </c>
      <c r="B332" s="34" t="s">
        <v>195</v>
      </c>
      <c r="C332" s="41">
        <v>3252614</v>
      </c>
      <c r="D332" s="34" t="s">
        <v>134</v>
      </c>
      <c r="E332" s="34">
        <v>0</v>
      </c>
      <c r="F332" s="41">
        <v>3296367</v>
      </c>
      <c r="G332" s="34">
        <v>0</v>
      </c>
      <c r="I332" s="34">
        <v>0</v>
      </c>
      <c r="K332" s="34">
        <v>0</v>
      </c>
      <c r="M332" s="34">
        <v>0</v>
      </c>
      <c r="O332" s="34">
        <v>0</v>
      </c>
      <c r="P332" s="41">
        <v>3445374.4999999986</v>
      </c>
      <c r="Q332" s="34">
        <v>0</v>
      </c>
      <c r="R332" s="34">
        <f t="shared" si="90"/>
        <v>549</v>
      </c>
      <c r="T332" s="34">
        <v>0</v>
      </c>
      <c r="V332" s="34">
        <v>0</v>
      </c>
      <c r="X332" s="34">
        <v>267</v>
      </c>
      <c r="Y332" s="41">
        <v>3684031.5000000019</v>
      </c>
      <c r="Z332" s="34">
        <v>267</v>
      </c>
      <c r="AA332" s="34">
        <v>549</v>
      </c>
      <c r="AB332" s="35">
        <f t="shared" si="91"/>
        <v>0</v>
      </c>
      <c r="AC332" s="35">
        <f t="shared" si="92"/>
        <v>0</v>
      </c>
      <c r="AD332" s="35">
        <f t="shared" si="93"/>
        <v>267</v>
      </c>
      <c r="AE332" s="70">
        <f t="shared" si="94"/>
        <v>0</v>
      </c>
      <c r="AF332" s="70" t="str">
        <f t="shared" si="95"/>
        <v/>
      </c>
      <c r="AG332" s="70">
        <f t="shared" si="96"/>
        <v>549</v>
      </c>
      <c r="AH332" s="70" t="str">
        <f t="shared" si="97"/>
        <v>2018 (triag)</v>
      </c>
      <c r="AI332" s="70">
        <f t="shared" si="98"/>
        <v>267</v>
      </c>
      <c r="AJ332" s="70">
        <f t="shared" si="99"/>
        <v>2021</v>
      </c>
      <c r="AK332" s="70" t="str">
        <f t="shared" si="100"/>
        <v>Adjust</v>
      </c>
      <c r="AL332" s="72">
        <f>IF(AK332="Adjust",(_xlfn.XLOOKUP(A332,'Adj factor'!A:A,'Adj factor'!I:I,,0)*AI332),'Aggregate (2)'!AI332)</f>
        <v>306.86273803355084</v>
      </c>
      <c r="AM332" s="72">
        <f t="shared" si="101"/>
        <v>549</v>
      </c>
      <c r="AN332" s="73" t="str">
        <f t="shared" si="102"/>
        <v>Decreasing</v>
      </c>
      <c r="AO332" s="42">
        <f>VLOOKUP(B332,'Growthrates source'!A$2:H$49,8,FALSE)</f>
        <v>-2.2233181875670249E-2</v>
      </c>
      <c r="AP332" s="42">
        <f>VLOOKUP(B332,'Growthrates source'!A$2:I$49,9,FALSE)</f>
        <v>0.11702326021234755</v>
      </c>
      <c r="AQ332" s="41">
        <f t="shared" si="103"/>
        <v>613.55158938205886</v>
      </c>
      <c r="AR332" s="41">
        <f t="shared" si="104"/>
        <v>779.90196208278144</v>
      </c>
      <c r="AS332" s="43">
        <f t="shared" si="105"/>
        <v>0</v>
      </c>
      <c r="AT332" s="43">
        <f t="shared" si="106"/>
        <v>1.5934407130487562</v>
      </c>
      <c r="AU332" s="43">
        <f t="shared" si="107"/>
        <v>1.4902152709606302</v>
      </c>
    </row>
    <row r="333" spans="1:47" x14ac:dyDescent="0.35">
      <c r="A333" t="str">
        <f>_xlfn.XLOOKUP(B333,'country codes'!G:G,'country codes'!H:H,,0)</f>
        <v>Eritrea</v>
      </c>
      <c r="B333" s="34" t="s">
        <v>195</v>
      </c>
      <c r="C333" s="41">
        <v>3252615</v>
      </c>
      <c r="D333" s="34" t="s">
        <v>142</v>
      </c>
      <c r="E333" s="34">
        <v>0</v>
      </c>
      <c r="F333" s="41">
        <v>3296367</v>
      </c>
      <c r="G333" s="34">
        <v>0</v>
      </c>
      <c r="I333" s="34">
        <v>0</v>
      </c>
      <c r="K333" s="34">
        <v>0</v>
      </c>
      <c r="M333" s="34">
        <v>0</v>
      </c>
      <c r="O333" s="34">
        <v>0</v>
      </c>
      <c r="P333" s="41">
        <v>3445374.4999999986</v>
      </c>
      <c r="Q333" s="34">
        <v>0</v>
      </c>
      <c r="R333" s="34">
        <f t="shared" si="90"/>
        <v>0</v>
      </c>
      <c r="T333" s="34">
        <v>0</v>
      </c>
      <c r="V333" s="34">
        <v>0</v>
      </c>
      <c r="X333" s="34">
        <v>0</v>
      </c>
      <c r="Y333" s="41">
        <v>3684031.5000000019</v>
      </c>
      <c r="Z333" s="34">
        <v>0</v>
      </c>
      <c r="AA333" s="34">
        <v>0</v>
      </c>
      <c r="AB333" s="35">
        <f t="shared" si="91"/>
        <v>0</v>
      </c>
      <c r="AC333" s="35">
        <f t="shared" si="92"/>
        <v>0</v>
      </c>
      <c r="AD333" s="35">
        <f t="shared" si="93"/>
        <v>0</v>
      </c>
      <c r="AE333" s="70">
        <f t="shared" si="94"/>
        <v>0</v>
      </c>
      <c r="AF333" s="70" t="str">
        <f t="shared" si="95"/>
        <v/>
      </c>
      <c r="AG333" s="70">
        <f t="shared" si="96"/>
        <v>0</v>
      </c>
      <c r="AH333" s="70" t="str">
        <f t="shared" si="97"/>
        <v/>
      </c>
      <c r="AI333" s="70">
        <f t="shared" si="98"/>
        <v>0</v>
      </c>
      <c r="AJ333" s="70" t="str">
        <f t="shared" si="99"/>
        <v/>
      </c>
      <c r="AK333" s="70" t="str">
        <f t="shared" si="100"/>
        <v/>
      </c>
      <c r="AL333" s="72">
        <f>IF(AK333="Adjust",(_xlfn.XLOOKUP(A333,'Adj factor'!A:A,'Adj factor'!I:I,,0)*AI333),'Aggregate (2)'!AI333)</f>
        <v>0</v>
      </c>
      <c r="AM333" s="72">
        <f t="shared" si="101"/>
        <v>0</v>
      </c>
      <c r="AN333" s="73" t="str">
        <f t="shared" si="102"/>
        <v>No change</v>
      </c>
      <c r="AO333" s="42">
        <f>VLOOKUP(B333,'Growthrates source'!A$2:H$49,8,FALSE)</f>
        <v>-2.2233181875670249E-2</v>
      </c>
      <c r="AP333" s="42">
        <f>VLOOKUP(B333,'Growthrates source'!A$2:I$49,9,FALSE)</f>
        <v>0.11702326021234755</v>
      </c>
      <c r="AQ333" s="41">
        <f t="shared" si="103"/>
        <v>0</v>
      </c>
      <c r="AR333" s="41">
        <f t="shared" si="104"/>
        <v>0</v>
      </c>
      <c r="AS333" s="43">
        <f t="shared" si="105"/>
        <v>0</v>
      </c>
      <c r="AT333" s="43">
        <f t="shared" si="106"/>
        <v>0</v>
      </c>
      <c r="AU333" s="43">
        <f t="shared" si="107"/>
        <v>0</v>
      </c>
    </row>
    <row r="334" spans="1:47" x14ac:dyDescent="0.35">
      <c r="A334" t="str">
        <f>_xlfn.XLOOKUP(B334,'country codes'!G:G,'country codes'!H:H,,0)</f>
        <v>Eritrea</v>
      </c>
      <c r="B334" s="34" t="s">
        <v>195</v>
      </c>
      <c r="C334" s="41">
        <v>3252616</v>
      </c>
      <c r="D334" s="34" t="s">
        <v>83</v>
      </c>
      <c r="E334" s="34">
        <v>0</v>
      </c>
      <c r="F334" s="41">
        <v>3296367</v>
      </c>
      <c r="G334" s="34">
        <v>0</v>
      </c>
      <c r="I334" s="34">
        <v>0</v>
      </c>
      <c r="K334" s="34">
        <v>0</v>
      </c>
      <c r="M334" s="34">
        <v>0</v>
      </c>
      <c r="O334" s="34">
        <v>0</v>
      </c>
      <c r="P334" s="41">
        <v>3445374.4999999986</v>
      </c>
      <c r="Q334" s="34">
        <v>0</v>
      </c>
      <c r="R334" s="34">
        <f t="shared" si="90"/>
        <v>137</v>
      </c>
      <c r="T334" s="34">
        <v>0</v>
      </c>
      <c r="V334" s="34">
        <v>0</v>
      </c>
      <c r="X334" s="34">
        <v>131</v>
      </c>
      <c r="Y334" s="41">
        <v>3684031.5000000019</v>
      </c>
      <c r="Z334" s="34">
        <v>130</v>
      </c>
      <c r="AA334" s="34">
        <v>137</v>
      </c>
      <c r="AB334" s="35">
        <f t="shared" si="91"/>
        <v>0</v>
      </c>
      <c r="AC334" s="35">
        <f t="shared" si="92"/>
        <v>0</v>
      </c>
      <c r="AD334" s="35">
        <f t="shared" si="93"/>
        <v>131</v>
      </c>
      <c r="AE334" s="70">
        <f t="shared" si="94"/>
        <v>0</v>
      </c>
      <c r="AF334" s="70" t="str">
        <f t="shared" si="95"/>
        <v/>
      </c>
      <c r="AG334" s="70">
        <f t="shared" si="96"/>
        <v>137</v>
      </c>
      <c r="AH334" s="70" t="str">
        <f t="shared" si="97"/>
        <v>2018 (triag)</v>
      </c>
      <c r="AI334" s="70">
        <f t="shared" si="98"/>
        <v>130</v>
      </c>
      <c r="AJ334" s="70">
        <f t="shared" si="99"/>
        <v>2022</v>
      </c>
      <c r="AK334" s="70" t="str">
        <f t="shared" si="100"/>
        <v>Adjust</v>
      </c>
      <c r="AL334" s="72">
        <f>IF(AK334="Adjust",(_xlfn.XLOOKUP(A334,'Adj factor'!A:A,'Adj factor'!I:I,,0)*AI334),'Aggregate (2)'!AI334)</f>
        <v>149.40882376165396</v>
      </c>
      <c r="AM334" s="72">
        <f t="shared" si="101"/>
        <v>149.40882376165396</v>
      </c>
      <c r="AN334" s="73" t="str">
        <f t="shared" si="102"/>
        <v>Increasing</v>
      </c>
      <c r="AO334" s="42">
        <f>VLOOKUP(B334,'Growthrates source'!A$2:H$49,8,FALSE)</f>
        <v>-2.2233181875670249E-2</v>
      </c>
      <c r="AP334" s="42">
        <f>VLOOKUP(B334,'Growthrates source'!A$2:I$49,9,FALSE)</f>
        <v>0.11702326021234755</v>
      </c>
      <c r="AQ334" s="41">
        <f t="shared" si="103"/>
        <v>153.10850226838261</v>
      </c>
      <c r="AR334" s="41">
        <f t="shared" si="104"/>
        <v>194.62034390772507</v>
      </c>
      <c r="AS334" s="43">
        <f t="shared" si="105"/>
        <v>0</v>
      </c>
      <c r="AT334" s="43">
        <f t="shared" si="106"/>
        <v>0.39763456773712136</v>
      </c>
      <c r="AU334" s="43">
        <f t="shared" si="107"/>
        <v>0.40555794314368349</v>
      </c>
    </row>
    <row r="335" spans="1:47" x14ac:dyDescent="0.35">
      <c r="A335" t="str">
        <f>_xlfn.XLOOKUP(B335,'country codes'!G:G,'country codes'!H:H,,0)</f>
        <v>Eritrea</v>
      </c>
      <c r="B335" s="34" t="s">
        <v>195</v>
      </c>
      <c r="C335" s="41">
        <v>3252617</v>
      </c>
      <c r="D335" s="34" t="s">
        <v>84</v>
      </c>
      <c r="E335" s="34">
        <v>0</v>
      </c>
      <c r="F335" s="41">
        <v>3296367</v>
      </c>
      <c r="G335" s="34">
        <v>0</v>
      </c>
      <c r="I335" s="34">
        <v>0</v>
      </c>
      <c r="K335" s="34">
        <v>0</v>
      </c>
      <c r="M335" s="34">
        <v>0</v>
      </c>
      <c r="O335" s="34">
        <v>0</v>
      </c>
      <c r="P335" s="41">
        <v>3445374.4999999986</v>
      </c>
      <c r="Q335" s="34">
        <v>0</v>
      </c>
      <c r="R335" s="34">
        <f t="shared" si="90"/>
        <v>0</v>
      </c>
      <c r="T335" s="34">
        <v>0</v>
      </c>
      <c r="V335" s="34">
        <v>0</v>
      </c>
      <c r="X335" s="34">
        <v>6</v>
      </c>
      <c r="Y335" s="41">
        <v>3684031.5000000019</v>
      </c>
      <c r="Z335" s="34">
        <v>6</v>
      </c>
      <c r="AA335" s="34">
        <v>0</v>
      </c>
      <c r="AB335" s="35">
        <f t="shared" si="91"/>
        <v>0</v>
      </c>
      <c r="AC335" s="35">
        <f t="shared" si="92"/>
        <v>0</v>
      </c>
      <c r="AD335" s="35">
        <f t="shared" si="93"/>
        <v>6</v>
      </c>
      <c r="AE335" s="70">
        <f t="shared" si="94"/>
        <v>0</v>
      </c>
      <c r="AF335" s="70" t="str">
        <f t="shared" si="95"/>
        <v/>
      </c>
      <c r="AG335" s="70">
        <f t="shared" si="96"/>
        <v>0</v>
      </c>
      <c r="AH335" s="70" t="str">
        <f t="shared" si="97"/>
        <v/>
      </c>
      <c r="AI335" s="70">
        <f t="shared" si="98"/>
        <v>6</v>
      </c>
      <c r="AJ335" s="70">
        <f t="shared" si="99"/>
        <v>2021</v>
      </c>
      <c r="AK335" s="70" t="str">
        <f t="shared" si="100"/>
        <v/>
      </c>
      <c r="AL335" s="72">
        <f>IF(AK335="Adjust",(_xlfn.XLOOKUP(A335,'Adj factor'!A:A,'Adj factor'!I:I,,0)*AI335),'Aggregate (2)'!AI335)</f>
        <v>6</v>
      </c>
      <c r="AM335" s="72">
        <f t="shared" si="101"/>
        <v>6</v>
      </c>
      <c r="AN335" s="73" t="str">
        <f t="shared" si="102"/>
        <v>Increasing</v>
      </c>
      <c r="AO335" s="42">
        <f>VLOOKUP(B335,'Growthrates source'!A$2:H$49,8,FALSE)</f>
        <v>-2.2233181875670249E-2</v>
      </c>
      <c r="AP335" s="42">
        <f>VLOOKUP(B335,'Growthrates source'!A$2:I$49,9,FALSE)</f>
        <v>0.11702326021234755</v>
      </c>
      <c r="AQ335" s="41">
        <f t="shared" si="103"/>
        <v>0</v>
      </c>
      <c r="AR335" s="41">
        <f t="shared" si="104"/>
        <v>0</v>
      </c>
      <c r="AS335" s="43">
        <f t="shared" si="105"/>
        <v>0</v>
      </c>
      <c r="AT335" s="43">
        <f t="shared" si="106"/>
        <v>0</v>
      </c>
      <c r="AU335" s="43">
        <f t="shared" si="107"/>
        <v>1.62865056935588E-2</v>
      </c>
    </row>
    <row r="336" spans="1:47" x14ac:dyDescent="0.35">
      <c r="A336" t="str">
        <f>_xlfn.XLOOKUP(B336,'country codes'!G:G,'country codes'!H:H,,0)</f>
        <v>Eritrea</v>
      </c>
      <c r="B336" s="34" t="s">
        <v>195</v>
      </c>
      <c r="C336" s="41">
        <v>3252618</v>
      </c>
      <c r="D336" s="34" t="s">
        <v>126</v>
      </c>
      <c r="E336" s="34">
        <v>0</v>
      </c>
      <c r="F336" s="41">
        <v>3296367</v>
      </c>
      <c r="G336" s="34">
        <v>0</v>
      </c>
      <c r="I336" s="34">
        <v>0</v>
      </c>
      <c r="K336" s="34">
        <v>0</v>
      </c>
      <c r="M336" s="34">
        <v>0</v>
      </c>
      <c r="O336" s="34">
        <v>0</v>
      </c>
      <c r="P336" s="41">
        <v>3445374.4999999986</v>
      </c>
      <c r="Q336" s="34">
        <v>0</v>
      </c>
      <c r="R336" s="34">
        <f t="shared" si="90"/>
        <v>0</v>
      </c>
      <c r="T336" s="34">
        <v>0</v>
      </c>
      <c r="V336" s="34">
        <v>0</v>
      </c>
      <c r="X336" s="34">
        <v>0</v>
      </c>
      <c r="Y336" s="41">
        <v>3684031.5000000019</v>
      </c>
      <c r="Z336" s="34">
        <v>0</v>
      </c>
      <c r="AA336" s="34">
        <v>0</v>
      </c>
      <c r="AB336" s="35">
        <f t="shared" si="91"/>
        <v>0</v>
      </c>
      <c r="AC336" s="35">
        <f t="shared" si="92"/>
        <v>0</v>
      </c>
      <c r="AD336" s="35">
        <f t="shared" si="93"/>
        <v>0</v>
      </c>
      <c r="AE336" s="70">
        <f t="shared" si="94"/>
        <v>0</v>
      </c>
      <c r="AF336" s="70" t="str">
        <f t="shared" si="95"/>
        <v/>
      </c>
      <c r="AG336" s="70">
        <f t="shared" si="96"/>
        <v>0</v>
      </c>
      <c r="AH336" s="70" t="str">
        <f t="shared" si="97"/>
        <v/>
      </c>
      <c r="AI336" s="70">
        <f t="shared" si="98"/>
        <v>0</v>
      </c>
      <c r="AJ336" s="70" t="str">
        <f t="shared" si="99"/>
        <v/>
      </c>
      <c r="AK336" s="70" t="str">
        <f t="shared" si="100"/>
        <v/>
      </c>
      <c r="AL336" s="72">
        <f>IF(AK336="Adjust",(_xlfn.XLOOKUP(A336,'Adj factor'!A:A,'Adj factor'!I:I,,0)*AI336),'Aggregate (2)'!AI336)</f>
        <v>0</v>
      </c>
      <c r="AM336" s="72">
        <f t="shared" si="101"/>
        <v>0</v>
      </c>
      <c r="AN336" s="73" t="str">
        <f t="shared" si="102"/>
        <v>No change</v>
      </c>
      <c r="AO336" s="42">
        <f>VLOOKUP(B336,'Growthrates source'!A$2:H$49,8,FALSE)</f>
        <v>-2.2233181875670249E-2</v>
      </c>
      <c r="AP336" s="42">
        <f>VLOOKUP(B336,'Growthrates source'!A$2:I$49,9,FALSE)</f>
        <v>0.11702326021234755</v>
      </c>
      <c r="AQ336" s="41">
        <f t="shared" si="103"/>
        <v>0</v>
      </c>
      <c r="AR336" s="41">
        <f t="shared" si="104"/>
        <v>0</v>
      </c>
      <c r="AS336" s="43">
        <f t="shared" si="105"/>
        <v>0</v>
      </c>
      <c r="AT336" s="43">
        <f t="shared" si="106"/>
        <v>0</v>
      </c>
      <c r="AU336" s="43">
        <f t="shared" si="107"/>
        <v>0</v>
      </c>
    </row>
    <row r="337" spans="1:47" x14ac:dyDescent="0.35">
      <c r="A337" t="str">
        <f>_xlfn.XLOOKUP(B337,'country codes'!G:G,'country codes'!H:H,,0)</f>
        <v>Eritrea</v>
      </c>
      <c r="B337" s="34" t="s">
        <v>195</v>
      </c>
      <c r="C337" s="41">
        <v>3252619</v>
      </c>
      <c r="D337" s="34" t="s">
        <v>87</v>
      </c>
      <c r="E337" s="34">
        <v>0</v>
      </c>
      <c r="F337" s="41">
        <v>3296367</v>
      </c>
      <c r="G337" s="34">
        <v>0</v>
      </c>
      <c r="I337" s="34">
        <v>0</v>
      </c>
      <c r="K337" s="34">
        <v>0</v>
      </c>
      <c r="M337" s="34">
        <v>0</v>
      </c>
      <c r="O337" s="34">
        <v>0</v>
      </c>
      <c r="P337" s="41">
        <v>3445374.4999999986</v>
      </c>
      <c r="Q337" s="34">
        <v>0</v>
      </c>
      <c r="R337" s="34">
        <f t="shared" si="90"/>
        <v>0</v>
      </c>
      <c r="T337" s="34">
        <v>0</v>
      </c>
      <c r="V337" s="34">
        <v>0</v>
      </c>
      <c r="X337" s="34">
        <v>0</v>
      </c>
      <c r="Y337" s="41">
        <v>3684031.5000000019</v>
      </c>
      <c r="Z337" s="34">
        <v>0</v>
      </c>
      <c r="AA337" s="34">
        <v>0</v>
      </c>
      <c r="AB337" s="35">
        <f t="shared" si="91"/>
        <v>0</v>
      </c>
      <c r="AC337" s="35">
        <f t="shared" si="92"/>
        <v>0</v>
      </c>
      <c r="AD337" s="35">
        <f t="shared" si="93"/>
        <v>0</v>
      </c>
      <c r="AE337" s="70">
        <f t="shared" si="94"/>
        <v>0</v>
      </c>
      <c r="AF337" s="70" t="str">
        <f t="shared" si="95"/>
        <v/>
      </c>
      <c r="AG337" s="70">
        <f t="shared" si="96"/>
        <v>0</v>
      </c>
      <c r="AH337" s="70" t="str">
        <f t="shared" si="97"/>
        <v/>
      </c>
      <c r="AI337" s="70">
        <f t="shared" si="98"/>
        <v>0</v>
      </c>
      <c r="AJ337" s="70" t="str">
        <f t="shared" si="99"/>
        <v/>
      </c>
      <c r="AK337" s="70" t="str">
        <f t="shared" si="100"/>
        <v/>
      </c>
      <c r="AL337" s="72">
        <f>IF(AK337="Adjust",(_xlfn.XLOOKUP(A337,'Adj factor'!A:A,'Adj factor'!I:I,,0)*AI337),'Aggregate (2)'!AI337)</f>
        <v>0</v>
      </c>
      <c r="AM337" s="72">
        <f t="shared" si="101"/>
        <v>0</v>
      </c>
      <c r="AN337" s="73" t="str">
        <f t="shared" si="102"/>
        <v>No change</v>
      </c>
      <c r="AO337" s="42">
        <f>VLOOKUP(B337,'Growthrates source'!A$2:H$49,8,FALSE)</f>
        <v>-2.2233181875670249E-2</v>
      </c>
      <c r="AP337" s="42">
        <f>VLOOKUP(B337,'Growthrates source'!A$2:I$49,9,FALSE)</f>
        <v>0.11702326021234755</v>
      </c>
      <c r="AQ337" s="41">
        <f t="shared" si="103"/>
        <v>0</v>
      </c>
      <c r="AR337" s="41">
        <f t="shared" si="104"/>
        <v>0</v>
      </c>
      <c r="AS337" s="43">
        <f t="shared" si="105"/>
        <v>0</v>
      </c>
      <c r="AT337" s="43">
        <f t="shared" si="106"/>
        <v>0</v>
      </c>
      <c r="AU337" s="43">
        <f t="shared" si="107"/>
        <v>0</v>
      </c>
    </row>
    <row r="338" spans="1:47" x14ac:dyDescent="0.35">
      <c r="A338" t="str">
        <f>_xlfn.XLOOKUP(B338,'country codes'!G:G,'country codes'!H:H,,0)</f>
        <v>Ethiopia</v>
      </c>
      <c r="B338" s="34" t="s">
        <v>156</v>
      </c>
      <c r="C338" s="41">
        <v>94451279.50000006</v>
      </c>
      <c r="D338" s="34" t="s">
        <v>135</v>
      </c>
      <c r="E338" s="34">
        <v>0</v>
      </c>
      <c r="F338" s="41">
        <v>97084366.00000003</v>
      </c>
      <c r="G338" s="34">
        <v>0</v>
      </c>
      <c r="H338" s="34">
        <v>99746766.49999994</v>
      </c>
      <c r="I338" s="34">
        <v>0</v>
      </c>
      <c r="J338" s="34">
        <v>102471895.49999996</v>
      </c>
      <c r="K338" s="34">
        <v>0</v>
      </c>
      <c r="L338" s="34">
        <v>105293228.50000003</v>
      </c>
      <c r="M338" s="34">
        <v>296</v>
      </c>
      <c r="N338" s="34">
        <v>108197949.49999994</v>
      </c>
      <c r="O338" s="34">
        <v>0</v>
      </c>
      <c r="P338" s="41">
        <v>111129438.00000001</v>
      </c>
      <c r="Q338" s="34">
        <v>17026</v>
      </c>
      <c r="R338" s="34">
        <f t="shared" si="90"/>
        <v>17026</v>
      </c>
      <c r="S338" s="34">
        <v>114120593.49999996</v>
      </c>
      <c r="T338" s="34">
        <v>11734</v>
      </c>
      <c r="U338" s="34">
        <v>117190910.99999994</v>
      </c>
      <c r="V338" s="34">
        <v>27155</v>
      </c>
      <c r="W338" s="34">
        <v>120283026.00000006</v>
      </c>
      <c r="X338" s="34">
        <v>25424</v>
      </c>
      <c r="Y338" s="41">
        <v>123379924.50000004</v>
      </c>
      <c r="Z338" s="34">
        <v>35754</v>
      </c>
      <c r="AA338" s="34">
        <v>11263</v>
      </c>
      <c r="AB338" s="35">
        <f t="shared" si="91"/>
        <v>0</v>
      </c>
      <c r="AC338" s="35">
        <f t="shared" si="92"/>
        <v>17026</v>
      </c>
      <c r="AD338" s="35">
        <f t="shared" si="93"/>
        <v>35754</v>
      </c>
      <c r="AE338" s="70">
        <f t="shared" si="94"/>
        <v>0</v>
      </c>
      <c r="AF338" s="70" t="str">
        <f t="shared" si="95"/>
        <v/>
      </c>
      <c r="AG338" s="70">
        <f t="shared" si="96"/>
        <v>17026</v>
      </c>
      <c r="AH338" s="70">
        <f t="shared" si="97"/>
        <v>2018</v>
      </c>
      <c r="AI338" s="70">
        <f t="shared" si="98"/>
        <v>35754</v>
      </c>
      <c r="AJ338" s="70">
        <f t="shared" si="99"/>
        <v>2022</v>
      </c>
      <c r="AK338" s="70" t="str">
        <f t="shared" si="100"/>
        <v/>
      </c>
      <c r="AL338" s="72">
        <f>IF(AK338="Adjust",(_xlfn.XLOOKUP(A338,'Adj factor'!A:A,'Adj factor'!I:I,,0)*AI338),'Aggregate (2)'!AI338)</f>
        <v>35754</v>
      </c>
      <c r="AM338" s="72">
        <f t="shared" si="101"/>
        <v>35754</v>
      </c>
      <c r="AN338" s="73" t="str">
        <f t="shared" si="102"/>
        <v>Increasing</v>
      </c>
      <c r="AO338" s="42">
        <f>VLOOKUP(B338,'Growthrates source'!A$2:H$49,8,FALSE)</f>
        <v>-4.0290808124875621E-2</v>
      </c>
      <c r="AP338" s="42">
        <f>VLOOKUP(B338,'Growthrates source'!A$2:I$49,9,FALSE)</f>
        <v>7.5715887821594663E-2</v>
      </c>
      <c r="AQ338" s="41">
        <f t="shared" si="103"/>
        <v>13776.676556035554</v>
      </c>
      <c r="AR338" s="41">
        <f t="shared" si="104"/>
        <v>14135.235906422564</v>
      </c>
      <c r="AS338" s="43">
        <f t="shared" si="105"/>
        <v>0</v>
      </c>
      <c r="AT338" s="43">
        <f t="shared" si="106"/>
        <v>1.5320872944574775</v>
      </c>
      <c r="AU338" s="43">
        <f t="shared" si="107"/>
        <v>2.8978782524704809</v>
      </c>
    </row>
    <row r="339" spans="1:47" x14ac:dyDescent="0.35">
      <c r="A339" t="str">
        <f>_xlfn.XLOOKUP(B339,'country codes'!G:G,'country codes'!H:H,,0)</f>
        <v>Ethiopia</v>
      </c>
      <c r="B339" s="34" t="s">
        <v>156</v>
      </c>
      <c r="C339" s="41">
        <v>94451280.500000104</v>
      </c>
      <c r="D339" s="34" t="s">
        <v>139</v>
      </c>
      <c r="E339" s="34">
        <v>0</v>
      </c>
      <c r="F339" s="41">
        <v>97084366.00000003</v>
      </c>
      <c r="G339" s="34">
        <v>0</v>
      </c>
      <c r="I339" s="34">
        <v>0</v>
      </c>
      <c r="K339" s="34">
        <v>0</v>
      </c>
      <c r="M339" s="34">
        <v>0</v>
      </c>
      <c r="O339" s="34">
        <v>176328</v>
      </c>
      <c r="P339" s="41">
        <v>111129438.00000001</v>
      </c>
      <c r="Q339" s="34">
        <v>123544</v>
      </c>
      <c r="R339" s="34">
        <f t="shared" si="90"/>
        <v>123544</v>
      </c>
      <c r="T339" s="34">
        <v>0</v>
      </c>
      <c r="V339" s="34">
        <v>139648</v>
      </c>
      <c r="X339" s="34">
        <v>139648</v>
      </c>
      <c r="Y339" s="41">
        <v>123379924.50000004</v>
      </c>
      <c r="Z339" s="34">
        <v>140492</v>
      </c>
      <c r="AA339" s="34">
        <v>61772</v>
      </c>
      <c r="AB339" s="35">
        <f t="shared" si="91"/>
        <v>0</v>
      </c>
      <c r="AC339" s="35">
        <f t="shared" si="92"/>
        <v>176328</v>
      </c>
      <c r="AD339" s="35">
        <f t="shared" si="93"/>
        <v>140492</v>
      </c>
      <c r="AE339" s="70">
        <f t="shared" si="94"/>
        <v>0</v>
      </c>
      <c r="AF339" s="70" t="str">
        <f t="shared" si="95"/>
        <v/>
      </c>
      <c r="AG339" s="70">
        <f t="shared" si="96"/>
        <v>123544</v>
      </c>
      <c r="AH339" s="70">
        <f t="shared" si="97"/>
        <v>2018</v>
      </c>
      <c r="AI339" s="70">
        <f t="shared" si="98"/>
        <v>140492</v>
      </c>
      <c r="AJ339" s="70">
        <f t="shared" si="99"/>
        <v>2022</v>
      </c>
      <c r="AK339" s="70" t="str">
        <f t="shared" si="100"/>
        <v/>
      </c>
      <c r="AL339" s="72">
        <f>IF(AK339="Adjust",(_xlfn.XLOOKUP(A339,'Adj factor'!A:A,'Adj factor'!I:I,,0)*AI339),'Aggregate (2)'!AI339)</f>
        <v>140492</v>
      </c>
      <c r="AM339" s="72">
        <f t="shared" si="101"/>
        <v>140492</v>
      </c>
      <c r="AN339" s="73" t="str">
        <f t="shared" si="102"/>
        <v>Increasing</v>
      </c>
      <c r="AO339" s="42">
        <f>VLOOKUP(B339,'Growthrates source'!A$2:H$49,8,FALSE)</f>
        <v>-4.0290808124875621E-2</v>
      </c>
      <c r="AP339" s="42">
        <f>VLOOKUP(B339,'Growthrates source'!A$2:I$49,9,FALSE)</f>
        <v>7.5715887821594663E-2</v>
      </c>
      <c r="AQ339" s="41">
        <f t="shared" si="103"/>
        <v>75558.276144848467</v>
      </c>
      <c r="AR339" s="41">
        <f t="shared" si="104"/>
        <v>77524.797337435375</v>
      </c>
      <c r="AS339" s="43">
        <f t="shared" si="105"/>
        <v>0</v>
      </c>
      <c r="AT339" s="43">
        <f t="shared" si="106"/>
        <v>11.117126318950698</v>
      </c>
      <c r="AU339" s="43">
        <f t="shared" si="107"/>
        <v>11.386941641385098</v>
      </c>
    </row>
    <row r="340" spans="1:47" x14ac:dyDescent="0.35">
      <c r="A340" t="str">
        <f>_xlfn.XLOOKUP(B340,'country codes'!G:G,'country codes'!H:H,,0)</f>
        <v>Ethiopia</v>
      </c>
      <c r="B340" s="34" t="s">
        <v>156</v>
      </c>
      <c r="C340" s="41">
        <v>94451281.500000104</v>
      </c>
      <c r="D340" s="34" t="s">
        <v>138</v>
      </c>
      <c r="E340" s="34">
        <v>0</v>
      </c>
      <c r="F340" s="41">
        <v>97084366.00000003</v>
      </c>
      <c r="G340" s="34">
        <v>13850</v>
      </c>
      <c r="I340" s="34">
        <v>0</v>
      </c>
      <c r="K340" s="34">
        <v>0</v>
      </c>
      <c r="M340" s="34">
        <v>24138</v>
      </c>
      <c r="O340" s="34">
        <v>0</v>
      </c>
      <c r="P340" s="41">
        <v>111129438.00000001</v>
      </c>
      <c r="Q340" s="34">
        <v>32318</v>
      </c>
      <c r="R340" s="34">
        <f t="shared" si="90"/>
        <v>32318</v>
      </c>
      <c r="T340" s="34">
        <v>0</v>
      </c>
      <c r="V340" s="34">
        <v>40710</v>
      </c>
      <c r="X340" s="34">
        <v>40710</v>
      </c>
      <c r="Y340" s="41">
        <v>123379924.50000004</v>
      </c>
      <c r="Z340" s="34">
        <v>43986</v>
      </c>
      <c r="AA340" s="34">
        <v>16161</v>
      </c>
      <c r="AB340" s="35">
        <f t="shared" si="91"/>
        <v>13850</v>
      </c>
      <c r="AC340" s="35">
        <f t="shared" si="92"/>
        <v>32318</v>
      </c>
      <c r="AD340" s="35">
        <f t="shared" si="93"/>
        <v>43986</v>
      </c>
      <c r="AE340" s="70">
        <f t="shared" si="94"/>
        <v>13850</v>
      </c>
      <c r="AF340" s="70">
        <f t="shared" si="95"/>
        <v>2013</v>
      </c>
      <c r="AG340" s="70">
        <f t="shared" si="96"/>
        <v>32318</v>
      </c>
      <c r="AH340" s="70">
        <f t="shared" si="97"/>
        <v>2018</v>
      </c>
      <c r="AI340" s="70">
        <f t="shared" si="98"/>
        <v>43986</v>
      </c>
      <c r="AJ340" s="70">
        <f t="shared" si="99"/>
        <v>2022</v>
      </c>
      <c r="AK340" s="70" t="str">
        <f t="shared" si="100"/>
        <v/>
      </c>
      <c r="AL340" s="72">
        <f>IF(AK340="Adjust",(_xlfn.XLOOKUP(A340,'Adj factor'!A:A,'Adj factor'!I:I,,0)*AI340),'Aggregate (2)'!AI340)</f>
        <v>43986</v>
      </c>
      <c r="AM340" s="72">
        <f t="shared" si="101"/>
        <v>43986</v>
      </c>
      <c r="AN340" s="73" t="str">
        <f t="shared" si="102"/>
        <v>Increasing</v>
      </c>
      <c r="AO340" s="42">
        <f>VLOOKUP(B340,'Growthrates source'!A$2:H$49,8,FALSE)</f>
        <v>-4.0290808124875621E-2</v>
      </c>
      <c r="AP340" s="42">
        <f>VLOOKUP(B340,'Growthrates source'!A$2:I$49,9,FALSE)</f>
        <v>7.5715887821594663E-2</v>
      </c>
      <c r="AQ340" s="41">
        <f t="shared" si="103"/>
        <v>19767.812289984071</v>
      </c>
      <c r="AR340" s="41">
        <f t="shared" si="104"/>
        <v>20282.300229396704</v>
      </c>
      <c r="AS340" s="43">
        <f t="shared" si="105"/>
        <v>1.4265942675054391</v>
      </c>
      <c r="AT340" s="43">
        <f t="shared" si="106"/>
        <v>2.9081403255184282</v>
      </c>
      <c r="AU340" s="43">
        <f t="shared" si="107"/>
        <v>3.5650856635108399</v>
      </c>
    </row>
    <row r="341" spans="1:47" x14ac:dyDescent="0.35">
      <c r="A341" t="str">
        <f>_xlfn.XLOOKUP(B341,'country codes'!G:G,'country codes'!H:H,,0)</f>
        <v>Ethiopia</v>
      </c>
      <c r="B341" s="34" t="s">
        <v>156</v>
      </c>
      <c r="C341" s="41">
        <v>94451282.500000104</v>
      </c>
      <c r="D341" s="34" t="s">
        <v>82</v>
      </c>
      <c r="E341" s="34">
        <v>328</v>
      </c>
      <c r="F341" s="41">
        <v>97084366.00000003</v>
      </c>
      <c r="G341" s="34">
        <v>0</v>
      </c>
      <c r="I341" s="34">
        <v>7329</v>
      </c>
      <c r="K341" s="34">
        <v>894</v>
      </c>
      <c r="M341" s="34">
        <v>2</v>
      </c>
      <c r="O341" s="34">
        <v>0</v>
      </c>
      <c r="P341" s="41">
        <v>111129438.00000001</v>
      </c>
      <c r="Q341" s="34">
        <v>995</v>
      </c>
      <c r="R341" s="34">
        <f t="shared" si="90"/>
        <v>10752</v>
      </c>
      <c r="T341" s="34">
        <v>15498</v>
      </c>
      <c r="V341" s="34">
        <v>17331</v>
      </c>
      <c r="X341" s="34">
        <v>0</v>
      </c>
      <c r="Y341" s="41">
        <v>123379924.50000004</v>
      </c>
      <c r="Z341" s="34">
        <v>75</v>
      </c>
      <c r="AA341" s="34">
        <v>10752</v>
      </c>
      <c r="AB341" s="35">
        <f t="shared" si="91"/>
        <v>7329</v>
      </c>
      <c r="AC341" s="35">
        <f t="shared" si="92"/>
        <v>15498</v>
      </c>
      <c r="AD341" s="35">
        <f t="shared" si="93"/>
        <v>17331</v>
      </c>
      <c r="AE341" s="70">
        <f t="shared" si="94"/>
        <v>328</v>
      </c>
      <c r="AF341" s="70">
        <f t="shared" si="95"/>
        <v>2012</v>
      </c>
      <c r="AG341" s="70">
        <f t="shared" si="96"/>
        <v>10752</v>
      </c>
      <c r="AH341" s="70" t="str">
        <f t="shared" si="97"/>
        <v>2018 (triag)</v>
      </c>
      <c r="AI341" s="70">
        <f t="shared" si="98"/>
        <v>75</v>
      </c>
      <c r="AJ341" s="70">
        <f t="shared" si="99"/>
        <v>2022</v>
      </c>
      <c r="AK341" s="70" t="str">
        <f t="shared" si="100"/>
        <v>Adjust</v>
      </c>
      <c r="AL341" s="72">
        <f>IF(AK341="Adjust",(_xlfn.XLOOKUP(A341,'Adj factor'!A:A,'Adj factor'!I:I,,0)*AI341),'Aggregate (2)'!AI341)</f>
        <v>76.565209073190573</v>
      </c>
      <c r="AM341" s="75">
        <v>35964</v>
      </c>
      <c r="AN341" s="73" t="str">
        <f t="shared" si="102"/>
        <v>Decreasing</v>
      </c>
      <c r="AO341" s="42">
        <f>VLOOKUP(B341,'Growthrates source'!A$2:H$49,8,FALSE)</f>
        <v>-4.0290808124875621E-2</v>
      </c>
      <c r="AP341" s="42">
        <f>VLOOKUP(B341,'Growthrates source'!A$2:I$49,9,FALSE)</f>
        <v>7.5715887821594663E-2</v>
      </c>
      <c r="AQ341" s="41">
        <f t="shared" si="103"/>
        <v>13151.631566234066</v>
      </c>
      <c r="AR341" s="41">
        <f t="shared" si="104"/>
        <v>13493.923152433224</v>
      </c>
      <c r="AS341" s="43">
        <f t="shared" si="105"/>
        <v>3.3785048356807512E-2</v>
      </c>
      <c r="AT341" s="43">
        <f t="shared" si="106"/>
        <v>0.96752041524766808</v>
      </c>
      <c r="AU341" s="43">
        <f t="shared" si="107"/>
        <v>2.9148988496908981</v>
      </c>
    </row>
    <row r="342" spans="1:47" x14ac:dyDescent="0.35">
      <c r="A342" t="str">
        <f>_xlfn.XLOOKUP(B342,'country codes'!G:G,'country codes'!H:H,,0)</f>
        <v>Ethiopia</v>
      </c>
      <c r="B342" s="34" t="s">
        <v>156</v>
      </c>
      <c r="C342" s="41">
        <v>94451283.500000104</v>
      </c>
      <c r="D342" s="34" t="s">
        <v>60</v>
      </c>
      <c r="E342" s="34">
        <v>19</v>
      </c>
      <c r="F342" s="41">
        <v>97084366.00000003</v>
      </c>
      <c r="G342" s="34">
        <v>0</v>
      </c>
      <c r="I342" s="34">
        <v>1032</v>
      </c>
      <c r="K342" s="34">
        <v>275</v>
      </c>
      <c r="M342" s="34">
        <v>2</v>
      </c>
      <c r="O342" s="34">
        <v>0</v>
      </c>
      <c r="P342" s="41">
        <v>111129438.00000001</v>
      </c>
      <c r="Q342" s="34">
        <v>268</v>
      </c>
      <c r="R342" s="34">
        <f t="shared" si="90"/>
        <v>1889</v>
      </c>
      <c r="T342" s="34">
        <v>0</v>
      </c>
      <c r="V342" s="34">
        <v>16139</v>
      </c>
      <c r="X342" s="34">
        <v>0</v>
      </c>
      <c r="Y342" s="41">
        <v>123379924.50000004</v>
      </c>
      <c r="Z342" s="34">
        <v>121</v>
      </c>
      <c r="AA342" s="34">
        <v>1889</v>
      </c>
      <c r="AB342" s="35">
        <f t="shared" si="91"/>
        <v>1032</v>
      </c>
      <c r="AC342" s="35">
        <f t="shared" si="92"/>
        <v>268</v>
      </c>
      <c r="AD342" s="35">
        <f t="shared" si="93"/>
        <v>16139</v>
      </c>
      <c r="AE342" s="70">
        <f t="shared" si="94"/>
        <v>19</v>
      </c>
      <c r="AF342" s="70">
        <f t="shared" si="95"/>
        <v>2012</v>
      </c>
      <c r="AG342" s="70">
        <f t="shared" si="96"/>
        <v>1889</v>
      </c>
      <c r="AH342" s="70" t="str">
        <f t="shared" si="97"/>
        <v>2018 (triag)</v>
      </c>
      <c r="AI342" s="70">
        <f t="shared" si="98"/>
        <v>121</v>
      </c>
      <c r="AJ342" s="70">
        <f t="shared" si="99"/>
        <v>2022</v>
      </c>
      <c r="AK342" s="70" t="str">
        <f t="shared" si="100"/>
        <v>Adjust</v>
      </c>
      <c r="AL342" s="72">
        <f>IF(AK342="Adjust",(_xlfn.XLOOKUP(A342,'Adj factor'!A:A,'Adj factor'!I:I,,0)*AI342),'Aggregate (2)'!AI342)</f>
        <v>123.52520397141411</v>
      </c>
      <c r="AM342" s="72">
        <f t="shared" si="101"/>
        <v>1889</v>
      </c>
      <c r="AN342" s="73" t="str">
        <f t="shared" si="102"/>
        <v>Decreasing</v>
      </c>
      <c r="AO342" s="42">
        <f>VLOOKUP(B342,'Growthrates source'!A$2:H$49,8,FALSE)</f>
        <v>-4.0290808124875621E-2</v>
      </c>
      <c r="AP342" s="42">
        <f>VLOOKUP(B342,'Growthrates source'!A$2:I$49,9,FALSE)</f>
        <v>7.5715887821594663E-2</v>
      </c>
      <c r="AQ342" s="41">
        <f t="shared" si="103"/>
        <v>2310.587056232901</v>
      </c>
      <c r="AR342" s="41">
        <f t="shared" si="104"/>
        <v>2370.7236639645052</v>
      </c>
      <c r="AS342" s="43">
        <f t="shared" si="105"/>
        <v>1.957060727985801E-3</v>
      </c>
      <c r="AT342" s="43">
        <f t="shared" si="106"/>
        <v>0.16998196283508604</v>
      </c>
      <c r="AU342" s="43">
        <f t="shared" si="107"/>
        <v>0.15310432452080155</v>
      </c>
    </row>
    <row r="343" spans="1:47" x14ac:dyDescent="0.35">
      <c r="A343" t="str">
        <f>_xlfn.XLOOKUP(B343,'country codes'!G:G,'country codes'!H:H,,0)</f>
        <v>Ethiopia</v>
      </c>
      <c r="B343" s="34" t="s">
        <v>156</v>
      </c>
      <c r="C343" s="41">
        <v>94451284.500000104</v>
      </c>
      <c r="D343" s="34" t="s">
        <v>127</v>
      </c>
      <c r="E343" s="34">
        <v>0</v>
      </c>
      <c r="F343" s="41">
        <v>97084366.00000003</v>
      </c>
      <c r="G343" s="34">
        <v>0</v>
      </c>
      <c r="I343" s="34">
        <v>0</v>
      </c>
      <c r="K343" s="34">
        <v>0</v>
      </c>
      <c r="M343" s="34">
        <v>0</v>
      </c>
      <c r="O343" s="34">
        <v>0</v>
      </c>
      <c r="P343" s="41">
        <v>111129438.00000001</v>
      </c>
      <c r="Q343" s="34">
        <v>37259</v>
      </c>
      <c r="R343" s="34">
        <f t="shared" si="90"/>
        <v>37259</v>
      </c>
      <c r="T343" s="34">
        <v>0</v>
      </c>
      <c r="V343" s="34">
        <v>42630</v>
      </c>
      <c r="X343" s="34">
        <v>42630</v>
      </c>
      <c r="Y343" s="41">
        <v>123379924.50000004</v>
      </c>
      <c r="Z343" s="34">
        <v>41101</v>
      </c>
      <c r="AA343" s="34">
        <v>37259</v>
      </c>
      <c r="AB343" s="35">
        <f t="shared" si="91"/>
        <v>0</v>
      </c>
      <c r="AC343" s="35">
        <f t="shared" si="92"/>
        <v>37259</v>
      </c>
      <c r="AD343" s="35">
        <f t="shared" si="93"/>
        <v>42630</v>
      </c>
      <c r="AE343" s="70">
        <f t="shared" si="94"/>
        <v>0</v>
      </c>
      <c r="AF343" s="70" t="str">
        <f t="shared" si="95"/>
        <v/>
      </c>
      <c r="AG343" s="70">
        <f t="shared" si="96"/>
        <v>37259</v>
      </c>
      <c r="AH343" s="70">
        <f t="shared" si="97"/>
        <v>2018</v>
      </c>
      <c r="AI343" s="70">
        <f t="shared" si="98"/>
        <v>41101</v>
      </c>
      <c r="AJ343" s="70">
        <f t="shared" si="99"/>
        <v>2022</v>
      </c>
      <c r="AK343" s="70" t="str">
        <f t="shared" si="100"/>
        <v/>
      </c>
      <c r="AL343" s="72">
        <f>IF(AK343="Adjust",(_xlfn.XLOOKUP(A343,'Adj factor'!A:A,'Adj factor'!I:I,,0)*AI343),'Aggregate (2)'!AI343)</f>
        <v>41101</v>
      </c>
      <c r="AM343" s="72">
        <f t="shared" si="101"/>
        <v>41101</v>
      </c>
      <c r="AN343" s="73" t="str">
        <f t="shared" si="102"/>
        <v>Increasing</v>
      </c>
      <c r="AO343" s="42">
        <f>VLOOKUP(B343,'Growthrates source'!A$2:H$49,8,FALSE)</f>
        <v>-4.0290808124875621E-2</v>
      </c>
      <c r="AP343" s="42">
        <f>VLOOKUP(B343,'Growthrates source'!A$2:I$49,9,FALSE)</f>
        <v>7.5715887821594663E-2</v>
      </c>
      <c r="AQ343" s="41">
        <f t="shared" si="103"/>
        <v>45574.464334664714</v>
      </c>
      <c r="AR343" s="41">
        <f t="shared" si="104"/>
        <v>46760.610373559291</v>
      </c>
      <c r="AS343" s="43">
        <f t="shared" si="105"/>
        <v>0</v>
      </c>
      <c r="AT343" s="43">
        <f t="shared" si="106"/>
        <v>3.352756989556628</v>
      </c>
      <c r="AU343" s="43">
        <f t="shared" si="107"/>
        <v>3.3312550778874876</v>
      </c>
    </row>
    <row r="344" spans="1:47" x14ac:dyDescent="0.35">
      <c r="A344" t="str">
        <f>_xlfn.XLOOKUP(B344,'country codes'!G:G,'country codes'!H:H,,0)</f>
        <v>Ethiopia</v>
      </c>
      <c r="B344" s="34" t="s">
        <v>156</v>
      </c>
      <c r="C344" s="41">
        <v>94451285.500000104</v>
      </c>
      <c r="D344" s="34" t="s">
        <v>61</v>
      </c>
      <c r="E344" s="34">
        <v>50</v>
      </c>
      <c r="F344" s="41">
        <v>97084366.00000003</v>
      </c>
      <c r="G344" s="34">
        <v>0</v>
      </c>
      <c r="I344" s="34">
        <v>0</v>
      </c>
      <c r="K344" s="34">
        <v>35</v>
      </c>
      <c r="M344" s="34">
        <v>0</v>
      </c>
      <c r="O344" s="34">
        <v>0</v>
      </c>
      <c r="P344" s="41">
        <v>111129438.00000001</v>
      </c>
      <c r="Q344" s="34">
        <v>1385</v>
      </c>
      <c r="R344" s="34">
        <f t="shared" si="90"/>
        <v>1385</v>
      </c>
      <c r="T344" s="34">
        <v>0</v>
      </c>
      <c r="V344" s="34">
        <v>0</v>
      </c>
      <c r="X344" s="34">
        <v>0</v>
      </c>
      <c r="Y344" s="41">
        <v>123379924.50000004</v>
      </c>
      <c r="Z344" s="34">
        <v>0</v>
      </c>
      <c r="AA344" s="34">
        <v>147</v>
      </c>
      <c r="AB344" s="35">
        <f t="shared" si="91"/>
        <v>50</v>
      </c>
      <c r="AC344" s="35">
        <f t="shared" si="92"/>
        <v>1385</v>
      </c>
      <c r="AD344" s="35">
        <f t="shared" si="93"/>
        <v>0</v>
      </c>
      <c r="AE344" s="70">
        <f t="shared" si="94"/>
        <v>50</v>
      </c>
      <c r="AF344" s="70">
        <f t="shared" si="95"/>
        <v>2012</v>
      </c>
      <c r="AG344" s="70">
        <f t="shared" si="96"/>
        <v>1385</v>
      </c>
      <c r="AH344" s="70">
        <f t="shared" si="97"/>
        <v>2018</v>
      </c>
      <c r="AI344" s="70">
        <f t="shared" si="98"/>
        <v>1385</v>
      </c>
      <c r="AJ344" s="70">
        <f t="shared" si="99"/>
        <v>2018</v>
      </c>
      <c r="AK344" s="70" t="str">
        <f t="shared" si="100"/>
        <v/>
      </c>
      <c r="AL344" s="72">
        <f>IF(AK344="Adjust",(_xlfn.XLOOKUP(A344,'Adj factor'!A:A,'Adj factor'!I:I,,0)*AI344),'Aggregate (2)'!AI344)</f>
        <v>1385</v>
      </c>
      <c r="AM344" s="72">
        <f t="shared" si="101"/>
        <v>1385</v>
      </c>
      <c r="AN344" s="73" t="str">
        <f t="shared" si="102"/>
        <v>No change</v>
      </c>
      <c r="AO344" s="42">
        <f>VLOOKUP(B344,'Growthrates source'!A$2:H$49,8,FALSE)</f>
        <v>-4.0290808124875621E-2</v>
      </c>
      <c r="AP344" s="42">
        <f>VLOOKUP(B344,'Growthrates source'!A$2:I$49,9,FALSE)</f>
        <v>7.5715887821594663E-2</v>
      </c>
      <c r="AQ344" s="41">
        <f t="shared" si="103"/>
        <v>179.80746281960637</v>
      </c>
      <c r="AR344" s="41">
        <f t="shared" si="104"/>
        <v>184.48723059967298</v>
      </c>
      <c r="AS344" s="43">
        <f t="shared" si="105"/>
        <v>5.1501598104889499E-3</v>
      </c>
      <c r="AT344" s="43">
        <f t="shared" si="106"/>
        <v>0.12462944337035159</v>
      </c>
      <c r="AU344" s="43">
        <f t="shared" si="107"/>
        <v>0.11225489119179996</v>
      </c>
    </row>
    <row r="345" spans="1:47" x14ac:dyDescent="0.35">
      <c r="A345" t="str">
        <f>_xlfn.XLOOKUP(B345,'country codes'!G:G,'country codes'!H:H,,0)</f>
        <v>Ethiopia</v>
      </c>
      <c r="B345" s="34" t="s">
        <v>156</v>
      </c>
      <c r="C345" s="41">
        <v>94451286.500000104</v>
      </c>
      <c r="D345" s="34" t="s">
        <v>62</v>
      </c>
      <c r="E345" s="34">
        <v>461</v>
      </c>
      <c r="F345" s="41">
        <v>97084366.00000003</v>
      </c>
      <c r="G345" s="34">
        <v>0</v>
      </c>
      <c r="I345" s="34">
        <v>2970</v>
      </c>
      <c r="K345" s="34">
        <v>0</v>
      </c>
      <c r="M345" s="34">
        <v>64</v>
      </c>
      <c r="O345" s="34">
        <v>0</v>
      </c>
      <c r="P345" s="41">
        <v>111129438.00000001</v>
      </c>
      <c r="Q345" s="34">
        <v>665</v>
      </c>
      <c r="R345" s="34">
        <f t="shared" si="90"/>
        <v>2662</v>
      </c>
      <c r="T345" s="34">
        <v>0</v>
      </c>
      <c r="V345" s="34">
        <v>1234</v>
      </c>
      <c r="X345" s="34">
        <v>0</v>
      </c>
      <c r="Y345" s="41">
        <v>123379924.50000004</v>
      </c>
      <c r="Z345" s="34">
        <v>0</v>
      </c>
      <c r="AA345" s="34">
        <v>2662</v>
      </c>
      <c r="AB345" s="35">
        <f t="shared" si="91"/>
        <v>2970</v>
      </c>
      <c r="AC345" s="35">
        <f t="shared" si="92"/>
        <v>665</v>
      </c>
      <c r="AD345" s="35">
        <f t="shared" si="93"/>
        <v>1234</v>
      </c>
      <c r="AE345" s="70">
        <f t="shared" si="94"/>
        <v>461</v>
      </c>
      <c r="AF345" s="70">
        <f t="shared" si="95"/>
        <v>2012</v>
      </c>
      <c r="AG345" s="70">
        <f t="shared" si="96"/>
        <v>2662</v>
      </c>
      <c r="AH345" s="70" t="str">
        <f t="shared" si="97"/>
        <v>2018 (triag)</v>
      </c>
      <c r="AI345" s="70">
        <f t="shared" si="98"/>
        <v>1234</v>
      </c>
      <c r="AJ345" s="70">
        <f t="shared" si="99"/>
        <v>2020</v>
      </c>
      <c r="AK345" s="70" t="str">
        <f t="shared" si="100"/>
        <v>Adjust</v>
      </c>
      <c r="AL345" s="72">
        <f>IF(AK345="Adjust",(_xlfn.XLOOKUP(A345,'Adj factor'!A:A,'Adj factor'!I:I,,0)*AI345),'Aggregate (2)'!AI345)</f>
        <v>1259.7529066175623</v>
      </c>
      <c r="AM345" s="77">
        <v>8932</v>
      </c>
      <c r="AN345" s="73" t="str">
        <f t="shared" si="102"/>
        <v>Decreasing</v>
      </c>
      <c r="AO345" s="42">
        <f>VLOOKUP(B345,'Growthrates source'!A$2:H$49,8,FALSE)</f>
        <v>-4.0290808124875621E-2</v>
      </c>
      <c r="AP345" s="42">
        <f>VLOOKUP(B345,'Growthrates source'!A$2:I$49,9,FALSE)</f>
        <v>7.5715887821594663E-2</v>
      </c>
      <c r="AQ345" s="41">
        <f t="shared" si="103"/>
        <v>3256.1052110598102</v>
      </c>
      <c r="AR345" s="41">
        <f t="shared" si="104"/>
        <v>3340.8503935804729</v>
      </c>
      <c r="AS345" s="43">
        <f t="shared" si="105"/>
        <v>4.748447345270812E-2</v>
      </c>
      <c r="AT345" s="43">
        <f t="shared" si="106"/>
        <v>0.2395404897125458</v>
      </c>
      <c r="AU345" s="43">
        <f t="shared" si="107"/>
        <v>0.72394273510841678</v>
      </c>
    </row>
    <row r="346" spans="1:47" x14ac:dyDescent="0.35">
      <c r="A346" t="str">
        <f>_xlfn.XLOOKUP(B346,'country codes'!G:G,'country codes'!H:H,,0)</f>
        <v>Ethiopia</v>
      </c>
      <c r="B346" s="34" t="s">
        <v>156</v>
      </c>
      <c r="C346" s="41">
        <v>94451287.500000104</v>
      </c>
      <c r="D346" s="34" t="s">
        <v>227</v>
      </c>
      <c r="E346" s="34">
        <v>0</v>
      </c>
      <c r="F346" s="41">
        <v>97084366.00000003</v>
      </c>
      <c r="G346" s="34">
        <v>0</v>
      </c>
      <c r="I346" s="34">
        <v>0</v>
      </c>
      <c r="K346" s="34">
        <v>0</v>
      </c>
      <c r="M346" s="34">
        <v>0</v>
      </c>
      <c r="O346" s="34">
        <v>0</v>
      </c>
      <c r="P346" s="41">
        <v>111129438.00000001</v>
      </c>
      <c r="Q346" s="34">
        <v>0</v>
      </c>
      <c r="R346" s="34">
        <f t="shared" si="90"/>
        <v>0</v>
      </c>
      <c r="T346" s="34">
        <v>0</v>
      </c>
      <c r="V346" s="34">
        <v>0</v>
      </c>
      <c r="X346" s="34">
        <v>0</v>
      </c>
      <c r="Y346" s="41">
        <v>123379924.50000004</v>
      </c>
      <c r="Z346" s="34">
        <v>0</v>
      </c>
      <c r="AA346" s="34">
        <v>0</v>
      </c>
      <c r="AB346" s="35">
        <f t="shared" si="91"/>
        <v>0</v>
      </c>
      <c r="AC346" s="35">
        <f t="shared" si="92"/>
        <v>0</v>
      </c>
      <c r="AD346" s="35">
        <f t="shared" si="93"/>
        <v>0</v>
      </c>
      <c r="AE346" s="70">
        <f t="shared" si="94"/>
        <v>0</v>
      </c>
      <c r="AF346" s="70" t="str">
        <f t="shared" si="95"/>
        <v/>
      </c>
      <c r="AG346" s="70">
        <f t="shared" si="96"/>
        <v>0</v>
      </c>
      <c r="AH346" s="70" t="str">
        <f t="shared" si="97"/>
        <v/>
      </c>
      <c r="AI346" s="70">
        <f t="shared" si="98"/>
        <v>0</v>
      </c>
      <c r="AJ346" s="70" t="str">
        <f t="shared" si="99"/>
        <v/>
      </c>
      <c r="AK346" s="70" t="str">
        <f t="shared" si="100"/>
        <v/>
      </c>
      <c r="AL346" s="72">
        <f>IF(AK346="Adjust",(_xlfn.XLOOKUP(A346,'Adj factor'!A:A,'Adj factor'!I:I,,0)*AI346),'Aggregate (2)'!AI346)</f>
        <v>0</v>
      </c>
      <c r="AM346" s="72">
        <f t="shared" si="101"/>
        <v>0</v>
      </c>
      <c r="AN346" s="73" t="str">
        <f t="shared" si="102"/>
        <v>No change</v>
      </c>
      <c r="AO346" s="42">
        <f>VLOOKUP(B346,'Growthrates source'!A$2:H$49,8,FALSE)</f>
        <v>-4.0290808124875621E-2</v>
      </c>
      <c r="AP346" s="42">
        <f>VLOOKUP(B346,'Growthrates source'!A$2:I$49,9,FALSE)</f>
        <v>7.5715887821594663E-2</v>
      </c>
      <c r="AQ346" s="41">
        <f t="shared" si="103"/>
        <v>0</v>
      </c>
      <c r="AR346" s="41">
        <f t="shared" si="104"/>
        <v>0</v>
      </c>
      <c r="AS346" s="43">
        <f t="shared" si="105"/>
        <v>0</v>
      </c>
      <c r="AT346" s="43">
        <f t="shared" si="106"/>
        <v>0</v>
      </c>
      <c r="AU346" s="43">
        <f t="shared" si="107"/>
        <v>0</v>
      </c>
    </row>
    <row r="347" spans="1:47" x14ac:dyDescent="0.35">
      <c r="A347" t="str">
        <f>_xlfn.XLOOKUP(B347,'country codes'!G:G,'country codes'!H:H,,0)</f>
        <v>Ethiopia</v>
      </c>
      <c r="B347" s="34" t="s">
        <v>156</v>
      </c>
      <c r="C347" s="41">
        <v>94451288.500000104</v>
      </c>
      <c r="D347" s="34" t="s">
        <v>228</v>
      </c>
      <c r="E347" s="34">
        <v>0</v>
      </c>
      <c r="F347" s="41">
        <v>97084366.00000003</v>
      </c>
      <c r="G347" s="34">
        <v>0</v>
      </c>
      <c r="I347" s="34">
        <v>0</v>
      </c>
      <c r="K347" s="34">
        <v>0</v>
      </c>
      <c r="M347" s="34">
        <v>0</v>
      </c>
      <c r="O347" s="34">
        <v>0</v>
      </c>
      <c r="P347" s="41">
        <v>111129438.00000001</v>
      </c>
      <c r="Q347" s="34">
        <v>0</v>
      </c>
      <c r="R347" s="34">
        <f t="shared" si="90"/>
        <v>4365</v>
      </c>
      <c r="T347" s="34">
        <v>0</v>
      </c>
      <c r="V347" s="34">
        <v>0</v>
      </c>
      <c r="X347" s="34">
        <v>0</v>
      </c>
      <c r="Y347" s="41">
        <v>123379924.50000004</v>
      </c>
      <c r="Z347" s="34">
        <v>0</v>
      </c>
      <c r="AA347" s="34">
        <v>4365</v>
      </c>
      <c r="AB347" s="35">
        <f t="shared" si="91"/>
        <v>0</v>
      </c>
      <c r="AC347" s="35">
        <f t="shared" si="92"/>
        <v>0</v>
      </c>
      <c r="AD347" s="35">
        <f t="shared" si="93"/>
        <v>0</v>
      </c>
      <c r="AE347" s="70">
        <f t="shared" si="94"/>
        <v>0</v>
      </c>
      <c r="AF347" s="70" t="str">
        <f t="shared" si="95"/>
        <v/>
      </c>
      <c r="AG347" s="70">
        <f t="shared" si="96"/>
        <v>4365</v>
      </c>
      <c r="AH347" s="70" t="str">
        <f t="shared" si="97"/>
        <v>2018 (triag)</v>
      </c>
      <c r="AI347" s="70">
        <f t="shared" si="98"/>
        <v>4365</v>
      </c>
      <c r="AJ347" s="70" t="str">
        <f t="shared" si="99"/>
        <v>2018 (triag)</v>
      </c>
      <c r="AK347" s="70" t="str">
        <f t="shared" si="100"/>
        <v/>
      </c>
      <c r="AL347" s="72">
        <f>IF(AK347="Adjust",(_xlfn.XLOOKUP(A347,'Adj factor'!A:A,'Adj factor'!I:I,,0)*AI347),'Aggregate (2)'!AI347)</f>
        <v>4365</v>
      </c>
      <c r="AM347" s="72">
        <f t="shared" si="101"/>
        <v>4365</v>
      </c>
      <c r="AN347" s="73" t="str">
        <f t="shared" si="102"/>
        <v>No change</v>
      </c>
      <c r="AO347" s="42">
        <f>VLOOKUP(B347,'Growthrates source'!A$2:H$49,8,FALSE)</f>
        <v>-4.0290808124875621E-2</v>
      </c>
      <c r="AP347" s="42">
        <f>VLOOKUP(B347,'Growthrates source'!A$2:I$49,9,FALSE)</f>
        <v>7.5715887821594663E-2</v>
      </c>
      <c r="AQ347" s="41">
        <f t="shared" si="103"/>
        <v>5339.1807837250462</v>
      </c>
      <c r="AR347" s="41">
        <f t="shared" si="104"/>
        <v>5478.1412351535555</v>
      </c>
      <c r="AS347" s="43">
        <f t="shared" si="105"/>
        <v>0</v>
      </c>
      <c r="AT347" s="43">
        <f t="shared" si="106"/>
        <v>0.39278521322136078</v>
      </c>
      <c r="AU347" s="43">
        <f t="shared" si="107"/>
        <v>0.35378527079581723</v>
      </c>
    </row>
    <row r="348" spans="1:47" x14ac:dyDescent="0.35">
      <c r="A348" t="str">
        <f>_xlfn.XLOOKUP(B348,'country codes'!G:G,'country codes'!H:H,,0)</f>
        <v>Ethiopia</v>
      </c>
      <c r="B348" s="34" t="s">
        <v>156</v>
      </c>
      <c r="C348" s="41">
        <v>94451289.500000104</v>
      </c>
      <c r="D348" s="34" t="s">
        <v>229</v>
      </c>
      <c r="E348" s="34">
        <v>0</v>
      </c>
      <c r="F348" s="41">
        <v>97084366.00000003</v>
      </c>
      <c r="G348" s="34">
        <v>0</v>
      </c>
      <c r="I348" s="34">
        <v>0</v>
      </c>
      <c r="K348" s="34">
        <v>0</v>
      </c>
      <c r="M348" s="34">
        <v>0</v>
      </c>
      <c r="O348" s="34">
        <v>0</v>
      </c>
      <c r="P348" s="41">
        <v>111129438.00000001</v>
      </c>
      <c r="Q348" s="34">
        <v>0</v>
      </c>
      <c r="R348" s="34">
        <f t="shared" si="90"/>
        <v>52</v>
      </c>
      <c r="T348" s="34">
        <v>0</v>
      </c>
      <c r="V348" s="34">
        <v>22</v>
      </c>
      <c r="X348" s="34">
        <v>17</v>
      </c>
      <c r="Y348" s="41">
        <v>123379924.50000004</v>
      </c>
      <c r="Z348" s="34">
        <v>130</v>
      </c>
      <c r="AA348" s="34">
        <v>52</v>
      </c>
      <c r="AB348" s="35">
        <f t="shared" si="91"/>
        <v>0</v>
      </c>
      <c r="AC348" s="35">
        <f t="shared" si="92"/>
        <v>0</v>
      </c>
      <c r="AD348" s="35">
        <f t="shared" si="93"/>
        <v>130</v>
      </c>
      <c r="AE348" s="70">
        <f t="shared" si="94"/>
        <v>0</v>
      </c>
      <c r="AF348" s="70" t="str">
        <f t="shared" si="95"/>
        <v/>
      </c>
      <c r="AG348" s="70">
        <f t="shared" si="96"/>
        <v>52</v>
      </c>
      <c r="AH348" s="70" t="str">
        <f t="shared" si="97"/>
        <v>2018 (triag)</v>
      </c>
      <c r="AI348" s="70">
        <f t="shared" si="98"/>
        <v>130</v>
      </c>
      <c r="AJ348" s="70">
        <f t="shared" si="99"/>
        <v>2022</v>
      </c>
      <c r="AK348" s="70" t="str">
        <f t="shared" si="100"/>
        <v/>
      </c>
      <c r="AL348" s="72">
        <f>IF(AK348="Adjust",(_xlfn.XLOOKUP(A348,'Adj factor'!A:A,'Adj factor'!I:I,,0)*AI348),'Aggregate (2)'!AI348)</f>
        <v>130</v>
      </c>
      <c r="AM348" s="72">
        <f t="shared" si="101"/>
        <v>130</v>
      </c>
      <c r="AN348" s="73" t="str">
        <f t="shared" si="102"/>
        <v>Increasing</v>
      </c>
      <c r="AO348" s="42">
        <f>VLOOKUP(B348,'Growthrates source'!A$2:H$49,8,FALSE)</f>
        <v>-4.0290808124875621E-2</v>
      </c>
      <c r="AP348" s="42">
        <f>VLOOKUP(B348,'Growthrates source'!A$2:I$49,9,FALSE)</f>
        <v>7.5715887821594663E-2</v>
      </c>
      <c r="AQ348" s="41">
        <f t="shared" si="103"/>
        <v>63.605360997411772</v>
      </c>
      <c r="AR348" s="41">
        <f t="shared" si="104"/>
        <v>65.260789055666635</v>
      </c>
      <c r="AS348" s="43">
        <f t="shared" si="105"/>
        <v>0</v>
      </c>
      <c r="AT348" s="43">
        <f t="shared" si="106"/>
        <v>4.6792281987424423E-3</v>
      </c>
      <c r="AU348" s="43">
        <f t="shared" si="107"/>
        <v>1.0536560184067867E-2</v>
      </c>
    </row>
    <row r="349" spans="1:47" x14ac:dyDescent="0.35">
      <c r="A349" t="str">
        <f>_xlfn.XLOOKUP(B349,'country codes'!G:G,'country codes'!H:H,,0)</f>
        <v>Ethiopia</v>
      </c>
      <c r="B349" s="34" t="s">
        <v>156</v>
      </c>
      <c r="C349" s="41">
        <v>94451290.500000104</v>
      </c>
      <c r="D349" s="34" t="s">
        <v>133</v>
      </c>
      <c r="E349" s="34">
        <v>0</v>
      </c>
      <c r="F349" s="41">
        <v>97084366.00000003</v>
      </c>
      <c r="G349" s="34">
        <v>0</v>
      </c>
      <c r="I349" s="34">
        <v>0</v>
      </c>
      <c r="K349" s="34">
        <v>0</v>
      </c>
      <c r="M349" s="34">
        <v>0</v>
      </c>
      <c r="O349" s="34">
        <v>0</v>
      </c>
      <c r="P349" s="41">
        <v>111129438.00000001</v>
      </c>
      <c r="Q349" s="34">
        <v>10450</v>
      </c>
      <c r="R349" s="34">
        <f t="shared" si="90"/>
        <v>10450</v>
      </c>
      <c r="T349" s="34">
        <v>0</v>
      </c>
      <c r="V349" s="34">
        <v>8005</v>
      </c>
      <c r="X349" s="34">
        <v>0</v>
      </c>
      <c r="Y349" s="41">
        <v>123379924.50000004</v>
      </c>
      <c r="Z349" s="34">
        <v>0</v>
      </c>
      <c r="AA349" s="34">
        <v>672</v>
      </c>
      <c r="AB349" s="35">
        <f t="shared" si="91"/>
        <v>0</v>
      </c>
      <c r="AC349" s="35">
        <f t="shared" si="92"/>
        <v>10450</v>
      </c>
      <c r="AD349" s="35">
        <f t="shared" si="93"/>
        <v>8005</v>
      </c>
      <c r="AE349" s="70">
        <f t="shared" si="94"/>
        <v>0</v>
      </c>
      <c r="AF349" s="70" t="str">
        <f t="shared" si="95"/>
        <v/>
      </c>
      <c r="AG349" s="70">
        <f t="shared" si="96"/>
        <v>10450</v>
      </c>
      <c r="AH349" s="70">
        <f t="shared" si="97"/>
        <v>2018</v>
      </c>
      <c r="AI349" s="70">
        <f t="shared" si="98"/>
        <v>8005</v>
      </c>
      <c r="AJ349" s="70">
        <f t="shared" si="99"/>
        <v>2020</v>
      </c>
      <c r="AK349" s="70" t="str">
        <f t="shared" si="100"/>
        <v>Adjust</v>
      </c>
      <c r="AL349" s="72">
        <f>IF(AK349="Adjust",(_xlfn.XLOOKUP(A349,'Adj factor'!A:A,'Adj factor'!I:I,,0)*AI349),'Aggregate (2)'!AI349)</f>
        <v>8172.0599817452066</v>
      </c>
      <c r="AM349" s="72">
        <f t="shared" si="101"/>
        <v>10450</v>
      </c>
      <c r="AN349" s="73" t="str">
        <f t="shared" si="102"/>
        <v>Decreasing</v>
      </c>
      <c r="AO349" s="42">
        <f>VLOOKUP(B349,'Growthrates source'!A$2:H$49,8,FALSE)</f>
        <v>-4.0290808124875621E-2</v>
      </c>
      <c r="AP349" s="42">
        <f>VLOOKUP(B349,'Growthrates source'!A$2:I$49,9,FALSE)</f>
        <v>7.5715887821594663E-2</v>
      </c>
      <c r="AQ349" s="41">
        <f t="shared" si="103"/>
        <v>821.97697288962911</v>
      </c>
      <c r="AR349" s="41">
        <f t="shared" si="104"/>
        <v>843.37019702707653</v>
      </c>
      <c r="AS349" s="43">
        <f t="shared" si="105"/>
        <v>0</v>
      </c>
      <c r="AT349" s="43">
        <f t="shared" si="106"/>
        <v>0.94034489763189466</v>
      </c>
      <c r="AU349" s="43">
        <f t="shared" si="107"/>
        <v>0.84697733787314777</v>
      </c>
    </row>
    <row r="350" spans="1:47" x14ac:dyDescent="0.35">
      <c r="A350" t="str">
        <f>_xlfn.XLOOKUP(B350,'country codes'!G:G,'country codes'!H:H,,0)</f>
        <v>Ethiopia</v>
      </c>
      <c r="B350" s="34" t="s">
        <v>156</v>
      </c>
      <c r="C350" s="41">
        <v>94451291.500000104</v>
      </c>
      <c r="D350" s="34" t="s">
        <v>230</v>
      </c>
      <c r="E350" s="34">
        <v>0</v>
      </c>
      <c r="F350" s="41">
        <v>97084366.00000003</v>
      </c>
      <c r="G350" s="34">
        <v>0</v>
      </c>
      <c r="I350" s="34">
        <v>0</v>
      </c>
      <c r="K350" s="34">
        <v>0</v>
      </c>
      <c r="M350" s="34">
        <v>0</v>
      </c>
      <c r="O350" s="34">
        <v>0</v>
      </c>
      <c r="P350" s="41">
        <v>111129438.00000001</v>
      </c>
      <c r="Q350" s="34">
        <v>0</v>
      </c>
      <c r="R350" s="34">
        <f t="shared" si="90"/>
        <v>11536</v>
      </c>
      <c r="T350" s="34">
        <v>0</v>
      </c>
      <c r="V350" s="34">
        <v>0</v>
      </c>
      <c r="X350" s="34">
        <v>0</v>
      </c>
      <c r="Y350" s="41">
        <v>123379924.50000004</v>
      </c>
      <c r="Z350" s="34">
        <v>0</v>
      </c>
      <c r="AA350" s="34">
        <v>11536</v>
      </c>
      <c r="AB350" s="35">
        <f t="shared" si="91"/>
        <v>0</v>
      </c>
      <c r="AC350" s="35">
        <f t="shared" si="92"/>
        <v>0</v>
      </c>
      <c r="AD350" s="35">
        <f t="shared" si="93"/>
        <v>0</v>
      </c>
      <c r="AE350" s="70">
        <f t="shared" si="94"/>
        <v>0</v>
      </c>
      <c r="AF350" s="70" t="str">
        <f t="shared" si="95"/>
        <v/>
      </c>
      <c r="AG350" s="70">
        <f t="shared" si="96"/>
        <v>11536</v>
      </c>
      <c r="AH350" s="70" t="str">
        <f t="shared" si="97"/>
        <v>2018 (triag)</v>
      </c>
      <c r="AI350" s="70">
        <f t="shared" si="98"/>
        <v>11536</v>
      </c>
      <c r="AJ350" s="70" t="str">
        <f t="shared" si="99"/>
        <v>2018 (triag)</v>
      </c>
      <c r="AK350" s="70" t="str">
        <f t="shared" si="100"/>
        <v/>
      </c>
      <c r="AL350" s="72">
        <f>IF(AK350="Adjust",(_xlfn.XLOOKUP(A350,'Adj factor'!A:A,'Adj factor'!I:I,,0)*AI350),'Aggregate (2)'!AI350)</f>
        <v>11536</v>
      </c>
      <c r="AM350" s="72">
        <f t="shared" si="101"/>
        <v>11536</v>
      </c>
      <c r="AN350" s="73" t="str">
        <f t="shared" si="102"/>
        <v>No change</v>
      </c>
      <c r="AO350" s="42">
        <f>VLOOKUP(B350,'Growthrates source'!A$2:H$49,8,FALSE)</f>
        <v>-4.0290808124875621E-2</v>
      </c>
      <c r="AP350" s="42">
        <f>VLOOKUP(B350,'Growthrates source'!A$2:I$49,9,FALSE)</f>
        <v>7.5715887821594663E-2</v>
      </c>
      <c r="AQ350" s="41">
        <f t="shared" si="103"/>
        <v>14110.604701271966</v>
      </c>
      <c r="AR350" s="41">
        <f t="shared" si="104"/>
        <v>14477.855048964815</v>
      </c>
      <c r="AS350" s="43">
        <f t="shared" si="105"/>
        <v>0</v>
      </c>
      <c r="AT350" s="43">
        <f t="shared" si="106"/>
        <v>1.0380687788594771</v>
      </c>
      <c r="AU350" s="43">
        <f t="shared" si="107"/>
        <v>0.93499814064159159</v>
      </c>
    </row>
    <row r="351" spans="1:47" x14ac:dyDescent="0.35">
      <c r="A351" t="str">
        <f>_xlfn.XLOOKUP(B351,'country codes'!G:G,'country codes'!H:H,,0)</f>
        <v>Ethiopia</v>
      </c>
      <c r="B351" s="34" t="s">
        <v>156</v>
      </c>
      <c r="C351" s="41">
        <v>94451292.500000104</v>
      </c>
      <c r="D351" s="34" t="s">
        <v>136</v>
      </c>
      <c r="E351" s="34">
        <v>0</v>
      </c>
      <c r="F351" s="41">
        <v>97084366.00000003</v>
      </c>
      <c r="G351" s="34">
        <v>0</v>
      </c>
      <c r="I351" s="34">
        <v>0</v>
      </c>
      <c r="K351" s="34">
        <v>0</v>
      </c>
      <c r="M351" s="34">
        <v>0</v>
      </c>
      <c r="O351" s="34">
        <v>0</v>
      </c>
      <c r="P351" s="41">
        <v>111129438.00000001</v>
      </c>
      <c r="Q351" s="34">
        <v>0</v>
      </c>
      <c r="R351" s="34">
        <f t="shared" si="90"/>
        <v>1041</v>
      </c>
      <c r="T351" s="34">
        <v>0</v>
      </c>
      <c r="V351" s="34">
        <v>0</v>
      </c>
      <c r="X351" s="34">
        <v>0</v>
      </c>
      <c r="Y351" s="41">
        <v>123379924.50000004</v>
      </c>
      <c r="Z351" s="34">
        <v>1469</v>
      </c>
      <c r="AA351" s="34">
        <v>1041</v>
      </c>
      <c r="AB351" s="35">
        <f t="shared" si="91"/>
        <v>0</v>
      </c>
      <c r="AC351" s="35">
        <f t="shared" si="92"/>
        <v>0</v>
      </c>
      <c r="AD351" s="35">
        <f t="shared" si="93"/>
        <v>1469</v>
      </c>
      <c r="AE351" s="70">
        <f t="shared" si="94"/>
        <v>0</v>
      </c>
      <c r="AF351" s="70" t="str">
        <f t="shared" si="95"/>
        <v/>
      </c>
      <c r="AG351" s="70">
        <f t="shared" si="96"/>
        <v>1041</v>
      </c>
      <c r="AH351" s="70" t="str">
        <f t="shared" si="97"/>
        <v>2018 (triag)</v>
      </c>
      <c r="AI351" s="70">
        <f t="shared" si="98"/>
        <v>1469</v>
      </c>
      <c r="AJ351" s="70">
        <f t="shared" si="99"/>
        <v>2022</v>
      </c>
      <c r="AK351" s="70" t="str">
        <f t="shared" si="100"/>
        <v/>
      </c>
      <c r="AL351" s="72">
        <f>IF(AK351="Adjust",(_xlfn.XLOOKUP(A351,'Adj factor'!A:A,'Adj factor'!I:I,,0)*AI351),'Aggregate (2)'!AI351)</f>
        <v>1469</v>
      </c>
      <c r="AM351" s="72">
        <f t="shared" si="101"/>
        <v>1469</v>
      </c>
      <c r="AN351" s="73" t="str">
        <f t="shared" si="102"/>
        <v>Increasing</v>
      </c>
      <c r="AO351" s="42">
        <f>VLOOKUP(B351,'Growthrates source'!A$2:H$49,8,FALSE)</f>
        <v>-4.0290808124875621E-2</v>
      </c>
      <c r="AP351" s="42">
        <f>VLOOKUP(B351,'Growthrates source'!A$2:I$49,9,FALSE)</f>
        <v>7.5715887821594663E-2</v>
      </c>
      <c r="AQ351" s="41">
        <f t="shared" si="103"/>
        <v>1273.3303999674165</v>
      </c>
      <c r="AR351" s="41">
        <f t="shared" si="104"/>
        <v>1306.4707962874802</v>
      </c>
      <c r="AS351" s="43">
        <f t="shared" si="105"/>
        <v>0</v>
      </c>
      <c r="AT351" s="43">
        <f t="shared" si="106"/>
        <v>9.3674549132516965E-2</v>
      </c>
      <c r="AU351" s="43">
        <f t="shared" si="107"/>
        <v>0.1190631300799669</v>
      </c>
    </row>
    <row r="352" spans="1:47" x14ac:dyDescent="0.35">
      <c r="A352" t="str">
        <f>_xlfn.XLOOKUP(B352,'country codes'!G:G,'country codes'!H:H,,0)</f>
        <v>Ethiopia</v>
      </c>
      <c r="B352" s="34" t="s">
        <v>156</v>
      </c>
      <c r="C352" s="41">
        <v>94451293.500000104</v>
      </c>
      <c r="D352" s="34" t="s">
        <v>231</v>
      </c>
      <c r="E352" s="34">
        <v>0</v>
      </c>
      <c r="F352" s="41">
        <v>97084366.00000003</v>
      </c>
      <c r="G352" s="34">
        <v>0</v>
      </c>
      <c r="I352" s="34">
        <v>0</v>
      </c>
      <c r="K352" s="34">
        <v>0</v>
      </c>
      <c r="M352" s="34">
        <v>0</v>
      </c>
      <c r="O352" s="34">
        <v>0</v>
      </c>
      <c r="P352" s="41">
        <v>111129438.00000001</v>
      </c>
      <c r="Q352" s="34">
        <v>0</v>
      </c>
      <c r="R352" s="34">
        <f t="shared" si="90"/>
        <v>2953</v>
      </c>
      <c r="T352" s="34">
        <v>0</v>
      </c>
      <c r="V352" s="34">
        <v>0</v>
      </c>
      <c r="X352" s="34">
        <v>0</v>
      </c>
      <c r="Y352" s="41">
        <v>123379924.50000004</v>
      </c>
      <c r="Z352" s="34">
        <v>0</v>
      </c>
      <c r="AA352" s="34">
        <v>2953</v>
      </c>
      <c r="AB352" s="35">
        <f t="shared" si="91"/>
        <v>0</v>
      </c>
      <c r="AC352" s="35">
        <f t="shared" si="92"/>
        <v>0</v>
      </c>
      <c r="AD352" s="35">
        <f t="shared" si="93"/>
        <v>0</v>
      </c>
      <c r="AE352" s="70">
        <f t="shared" si="94"/>
        <v>0</v>
      </c>
      <c r="AF352" s="70" t="str">
        <f t="shared" si="95"/>
        <v/>
      </c>
      <c r="AG352" s="70">
        <f t="shared" si="96"/>
        <v>2953</v>
      </c>
      <c r="AH352" s="70" t="str">
        <f t="shared" si="97"/>
        <v>2018 (triag)</v>
      </c>
      <c r="AI352" s="70">
        <f t="shared" si="98"/>
        <v>2953</v>
      </c>
      <c r="AJ352" s="70" t="str">
        <f t="shared" si="99"/>
        <v>2018 (triag)</v>
      </c>
      <c r="AK352" s="70" t="str">
        <f t="shared" si="100"/>
        <v/>
      </c>
      <c r="AL352" s="72">
        <f>IF(AK352="Adjust",(_xlfn.XLOOKUP(A352,'Adj factor'!A:A,'Adj factor'!I:I,,0)*AI352),'Aggregate (2)'!AI352)</f>
        <v>2953</v>
      </c>
      <c r="AM352" s="72">
        <f t="shared" si="101"/>
        <v>2953</v>
      </c>
      <c r="AN352" s="73" t="str">
        <f t="shared" si="102"/>
        <v>No change</v>
      </c>
      <c r="AO352" s="42">
        <f>VLOOKUP(B352,'Growthrates source'!A$2:H$49,8,FALSE)</f>
        <v>-4.0290808124875621E-2</v>
      </c>
      <c r="AP352" s="42">
        <f>VLOOKUP(B352,'Growthrates source'!A$2:I$49,9,FALSE)</f>
        <v>7.5715887821594663E-2</v>
      </c>
      <c r="AQ352" s="41">
        <f t="shared" si="103"/>
        <v>3612.0505966414803</v>
      </c>
      <c r="AR352" s="41">
        <f t="shared" si="104"/>
        <v>3706.0598092573764</v>
      </c>
      <c r="AS352" s="43">
        <f t="shared" si="105"/>
        <v>0</v>
      </c>
      <c r="AT352" s="43">
        <f t="shared" si="106"/>
        <v>0.26572617059396986</v>
      </c>
      <c r="AU352" s="43">
        <f t="shared" si="107"/>
        <v>0.23934201710424932</v>
      </c>
    </row>
    <row r="353" spans="1:47" x14ac:dyDescent="0.35">
      <c r="A353" t="str">
        <f>_xlfn.XLOOKUP(B353,'country codes'!G:G,'country codes'!H:H,,0)</f>
        <v>Ethiopia</v>
      </c>
      <c r="B353" s="34" t="s">
        <v>156</v>
      </c>
      <c r="C353" s="41">
        <v>94451294.500000104</v>
      </c>
      <c r="D353" s="34" t="s">
        <v>141</v>
      </c>
      <c r="E353" s="34">
        <v>0</v>
      </c>
      <c r="F353" s="41">
        <v>97084366.00000003</v>
      </c>
      <c r="G353" s="34">
        <v>0</v>
      </c>
      <c r="I353" s="34">
        <v>0</v>
      </c>
      <c r="K353" s="34">
        <v>0</v>
      </c>
      <c r="M353" s="34">
        <v>0</v>
      </c>
      <c r="O353" s="34">
        <v>0</v>
      </c>
      <c r="P353" s="41">
        <v>111129438.00000001</v>
      </c>
      <c r="Q353" s="34">
        <v>0</v>
      </c>
      <c r="R353" s="34">
        <f t="shared" si="90"/>
        <v>330</v>
      </c>
      <c r="T353" s="34">
        <v>0</v>
      </c>
      <c r="V353" s="34">
        <v>654</v>
      </c>
      <c r="X353" s="34">
        <v>567</v>
      </c>
      <c r="Y353" s="41">
        <v>123379924.50000004</v>
      </c>
      <c r="Z353" s="34">
        <v>383</v>
      </c>
      <c r="AA353" s="34">
        <v>330</v>
      </c>
      <c r="AB353" s="35">
        <f t="shared" si="91"/>
        <v>0</v>
      </c>
      <c r="AC353" s="35">
        <f t="shared" si="92"/>
        <v>0</v>
      </c>
      <c r="AD353" s="35">
        <f t="shared" si="93"/>
        <v>654</v>
      </c>
      <c r="AE353" s="70">
        <f t="shared" si="94"/>
        <v>0</v>
      </c>
      <c r="AF353" s="70" t="str">
        <f t="shared" si="95"/>
        <v/>
      </c>
      <c r="AG353" s="70">
        <f t="shared" si="96"/>
        <v>330</v>
      </c>
      <c r="AH353" s="70" t="str">
        <f t="shared" si="97"/>
        <v>2018 (triag)</v>
      </c>
      <c r="AI353" s="70">
        <f t="shared" si="98"/>
        <v>383</v>
      </c>
      <c r="AJ353" s="70">
        <f t="shared" si="99"/>
        <v>2022</v>
      </c>
      <c r="AK353" s="70" t="str">
        <f t="shared" si="100"/>
        <v/>
      </c>
      <c r="AL353" s="72">
        <f>IF(AK353="Adjust",(_xlfn.XLOOKUP(A353,'Adj factor'!A:A,'Adj factor'!I:I,,0)*AI353),'Aggregate (2)'!AI353)</f>
        <v>383</v>
      </c>
      <c r="AM353" s="75">
        <v>674</v>
      </c>
      <c r="AN353" s="73" t="str">
        <f t="shared" si="102"/>
        <v>Increasing</v>
      </c>
      <c r="AO353" s="42">
        <f>VLOOKUP(B353,'Growthrates source'!A$2:H$49,8,FALSE)</f>
        <v>-4.0290808124875621E-2</v>
      </c>
      <c r="AP353" s="42">
        <f>VLOOKUP(B353,'Growthrates source'!A$2:I$49,9,FALSE)</f>
        <v>7.5715887821594663E-2</v>
      </c>
      <c r="AQ353" s="41">
        <f t="shared" si="103"/>
        <v>403.64940632972855</v>
      </c>
      <c r="AR353" s="41">
        <f t="shared" si="104"/>
        <v>414.15500746865365</v>
      </c>
      <c r="AS353" s="43">
        <f t="shared" si="105"/>
        <v>0</v>
      </c>
      <c r="AT353" s="43">
        <f t="shared" si="106"/>
        <v>2.9695102030480883E-2</v>
      </c>
      <c r="AU353" s="43">
        <f t="shared" si="107"/>
        <v>5.4628012031244171E-2</v>
      </c>
    </row>
    <row r="354" spans="1:47" x14ac:dyDescent="0.35">
      <c r="A354" t="str">
        <f>_xlfn.XLOOKUP(B354,'country codes'!G:G,'country codes'!H:H,,0)</f>
        <v>Ethiopia</v>
      </c>
      <c r="B354" s="34" t="s">
        <v>156</v>
      </c>
      <c r="C354" s="41">
        <v>94451295.500000104</v>
      </c>
      <c r="D354" s="34" t="s">
        <v>232</v>
      </c>
      <c r="E354" s="34">
        <v>0</v>
      </c>
      <c r="F354" s="41">
        <v>97084366.00000003</v>
      </c>
      <c r="G354" s="34">
        <v>0</v>
      </c>
      <c r="I354" s="34">
        <v>0</v>
      </c>
      <c r="K354" s="34">
        <v>0</v>
      </c>
      <c r="M354" s="34">
        <v>0</v>
      </c>
      <c r="O354" s="34">
        <v>0</v>
      </c>
      <c r="P354" s="41">
        <v>111129438.00000001</v>
      </c>
      <c r="Q354" s="34">
        <v>0</v>
      </c>
      <c r="R354" s="34">
        <f t="shared" si="90"/>
        <v>73174</v>
      </c>
      <c r="T354" s="34">
        <v>0</v>
      </c>
      <c r="V354" s="34">
        <v>0</v>
      </c>
      <c r="X354" s="34">
        <v>0</v>
      </c>
      <c r="Y354" s="41">
        <v>123379924.50000004</v>
      </c>
      <c r="Z354" s="34">
        <v>0</v>
      </c>
      <c r="AA354" s="34">
        <v>73174</v>
      </c>
      <c r="AB354" s="35">
        <f t="shared" si="91"/>
        <v>0</v>
      </c>
      <c r="AC354" s="35">
        <f t="shared" si="92"/>
        <v>0</v>
      </c>
      <c r="AD354" s="35">
        <f t="shared" si="93"/>
        <v>0</v>
      </c>
      <c r="AE354" s="70">
        <f t="shared" si="94"/>
        <v>0</v>
      </c>
      <c r="AF354" s="70" t="str">
        <f t="shared" si="95"/>
        <v/>
      </c>
      <c r="AG354" s="70">
        <f t="shared" si="96"/>
        <v>73174</v>
      </c>
      <c r="AH354" s="70" t="str">
        <f t="shared" si="97"/>
        <v>2018 (triag)</v>
      </c>
      <c r="AI354" s="70">
        <f t="shared" si="98"/>
        <v>73174</v>
      </c>
      <c r="AJ354" s="70" t="str">
        <f t="shared" si="99"/>
        <v>2018 (triag)</v>
      </c>
      <c r="AK354" s="70" t="str">
        <f t="shared" si="100"/>
        <v/>
      </c>
      <c r="AL354" s="72">
        <f>IF(AK354="Adjust",(_xlfn.XLOOKUP(A354,'Adj factor'!A:A,'Adj factor'!I:I,,0)*AI354),'Aggregate (2)'!AI354)</f>
        <v>73174</v>
      </c>
      <c r="AM354" s="72">
        <f t="shared" si="101"/>
        <v>73174</v>
      </c>
      <c r="AN354" s="73" t="str">
        <f t="shared" si="102"/>
        <v>No change</v>
      </c>
      <c r="AO354" s="42">
        <f>VLOOKUP(B354,'Growthrates source'!A$2:H$49,8,FALSE)</f>
        <v>-4.0290808124875621E-2</v>
      </c>
      <c r="AP354" s="42">
        <f>VLOOKUP(B354,'Growthrates source'!A$2:I$49,9,FALSE)</f>
        <v>7.5715887821594663E-2</v>
      </c>
      <c r="AQ354" s="41">
        <f t="shared" si="103"/>
        <v>89504.974723550171</v>
      </c>
      <c r="AR354" s="41">
        <f t="shared" si="104"/>
        <v>91834.480353064428</v>
      </c>
      <c r="AS354" s="43">
        <f t="shared" si="105"/>
        <v>0</v>
      </c>
      <c r="AT354" s="43">
        <f t="shared" si="106"/>
        <v>6.5845739272072974</v>
      </c>
      <c r="AU354" s="43">
        <f t="shared" si="107"/>
        <v>5.930786576222939</v>
      </c>
    </row>
    <row r="355" spans="1:47" x14ac:dyDescent="0.35">
      <c r="A355" t="str">
        <f>_xlfn.XLOOKUP(B355,'country codes'!G:G,'country codes'!H:H,,0)</f>
        <v>Ethiopia</v>
      </c>
      <c r="B355" s="34" t="s">
        <v>156</v>
      </c>
      <c r="C355" s="41">
        <v>94451296.500000104</v>
      </c>
      <c r="D355" s="34" t="s">
        <v>233</v>
      </c>
      <c r="E355" s="34">
        <v>0</v>
      </c>
      <c r="F355" s="41">
        <v>97084366.00000003</v>
      </c>
      <c r="G355" s="34">
        <v>0</v>
      </c>
      <c r="I355" s="34">
        <v>0</v>
      </c>
      <c r="K355" s="34">
        <v>0</v>
      </c>
      <c r="M355" s="34">
        <v>0</v>
      </c>
      <c r="O355" s="34">
        <v>0</v>
      </c>
      <c r="P355" s="41">
        <v>111129438.00000001</v>
      </c>
      <c r="Q355" s="34">
        <v>0</v>
      </c>
      <c r="R355" s="34">
        <f t="shared" si="90"/>
        <v>2872</v>
      </c>
      <c r="T355" s="34">
        <v>0</v>
      </c>
      <c r="V355" s="34">
        <v>0</v>
      </c>
      <c r="X355" s="34">
        <v>0</v>
      </c>
      <c r="Y355" s="41">
        <v>123379924.50000004</v>
      </c>
      <c r="Z355" s="34">
        <v>0</v>
      </c>
      <c r="AA355" s="34">
        <v>2872</v>
      </c>
      <c r="AB355" s="35">
        <f t="shared" si="91"/>
        <v>0</v>
      </c>
      <c r="AC355" s="35">
        <f t="shared" si="92"/>
        <v>0</v>
      </c>
      <c r="AD355" s="35">
        <f t="shared" si="93"/>
        <v>0</v>
      </c>
      <c r="AE355" s="70">
        <f t="shared" si="94"/>
        <v>0</v>
      </c>
      <c r="AF355" s="70" t="str">
        <f t="shared" si="95"/>
        <v/>
      </c>
      <c r="AG355" s="70">
        <f t="shared" si="96"/>
        <v>2872</v>
      </c>
      <c r="AH355" s="70" t="str">
        <f t="shared" si="97"/>
        <v>2018 (triag)</v>
      </c>
      <c r="AI355" s="70">
        <f t="shared" si="98"/>
        <v>2872</v>
      </c>
      <c r="AJ355" s="70" t="str">
        <f t="shared" si="99"/>
        <v>2018 (triag)</v>
      </c>
      <c r="AK355" s="70" t="str">
        <f t="shared" si="100"/>
        <v/>
      </c>
      <c r="AL355" s="72">
        <f>IF(AK355="Adjust",(_xlfn.XLOOKUP(A355,'Adj factor'!A:A,'Adj factor'!I:I,,0)*AI355),'Aggregate (2)'!AI355)</f>
        <v>2872</v>
      </c>
      <c r="AM355" s="72">
        <f t="shared" si="101"/>
        <v>2872</v>
      </c>
      <c r="AN355" s="73" t="str">
        <f t="shared" si="102"/>
        <v>No change</v>
      </c>
      <c r="AO355" s="42">
        <f>VLOOKUP(B355,'Growthrates source'!A$2:H$49,8,FALSE)</f>
        <v>-4.0290808124875621E-2</v>
      </c>
      <c r="AP355" s="42">
        <f>VLOOKUP(B355,'Growthrates source'!A$2:I$49,9,FALSE)</f>
        <v>7.5715887821594663E-2</v>
      </c>
      <c r="AQ355" s="41">
        <f t="shared" si="103"/>
        <v>3512.9730150878195</v>
      </c>
      <c r="AR355" s="41">
        <f t="shared" si="104"/>
        <v>3604.4035801514342</v>
      </c>
      <c r="AS355" s="43">
        <f t="shared" si="105"/>
        <v>0</v>
      </c>
      <c r="AT355" s="43">
        <f t="shared" si="106"/>
        <v>0.25843737282285184</v>
      </c>
      <c r="AU355" s="43">
        <f t="shared" si="107"/>
        <v>0.2327769296049455</v>
      </c>
    </row>
    <row r="356" spans="1:47" x14ac:dyDescent="0.35">
      <c r="A356" t="str">
        <f>_xlfn.XLOOKUP(B356,'country codes'!G:G,'country codes'!H:H,,0)</f>
        <v>Ethiopia</v>
      </c>
      <c r="B356" s="34" t="s">
        <v>156</v>
      </c>
      <c r="C356" s="41">
        <v>94451297.500000104</v>
      </c>
      <c r="D356" s="34" t="s">
        <v>134</v>
      </c>
      <c r="E356" s="34">
        <v>0</v>
      </c>
      <c r="F356" s="41">
        <v>97084366.00000003</v>
      </c>
      <c r="G356" s="34">
        <v>0</v>
      </c>
      <c r="I356" s="34">
        <v>0</v>
      </c>
      <c r="K356" s="34">
        <v>0</v>
      </c>
      <c r="M356" s="34">
        <v>0</v>
      </c>
      <c r="O356" s="34">
        <v>0</v>
      </c>
      <c r="P356" s="41">
        <v>111129438.00000001</v>
      </c>
      <c r="Q356" s="34">
        <v>0</v>
      </c>
      <c r="R356" s="34">
        <f t="shared" si="90"/>
        <v>10450</v>
      </c>
      <c r="T356" s="34">
        <v>0</v>
      </c>
      <c r="V356" s="34">
        <v>4752</v>
      </c>
      <c r="X356" s="34">
        <v>0</v>
      </c>
      <c r="Y356" s="41">
        <v>123379924.50000004</v>
      </c>
      <c r="Z356" s="34">
        <v>13915</v>
      </c>
      <c r="AA356" s="34">
        <v>10450</v>
      </c>
      <c r="AB356" s="35">
        <f t="shared" si="91"/>
        <v>0</v>
      </c>
      <c r="AC356" s="35">
        <f t="shared" si="92"/>
        <v>0</v>
      </c>
      <c r="AD356" s="35">
        <f t="shared" si="93"/>
        <v>13915</v>
      </c>
      <c r="AE356" s="70">
        <f t="shared" si="94"/>
        <v>0</v>
      </c>
      <c r="AF356" s="70" t="str">
        <f t="shared" si="95"/>
        <v/>
      </c>
      <c r="AG356" s="70">
        <f t="shared" si="96"/>
        <v>10450</v>
      </c>
      <c r="AH356" s="70" t="str">
        <f t="shared" si="97"/>
        <v>2018 (triag)</v>
      </c>
      <c r="AI356" s="70">
        <f t="shared" si="98"/>
        <v>13915</v>
      </c>
      <c r="AJ356" s="70">
        <f t="shared" si="99"/>
        <v>2022</v>
      </c>
      <c r="AK356" s="70" t="str">
        <f t="shared" si="100"/>
        <v/>
      </c>
      <c r="AL356" s="72">
        <f>IF(AK356="Adjust",(_xlfn.XLOOKUP(A356,'Adj factor'!A:A,'Adj factor'!I:I,,0)*AI356),'Aggregate (2)'!AI356)</f>
        <v>13915</v>
      </c>
      <c r="AM356" s="72">
        <f t="shared" si="101"/>
        <v>13915</v>
      </c>
      <c r="AN356" s="73" t="str">
        <f t="shared" si="102"/>
        <v>Increasing</v>
      </c>
      <c r="AO356" s="42">
        <f>VLOOKUP(B356,'Growthrates source'!A$2:H$49,8,FALSE)</f>
        <v>-4.0290808124875621E-2</v>
      </c>
      <c r="AP356" s="42">
        <f>VLOOKUP(B356,'Growthrates source'!A$2:I$49,9,FALSE)</f>
        <v>7.5715887821594663E-2</v>
      </c>
      <c r="AQ356" s="41">
        <f t="shared" si="103"/>
        <v>12782.231200441405</v>
      </c>
      <c r="AR356" s="41">
        <f t="shared" si="104"/>
        <v>13114.9085698407</v>
      </c>
      <c r="AS356" s="43">
        <f t="shared" si="105"/>
        <v>0</v>
      </c>
      <c r="AT356" s="43">
        <f t="shared" si="106"/>
        <v>0.94034489763189466</v>
      </c>
      <c r="AU356" s="43">
        <f t="shared" si="107"/>
        <v>1.1278171920100335</v>
      </c>
    </row>
    <row r="357" spans="1:47" x14ac:dyDescent="0.35">
      <c r="A357" t="str">
        <f>_xlfn.XLOOKUP(B357,'country codes'!G:G,'country codes'!H:H,,0)</f>
        <v>Ethiopia</v>
      </c>
      <c r="B357" s="34" t="s">
        <v>156</v>
      </c>
      <c r="C357" s="41">
        <v>94451298.500000104</v>
      </c>
      <c r="D357" s="34" t="s">
        <v>142</v>
      </c>
      <c r="E357" s="34">
        <v>0</v>
      </c>
      <c r="F357" s="41">
        <v>97084366.00000003</v>
      </c>
      <c r="G357" s="34">
        <v>0</v>
      </c>
      <c r="I357" s="34">
        <v>0</v>
      </c>
      <c r="K357" s="34">
        <v>0</v>
      </c>
      <c r="M357" s="34">
        <v>0</v>
      </c>
      <c r="O357" s="34">
        <v>0</v>
      </c>
      <c r="P357" s="41">
        <v>111129438.00000001</v>
      </c>
      <c r="Q357" s="34">
        <v>0</v>
      </c>
      <c r="R357" s="34">
        <f t="shared" si="90"/>
        <v>1285</v>
      </c>
      <c r="T357" s="34">
        <v>0</v>
      </c>
      <c r="V357" s="34">
        <v>1234</v>
      </c>
      <c r="X357" s="34">
        <v>0</v>
      </c>
      <c r="Y357" s="41">
        <v>123379924.50000004</v>
      </c>
      <c r="Z357" s="34">
        <v>1205</v>
      </c>
      <c r="AA357" s="34">
        <v>1285</v>
      </c>
      <c r="AB357" s="35">
        <f t="shared" si="91"/>
        <v>0</v>
      </c>
      <c r="AC357" s="35">
        <f t="shared" si="92"/>
        <v>0</v>
      </c>
      <c r="AD357" s="35">
        <f t="shared" si="93"/>
        <v>1234</v>
      </c>
      <c r="AE357" s="70">
        <f t="shared" si="94"/>
        <v>0</v>
      </c>
      <c r="AF357" s="70" t="str">
        <f t="shared" si="95"/>
        <v/>
      </c>
      <c r="AG357" s="70">
        <f t="shared" si="96"/>
        <v>1285</v>
      </c>
      <c r="AH357" s="70" t="str">
        <f t="shared" si="97"/>
        <v>2018 (triag)</v>
      </c>
      <c r="AI357" s="70">
        <f t="shared" si="98"/>
        <v>1205</v>
      </c>
      <c r="AJ357" s="70">
        <f t="shared" si="99"/>
        <v>2022</v>
      </c>
      <c r="AK357" s="70" t="str">
        <f t="shared" si="100"/>
        <v>Adjust</v>
      </c>
      <c r="AL357" s="72">
        <f>IF(AK357="Adjust",(_xlfn.XLOOKUP(A357,'Adj factor'!A:A,'Adj factor'!I:I,,0)*AI357),'Aggregate (2)'!AI357)</f>
        <v>1230.1476924425951</v>
      </c>
      <c r="AM357" s="72">
        <f t="shared" si="101"/>
        <v>1285</v>
      </c>
      <c r="AN357" s="73" t="str">
        <f t="shared" si="102"/>
        <v>Decreasing</v>
      </c>
      <c r="AO357" s="42">
        <f>VLOOKUP(B357,'Growthrates source'!A$2:H$49,8,FALSE)</f>
        <v>-4.0290808124875621E-2</v>
      </c>
      <c r="AP357" s="42">
        <f>VLOOKUP(B357,'Growthrates source'!A$2:I$49,9,FALSE)</f>
        <v>7.5715887821594663E-2</v>
      </c>
      <c r="AQ357" s="41">
        <f t="shared" si="103"/>
        <v>1571.7863246475795</v>
      </c>
      <c r="AR357" s="41">
        <f t="shared" si="104"/>
        <v>1612.6944987794545</v>
      </c>
      <c r="AS357" s="43">
        <f t="shared" si="105"/>
        <v>0</v>
      </c>
      <c r="AT357" s="43">
        <f t="shared" si="106"/>
        <v>0.1156309276035392</v>
      </c>
      <c r="AU357" s="43">
        <f t="shared" si="107"/>
        <v>0.10414984489636314</v>
      </c>
    </row>
    <row r="358" spans="1:47" x14ac:dyDescent="0.35">
      <c r="A358" t="str">
        <f>_xlfn.XLOOKUP(B358,'country codes'!G:G,'country codes'!H:H,,0)</f>
        <v>Ethiopia</v>
      </c>
      <c r="B358" s="34" t="s">
        <v>156</v>
      </c>
      <c r="C358" s="41">
        <v>94451299.500000104</v>
      </c>
      <c r="D358" s="34" t="s">
        <v>83</v>
      </c>
      <c r="E358" s="34">
        <v>0</v>
      </c>
      <c r="F358" s="41">
        <v>97084366.00000003</v>
      </c>
      <c r="G358" s="34">
        <v>0</v>
      </c>
      <c r="I358" s="34">
        <v>0</v>
      </c>
      <c r="K358" s="34">
        <v>0</v>
      </c>
      <c r="M358" s="34">
        <v>0</v>
      </c>
      <c r="O358" s="34">
        <v>0</v>
      </c>
      <c r="P358" s="41">
        <v>111129438.00000001</v>
      </c>
      <c r="Q358" s="34">
        <v>0</v>
      </c>
      <c r="R358" s="34">
        <f t="shared" si="90"/>
        <v>258</v>
      </c>
      <c r="T358" s="34">
        <v>0</v>
      </c>
      <c r="V358" s="34">
        <v>249</v>
      </c>
      <c r="X358" s="34">
        <v>0</v>
      </c>
      <c r="Y358" s="41">
        <v>123379924.50000004</v>
      </c>
      <c r="Z358" s="34">
        <v>231</v>
      </c>
      <c r="AA358" s="34">
        <v>258</v>
      </c>
      <c r="AB358" s="35">
        <f t="shared" si="91"/>
        <v>0</v>
      </c>
      <c r="AC358" s="35">
        <f t="shared" si="92"/>
        <v>0</v>
      </c>
      <c r="AD358" s="35">
        <f t="shared" si="93"/>
        <v>249</v>
      </c>
      <c r="AE358" s="70">
        <f t="shared" si="94"/>
        <v>0</v>
      </c>
      <c r="AF358" s="70" t="str">
        <f t="shared" si="95"/>
        <v/>
      </c>
      <c r="AG358" s="70">
        <f t="shared" si="96"/>
        <v>258</v>
      </c>
      <c r="AH358" s="70" t="str">
        <f t="shared" si="97"/>
        <v>2018 (triag)</v>
      </c>
      <c r="AI358" s="70">
        <f t="shared" si="98"/>
        <v>231</v>
      </c>
      <c r="AJ358" s="70">
        <f t="shared" si="99"/>
        <v>2022</v>
      </c>
      <c r="AK358" s="70" t="str">
        <f t="shared" si="100"/>
        <v>Adjust</v>
      </c>
      <c r="AL358" s="72">
        <f>IF(AK358="Adjust",(_xlfn.XLOOKUP(A358,'Adj factor'!A:A,'Adj factor'!I:I,,0)*AI358),'Aggregate (2)'!AI358)</f>
        <v>235.82084394542696</v>
      </c>
      <c r="AM358" s="75">
        <f>3167+108</f>
        <v>3275</v>
      </c>
      <c r="AN358" s="73" t="str">
        <f t="shared" si="102"/>
        <v>Decreasing</v>
      </c>
      <c r="AO358" s="42">
        <f>VLOOKUP(B358,'Growthrates source'!A$2:H$49,8,FALSE)</f>
        <v>-4.0290808124875621E-2</v>
      </c>
      <c r="AP358" s="42">
        <f>VLOOKUP(B358,'Growthrates source'!A$2:I$49,9,FALSE)</f>
        <v>7.5715887821594663E-2</v>
      </c>
      <c r="AQ358" s="41">
        <f t="shared" si="103"/>
        <v>315.58044494869688</v>
      </c>
      <c r="AR358" s="41">
        <f t="shared" si="104"/>
        <v>323.79391493003834</v>
      </c>
      <c r="AS358" s="43">
        <f t="shared" si="105"/>
        <v>0</v>
      </c>
      <c r="AT358" s="43">
        <f t="shared" si="106"/>
        <v>2.3216170678375964E-2</v>
      </c>
      <c r="AU358" s="43">
        <f t="shared" si="107"/>
        <v>0.26544026617555588</v>
      </c>
    </row>
    <row r="359" spans="1:47" x14ac:dyDescent="0.35">
      <c r="A359" t="str">
        <f>_xlfn.XLOOKUP(B359,'country codes'!G:G,'country codes'!H:H,,0)</f>
        <v>Ethiopia</v>
      </c>
      <c r="B359" s="34" t="s">
        <v>156</v>
      </c>
      <c r="C359" s="41">
        <v>94451300.500000104</v>
      </c>
      <c r="D359" s="34" t="s">
        <v>84</v>
      </c>
      <c r="E359" s="34">
        <v>0</v>
      </c>
      <c r="F359" s="41">
        <v>97084366.00000003</v>
      </c>
      <c r="G359" s="34">
        <v>0</v>
      </c>
      <c r="I359" s="34">
        <v>0</v>
      </c>
      <c r="K359" s="34">
        <v>0</v>
      </c>
      <c r="M359" s="34">
        <v>0</v>
      </c>
      <c r="O359" s="34">
        <v>0</v>
      </c>
      <c r="P359" s="41">
        <v>111129438.00000001</v>
      </c>
      <c r="Q359" s="34">
        <v>0</v>
      </c>
      <c r="R359" s="34">
        <f t="shared" si="90"/>
        <v>0</v>
      </c>
      <c r="T359" s="34">
        <v>0</v>
      </c>
      <c r="V359" s="34">
        <v>0</v>
      </c>
      <c r="X359" s="34">
        <v>0</v>
      </c>
      <c r="Y359" s="41">
        <v>123379924.50000004</v>
      </c>
      <c r="Z359" s="34">
        <v>0</v>
      </c>
      <c r="AA359" s="34">
        <v>0</v>
      </c>
      <c r="AB359" s="35">
        <f t="shared" si="91"/>
        <v>0</v>
      </c>
      <c r="AC359" s="35">
        <f t="shared" si="92"/>
        <v>0</v>
      </c>
      <c r="AD359" s="35">
        <f t="shared" si="93"/>
        <v>0</v>
      </c>
      <c r="AE359" s="70">
        <f t="shared" si="94"/>
        <v>0</v>
      </c>
      <c r="AF359" s="70" t="str">
        <f t="shared" si="95"/>
        <v/>
      </c>
      <c r="AG359" s="70">
        <f t="shared" si="96"/>
        <v>0</v>
      </c>
      <c r="AH359" s="70" t="str">
        <f t="shared" si="97"/>
        <v/>
      </c>
      <c r="AI359" s="70">
        <f t="shared" si="98"/>
        <v>0</v>
      </c>
      <c r="AJ359" s="70" t="str">
        <f t="shared" si="99"/>
        <v/>
      </c>
      <c r="AK359" s="70" t="str">
        <f t="shared" si="100"/>
        <v/>
      </c>
      <c r="AL359" s="72">
        <f>IF(AK359="Adjust",(_xlfn.XLOOKUP(A359,'Adj factor'!A:A,'Adj factor'!I:I,,0)*AI359),'Aggregate (2)'!AI359)</f>
        <v>0</v>
      </c>
      <c r="AM359" s="72">
        <f t="shared" si="101"/>
        <v>0</v>
      </c>
      <c r="AN359" s="73" t="str">
        <f t="shared" si="102"/>
        <v>No change</v>
      </c>
      <c r="AO359" s="42">
        <f>VLOOKUP(B359,'Growthrates source'!A$2:H$49,8,FALSE)</f>
        <v>-4.0290808124875621E-2</v>
      </c>
      <c r="AP359" s="42">
        <f>VLOOKUP(B359,'Growthrates source'!A$2:I$49,9,FALSE)</f>
        <v>7.5715887821594663E-2</v>
      </c>
      <c r="AQ359" s="41">
        <f t="shared" si="103"/>
        <v>0</v>
      </c>
      <c r="AR359" s="41">
        <f t="shared" si="104"/>
        <v>0</v>
      </c>
      <c r="AS359" s="43">
        <f t="shared" si="105"/>
        <v>0</v>
      </c>
      <c r="AT359" s="43">
        <f t="shared" si="106"/>
        <v>0</v>
      </c>
      <c r="AU359" s="43">
        <f t="shared" si="107"/>
        <v>0</v>
      </c>
    </row>
    <row r="360" spans="1:47" x14ac:dyDescent="0.35">
      <c r="A360" t="str">
        <f>_xlfn.XLOOKUP(B360,'country codes'!G:G,'country codes'!H:H,,0)</f>
        <v>Ethiopia</v>
      </c>
      <c r="B360" s="34" t="s">
        <v>156</v>
      </c>
      <c r="C360" s="41">
        <v>94451301.500000104</v>
      </c>
      <c r="D360" s="34" t="s">
        <v>126</v>
      </c>
      <c r="E360" s="34">
        <v>0</v>
      </c>
      <c r="F360" s="41">
        <v>97084366.00000003</v>
      </c>
      <c r="G360" s="34">
        <v>0</v>
      </c>
      <c r="I360" s="34">
        <v>0</v>
      </c>
      <c r="K360" s="34">
        <v>0</v>
      </c>
      <c r="M360" s="34">
        <v>0</v>
      </c>
      <c r="O360" s="34">
        <v>0</v>
      </c>
      <c r="P360" s="41">
        <v>111129438.00000001</v>
      </c>
      <c r="Q360" s="34">
        <v>0</v>
      </c>
      <c r="R360" s="34">
        <f t="shared" si="90"/>
        <v>0</v>
      </c>
      <c r="T360" s="34">
        <v>0</v>
      </c>
      <c r="V360" s="34">
        <v>4</v>
      </c>
      <c r="X360" s="34">
        <v>0</v>
      </c>
      <c r="Y360" s="41">
        <v>123379924.50000004</v>
      </c>
      <c r="Z360" s="34">
        <v>0</v>
      </c>
      <c r="AA360" s="34">
        <v>0</v>
      </c>
      <c r="AB360" s="35">
        <f t="shared" si="91"/>
        <v>0</v>
      </c>
      <c r="AC360" s="35">
        <f t="shared" si="92"/>
        <v>0</v>
      </c>
      <c r="AD360" s="35">
        <f t="shared" si="93"/>
        <v>4</v>
      </c>
      <c r="AE360" s="70">
        <f t="shared" si="94"/>
        <v>0</v>
      </c>
      <c r="AF360" s="70" t="str">
        <f t="shared" si="95"/>
        <v/>
      </c>
      <c r="AG360" s="70">
        <f t="shared" si="96"/>
        <v>0</v>
      </c>
      <c r="AH360" s="70" t="str">
        <f t="shared" si="97"/>
        <v/>
      </c>
      <c r="AI360" s="70">
        <f t="shared" si="98"/>
        <v>4</v>
      </c>
      <c r="AJ360" s="70">
        <f t="shared" si="99"/>
        <v>2020</v>
      </c>
      <c r="AK360" s="70" t="str">
        <f t="shared" si="100"/>
        <v/>
      </c>
      <c r="AL360" s="72">
        <f>IF(AK360="Adjust",(_xlfn.XLOOKUP(A360,'Adj factor'!A:A,'Adj factor'!I:I,,0)*AI360),'Aggregate (2)'!AI360)</f>
        <v>4</v>
      </c>
      <c r="AM360" s="72">
        <f t="shared" si="101"/>
        <v>4</v>
      </c>
      <c r="AN360" s="73" t="str">
        <f t="shared" si="102"/>
        <v>Increasing</v>
      </c>
      <c r="AO360" s="42">
        <f>VLOOKUP(B360,'Growthrates source'!A$2:H$49,8,FALSE)</f>
        <v>-4.0290808124875621E-2</v>
      </c>
      <c r="AP360" s="42">
        <f>VLOOKUP(B360,'Growthrates source'!A$2:I$49,9,FALSE)</f>
        <v>7.5715887821594663E-2</v>
      </c>
      <c r="AQ360" s="41">
        <f t="shared" si="103"/>
        <v>0</v>
      </c>
      <c r="AR360" s="41">
        <f t="shared" si="104"/>
        <v>0</v>
      </c>
      <c r="AS360" s="43">
        <f t="shared" si="105"/>
        <v>0</v>
      </c>
      <c r="AT360" s="43">
        <f t="shared" si="106"/>
        <v>0</v>
      </c>
      <c r="AU360" s="43">
        <f t="shared" si="107"/>
        <v>3.2420185181747282E-4</v>
      </c>
    </row>
    <row r="361" spans="1:47" x14ac:dyDescent="0.35">
      <c r="A361" t="str">
        <f>_xlfn.XLOOKUP(B361,'country codes'!G:G,'country codes'!H:H,,0)</f>
        <v>Ethiopia</v>
      </c>
      <c r="B361" s="34" t="s">
        <v>156</v>
      </c>
      <c r="C361" s="41">
        <v>94451302.500000104</v>
      </c>
      <c r="D361" s="34" t="s">
        <v>87</v>
      </c>
      <c r="E361" s="34">
        <v>0</v>
      </c>
      <c r="F361" s="41">
        <v>97084366.00000003</v>
      </c>
      <c r="G361" s="34">
        <v>0</v>
      </c>
      <c r="I361" s="34">
        <v>0</v>
      </c>
      <c r="K361" s="34">
        <v>0</v>
      </c>
      <c r="M361" s="34">
        <v>0</v>
      </c>
      <c r="O361" s="34">
        <v>0</v>
      </c>
      <c r="P361" s="41">
        <v>111129438.00000001</v>
      </c>
      <c r="Q361" s="34">
        <v>0</v>
      </c>
      <c r="R361" s="34">
        <f t="shared" si="90"/>
        <v>0</v>
      </c>
      <c r="T361" s="34">
        <v>0</v>
      </c>
      <c r="V361" s="34">
        <v>0</v>
      </c>
      <c r="X361" s="34">
        <v>0</v>
      </c>
      <c r="Y361" s="41">
        <v>123379924.50000004</v>
      </c>
      <c r="Z361" s="34">
        <v>0</v>
      </c>
      <c r="AA361" s="34">
        <v>0</v>
      </c>
      <c r="AB361" s="35">
        <f t="shared" si="91"/>
        <v>0</v>
      </c>
      <c r="AC361" s="35">
        <f t="shared" si="92"/>
        <v>0</v>
      </c>
      <c r="AD361" s="35">
        <f t="shared" si="93"/>
        <v>0</v>
      </c>
      <c r="AE361" s="70">
        <f t="shared" si="94"/>
        <v>0</v>
      </c>
      <c r="AF361" s="70" t="str">
        <f t="shared" si="95"/>
        <v/>
      </c>
      <c r="AG361" s="70">
        <f t="shared" si="96"/>
        <v>0</v>
      </c>
      <c r="AH361" s="70" t="str">
        <f t="shared" si="97"/>
        <v/>
      </c>
      <c r="AI361" s="70">
        <f t="shared" si="98"/>
        <v>0</v>
      </c>
      <c r="AJ361" s="70" t="str">
        <f t="shared" si="99"/>
        <v/>
      </c>
      <c r="AK361" s="70" t="str">
        <f t="shared" si="100"/>
        <v/>
      </c>
      <c r="AL361" s="72">
        <f>IF(AK361="Adjust",(_xlfn.XLOOKUP(A361,'Adj factor'!A:A,'Adj factor'!I:I,,0)*AI361),'Aggregate (2)'!AI361)</f>
        <v>0</v>
      </c>
      <c r="AM361" s="72">
        <f t="shared" si="101"/>
        <v>0</v>
      </c>
      <c r="AN361" s="73" t="str">
        <f t="shared" si="102"/>
        <v>No change</v>
      </c>
      <c r="AO361" s="42">
        <f>VLOOKUP(B361,'Growthrates source'!A$2:H$49,8,FALSE)</f>
        <v>-4.0290808124875621E-2</v>
      </c>
      <c r="AP361" s="42">
        <f>VLOOKUP(B361,'Growthrates source'!A$2:I$49,9,FALSE)</f>
        <v>7.5715887821594663E-2</v>
      </c>
      <c r="AQ361" s="41">
        <f t="shared" si="103"/>
        <v>0</v>
      </c>
      <c r="AR361" s="41">
        <f t="shared" si="104"/>
        <v>0</v>
      </c>
      <c r="AS361" s="43">
        <f t="shared" si="105"/>
        <v>0</v>
      </c>
      <c r="AT361" s="43">
        <f t="shared" si="106"/>
        <v>0</v>
      </c>
      <c r="AU361" s="43">
        <f t="shared" si="107"/>
        <v>0</v>
      </c>
    </row>
    <row r="362" spans="1:47" x14ac:dyDescent="0.35">
      <c r="A362" t="str">
        <f>_xlfn.XLOOKUP(B362,'country codes'!G:G,'country codes'!H:H,,0)</f>
        <v>Gabon</v>
      </c>
      <c r="B362" s="34" t="s">
        <v>158</v>
      </c>
      <c r="C362" s="41">
        <v>1836705</v>
      </c>
      <c r="D362" s="34" t="s">
        <v>135</v>
      </c>
      <c r="E362" s="34">
        <v>0</v>
      </c>
      <c r="F362" s="41">
        <v>1902226.5000000007</v>
      </c>
      <c r="G362" s="34">
        <v>0</v>
      </c>
      <c r="H362" s="34">
        <v>1966855.5</v>
      </c>
      <c r="I362" s="34">
        <v>0</v>
      </c>
      <c r="J362" s="34">
        <v>2028517.0000000007</v>
      </c>
      <c r="K362" s="34">
        <v>0</v>
      </c>
      <c r="L362" s="34">
        <v>2086205.5000000009</v>
      </c>
      <c r="M362" s="34">
        <v>1430</v>
      </c>
      <c r="N362" s="34">
        <v>2140215.5000000005</v>
      </c>
      <c r="O362" s="34">
        <v>3543</v>
      </c>
      <c r="P362" s="41">
        <v>2192011.5</v>
      </c>
      <c r="Q362" s="34">
        <v>2736</v>
      </c>
      <c r="R362" s="34">
        <f t="shared" si="90"/>
        <v>2736</v>
      </c>
      <c r="S362" s="34">
        <v>2242785.5000000005</v>
      </c>
      <c r="T362" s="34">
        <v>3587</v>
      </c>
      <c r="U362" s="34">
        <v>2292572.9999999981</v>
      </c>
      <c r="V362" s="34">
        <v>3559</v>
      </c>
      <c r="W362" s="34">
        <v>2341178.9999999986</v>
      </c>
      <c r="X362" s="34">
        <v>0</v>
      </c>
      <c r="Y362" s="41">
        <v>2388992.5000000005</v>
      </c>
      <c r="Z362" s="34">
        <v>2832</v>
      </c>
      <c r="AA362" s="34">
        <v>1368</v>
      </c>
      <c r="AB362" s="35">
        <f t="shared" si="91"/>
        <v>0</v>
      </c>
      <c r="AC362" s="35">
        <f t="shared" si="92"/>
        <v>3587</v>
      </c>
      <c r="AD362" s="35">
        <f t="shared" si="93"/>
        <v>3559</v>
      </c>
      <c r="AE362" s="70">
        <f t="shared" si="94"/>
        <v>0</v>
      </c>
      <c r="AF362" s="70" t="str">
        <f t="shared" si="95"/>
        <v/>
      </c>
      <c r="AG362" s="70">
        <f t="shared" si="96"/>
        <v>2736</v>
      </c>
      <c r="AH362" s="70">
        <f t="shared" si="97"/>
        <v>2018</v>
      </c>
      <c r="AI362" s="70">
        <f t="shared" si="98"/>
        <v>2832</v>
      </c>
      <c r="AJ362" s="70">
        <f t="shared" si="99"/>
        <v>2022</v>
      </c>
      <c r="AK362" s="70" t="str">
        <f t="shared" si="100"/>
        <v/>
      </c>
      <c r="AL362" s="72">
        <f>IF(AK362="Adjust",(_xlfn.XLOOKUP(A362,'Adj factor'!A:A,'Adj factor'!I:I,,0)*AI362),'Aggregate (2)'!AI362)</f>
        <v>2832</v>
      </c>
      <c r="AM362" s="72">
        <f t="shared" si="101"/>
        <v>2832</v>
      </c>
      <c r="AN362" s="73" t="str">
        <f t="shared" si="102"/>
        <v>Increasing</v>
      </c>
      <c r="AO362" s="42">
        <f>VLOOKUP(B362,'Growthrates source'!A$2:H$49,8,FALSE)</f>
        <v>0.2599900753182236</v>
      </c>
      <c r="AP362" s="42">
        <f>VLOOKUP(B362,'Growthrates source'!A$2:I$49,9,FALSE)</f>
        <v>5.4673730437993617E-2</v>
      </c>
      <c r="AQ362" s="41">
        <f t="shared" si="103"/>
        <v>372.84199410220009</v>
      </c>
      <c r="AR362" s="41">
        <f t="shared" si="104"/>
        <v>1611.8313395089324</v>
      </c>
      <c r="AS362" s="43">
        <f t="shared" si="105"/>
        <v>0</v>
      </c>
      <c r="AT362" s="43">
        <f t="shared" si="106"/>
        <v>12.481686341517825</v>
      </c>
      <c r="AU362" s="43">
        <f t="shared" si="107"/>
        <v>11.854369572110416</v>
      </c>
    </row>
    <row r="363" spans="1:47" x14ac:dyDescent="0.35">
      <c r="A363" t="str">
        <f>_xlfn.XLOOKUP(B363,'country codes'!G:G,'country codes'!H:H,,0)</f>
        <v>Gabon</v>
      </c>
      <c r="B363" s="34" t="s">
        <v>158</v>
      </c>
      <c r="C363" s="41">
        <v>1836706</v>
      </c>
      <c r="D363" s="34" t="s">
        <v>139</v>
      </c>
      <c r="E363" s="34">
        <v>0</v>
      </c>
      <c r="F363" s="41">
        <v>1902226.5000000007</v>
      </c>
      <c r="G363" s="34">
        <v>0</v>
      </c>
      <c r="I363" s="34">
        <v>0</v>
      </c>
      <c r="K363" s="34">
        <v>0</v>
      </c>
      <c r="M363" s="34">
        <v>9192</v>
      </c>
      <c r="O363" s="34">
        <v>10700</v>
      </c>
      <c r="P363" s="41">
        <v>2192011.5</v>
      </c>
      <c r="Q363" s="34">
        <v>12170</v>
      </c>
      <c r="R363" s="34">
        <f t="shared" si="90"/>
        <v>12170</v>
      </c>
      <c r="T363" s="34">
        <v>10179</v>
      </c>
      <c r="V363" s="34">
        <v>10963</v>
      </c>
      <c r="X363" s="34">
        <v>0</v>
      </c>
      <c r="Y363" s="41">
        <v>2388992.5000000005</v>
      </c>
      <c r="Z363" s="34">
        <v>8554</v>
      </c>
      <c r="AA363" s="34">
        <v>5352</v>
      </c>
      <c r="AB363" s="35">
        <f t="shared" si="91"/>
        <v>0</v>
      </c>
      <c r="AC363" s="35">
        <f t="shared" si="92"/>
        <v>12170</v>
      </c>
      <c r="AD363" s="35">
        <f t="shared" si="93"/>
        <v>10963</v>
      </c>
      <c r="AE363" s="70">
        <f t="shared" si="94"/>
        <v>0</v>
      </c>
      <c r="AF363" s="70" t="str">
        <f t="shared" si="95"/>
        <v/>
      </c>
      <c r="AG363" s="70">
        <f t="shared" si="96"/>
        <v>12170</v>
      </c>
      <c r="AH363" s="70">
        <f t="shared" si="97"/>
        <v>2018</v>
      </c>
      <c r="AI363" s="70">
        <f t="shared" si="98"/>
        <v>8554</v>
      </c>
      <c r="AJ363" s="70">
        <f t="shared" si="99"/>
        <v>2022</v>
      </c>
      <c r="AK363" s="70" t="str">
        <f t="shared" si="100"/>
        <v>Adjust</v>
      </c>
      <c r="AL363" s="72">
        <f>IF(AK363="Adjust",(_xlfn.XLOOKUP(A363,'Adj factor'!A:A,'Adj factor'!I:I,,0)*AI363),'Aggregate (2)'!AI363)</f>
        <v>9503.1997555439157</v>
      </c>
      <c r="AM363" s="72">
        <f t="shared" si="101"/>
        <v>12170</v>
      </c>
      <c r="AN363" s="73" t="str">
        <f t="shared" si="102"/>
        <v>Decreasing</v>
      </c>
      <c r="AO363" s="42">
        <f>VLOOKUP(B363,'Growthrates source'!A$2:H$49,8,FALSE)</f>
        <v>0.2599900753182236</v>
      </c>
      <c r="AP363" s="42">
        <f>VLOOKUP(B363,'Growthrates source'!A$2:I$49,9,FALSE)</f>
        <v>5.4673730437993617E-2</v>
      </c>
      <c r="AQ363" s="41">
        <f t="shared" si="103"/>
        <v>1458.66253832966</v>
      </c>
      <c r="AR363" s="41">
        <f t="shared" si="104"/>
        <v>6305.9366440437179</v>
      </c>
      <c r="AS363" s="43">
        <f t="shared" si="105"/>
        <v>0</v>
      </c>
      <c r="AT363" s="43">
        <f t="shared" si="106"/>
        <v>55.519781716473659</v>
      </c>
      <c r="AU363" s="43">
        <f t="shared" si="107"/>
        <v>50.941976586364326</v>
      </c>
    </row>
    <row r="364" spans="1:47" x14ac:dyDescent="0.35">
      <c r="A364" t="str">
        <f>_xlfn.XLOOKUP(B364,'country codes'!G:G,'country codes'!H:H,,0)</f>
        <v>Gabon</v>
      </c>
      <c r="B364" s="34" t="s">
        <v>158</v>
      </c>
      <c r="C364" s="41">
        <v>1836707</v>
      </c>
      <c r="D364" s="34" t="s">
        <v>138</v>
      </c>
      <c r="E364" s="34">
        <v>0</v>
      </c>
      <c r="F364" s="41">
        <v>1902226.5000000007</v>
      </c>
      <c r="G364" s="34">
        <v>874</v>
      </c>
      <c r="I364" s="34">
        <v>0</v>
      </c>
      <c r="K364" s="34">
        <v>0</v>
      </c>
      <c r="M364" s="34">
        <v>1026</v>
      </c>
      <c r="O364" s="34">
        <v>1466</v>
      </c>
      <c r="P364" s="41">
        <v>2192011.5</v>
      </c>
      <c r="Q364" s="34">
        <v>0</v>
      </c>
      <c r="R364" s="34">
        <f t="shared" si="90"/>
        <v>733</v>
      </c>
      <c r="T364" s="34">
        <v>1214</v>
      </c>
      <c r="V364" s="34">
        <v>1324</v>
      </c>
      <c r="X364" s="34">
        <v>0</v>
      </c>
      <c r="Y364" s="41">
        <v>2388992.5000000005</v>
      </c>
      <c r="Z364" s="34">
        <v>1840</v>
      </c>
      <c r="AA364" s="34">
        <v>733</v>
      </c>
      <c r="AB364" s="35">
        <f t="shared" si="91"/>
        <v>874</v>
      </c>
      <c r="AC364" s="35">
        <f t="shared" si="92"/>
        <v>1466</v>
      </c>
      <c r="AD364" s="35">
        <f t="shared" si="93"/>
        <v>1840</v>
      </c>
      <c r="AE364" s="70">
        <f t="shared" si="94"/>
        <v>874</v>
      </c>
      <c r="AF364" s="70">
        <f t="shared" si="95"/>
        <v>2013</v>
      </c>
      <c r="AG364" s="70">
        <f t="shared" si="96"/>
        <v>733</v>
      </c>
      <c r="AH364" s="70" t="str">
        <f t="shared" si="97"/>
        <v>2018 (triag)</v>
      </c>
      <c r="AI364" s="70">
        <f t="shared" si="98"/>
        <v>1840</v>
      </c>
      <c r="AJ364" s="70">
        <f t="shared" si="99"/>
        <v>2022</v>
      </c>
      <c r="AK364" s="70" t="str">
        <f t="shared" si="100"/>
        <v/>
      </c>
      <c r="AL364" s="72">
        <f>IF(AK364="Adjust",(_xlfn.XLOOKUP(A364,'Adj factor'!A:A,'Adj factor'!I:I,,0)*AI364),'Aggregate (2)'!AI364)</f>
        <v>1840</v>
      </c>
      <c r="AM364" s="72">
        <f t="shared" si="101"/>
        <v>1840</v>
      </c>
      <c r="AN364" s="73" t="str">
        <f t="shared" si="102"/>
        <v>Increasing</v>
      </c>
      <c r="AO364" s="42">
        <f>VLOOKUP(B364,'Growthrates source'!A$2:H$49,8,FALSE)</f>
        <v>0.2599900753182236</v>
      </c>
      <c r="AP364" s="42">
        <f>VLOOKUP(B364,'Growthrates source'!A$2:I$49,9,FALSE)</f>
        <v>5.4673730437993617E-2</v>
      </c>
      <c r="AQ364" s="41">
        <f t="shared" si="103"/>
        <v>199.77571760008234</v>
      </c>
      <c r="AR364" s="41">
        <f t="shared" si="104"/>
        <v>863.64939463453754</v>
      </c>
      <c r="AS364" s="43">
        <f t="shared" si="105"/>
        <v>4.5946158357062092</v>
      </c>
      <c r="AT364" s="43">
        <f t="shared" si="106"/>
        <v>3.3439605586010841</v>
      </c>
      <c r="AU364" s="43">
        <f t="shared" si="107"/>
        <v>7.7019915299022479</v>
      </c>
    </row>
    <row r="365" spans="1:47" x14ac:dyDescent="0.35">
      <c r="A365" t="str">
        <f>_xlfn.XLOOKUP(B365,'country codes'!G:G,'country codes'!H:H,,0)</f>
        <v>Gabon</v>
      </c>
      <c r="B365" s="34" t="s">
        <v>158</v>
      </c>
      <c r="C365" s="41">
        <v>1836708</v>
      </c>
      <c r="D365" s="34" t="s">
        <v>82</v>
      </c>
      <c r="E365" s="34">
        <v>0</v>
      </c>
      <c r="F365" s="41">
        <v>1902226.5000000007</v>
      </c>
      <c r="G365" s="34">
        <v>98</v>
      </c>
      <c r="I365" s="34">
        <v>2131</v>
      </c>
      <c r="K365" s="34">
        <v>0</v>
      </c>
      <c r="M365" s="34">
        <v>78</v>
      </c>
      <c r="O365" s="34">
        <v>2917</v>
      </c>
      <c r="P365" s="41">
        <v>2192011.5</v>
      </c>
      <c r="Q365" s="34">
        <v>596</v>
      </c>
      <c r="R365" s="34">
        <f t="shared" si="90"/>
        <v>596</v>
      </c>
      <c r="T365" s="34">
        <v>0</v>
      </c>
      <c r="V365" s="34">
        <v>0</v>
      </c>
      <c r="X365" s="34">
        <v>0</v>
      </c>
      <c r="Y365" s="41">
        <v>2388992.5000000005</v>
      </c>
      <c r="Z365" s="34">
        <v>0</v>
      </c>
      <c r="AA365" s="34">
        <v>227</v>
      </c>
      <c r="AB365" s="35">
        <f t="shared" si="91"/>
        <v>2131</v>
      </c>
      <c r="AC365" s="35">
        <f t="shared" si="92"/>
        <v>2917</v>
      </c>
      <c r="AD365" s="35">
        <f t="shared" si="93"/>
        <v>0</v>
      </c>
      <c r="AE365" s="70">
        <f t="shared" si="94"/>
        <v>98</v>
      </c>
      <c r="AF365" s="70">
        <f t="shared" si="95"/>
        <v>2013</v>
      </c>
      <c r="AG365" s="70">
        <f t="shared" si="96"/>
        <v>596</v>
      </c>
      <c r="AH365" s="70">
        <f t="shared" si="97"/>
        <v>2018</v>
      </c>
      <c r="AI365" s="70">
        <f t="shared" si="98"/>
        <v>596</v>
      </c>
      <c r="AJ365" s="70">
        <f t="shared" si="99"/>
        <v>2018</v>
      </c>
      <c r="AK365" s="70" t="str">
        <f t="shared" si="100"/>
        <v/>
      </c>
      <c r="AL365" s="72">
        <f>IF(AK365="Adjust",(_xlfn.XLOOKUP(A365,'Adj factor'!A:A,'Adj factor'!I:I,,0)*AI365),'Aggregate (2)'!AI365)</f>
        <v>596</v>
      </c>
      <c r="AM365" s="72">
        <f t="shared" si="101"/>
        <v>596</v>
      </c>
      <c r="AN365" s="73" t="str">
        <f t="shared" si="102"/>
        <v>No change</v>
      </c>
      <c r="AO365" s="42">
        <f>VLOOKUP(B365,'Growthrates source'!A$2:H$49,8,FALSE)</f>
        <v>0.2599900753182236</v>
      </c>
      <c r="AP365" s="42">
        <f>VLOOKUP(B365,'Growthrates source'!A$2:I$49,9,FALSE)</f>
        <v>5.4673730437993617E-2</v>
      </c>
      <c r="AQ365" s="41">
        <f t="shared" si="103"/>
        <v>61.867787033040514</v>
      </c>
      <c r="AR365" s="41">
        <f t="shared" si="104"/>
        <v>267.46031730155528</v>
      </c>
      <c r="AS365" s="43">
        <f t="shared" si="105"/>
        <v>0.51518575732174887</v>
      </c>
      <c r="AT365" s="43">
        <f t="shared" si="106"/>
        <v>2.7189638375528595</v>
      </c>
      <c r="AU365" s="43">
        <f t="shared" si="107"/>
        <v>2.4947755172944239</v>
      </c>
    </row>
    <row r="366" spans="1:47" x14ac:dyDescent="0.35">
      <c r="A366" t="str">
        <f>_xlfn.XLOOKUP(B366,'country codes'!G:G,'country codes'!H:H,,0)</f>
        <v>Gabon</v>
      </c>
      <c r="B366" s="34" t="s">
        <v>158</v>
      </c>
      <c r="C366" s="41">
        <v>1836709</v>
      </c>
      <c r="D366" s="34" t="s">
        <v>60</v>
      </c>
      <c r="E366" s="34">
        <v>0</v>
      </c>
      <c r="F366" s="41">
        <v>1902226.5000000007</v>
      </c>
      <c r="G366" s="34">
        <v>25</v>
      </c>
      <c r="I366" s="34">
        <v>396</v>
      </c>
      <c r="K366" s="34">
        <v>0</v>
      </c>
      <c r="M366" s="34">
        <v>23</v>
      </c>
      <c r="O366" s="34">
        <v>246</v>
      </c>
      <c r="P366" s="41">
        <v>2192011.5</v>
      </c>
      <c r="Q366" s="34">
        <v>6</v>
      </c>
      <c r="R366" s="34">
        <f t="shared" si="90"/>
        <v>40</v>
      </c>
      <c r="T366" s="34">
        <v>0</v>
      </c>
      <c r="V366" s="34">
        <v>0</v>
      </c>
      <c r="X366" s="34">
        <v>0</v>
      </c>
      <c r="Y366" s="41">
        <v>2388992.5000000005</v>
      </c>
      <c r="Z366" s="34">
        <v>0</v>
      </c>
      <c r="AA366" s="34">
        <v>40</v>
      </c>
      <c r="AB366" s="35">
        <f t="shared" si="91"/>
        <v>396</v>
      </c>
      <c r="AC366" s="35">
        <f t="shared" si="92"/>
        <v>246</v>
      </c>
      <c r="AD366" s="35">
        <f t="shared" si="93"/>
        <v>0</v>
      </c>
      <c r="AE366" s="70">
        <f t="shared" si="94"/>
        <v>25</v>
      </c>
      <c r="AF366" s="70">
        <f t="shared" si="95"/>
        <v>2013</v>
      </c>
      <c r="AG366" s="70">
        <f t="shared" si="96"/>
        <v>40</v>
      </c>
      <c r="AH366" s="70" t="str">
        <f t="shared" si="97"/>
        <v>2018 (triag)</v>
      </c>
      <c r="AI366" s="70">
        <f t="shared" si="98"/>
        <v>40</v>
      </c>
      <c r="AJ366" s="70" t="str">
        <f t="shared" si="99"/>
        <v>2018 (triag)</v>
      </c>
      <c r="AK366" s="70" t="str">
        <f t="shared" si="100"/>
        <v/>
      </c>
      <c r="AL366" s="72">
        <f>IF(AK366="Adjust",(_xlfn.XLOOKUP(A366,'Adj factor'!A:A,'Adj factor'!I:I,,0)*AI366),'Aggregate (2)'!AI366)</f>
        <v>40</v>
      </c>
      <c r="AM366" s="72">
        <f t="shared" si="101"/>
        <v>40</v>
      </c>
      <c r="AN366" s="73" t="str">
        <f t="shared" si="102"/>
        <v>No change</v>
      </c>
      <c r="AO366" s="42">
        <f>VLOOKUP(B366,'Growthrates source'!A$2:H$49,8,FALSE)</f>
        <v>0.2599900753182236</v>
      </c>
      <c r="AP366" s="42">
        <f>VLOOKUP(B366,'Growthrates source'!A$2:I$49,9,FALSE)</f>
        <v>5.4673730437993617E-2</v>
      </c>
      <c r="AQ366" s="41">
        <f t="shared" si="103"/>
        <v>10.901812693046786</v>
      </c>
      <c r="AR366" s="41">
        <f t="shared" si="104"/>
        <v>47.129571330670537</v>
      </c>
      <c r="AS366" s="43">
        <f t="shared" si="105"/>
        <v>0.13142493809228287</v>
      </c>
      <c r="AT366" s="43">
        <f t="shared" si="106"/>
        <v>0.18248079446663487</v>
      </c>
      <c r="AU366" s="43">
        <f t="shared" si="107"/>
        <v>0.16743459847613582</v>
      </c>
    </row>
    <row r="367" spans="1:47" x14ac:dyDescent="0.35">
      <c r="A367" t="str">
        <f>_xlfn.XLOOKUP(B367,'country codes'!G:G,'country codes'!H:H,,0)</f>
        <v>Gabon</v>
      </c>
      <c r="B367" s="34" t="s">
        <v>158</v>
      </c>
      <c r="C367" s="41">
        <v>1836710</v>
      </c>
      <c r="D367" s="34" t="s">
        <v>127</v>
      </c>
      <c r="E367" s="34">
        <v>0</v>
      </c>
      <c r="F367" s="41">
        <v>1902226.5000000007</v>
      </c>
      <c r="G367" s="34">
        <v>0</v>
      </c>
      <c r="I367" s="34">
        <v>0</v>
      </c>
      <c r="K367" s="34">
        <v>0</v>
      </c>
      <c r="M367" s="34">
        <v>0</v>
      </c>
      <c r="O367" s="34">
        <v>0</v>
      </c>
      <c r="P367" s="41">
        <v>2192011.5</v>
      </c>
      <c r="Q367" s="34">
        <v>0</v>
      </c>
      <c r="R367" s="34">
        <f t="shared" si="90"/>
        <v>0</v>
      </c>
      <c r="T367" s="34">
        <v>117</v>
      </c>
      <c r="V367" s="34">
        <v>110</v>
      </c>
      <c r="X367" s="34">
        <v>0</v>
      </c>
      <c r="Y367" s="41">
        <v>2388992.5000000005</v>
      </c>
      <c r="Z367" s="34">
        <v>98</v>
      </c>
      <c r="AA367" s="34">
        <v>0</v>
      </c>
      <c r="AB367" s="35">
        <f t="shared" si="91"/>
        <v>0</v>
      </c>
      <c r="AC367" s="35">
        <f t="shared" si="92"/>
        <v>117</v>
      </c>
      <c r="AD367" s="35">
        <f t="shared" si="93"/>
        <v>110</v>
      </c>
      <c r="AE367" s="70">
        <f t="shared" si="94"/>
        <v>0</v>
      </c>
      <c r="AF367" s="70" t="str">
        <f t="shared" si="95"/>
        <v/>
      </c>
      <c r="AG367" s="70">
        <f t="shared" si="96"/>
        <v>117</v>
      </c>
      <c r="AH367" s="70">
        <f t="shared" si="97"/>
        <v>2019</v>
      </c>
      <c r="AI367" s="70">
        <f t="shared" si="98"/>
        <v>98</v>
      </c>
      <c r="AJ367" s="70">
        <f t="shared" si="99"/>
        <v>2022</v>
      </c>
      <c r="AK367" s="70" t="str">
        <f t="shared" si="100"/>
        <v>Adjust</v>
      </c>
      <c r="AL367" s="72">
        <f>IF(AK367="Adjust",(_xlfn.XLOOKUP(A367,'Adj factor'!A:A,'Adj factor'!I:I,,0)*AI367),'Aggregate (2)'!AI367)</f>
        <v>108.87462895058496</v>
      </c>
      <c r="AM367" s="72">
        <f t="shared" si="101"/>
        <v>117</v>
      </c>
      <c r="AN367" s="73" t="str">
        <f t="shared" si="102"/>
        <v>Decreasing</v>
      </c>
      <c r="AO367" s="42">
        <f>VLOOKUP(B367,'Growthrates source'!A$2:H$49,8,FALSE)</f>
        <v>0.2599900753182236</v>
      </c>
      <c r="AP367" s="42">
        <f>VLOOKUP(B367,'Growthrates source'!A$2:I$49,9,FALSE)</f>
        <v>5.4673730437993617E-2</v>
      </c>
      <c r="AQ367" s="41">
        <f t="shared" si="103"/>
        <v>0</v>
      </c>
      <c r="AR367" s="41">
        <f t="shared" si="104"/>
        <v>0</v>
      </c>
      <c r="AS367" s="43">
        <f t="shared" si="105"/>
        <v>0</v>
      </c>
      <c r="AT367" s="43">
        <f t="shared" si="106"/>
        <v>0.53375632381490701</v>
      </c>
      <c r="AU367" s="43">
        <f t="shared" si="107"/>
        <v>0.4897462005426973</v>
      </c>
    </row>
    <row r="368" spans="1:47" x14ac:dyDescent="0.35">
      <c r="A368" t="str">
        <f>_xlfn.XLOOKUP(B368,'country codes'!G:G,'country codes'!H:H,,0)</f>
        <v>Gabon</v>
      </c>
      <c r="B368" s="34" t="s">
        <v>158</v>
      </c>
      <c r="C368" s="41">
        <v>1836711</v>
      </c>
      <c r="D368" s="34" t="s">
        <v>61</v>
      </c>
      <c r="E368" s="34">
        <v>0</v>
      </c>
      <c r="F368" s="41">
        <v>1902226.5000000007</v>
      </c>
      <c r="G368" s="34">
        <v>0</v>
      </c>
      <c r="I368" s="34">
        <v>999</v>
      </c>
      <c r="K368" s="34">
        <v>0</v>
      </c>
      <c r="M368" s="34">
        <v>4</v>
      </c>
      <c r="O368" s="34">
        <v>1985</v>
      </c>
      <c r="P368" s="41">
        <v>2192011.5</v>
      </c>
      <c r="Q368" s="34">
        <v>0</v>
      </c>
      <c r="R368" s="34">
        <f t="shared" si="90"/>
        <v>6</v>
      </c>
      <c r="T368" s="34">
        <v>0</v>
      </c>
      <c r="V368" s="34">
        <v>0</v>
      </c>
      <c r="X368" s="34">
        <v>0</v>
      </c>
      <c r="Y368" s="41">
        <v>2388992.5000000005</v>
      </c>
      <c r="Z368" s="34">
        <v>0</v>
      </c>
      <c r="AA368" s="34">
        <v>6</v>
      </c>
      <c r="AB368" s="35">
        <f t="shared" si="91"/>
        <v>999</v>
      </c>
      <c r="AC368" s="35">
        <f t="shared" si="92"/>
        <v>1985</v>
      </c>
      <c r="AD368" s="35">
        <f t="shared" si="93"/>
        <v>0</v>
      </c>
      <c r="AE368" s="70">
        <f t="shared" si="94"/>
        <v>999</v>
      </c>
      <c r="AF368" s="70">
        <f t="shared" si="95"/>
        <v>2014</v>
      </c>
      <c r="AG368" s="70">
        <f t="shared" si="96"/>
        <v>6</v>
      </c>
      <c r="AH368" s="70" t="str">
        <f t="shared" si="97"/>
        <v>2018 (triag)</v>
      </c>
      <c r="AI368" s="70">
        <f t="shared" si="98"/>
        <v>6</v>
      </c>
      <c r="AJ368" s="70" t="str">
        <f t="shared" si="99"/>
        <v>2018 (triag)</v>
      </c>
      <c r="AK368" s="70" t="str">
        <f t="shared" si="100"/>
        <v/>
      </c>
      <c r="AL368" s="72">
        <f>IF(AK368="Adjust",(_xlfn.XLOOKUP(A368,'Adj factor'!A:A,'Adj factor'!I:I,,0)*AI368),'Aggregate (2)'!AI368)</f>
        <v>6</v>
      </c>
      <c r="AM368" s="72">
        <f t="shared" si="101"/>
        <v>6</v>
      </c>
      <c r="AN368" s="73" t="str">
        <f t="shared" si="102"/>
        <v>No change</v>
      </c>
      <c r="AO368" s="42">
        <f>VLOOKUP(B368,'Growthrates source'!A$2:H$49,8,FALSE)</f>
        <v>0.2599900753182236</v>
      </c>
      <c r="AP368" s="42">
        <f>VLOOKUP(B368,'Growthrates source'!A$2:I$49,9,FALSE)</f>
        <v>5.4673730437993617E-2</v>
      </c>
      <c r="AQ368" s="41">
        <f t="shared" si="103"/>
        <v>1.6352719039570178</v>
      </c>
      <c r="AR368" s="41">
        <f t="shared" si="104"/>
        <v>7.0694356996005805</v>
      </c>
      <c r="AS368" s="43">
        <f t="shared" si="105"/>
        <v>5.2517405261676231</v>
      </c>
      <c r="AT368" s="43">
        <f t="shared" si="106"/>
        <v>2.737211916999523E-2</v>
      </c>
      <c r="AU368" s="43">
        <f t="shared" si="107"/>
        <v>2.5115189771420375E-2</v>
      </c>
    </row>
    <row r="369" spans="1:47" x14ac:dyDescent="0.35">
      <c r="A369" t="str">
        <f>_xlfn.XLOOKUP(B369,'country codes'!G:G,'country codes'!H:H,,0)</f>
        <v>Gabon</v>
      </c>
      <c r="B369" s="34" t="s">
        <v>158</v>
      </c>
      <c r="C369" s="41">
        <v>1836712</v>
      </c>
      <c r="D369" s="34" t="s">
        <v>62</v>
      </c>
      <c r="E369" s="34">
        <v>0</v>
      </c>
      <c r="F369" s="41">
        <v>1902226.5000000007</v>
      </c>
      <c r="G369" s="34">
        <v>296</v>
      </c>
      <c r="I369" s="34">
        <v>6</v>
      </c>
      <c r="K369" s="34">
        <v>0</v>
      </c>
      <c r="M369" s="34">
        <v>29</v>
      </c>
      <c r="O369" s="34">
        <v>5029</v>
      </c>
      <c r="P369" s="41">
        <v>2192011.5</v>
      </c>
      <c r="Q369" s="34">
        <v>0</v>
      </c>
      <c r="R369" s="34">
        <f t="shared" si="90"/>
        <v>312</v>
      </c>
      <c r="T369" s="34">
        <v>0</v>
      </c>
      <c r="V369" s="34">
        <v>0</v>
      </c>
      <c r="X369" s="34">
        <v>0</v>
      </c>
      <c r="Y369" s="41">
        <v>2388992.5000000005</v>
      </c>
      <c r="Z369" s="34">
        <v>0</v>
      </c>
      <c r="AA369" s="34">
        <v>312</v>
      </c>
      <c r="AB369" s="35">
        <f t="shared" si="91"/>
        <v>296</v>
      </c>
      <c r="AC369" s="35">
        <f t="shared" si="92"/>
        <v>5029</v>
      </c>
      <c r="AD369" s="35">
        <f t="shared" si="93"/>
        <v>0</v>
      </c>
      <c r="AE369" s="70">
        <f t="shared" si="94"/>
        <v>296</v>
      </c>
      <c r="AF369" s="70">
        <f t="shared" si="95"/>
        <v>2013</v>
      </c>
      <c r="AG369" s="70">
        <f t="shared" si="96"/>
        <v>312</v>
      </c>
      <c r="AH369" s="70" t="str">
        <f t="shared" si="97"/>
        <v>2018 (triag)</v>
      </c>
      <c r="AI369" s="70">
        <f t="shared" si="98"/>
        <v>312</v>
      </c>
      <c r="AJ369" s="70" t="str">
        <f t="shared" si="99"/>
        <v>2018 (triag)</v>
      </c>
      <c r="AK369" s="70" t="str">
        <f t="shared" si="100"/>
        <v/>
      </c>
      <c r="AL369" s="72">
        <f>IF(AK369="Adjust",(_xlfn.XLOOKUP(A369,'Adj factor'!A:A,'Adj factor'!I:I,,0)*AI369),'Aggregate (2)'!AI369)</f>
        <v>312</v>
      </c>
      <c r="AM369" s="72">
        <f t="shared" si="101"/>
        <v>312</v>
      </c>
      <c r="AN369" s="73" t="str">
        <f t="shared" si="102"/>
        <v>No change</v>
      </c>
      <c r="AO369" s="42">
        <f>VLOOKUP(B369,'Growthrates source'!A$2:H$49,8,FALSE)</f>
        <v>0.2599900753182236</v>
      </c>
      <c r="AP369" s="42">
        <f>VLOOKUP(B369,'Growthrates source'!A$2:I$49,9,FALSE)</f>
        <v>5.4673730437993617E-2</v>
      </c>
      <c r="AQ369" s="41">
        <f t="shared" si="103"/>
        <v>85.034139005764928</v>
      </c>
      <c r="AR369" s="41">
        <f t="shared" si="104"/>
        <v>367.61065637923019</v>
      </c>
      <c r="AS369" s="43">
        <f t="shared" si="105"/>
        <v>1.5560712670126291</v>
      </c>
      <c r="AT369" s="43">
        <f t="shared" si="106"/>
        <v>1.4233501968397519</v>
      </c>
      <c r="AU369" s="43">
        <f t="shared" si="107"/>
        <v>1.3059898681138595</v>
      </c>
    </row>
    <row r="370" spans="1:47" x14ac:dyDescent="0.35">
      <c r="A370" t="str">
        <f>_xlfn.XLOOKUP(B370,'country codes'!G:G,'country codes'!H:H,,0)</f>
        <v>Gabon</v>
      </c>
      <c r="B370" s="34" t="s">
        <v>158</v>
      </c>
      <c r="C370" s="41">
        <v>1836713</v>
      </c>
      <c r="D370" s="34" t="s">
        <v>227</v>
      </c>
      <c r="E370" s="34">
        <v>0</v>
      </c>
      <c r="F370" s="41">
        <v>1902226.5000000007</v>
      </c>
      <c r="G370" s="34">
        <v>0</v>
      </c>
      <c r="I370" s="34">
        <v>0</v>
      </c>
      <c r="K370" s="34">
        <v>0</v>
      </c>
      <c r="M370" s="34">
        <v>0</v>
      </c>
      <c r="O370" s="34">
        <v>0</v>
      </c>
      <c r="P370" s="41">
        <v>2192011.5</v>
      </c>
      <c r="Q370" s="34">
        <v>0</v>
      </c>
      <c r="R370" s="34">
        <f t="shared" si="90"/>
        <v>86</v>
      </c>
      <c r="T370" s="34">
        <v>40</v>
      </c>
      <c r="V370" s="34">
        <v>18</v>
      </c>
      <c r="X370" s="34">
        <v>0</v>
      </c>
      <c r="Y370" s="41">
        <v>2388992.5000000005</v>
      </c>
      <c r="Z370" s="34">
        <v>70</v>
      </c>
      <c r="AA370" s="34">
        <v>86</v>
      </c>
      <c r="AB370" s="35">
        <f t="shared" si="91"/>
        <v>0</v>
      </c>
      <c r="AC370" s="35">
        <f t="shared" si="92"/>
        <v>40</v>
      </c>
      <c r="AD370" s="35">
        <f t="shared" si="93"/>
        <v>70</v>
      </c>
      <c r="AE370" s="70">
        <f t="shared" si="94"/>
        <v>0</v>
      </c>
      <c r="AF370" s="70" t="str">
        <f t="shared" si="95"/>
        <v/>
      </c>
      <c r="AG370" s="70">
        <f t="shared" si="96"/>
        <v>86</v>
      </c>
      <c r="AH370" s="70" t="str">
        <f t="shared" si="97"/>
        <v>2018 (triag)</v>
      </c>
      <c r="AI370" s="70">
        <f t="shared" si="98"/>
        <v>70</v>
      </c>
      <c r="AJ370" s="70">
        <f t="shared" si="99"/>
        <v>2022</v>
      </c>
      <c r="AK370" s="70" t="str">
        <f t="shared" si="100"/>
        <v>Adjust</v>
      </c>
      <c r="AL370" s="72">
        <f>IF(AK370="Adjust",(_xlfn.XLOOKUP(A370,'Adj factor'!A:A,'Adj factor'!I:I,,0)*AI370),'Aggregate (2)'!AI370)</f>
        <v>77.767592107560688</v>
      </c>
      <c r="AM370" s="72">
        <f t="shared" si="101"/>
        <v>86</v>
      </c>
      <c r="AN370" s="73" t="str">
        <f t="shared" si="102"/>
        <v>Decreasing</v>
      </c>
      <c r="AO370" s="42">
        <f>VLOOKUP(B370,'Growthrates source'!A$2:H$49,8,FALSE)</f>
        <v>0.2599900753182236</v>
      </c>
      <c r="AP370" s="42">
        <f>VLOOKUP(B370,'Growthrates source'!A$2:I$49,9,FALSE)</f>
        <v>5.4673730437993617E-2</v>
      </c>
      <c r="AQ370" s="41">
        <f t="shared" si="103"/>
        <v>23.438897290050591</v>
      </c>
      <c r="AR370" s="41">
        <f t="shared" si="104"/>
        <v>101.32857836094165</v>
      </c>
      <c r="AS370" s="43">
        <f t="shared" si="105"/>
        <v>0</v>
      </c>
      <c r="AT370" s="43">
        <f t="shared" si="106"/>
        <v>0.39233370810326496</v>
      </c>
      <c r="AU370" s="43">
        <f t="shared" si="107"/>
        <v>0.35998438672369204</v>
      </c>
    </row>
    <row r="371" spans="1:47" x14ac:dyDescent="0.35">
      <c r="A371" t="str">
        <f>_xlfn.XLOOKUP(B371,'country codes'!G:G,'country codes'!H:H,,0)</f>
        <v>Gabon</v>
      </c>
      <c r="B371" s="34" t="s">
        <v>158</v>
      </c>
      <c r="C371" s="41">
        <v>1836714</v>
      </c>
      <c r="D371" s="34" t="s">
        <v>228</v>
      </c>
      <c r="E371" s="34">
        <v>0</v>
      </c>
      <c r="F371" s="41">
        <v>1902226.5000000007</v>
      </c>
      <c r="G371" s="34">
        <v>0</v>
      </c>
      <c r="I371" s="34">
        <v>0</v>
      </c>
      <c r="K371" s="34">
        <v>0</v>
      </c>
      <c r="M371" s="34">
        <v>0</v>
      </c>
      <c r="O371" s="34">
        <v>0</v>
      </c>
      <c r="P371" s="41">
        <v>2192011.5</v>
      </c>
      <c r="Q371" s="34">
        <v>0</v>
      </c>
      <c r="R371" s="34">
        <f t="shared" si="90"/>
        <v>318</v>
      </c>
      <c r="T371" s="34">
        <v>344</v>
      </c>
      <c r="V371" s="34">
        <v>390</v>
      </c>
      <c r="X371" s="34">
        <v>0</v>
      </c>
      <c r="Y371" s="41">
        <v>2388992.5000000005</v>
      </c>
      <c r="Z371" s="34">
        <v>0</v>
      </c>
      <c r="AA371" s="34">
        <v>318</v>
      </c>
      <c r="AB371" s="35">
        <f t="shared" si="91"/>
        <v>0</v>
      </c>
      <c r="AC371" s="35">
        <f t="shared" si="92"/>
        <v>344</v>
      </c>
      <c r="AD371" s="35">
        <f t="shared" si="93"/>
        <v>390</v>
      </c>
      <c r="AE371" s="70">
        <f t="shared" si="94"/>
        <v>0</v>
      </c>
      <c r="AF371" s="70" t="str">
        <f t="shared" si="95"/>
        <v/>
      </c>
      <c r="AG371" s="70">
        <f t="shared" si="96"/>
        <v>318</v>
      </c>
      <c r="AH371" s="70" t="str">
        <f t="shared" si="97"/>
        <v>2018 (triag)</v>
      </c>
      <c r="AI371" s="70">
        <f t="shared" si="98"/>
        <v>390</v>
      </c>
      <c r="AJ371" s="70">
        <f t="shared" si="99"/>
        <v>2020</v>
      </c>
      <c r="AK371" s="70" t="str">
        <f t="shared" si="100"/>
        <v/>
      </c>
      <c r="AL371" s="72">
        <f>IF(AK371="Adjust",(_xlfn.XLOOKUP(A371,'Adj factor'!A:A,'Adj factor'!I:I,,0)*AI371),'Aggregate (2)'!AI371)</f>
        <v>390</v>
      </c>
      <c r="AM371" s="72">
        <f t="shared" si="101"/>
        <v>390</v>
      </c>
      <c r="AN371" s="73" t="str">
        <f t="shared" si="102"/>
        <v>Increasing</v>
      </c>
      <c r="AO371" s="42">
        <f>VLOOKUP(B371,'Growthrates source'!A$2:H$49,8,FALSE)</f>
        <v>0.2599900753182236</v>
      </c>
      <c r="AP371" s="42">
        <f>VLOOKUP(B371,'Growthrates source'!A$2:I$49,9,FALSE)</f>
        <v>5.4673730437993617E-2</v>
      </c>
      <c r="AQ371" s="41">
        <f t="shared" si="103"/>
        <v>86.669410909721947</v>
      </c>
      <c r="AR371" s="41">
        <f t="shared" si="104"/>
        <v>374.68009207883074</v>
      </c>
      <c r="AS371" s="43">
        <f t="shared" si="105"/>
        <v>0</v>
      </c>
      <c r="AT371" s="43">
        <f t="shared" si="106"/>
        <v>1.4507223160097471</v>
      </c>
      <c r="AU371" s="43">
        <f t="shared" si="107"/>
        <v>1.6324873351423244</v>
      </c>
    </row>
    <row r="372" spans="1:47" x14ac:dyDescent="0.35">
      <c r="A372" t="str">
        <f>_xlfn.XLOOKUP(B372,'country codes'!G:G,'country codes'!H:H,,0)</f>
        <v>Gabon</v>
      </c>
      <c r="B372" s="34" t="s">
        <v>158</v>
      </c>
      <c r="C372" s="41">
        <v>1836715</v>
      </c>
      <c r="D372" s="34" t="s">
        <v>229</v>
      </c>
      <c r="E372" s="34">
        <v>0</v>
      </c>
      <c r="F372" s="41">
        <v>1902226.5000000007</v>
      </c>
      <c r="G372" s="34">
        <v>0</v>
      </c>
      <c r="I372" s="34">
        <v>0</v>
      </c>
      <c r="K372" s="34">
        <v>0</v>
      </c>
      <c r="M372" s="34">
        <v>33</v>
      </c>
      <c r="O372" s="34">
        <v>46</v>
      </c>
      <c r="P372" s="41">
        <v>2192011.5</v>
      </c>
      <c r="Q372" s="34">
        <v>0</v>
      </c>
      <c r="R372" s="34">
        <f t="shared" si="90"/>
        <v>46</v>
      </c>
      <c r="T372" s="34">
        <v>9</v>
      </c>
      <c r="V372" s="34">
        <v>9</v>
      </c>
      <c r="X372" s="34">
        <v>0</v>
      </c>
      <c r="Y372" s="41">
        <v>2388992.5000000005</v>
      </c>
      <c r="Z372" s="34">
        <v>17</v>
      </c>
      <c r="AA372" s="34">
        <v>46</v>
      </c>
      <c r="AB372" s="35">
        <f t="shared" si="91"/>
        <v>0</v>
      </c>
      <c r="AC372" s="35">
        <f t="shared" si="92"/>
        <v>46</v>
      </c>
      <c r="AD372" s="35">
        <f t="shared" si="93"/>
        <v>17</v>
      </c>
      <c r="AE372" s="70">
        <f t="shared" si="94"/>
        <v>0</v>
      </c>
      <c r="AF372" s="70" t="str">
        <f t="shared" si="95"/>
        <v/>
      </c>
      <c r="AG372" s="70">
        <f t="shared" si="96"/>
        <v>46</v>
      </c>
      <c r="AH372" s="70">
        <f t="shared" si="97"/>
        <v>2017</v>
      </c>
      <c r="AI372" s="70">
        <f t="shared" si="98"/>
        <v>17</v>
      </c>
      <c r="AJ372" s="70">
        <f t="shared" si="99"/>
        <v>2022</v>
      </c>
      <c r="AK372" s="70" t="str">
        <f t="shared" si="100"/>
        <v>Adjust</v>
      </c>
      <c r="AL372" s="72">
        <f>IF(AK372="Adjust",(_xlfn.XLOOKUP(A372,'Adj factor'!A:A,'Adj factor'!I:I,,0)*AI372),'Aggregate (2)'!AI372)</f>
        <v>18.88641522612188</v>
      </c>
      <c r="AM372" s="72">
        <f t="shared" si="101"/>
        <v>46</v>
      </c>
      <c r="AN372" s="73" t="str">
        <f t="shared" si="102"/>
        <v>Decreasing</v>
      </c>
      <c r="AO372" s="42">
        <f>VLOOKUP(B372,'Growthrates source'!A$2:H$49,8,FALSE)</f>
        <v>0.2599900753182236</v>
      </c>
      <c r="AP372" s="42">
        <f>VLOOKUP(B372,'Growthrates source'!A$2:I$49,9,FALSE)</f>
        <v>5.4673730437993617E-2</v>
      </c>
      <c r="AQ372" s="41">
        <f t="shared" si="103"/>
        <v>12.537084597003805</v>
      </c>
      <c r="AR372" s="41">
        <f t="shared" si="104"/>
        <v>54.199007030271119</v>
      </c>
      <c r="AS372" s="43">
        <f t="shared" si="105"/>
        <v>0</v>
      </c>
      <c r="AT372" s="43">
        <f t="shared" si="106"/>
        <v>0.20985291363663011</v>
      </c>
      <c r="AU372" s="43">
        <f t="shared" si="107"/>
        <v>0.1925497882475562</v>
      </c>
    </row>
    <row r="373" spans="1:47" x14ac:dyDescent="0.35">
      <c r="A373" t="str">
        <f>_xlfn.XLOOKUP(B373,'country codes'!G:G,'country codes'!H:H,,0)</f>
        <v>Gabon</v>
      </c>
      <c r="B373" s="34" t="s">
        <v>158</v>
      </c>
      <c r="C373" s="41">
        <v>1836716</v>
      </c>
      <c r="D373" s="34" t="s">
        <v>133</v>
      </c>
      <c r="E373" s="34">
        <v>0</v>
      </c>
      <c r="F373" s="41">
        <v>1902226.5000000007</v>
      </c>
      <c r="G373" s="34">
        <v>0</v>
      </c>
      <c r="I373" s="34">
        <v>0</v>
      </c>
      <c r="K373" s="34">
        <v>0</v>
      </c>
      <c r="M373" s="34">
        <v>0</v>
      </c>
      <c r="O373" s="34">
        <v>0</v>
      </c>
      <c r="P373" s="41">
        <v>2192011.5</v>
      </c>
      <c r="Q373" s="34">
        <v>439</v>
      </c>
      <c r="R373" s="34">
        <f t="shared" si="90"/>
        <v>439</v>
      </c>
      <c r="T373" s="34">
        <v>454</v>
      </c>
      <c r="V373" s="34">
        <v>469</v>
      </c>
      <c r="X373" s="34">
        <v>0</v>
      </c>
      <c r="Y373" s="41">
        <v>2388992.5000000005</v>
      </c>
      <c r="Z373" s="34">
        <v>231</v>
      </c>
      <c r="AA373" s="34">
        <v>83</v>
      </c>
      <c r="AB373" s="35">
        <f t="shared" si="91"/>
        <v>0</v>
      </c>
      <c r="AC373" s="35">
        <f t="shared" si="92"/>
        <v>454</v>
      </c>
      <c r="AD373" s="35">
        <f t="shared" si="93"/>
        <v>469</v>
      </c>
      <c r="AE373" s="70">
        <f t="shared" si="94"/>
        <v>0</v>
      </c>
      <c r="AF373" s="70" t="str">
        <f t="shared" si="95"/>
        <v/>
      </c>
      <c r="AG373" s="70">
        <f t="shared" si="96"/>
        <v>439</v>
      </c>
      <c r="AH373" s="70">
        <f t="shared" si="97"/>
        <v>2018</v>
      </c>
      <c r="AI373" s="70">
        <f t="shared" si="98"/>
        <v>231</v>
      </c>
      <c r="AJ373" s="70">
        <f t="shared" si="99"/>
        <v>2022</v>
      </c>
      <c r="AK373" s="70" t="str">
        <f t="shared" si="100"/>
        <v>Adjust</v>
      </c>
      <c r="AL373" s="72">
        <f>IF(AK373="Adjust",(_xlfn.XLOOKUP(A373,'Adj factor'!A:A,'Adj factor'!I:I,,0)*AI373),'Aggregate (2)'!AI373)</f>
        <v>256.63305395495024</v>
      </c>
      <c r="AM373" s="72">
        <f t="shared" si="101"/>
        <v>439</v>
      </c>
      <c r="AN373" s="73" t="str">
        <f t="shared" si="102"/>
        <v>Decreasing</v>
      </c>
      <c r="AO373" s="42">
        <f>VLOOKUP(B373,'Growthrates source'!A$2:H$49,8,FALSE)</f>
        <v>0.2599900753182236</v>
      </c>
      <c r="AP373" s="42">
        <f>VLOOKUP(B373,'Growthrates source'!A$2:I$49,9,FALSE)</f>
        <v>5.4673730437993617E-2</v>
      </c>
      <c r="AQ373" s="41">
        <f t="shared" si="103"/>
        <v>22.621261338072081</v>
      </c>
      <c r="AR373" s="41">
        <f t="shared" si="104"/>
        <v>97.793860511141361</v>
      </c>
      <c r="AS373" s="43">
        <f t="shared" si="105"/>
        <v>0</v>
      </c>
      <c r="AT373" s="43">
        <f t="shared" si="106"/>
        <v>2.0027267192713176</v>
      </c>
      <c r="AU373" s="43">
        <f t="shared" si="107"/>
        <v>1.8375947182755907</v>
      </c>
    </row>
    <row r="374" spans="1:47" x14ac:dyDescent="0.35">
      <c r="A374" t="str">
        <f>_xlfn.XLOOKUP(B374,'country codes'!G:G,'country codes'!H:H,,0)</f>
        <v>Gabon</v>
      </c>
      <c r="B374" s="34" t="s">
        <v>158</v>
      </c>
      <c r="C374" s="41">
        <v>1836717</v>
      </c>
      <c r="D374" s="34" t="s">
        <v>230</v>
      </c>
      <c r="E374" s="34">
        <v>0</v>
      </c>
      <c r="F374" s="41">
        <v>1902226.5000000007</v>
      </c>
      <c r="G374" s="34">
        <v>0</v>
      </c>
      <c r="I374" s="34">
        <v>0</v>
      </c>
      <c r="K374" s="34">
        <v>0</v>
      </c>
      <c r="M374" s="34">
        <v>0</v>
      </c>
      <c r="O374" s="34">
        <v>18</v>
      </c>
      <c r="P374" s="41">
        <v>2192011.5</v>
      </c>
      <c r="Q374" s="34">
        <v>0</v>
      </c>
      <c r="R374" s="34">
        <f t="shared" si="90"/>
        <v>18</v>
      </c>
      <c r="T374" s="34">
        <v>14</v>
      </c>
      <c r="V374" s="34">
        <v>14</v>
      </c>
      <c r="X374" s="34">
        <v>0</v>
      </c>
      <c r="Y374" s="41">
        <v>2388992.5000000005</v>
      </c>
      <c r="Z374" s="34">
        <v>0</v>
      </c>
      <c r="AA374" s="34">
        <v>18</v>
      </c>
      <c r="AB374" s="35">
        <f t="shared" si="91"/>
        <v>0</v>
      </c>
      <c r="AC374" s="35">
        <f t="shared" si="92"/>
        <v>18</v>
      </c>
      <c r="AD374" s="35">
        <f t="shared" si="93"/>
        <v>14</v>
      </c>
      <c r="AE374" s="70">
        <f t="shared" si="94"/>
        <v>0</v>
      </c>
      <c r="AF374" s="70" t="str">
        <f t="shared" si="95"/>
        <v/>
      </c>
      <c r="AG374" s="70">
        <f t="shared" si="96"/>
        <v>18</v>
      </c>
      <c r="AH374" s="70">
        <f t="shared" si="97"/>
        <v>2017</v>
      </c>
      <c r="AI374" s="70">
        <f t="shared" si="98"/>
        <v>14</v>
      </c>
      <c r="AJ374" s="70">
        <f t="shared" si="99"/>
        <v>2020</v>
      </c>
      <c r="AK374" s="70" t="str">
        <f t="shared" si="100"/>
        <v>Adjust</v>
      </c>
      <c r="AL374" s="72">
        <f>IF(AK374="Adjust",(_xlfn.XLOOKUP(A374,'Adj factor'!A:A,'Adj factor'!I:I,,0)*AI374),'Aggregate (2)'!AI374)</f>
        <v>15.553518421512138</v>
      </c>
      <c r="AM374" s="72">
        <f t="shared" si="101"/>
        <v>18</v>
      </c>
      <c r="AN374" s="73" t="str">
        <f t="shared" si="102"/>
        <v>Decreasing</v>
      </c>
      <c r="AO374" s="42">
        <f>VLOOKUP(B374,'Growthrates source'!A$2:H$49,8,FALSE)</f>
        <v>0.2599900753182236</v>
      </c>
      <c r="AP374" s="42">
        <f>VLOOKUP(B374,'Growthrates source'!A$2:I$49,9,FALSE)</f>
        <v>5.4673730437993617E-2</v>
      </c>
      <c r="AQ374" s="41">
        <f t="shared" si="103"/>
        <v>4.9058157118710541</v>
      </c>
      <c r="AR374" s="41">
        <f t="shared" si="104"/>
        <v>21.20830709880174</v>
      </c>
      <c r="AS374" s="43">
        <f t="shared" si="105"/>
        <v>0</v>
      </c>
      <c r="AT374" s="43">
        <f t="shared" si="106"/>
        <v>8.2116357509985693E-2</v>
      </c>
      <c r="AU374" s="43">
        <f t="shared" si="107"/>
        <v>7.5345569314261118E-2</v>
      </c>
    </row>
    <row r="375" spans="1:47" x14ac:dyDescent="0.35">
      <c r="A375" t="str">
        <f>_xlfn.XLOOKUP(B375,'country codes'!G:G,'country codes'!H:H,,0)</f>
        <v>Gabon</v>
      </c>
      <c r="B375" s="34" t="s">
        <v>158</v>
      </c>
      <c r="C375" s="41">
        <v>1836718</v>
      </c>
      <c r="D375" s="34" t="s">
        <v>136</v>
      </c>
      <c r="E375" s="34">
        <v>0</v>
      </c>
      <c r="F375" s="41">
        <v>1902226.5000000007</v>
      </c>
      <c r="G375" s="34">
        <v>0</v>
      </c>
      <c r="I375" s="34">
        <v>0</v>
      </c>
      <c r="K375" s="34">
        <v>0</v>
      </c>
      <c r="M375" s="34">
        <v>66</v>
      </c>
      <c r="O375" s="34">
        <v>93</v>
      </c>
      <c r="P375" s="41">
        <v>2192011.5</v>
      </c>
      <c r="Q375" s="34">
        <v>0</v>
      </c>
      <c r="R375" s="34">
        <f t="shared" si="90"/>
        <v>93</v>
      </c>
      <c r="T375" s="34">
        <v>78</v>
      </c>
      <c r="V375" s="34">
        <v>82</v>
      </c>
      <c r="X375" s="34">
        <v>0</v>
      </c>
      <c r="Y375" s="41">
        <v>2388992.5000000005</v>
      </c>
      <c r="Z375" s="34">
        <v>478</v>
      </c>
      <c r="AA375" s="34">
        <v>93</v>
      </c>
      <c r="AB375" s="35">
        <f t="shared" si="91"/>
        <v>0</v>
      </c>
      <c r="AC375" s="35">
        <f t="shared" si="92"/>
        <v>93</v>
      </c>
      <c r="AD375" s="35">
        <f t="shared" si="93"/>
        <v>478</v>
      </c>
      <c r="AE375" s="70">
        <f t="shared" si="94"/>
        <v>0</v>
      </c>
      <c r="AF375" s="70" t="str">
        <f t="shared" si="95"/>
        <v/>
      </c>
      <c r="AG375" s="70">
        <f t="shared" si="96"/>
        <v>93</v>
      </c>
      <c r="AH375" s="70">
        <f t="shared" si="97"/>
        <v>2017</v>
      </c>
      <c r="AI375" s="70">
        <f t="shared" si="98"/>
        <v>478</v>
      </c>
      <c r="AJ375" s="70">
        <f t="shared" si="99"/>
        <v>2022</v>
      </c>
      <c r="AK375" s="70" t="str">
        <f t="shared" si="100"/>
        <v/>
      </c>
      <c r="AL375" s="72">
        <f>IF(AK375="Adjust",(_xlfn.XLOOKUP(A375,'Adj factor'!A:A,'Adj factor'!I:I,,0)*AI375),'Aggregate (2)'!AI375)</f>
        <v>478</v>
      </c>
      <c r="AM375" s="72">
        <f t="shared" si="101"/>
        <v>478</v>
      </c>
      <c r="AN375" s="73" t="str">
        <f t="shared" si="102"/>
        <v>Increasing</v>
      </c>
      <c r="AO375" s="42">
        <f>VLOOKUP(B375,'Growthrates source'!A$2:H$49,8,FALSE)</f>
        <v>0.2599900753182236</v>
      </c>
      <c r="AP375" s="42">
        <f>VLOOKUP(B375,'Growthrates source'!A$2:I$49,9,FALSE)</f>
        <v>5.4673730437993617E-2</v>
      </c>
      <c r="AQ375" s="41">
        <f t="shared" si="103"/>
        <v>25.346714511333779</v>
      </c>
      <c r="AR375" s="41">
        <f t="shared" si="104"/>
        <v>109.576253343809</v>
      </c>
      <c r="AS375" s="43">
        <f t="shared" si="105"/>
        <v>0</v>
      </c>
      <c r="AT375" s="43">
        <f t="shared" si="106"/>
        <v>0.42426784713492605</v>
      </c>
      <c r="AU375" s="43">
        <f t="shared" si="107"/>
        <v>2.000843451789823</v>
      </c>
    </row>
    <row r="376" spans="1:47" x14ac:dyDescent="0.35">
      <c r="A376" t="str">
        <f>_xlfn.XLOOKUP(B376,'country codes'!G:G,'country codes'!H:H,,0)</f>
        <v>Gabon</v>
      </c>
      <c r="B376" s="34" t="s">
        <v>158</v>
      </c>
      <c r="C376" s="41">
        <v>1836719</v>
      </c>
      <c r="D376" s="34" t="s">
        <v>231</v>
      </c>
      <c r="E376" s="34">
        <v>0</v>
      </c>
      <c r="F376" s="41">
        <v>1902226.5000000007</v>
      </c>
      <c r="G376" s="34">
        <v>0</v>
      </c>
      <c r="I376" s="34">
        <v>0</v>
      </c>
      <c r="K376" s="34">
        <v>0</v>
      </c>
      <c r="M376" s="34">
        <v>0</v>
      </c>
      <c r="O376" s="34">
        <v>32</v>
      </c>
      <c r="P376" s="41">
        <v>2192011.5</v>
      </c>
      <c r="Q376" s="34">
        <v>0</v>
      </c>
      <c r="R376" s="34">
        <f t="shared" si="90"/>
        <v>127</v>
      </c>
      <c r="T376" s="34">
        <v>1</v>
      </c>
      <c r="V376" s="34">
        <v>0</v>
      </c>
      <c r="X376" s="34">
        <v>0</v>
      </c>
      <c r="Y376" s="41">
        <v>2388992.5000000005</v>
      </c>
      <c r="Z376" s="34">
        <v>0</v>
      </c>
      <c r="AA376" s="34">
        <v>127</v>
      </c>
      <c r="AB376" s="35">
        <f t="shared" si="91"/>
        <v>0</v>
      </c>
      <c r="AC376" s="35">
        <f t="shared" si="92"/>
        <v>32</v>
      </c>
      <c r="AD376" s="35">
        <f t="shared" si="93"/>
        <v>0</v>
      </c>
      <c r="AE376" s="70">
        <f t="shared" si="94"/>
        <v>0</v>
      </c>
      <c r="AF376" s="70" t="str">
        <f t="shared" si="95"/>
        <v/>
      </c>
      <c r="AG376" s="70">
        <f t="shared" si="96"/>
        <v>127</v>
      </c>
      <c r="AH376" s="70" t="str">
        <f t="shared" si="97"/>
        <v>2018 (triag)</v>
      </c>
      <c r="AI376" s="70">
        <f t="shared" si="98"/>
        <v>1</v>
      </c>
      <c r="AJ376" s="70" t="str">
        <f t="shared" si="99"/>
        <v>2018 (triag)</v>
      </c>
      <c r="AK376" s="70" t="str">
        <f t="shared" si="100"/>
        <v>Adjust</v>
      </c>
      <c r="AL376" s="72">
        <f>IF(AK376="Adjust",(_xlfn.XLOOKUP(A376,'Adj factor'!A:A,'Adj factor'!I:I,,0)*AI376),'Aggregate (2)'!AI376)</f>
        <v>1.1109656015365812</v>
      </c>
      <c r="AM376" s="72">
        <f t="shared" si="101"/>
        <v>127</v>
      </c>
      <c r="AN376" s="73" t="str">
        <f t="shared" si="102"/>
        <v>Decreasing</v>
      </c>
      <c r="AO376" s="42">
        <f>VLOOKUP(B376,'Growthrates source'!A$2:H$49,8,FALSE)</f>
        <v>0.2599900753182236</v>
      </c>
      <c r="AP376" s="42">
        <f>VLOOKUP(B376,'Growthrates source'!A$2:I$49,9,FALSE)</f>
        <v>5.4673730437993617E-2</v>
      </c>
      <c r="AQ376" s="41">
        <f t="shared" si="103"/>
        <v>34.613255300423546</v>
      </c>
      <c r="AR376" s="41">
        <f t="shared" si="104"/>
        <v>149.63638897487894</v>
      </c>
      <c r="AS376" s="43">
        <f t="shared" si="105"/>
        <v>0</v>
      </c>
      <c r="AT376" s="43">
        <f t="shared" si="106"/>
        <v>0.57937652243156568</v>
      </c>
      <c r="AU376" s="43">
        <f t="shared" si="107"/>
        <v>0.5316048501617312</v>
      </c>
    </row>
    <row r="377" spans="1:47" x14ac:dyDescent="0.35">
      <c r="A377" t="str">
        <f>_xlfn.XLOOKUP(B377,'country codes'!G:G,'country codes'!H:H,,0)</f>
        <v>Gabon</v>
      </c>
      <c r="B377" s="34" t="s">
        <v>158</v>
      </c>
      <c r="C377" s="41">
        <v>1836720</v>
      </c>
      <c r="D377" s="34" t="s">
        <v>141</v>
      </c>
      <c r="E377" s="34">
        <v>0</v>
      </c>
      <c r="F377" s="41">
        <v>1902226.5000000007</v>
      </c>
      <c r="G377" s="34">
        <v>0</v>
      </c>
      <c r="I377" s="34">
        <v>0</v>
      </c>
      <c r="K377" s="34">
        <v>0</v>
      </c>
      <c r="M377" s="34">
        <v>0</v>
      </c>
      <c r="O377" s="34">
        <v>5</v>
      </c>
      <c r="P377" s="41">
        <v>2192011.5</v>
      </c>
      <c r="Q377" s="34">
        <v>0</v>
      </c>
      <c r="R377" s="34">
        <f t="shared" si="90"/>
        <v>5</v>
      </c>
      <c r="T377" s="34">
        <v>9</v>
      </c>
      <c r="V377" s="34">
        <v>9</v>
      </c>
      <c r="X377" s="34">
        <v>0</v>
      </c>
      <c r="Y377" s="41">
        <v>2388992.5000000005</v>
      </c>
      <c r="Z377" s="34">
        <v>0</v>
      </c>
      <c r="AA377" s="34">
        <v>5</v>
      </c>
      <c r="AB377" s="35">
        <f t="shared" si="91"/>
        <v>0</v>
      </c>
      <c r="AC377" s="35">
        <f t="shared" si="92"/>
        <v>9</v>
      </c>
      <c r="AD377" s="35">
        <f t="shared" si="93"/>
        <v>9</v>
      </c>
      <c r="AE377" s="70">
        <f t="shared" si="94"/>
        <v>0</v>
      </c>
      <c r="AF377" s="70" t="str">
        <f t="shared" si="95"/>
        <v/>
      </c>
      <c r="AG377" s="70">
        <f t="shared" si="96"/>
        <v>5</v>
      </c>
      <c r="AH377" s="70">
        <f t="shared" si="97"/>
        <v>2017</v>
      </c>
      <c r="AI377" s="70">
        <f t="shared" si="98"/>
        <v>9</v>
      </c>
      <c r="AJ377" s="70">
        <f t="shared" si="99"/>
        <v>2020</v>
      </c>
      <c r="AK377" s="70" t="str">
        <f t="shared" si="100"/>
        <v/>
      </c>
      <c r="AL377" s="72">
        <f>IF(AK377="Adjust",(_xlfn.XLOOKUP(A377,'Adj factor'!A:A,'Adj factor'!I:I,,0)*AI377),'Aggregate (2)'!AI377)</f>
        <v>9</v>
      </c>
      <c r="AM377" s="72">
        <f t="shared" si="101"/>
        <v>9</v>
      </c>
      <c r="AN377" s="73" t="str">
        <f t="shared" si="102"/>
        <v>Increasing</v>
      </c>
      <c r="AO377" s="42">
        <f>VLOOKUP(B377,'Growthrates source'!A$2:H$49,8,FALSE)</f>
        <v>0.2599900753182236</v>
      </c>
      <c r="AP377" s="42">
        <f>VLOOKUP(B377,'Growthrates source'!A$2:I$49,9,FALSE)</f>
        <v>5.4673730437993617E-2</v>
      </c>
      <c r="AQ377" s="41">
        <f t="shared" si="103"/>
        <v>1.3627265866308482</v>
      </c>
      <c r="AR377" s="41">
        <f t="shared" si="104"/>
        <v>5.8911964163338171</v>
      </c>
      <c r="AS377" s="43">
        <f t="shared" si="105"/>
        <v>0</v>
      </c>
      <c r="AT377" s="43">
        <f t="shared" si="106"/>
        <v>2.2810099308329359E-2</v>
      </c>
      <c r="AU377" s="43">
        <f t="shared" si="107"/>
        <v>3.7672784657130559E-2</v>
      </c>
    </row>
    <row r="378" spans="1:47" x14ac:dyDescent="0.35">
      <c r="A378" t="str">
        <f>_xlfn.XLOOKUP(B378,'country codes'!G:G,'country codes'!H:H,,0)</f>
        <v>Gabon</v>
      </c>
      <c r="B378" s="34" t="s">
        <v>158</v>
      </c>
      <c r="C378" s="41">
        <v>1836721</v>
      </c>
      <c r="D378" s="34" t="s">
        <v>232</v>
      </c>
      <c r="E378" s="34">
        <v>0</v>
      </c>
      <c r="F378" s="41">
        <v>1902226.5000000007</v>
      </c>
      <c r="G378" s="34">
        <v>0</v>
      </c>
      <c r="I378" s="34">
        <v>0</v>
      </c>
      <c r="K378" s="34">
        <v>0</v>
      </c>
      <c r="M378" s="34">
        <v>0</v>
      </c>
      <c r="O378" s="34">
        <v>0</v>
      </c>
      <c r="P378" s="41">
        <v>2192011.5</v>
      </c>
      <c r="Q378" s="34">
        <v>0</v>
      </c>
      <c r="R378" s="34">
        <f t="shared" si="90"/>
        <v>1939</v>
      </c>
      <c r="T378" s="34">
        <v>942</v>
      </c>
      <c r="V378" s="34">
        <v>947</v>
      </c>
      <c r="X378" s="34">
        <v>0</v>
      </c>
      <c r="Y378" s="41">
        <v>2388992.5000000005</v>
      </c>
      <c r="Z378" s="34">
        <v>0</v>
      </c>
      <c r="AA378" s="34">
        <v>1939</v>
      </c>
      <c r="AB378" s="35">
        <f t="shared" si="91"/>
        <v>0</v>
      </c>
      <c r="AC378" s="35">
        <f t="shared" si="92"/>
        <v>942</v>
      </c>
      <c r="AD378" s="35">
        <f t="shared" si="93"/>
        <v>947</v>
      </c>
      <c r="AE378" s="70">
        <f t="shared" si="94"/>
        <v>0</v>
      </c>
      <c r="AF378" s="70" t="str">
        <f t="shared" si="95"/>
        <v/>
      </c>
      <c r="AG378" s="70">
        <f t="shared" si="96"/>
        <v>1939</v>
      </c>
      <c r="AH378" s="70" t="str">
        <f t="shared" si="97"/>
        <v>2018 (triag)</v>
      </c>
      <c r="AI378" s="70">
        <f t="shared" si="98"/>
        <v>947</v>
      </c>
      <c r="AJ378" s="70">
        <f t="shared" si="99"/>
        <v>2020</v>
      </c>
      <c r="AK378" s="70" t="str">
        <f t="shared" si="100"/>
        <v>Adjust</v>
      </c>
      <c r="AL378" s="72">
        <f>IF(AK378="Adjust",(_xlfn.XLOOKUP(A378,'Adj factor'!A:A,'Adj factor'!I:I,,0)*AI378),'Aggregate (2)'!AI378)</f>
        <v>1052.0844246551424</v>
      </c>
      <c r="AM378" s="72">
        <f t="shared" si="101"/>
        <v>1939</v>
      </c>
      <c r="AN378" s="73" t="str">
        <f t="shared" si="102"/>
        <v>Decreasing</v>
      </c>
      <c r="AO378" s="42">
        <f>VLOOKUP(B378,'Growthrates source'!A$2:H$49,8,FALSE)</f>
        <v>0.2599900753182236</v>
      </c>
      <c r="AP378" s="42">
        <f>VLOOKUP(B378,'Growthrates source'!A$2:I$49,9,FALSE)</f>
        <v>5.4673730437993617E-2</v>
      </c>
      <c r="AQ378" s="41">
        <f t="shared" si="103"/>
        <v>528.46537029544299</v>
      </c>
      <c r="AR378" s="41">
        <f t="shared" si="104"/>
        <v>2284.6059702542543</v>
      </c>
      <c r="AS378" s="43">
        <f t="shared" si="105"/>
        <v>0</v>
      </c>
      <c r="AT378" s="43">
        <f t="shared" si="106"/>
        <v>8.8457565117701247</v>
      </c>
      <c r="AU378" s="43">
        <f t="shared" si="107"/>
        <v>8.1163921611306851</v>
      </c>
    </row>
    <row r="379" spans="1:47" x14ac:dyDescent="0.35">
      <c r="A379" t="str">
        <f>_xlfn.XLOOKUP(B379,'country codes'!G:G,'country codes'!H:H,,0)</f>
        <v>Gabon</v>
      </c>
      <c r="B379" s="34" t="s">
        <v>158</v>
      </c>
      <c r="C379" s="41">
        <v>1836722</v>
      </c>
      <c r="D379" s="34" t="s">
        <v>233</v>
      </c>
      <c r="E379" s="34">
        <v>0</v>
      </c>
      <c r="F379" s="41">
        <v>1902226.5000000007</v>
      </c>
      <c r="G379" s="34">
        <v>0</v>
      </c>
      <c r="I379" s="34">
        <v>0</v>
      </c>
      <c r="K379" s="34">
        <v>0</v>
      </c>
      <c r="M379" s="34">
        <v>0</v>
      </c>
      <c r="O379" s="34">
        <v>0</v>
      </c>
      <c r="P379" s="41">
        <v>2192011.5</v>
      </c>
      <c r="Q379" s="34">
        <v>0</v>
      </c>
      <c r="R379" s="34">
        <f t="shared" si="90"/>
        <v>62</v>
      </c>
      <c r="T379" s="34">
        <v>2595</v>
      </c>
      <c r="V379" s="34">
        <v>2714</v>
      </c>
      <c r="X379" s="34">
        <v>0</v>
      </c>
      <c r="Y379" s="41">
        <v>2388992.5000000005</v>
      </c>
      <c r="Z379" s="34">
        <v>0</v>
      </c>
      <c r="AA379" s="34">
        <v>62</v>
      </c>
      <c r="AB379" s="35">
        <f t="shared" si="91"/>
        <v>0</v>
      </c>
      <c r="AC379" s="35">
        <f t="shared" si="92"/>
        <v>2595</v>
      </c>
      <c r="AD379" s="35">
        <f t="shared" si="93"/>
        <v>2714</v>
      </c>
      <c r="AE379" s="70">
        <f t="shared" si="94"/>
        <v>0</v>
      </c>
      <c r="AF379" s="70" t="str">
        <f t="shared" si="95"/>
        <v/>
      </c>
      <c r="AG379" s="70">
        <f t="shared" si="96"/>
        <v>62</v>
      </c>
      <c r="AH379" s="70" t="str">
        <f t="shared" si="97"/>
        <v>2018 (triag)</v>
      </c>
      <c r="AI379" s="70">
        <f t="shared" si="98"/>
        <v>2714</v>
      </c>
      <c r="AJ379" s="70">
        <f t="shared" si="99"/>
        <v>2020</v>
      </c>
      <c r="AK379" s="70" t="str">
        <f t="shared" si="100"/>
        <v/>
      </c>
      <c r="AL379" s="72">
        <f>IF(AK379="Adjust",(_xlfn.XLOOKUP(A379,'Adj factor'!A:A,'Adj factor'!I:I,,0)*AI379),'Aggregate (2)'!AI379)</f>
        <v>2714</v>
      </c>
      <c r="AM379" s="72">
        <f t="shared" si="101"/>
        <v>2714</v>
      </c>
      <c r="AN379" s="73" t="str">
        <f t="shared" si="102"/>
        <v>Increasing</v>
      </c>
      <c r="AO379" s="42">
        <f>VLOOKUP(B379,'Growthrates source'!A$2:H$49,8,FALSE)</f>
        <v>0.2599900753182236</v>
      </c>
      <c r="AP379" s="42">
        <f>VLOOKUP(B379,'Growthrates source'!A$2:I$49,9,FALSE)</f>
        <v>5.4673730437993617E-2</v>
      </c>
      <c r="AQ379" s="41">
        <f t="shared" si="103"/>
        <v>16.897809674222518</v>
      </c>
      <c r="AR379" s="41">
        <f t="shared" si="104"/>
        <v>73.050835562539334</v>
      </c>
      <c r="AS379" s="43">
        <f t="shared" si="105"/>
        <v>0</v>
      </c>
      <c r="AT379" s="43">
        <f t="shared" si="106"/>
        <v>0.28284523142328405</v>
      </c>
      <c r="AU379" s="43">
        <f t="shared" si="107"/>
        <v>11.360437506605816</v>
      </c>
    </row>
    <row r="380" spans="1:47" x14ac:dyDescent="0.35">
      <c r="A380" t="str">
        <f>_xlfn.XLOOKUP(B380,'country codes'!G:G,'country codes'!H:H,,0)</f>
        <v>Gabon</v>
      </c>
      <c r="B380" s="34" t="s">
        <v>158</v>
      </c>
      <c r="C380" s="41">
        <v>1836723</v>
      </c>
      <c r="D380" s="34" t="s">
        <v>134</v>
      </c>
      <c r="E380" s="34">
        <v>0</v>
      </c>
      <c r="F380" s="41">
        <v>1902226.5000000007</v>
      </c>
      <c r="G380" s="34">
        <v>0</v>
      </c>
      <c r="I380" s="34">
        <v>0</v>
      </c>
      <c r="K380" s="34">
        <v>0</v>
      </c>
      <c r="M380" s="34">
        <v>287</v>
      </c>
      <c r="O380" s="34">
        <v>442</v>
      </c>
      <c r="P380" s="41">
        <v>2192011.5</v>
      </c>
      <c r="Q380" s="34">
        <v>0</v>
      </c>
      <c r="R380" s="34">
        <f t="shared" si="90"/>
        <v>439</v>
      </c>
      <c r="T380" s="34">
        <v>72</v>
      </c>
      <c r="V380" s="34">
        <v>74</v>
      </c>
      <c r="X380" s="34">
        <v>0</v>
      </c>
      <c r="Y380" s="41">
        <v>2388992.5000000005</v>
      </c>
      <c r="Z380" s="34">
        <v>228</v>
      </c>
      <c r="AA380" s="34">
        <v>439</v>
      </c>
      <c r="AB380" s="35">
        <f t="shared" si="91"/>
        <v>0</v>
      </c>
      <c r="AC380" s="35">
        <f t="shared" si="92"/>
        <v>442</v>
      </c>
      <c r="AD380" s="35">
        <f t="shared" si="93"/>
        <v>228</v>
      </c>
      <c r="AE380" s="70">
        <f t="shared" si="94"/>
        <v>0</v>
      </c>
      <c r="AF380" s="70" t="str">
        <f t="shared" si="95"/>
        <v/>
      </c>
      <c r="AG380" s="70">
        <f t="shared" si="96"/>
        <v>439</v>
      </c>
      <c r="AH380" s="70" t="str">
        <f t="shared" si="97"/>
        <v>2018 (triag)</v>
      </c>
      <c r="AI380" s="70">
        <f t="shared" si="98"/>
        <v>228</v>
      </c>
      <c r="AJ380" s="70">
        <f t="shared" si="99"/>
        <v>2022</v>
      </c>
      <c r="AK380" s="70" t="str">
        <f t="shared" si="100"/>
        <v>Adjust</v>
      </c>
      <c r="AL380" s="72">
        <f>IF(AK380="Adjust",(_xlfn.XLOOKUP(A380,'Adj factor'!A:A,'Adj factor'!I:I,,0)*AI380),'Aggregate (2)'!AI380)</f>
        <v>253.30015715034051</v>
      </c>
      <c r="AM380" s="72">
        <f t="shared" si="101"/>
        <v>439</v>
      </c>
      <c r="AN380" s="73" t="str">
        <f t="shared" si="102"/>
        <v>Decreasing</v>
      </c>
      <c r="AO380" s="42">
        <f>VLOOKUP(B380,'Growthrates source'!A$2:H$49,8,FALSE)</f>
        <v>0.2599900753182236</v>
      </c>
      <c r="AP380" s="42">
        <f>VLOOKUP(B380,'Growthrates source'!A$2:I$49,9,FALSE)</f>
        <v>5.4673730437993617E-2</v>
      </c>
      <c r="AQ380" s="41">
        <f t="shared" si="103"/>
        <v>119.64739430618847</v>
      </c>
      <c r="AR380" s="41">
        <f t="shared" si="104"/>
        <v>517.2470453541091</v>
      </c>
      <c r="AS380" s="43">
        <f t="shared" si="105"/>
        <v>0</v>
      </c>
      <c r="AT380" s="43">
        <f t="shared" si="106"/>
        <v>2.0027267192713176</v>
      </c>
      <c r="AU380" s="43">
        <f t="shared" si="107"/>
        <v>1.8375947182755907</v>
      </c>
    </row>
    <row r="381" spans="1:47" x14ac:dyDescent="0.35">
      <c r="A381" t="str">
        <f>_xlfn.XLOOKUP(B381,'country codes'!G:G,'country codes'!H:H,,0)</f>
        <v>Gabon</v>
      </c>
      <c r="B381" s="34" t="s">
        <v>158</v>
      </c>
      <c r="C381" s="41">
        <v>1836724</v>
      </c>
      <c r="D381" s="34" t="s">
        <v>142</v>
      </c>
      <c r="E381" s="34">
        <v>0</v>
      </c>
      <c r="F381" s="41">
        <v>1902226.5000000007</v>
      </c>
      <c r="G381" s="34">
        <v>0</v>
      </c>
      <c r="I381" s="34">
        <v>0</v>
      </c>
      <c r="K381" s="34">
        <v>0</v>
      </c>
      <c r="M381" s="34">
        <v>0</v>
      </c>
      <c r="O381" s="34">
        <v>58</v>
      </c>
      <c r="P381" s="41">
        <v>2192011.5</v>
      </c>
      <c r="Q381" s="34">
        <v>0</v>
      </c>
      <c r="R381" s="34">
        <f t="shared" si="90"/>
        <v>58</v>
      </c>
      <c r="T381" s="34">
        <v>703</v>
      </c>
      <c r="V381" s="34">
        <v>615</v>
      </c>
      <c r="X381" s="34">
        <v>0</v>
      </c>
      <c r="Y381" s="41">
        <v>2388992.5000000005</v>
      </c>
      <c r="Z381" s="34">
        <v>84</v>
      </c>
      <c r="AA381" s="34">
        <v>58</v>
      </c>
      <c r="AB381" s="35">
        <f t="shared" si="91"/>
        <v>0</v>
      </c>
      <c r="AC381" s="35">
        <f t="shared" si="92"/>
        <v>703</v>
      </c>
      <c r="AD381" s="35">
        <f t="shared" si="93"/>
        <v>615</v>
      </c>
      <c r="AE381" s="70">
        <f t="shared" si="94"/>
        <v>0</v>
      </c>
      <c r="AF381" s="70" t="str">
        <f t="shared" si="95"/>
        <v/>
      </c>
      <c r="AG381" s="70">
        <f t="shared" si="96"/>
        <v>58</v>
      </c>
      <c r="AH381" s="70">
        <f t="shared" si="97"/>
        <v>2017</v>
      </c>
      <c r="AI381" s="70">
        <f t="shared" si="98"/>
        <v>84</v>
      </c>
      <c r="AJ381" s="70">
        <f t="shared" si="99"/>
        <v>2022</v>
      </c>
      <c r="AK381" s="70" t="str">
        <f t="shared" si="100"/>
        <v/>
      </c>
      <c r="AL381" s="72">
        <f>IF(AK381="Adjust",(_xlfn.XLOOKUP(A381,'Adj factor'!A:A,'Adj factor'!I:I,,0)*AI381),'Aggregate (2)'!AI381)</f>
        <v>84</v>
      </c>
      <c r="AM381" s="72">
        <f t="shared" si="101"/>
        <v>84</v>
      </c>
      <c r="AN381" s="73" t="str">
        <f t="shared" si="102"/>
        <v>Increasing</v>
      </c>
      <c r="AO381" s="42">
        <f>VLOOKUP(B381,'Growthrates source'!A$2:H$49,8,FALSE)</f>
        <v>0.2599900753182236</v>
      </c>
      <c r="AP381" s="42">
        <f>VLOOKUP(B381,'Growthrates source'!A$2:I$49,9,FALSE)</f>
        <v>5.4673730437993617E-2</v>
      </c>
      <c r="AQ381" s="41">
        <f t="shared" si="103"/>
        <v>15.807628404917839</v>
      </c>
      <c r="AR381" s="41">
        <f t="shared" si="104"/>
        <v>68.337878429472283</v>
      </c>
      <c r="AS381" s="43">
        <f t="shared" si="105"/>
        <v>0</v>
      </c>
      <c r="AT381" s="43">
        <f t="shared" si="106"/>
        <v>0.26459715197662054</v>
      </c>
      <c r="AU381" s="43">
        <f t="shared" si="107"/>
        <v>0.35161265679988524</v>
      </c>
    </row>
    <row r="382" spans="1:47" x14ac:dyDescent="0.35">
      <c r="A382" t="str">
        <f>_xlfn.XLOOKUP(B382,'country codes'!G:G,'country codes'!H:H,,0)</f>
        <v>Gabon</v>
      </c>
      <c r="B382" s="34" t="s">
        <v>158</v>
      </c>
      <c r="C382" s="41">
        <v>1836725</v>
      </c>
      <c r="D382" s="34" t="s">
        <v>83</v>
      </c>
      <c r="E382" s="34">
        <v>0</v>
      </c>
      <c r="F382" s="41">
        <v>1902226.5000000007</v>
      </c>
      <c r="G382" s="34">
        <v>0</v>
      </c>
      <c r="I382" s="34">
        <v>0</v>
      </c>
      <c r="K382" s="34">
        <v>0</v>
      </c>
      <c r="M382" s="34">
        <v>0</v>
      </c>
      <c r="O382" s="34">
        <v>43</v>
      </c>
      <c r="P382" s="41">
        <v>2192011.5</v>
      </c>
      <c r="Q382" s="34">
        <v>0</v>
      </c>
      <c r="R382" s="34">
        <f t="shared" si="90"/>
        <v>43</v>
      </c>
      <c r="T382" s="34">
        <v>43</v>
      </c>
      <c r="V382" s="34">
        <v>32</v>
      </c>
      <c r="X382" s="34">
        <v>0</v>
      </c>
      <c r="Y382" s="41">
        <v>2388992.5000000005</v>
      </c>
      <c r="Z382" s="34">
        <v>2</v>
      </c>
      <c r="AA382" s="34">
        <v>43</v>
      </c>
      <c r="AB382" s="35">
        <f t="shared" si="91"/>
        <v>0</v>
      </c>
      <c r="AC382" s="35">
        <f t="shared" si="92"/>
        <v>43</v>
      </c>
      <c r="AD382" s="35">
        <f t="shared" si="93"/>
        <v>32</v>
      </c>
      <c r="AE382" s="70">
        <f t="shared" si="94"/>
        <v>0</v>
      </c>
      <c r="AF382" s="70" t="str">
        <f t="shared" si="95"/>
        <v/>
      </c>
      <c r="AG382" s="70">
        <f t="shared" si="96"/>
        <v>43</v>
      </c>
      <c r="AH382" s="70">
        <f t="shared" si="97"/>
        <v>2017</v>
      </c>
      <c r="AI382" s="70">
        <f t="shared" si="98"/>
        <v>2</v>
      </c>
      <c r="AJ382" s="70">
        <f t="shared" si="99"/>
        <v>2022</v>
      </c>
      <c r="AK382" s="70" t="str">
        <f t="shared" si="100"/>
        <v>Adjust</v>
      </c>
      <c r="AL382" s="72">
        <f>IF(AK382="Adjust",(_xlfn.XLOOKUP(A382,'Adj factor'!A:A,'Adj factor'!I:I,,0)*AI382),'Aggregate (2)'!AI382)</f>
        <v>2.2219312030731624</v>
      </c>
      <c r="AM382" s="72">
        <f t="shared" si="101"/>
        <v>43</v>
      </c>
      <c r="AN382" s="73" t="str">
        <f t="shared" si="102"/>
        <v>Decreasing</v>
      </c>
      <c r="AO382" s="42">
        <f>VLOOKUP(B382,'Growthrates source'!A$2:H$49,8,FALSE)</f>
        <v>0.2599900753182236</v>
      </c>
      <c r="AP382" s="42">
        <f>VLOOKUP(B382,'Growthrates source'!A$2:I$49,9,FALSE)</f>
        <v>5.4673730437993617E-2</v>
      </c>
      <c r="AQ382" s="41">
        <f t="shared" si="103"/>
        <v>11.719448645025295</v>
      </c>
      <c r="AR382" s="41">
        <f t="shared" si="104"/>
        <v>50.664289180470824</v>
      </c>
      <c r="AS382" s="43">
        <f t="shared" si="105"/>
        <v>0</v>
      </c>
      <c r="AT382" s="43">
        <f t="shared" si="106"/>
        <v>0.19616685405163248</v>
      </c>
      <c r="AU382" s="43">
        <f t="shared" si="107"/>
        <v>0.17999219336184602</v>
      </c>
    </row>
    <row r="383" spans="1:47" x14ac:dyDescent="0.35">
      <c r="A383" t="str">
        <f>_xlfn.XLOOKUP(B383,'country codes'!G:G,'country codes'!H:H,,0)</f>
        <v>Gabon</v>
      </c>
      <c r="B383" s="34" t="s">
        <v>158</v>
      </c>
      <c r="C383" s="41">
        <v>1836726</v>
      </c>
      <c r="D383" s="34" t="s">
        <v>84</v>
      </c>
      <c r="E383" s="34">
        <v>0</v>
      </c>
      <c r="F383" s="41">
        <v>1902226.5000000007</v>
      </c>
      <c r="G383" s="34">
        <v>0</v>
      </c>
      <c r="I383" s="34">
        <v>0</v>
      </c>
      <c r="K383" s="34">
        <v>0</v>
      </c>
      <c r="M383" s="34">
        <v>0</v>
      </c>
      <c r="O383" s="34">
        <v>0</v>
      </c>
      <c r="P383" s="41">
        <v>2192011.5</v>
      </c>
      <c r="Q383" s="34">
        <v>0</v>
      </c>
      <c r="R383" s="34">
        <f t="shared" si="90"/>
        <v>0</v>
      </c>
      <c r="T383" s="34">
        <v>119</v>
      </c>
      <c r="V383" s="34">
        <v>115</v>
      </c>
      <c r="X383" s="34">
        <v>0</v>
      </c>
      <c r="Y383" s="41">
        <v>2388992.5000000005</v>
      </c>
      <c r="Z383" s="34">
        <v>0</v>
      </c>
      <c r="AA383" s="34">
        <v>0</v>
      </c>
      <c r="AB383" s="35">
        <f t="shared" si="91"/>
        <v>0</v>
      </c>
      <c r="AC383" s="35">
        <f t="shared" si="92"/>
        <v>119</v>
      </c>
      <c r="AD383" s="35">
        <f t="shared" si="93"/>
        <v>115</v>
      </c>
      <c r="AE383" s="70">
        <f t="shared" si="94"/>
        <v>0</v>
      </c>
      <c r="AF383" s="70" t="str">
        <f t="shared" si="95"/>
        <v/>
      </c>
      <c r="AG383" s="70">
        <f t="shared" si="96"/>
        <v>119</v>
      </c>
      <c r="AH383" s="70">
        <f t="shared" si="97"/>
        <v>2019</v>
      </c>
      <c r="AI383" s="70">
        <f t="shared" si="98"/>
        <v>115</v>
      </c>
      <c r="AJ383" s="70">
        <f t="shared" si="99"/>
        <v>2020</v>
      </c>
      <c r="AK383" s="70" t="str">
        <f t="shared" si="100"/>
        <v>Adjust</v>
      </c>
      <c r="AL383" s="72">
        <f>IF(AK383="Adjust",(_xlfn.XLOOKUP(A383,'Adj factor'!A:A,'Adj factor'!I:I,,0)*AI383),'Aggregate (2)'!AI383)</f>
        <v>127.76104417670683</v>
      </c>
      <c r="AM383" s="72">
        <f t="shared" si="101"/>
        <v>127.76104417670683</v>
      </c>
      <c r="AN383" s="73" t="str">
        <f t="shared" si="102"/>
        <v>Increasing</v>
      </c>
      <c r="AO383" s="42">
        <f>VLOOKUP(B383,'Growthrates source'!A$2:H$49,8,FALSE)</f>
        <v>0.2599900753182236</v>
      </c>
      <c r="AP383" s="42">
        <f>VLOOKUP(B383,'Growthrates source'!A$2:I$49,9,FALSE)</f>
        <v>5.4673730437993617E-2</v>
      </c>
      <c r="AQ383" s="41">
        <f t="shared" si="103"/>
        <v>0</v>
      </c>
      <c r="AR383" s="41">
        <f t="shared" si="104"/>
        <v>0</v>
      </c>
      <c r="AS383" s="43">
        <f t="shared" si="105"/>
        <v>0</v>
      </c>
      <c r="AT383" s="43">
        <f t="shared" si="106"/>
        <v>0.54288036353823876</v>
      </c>
      <c r="AU383" s="43">
        <f t="shared" si="107"/>
        <v>0.534790478315469</v>
      </c>
    </row>
    <row r="384" spans="1:47" x14ac:dyDescent="0.35">
      <c r="A384" t="str">
        <f>_xlfn.XLOOKUP(B384,'country codes'!G:G,'country codes'!H:H,,0)</f>
        <v>Gabon</v>
      </c>
      <c r="B384" s="34" t="s">
        <v>158</v>
      </c>
      <c r="C384" s="41">
        <v>1836727</v>
      </c>
      <c r="D384" s="34" t="s">
        <v>126</v>
      </c>
      <c r="E384" s="34">
        <v>0</v>
      </c>
      <c r="F384" s="41">
        <v>1902226.5000000007</v>
      </c>
      <c r="G384" s="34">
        <v>0</v>
      </c>
      <c r="I384" s="34">
        <v>0</v>
      </c>
      <c r="K384" s="34">
        <v>0</v>
      </c>
      <c r="M384" s="34">
        <v>0</v>
      </c>
      <c r="O384" s="34">
        <v>2</v>
      </c>
      <c r="P384" s="41">
        <v>2192011.5</v>
      </c>
      <c r="Q384" s="34">
        <v>0</v>
      </c>
      <c r="R384" s="34">
        <f t="shared" si="90"/>
        <v>0</v>
      </c>
      <c r="T384" s="34">
        <v>1</v>
      </c>
      <c r="V384" s="34">
        <v>0</v>
      </c>
      <c r="X384" s="34">
        <v>0</v>
      </c>
      <c r="Y384" s="41">
        <v>2388992.5000000005</v>
      </c>
      <c r="Z384" s="34">
        <v>0</v>
      </c>
      <c r="AA384" s="34">
        <v>0</v>
      </c>
      <c r="AB384" s="35">
        <f t="shared" si="91"/>
        <v>0</v>
      </c>
      <c r="AC384" s="35">
        <f t="shared" si="92"/>
        <v>2</v>
      </c>
      <c r="AD384" s="35">
        <f t="shared" si="93"/>
        <v>0</v>
      </c>
      <c r="AE384" s="70">
        <f t="shared" si="94"/>
        <v>0</v>
      </c>
      <c r="AF384" s="70" t="str">
        <f t="shared" si="95"/>
        <v/>
      </c>
      <c r="AG384" s="70">
        <f t="shared" si="96"/>
        <v>2</v>
      </c>
      <c r="AH384" s="70">
        <f t="shared" si="97"/>
        <v>2017</v>
      </c>
      <c r="AI384" s="70">
        <f t="shared" si="98"/>
        <v>1</v>
      </c>
      <c r="AJ384" s="70">
        <f t="shared" si="99"/>
        <v>2017</v>
      </c>
      <c r="AK384" s="70" t="str">
        <f t="shared" si="100"/>
        <v>Adjust</v>
      </c>
      <c r="AL384" s="72">
        <f>IF(AK384="Adjust",(_xlfn.XLOOKUP(A384,'Adj factor'!A:A,'Adj factor'!I:I,,0)*AI384),'Aggregate (2)'!AI384)</f>
        <v>1.1109656015365812</v>
      </c>
      <c r="AM384" s="72">
        <f t="shared" si="101"/>
        <v>2</v>
      </c>
      <c r="AN384" s="73" t="str">
        <f t="shared" si="102"/>
        <v>Decreasing</v>
      </c>
      <c r="AO384" s="42">
        <f>VLOOKUP(B384,'Growthrates source'!A$2:H$49,8,FALSE)</f>
        <v>0.2599900753182236</v>
      </c>
      <c r="AP384" s="42">
        <f>VLOOKUP(B384,'Growthrates source'!A$2:I$49,9,FALSE)</f>
        <v>5.4673730437993617E-2</v>
      </c>
      <c r="AQ384" s="41">
        <f t="shared" si="103"/>
        <v>0</v>
      </c>
      <c r="AR384" s="41">
        <f t="shared" si="104"/>
        <v>0</v>
      </c>
      <c r="AS384" s="43">
        <f t="shared" si="105"/>
        <v>0</v>
      </c>
      <c r="AT384" s="43">
        <f t="shared" si="106"/>
        <v>9.1240397233317439E-3</v>
      </c>
      <c r="AU384" s="43">
        <f t="shared" si="107"/>
        <v>8.3717299238067911E-3</v>
      </c>
    </row>
    <row r="385" spans="1:47" x14ac:dyDescent="0.35">
      <c r="A385" t="str">
        <f>_xlfn.XLOOKUP(B385,'country codes'!G:G,'country codes'!H:H,,0)</f>
        <v>Gabon</v>
      </c>
      <c r="B385" s="34" t="s">
        <v>158</v>
      </c>
      <c r="C385" s="41">
        <v>1836728</v>
      </c>
      <c r="D385" s="34" t="s">
        <v>87</v>
      </c>
      <c r="E385" s="34">
        <v>0</v>
      </c>
      <c r="F385" s="41">
        <v>1902226.5000000007</v>
      </c>
      <c r="G385" s="34">
        <v>0</v>
      </c>
      <c r="I385" s="34">
        <v>0</v>
      </c>
      <c r="K385" s="34">
        <v>0</v>
      </c>
      <c r="M385" s="34">
        <v>0</v>
      </c>
      <c r="O385" s="34">
        <v>99</v>
      </c>
      <c r="P385" s="41">
        <v>2192011.5</v>
      </c>
      <c r="Q385" s="34">
        <v>0</v>
      </c>
      <c r="R385" s="34">
        <f t="shared" si="90"/>
        <v>99</v>
      </c>
      <c r="T385" s="34">
        <v>117</v>
      </c>
      <c r="V385" s="34">
        <v>112</v>
      </c>
      <c r="X385" s="34">
        <v>0</v>
      </c>
      <c r="Y385" s="41">
        <v>2388992.5000000005</v>
      </c>
      <c r="Z385" s="34">
        <v>0</v>
      </c>
      <c r="AA385" s="34">
        <v>99</v>
      </c>
      <c r="AB385" s="35">
        <f t="shared" si="91"/>
        <v>0</v>
      </c>
      <c r="AC385" s="35">
        <f t="shared" si="92"/>
        <v>117</v>
      </c>
      <c r="AD385" s="35">
        <f t="shared" si="93"/>
        <v>112</v>
      </c>
      <c r="AE385" s="70">
        <f t="shared" si="94"/>
        <v>0</v>
      </c>
      <c r="AF385" s="70" t="str">
        <f t="shared" si="95"/>
        <v/>
      </c>
      <c r="AG385" s="70">
        <f t="shared" si="96"/>
        <v>99</v>
      </c>
      <c r="AH385" s="70">
        <f t="shared" si="97"/>
        <v>2017</v>
      </c>
      <c r="AI385" s="70">
        <f t="shared" si="98"/>
        <v>112</v>
      </c>
      <c r="AJ385" s="70">
        <f t="shared" si="99"/>
        <v>2020</v>
      </c>
      <c r="AK385" s="70" t="str">
        <f t="shared" si="100"/>
        <v/>
      </c>
      <c r="AL385" s="72">
        <f>IF(AK385="Adjust",(_xlfn.XLOOKUP(A385,'Adj factor'!A:A,'Adj factor'!I:I,,0)*AI385),'Aggregate (2)'!AI385)</f>
        <v>112</v>
      </c>
      <c r="AM385" s="72">
        <f t="shared" si="101"/>
        <v>112</v>
      </c>
      <c r="AN385" s="73" t="str">
        <f t="shared" si="102"/>
        <v>Increasing</v>
      </c>
      <c r="AO385" s="42">
        <f>VLOOKUP(B385,'Growthrates source'!A$2:H$49,8,FALSE)</f>
        <v>0.2599900753182236</v>
      </c>
      <c r="AP385" s="42">
        <f>VLOOKUP(B385,'Growthrates source'!A$2:I$49,9,FALSE)</f>
        <v>5.4673730437993617E-2</v>
      </c>
      <c r="AQ385" s="41">
        <f t="shared" si="103"/>
        <v>26.981986415290795</v>
      </c>
      <c r="AR385" s="41">
        <f t="shared" si="104"/>
        <v>116.64568904340958</v>
      </c>
      <c r="AS385" s="43">
        <f t="shared" si="105"/>
        <v>0</v>
      </c>
      <c r="AT385" s="43">
        <f t="shared" si="106"/>
        <v>0.45163996630492131</v>
      </c>
      <c r="AU385" s="43">
        <f t="shared" si="107"/>
        <v>0.46881687573318032</v>
      </c>
    </row>
    <row r="386" spans="1:47" x14ac:dyDescent="0.35">
      <c r="A386" t="str">
        <f>_xlfn.XLOOKUP(B386,'country codes'!G:G,'country codes'!H:H,,0)</f>
        <v>Ghana</v>
      </c>
      <c r="B386" s="34" t="s">
        <v>173</v>
      </c>
      <c r="C386" s="41">
        <v>26858761.999999993</v>
      </c>
      <c r="D386" s="34" t="s">
        <v>135</v>
      </c>
      <c r="E386" s="34">
        <v>4972</v>
      </c>
      <c r="F386" s="41">
        <v>27525596.999999989</v>
      </c>
      <c r="G386" s="34">
        <v>5460</v>
      </c>
      <c r="H386" s="34">
        <v>28196358.499999996</v>
      </c>
      <c r="I386" s="34">
        <v>6032</v>
      </c>
      <c r="J386" s="34">
        <v>28870939.000000007</v>
      </c>
      <c r="K386" s="34">
        <v>6526</v>
      </c>
      <c r="L386" s="34">
        <v>29554302.499999993</v>
      </c>
      <c r="M386" s="34">
        <v>7236</v>
      </c>
      <c r="N386" s="34">
        <v>30222261.500000004</v>
      </c>
      <c r="O386" s="34">
        <v>5358</v>
      </c>
      <c r="P386" s="41">
        <v>30870640.5</v>
      </c>
      <c r="Q386" s="34">
        <v>8812</v>
      </c>
      <c r="R386" s="34">
        <f t="shared" si="90"/>
        <v>8812</v>
      </c>
      <c r="S386" s="34">
        <v>31522289.999999996</v>
      </c>
      <c r="T386" s="34">
        <v>6634</v>
      </c>
      <c r="U386" s="34">
        <v>32180401.499999981</v>
      </c>
      <c r="V386" s="34">
        <v>10570</v>
      </c>
      <c r="W386" s="34">
        <v>32833031.499999996</v>
      </c>
      <c r="X386" s="34">
        <v>8338</v>
      </c>
      <c r="Y386" s="41">
        <v>33475870.500000011</v>
      </c>
      <c r="Z386" s="34">
        <v>9452</v>
      </c>
      <c r="AA386" s="34">
        <v>4406</v>
      </c>
      <c r="AB386" s="35">
        <f t="shared" si="91"/>
        <v>6526</v>
      </c>
      <c r="AC386" s="35">
        <f t="shared" si="92"/>
        <v>8812</v>
      </c>
      <c r="AD386" s="35">
        <f t="shared" si="93"/>
        <v>10570</v>
      </c>
      <c r="AE386" s="70">
        <f t="shared" si="94"/>
        <v>5460</v>
      </c>
      <c r="AF386" s="70">
        <f t="shared" si="95"/>
        <v>2013</v>
      </c>
      <c r="AG386" s="70">
        <f t="shared" si="96"/>
        <v>8812</v>
      </c>
      <c r="AH386" s="70">
        <f t="shared" si="97"/>
        <v>2018</v>
      </c>
      <c r="AI386" s="70">
        <f t="shared" si="98"/>
        <v>9452</v>
      </c>
      <c r="AJ386" s="70">
        <f t="shared" si="99"/>
        <v>2022</v>
      </c>
      <c r="AK386" s="70" t="str">
        <f t="shared" si="100"/>
        <v/>
      </c>
      <c r="AL386" s="72">
        <f>IF(AK386="Adjust",(_xlfn.XLOOKUP(A386,'Adj factor'!A:A,'Adj factor'!I:I,,0)*AI386),'Aggregate (2)'!AI386)</f>
        <v>9452</v>
      </c>
      <c r="AM386" s="72">
        <f t="shared" si="101"/>
        <v>9452</v>
      </c>
      <c r="AN386" s="73" t="str">
        <f t="shared" si="102"/>
        <v>Increasing</v>
      </c>
      <c r="AO386" s="42">
        <f>VLOOKUP(B386,'Growthrates source'!A$2:H$49,8,FALSE)</f>
        <v>2.6327637949120408E-2</v>
      </c>
      <c r="AP386" s="42">
        <f>VLOOKUP(B386,'Growthrates source'!A$2:I$49,9,FALSE)</f>
        <v>6.0316928868946684E-2</v>
      </c>
      <c r="AQ386" s="41">
        <f t="shared" si="103"/>
        <v>3862.555683787652</v>
      </c>
      <c r="AR386" s="41">
        <f t="shared" si="104"/>
        <v>5279.9574289509956</v>
      </c>
      <c r="AS386" s="43">
        <f t="shared" si="105"/>
        <v>1.9836082029392503</v>
      </c>
      <c r="AT386" s="43">
        <f t="shared" si="106"/>
        <v>2.8544921184903824</v>
      </c>
      <c r="AU386" s="43">
        <f t="shared" si="107"/>
        <v>2.8235262769343059</v>
      </c>
    </row>
    <row r="387" spans="1:47" x14ac:dyDescent="0.35">
      <c r="A387" t="str">
        <f>_xlfn.XLOOKUP(B387,'country codes'!G:G,'country codes'!H:H,,0)</f>
        <v>Ghana</v>
      </c>
      <c r="B387" s="34" t="s">
        <v>173</v>
      </c>
      <c r="C387" s="41">
        <v>26858763</v>
      </c>
      <c r="D387" s="34" t="s">
        <v>139</v>
      </c>
      <c r="E387" s="34">
        <v>0</v>
      </c>
      <c r="F387" s="41">
        <v>27525596.999999989</v>
      </c>
      <c r="G387" s="34">
        <v>0</v>
      </c>
      <c r="I387" s="34">
        <v>74808</v>
      </c>
      <c r="K387" s="34">
        <v>97878</v>
      </c>
      <c r="M387" s="34">
        <v>105210</v>
      </c>
      <c r="O387" s="34">
        <v>117216</v>
      </c>
      <c r="P387" s="41">
        <v>30870640.5</v>
      </c>
      <c r="Q387" s="34">
        <v>250048</v>
      </c>
      <c r="R387" s="34">
        <f t="shared" ref="R387:R450" si="108">MAX(Q387,AA387)</f>
        <v>250048</v>
      </c>
      <c r="T387" s="34">
        <v>139578</v>
      </c>
      <c r="V387" s="34">
        <v>191578</v>
      </c>
      <c r="X387" s="34">
        <v>186288</v>
      </c>
      <c r="Y387" s="41">
        <v>33475870.500000011</v>
      </c>
      <c r="Z387" s="34">
        <v>205886</v>
      </c>
      <c r="AA387" s="34">
        <v>42827</v>
      </c>
      <c r="AB387" s="35">
        <f t="shared" ref="AB387:AB450" si="109">MAX(G387,E387,I387,K387)</f>
        <v>97878</v>
      </c>
      <c r="AC387" s="35">
        <f t="shared" ref="AC387:AC450" si="110">MAX(M387,O387,Q387,T387)</f>
        <v>250048</v>
      </c>
      <c r="AD387" s="35">
        <f t="shared" ref="AD387:AD450" si="111">MAX(V387,X387,Z387)</f>
        <v>205886</v>
      </c>
      <c r="AE387" s="70">
        <f t="shared" ref="AE387:AE450" si="112">IF(G387&gt;0,G387,IF(E387&gt;0,E387,IF(I387&gt;0,I387,K387)))</f>
        <v>74808</v>
      </c>
      <c r="AF387" s="70">
        <f t="shared" ref="AF387:AF450" si="113">IF(AE387&gt;0,_xlfn.XLOOKUP(AE387,$B387:$K387,$B$1:$K$1,,0),"")</f>
        <v>2014</v>
      </c>
      <c r="AG387" s="70">
        <f t="shared" ref="AG387:AG450" si="114">IF(R387&gt;0,R387,IF(O387&gt;0,O387,T387))</f>
        <v>250048</v>
      </c>
      <c r="AH387" s="70">
        <f t="shared" ref="AH387:AH450" si="115">IF(AG387&gt;0,_xlfn.XLOOKUP(AG387,$L387:$T387,$L$1:$T$1,,0),"")</f>
        <v>2018</v>
      </c>
      <c r="AI387" s="70">
        <f t="shared" ref="AI387:AI450" si="116">IF((IF(Z387&gt;0,Z387,IF(X387&gt;0,X387,IF(V387&gt;0,V387,T387))))=0,AG387,IF(Z387&gt;0,Z387,IF(X387&gt;0,X387,IF(V387&gt;0,V387,T387))))</f>
        <v>205886</v>
      </c>
      <c r="AJ387" s="70">
        <f t="shared" ref="AJ387:AJ450" si="117">IFERROR(IF(AI387&gt;0,_xlfn.XLOOKUP(AI387,$V387:$Z387,$V$1:$Z$1,,0),""),AH387)</f>
        <v>2022</v>
      </c>
      <c r="AK387" s="70" t="str">
        <f t="shared" ref="AK387:AK450" si="118">IF(AI387&lt;AG387,"Adjust","")</f>
        <v>Adjust</v>
      </c>
      <c r="AL387" s="72">
        <f>IF(AK387="Adjust",(_xlfn.XLOOKUP(A387,'Adj factor'!A:A,'Adj factor'!I:I,,0)*AI387),'Aggregate (2)'!AI387)</f>
        <v>248408.55395595133</v>
      </c>
      <c r="AM387" s="72">
        <f t="shared" ref="AM387:AM450" si="119">IF(AL387&lt;AG387,AG387,AL387)</f>
        <v>250048</v>
      </c>
      <c r="AN387" s="73" t="str">
        <f t="shared" ref="AN387:AN450" si="120">IF(AL387&gt;AG387,"Increasing",IF(AL387&lt;AG387,"Decreasing","No change"))</f>
        <v>Decreasing</v>
      </c>
      <c r="AO387" s="42">
        <f>VLOOKUP(B387,'Growthrates source'!A$2:H$49,8,FALSE)</f>
        <v>2.6327637949120408E-2</v>
      </c>
      <c r="AP387" s="42">
        <f>VLOOKUP(B387,'Growthrates source'!A$2:I$49,9,FALSE)</f>
        <v>6.0316928868946684E-2</v>
      </c>
      <c r="AQ387" s="41">
        <f t="shared" ref="AQ387:AQ450" si="121">AA387/(EXP(AO387*5))</f>
        <v>37544.637373938669</v>
      </c>
      <c r="AR387" s="41">
        <f t="shared" ref="AR387:AR450" si="122">AA387*EXP(AP387*3)</f>
        <v>51322.001091621496</v>
      </c>
      <c r="AS387" s="43">
        <f t="shared" ref="AS387:AS450" si="123">(AE387*10000)/F387</f>
        <v>27.177612169501728</v>
      </c>
      <c r="AT387" s="43">
        <f t="shared" ref="AT387:AT450" si="124">(AG387*10000)/P387</f>
        <v>80.998643355002628</v>
      </c>
      <c r="AU387" s="43">
        <f t="shared" ref="AU387:AU450" si="125">(AM387*10000)/Y387</f>
        <v>74.694995608852025</v>
      </c>
    </row>
    <row r="388" spans="1:47" x14ac:dyDescent="0.35">
      <c r="A388" t="str">
        <f>_xlfn.XLOOKUP(B388,'country codes'!G:G,'country codes'!H:H,,0)</f>
        <v>Ghana</v>
      </c>
      <c r="B388" s="34" t="s">
        <v>173</v>
      </c>
      <c r="C388" s="41">
        <v>26858764</v>
      </c>
      <c r="D388" s="34" t="s">
        <v>138</v>
      </c>
      <c r="E388" s="34">
        <v>0</v>
      </c>
      <c r="F388" s="41">
        <v>27525596.999999989</v>
      </c>
      <c r="G388" s="34">
        <v>22574</v>
      </c>
      <c r="I388" s="34">
        <v>0</v>
      </c>
      <c r="K388" s="34">
        <v>13616</v>
      </c>
      <c r="M388" s="34">
        <v>15324</v>
      </c>
      <c r="O388" s="34">
        <v>19108</v>
      </c>
      <c r="P388" s="41">
        <v>30870640.5</v>
      </c>
      <c r="Q388" s="34">
        <v>20978</v>
      </c>
      <c r="R388" s="34">
        <f t="shared" si="108"/>
        <v>20978</v>
      </c>
      <c r="T388" s="34">
        <v>25346</v>
      </c>
      <c r="V388" s="34">
        <v>33400</v>
      </c>
      <c r="X388" s="34">
        <v>38282</v>
      </c>
      <c r="Y388" s="41">
        <v>33475870.500000011</v>
      </c>
      <c r="Z388" s="34">
        <v>47764</v>
      </c>
      <c r="AA388" s="34">
        <v>10625</v>
      </c>
      <c r="AB388" s="35">
        <f t="shared" si="109"/>
        <v>22574</v>
      </c>
      <c r="AC388" s="35">
        <f t="shared" si="110"/>
        <v>25346</v>
      </c>
      <c r="AD388" s="35">
        <f t="shared" si="111"/>
        <v>47764</v>
      </c>
      <c r="AE388" s="70">
        <f t="shared" si="112"/>
        <v>22574</v>
      </c>
      <c r="AF388" s="70">
        <f t="shared" si="113"/>
        <v>2013</v>
      </c>
      <c r="AG388" s="70">
        <f t="shared" si="114"/>
        <v>20978</v>
      </c>
      <c r="AH388" s="70">
        <f t="shared" si="115"/>
        <v>2018</v>
      </c>
      <c r="AI388" s="70">
        <f t="shared" si="116"/>
        <v>47764</v>
      </c>
      <c r="AJ388" s="70">
        <f t="shared" si="117"/>
        <v>2022</v>
      </c>
      <c r="AK388" s="70" t="str">
        <f t="shared" si="118"/>
        <v/>
      </c>
      <c r="AL388" s="72">
        <f>IF(AK388="Adjust",(_xlfn.XLOOKUP(A388,'Adj factor'!A:A,'Adj factor'!I:I,,0)*AI388),'Aggregate (2)'!AI388)</f>
        <v>47764</v>
      </c>
      <c r="AM388" s="72">
        <f t="shared" si="119"/>
        <v>47764</v>
      </c>
      <c r="AN388" s="73" t="str">
        <f t="shared" si="120"/>
        <v>Increasing</v>
      </c>
      <c r="AO388" s="42">
        <f>VLOOKUP(B388,'Growthrates source'!A$2:H$49,8,FALSE)</f>
        <v>2.6327637949120408E-2</v>
      </c>
      <c r="AP388" s="42">
        <f>VLOOKUP(B388,'Growthrates source'!A$2:I$49,9,FALSE)</f>
        <v>6.0316928868946684E-2</v>
      </c>
      <c r="AQ388" s="41">
        <f t="shared" si="121"/>
        <v>9314.492542043532</v>
      </c>
      <c r="AR388" s="41">
        <f t="shared" si="122"/>
        <v>12732.534653337343</v>
      </c>
      <c r="AS388" s="43">
        <f t="shared" si="123"/>
        <v>8.2010936947162349</v>
      </c>
      <c r="AT388" s="43">
        <f t="shared" si="124"/>
        <v>6.7954534341456245</v>
      </c>
      <c r="AU388" s="43">
        <f t="shared" si="125"/>
        <v>14.26818758902774</v>
      </c>
    </row>
    <row r="389" spans="1:47" x14ac:dyDescent="0.35">
      <c r="A389" t="str">
        <f>_xlfn.XLOOKUP(B389,'country codes'!G:G,'country codes'!H:H,,0)</f>
        <v>Ghana</v>
      </c>
      <c r="B389" s="34" t="s">
        <v>173</v>
      </c>
      <c r="C389" s="41">
        <v>26858765</v>
      </c>
      <c r="D389" s="34" t="s">
        <v>82</v>
      </c>
      <c r="E389" s="34">
        <v>451</v>
      </c>
      <c r="F389" s="41">
        <v>27525596.999999989</v>
      </c>
      <c r="G389" s="34">
        <v>216</v>
      </c>
      <c r="I389" s="34">
        <v>55</v>
      </c>
      <c r="K389" s="34">
        <v>1845</v>
      </c>
      <c r="M389" s="34">
        <v>440</v>
      </c>
      <c r="O389" s="34">
        <v>0</v>
      </c>
      <c r="P389" s="41">
        <v>30870640.5</v>
      </c>
      <c r="Q389" s="34">
        <v>0</v>
      </c>
      <c r="R389" s="34">
        <f t="shared" si="108"/>
        <v>2127</v>
      </c>
      <c r="T389" s="34">
        <v>0</v>
      </c>
      <c r="V389" s="34">
        <v>0</v>
      </c>
      <c r="X389" s="34">
        <v>0</v>
      </c>
      <c r="Y389" s="41">
        <v>33475870.500000011</v>
      </c>
      <c r="Z389" s="34">
        <v>227</v>
      </c>
      <c r="AA389" s="34">
        <v>2127</v>
      </c>
      <c r="AB389" s="35">
        <f t="shared" si="109"/>
        <v>1845</v>
      </c>
      <c r="AC389" s="35">
        <f t="shared" si="110"/>
        <v>440</v>
      </c>
      <c r="AD389" s="35">
        <f t="shared" si="111"/>
        <v>227</v>
      </c>
      <c r="AE389" s="70">
        <f t="shared" si="112"/>
        <v>216</v>
      </c>
      <c r="AF389" s="70">
        <f t="shared" si="113"/>
        <v>2013</v>
      </c>
      <c r="AG389" s="70">
        <f t="shared" si="114"/>
        <v>2127</v>
      </c>
      <c r="AH389" s="70" t="str">
        <f t="shared" si="115"/>
        <v>2018 (triag)</v>
      </c>
      <c r="AI389" s="70">
        <f t="shared" si="116"/>
        <v>227</v>
      </c>
      <c r="AJ389" s="70">
        <f t="shared" si="117"/>
        <v>2022</v>
      </c>
      <c r="AK389" s="70" t="str">
        <f t="shared" si="118"/>
        <v>Adjust</v>
      </c>
      <c r="AL389" s="72">
        <f>IF(AK389="Adjust",(_xlfn.XLOOKUP(A389,'Adj factor'!A:A,'Adj factor'!I:I,,0)*AI389),'Aggregate (2)'!AI389)</f>
        <v>273.88332255714789</v>
      </c>
      <c r="AM389" s="72">
        <f t="shared" si="119"/>
        <v>2127</v>
      </c>
      <c r="AN389" s="73" t="str">
        <f t="shared" si="120"/>
        <v>Decreasing</v>
      </c>
      <c r="AO389" s="42">
        <f>VLOOKUP(B389,'Growthrates source'!A$2:H$49,8,FALSE)</f>
        <v>2.6327637949120408E-2</v>
      </c>
      <c r="AP389" s="42">
        <f>VLOOKUP(B389,'Growthrates source'!A$2:I$49,9,FALSE)</f>
        <v>6.0316928868946684E-2</v>
      </c>
      <c r="AQ389" s="41">
        <f t="shared" si="121"/>
        <v>1864.6518246519145</v>
      </c>
      <c r="AR389" s="41">
        <f t="shared" si="122"/>
        <v>2548.9036430728024</v>
      </c>
      <c r="AS389" s="43">
        <f t="shared" si="123"/>
        <v>7.847241242397035E-2</v>
      </c>
      <c r="AT389" s="43">
        <f t="shared" si="124"/>
        <v>0.68900416886394045</v>
      </c>
      <c r="AU389" s="43">
        <f t="shared" si="125"/>
        <v>0.63538302909852618</v>
      </c>
    </row>
    <row r="390" spans="1:47" x14ac:dyDescent="0.35">
      <c r="A390" t="str">
        <f>_xlfn.XLOOKUP(B390,'country codes'!G:G,'country codes'!H:H,,0)</f>
        <v>Ghana</v>
      </c>
      <c r="B390" s="34" t="s">
        <v>173</v>
      </c>
      <c r="C390" s="41">
        <v>26858766</v>
      </c>
      <c r="D390" s="34" t="s">
        <v>60</v>
      </c>
      <c r="E390" s="34">
        <v>186</v>
      </c>
      <c r="F390" s="41">
        <v>27525596.999999989</v>
      </c>
      <c r="G390" s="34">
        <v>21</v>
      </c>
      <c r="I390" s="34">
        <v>32</v>
      </c>
      <c r="K390" s="34">
        <v>1450</v>
      </c>
      <c r="M390" s="34">
        <v>80</v>
      </c>
      <c r="O390" s="34">
        <v>0</v>
      </c>
      <c r="P390" s="41">
        <v>30870640.5</v>
      </c>
      <c r="Q390" s="34">
        <v>0</v>
      </c>
      <c r="R390" s="34">
        <f t="shared" si="108"/>
        <v>713</v>
      </c>
      <c r="T390" s="34">
        <v>0</v>
      </c>
      <c r="V390" s="34">
        <v>0</v>
      </c>
      <c r="X390" s="34">
        <v>0</v>
      </c>
      <c r="Y390" s="41">
        <v>33475870.500000011</v>
      </c>
      <c r="Z390" s="34">
        <v>40</v>
      </c>
      <c r="AA390" s="34">
        <v>713</v>
      </c>
      <c r="AB390" s="35">
        <f t="shared" si="109"/>
        <v>1450</v>
      </c>
      <c r="AC390" s="35">
        <f t="shared" si="110"/>
        <v>80</v>
      </c>
      <c r="AD390" s="35">
        <f t="shared" si="111"/>
        <v>40</v>
      </c>
      <c r="AE390" s="70">
        <f t="shared" si="112"/>
        <v>21</v>
      </c>
      <c r="AF390" s="70">
        <f t="shared" si="113"/>
        <v>2013</v>
      </c>
      <c r="AG390" s="70">
        <f t="shared" si="114"/>
        <v>713</v>
      </c>
      <c r="AH390" s="70" t="str">
        <f t="shared" si="115"/>
        <v>2018 (triag)</v>
      </c>
      <c r="AI390" s="70">
        <f t="shared" si="116"/>
        <v>40</v>
      </c>
      <c r="AJ390" s="70">
        <f t="shared" si="117"/>
        <v>2022</v>
      </c>
      <c r="AK390" s="70" t="str">
        <f t="shared" si="118"/>
        <v>Adjust</v>
      </c>
      <c r="AL390" s="72">
        <f>IF(AK390="Adjust",(_xlfn.XLOOKUP(A390,'Adj factor'!A:A,'Adj factor'!I:I,,0)*AI390),'Aggregate (2)'!AI390)</f>
        <v>48.261378424167027</v>
      </c>
      <c r="AM390" s="72">
        <f t="shared" si="119"/>
        <v>713</v>
      </c>
      <c r="AN390" s="73" t="str">
        <f t="shared" si="120"/>
        <v>Decreasing</v>
      </c>
      <c r="AO390" s="42">
        <f>VLOOKUP(B390,'Growthrates source'!A$2:H$49,8,FALSE)</f>
        <v>2.6327637949120408E-2</v>
      </c>
      <c r="AP390" s="42">
        <f>VLOOKUP(B390,'Growthrates source'!A$2:I$49,9,FALSE)</f>
        <v>6.0316928868946684E-2</v>
      </c>
      <c r="AQ390" s="41">
        <f t="shared" si="121"/>
        <v>625.05724070372128</v>
      </c>
      <c r="AR390" s="41">
        <f t="shared" si="122"/>
        <v>854.42797250160243</v>
      </c>
      <c r="AS390" s="43">
        <f t="shared" si="123"/>
        <v>7.6292623189971173E-3</v>
      </c>
      <c r="AT390" s="43">
        <f t="shared" si="124"/>
        <v>0.2309637858015936</v>
      </c>
      <c r="AU390" s="43">
        <f t="shared" si="125"/>
        <v>0.21298923354360561</v>
      </c>
    </row>
    <row r="391" spans="1:47" x14ac:dyDescent="0.35">
      <c r="A391" t="str">
        <f>_xlfn.XLOOKUP(B391,'country codes'!G:G,'country codes'!H:H,,0)</f>
        <v>Ghana</v>
      </c>
      <c r="B391" s="34" t="s">
        <v>173</v>
      </c>
      <c r="C391" s="41">
        <v>26858767</v>
      </c>
      <c r="D391" s="34" t="s">
        <v>127</v>
      </c>
      <c r="E391" s="34">
        <v>0</v>
      </c>
      <c r="F391" s="41">
        <v>27525596.999999989</v>
      </c>
      <c r="G391" s="34">
        <v>5293</v>
      </c>
      <c r="I391" s="34">
        <v>0</v>
      </c>
      <c r="K391" s="34">
        <v>0</v>
      </c>
      <c r="M391" s="34">
        <v>0</v>
      </c>
      <c r="O391" s="34">
        <v>15456</v>
      </c>
      <c r="P391" s="41">
        <v>30870640.5</v>
      </c>
      <c r="Q391" s="34">
        <v>15820</v>
      </c>
      <c r="R391" s="34">
        <f t="shared" si="108"/>
        <v>15820</v>
      </c>
      <c r="T391" s="34">
        <v>0</v>
      </c>
      <c r="V391" s="34">
        <v>0</v>
      </c>
      <c r="X391" s="34">
        <v>0</v>
      </c>
      <c r="Y391" s="41">
        <v>33475870.500000011</v>
      </c>
      <c r="Z391" s="34">
        <v>0</v>
      </c>
      <c r="AA391" s="34">
        <v>15820</v>
      </c>
      <c r="AB391" s="35">
        <f t="shared" si="109"/>
        <v>5293</v>
      </c>
      <c r="AC391" s="35">
        <f t="shared" si="110"/>
        <v>15820</v>
      </c>
      <c r="AD391" s="35">
        <f t="shared" si="111"/>
        <v>0</v>
      </c>
      <c r="AE391" s="70">
        <f t="shared" si="112"/>
        <v>5293</v>
      </c>
      <c r="AF391" s="70">
        <f t="shared" si="113"/>
        <v>2013</v>
      </c>
      <c r="AG391" s="70">
        <f t="shared" si="114"/>
        <v>15820</v>
      </c>
      <c r="AH391" s="70">
        <f t="shared" si="115"/>
        <v>2018</v>
      </c>
      <c r="AI391" s="70">
        <f t="shared" si="116"/>
        <v>15820</v>
      </c>
      <c r="AJ391" s="70">
        <f t="shared" si="117"/>
        <v>2018</v>
      </c>
      <c r="AK391" s="70" t="str">
        <f t="shared" si="118"/>
        <v/>
      </c>
      <c r="AL391" s="72">
        <f>IF(AK391="Adjust",(_xlfn.XLOOKUP(A391,'Adj factor'!A:A,'Adj factor'!I:I,,0)*AI391),'Aggregate (2)'!AI391)</f>
        <v>15820</v>
      </c>
      <c r="AM391" s="72">
        <f t="shared" si="119"/>
        <v>15820</v>
      </c>
      <c r="AN391" s="73" t="str">
        <f t="shared" si="120"/>
        <v>No change</v>
      </c>
      <c r="AO391" s="42">
        <f>VLOOKUP(B391,'Growthrates source'!A$2:H$49,8,FALSE)</f>
        <v>2.6327637949120408E-2</v>
      </c>
      <c r="AP391" s="42">
        <f>VLOOKUP(B391,'Growthrates source'!A$2:I$49,9,FALSE)</f>
        <v>6.0316928868946684E-2</v>
      </c>
      <c r="AQ391" s="41">
        <f t="shared" si="121"/>
        <v>13868.731483776815</v>
      </c>
      <c r="AR391" s="41">
        <f t="shared" si="122"/>
        <v>18957.995126192636</v>
      </c>
      <c r="AS391" s="43">
        <f t="shared" si="123"/>
        <v>1.92293740259294</v>
      </c>
      <c r="AT391" s="43">
        <f t="shared" si="124"/>
        <v>5.1246102263411091</v>
      </c>
      <c r="AU391" s="43">
        <f t="shared" si="125"/>
        <v>4.7257919700699027</v>
      </c>
    </row>
    <row r="392" spans="1:47" x14ac:dyDescent="0.35">
      <c r="A392" t="str">
        <f>_xlfn.XLOOKUP(B392,'country codes'!G:G,'country codes'!H:H,,0)</f>
        <v>Ghana</v>
      </c>
      <c r="B392" s="34" t="s">
        <v>173</v>
      </c>
      <c r="C392" s="41">
        <v>26858768</v>
      </c>
      <c r="D392" s="34" t="s">
        <v>61</v>
      </c>
      <c r="E392" s="34">
        <v>0</v>
      </c>
      <c r="F392" s="41">
        <v>27525596.999999989</v>
      </c>
      <c r="G392" s="34">
        <v>4</v>
      </c>
      <c r="I392" s="34">
        <v>0</v>
      </c>
      <c r="K392" s="34">
        <v>0</v>
      </c>
      <c r="M392" s="34">
        <v>19</v>
      </c>
      <c r="O392" s="34">
        <v>0</v>
      </c>
      <c r="P392" s="41">
        <v>30870640.5</v>
      </c>
      <c r="Q392" s="34">
        <v>0</v>
      </c>
      <c r="R392" s="34">
        <f t="shared" si="108"/>
        <v>0</v>
      </c>
      <c r="T392" s="34">
        <v>0</v>
      </c>
      <c r="V392" s="34">
        <v>0</v>
      </c>
      <c r="X392" s="34">
        <v>0</v>
      </c>
      <c r="Y392" s="41">
        <v>33475870.500000011</v>
      </c>
      <c r="Z392" s="34">
        <v>6</v>
      </c>
      <c r="AA392" s="34">
        <v>0</v>
      </c>
      <c r="AB392" s="35">
        <f t="shared" si="109"/>
        <v>4</v>
      </c>
      <c r="AC392" s="35">
        <f t="shared" si="110"/>
        <v>19</v>
      </c>
      <c r="AD392" s="35">
        <f t="shared" si="111"/>
        <v>6</v>
      </c>
      <c r="AE392" s="70">
        <f t="shared" si="112"/>
        <v>4</v>
      </c>
      <c r="AF392" s="70">
        <f t="shared" si="113"/>
        <v>2013</v>
      </c>
      <c r="AG392" s="70">
        <f t="shared" si="114"/>
        <v>0</v>
      </c>
      <c r="AH392" s="70" t="str">
        <f t="shared" si="115"/>
        <v/>
      </c>
      <c r="AI392" s="70">
        <f t="shared" si="116"/>
        <v>6</v>
      </c>
      <c r="AJ392" s="70">
        <f t="shared" si="117"/>
        <v>2022</v>
      </c>
      <c r="AK392" s="70" t="str">
        <f t="shared" si="118"/>
        <v/>
      </c>
      <c r="AL392" s="72">
        <f>IF(AK392="Adjust",(_xlfn.XLOOKUP(A392,'Adj factor'!A:A,'Adj factor'!I:I,,0)*AI392),'Aggregate (2)'!AI392)</f>
        <v>6</v>
      </c>
      <c r="AM392" s="72">
        <f t="shared" si="119"/>
        <v>6</v>
      </c>
      <c r="AN392" s="73" t="str">
        <f t="shared" si="120"/>
        <v>Increasing</v>
      </c>
      <c r="AO392" s="42">
        <f>VLOOKUP(B392,'Growthrates source'!A$2:H$49,8,FALSE)</f>
        <v>2.6327637949120408E-2</v>
      </c>
      <c r="AP392" s="42">
        <f>VLOOKUP(B392,'Growthrates source'!A$2:I$49,9,FALSE)</f>
        <v>6.0316928868946684E-2</v>
      </c>
      <c r="AQ392" s="41">
        <f t="shared" si="121"/>
        <v>0</v>
      </c>
      <c r="AR392" s="41">
        <f t="shared" si="122"/>
        <v>0</v>
      </c>
      <c r="AS392" s="43">
        <f t="shared" si="123"/>
        <v>1.4531928226661176E-3</v>
      </c>
      <c r="AT392" s="43">
        <f t="shared" si="124"/>
        <v>0</v>
      </c>
      <c r="AU392" s="43">
        <f t="shared" si="125"/>
        <v>1.7923357661453487E-3</v>
      </c>
    </row>
    <row r="393" spans="1:47" x14ac:dyDescent="0.35">
      <c r="A393" t="str">
        <f>_xlfn.XLOOKUP(B393,'country codes'!G:G,'country codes'!H:H,,0)</f>
        <v>Ghana</v>
      </c>
      <c r="B393" s="34" t="s">
        <v>173</v>
      </c>
      <c r="C393" s="41">
        <v>26858769</v>
      </c>
      <c r="D393" s="34" t="s">
        <v>62</v>
      </c>
      <c r="E393" s="34">
        <v>0</v>
      </c>
      <c r="F393" s="41">
        <v>27525596.999999989</v>
      </c>
      <c r="G393" s="34">
        <v>351</v>
      </c>
      <c r="I393" s="34">
        <v>0</v>
      </c>
      <c r="K393" s="34">
        <v>0</v>
      </c>
      <c r="M393" s="34">
        <v>160</v>
      </c>
      <c r="O393" s="34">
        <v>0</v>
      </c>
      <c r="P393" s="41">
        <v>30870640.5</v>
      </c>
      <c r="Q393" s="34">
        <v>0</v>
      </c>
      <c r="R393" s="34">
        <f t="shared" si="108"/>
        <v>47</v>
      </c>
      <c r="T393" s="34">
        <v>0</v>
      </c>
      <c r="V393" s="34">
        <v>0</v>
      </c>
      <c r="X393" s="34">
        <v>0</v>
      </c>
      <c r="Y393" s="41">
        <v>33475870.500000011</v>
      </c>
      <c r="Z393" s="34">
        <v>0</v>
      </c>
      <c r="AA393" s="34">
        <v>47</v>
      </c>
      <c r="AB393" s="35">
        <f t="shared" si="109"/>
        <v>351</v>
      </c>
      <c r="AC393" s="35">
        <f t="shared" si="110"/>
        <v>160</v>
      </c>
      <c r="AD393" s="35">
        <f t="shared" si="111"/>
        <v>0</v>
      </c>
      <c r="AE393" s="70">
        <f t="shared" si="112"/>
        <v>351</v>
      </c>
      <c r="AF393" s="70">
        <f t="shared" si="113"/>
        <v>2013</v>
      </c>
      <c r="AG393" s="70">
        <f t="shared" si="114"/>
        <v>47</v>
      </c>
      <c r="AH393" s="70" t="str">
        <f t="shared" si="115"/>
        <v>2018 (triag)</v>
      </c>
      <c r="AI393" s="70">
        <f t="shared" si="116"/>
        <v>47</v>
      </c>
      <c r="AJ393" s="70" t="str">
        <f t="shared" si="117"/>
        <v>2018 (triag)</v>
      </c>
      <c r="AK393" s="70" t="str">
        <f t="shared" si="118"/>
        <v/>
      </c>
      <c r="AL393" s="72">
        <f>IF(AK393="Adjust",(_xlfn.XLOOKUP(A393,'Adj factor'!A:A,'Adj factor'!I:I,,0)*AI393),'Aggregate (2)'!AI393)</f>
        <v>47</v>
      </c>
      <c r="AM393" s="72">
        <f t="shared" si="119"/>
        <v>47</v>
      </c>
      <c r="AN393" s="73" t="str">
        <f t="shared" si="120"/>
        <v>No change</v>
      </c>
      <c r="AO393" s="42">
        <f>VLOOKUP(B393,'Growthrates source'!A$2:H$49,8,FALSE)</f>
        <v>2.6327637949120408E-2</v>
      </c>
      <c r="AP393" s="42">
        <f>VLOOKUP(B393,'Growthrates source'!A$2:I$49,9,FALSE)</f>
        <v>6.0316928868946684E-2</v>
      </c>
      <c r="AQ393" s="41">
        <f t="shared" si="121"/>
        <v>41.202931715392566</v>
      </c>
      <c r="AR393" s="41">
        <f t="shared" si="122"/>
        <v>56.32274152535107</v>
      </c>
      <c r="AS393" s="43">
        <f t="shared" si="123"/>
        <v>0.1275176701889518</v>
      </c>
      <c r="AT393" s="43">
        <f t="shared" si="124"/>
        <v>1.5224821784957782E-2</v>
      </c>
      <c r="AU393" s="43">
        <f t="shared" si="125"/>
        <v>1.40399635014719E-2</v>
      </c>
    </row>
    <row r="394" spans="1:47" x14ac:dyDescent="0.35">
      <c r="A394" t="str">
        <f>_xlfn.XLOOKUP(B394,'country codes'!G:G,'country codes'!H:H,,0)</f>
        <v>Ghana</v>
      </c>
      <c r="B394" s="34" t="s">
        <v>173</v>
      </c>
      <c r="C394" s="41">
        <v>26858770</v>
      </c>
      <c r="D394" s="34" t="s">
        <v>227</v>
      </c>
      <c r="E394" s="34">
        <v>0</v>
      </c>
      <c r="F394" s="41">
        <v>27525596.999999989</v>
      </c>
      <c r="G394" s="34">
        <v>0</v>
      </c>
      <c r="I394" s="34">
        <v>0</v>
      </c>
      <c r="K394" s="34">
        <v>0</v>
      </c>
      <c r="M394" s="34">
        <v>0</v>
      </c>
      <c r="O394" s="34">
        <v>0</v>
      </c>
      <c r="P394" s="41">
        <v>30870640.5</v>
      </c>
      <c r="Q394" s="34">
        <v>0</v>
      </c>
      <c r="R394" s="34">
        <f t="shared" si="108"/>
        <v>4059</v>
      </c>
      <c r="T394" s="34">
        <v>0</v>
      </c>
      <c r="V394" s="34">
        <v>0</v>
      </c>
      <c r="X394" s="34">
        <v>3453</v>
      </c>
      <c r="Y394" s="41">
        <v>33475870.500000011</v>
      </c>
      <c r="Z394" s="34">
        <v>3602</v>
      </c>
      <c r="AA394" s="34">
        <v>4059</v>
      </c>
      <c r="AB394" s="35">
        <f t="shared" si="109"/>
        <v>0</v>
      </c>
      <c r="AC394" s="35">
        <f t="shared" si="110"/>
        <v>0</v>
      </c>
      <c r="AD394" s="35">
        <f t="shared" si="111"/>
        <v>3602</v>
      </c>
      <c r="AE394" s="70">
        <f t="shared" si="112"/>
        <v>0</v>
      </c>
      <c r="AF394" s="70" t="str">
        <f t="shared" si="113"/>
        <v/>
      </c>
      <c r="AG394" s="70">
        <f t="shared" si="114"/>
        <v>4059</v>
      </c>
      <c r="AH394" s="70" t="str">
        <f t="shared" si="115"/>
        <v>2018 (triag)</v>
      </c>
      <c r="AI394" s="70">
        <f t="shared" si="116"/>
        <v>3602</v>
      </c>
      <c r="AJ394" s="70">
        <f t="shared" si="117"/>
        <v>2022</v>
      </c>
      <c r="AK394" s="70" t="str">
        <f t="shared" si="118"/>
        <v>Adjust</v>
      </c>
      <c r="AL394" s="72">
        <f>IF(AK394="Adjust",(_xlfn.XLOOKUP(A394,'Adj factor'!A:A,'Adj factor'!I:I,,0)*AI394),'Aggregate (2)'!AI394)</f>
        <v>4345.9371270962411</v>
      </c>
      <c r="AM394" s="72">
        <f t="shared" si="119"/>
        <v>4345.9371270962411</v>
      </c>
      <c r="AN394" s="73" t="str">
        <f t="shared" si="120"/>
        <v>Increasing</v>
      </c>
      <c r="AO394" s="42">
        <f>VLOOKUP(B394,'Growthrates source'!A$2:H$49,8,FALSE)</f>
        <v>2.6327637949120408E-2</v>
      </c>
      <c r="AP394" s="42">
        <f>VLOOKUP(B394,'Growthrates source'!A$2:I$49,9,FALSE)</f>
        <v>6.0316928868946684E-2</v>
      </c>
      <c r="AQ394" s="41">
        <f t="shared" si="121"/>
        <v>3558.3553155910299</v>
      </c>
      <c r="AR394" s="41">
        <f t="shared" si="122"/>
        <v>4864.1278266255313</v>
      </c>
      <c r="AS394" s="43">
        <f t="shared" si="123"/>
        <v>0</v>
      </c>
      <c r="AT394" s="43">
        <f t="shared" si="124"/>
        <v>1.3148415239392264</v>
      </c>
      <c r="AU394" s="43">
        <f t="shared" si="125"/>
        <v>1.2982297583855928</v>
      </c>
    </row>
    <row r="395" spans="1:47" x14ac:dyDescent="0.35">
      <c r="A395" t="str">
        <f>_xlfn.XLOOKUP(B395,'country codes'!G:G,'country codes'!H:H,,0)</f>
        <v>Ghana</v>
      </c>
      <c r="B395" s="34" t="s">
        <v>173</v>
      </c>
      <c r="C395" s="41">
        <v>26858771</v>
      </c>
      <c r="D395" s="34" t="s">
        <v>228</v>
      </c>
      <c r="E395" s="34">
        <v>0</v>
      </c>
      <c r="F395" s="41">
        <v>27525596.999999989</v>
      </c>
      <c r="G395" s="34">
        <v>0</v>
      </c>
      <c r="I395" s="34">
        <v>0</v>
      </c>
      <c r="K395" s="34">
        <v>0</v>
      </c>
      <c r="M395" s="34">
        <v>0</v>
      </c>
      <c r="O395" s="34">
        <v>0</v>
      </c>
      <c r="P395" s="41">
        <v>30870640.5</v>
      </c>
      <c r="Q395" s="34">
        <v>0</v>
      </c>
      <c r="R395" s="34">
        <f t="shared" si="108"/>
        <v>1033</v>
      </c>
      <c r="T395" s="34">
        <v>0</v>
      </c>
      <c r="V395" s="34">
        <v>0</v>
      </c>
      <c r="X395" s="34">
        <v>0</v>
      </c>
      <c r="Y395" s="41">
        <v>33475870.500000011</v>
      </c>
      <c r="Z395" s="34">
        <v>0</v>
      </c>
      <c r="AA395" s="34">
        <v>1033</v>
      </c>
      <c r="AB395" s="35">
        <f t="shared" si="109"/>
        <v>0</v>
      </c>
      <c r="AC395" s="35">
        <f t="shared" si="110"/>
        <v>0</v>
      </c>
      <c r="AD395" s="35">
        <f t="shared" si="111"/>
        <v>0</v>
      </c>
      <c r="AE395" s="70">
        <f t="shared" si="112"/>
        <v>0</v>
      </c>
      <c r="AF395" s="70" t="str">
        <f t="shared" si="113"/>
        <v/>
      </c>
      <c r="AG395" s="70">
        <f t="shared" si="114"/>
        <v>1033</v>
      </c>
      <c r="AH395" s="70" t="str">
        <f t="shared" si="115"/>
        <v>2018 (triag)</v>
      </c>
      <c r="AI395" s="70">
        <f t="shared" si="116"/>
        <v>1033</v>
      </c>
      <c r="AJ395" s="70" t="str">
        <f t="shared" si="117"/>
        <v>2018 (triag)</v>
      </c>
      <c r="AK395" s="70" t="str">
        <f t="shared" si="118"/>
        <v/>
      </c>
      <c r="AL395" s="72">
        <f>IF(AK395="Adjust",(_xlfn.XLOOKUP(A395,'Adj factor'!A:A,'Adj factor'!I:I,,0)*AI395),'Aggregate (2)'!AI395)</f>
        <v>1033</v>
      </c>
      <c r="AM395" s="72">
        <f t="shared" si="119"/>
        <v>1033</v>
      </c>
      <c r="AN395" s="73" t="str">
        <f t="shared" si="120"/>
        <v>No change</v>
      </c>
      <c r="AO395" s="42">
        <f>VLOOKUP(B395,'Growthrates source'!A$2:H$49,8,FALSE)</f>
        <v>2.6327637949120408E-2</v>
      </c>
      <c r="AP395" s="42">
        <f>VLOOKUP(B395,'Growthrates source'!A$2:I$49,9,FALSE)</f>
        <v>6.0316928868946684E-2</v>
      </c>
      <c r="AQ395" s="41">
        <f t="shared" si="121"/>
        <v>905.58783961703227</v>
      </c>
      <c r="AR395" s="41">
        <f t="shared" si="122"/>
        <v>1237.9019573550565</v>
      </c>
      <c r="AS395" s="43">
        <f t="shared" si="123"/>
        <v>0</v>
      </c>
      <c r="AT395" s="43">
        <f t="shared" si="124"/>
        <v>0.33462214689066783</v>
      </c>
      <c r="AU395" s="43">
        <f t="shared" si="125"/>
        <v>0.30858047440469089</v>
      </c>
    </row>
    <row r="396" spans="1:47" x14ac:dyDescent="0.35">
      <c r="A396" t="str">
        <f>_xlfn.XLOOKUP(B396,'country codes'!G:G,'country codes'!H:H,,0)</f>
        <v>Ghana</v>
      </c>
      <c r="B396" s="34" t="s">
        <v>173</v>
      </c>
      <c r="C396" s="41">
        <v>26858772</v>
      </c>
      <c r="D396" s="34" t="s">
        <v>229</v>
      </c>
      <c r="E396" s="34">
        <v>0</v>
      </c>
      <c r="F396" s="41">
        <v>27525596.999999989</v>
      </c>
      <c r="G396" s="34">
        <v>0</v>
      </c>
      <c r="I396" s="34">
        <v>0</v>
      </c>
      <c r="K396" s="34">
        <v>0</v>
      </c>
      <c r="M396" s="34">
        <v>30</v>
      </c>
      <c r="O396" s="34">
        <v>167</v>
      </c>
      <c r="P396" s="41">
        <v>30870640.5</v>
      </c>
      <c r="Q396" s="34">
        <v>0</v>
      </c>
      <c r="R396" s="34">
        <f t="shared" si="108"/>
        <v>0</v>
      </c>
      <c r="T396" s="34">
        <v>0</v>
      </c>
      <c r="V396" s="34">
        <v>0</v>
      </c>
      <c r="X396" s="34">
        <v>0</v>
      </c>
      <c r="Y396" s="41">
        <v>33475870.500000011</v>
      </c>
      <c r="Z396" s="34">
        <v>0</v>
      </c>
      <c r="AA396" s="34">
        <v>0</v>
      </c>
      <c r="AB396" s="35">
        <f t="shared" si="109"/>
        <v>0</v>
      </c>
      <c r="AC396" s="35">
        <f t="shared" si="110"/>
        <v>167</v>
      </c>
      <c r="AD396" s="35">
        <f t="shared" si="111"/>
        <v>0</v>
      </c>
      <c r="AE396" s="70">
        <f t="shared" si="112"/>
        <v>0</v>
      </c>
      <c r="AF396" s="70" t="str">
        <f t="shared" si="113"/>
        <v/>
      </c>
      <c r="AG396" s="70">
        <f t="shared" si="114"/>
        <v>167</v>
      </c>
      <c r="AH396" s="70">
        <f t="shared" si="115"/>
        <v>2017</v>
      </c>
      <c r="AI396" s="70">
        <f t="shared" si="116"/>
        <v>167</v>
      </c>
      <c r="AJ396" s="70">
        <f t="shared" si="117"/>
        <v>2017</v>
      </c>
      <c r="AK396" s="70" t="str">
        <f t="shared" si="118"/>
        <v/>
      </c>
      <c r="AL396" s="72">
        <f>IF(AK396="Adjust",(_xlfn.XLOOKUP(A396,'Adj factor'!A:A,'Adj factor'!I:I,,0)*AI396),'Aggregate (2)'!AI396)</f>
        <v>167</v>
      </c>
      <c r="AM396" s="72">
        <f t="shared" si="119"/>
        <v>167</v>
      </c>
      <c r="AN396" s="73" t="str">
        <f t="shared" si="120"/>
        <v>No change</v>
      </c>
      <c r="AO396" s="42">
        <f>VLOOKUP(B396,'Growthrates source'!A$2:H$49,8,FALSE)</f>
        <v>2.6327637949120408E-2</v>
      </c>
      <c r="AP396" s="42">
        <f>VLOOKUP(B396,'Growthrates source'!A$2:I$49,9,FALSE)</f>
        <v>6.0316928868946684E-2</v>
      </c>
      <c r="AQ396" s="41">
        <f t="shared" si="121"/>
        <v>0</v>
      </c>
      <c r="AR396" s="41">
        <f t="shared" si="122"/>
        <v>0</v>
      </c>
      <c r="AS396" s="43">
        <f t="shared" si="123"/>
        <v>0</v>
      </c>
      <c r="AT396" s="43">
        <f t="shared" si="124"/>
        <v>5.4096707193360627E-2</v>
      </c>
      <c r="AU396" s="43">
        <f t="shared" si="125"/>
        <v>4.9886678824378874E-2</v>
      </c>
    </row>
    <row r="397" spans="1:47" x14ac:dyDescent="0.35">
      <c r="A397" t="str">
        <f>_xlfn.XLOOKUP(B397,'country codes'!G:G,'country codes'!H:H,,0)</f>
        <v>Ghana</v>
      </c>
      <c r="B397" s="34" t="s">
        <v>173</v>
      </c>
      <c r="C397" s="41">
        <v>26858773</v>
      </c>
      <c r="D397" s="34" t="s">
        <v>133</v>
      </c>
      <c r="E397" s="34">
        <v>0</v>
      </c>
      <c r="F397" s="41">
        <v>27525596.999999989</v>
      </c>
      <c r="G397" s="34">
        <v>0</v>
      </c>
      <c r="I397" s="34">
        <v>0</v>
      </c>
      <c r="K397" s="34">
        <v>0</v>
      </c>
      <c r="M397" s="34">
        <v>0</v>
      </c>
      <c r="O397" s="34">
        <v>0</v>
      </c>
      <c r="P397" s="41">
        <v>30870640.5</v>
      </c>
      <c r="Q397" s="34">
        <v>1563</v>
      </c>
      <c r="R397" s="34">
        <f t="shared" si="108"/>
        <v>1563</v>
      </c>
      <c r="T397" s="34">
        <v>0</v>
      </c>
      <c r="V397" s="34">
        <v>0</v>
      </c>
      <c r="X397" s="34">
        <v>1759</v>
      </c>
      <c r="Y397" s="41">
        <v>33475870.500000011</v>
      </c>
      <c r="Z397" s="34">
        <v>2139</v>
      </c>
      <c r="AA397" s="34">
        <v>398</v>
      </c>
      <c r="AB397" s="35">
        <f t="shared" si="109"/>
        <v>0</v>
      </c>
      <c r="AC397" s="35">
        <f t="shared" si="110"/>
        <v>1563</v>
      </c>
      <c r="AD397" s="35">
        <f t="shared" si="111"/>
        <v>2139</v>
      </c>
      <c r="AE397" s="70">
        <f t="shared" si="112"/>
        <v>0</v>
      </c>
      <c r="AF397" s="70" t="str">
        <f t="shared" si="113"/>
        <v/>
      </c>
      <c r="AG397" s="70">
        <f t="shared" si="114"/>
        <v>1563</v>
      </c>
      <c r="AH397" s="70">
        <f t="shared" si="115"/>
        <v>2018</v>
      </c>
      <c r="AI397" s="70">
        <f t="shared" si="116"/>
        <v>2139</v>
      </c>
      <c r="AJ397" s="70">
        <f t="shared" si="117"/>
        <v>2022</v>
      </c>
      <c r="AK397" s="70" t="str">
        <f t="shared" si="118"/>
        <v/>
      </c>
      <c r="AL397" s="72">
        <f>IF(AK397="Adjust",(_xlfn.XLOOKUP(A397,'Adj factor'!A:A,'Adj factor'!I:I,,0)*AI397),'Aggregate (2)'!AI397)</f>
        <v>2139</v>
      </c>
      <c r="AM397" s="72">
        <f t="shared" si="119"/>
        <v>2139</v>
      </c>
      <c r="AN397" s="73" t="str">
        <f t="shared" si="120"/>
        <v>Increasing</v>
      </c>
      <c r="AO397" s="42">
        <f>VLOOKUP(B397,'Growthrates source'!A$2:H$49,8,FALSE)</f>
        <v>2.6327637949120408E-2</v>
      </c>
      <c r="AP397" s="42">
        <f>VLOOKUP(B397,'Growthrates source'!A$2:I$49,9,FALSE)</f>
        <v>6.0316928868946684E-2</v>
      </c>
      <c r="AQ397" s="41">
        <f t="shared" si="121"/>
        <v>348.90993239843067</v>
      </c>
      <c r="AR397" s="41">
        <f t="shared" si="122"/>
        <v>476.9457686614835</v>
      </c>
      <c r="AS397" s="43">
        <f t="shared" si="123"/>
        <v>0</v>
      </c>
      <c r="AT397" s="43">
        <f t="shared" si="124"/>
        <v>0.50630630744444705</v>
      </c>
      <c r="AU397" s="43">
        <f t="shared" si="125"/>
        <v>0.63896770063081687</v>
      </c>
    </row>
    <row r="398" spans="1:47" x14ac:dyDescent="0.35">
      <c r="A398" t="str">
        <f>_xlfn.XLOOKUP(B398,'country codes'!G:G,'country codes'!H:H,,0)</f>
        <v>Ghana</v>
      </c>
      <c r="B398" s="34" t="s">
        <v>173</v>
      </c>
      <c r="C398" s="41">
        <v>26858774</v>
      </c>
      <c r="D398" s="34" t="s">
        <v>230</v>
      </c>
      <c r="E398" s="34">
        <v>0</v>
      </c>
      <c r="F398" s="41">
        <v>27525596.999999989</v>
      </c>
      <c r="G398" s="34">
        <v>0</v>
      </c>
      <c r="I398" s="34">
        <v>0</v>
      </c>
      <c r="K398" s="34">
        <v>0</v>
      </c>
      <c r="M398" s="34">
        <v>0</v>
      </c>
      <c r="O398" s="34">
        <v>240</v>
      </c>
      <c r="P398" s="41">
        <v>30870640.5</v>
      </c>
      <c r="Q398" s="34">
        <v>0</v>
      </c>
      <c r="R398" s="34">
        <f t="shared" si="108"/>
        <v>1671</v>
      </c>
      <c r="T398" s="34">
        <v>0</v>
      </c>
      <c r="V398" s="34">
        <v>0</v>
      </c>
      <c r="X398" s="34">
        <v>2352</v>
      </c>
      <c r="Y398" s="41">
        <v>33475870.500000011</v>
      </c>
      <c r="Z398" s="34">
        <v>2471</v>
      </c>
      <c r="AA398" s="34">
        <v>1671</v>
      </c>
      <c r="AB398" s="35">
        <f t="shared" si="109"/>
        <v>0</v>
      </c>
      <c r="AC398" s="35">
        <f t="shared" si="110"/>
        <v>240</v>
      </c>
      <c r="AD398" s="35">
        <f t="shared" si="111"/>
        <v>2471</v>
      </c>
      <c r="AE398" s="70">
        <f t="shared" si="112"/>
        <v>0</v>
      </c>
      <c r="AF398" s="70" t="str">
        <f t="shared" si="113"/>
        <v/>
      </c>
      <c r="AG398" s="70">
        <f t="shared" si="114"/>
        <v>1671</v>
      </c>
      <c r="AH398" s="70" t="str">
        <f t="shared" si="115"/>
        <v>2018 (triag)</v>
      </c>
      <c r="AI398" s="70">
        <f t="shared" si="116"/>
        <v>2471</v>
      </c>
      <c r="AJ398" s="70">
        <f t="shared" si="117"/>
        <v>2022</v>
      </c>
      <c r="AK398" s="70" t="str">
        <f t="shared" si="118"/>
        <v/>
      </c>
      <c r="AL398" s="72">
        <f>IF(AK398="Adjust",(_xlfn.XLOOKUP(A398,'Adj factor'!A:A,'Adj factor'!I:I,,0)*AI398),'Aggregate (2)'!AI398)</f>
        <v>2471</v>
      </c>
      <c r="AM398" s="72">
        <f t="shared" si="119"/>
        <v>2471</v>
      </c>
      <c r="AN398" s="73" t="str">
        <f t="shared" si="120"/>
        <v>Increasing</v>
      </c>
      <c r="AO398" s="42">
        <f>VLOOKUP(B398,'Growthrates source'!A$2:H$49,8,FALSE)</f>
        <v>2.6327637949120408E-2</v>
      </c>
      <c r="AP398" s="42">
        <f>VLOOKUP(B398,'Growthrates source'!A$2:I$49,9,FALSE)</f>
        <v>6.0316928868946684E-2</v>
      </c>
      <c r="AQ398" s="41">
        <f t="shared" si="121"/>
        <v>1464.8957212004464</v>
      </c>
      <c r="AR398" s="41">
        <f t="shared" si="122"/>
        <v>2002.4532146566305</v>
      </c>
      <c r="AS398" s="43">
        <f t="shared" si="123"/>
        <v>0</v>
      </c>
      <c r="AT398" s="43">
        <f t="shared" si="124"/>
        <v>0.5412910043120096</v>
      </c>
      <c r="AU398" s="43">
        <f t="shared" si="125"/>
        <v>0.73814361302419285</v>
      </c>
    </row>
    <row r="399" spans="1:47" x14ac:dyDescent="0.35">
      <c r="A399" t="str">
        <f>_xlfn.XLOOKUP(B399,'country codes'!G:G,'country codes'!H:H,,0)</f>
        <v>Ghana</v>
      </c>
      <c r="B399" s="34" t="s">
        <v>173</v>
      </c>
      <c r="C399" s="41">
        <v>26858775</v>
      </c>
      <c r="D399" s="34" t="s">
        <v>136</v>
      </c>
      <c r="E399" s="34">
        <v>0</v>
      </c>
      <c r="F399" s="41">
        <v>27525596.999999989</v>
      </c>
      <c r="G399" s="34">
        <v>0</v>
      </c>
      <c r="I399" s="34">
        <v>0</v>
      </c>
      <c r="K399" s="34">
        <v>0</v>
      </c>
      <c r="M399" s="34">
        <v>0</v>
      </c>
      <c r="O399" s="34">
        <v>0</v>
      </c>
      <c r="P399" s="41">
        <v>30870640.5</v>
      </c>
      <c r="Q399" s="34">
        <v>0</v>
      </c>
      <c r="R399" s="34">
        <f t="shared" si="108"/>
        <v>1476</v>
      </c>
      <c r="T399" s="34">
        <v>0</v>
      </c>
      <c r="V399" s="34">
        <v>0</v>
      </c>
      <c r="X399" s="34">
        <v>1673</v>
      </c>
      <c r="Y399" s="41">
        <v>33475870.500000011</v>
      </c>
      <c r="Z399" s="34">
        <v>2703</v>
      </c>
      <c r="AA399" s="34">
        <v>1476</v>
      </c>
      <c r="AB399" s="35">
        <f t="shared" si="109"/>
        <v>0</v>
      </c>
      <c r="AC399" s="35">
        <f t="shared" si="110"/>
        <v>0</v>
      </c>
      <c r="AD399" s="35">
        <f t="shared" si="111"/>
        <v>2703</v>
      </c>
      <c r="AE399" s="70">
        <f t="shared" si="112"/>
        <v>0</v>
      </c>
      <c r="AF399" s="70" t="str">
        <f t="shared" si="113"/>
        <v/>
      </c>
      <c r="AG399" s="70">
        <f t="shared" si="114"/>
        <v>1476</v>
      </c>
      <c r="AH399" s="70" t="str">
        <f t="shared" si="115"/>
        <v>2018 (triag)</v>
      </c>
      <c r="AI399" s="70">
        <f t="shared" si="116"/>
        <v>2703</v>
      </c>
      <c r="AJ399" s="70">
        <f t="shared" si="117"/>
        <v>2022</v>
      </c>
      <c r="AK399" s="70" t="str">
        <f t="shared" si="118"/>
        <v/>
      </c>
      <c r="AL399" s="72">
        <f>IF(AK399="Adjust",(_xlfn.XLOOKUP(A399,'Adj factor'!A:A,'Adj factor'!I:I,,0)*AI399),'Aggregate (2)'!AI399)</f>
        <v>2703</v>
      </c>
      <c r="AM399" s="72">
        <f t="shared" si="119"/>
        <v>2703</v>
      </c>
      <c r="AN399" s="73" t="str">
        <f t="shared" si="120"/>
        <v>Increasing</v>
      </c>
      <c r="AO399" s="42">
        <f>VLOOKUP(B399,'Growthrates source'!A$2:H$49,8,FALSE)</f>
        <v>2.6327637949120408E-2</v>
      </c>
      <c r="AP399" s="42">
        <f>VLOOKUP(B399,'Growthrates source'!A$2:I$49,9,FALSE)</f>
        <v>6.0316928868946684E-2</v>
      </c>
      <c r="AQ399" s="41">
        <f t="shared" si="121"/>
        <v>1293.9473874876473</v>
      </c>
      <c r="AR399" s="41">
        <f t="shared" si="122"/>
        <v>1768.7737551365569</v>
      </c>
      <c r="AS399" s="43">
        <f t="shared" si="123"/>
        <v>0</v>
      </c>
      <c r="AT399" s="43">
        <f t="shared" si="124"/>
        <v>0.47812419052335503</v>
      </c>
      <c r="AU399" s="43">
        <f t="shared" si="125"/>
        <v>0.80744726264847966</v>
      </c>
    </row>
    <row r="400" spans="1:47" x14ac:dyDescent="0.35">
      <c r="A400" t="str">
        <f>_xlfn.XLOOKUP(B400,'country codes'!G:G,'country codes'!H:H,,0)</f>
        <v>Ghana</v>
      </c>
      <c r="B400" s="34" t="s">
        <v>173</v>
      </c>
      <c r="C400" s="41">
        <v>26858776</v>
      </c>
      <c r="D400" s="34" t="s">
        <v>231</v>
      </c>
      <c r="E400" s="34">
        <v>0</v>
      </c>
      <c r="F400" s="41">
        <v>27525596.999999989</v>
      </c>
      <c r="G400" s="34">
        <v>0</v>
      </c>
      <c r="I400" s="34">
        <v>0</v>
      </c>
      <c r="K400" s="34">
        <v>0</v>
      </c>
      <c r="M400" s="34">
        <v>0</v>
      </c>
      <c r="O400" s="34">
        <v>0</v>
      </c>
      <c r="P400" s="41">
        <v>30870640.5</v>
      </c>
      <c r="Q400" s="34">
        <v>0</v>
      </c>
      <c r="R400" s="34">
        <f t="shared" si="108"/>
        <v>3883</v>
      </c>
      <c r="T400" s="34">
        <v>0</v>
      </c>
      <c r="V400" s="34">
        <v>0</v>
      </c>
      <c r="X400" s="34">
        <v>3238</v>
      </c>
      <c r="Y400" s="41">
        <v>33475870.500000011</v>
      </c>
      <c r="Z400" s="34">
        <v>3555</v>
      </c>
      <c r="AA400" s="34">
        <v>3883</v>
      </c>
      <c r="AB400" s="35">
        <f t="shared" si="109"/>
        <v>0</v>
      </c>
      <c r="AC400" s="35">
        <f t="shared" si="110"/>
        <v>0</v>
      </c>
      <c r="AD400" s="35">
        <f t="shared" si="111"/>
        <v>3555</v>
      </c>
      <c r="AE400" s="70">
        <f t="shared" si="112"/>
        <v>0</v>
      </c>
      <c r="AF400" s="70" t="str">
        <f t="shared" si="113"/>
        <v/>
      </c>
      <c r="AG400" s="70">
        <f t="shared" si="114"/>
        <v>3883</v>
      </c>
      <c r="AH400" s="70" t="str">
        <f t="shared" si="115"/>
        <v>2018 (triag)</v>
      </c>
      <c r="AI400" s="70">
        <f t="shared" si="116"/>
        <v>3555</v>
      </c>
      <c r="AJ400" s="70">
        <f t="shared" si="117"/>
        <v>2022</v>
      </c>
      <c r="AK400" s="70" t="str">
        <f t="shared" si="118"/>
        <v>Adjust</v>
      </c>
      <c r="AL400" s="72">
        <f>IF(AK400="Adjust",(_xlfn.XLOOKUP(A400,'Adj factor'!A:A,'Adj factor'!I:I,,0)*AI400),'Aggregate (2)'!AI400)</f>
        <v>4289.2300074478444</v>
      </c>
      <c r="AM400" s="72">
        <f t="shared" si="119"/>
        <v>4289.2300074478444</v>
      </c>
      <c r="AN400" s="73" t="str">
        <f t="shared" si="120"/>
        <v>Increasing</v>
      </c>
      <c r="AO400" s="42">
        <f>VLOOKUP(B400,'Growthrates source'!A$2:H$49,8,FALSE)</f>
        <v>2.6327637949120408E-2</v>
      </c>
      <c r="AP400" s="42">
        <f>VLOOKUP(B400,'Growthrates source'!A$2:I$49,9,FALSE)</f>
        <v>6.0316928868946684E-2</v>
      </c>
      <c r="AQ400" s="41">
        <f t="shared" si="121"/>
        <v>3404.0634861887092</v>
      </c>
      <c r="AR400" s="41">
        <f t="shared" si="122"/>
        <v>4653.2171349561322</v>
      </c>
      <c r="AS400" s="43">
        <f t="shared" si="123"/>
        <v>0</v>
      </c>
      <c r="AT400" s="43">
        <f t="shared" si="124"/>
        <v>1.2578294253402356</v>
      </c>
      <c r="AU400" s="43">
        <f t="shared" si="125"/>
        <v>1.2812900585954421</v>
      </c>
    </row>
    <row r="401" spans="1:47" x14ac:dyDescent="0.35">
      <c r="A401" t="str">
        <f>_xlfn.XLOOKUP(B401,'country codes'!G:G,'country codes'!H:H,,0)</f>
        <v>Ghana</v>
      </c>
      <c r="B401" s="34" t="s">
        <v>173</v>
      </c>
      <c r="C401" s="41">
        <v>26858777</v>
      </c>
      <c r="D401" s="34" t="s">
        <v>141</v>
      </c>
      <c r="E401" s="34">
        <v>0</v>
      </c>
      <c r="F401" s="41">
        <v>27525596.999999989</v>
      </c>
      <c r="G401" s="34">
        <v>0</v>
      </c>
      <c r="I401" s="34">
        <v>0</v>
      </c>
      <c r="K401" s="34">
        <v>0</v>
      </c>
      <c r="M401" s="34">
        <v>0</v>
      </c>
      <c r="O401" s="34">
        <v>133</v>
      </c>
      <c r="P401" s="41">
        <v>30870640.5</v>
      </c>
      <c r="Q401" s="34">
        <v>0</v>
      </c>
      <c r="R401" s="34">
        <f t="shared" si="108"/>
        <v>143</v>
      </c>
      <c r="T401" s="34">
        <v>0</v>
      </c>
      <c r="V401" s="34">
        <v>0</v>
      </c>
      <c r="X401" s="34">
        <v>235</v>
      </c>
      <c r="Y401" s="41">
        <v>33475870.500000011</v>
      </c>
      <c r="Z401" s="34">
        <v>309</v>
      </c>
      <c r="AA401" s="34">
        <v>143</v>
      </c>
      <c r="AB401" s="35">
        <f t="shared" si="109"/>
        <v>0</v>
      </c>
      <c r="AC401" s="35">
        <f t="shared" si="110"/>
        <v>133</v>
      </c>
      <c r="AD401" s="35">
        <f t="shared" si="111"/>
        <v>309</v>
      </c>
      <c r="AE401" s="70">
        <f t="shared" si="112"/>
        <v>0</v>
      </c>
      <c r="AF401" s="70" t="str">
        <f t="shared" si="113"/>
        <v/>
      </c>
      <c r="AG401" s="70">
        <f t="shared" si="114"/>
        <v>143</v>
      </c>
      <c r="AH401" s="70" t="str">
        <f t="shared" si="115"/>
        <v>2018 (triag)</v>
      </c>
      <c r="AI401" s="70">
        <f t="shared" si="116"/>
        <v>309</v>
      </c>
      <c r="AJ401" s="70">
        <f t="shared" si="117"/>
        <v>2022</v>
      </c>
      <c r="AK401" s="70" t="str">
        <f t="shared" si="118"/>
        <v/>
      </c>
      <c r="AL401" s="72">
        <f>IF(AK401="Adjust",(_xlfn.XLOOKUP(A401,'Adj factor'!A:A,'Adj factor'!I:I,,0)*AI401),'Aggregate (2)'!AI401)</f>
        <v>309</v>
      </c>
      <c r="AM401" s="72">
        <f t="shared" si="119"/>
        <v>309</v>
      </c>
      <c r="AN401" s="73" t="str">
        <f t="shared" si="120"/>
        <v>Increasing</v>
      </c>
      <c r="AO401" s="42">
        <f>VLOOKUP(B401,'Growthrates source'!A$2:H$49,8,FALSE)</f>
        <v>2.6327637949120408E-2</v>
      </c>
      <c r="AP401" s="42">
        <f>VLOOKUP(B401,'Growthrates source'!A$2:I$49,9,FALSE)</f>
        <v>6.0316928868946684E-2</v>
      </c>
      <c r="AQ401" s="41">
        <f t="shared" si="121"/>
        <v>125.36211138938589</v>
      </c>
      <c r="AR401" s="41">
        <f t="shared" si="122"/>
        <v>171.3649369813873</v>
      </c>
      <c r="AS401" s="43">
        <f t="shared" si="123"/>
        <v>0</v>
      </c>
      <c r="AT401" s="43">
        <f t="shared" si="124"/>
        <v>4.6322330111680063E-2</v>
      </c>
      <c r="AU401" s="43">
        <f t="shared" si="125"/>
        <v>9.2305291956485458E-2</v>
      </c>
    </row>
    <row r="402" spans="1:47" x14ac:dyDescent="0.35">
      <c r="A402" t="str">
        <f>_xlfn.XLOOKUP(B402,'country codes'!G:G,'country codes'!H:H,,0)</f>
        <v>Ghana</v>
      </c>
      <c r="B402" s="34" t="s">
        <v>173</v>
      </c>
      <c r="C402" s="41">
        <v>26858778</v>
      </c>
      <c r="D402" s="34" t="s">
        <v>232</v>
      </c>
      <c r="E402" s="34">
        <v>0</v>
      </c>
      <c r="F402" s="41">
        <v>27525596.999999989</v>
      </c>
      <c r="G402" s="34">
        <v>0</v>
      </c>
      <c r="I402" s="34">
        <v>0</v>
      </c>
      <c r="K402" s="34">
        <v>0</v>
      </c>
      <c r="M402" s="34">
        <v>0</v>
      </c>
      <c r="O402" s="34">
        <v>0</v>
      </c>
      <c r="P402" s="41">
        <v>30870640.5</v>
      </c>
      <c r="Q402" s="34">
        <v>0</v>
      </c>
      <c r="R402" s="34">
        <f t="shared" si="108"/>
        <v>23627</v>
      </c>
      <c r="T402" s="34">
        <v>0</v>
      </c>
      <c r="V402" s="34">
        <v>0</v>
      </c>
      <c r="X402" s="34">
        <v>0</v>
      </c>
      <c r="Y402" s="41">
        <v>33475870.500000011</v>
      </c>
      <c r="Z402" s="34">
        <v>0</v>
      </c>
      <c r="AA402" s="34">
        <v>23627</v>
      </c>
      <c r="AB402" s="35">
        <f t="shared" si="109"/>
        <v>0</v>
      </c>
      <c r="AC402" s="35">
        <f t="shared" si="110"/>
        <v>0</v>
      </c>
      <c r="AD402" s="35">
        <f t="shared" si="111"/>
        <v>0</v>
      </c>
      <c r="AE402" s="70">
        <f t="shared" si="112"/>
        <v>0</v>
      </c>
      <c r="AF402" s="70" t="str">
        <f t="shared" si="113"/>
        <v/>
      </c>
      <c r="AG402" s="70">
        <f t="shared" si="114"/>
        <v>23627</v>
      </c>
      <c r="AH402" s="70" t="str">
        <f t="shared" si="115"/>
        <v>2018 (triag)</v>
      </c>
      <c r="AI402" s="70">
        <f t="shared" si="116"/>
        <v>23627</v>
      </c>
      <c r="AJ402" s="70" t="str">
        <f t="shared" si="117"/>
        <v>2018 (triag)</v>
      </c>
      <c r="AK402" s="70" t="str">
        <f t="shared" si="118"/>
        <v/>
      </c>
      <c r="AL402" s="72">
        <f>IF(AK402="Adjust",(_xlfn.XLOOKUP(A402,'Adj factor'!A:A,'Adj factor'!I:I,,0)*AI402),'Aggregate (2)'!AI402)</f>
        <v>23627</v>
      </c>
      <c r="AM402" s="72">
        <f t="shared" si="119"/>
        <v>23627</v>
      </c>
      <c r="AN402" s="73" t="str">
        <f t="shared" si="120"/>
        <v>No change</v>
      </c>
      <c r="AO402" s="42">
        <f>VLOOKUP(B402,'Growthrates source'!A$2:H$49,8,FALSE)</f>
        <v>2.6327637949120408E-2</v>
      </c>
      <c r="AP402" s="42">
        <f>VLOOKUP(B402,'Growthrates source'!A$2:I$49,9,FALSE)</f>
        <v>6.0316928868946684E-2</v>
      </c>
      <c r="AQ402" s="41">
        <f t="shared" si="121"/>
        <v>20712.801439140003</v>
      </c>
      <c r="AR402" s="41">
        <f t="shared" si="122"/>
        <v>28313.562000414247</v>
      </c>
      <c r="AS402" s="43">
        <f t="shared" si="123"/>
        <v>0</v>
      </c>
      <c r="AT402" s="43">
        <f t="shared" si="124"/>
        <v>7.6535503045361173</v>
      </c>
      <c r="AU402" s="43">
        <f t="shared" si="125"/>
        <v>7.0579195244526929</v>
      </c>
    </row>
    <row r="403" spans="1:47" x14ac:dyDescent="0.35">
      <c r="A403" t="str">
        <f>_xlfn.XLOOKUP(B403,'country codes'!G:G,'country codes'!H:H,,0)</f>
        <v>Ghana</v>
      </c>
      <c r="B403" s="34" t="s">
        <v>173</v>
      </c>
      <c r="C403" s="41">
        <v>26858779</v>
      </c>
      <c r="D403" s="34" t="s">
        <v>233</v>
      </c>
      <c r="E403" s="34">
        <v>0</v>
      </c>
      <c r="F403" s="41">
        <v>27525596.999999989</v>
      </c>
      <c r="G403" s="34">
        <v>0</v>
      </c>
      <c r="I403" s="34">
        <v>0</v>
      </c>
      <c r="K403" s="34">
        <v>0</v>
      </c>
      <c r="M403" s="34">
        <v>0</v>
      </c>
      <c r="O403" s="34">
        <v>0</v>
      </c>
      <c r="P403" s="41">
        <v>30870640.5</v>
      </c>
      <c r="Q403" s="34">
        <v>0</v>
      </c>
      <c r="R403" s="34">
        <f t="shared" si="108"/>
        <v>1877</v>
      </c>
      <c r="T403" s="34">
        <v>0</v>
      </c>
      <c r="V403" s="34">
        <v>0</v>
      </c>
      <c r="X403" s="34">
        <v>0</v>
      </c>
      <c r="Y403" s="41">
        <v>33475870.500000011</v>
      </c>
      <c r="Z403" s="34">
        <v>0</v>
      </c>
      <c r="AA403" s="34">
        <v>1877</v>
      </c>
      <c r="AB403" s="35">
        <f t="shared" si="109"/>
        <v>0</v>
      </c>
      <c r="AC403" s="35">
        <f t="shared" si="110"/>
        <v>0</v>
      </c>
      <c r="AD403" s="35">
        <f t="shared" si="111"/>
        <v>0</v>
      </c>
      <c r="AE403" s="70">
        <f t="shared" si="112"/>
        <v>0</v>
      </c>
      <c r="AF403" s="70" t="str">
        <f t="shared" si="113"/>
        <v/>
      </c>
      <c r="AG403" s="70">
        <f t="shared" si="114"/>
        <v>1877</v>
      </c>
      <c r="AH403" s="70" t="str">
        <f t="shared" si="115"/>
        <v>2018 (triag)</v>
      </c>
      <c r="AI403" s="70">
        <f t="shared" si="116"/>
        <v>1877</v>
      </c>
      <c r="AJ403" s="70" t="str">
        <f t="shared" si="117"/>
        <v>2018 (triag)</v>
      </c>
      <c r="AK403" s="70" t="str">
        <f t="shared" si="118"/>
        <v/>
      </c>
      <c r="AL403" s="72">
        <f>IF(AK403="Adjust",(_xlfn.XLOOKUP(A403,'Adj factor'!A:A,'Adj factor'!I:I,,0)*AI403),'Aggregate (2)'!AI403)</f>
        <v>1877</v>
      </c>
      <c r="AM403" s="72">
        <f t="shared" si="119"/>
        <v>1877</v>
      </c>
      <c r="AN403" s="73" t="str">
        <f t="shared" si="120"/>
        <v>No change</v>
      </c>
      <c r="AO403" s="42">
        <f>VLOOKUP(B403,'Growthrates source'!A$2:H$49,8,FALSE)</f>
        <v>2.6327637949120408E-2</v>
      </c>
      <c r="AP403" s="42">
        <f>VLOOKUP(B403,'Growthrates source'!A$2:I$49,9,FALSE)</f>
        <v>6.0316928868946684E-2</v>
      </c>
      <c r="AQ403" s="41">
        <f t="shared" si="121"/>
        <v>1645.4872942508903</v>
      </c>
      <c r="AR403" s="41">
        <f t="shared" si="122"/>
        <v>2249.3145924060418</v>
      </c>
      <c r="AS403" s="43">
        <f t="shared" si="123"/>
        <v>0</v>
      </c>
      <c r="AT403" s="43">
        <f t="shared" si="124"/>
        <v>0.60802107426310126</v>
      </c>
      <c r="AU403" s="43">
        <f t="shared" si="125"/>
        <v>0.56070237217580332</v>
      </c>
    </row>
    <row r="404" spans="1:47" x14ac:dyDescent="0.35">
      <c r="A404" t="str">
        <f>_xlfn.XLOOKUP(B404,'country codes'!G:G,'country codes'!H:H,,0)</f>
        <v>Ghana</v>
      </c>
      <c r="B404" s="34" t="s">
        <v>173</v>
      </c>
      <c r="C404" s="41">
        <v>26858780</v>
      </c>
      <c r="D404" s="34" t="s">
        <v>134</v>
      </c>
      <c r="E404" s="34">
        <v>0</v>
      </c>
      <c r="F404" s="41">
        <v>27525596.999999989</v>
      </c>
      <c r="G404" s="34">
        <v>3987</v>
      </c>
      <c r="I404" s="34">
        <v>0</v>
      </c>
      <c r="K404" s="34">
        <v>0</v>
      </c>
      <c r="M404" s="34">
        <v>0</v>
      </c>
      <c r="O404" s="34">
        <v>0</v>
      </c>
      <c r="P404" s="41">
        <v>30870640.5</v>
      </c>
      <c r="Q404" s="34">
        <v>0</v>
      </c>
      <c r="R404" s="34">
        <f t="shared" si="108"/>
        <v>1563</v>
      </c>
      <c r="T404" s="34">
        <v>0</v>
      </c>
      <c r="V404" s="34">
        <v>0</v>
      </c>
      <c r="X404" s="34">
        <v>6276</v>
      </c>
      <c r="Y404" s="41">
        <v>33475870.500000011</v>
      </c>
      <c r="Z404" s="34">
        <v>477</v>
      </c>
      <c r="AA404" s="34">
        <v>1563</v>
      </c>
      <c r="AB404" s="35">
        <f t="shared" si="109"/>
        <v>3987</v>
      </c>
      <c r="AC404" s="35">
        <f t="shared" si="110"/>
        <v>0</v>
      </c>
      <c r="AD404" s="35">
        <f t="shared" si="111"/>
        <v>6276</v>
      </c>
      <c r="AE404" s="70">
        <f t="shared" si="112"/>
        <v>3987</v>
      </c>
      <c r="AF404" s="70">
        <f t="shared" si="113"/>
        <v>2013</v>
      </c>
      <c r="AG404" s="70">
        <f t="shared" si="114"/>
        <v>1563</v>
      </c>
      <c r="AH404" s="70" t="str">
        <f t="shared" si="115"/>
        <v>2018 (triag)</v>
      </c>
      <c r="AI404" s="70">
        <f t="shared" si="116"/>
        <v>477</v>
      </c>
      <c r="AJ404" s="70">
        <f t="shared" si="117"/>
        <v>2022</v>
      </c>
      <c r="AK404" s="70" t="str">
        <f t="shared" si="118"/>
        <v>Adjust</v>
      </c>
      <c r="AL404" s="72">
        <f>IF(AK404="Adjust",(_xlfn.XLOOKUP(A404,'Adj factor'!A:A,'Adj factor'!I:I,,0)*AI404),'Aggregate (2)'!AI404)</f>
        <v>575.51693770819179</v>
      </c>
      <c r="AM404" s="72">
        <f t="shared" si="119"/>
        <v>1563</v>
      </c>
      <c r="AN404" s="73" t="str">
        <f t="shared" si="120"/>
        <v>Decreasing</v>
      </c>
      <c r="AO404" s="42">
        <f>VLOOKUP(B404,'Growthrates source'!A$2:H$49,8,FALSE)</f>
        <v>2.6327637949120408E-2</v>
      </c>
      <c r="AP404" s="42">
        <f>VLOOKUP(B404,'Growthrates source'!A$2:I$49,9,FALSE)</f>
        <v>6.0316928868946684E-2</v>
      </c>
      <c r="AQ404" s="41">
        <f t="shared" si="121"/>
        <v>1370.2166440672038</v>
      </c>
      <c r="AR404" s="41">
        <f t="shared" si="122"/>
        <v>1873.0307447685898</v>
      </c>
      <c r="AS404" s="43">
        <f t="shared" si="123"/>
        <v>1.4484699459924526</v>
      </c>
      <c r="AT404" s="43">
        <f t="shared" si="124"/>
        <v>0.50630630744444705</v>
      </c>
      <c r="AU404" s="43">
        <f t="shared" si="125"/>
        <v>0.46690346708086333</v>
      </c>
    </row>
    <row r="405" spans="1:47" x14ac:dyDescent="0.35">
      <c r="A405" t="str">
        <f>_xlfn.XLOOKUP(B405,'country codes'!G:G,'country codes'!H:H,,0)</f>
        <v>Ghana</v>
      </c>
      <c r="B405" s="34" t="s">
        <v>173</v>
      </c>
      <c r="C405" s="41">
        <v>26858781</v>
      </c>
      <c r="D405" s="34" t="s">
        <v>142</v>
      </c>
      <c r="E405" s="34">
        <v>0</v>
      </c>
      <c r="F405" s="41">
        <v>27525596.999999989</v>
      </c>
      <c r="G405" s="34">
        <v>0</v>
      </c>
      <c r="I405" s="34">
        <v>0</v>
      </c>
      <c r="K405" s="34">
        <v>0</v>
      </c>
      <c r="M405" s="34">
        <v>0</v>
      </c>
      <c r="O405" s="34">
        <v>0</v>
      </c>
      <c r="P405" s="41">
        <v>30870640.5</v>
      </c>
      <c r="Q405" s="34">
        <v>0</v>
      </c>
      <c r="R405" s="34">
        <f t="shared" si="108"/>
        <v>2116</v>
      </c>
      <c r="T405" s="34">
        <v>0</v>
      </c>
      <c r="V405" s="34">
        <v>0</v>
      </c>
      <c r="X405" s="34">
        <v>0</v>
      </c>
      <c r="Y405" s="41">
        <v>33475870.500000011</v>
      </c>
      <c r="Z405" s="34">
        <v>0</v>
      </c>
      <c r="AA405" s="34">
        <v>2116</v>
      </c>
      <c r="AB405" s="35">
        <f t="shared" si="109"/>
        <v>0</v>
      </c>
      <c r="AC405" s="35">
        <f t="shared" si="110"/>
        <v>0</v>
      </c>
      <c r="AD405" s="35">
        <f t="shared" si="111"/>
        <v>0</v>
      </c>
      <c r="AE405" s="70">
        <f t="shared" si="112"/>
        <v>0</v>
      </c>
      <c r="AF405" s="70" t="str">
        <f t="shared" si="113"/>
        <v/>
      </c>
      <c r="AG405" s="70">
        <f t="shared" si="114"/>
        <v>2116</v>
      </c>
      <c r="AH405" s="70" t="str">
        <f t="shared" si="115"/>
        <v>2018 (triag)</v>
      </c>
      <c r="AI405" s="70">
        <f t="shared" si="116"/>
        <v>2116</v>
      </c>
      <c r="AJ405" s="70" t="str">
        <f t="shared" si="117"/>
        <v>2018 (triag)</v>
      </c>
      <c r="AK405" s="70" t="str">
        <f t="shared" si="118"/>
        <v/>
      </c>
      <c r="AL405" s="72">
        <f>IF(AK405="Adjust",(_xlfn.XLOOKUP(A405,'Adj factor'!A:A,'Adj factor'!I:I,,0)*AI405),'Aggregate (2)'!AI405)</f>
        <v>2116</v>
      </c>
      <c r="AM405" s="72">
        <f t="shared" si="119"/>
        <v>2116</v>
      </c>
      <c r="AN405" s="73" t="str">
        <f t="shared" si="120"/>
        <v>No change</v>
      </c>
      <c r="AO405" s="42">
        <f>VLOOKUP(B405,'Growthrates source'!A$2:H$49,8,FALSE)</f>
        <v>2.6327637949120408E-2</v>
      </c>
      <c r="AP405" s="42">
        <f>VLOOKUP(B405,'Growthrates source'!A$2:I$49,9,FALSE)</f>
        <v>6.0316928868946684E-2</v>
      </c>
      <c r="AQ405" s="41">
        <f t="shared" si="121"/>
        <v>1855.0085853142696</v>
      </c>
      <c r="AR405" s="41">
        <f t="shared" si="122"/>
        <v>2535.7217248434649</v>
      </c>
      <c r="AS405" s="43">
        <f t="shared" si="123"/>
        <v>0</v>
      </c>
      <c r="AT405" s="43">
        <f t="shared" si="124"/>
        <v>0.68544091270150354</v>
      </c>
      <c r="AU405" s="43">
        <f t="shared" si="125"/>
        <v>0.6320970801939263</v>
      </c>
    </row>
    <row r="406" spans="1:47" x14ac:dyDescent="0.35">
      <c r="A406" t="str">
        <f>_xlfn.XLOOKUP(B406,'country codes'!G:G,'country codes'!H:H,,0)</f>
        <v>Ghana</v>
      </c>
      <c r="B406" s="34" t="s">
        <v>173</v>
      </c>
      <c r="C406" s="41">
        <v>26858782</v>
      </c>
      <c r="D406" s="34" t="s">
        <v>83</v>
      </c>
      <c r="E406" s="34">
        <v>0</v>
      </c>
      <c r="F406" s="41">
        <v>27525596.999999989</v>
      </c>
      <c r="G406" s="34">
        <v>0</v>
      </c>
      <c r="I406" s="34">
        <v>0</v>
      </c>
      <c r="K406" s="34">
        <v>0</v>
      </c>
      <c r="M406" s="34">
        <v>0</v>
      </c>
      <c r="O406" s="34">
        <v>324</v>
      </c>
      <c r="P406" s="41">
        <v>30870640.5</v>
      </c>
      <c r="Q406" s="34">
        <v>0</v>
      </c>
      <c r="R406" s="34">
        <f t="shared" si="108"/>
        <v>304</v>
      </c>
      <c r="T406" s="34">
        <v>0</v>
      </c>
      <c r="V406" s="34">
        <v>0</v>
      </c>
      <c r="X406" s="34">
        <v>308</v>
      </c>
      <c r="Y406" s="41">
        <v>33475870.500000011</v>
      </c>
      <c r="Z406" s="34">
        <v>381</v>
      </c>
      <c r="AA406" s="34">
        <v>304</v>
      </c>
      <c r="AB406" s="35">
        <f t="shared" si="109"/>
        <v>0</v>
      </c>
      <c r="AC406" s="35">
        <f t="shared" si="110"/>
        <v>324</v>
      </c>
      <c r="AD406" s="35">
        <f t="shared" si="111"/>
        <v>381</v>
      </c>
      <c r="AE406" s="70">
        <f t="shared" si="112"/>
        <v>0</v>
      </c>
      <c r="AF406" s="70" t="str">
        <f t="shared" si="113"/>
        <v/>
      </c>
      <c r="AG406" s="70">
        <f t="shared" si="114"/>
        <v>304</v>
      </c>
      <c r="AH406" s="70" t="str">
        <f t="shared" si="115"/>
        <v>2018 (triag)</v>
      </c>
      <c r="AI406" s="70">
        <f t="shared" si="116"/>
        <v>381</v>
      </c>
      <c r="AJ406" s="70">
        <f t="shared" si="117"/>
        <v>2022</v>
      </c>
      <c r="AK406" s="70" t="str">
        <f t="shared" si="118"/>
        <v/>
      </c>
      <c r="AL406" s="72">
        <f>IF(AK406="Adjust",(_xlfn.XLOOKUP(A406,'Adj factor'!A:A,'Adj factor'!I:I,,0)*AI406),'Aggregate (2)'!AI406)</f>
        <v>381</v>
      </c>
      <c r="AM406" s="72">
        <f t="shared" si="119"/>
        <v>381</v>
      </c>
      <c r="AN406" s="73" t="str">
        <f t="shared" si="120"/>
        <v>Increasing</v>
      </c>
      <c r="AO406" s="42">
        <f>VLOOKUP(B406,'Growthrates source'!A$2:H$49,8,FALSE)</f>
        <v>2.6327637949120408E-2</v>
      </c>
      <c r="AP406" s="42">
        <f>VLOOKUP(B406,'Growthrates source'!A$2:I$49,9,FALSE)</f>
        <v>6.0316928868946684E-2</v>
      </c>
      <c r="AQ406" s="41">
        <f t="shared" si="121"/>
        <v>266.50406896764554</v>
      </c>
      <c r="AR406" s="41">
        <f t="shared" si="122"/>
        <v>364.30028561078137</v>
      </c>
      <c r="AS406" s="43">
        <f t="shared" si="123"/>
        <v>0</v>
      </c>
      <c r="AT406" s="43">
        <f t="shared" si="124"/>
        <v>9.8475443034620552E-2</v>
      </c>
      <c r="AU406" s="43">
        <f t="shared" si="125"/>
        <v>0.11381332115022964</v>
      </c>
    </row>
    <row r="407" spans="1:47" x14ac:dyDescent="0.35">
      <c r="A407" t="str">
        <f>_xlfn.XLOOKUP(B407,'country codes'!G:G,'country codes'!H:H,,0)</f>
        <v>Ghana</v>
      </c>
      <c r="B407" s="34" t="s">
        <v>173</v>
      </c>
      <c r="C407" s="41">
        <v>26858783</v>
      </c>
      <c r="D407" s="34" t="s">
        <v>84</v>
      </c>
      <c r="E407" s="34">
        <v>0</v>
      </c>
      <c r="F407" s="41">
        <v>27525596.999999989</v>
      </c>
      <c r="G407" s="34">
        <v>6118</v>
      </c>
      <c r="I407" s="34">
        <v>0</v>
      </c>
      <c r="K407" s="34">
        <v>0</v>
      </c>
      <c r="M407" s="34">
        <v>0</v>
      </c>
      <c r="O407" s="34">
        <v>0</v>
      </c>
      <c r="P407" s="41">
        <v>30870640.5</v>
      </c>
      <c r="Q407" s="34">
        <v>0</v>
      </c>
      <c r="R407" s="34">
        <f t="shared" si="108"/>
        <v>0</v>
      </c>
      <c r="T407" s="34">
        <v>0</v>
      </c>
      <c r="V407" s="34">
        <v>0</v>
      </c>
      <c r="X407" s="34">
        <v>0</v>
      </c>
      <c r="Y407" s="41">
        <v>33475870.500000011</v>
      </c>
      <c r="Z407" s="34">
        <v>0</v>
      </c>
      <c r="AA407" s="34">
        <v>0</v>
      </c>
      <c r="AB407" s="35">
        <f t="shared" si="109"/>
        <v>6118</v>
      </c>
      <c r="AC407" s="35">
        <f t="shared" si="110"/>
        <v>0</v>
      </c>
      <c r="AD407" s="35">
        <f t="shared" si="111"/>
        <v>0</v>
      </c>
      <c r="AE407" s="70">
        <f t="shared" si="112"/>
        <v>6118</v>
      </c>
      <c r="AF407" s="70">
        <f t="shared" si="113"/>
        <v>2013</v>
      </c>
      <c r="AG407" s="70">
        <f t="shared" si="114"/>
        <v>0</v>
      </c>
      <c r="AH407" s="70" t="str">
        <f t="shared" si="115"/>
        <v/>
      </c>
      <c r="AI407" s="70">
        <f t="shared" si="116"/>
        <v>0</v>
      </c>
      <c r="AJ407" s="70" t="str">
        <f t="shared" si="117"/>
        <v/>
      </c>
      <c r="AK407" s="70" t="str">
        <f t="shared" si="118"/>
        <v/>
      </c>
      <c r="AL407" s="72">
        <f>IF(AK407="Adjust",(_xlfn.XLOOKUP(A407,'Adj factor'!A:A,'Adj factor'!I:I,,0)*AI407),'Aggregate (2)'!AI407)</f>
        <v>0</v>
      </c>
      <c r="AM407" s="72">
        <f t="shared" si="119"/>
        <v>0</v>
      </c>
      <c r="AN407" s="73" t="str">
        <f t="shared" si="120"/>
        <v>No change</v>
      </c>
      <c r="AO407" s="42">
        <f>VLOOKUP(B407,'Growthrates source'!A$2:H$49,8,FALSE)</f>
        <v>2.6327637949120408E-2</v>
      </c>
      <c r="AP407" s="42">
        <f>VLOOKUP(B407,'Growthrates source'!A$2:I$49,9,FALSE)</f>
        <v>6.0316928868946684E-2</v>
      </c>
      <c r="AQ407" s="41">
        <f t="shared" si="121"/>
        <v>0</v>
      </c>
      <c r="AR407" s="41">
        <f t="shared" si="122"/>
        <v>0</v>
      </c>
      <c r="AS407" s="43">
        <f t="shared" si="123"/>
        <v>2.2226584222678269</v>
      </c>
      <c r="AT407" s="43">
        <f t="shared" si="124"/>
        <v>0</v>
      </c>
      <c r="AU407" s="43">
        <f t="shared" si="125"/>
        <v>0</v>
      </c>
    </row>
    <row r="408" spans="1:47" x14ac:dyDescent="0.35">
      <c r="A408" t="str">
        <f>_xlfn.XLOOKUP(B408,'country codes'!G:G,'country codes'!H:H,,0)</f>
        <v>Ghana</v>
      </c>
      <c r="B408" s="34" t="s">
        <v>173</v>
      </c>
      <c r="C408" s="41">
        <v>26858784</v>
      </c>
      <c r="D408" s="34" t="s">
        <v>126</v>
      </c>
      <c r="E408" s="34">
        <v>0</v>
      </c>
      <c r="F408" s="41">
        <v>27525596.999999989</v>
      </c>
      <c r="G408" s="34">
        <v>0</v>
      </c>
      <c r="I408" s="34">
        <v>0</v>
      </c>
      <c r="K408" s="34">
        <v>0</v>
      </c>
      <c r="M408" s="34">
        <v>0</v>
      </c>
      <c r="O408" s="34">
        <v>0</v>
      </c>
      <c r="P408" s="41">
        <v>30870640.5</v>
      </c>
      <c r="Q408" s="34">
        <v>0</v>
      </c>
      <c r="R408" s="34">
        <f t="shared" si="108"/>
        <v>0</v>
      </c>
      <c r="T408" s="34">
        <v>0</v>
      </c>
      <c r="V408" s="34">
        <v>0</v>
      </c>
      <c r="X408" s="34">
        <v>9</v>
      </c>
      <c r="Y408" s="41">
        <v>33475870.500000011</v>
      </c>
      <c r="Z408" s="34">
        <v>30</v>
      </c>
      <c r="AA408" s="34">
        <v>0</v>
      </c>
      <c r="AB408" s="35">
        <f t="shared" si="109"/>
        <v>0</v>
      </c>
      <c r="AC408" s="35">
        <f t="shared" si="110"/>
        <v>0</v>
      </c>
      <c r="AD408" s="35">
        <f t="shared" si="111"/>
        <v>30</v>
      </c>
      <c r="AE408" s="70">
        <f t="shared" si="112"/>
        <v>0</v>
      </c>
      <c r="AF408" s="70" t="str">
        <f t="shared" si="113"/>
        <v/>
      </c>
      <c r="AG408" s="70">
        <f t="shared" si="114"/>
        <v>0</v>
      </c>
      <c r="AH408" s="70" t="str">
        <f t="shared" si="115"/>
        <v/>
      </c>
      <c r="AI408" s="70">
        <f t="shared" si="116"/>
        <v>30</v>
      </c>
      <c r="AJ408" s="70">
        <f t="shared" si="117"/>
        <v>2022</v>
      </c>
      <c r="AK408" s="70" t="str">
        <f t="shared" si="118"/>
        <v/>
      </c>
      <c r="AL408" s="72">
        <f>IF(AK408="Adjust",(_xlfn.XLOOKUP(A408,'Adj factor'!A:A,'Adj factor'!I:I,,0)*AI408),'Aggregate (2)'!AI408)</f>
        <v>30</v>
      </c>
      <c r="AM408" s="72">
        <f t="shared" si="119"/>
        <v>30</v>
      </c>
      <c r="AN408" s="73" t="str">
        <f t="shared" si="120"/>
        <v>Increasing</v>
      </c>
      <c r="AO408" s="42">
        <f>VLOOKUP(B408,'Growthrates source'!A$2:H$49,8,FALSE)</f>
        <v>2.6327637949120408E-2</v>
      </c>
      <c r="AP408" s="42">
        <f>VLOOKUP(B408,'Growthrates source'!A$2:I$49,9,FALSE)</f>
        <v>6.0316928868946684E-2</v>
      </c>
      <c r="AQ408" s="41">
        <f t="shared" si="121"/>
        <v>0</v>
      </c>
      <c r="AR408" s="41">
        <f t="shared" si="122"/>
        <v>0</v>
      </c>
      <c r="AS408" s="43">
        <f t="shared" si="123"/>
        <v>0</v>
      </c>
      <c r="AT408" s="43">
        <f t="shared" si="124"/>
        <v>0</v>
      </c>
      <c r="AU408" s="43">
        <f t="shared" si="125"/>
        <v>8.9616788307267433E-3</v>
      </c>
    </row>
    <row r="409" spans="1:47" x14ac:dyDescent="0.35">
      <c r="A409" t="str">
        <f>_xlfn.XLOOKUP(B409,'country codes'!G:G,'country codes'!H:H,,0)</f>
        <v>Ghana</v>
      </c>
      <c r="B409" s="34" t="s">
        <v>173</v>
      </c>
      <c r="C409" s="41">
        <v>26858785</v>
      </c>
      <c r="D409" s="34" t="s">
        <v>87</v>
      </c>
      <c r="E409" s="34">
        <v>0</v>
      </c>
      <c r="F409" s="41">
        <v>27525596.999999989</v>
      </c>
      <c r="G409" s="34">
        <v>8638</v>
      </c>
      <c r="I409" s="34">
        <v>0</v>
      </c>
      <c r="K409" s="34">
        <v>0</v>
      </c>
      <c r="M409" s="34">
        <v>0</v>
      </c>
      <c r="O409" s="34">
        <v>0</v>
      </c>
      <c r="P409" s="41">
        <v>30870640.5</v>
      </c>
      <c r="Q409" s="34">
        <v>0</v>
      </c>
      <c r="R409" s="34">
        <f t="shared" si="108"/>
        <v>3468</v>
      </c>
      <c r="T409" s="34">
        <v>0</v>
      </c>
      <c r="V409" s="34">
        <v>0</v>
      </c>
      <c r="X409" s="34">
        <v>7</v>
      </c>
      <c r="Y409" s="41">
        <v>33475870.500000011</v>
      </c>
      <c r="Z409" s="34">
        <v>0</v>
      </c>
      <c r="AA409" s="34">
        <v>3468</v>
      </c>
      <c r="AB409" s="35">
        <f t="shared" si="109"/>
        <v>8638</v>
      </c>
      <c r="AC409" s="35">
        <f t="shared" si="110"/>
        <v>0</v>
      </c>
      <c r="AD409" s="35">
        <f t="shared" si="111"/>
        <v>7</v>
      </c>
      <c r="AE409" s="70">
        <f t="shared" si="112"/>
        <v>8638</v>
      </c>
      <c r="AF409" s="70">
        <f t="shared" si="113"/>
        <v>2013</v>
      </c>
      <c r="AG409" s="70">
        <f t="shared" si="114"/>
        <v>3468</v>
      </c>
      <c r="AH409" s="70" t="str">
        <f t="shared" si="115"/>
        <v>2018 (triag)</v>
      </c>
      <c r="AI409" s="70">
        <f t="shared" si="116"/>
        <v>7</v>
      </c>
      <c r="AJ409" s="70">
        <f t="shared" si="117"/>
        <v>2021</v>
      </c>
      <c r="AK409" s="70" t="str">
        <f t="shared" si="118"/>
        <v>Adjust</v>
      </c>
      <c r="AL409" s="72">
        <f>IF(AK409="Adjust",(_xlfn.XLOOKUP(A409,'Adj factor'!A:A,'Adj factor'!I:I,,0)*AI409),'Aggregate (2)'!AI409)</f>
        <v>8.4457412242292307</v>
      </c>
      <c r="AM409" s="72">
        <f t="shared" si="119"/>
        <v>3468</v>
      </c>
      <c r="AN409" s="73" t="str">
        <f t="shared" si="120"/>
        <v>Decreasing</v>
      </c>
      <c r="AO409" s="42">
        <f>VLOOKUP(B409,'Growthrates source'!A$2:H$49,8,FALSE)</f>
        <v>2.6327637949120408E-2</v>
      </c>
      <c r="AP409" s="42">
        <f>VLOOKUP(B409,'Growthrates source'!A$2:I$49,9,FALSE)</f>
        <v>6.0316928868946684E-2</v>
      </c>
      <c r="AQ409" s="41">
        <f t="shared" si="121"/>
        <v>3040.2503657230086</v>
      </c>
      <c r="AR409" s="41">
        <f t="shared" si="122"/>
        <v>4155.8993108493087</v>
      </c>
      <c r="AS409" s="85">
        <f t="shared" si="123"/>
        <v>3.1381699005474806</v>
      </c>
      <c r="AT409" s="43">
        <f t="shared" si="124"/>
        <v>1.1233974883028424</v>
      </c>
      <c r="AU409" s="43">
        <f t="shared" si="125"/>
        <v>1.0359700728320116</v>
      </c>
    </row>
    <row r="410" spans="1:47" x14ac:dyDescent="0.35">
      <c r="A410" t="str">
        <f>_xlfn.XLOOKUP(B410,'country codes'!G:G,'country codes'!H:H,,0)</f>
        <v>Guinea</v>
      </c>
      <c r="B410" s="34" t="s">
        <v>174</v>
      </c>
      <c r="C410" s="41">
        <v>10788692</v>
      </c>
      <c r="D410" s="34" t="s">
        <v>135</v>
      </c>
      <c r="E410" s="34">
        <v>0</v>
      </c>
      <c r="F410" s="41">
        <v>11055430.000000004</v>
      </c>
      <c r="G410" s="34">
        <v>0</v>
      </c>
      <c r="H410" s="34">
        <v>11333365.500000002</v>
      </c>
      <c r="I410" s="34">
        <v>3688</v>
      </c>
      <c r="J410" s="34">
        <v>11625998.500000007</v>
      </c>
      <c r="K410" s="34">
        <v>1954</v>
      </c>
      <c r="L410" s="34">
        <v>11930984.999999998</v>
      </c>
      <c r="M410" s="34">
        <v>1954</v>
      </c>
      <c r="N410" s="34">
        <v>12240788.500000004</v>
      </c>
      <c r="O410" s="34">
        <v>0</v>
      </c>
      <c r="P410" s="41">
        <v>12554864.499999998</v>
      </c>
      <c r="Q410" s="34">
        <v>5574</v>
      </c>
      <c r="R410" s="34">
        <f t="shared" si="108"/>
        <v>5574</v>
      </c>
      <c r="S410" s="34">
        <v>12877538.499999994</v>
      </c>
      <c r="T410" s="34">
        <v>0</v>
      </c>
      <c r="U410" s="34">
        <v>13205152.499999998</v>
      </c>
      <c r="V410" s="34">
        <v>0</v>
      </c>
      <c r="W410" s="34">
        <v>13531906.000000004</v>
      </c>
      <c r="X410" s="34">
        <v>0</v>
      </c>
      <c r="Y410" s="41">
        <v>13859340.500000006</v>
      </c>
      <c r="Z410" s="34">
        <v>856</v>
      </c>
      <c r="AA410" s="34">
        <v>2787</v>
      </c>
      <c r="AB410" s="35">
        <f t="shared" si="109"/>
        <v>3688</v>
      </c>
      <c r="AC410" s="35">
        <f t="shared" si="110"/>
        <v>5574</v>
      </c>
      <c r="AD410" s="35">
        <f t="shared" si="111"/>
        <v>856</v>
      </c>
      <c r="AE410" s="70">
        <f t="shared" si="112"/>
        <v>3688</v>
      </c>
      <c r="AF410" s="70">
        <f t="shared" si="113"/>
        <v>2014</v>
      </c>
      <c r="AG410" s="70">
        <f t="shared" si="114"/>
        <v>5574</v>
      </c>
      <c r="AH410" s="70">
        <f t="shared" si="115"/>
        <v>2018</v>
      </c>
      <c r="AI410" s="70">
        <f t="shared" si="116"/>
        <v>856</v>
      </c>
      <c r="AJ410" s="70">
        <f t="shared" si="117"/>
        <v>2022</v>
      </c>
      <c r="AK410" s="70" t="str">
        <f t="shared" si="118"/>
        <v>Adjust</v>
      </c>
      <c r="AL410" s="72">
        <f>IF(AK410="Adjust",(_xlfn.XLOOKUP(A410,'Adj factor'!A:A,'Adj factor'!I:I,,0)*AI410),'Aggregate (2)'!AI410)</f>
        <v>983.79963953827541</v>
      </c>
      <c r="AM410" s="72">
        <f t="shared" si="119"/>
        <v>5574</v>
      </c>
      <c r="AN410" s="73" t="str">
        <f t="shared" si="120"/>
        <v>Decreasing</v>
      </c>
      <c r="AO410" s="42">
        <f>VLOOKUP(B410,'Growthrates source'!A$2:H$49,8,FALSE)</f>
        <v>4.588291307733483E-2</v>
      </c>
      <c r="AP410" s="42">
        <f>VLOOKUP(B410,'Growthrates source'!A$2:I$49,9,FALSE)</f>
        <v>5.4673730437993617E-2</v>
      </c>
      <c r="AQ410" s="41">
        <f t="shared" si="121"/>
        <v>2215.6618957250757</v>
      </c>
      <c r="AR410" s="41">
        <f t="shared" si="122"/>
        <v>3283.7528824644696</v>
      </c>
      <c r="AS410" s="43">
        <f t="shared" si="123"/>
        <v>3.3359172822766721</v>
      </c>
      <c r="AT410" s="43">
        <f t="shared" si="124"/>
        <v>4.4397133875877364</v>
      </c>
      <c r="AU410" s="43">
        <f t="shared" si="125"/>
        <v>4.0218363925758212</v>
      </c>
    </row>
    <row r="411" spans="1:47" x14ac:dyDescent="0.35">
      <c r="A411" t="str">
        <f>_xlfn.XLOOKUP(B411,'country codes'!G:G,'country codes'!H:H,,0)</f>
        <v>Guinea</v>
      </c>
      <c r="B411" s="34" t="s">
        <v>174</v>
      </c>
      <c r="C411" s="41">
        <v>10788693</v>
      </c>
      <c r="D411" s="34" t="s">
        <v>139</v>
      </c>
      <c r="E411" s="34">
        <v>0</v>
      </c>
      <c r="F411" s="41">
        <v>11055430.000000004</v>
      </c>
      <c r="G411" s="34">
        <v>0</v>
      </c>
      <c r="I411" s="34">
        <v>11578</v>
      </c>
      <c r="K411" s="34">
        <v>8778</v>
      </c>
      <c r="M411" s="34">
        <v>2020</v>
      </c>
      <c r="O411" s="34">
        <v>0</v>
      </c>
      <c r="P411" s="41">
        <v>12554864.499999998</v>
      </c>
      <c r="Q411" s="34">
        <v>14390</v>
      </c>
      <c r="R411" s="34">
        <f t="shared" si="108"/>
        <v>14390</v>
      </c>
      <c r="T411" s="34">
        <v>0</v>
      </c>
      <c r="V411" s="34">
        <v>0</v>
      </c>
      <c r="X411" s="34">
        <v>0</v>
      </c>
      <c r="Y411" s="41">
        <v>13859340.500000006</v>
      </c>
      <c r="Z411" s="34">
        <v>8734</v>
      </c>
      <c r="AA411" s="34">
        <v>6329</v>
      </c>
      <c r="AB411" s="35">
        <f t="shared" si="109"/>
        <v>11578</v>
      </c>
      <c r="AC411" s="35">
        <f t="shared" si="110"/>
        <v>14390</v>
      </c>
      <c r="AD411" s="35">
        <f t="shared" si="111"/>
        <v>8734</v>
      </c>
      <c r="AE411" s="70">
        <f t="shared" si="112"/>
        <v>11578</v>
      </c>
      <c r="AF411" s="70">
        <f t="shared" si="113"/>
        <v>2014</v>
      </c>
      <c r="AG411" s="70">
        <f t="shared" si="114"/>
        <v>14390</v>
      </c>
      <c r="AH411" s="70">
        <f t="shared" si="115"/>
        <v>2018</v>
      </c>
      <c r="AI411" s="70">
        <f t="shared" si="116"/>
        <v>8734</v>
      </c>
      <c r="AJ411" s="70">
        <f t="shared" si="117"/>
        <v>2022</v>
      </c>
      <c r="AK411" s="70" t="str">
        <f t="shared" si="118"/>
        <v>Adjust</v>
      </c>
      <c r="AL411" s="72">
        <f>IF(AK411="Adjust",(_xlfn.XLOOKUP(A411,'Adj factor'!A:A,'Adj factor'!I:I,,0)*AI411),'Aggregate (2)'!AI411)</f>
        <v>10037.974359494507</v>
      </c>
      <c r="AM411" s="72">
        <f t="shared" si="119"/>
        <v>14390</v>
      </c>
      <c r="AN411" s="73" t="str">
        <f t="shared" si="120"/>
        <v>Decreasing</v>
      </c>
      <c r="AO411" s="42">
        <f>VLOOKUP(B411,'Growthrates source'!A$2:H$49,8,FALSE)</f>
        <v>4.588291307733483E-2</v>
      </c>
      <c r="AP411" s="42">
        <f>VLOOKUP(B411,'Growthrates source'!A$2:I$49,9,FALSE)</f>
        <v>5.4673730437993617E-2</v>
      </c>
      <c r="AQ411" s="41">
        <f t="shared" si="121"/>
        <v>5031.5479505001813</v>
      </c>
      <c r="AR411" s="41">
        <f t="shared" si="122"/>
        <v>7457.0764237953454</v>
      </c>
      <c r="AS411" s="43">
        <f t="shared" si="123"/>
        <v>10.472681750054042</v>
      </c>
      <c r="AT411" s="43">
        <f t="shared" si="124"/>
        <v>11.461692796445554</v>
      </c>
      <c r="AU411" s="43">
        <f t="shared" si="125"/>
        <v>10.382889431138512</v>
      </c>
    </row>
    <row r="412" spans="1:47" x14ac:dyDescent="0.35">
      <c r="A412" t="str">
        <f>_xlfn.XLOOKUP(B412,'country codes'!G:G,'country codes'!H:H,,0)</f>
        <v>Guinea</v>
      </c>
      <c r="B412" s="34" t="s">
        <v>174</v>
      </c>
      <c r="C412" s="41">
        <v>10788694</v>
      </c>
      <c r="D412" s="34" t="s">
        <v>138</v>
      </c>
      <c r="E412" s="34">
        <v>0</v>
      </c>
      <c r="F412" s="41">
        <v>11055430.000000004</v>
      </c>
      <c r="G412" s="34">
        <v>1000</v>
      </c>
      <c r="I412" s="34">
        <v>1000</v>
      </c>
      <c r="K412" s="34">
        <v>752</v>
      </c>
      <c r="M412" s="34">
        <v>886</v>
      </c>
      <c r="O412" s="34">
        <v>0</v>
      </c>
      <c r="P412" s="41">
        <v>12554864.499999998</v>
      </c>
      <c r="Q412" s="34">
        <v>0</v>
      </c>
      <c r="R412" s="34">
        <f t="shared" si="108"/>
        <v>866</v>
      </c>
      <c r="T412" s="34">
        <v>0</v>
      </c>
      <c r="V412" s="34">
        <v>0</v>
      </c>
      <c r="X412" s="34">
        <v>0</v>
      </c>
      <c r="Y412" s="41">
        <v>13859340.500000006</v>
      </c>
      <c r="Z412" s="34">
        <v>1554</v>
      </c>
      <c r="AA412" s="34">
        <v>866</v>
      </c>
      <c r="AB412" s="35">
        <f t="shared" si="109"/>
        <v>1000</v>
      </c>
      <c r="AC412" s="35">
        <f t="shared" si="110"/>
        <v>886</v>
      </c>
      <c r="AD412" s="35">
        <f t="shared" si="111"/>
        <v>1554</v>
      </c>
      <c r="AE412" s="70">
        <f t="shared" si="112"/>
        <v>1000</v>
      </c>
      <c r="AF412" s="70">
        <f t="shared" si="113"/>
        <v>2013</v>
      </c>
      <c r="AG412" s="70">
        <f t="shared" si="114"/>
        <v>866</v>
      </c>
      <c r="AH412" s="70" t="str">
        <f t="shared" si="115"/>
        <v>2018 (triag)</v>
      </c>
      <c r="AI412" s="70">
        <f t="shared" si="116"/>
        <v>1554</v>
      </c>
      <c r="AJ412" s="70">
        <f t="shared" si="117"/>
        <v>2022</v>
      </c>
      <c r="AK412" s="70" t="str">
        <f t="shared" si="118"/>
        <v/>
      </c>
      <c r="AL412" s="72">
        <f>IF(AK412="Adjust",(_xlfn.XLOOKUP(A412,'Adj factor'!A:A,'Adj factor'!I:I,,0)*AI412),'Aggregate (2)'!AI412)</f>
        <v>1554</v>
      </c>
      <c r="AM412" s="72">
        <f t="shared" si="119"/>
        <v>1554</v>
      </c>
      <c r="AN412" s="73" t="str">
        <f t="shared" si="120"/>
        <v>Increasing</v>
      </c>
      <c r="AO412" s="42">
        <f>VLOOKUP(B412,'Growthrates source'!A$2:H$49,8,FALSE)</f>
        <v>4.588291307733483E-2</v>
      </c>
      <c r="AP412" s="42">
        <f>VLOOKUP(B412,'Growthrates source'!A$2:I$49,9,FALSE)</f>
        <v>5.4673730437993617E-2</v>
      </c>
      <c r="AQ412" s="41">
        <f t="shared" si="121"/>
        <v>688.46903541367624</v>
      </c>
      <c r="AR412" s="41">
        <f t="shared" si="122"/>
        <v>1020.3552193090171</v>
      </c>
      <c r="AS412" s="43">
        <f t="shared" si="123"/>
        <v>0.90453288564985679</v>
      </c>
      <c r="AT412" s="43">
        <f t="shared" si="124"/>
        <v>0.68977247822945453</v>
      </c>
      <c r="AU412" s="43">
        <f t="shared" si="125"/>
        <v>1.1212654743564452</v>
      </c>
    </row>
    <row r="413" spans="1:47" x14ac:dyDescent="0.35">
      <c r="A413" t="str">
        <f>_xlfn.XLOOKUP(B413,'country codes'!G:G,'country codes'!H:H,,0)</f>
        <v>Guinea</v>
      </c>
      <c r="B413" s="34" t="s">
        <v>174</v>
      </c>
      <c r="C413" s="41">
        <v>10788695</v>
      </c>
      <c r="D413" s="34" t="s">
        <v>82</v>
      </c>
      <c r="E413" s="34">
        <v>0</v>
      </c>
      <c r="F413" s="41">
        <v>11055430.000000004</v>
      </c>
      <c r="G413" s="34">
        <v>0</v>
      </c>
      <c r="I413" s="34">
        <v>0</v>
      </c>
      <c r="K413" s="34">
        <v>0</v>
      </c>
      <c r="M413" s="34">
        <v>0</v>
      </c>
      <c r="O413" s="34">
        <v>0</v>
      </c>
      <c r="P413" s="41">
        <v>12554864.499999998</v>
      </c>
      <c r="Q413" s="34">
        <v>0</v>
      </c>
      <c r="R413" s="34">
        <f t="shared" si="108"/>
        <v>255</v>
      </c>
      <c r="T413" s="34">
        <v>0</v>
      </c>
      <c r="V413" s="34">
        <v>0</v>
      </c>
      <c r="X413" s="34">
        <v>0</v>
      </c>
      <c r="Y413" s="41">
        <v>13859340.500000006</v>
      </c>
      <c r="Z413" s="34">
        <v>71</v>
      </c>
      <c r="AA413" s="34">
        <v>255</v>
      </c>
      <c r="AB413" s="35">
        <f t="shared" si="109"/>
        <v>0</v>
      </c>
      <c r="AC413" s="35">
        <f t="shared" si="110"/>
        <v>0</v>
      </c>
      <c r="AD413" s="35">
        <f t="shared" si="111"/>
        <v>71</v>
      </c>
      <c r="AE413" s="70">
        <f t="shared" si="112"/>
        <v>0</v>
      </c>
      <c r="AF413" s="70" t="str">
        <f t="shared" si="113"/>
        <v/>
      </c>
      <c r="AG413" s="70">
        <f t="shared" si="114"/>
        <v>255</v>
      </c>
      <c r="AH413" s="70" t="str">
        <f t="shared" si="115"/>
        <v>2018 (triag)</v>
      </c>
      <c r="AI413" s="70">
        <f t="shared" si="116"/>
        <v>71</v>
      </c>
      <c r="AJ413" s="70">
        <f t="shared" si="117"/>
        <v>2022</v>
      </c>
      <c r="AK413" s="70" t="str">
        <f t="shared" si="118"/>
        <v>Adjust</v>
      </c>
      <c r="AL413" s="72">
        <f>IF(AK413="Adjust",(_xlfn.XLOOKUP(A413,'Adj factor'!A:A,'Adj factor'!I:I,,0)*AI413),'Aggregate (2)'!AI413)</f>
        <v>81.600203746749472</v>
      </c>
      <c r="AM413" s="72">
        <f t="shared" si="119"/>
        <v>255</v>
      </c>
      <c r="AN413" s="73" t="str">
        <f t="shared" si="120"/>
        <v>Decreasing</v>
      </c>
      <c r="AO413" s="42">
        <f>VLOOKUP(B413,'Growthrates source'!A$2:H$49,8,FALSE)</f>
        <v>4.588291307733483E-2</v>
      </c>
      <c r="AP413" s="42">
        <f>VLOOKUP(B413,'Growthrates source'!A$2:I$49,9,FALSE)</f>
        <v>5.4673730437993617E-2</v>
      </c>
      <c r="AQ413" s="41">
        <f t="shared" si="121"/>
        <v>202.72471597053976</v>
      </c>
      <c r="AR413" s="41">
        <f t="shared" si="122"/>
        <v>300.45101723302469</v>
      </c>
      <c r="AS413" s="43">
        <f t="shared" si="123"/>
        <v>0</v>
      </c>
      <c r="AT413" s="43">
        <f t="shared" si="124"/>
        <v>0.20310852418996639</v>
      </c>
      <c r="AU413" s="43">
        <f t="shared" si="125"/>
        <v>0.18399143884227384</v>
      </c>
    </row>
    <row r="414" spans="1:47" x14ac:dyDescent="0.35">
      <c r="A414" t="str">
        <f>_xlfn.XLOOKUP(B414,'country codes'!G:G,'country codes'!H:H,,0)</f>
        <v>Guinea</v>
      </c>
      <c r="B414" s="34" t="s">
        <v>174</v>
      </c>
      <c r="C414" s="41">
        <v>10788696</v>
      </c>
      <c r="D414" s="34" t="s">
        <v>60</v>
      </c>
      <c r="E414" s="34">
        <v>0</v>
      </c>
      <c r="F414" s="41">
        <v>11055430.000000004</v>
      </c>
      <c r="G414" s="34">
        <v>0</v>
      </c>
      <c r="I414" s="34">
        <v>0</v>
      </c>
      <c r="K414" s="34">
        <v>14263</v>
      </c>
      <c r="M414" s="34">
        <v>0</v>
      </c>
      <c r="O414" s="34">
        <v>106</v>
      </c>
      <c r="P414" s="41">
        <v>12554864.499999998</v>
      </c>
      <c r="Q414" s="34">
        <v>0</v>
      </c>
      <c r="R414" s="34">
        <f t="shared" si="108"/>
        <v>73</v>
      </c>
      <c r="T414" s="34">
        <v>0</v>
      </c>
      <c r="V414" s="34">
        <v>0</v>
      </c>
      <c r="X414" s="34">
        <v>0</v>
      </c>
      <c r="Y414" s="41">
        <v>13859340.500000006</v>
      </c>
      <c r="Z414" s="34">
        <v>0</v>
      </c>
      <c r="AA414" s="34">
        <v>73</v>
      </c>
      <c r="AB414" s="35">
        <f t="shared" si="109"/>
        <v>14263</v>
      </c>
      <c r="AC414" s="35">
        <f t="shared" si="110"/>
        <v>106</v>
      </c>
      <c r="AD414" s="35">
        <f t="shared" si="111"/>
        <v>0</v>
      </c>
      <c r="AE414" s="70">
        <f t="shared" si="112"/>
        <v>14263</v>
      </c>
      <c r="AF414" s="70">
        <f t="shared" si="113"/>
        <v>2015</v>
      </c>
      <c r="AG414" s="70">
        <f t="shared" si="114"/>
        <v>73</v>
      </c>
      <c r="AH414" s="70" t="str">
        <f t="shared" si="115"/>
        <v>2018 (triag)</v>
      </c>
      <c r="AI414" s="70">
        <f t="shared" si="116"/>
        <v>73</v>
      </c>
      <c r="AJ414" s="70" t="str">
        <f t="shared" si="117"/>
        <v>2018 (triag)</v>
      </c>
      <c r="AK414" s="70" t="str">
        <f t="shared" si="118"/>
        <v/>
      </c>
      <c r="AL414" s="72">
        <f>IF(AK414="Adjust",(_xlfn.XLOOKUP(A414,'Adj factor'!A:A,'Adj factor'!I:I,,0)*AI414),'Aggregate (2)'!AI414)</f>
        <v>73</v>
      </c>
      <c r="AM414" s="72">
        <f t="shared" si="119"/>
        <v>73</v>
      </c>
      <c r="AN414" s="73" t="str">
        <f t="shared" si="120"/>
        <v>No change</v>
      </c>
      <c r="AO414" s="42">
        <f>VLOOKUP(B414,'Growthrates source'!A$2:H$49,8,FALSE)</f>
        <v>4.588291307733483E-2</v>
      </c>
      <c r="AP414" s="42">
        <f>VLOOKUP(B414,'Growthrates source'!A$2:I$49,9,FALSE)</f>
        <v>5.4673730437993617E-2</v>
      </c>
      <c r="AQ414" s="41">
        <f t="shared" si="121"/>
        <v>58.034918689605497</v>
      </c>
      <c r="AR414" s="41">
        <f t="shared" si="122"/>
        <v>86.011467678473736</v>
      </c>
      <c r="AS414" s="85">
        <f t="shared" si="123"/>
        <v>12.901352548023908</v>
      </c>
      <c r="AT414" s="43">
        <f t="shared" si="124"/>
        <v>5.8144793199480578E-2</v>
      </c>
      <c r="AU414" s="43">
        <f t="shared" si="125"/>
        <v>5.2672058962690158E-2</v>
      </c>
    </row>
    <row r="415" spans="1:47" x14ac:dyDescent="0.35">
      <c r="A415" t="str">
        <f>_xlfn.XLOOKUP(B415,'country codes'!G:G,'country codes'!H:H,,0)</f>
        <v>Guinea</v>
      </c>
      <c r="B415" s="34" t="s">
        <v>174</v>
      </c>
      <c r="C415" s="41">
        <v>10788697</v>
      </c>
      <c r="D415" s="34" t="s">
        <v>127</v>
      </c>
      <c r="E415" s="34">
        <v>0</v>
      </c>
      <c r="F415" s="41">
        <v>11055430.000000004</v>
      </c>
      <c r="G415" s="34">
        <v>0</v>
      </c>
      <c r="I415" s="34">
        <v>0</v>
      </c>
      <c r="K415" s="34">
        <v>6700</v>
      </c>
      <c r="M415" s="34">
        <v>6700</v>
      </c>
      <c r="O415" s="34">
        <v>0</v>
      </c>
      <c r="P415" s="41">
        <v>12554864.499999998</v>
      </c>
      <c r="Q415" s="34">
        <v>16567</v>
      </c>
      <c r="R415" s="34">
        <f t="shared" si="108"/>
        <v>16567</v>
      </c>
      <c r="T415" s="34">
        <v>0</v>
      </c>
      <c r="V415" s="34">
        <v>0</v>
      </c>
      <c r="X415" s="34">
        <v>0</v>
      </c>
      <c r="Y415" s="41">
        <v>13859340.500000006</v>
      </c>
      <c r="Z415" s="34">
        <v>0</v>
      </c>
      <c r="AA415" s="34">
        <v>16567</v>
      </c>
      <c r="AB415" s="35">
        <f t="shared" si="109"/>
        <v>6700</v>
      </c>
      <c r="AC415" s="35">
        <f t="shared" si="110"/>
        <v>16567</v>
      </c>
      <c r="AD415" s="35">
        <f t="shared" si="111"/>
        <v>0</v>
      </c>
      <c r="AE415" s="70">
        <f t="shared" si="112"/>
        <v>6700</v>
      </c>
      <c r="AF415" s="70">
        <f t="shared" si="113"/>
        <v>2015</v>
      </c>
      <c r="AG415" s="70">
        <f t="shared" si="114"/>
        <v>16567</v>
      </c>
      <c r="AH415" s="70">
        <f t="shared" si="115"/>
        <v>2018</v>
      </c>
      <c r="AI415" s="70">
        <f t="shared" si="116"/>
        <v>16567</v>
      </c>
      <c r="AJ415" s="70">
        <f t="shared" si="117"/>
        <v>2018</v>
      </c>
      <c r="AK415" s="70" t="str">
        <f t="shared" si="118"/>
        <v/>
      </c>
      <c r="AL415" s="72">
        <f>IF(AK415="Adjust",(_xlfn.XLOOKUP(A415,'Adj factor'!A:A,'Adj factor'!I:I,,0)*AI415),'Aggregate (2)'!AI415)</f>
        <v>16567</v>
      </c>
      <c r="AM415" s="72">
        <f t="shared" si="119"/>
        <v>16567</v>
      </c>
      <c r="AN415" s="73" t="str">
        <f t="shared" si="120"/>
        <v>No change</v>
      </c>
      <c r="AO415" s="42">
        <f>VLOOKUP(B415,'Growthrates source'!A$2:H$49,8,FALSE)</f>
        <v>4.588291307733483E-2</v>
      </c>
      <c r="AP415" s="42">
        <f>VLOOKUP(B415,'Growthrates source'!A$2:I$49,9,FALSE)</f>
        <v>5.4673730437993617E-2</v>
      </c>
      <c r="AQ415" s="41">
        <f t="shared" si="121"/>
        <v>13170.746546995812</v>
      </c>
      <c r="AR415" s="41">
        <f t="shared" si="122"/>
        <v>19519.890205880471</v>
      </c>
      <c r="AS415" s="43">
        <f t="shared" si="123"/>
        <v>6.0603703338540411</v>
      </c>
      <c r="AT415" s="43">
        <f t="shared" si="124"/>
        <v>13.195682040216365</v>
      </c>
      <c r="AU415" s="43">
        <f t="shared" si="125"/>
        <v>11.953671244313533</v>
      </c>
    </row>
    <row r="416" spans="1:47" x14ac:dyDescent="0.35">
      <c r="A416" t="str">
        <f>_xlfn.XLOOKUP(B416,'country codes'!G:G,'country codes'!H:H,,0)</f>
        <v>Guinea</v>
      </c>
      <c r="B416" s="34" t="s">
        <v>174</v>
      </c>
      <c r="C416" s="41">
        <v>10788698</v>
      </c>
      <c r="D416" s="34" t="s">
        <v>61</v>
      </c>
      <c r="E416" s="34">
        <v>0</v>
      </c>
      <c r="F416" s="41">
        <v>11055430.000000004</v>
      </c>
      <c r="G416" s="34">
        <v>0</v>
      </c>
      <c r="I416" s="34">
        <v>0</v>
      </c>
      <c r="K416" s="34">
        <v>0</v>
      </c>
      <c r="M416" s="34">
        <v>0</v>
      </c>
      <c r="O416" s="34">
        <v>0</v>
      </c>
      <c r="P416" s="41">
        <v>12554864.499999998</v>
      </c>
      <c r="Q416" s="34">
        <v>0</v>
      </c>
      <c r="R416" s="34">
        <f t="shared" si="108"/>
        <v>0</v>
      </c>
      <c r="T416" s="34">
        <v>0</v>
      </c>
      <c r="V416" s="34">
        <v>0</v>
      </c>
      <c r="X416" s="34">
        <v>0</v>
      </c>
      <c r="Y416" s="41">
        <v>13859340.500000006</v>
      </c>
      <c r="Z416" s="34">
        <v>0</v>
      </c>
      <c r="AA416" s="34">
        <v>0</v>
      </c>
      <c r="AB416" s="35">
        <f t="shared" si="109"/>
        <v>0</v>
      </c>
      <c r="AC416" s="35">
        <f t="shared" si="110"/>
        <v>0</v>
      </c>
      <c r="AD416" s="35">
        <f t="shared" si="111"/>
        <v>0</v>
      </c>
      <c r="AE416" s="70">
        <f t="shared" si="112"/>
        <v>0</v>
      </c>
      <c r="AF416" s="70" t="str">
        <f t="shared" si="113"/>
        <v/>
      </c>
      <c r="AG416" s="70">
        <f t="shared" si="114"/>
        <v>0</v>
      </c>
      <c r="AH416" s="70" t="str">
        <f t="shared" si="115"/>
        <v/>
      </c>
      <c r="AI416" s="70">
        <f t="shared" si="116"/>
        <v>0</v>
      </c>
      <c r="AJ416" s="70" t="str">
        <f t="shared" si="117"/>
        <v/>
      </c>
      <c r="AK416" s="70" t="str">
        <f t="shared" si="118"/>
        <v/>
      </c>
      <c r="AL416" s="72">
        <f>IF(AK416="Adjust",(_xlfn.XLOOKUP(A416,'Adj factor'!A:A,'Adj factor'!I:I,,0)*AI416),'Aggregate (2)'!AI416)</f>
        <v>0</v>
      </c>
      <c r="AM416" s="72">
        <f t="shared" si="119"/>
        <v>0</v>
      </c>
      <c r="AN416" s="73" t="str">
        <f t="shared" si="120"/>
        <v>No change</v>
      </c>
      <c r="AO416" s="42">
        <f>VLOOKUP(B416,'Growthrates source'!A$2:H$49,8,FALSE)</f>
        <v>4.588291307733483E-2</v>
      </c>
      <c r="AP416" s="42">
        <f>VLOOKUP(B416,'Growthrates source'!A$2:I$49,9,FALSE)</f>
        <v>5.4673730437993617E-2</v>
      </c>
      <c r="AQ416" s="41">
        <f t="shared" si="121"/>
        <v>0</v>
      </c>
      <c r="AR416" s="41">
        <f t="shared" si="122"/>
        <v>0</v>
      </c>
      <c r="AS416" s="43">
        <f t="shared" si="123"/>
        <v>0</v>
      </c>
      <c r="AT416" s="43">
        <f t="shared" si="124"/>
        <v>0</v>
      </c>
      <c r="AU416" s="43">
        <f t="shared" si="125"/>
        <v>0</v>
      </c>
    </row>
    <row r="417" spans="1:47" x14ac:dyDescent="0.35">
      <c r="A417" t="str">
        <f>_xlfn.XLOOKUP(B417,'country codes'!G:G,'country codes'!H:H,,0)</f>
        <v>Guinea</v>
      </c>
      <c r="B417" s="34" t="s">
        <v>174</v>
      </c>
      <c r="C417" s="41">
        <v>10788699</v>
      </c>
      <c r="D417" s="34" t="s">
        <v>62</v>
      </c>
      <c r="E417" s="34">
        <v>0</v>
      </c>
      <c r="F417" s="41">
        <v>11055430.000000004</v>
      </c>
      <c r="G417" s="34">
        <v>0</v>
      </c>
      <c r="I417" s="34">
        <v>0</v>
      </c>
      <c r="K417" s="34">
        <v>0</v>
      </c>
      <c r="M417" s="34">
        <v>0</v>
      </c>
      <c r="O417" s="34">
        <v>0</v>
      </c>
      <c r="P417" s="41">
        <v>12554864.499999998</v>
      </c>
      <c r="Q417" s="34">
        <v>0</v>
      </c>
      <c r="R417" s="34">
        <f t="shared" si="108"/>
        <v>0</v>
      </c>
      <c r="T417" s="34">
        <v>363</v>
      </c>
      <c r="V417" s="34">
        <v>0</v>
      </c>
      <c r="X417" s="34">
        <v>0</v>
      </c>
      <c r="Y417" s="41">
        <v>13859340.500000006</v>
      </c>
      <c r="Z417" s="34">
        <v>0</v>
      </c>
      <c r="AA417" s="34">
        <v>0</v>
      </c>
      <c r="AB417" s="35">
        <f t="shared" si="109"/>
        <v>0</v>
      </c>
      <c r="AC417" s="35">
        <f t="shared" si="110"/>
        <v>363</v>
      </c>
      <c r="AD417" s="35">
        <f t="shared" si="111"/>
        <v>0</v>
      </c>
      <c r="AE417" s="70">
        <f t="shared" si="112"/>
        <v>0</v>
      </c>
      <c r="AF417" s="70" t="str">
        <f t="shared" si="113"/>
        <v/>
      </c>
      <c r="AG417" s="70">
        <f t="shared" si="114"/>
        <v>363</v>
      </c>
      <c r="AH417" s="70">
        <f t="shared" si="115"/>
        <v>2019</v>
      </c>
      <c r="AI417" s="70">
        <f t="shared" si="116"/>
        <v>363</v>
      </c>
      <c r="AJ417" s="70">
        <f t="shared" si="117"/>
        <v>2019</v>
      </c>
      <c r="AK417" s="70" t="str">
        <f t="shared" si="118"/>
        <v/>
      </c>
      <c r="AL417" s="72">
        <f>IF(AK417="Adjust",(_xlfn.XLOOKUP(A417,'Adj factor'!A:A,'Adj factor'!I:I,,0)*AI417),'Aggregate (2)'!AI417)</f>
        <v>363</v>
      </c>
      <c r="AM417" s="72">
        <f t="shared" si="119"/>
        <v>363</v>
      </c>
      <c r="AN417" s="73" t="str">
        <f t="shared" si="120"/>
        <v>No change</v>
      </c>
      <c r="AO417" s="42">
        <f>VLOOKUP(B417,'Growthrates source'!A$2:H$49,8,FALSE)</f>
        <v>4.588291307733483E-2</v>
      </c>
      <c r="AP417" s="42">
        <f>VLOOKUP(B417,'Growthrates source'!A$2:I$49,9,FALSE)</f>
        <v>5.4673730437993617E-2</v>
      </c>
      <c r="AQ417" s="41">
        <f t="shared" si="121"/>
        <v>0</v>
      </c>
      <c r="AR417" s="41">
        <f t="shared" si="122"/>
        <v>0</v>
      </c>
      <c r="AS417" s="43">
        <f t="shared" si="123"/>
        <v>0</v>
      </c>
      <c r="AT417" s="43">
        <f t="shared" si="124"/>
        <v>0.28913095796454041</v>
      </c>
      <c r="AU417" s="43">
        <f t="shared" si="125"/>
        <v>0.26191722470488393</v>
      </c>
    </row>
    <row r="418" spans="1:47" x14ac:dyDescent="0.35">
      <c r="A418" t="str">
        <f>_xlfn.XLOOKUP(B418,'country codes'!G:G,'country codes'!H:H,,0)</f>
        <v>Guinea</v>
      </c>
      <c r="B418" s="34" t="s">
        <v>174</v>
      </c>
      <c r="C418" s="41">
        <v>10788700</v>
      </c>
      <c r="D418" s="34" t="s">
        <v>227</v>
      </c>
      <c r="E418" s="34">
        <v>0</v>
      </c>
      <c r="F418" s="41">
        <v>11055430.000000004</v>
      </c>
      <c r="G418" s="34">
        <v>0</v>
      </c>
      <c r="I418" s="34">
        <v>0</v>
      </c>
      <c r="K418" s="34">
        <v>0</v>
      </c>
      <c r="M418" s="34">
        <v>0</v>
      </c>
      <c r="O418" s="34">
        <v>0</v>
      </c>
      <c r="P418" s="41">
        <v>12554864.499999998</v>
      </c>
      <c r="Q418" s="34">
        <v>0</v>
      </c>
      <c r="R418" s="34">
        <f t="shared" si="108"/>
        <v>1</v>
      </c>
      <c r="T418" s="34">
        <v>0</v>
      </c>
      <c r="V418" s="34">
        <v>0</v>
      </c>
      <c r="X418" s="34">
        <v>0</v>
      </c>
      <c r="Y418" s="41">
        <v>13859340.500000006</v>
      </c>
      <c r="Z418" s="34">
        <v>0</v>
      </c>
      <c r="AA418" s="34">
        <v>1</v>
      </c>
      <c r="AB418" s="35">
        <f t="shared" si="109"/>
        <v>0</v>
      </c>
      <c r="AC418" s="35">
        <f t="shared" si="110"/>
        <v>0</v>
      </c>
      <c r="AD418" s="35">
        <f t="shared" si="111"/>
        <v>0</v>
      </c>
      <c r="AE418" s="70">
        <f t="shared" si="112"/>
        <v>0</v>
      </c>
      <c r="AF418" s="70" t="str">
        <f t="shared" si="113"/>
        <v/>
      </c>
      <c r="AG418" s="70">
        <f t="shared" si="114"/>
        <v>1</v>
      </c>
      <c r="AH418" s="70" t="str">
        <f t="shared" si="115"/>
        <v>2018 (triag)</v>
      </c>
      <c r="AI418" s="70">
        <f t="shared" si="116"/>
        <v>1</v>
      </c>
      <c r="AJ418" s="70" t="str">
        <f t="shared" si="117"/>
        <v>2018 (triag)</v>
      </c>
      <c r="AK418" s="70" t="str">
        <f t="shared" si="118"/>
        <v/>
      </c>
      <c r="AL418" s="72">
        <f>IF(AK418="Adjust",(_xlfn.XLOOKUP(A418,'Adj factor'!A:A,'Adj factor'!I:I,,0)*AI418),'Aggregate (2)'!AI418)</f>
        <v>1</v>
      </c>
      <c r="AM418" s="72">
        <f t="shared" si="119"/>
        <v>1</v>
      </c>
      <c r="AN418" s="73" t="str">
        <f t="shared" si="120"/>
        <v>No change</v>
      </c>
      <c r="AO418" s="42">
        <f>VLOOKUP(B418,'Growthrates source'!A$2:H$49,8,FALSE)</f>
        <v>4.588291307733483E-2</v>
      </c>
      <c r="AP418" s="42">
        <f>VLOOKUP(B418,'Growthrates source'!A$2:I$49,9,FALSE)</f>
        <v>5.4673730437993617E-2</v>
      </c>
      <c r="AQ418" s="41">
        <f t="shared" si="121"/>
        <v>0.7949988861589794</v>
      </c>
      <c r="AR418" s="41">
        <f t="shared" si="122"/>
        <v>1.1782392832667634</v>
      </c>
      <c r="AS418" s="43">
        <f t="shared" si="123"/>
        <v>0</v>
      </c>
      <c r="AT418" s="43">
        <f t="shared" si="124"/>
        <v>7.9650401643124077E-4</v>
      </c>
      <c r="AU418" s="43">
        <f t="shared" si="125"/>
        <v>7.2153505428342686E-4</v>
      </c>
    </row>
    <row r="419" spans="1:47" x14ac:dyDescent="0.35">
      <c r="A419" t="str">
        <f>_xlfn.XLOOKUP(B419,'country codes'!G:G,'country codes'!H:H,,0)</f>
        <v>Guinea</v>
      </c>
      <c r="B419" s="34" t="s">
        <v>174</v>
      </c>
      <c r="C419" s="41">
        <v>10788701</v>
      </c>
      <c r="D419" s="34" t="s">
        <v>228</v>
      </c>
      <c r="E419" s="34">
        <v>0</v>
      </c>
      <c r="F419" s="41">
        <v>11055430.000000004</v>
      </c>
      <c r="G419" s="34">
        <v>0</v>
      </c>
      <c r="I419" s="34">
        <v>0</v>
      </c>
      <c r="K419" s="34">
        <v>0</v>
      </c>
      <c r="M419" s="34">
        <v>0</v>
      </c>
      <c r="O419" s="34">
        <v>0</v>
      </c>
      <c r="P419" s="41">
        <v>12554864.499999998</v>
      </c>
      <c r="Q419" s="34">
        <v>0</v>
      </c>
      <c r="R419" s="34">
        <f t="shared" si="108"/>
        <v>189</v>
      </c>
      <c r="T419" s="34">
        <v>0</v>
      </c>
      <c r="V419" s="34">
        <v>0</v>
      </c>
      <c r="X419" s="34">
        <v>0</v>
      </c>
      <c r="Y419" s="41">
        <v>13859340.500000006</v>
      </c>
      <c r="Z419" s="34">
        <v>0</v>
      </c>
      <c r="AA419" s="34">
        <v>189</v>
      </c>
      <c r="AB419" s="35">
        <f t="shared" si="109"/>
        <v>0</v>
      </c>
      <c r="AC419" s="35">
        <f t="shared" si="110"/>
        <v>0</v>
      </c>
      <c r="AD419" s="35">
        <f t="shared" si="111"/>
        <v>0</v>
      </c>
      <c r="AE419" s="70">
        <f t="shared" si="112"/>
        <v>0</v>
      </c>
      <c r="AF419" s="70" t="str">
        <f t="shared" si="113"/>
        <v/>
      </c>
      <c r="AG419" s="70">
        <f t="shared" si="114"/>
        <v>189</v>
      </c>
      <c r="AH419" s="70" t="str">
        <f t="shared" si="115"/>
        <v>2018 (triag)</v>
      </c>
      <c r="AI419" s="70">
        <f t="shared" si="116"/>
        <v>189</v>
      </c>
      <c r="AJ419" s="70" t="str">
        <f t="shared" si="117"/>
        <v>2018 (triag)</v>
      </c>
      <c r="AK419" s="70" t="str">
        <f t="shared" si="118"/>
        <v/>
      </c>
      <c r="AL419" s="72">
        <f>IF(AK419="Adjust",(_xlfn.XLOOKUP(A419,'Adj factor'!A:A,'Adj factor'!I:I,,0)*AI419),'Aggregate (2)'!AI419)</f>
        <v>189</v>
      </c>
      <c r="AM419" s="72">
        <f t="shared" si="119"/>
        <v>189</v>
      </c>
      <c r="AN419" s="73" t="str">
        <f t="shared" si="120"/>
        <v>No change</v>
      </c>
      <c r="AO419" s="42">
        <f>VLOOKUP(B419,'Growthrates source'!A$2:H$49,8,FALSE)</f>
        <v>4.588291307733483E-2</v>
      </c>
      <c r="AP419" s="42">
        <f>VLOOKUP(B419,'Growthrates source'!A$2:I$49,9,FALSE)</f>
        <v>5.4673730437993617E-2</v>
      </c>
      <c r="AQ419" s="41">
        <f t="shared" si="121"/>
        <v>150.25478948404711</v>
      </c>
      <c r="AR419" s="41">
        <f t="shared" si="122"/>
        <v>222.68722453741827</v>
      </c>
      <c r="AS419" s="43">
        <f t="shared" si="123"/>
        <v>0</v>
      </c>
      <c r="AT419" s="43">
        <f t="shared" si="124"/>
        <v>0.1505392591055045</v>
      </c>
      <c r="AU419" s="43">
        <f t="shared" si="125"/>
        <v>0.13637012525956768</v>
      </c>
    </row>
    <row r="420" spans="1:47" x14ac:dyDescent="0.35">
      <c r="A420" t="str">
        <f>_xlfn.XLOOKUP(B420,'country codes'!G:G,'country codes'!H:H,,0)</f>
        <v>Guinea</v>
      </c>
      <c r="B420" s="34" t="s">
        <v>174</v>
      </c>
      <c r="C420" s="41">
        <v>10788702</v>
      </c>
      <c r="D420" s="34" t="s">
        <v>229</v>
      </c>
      <c r="E420" s="34">
        <v>0</v>
      </c>
      <c r="F420" s="41">
        <v>11055430.000000004</v>
      </c>
      <c r="G420" s="34">
        <v>0</v>
      </c>
      <c r="I420" s="34">
        <v>0</v>
      </c>
      <c r="K420" s="34">
        <v>0</v>
      </c>
      <c r="M420" s="34">
        <v>0</v>
      </c>
      <c r="O420" s="34">
        <v>0</v>
      </c>
      <c r="P420" s="41">
        <v>12554864.499999998</v>
      </c>
      <c r="Q420" s="34">
        <v>0</v>
      </c>
      <c r="R420" s="34">
        <f t="shared" si="108"/>
        <v>0</v>
      </c>
      <c r="T420" s="34">
        <v>0</v>
      </c>
      <c r="V420" s="34">
        <v>0</v>
      </c>
      <c r="X420" s="34">
        <v>0</v>
      </c>
      <c r="Y420" s="41">
        <v>13859340.500000006</v>
      </c>
      <c r="Z420" s="34">
        <v>0</v>
      </c>
      <c r="AA420" s="34">
        <v>0</v>
      </c>
      <c r="AB420" s="35">
        <f t="shared" si="109"/>
        <v>0</v>
      </c>
      <c r="AC420" s="35">
        <f t="shared" si="110"/>
        <v>0</v>
      </c>
      <c r="AD420" s="35">
        <f t="shared" si="111"/>
        <v>0</v>
      </c>
      <c r="AE420" s="70">
        <f t="shared" si="112"/>
        <v>0</v>
      </c>
      <c r="AF420" s="70" t="str">
        <f t="shared" si="113"/>
        <v/>
      </c>
      <c r="AG420" s="70">
        <f t="shared" si="114"/>
        <v>0</v>
      </c>
      <c r="AH420" s="70" t="str">
        <f t="shared" si="115"/>
        <v/>
      </c>
      <c r="AI420" s="70">
        <f t="shared" si="116"/>
        <v>0</v>
      </c>
      <c r="AJ420" s="70" t="str">
        <f t="shared" si="117"/>
        <v/>
      </c>
      <c r="AK420" s="70" t="str">
        <f t="shared" si="118"/>
        <v/>
      </c>
      <c r="AL420" s="72">
        <f>IF(AK420="Adjust",(_xlfn.XLOOKUP(A420,'Adj factor'!A:A,'Adj factor'!I:I,,0)*AI420),'Aggregate (2)'!AI420)</f>
        <v>0</v>
      </c>
      <c r="AM420" s="72">
        <f t="shared" si="119"/>
        <v>0</v>
      </c>
      <c r="AN420" s="73" t="str">
        <f t="shared" si="120"/>
        <v>No change</v>
      </c>
      <c r="AO420" s="42">
        <f>VLOOKUP(B420,'Growthrates source'!A$2:H$49,8,FALSE)</f>
        <v>4.588291307733483E-2</v>
      </c>
      <c r="AP420" s="42">
        <f>VLOOKUP(B420,'Growthrates source'!A$2:I$49,9,FALSE)</f>
        <v>5.4673730437993617E-2</v>
      </c>
      <c r="AQ420" s="41">
        <f t="shared" si="121"/>
        <v>0</v>
      </c>
      <c r="AR420" s="41">
        <f t="shared" si="122"/>
        <v>0</v>
      </c>
      <c r="AS420" s="43">
        <f t="shared" si="123"/>
        <v>0</v>
      </c>
      <c r="AT420" s="43">
        <f t="shared" si="124"/>
        <v>0</v>
      </c>
      <c r="AU420" s="43">
        <f t="shared" si="125"/>
        <v>0</v>
      </c>
    </row>
    <row r="421" spans="1:47" x14ac:dyDescent="0.35">
      <c r="A421" t="str">
        <f>_xlfn.XLOOKUP(B421,'country codes'!G:G,'country codes'!H:H,,0)</f>
        <v>Guinea</v>
      </c>
      <c r="B421" s="34" t="s">
        <v>174</v>
      </c>
      <c r="C421" s="41">
        <v>10788703</v>
      </c>
      <c r="D421" s="34" t="s">
        <v>133</v>
      </c>
      <c r="E421" s="34">
        <v>0</v>
      </c>
      <c r="F421" s="41">
        <v>11055430.000000004</v>
      </c>
      <c r="G421" s="34">
        <v>0</v>
      </c>
      <c r="I421" s="34">
        <v>0</v>
      </c>
      <c r="K421" s="34">
        <v>0</v>
      </c>
      <c r="M421" s="34">
        <v>0</v>
      </c>
      <c r="O421" s="34">
        <v>0</v>
      </c>
      <c r="P421" s="41">
        <v>12554864.499999998</v>
      </c>
      <c r="Q421" s="34">
        <v>181</v>
      </c>
      <c r="R421" s="34">
        <f t="shared" si="108"/>
        <v>181</v>
      </c>
      <c r="T421" s="34">
        <v>0</v>
      </c>
      <c r="V421" s="34">
        <v>0</v>
      </c>
      <c r="X421" s="34">
        <v>0</v>
      </c>
      <c r="Y421" s="41">
        <v>13859340.500000006</v>
      </c>
      <c r="Z421" s="34">
        <v>0</v>
      </c>
      <c r="AA421" s="34">
        <v>0</v>
      </c>
      <c r="AB421" s="35">
        <f t="shared" si="109"/>
        <v>0</v>
      </c>
      <c r="AC421" s="35">
        <f t="shared" si="110"/>
        <v>181</v>
      </c>
      <c r="AD421" s="35">
        <f t="shared" si="111"/>
        <v>0</v>
      </c>
      <c r="AE421" s="70">
        <f t="shared" si="112"/>
        <v>0</v>
      </c>
      <c r="AF421" s="70" t="str">
        <f t="shared" si="113"/>
        <v/>
      </c>
      <c r="AG421" s="70">
        <f t="shared" si="114"/>
        <v>181</v>
      </c>
      <c r="AH421" s="70">
        <f t="shared" si="115"/>
        <v>2018</v>
      </c>
      <c r="AI421" s="70">
        <f t="shared" si="116"/>
        <v>181</v>
      </c>
      <c r="AJ421" s="70">
        <f t="shared" si="117"/>
        <v>2018</v>
      </c>
      <c r="AK421" s="70" t="str">
        <f t="shared" si="118"/>
        <v/>
      </c>
      <c r="AL421" s="72">
        <f>IF(AK421="Adjust",(_xlfn.XLOOKUP(A421,'Adj factor'!A:A,'Adj factor'!I:I,,0)*AI421),'Aggregate (2)'!AI421)</f>
        <v>181</v>
      </c>
      <c r="AM421" s="72">
        <f t="shared" si="119"/>
        <v>181</v>
      </c>
      <c r="AN421" s="73" t="str">
        <f t="shared" si="120"/>
        <v>No change</v>
      </c>
      <c r="AO421" s="42">
        <f>VLOOKUP(B421,'Growthrates source'!A$2:H$49,8,FALSE)</f>
        <v>4.588291307733483E-2</v>
      </c>
      <c r="AP421" s="42">
        <f>VLOOKUP(B421,'Growthrates source'!A$2:I$49,9,FALSE)</f>
        <v>5.4673730437993617E-2</v>
      </c>
      <c r="AQ421" s="41">
        <f t="shared" si="121"/>
        <v>0</v>
      </c>
      <c r="AR421" s="41">
        <f t="shared" si="122"/>
        <v>0</v>
      </c>
      <c r="AS421" s="43">
        <f t="shared" si="123"/>
        <v>0</v>
      </c>
      <c r="AT421" s="43">
        <f t="shared" si="124"/>
        <v>0.14416722697405457</v>
      </c>
      <c r="AU421" s="43">
        <f t="shared" si="125"/>
        <v>0.13059784482530026</v>
      </c>
    </row>
    <row r="422" spans="1:47" x14ac:dyDescent="0.35">
      <c r="A422" t="str">
        <f>_xlfn.XLOOKUP(B422,'country codes'!G:G,'country codes'!H:H,,0)</f>
        <v>Guinea</v>
      </c>
      <c r="B422" s="34" t="s">
        <v>174</v>
      </c>
      <c r="C422" s="41">
        <v>10788704</v>
      </c>
      <c r="D422" s="34" t="s">
        <v>230</v>
      </c>
      <c r="E422" s="34">
        <v>0</v>
      </c>
      <c r="F422" s="41">
        <v>11055430.000000004</v>
      </c>
      <c r="G422" s="34">
        <v>0</v>
      </c>
      <c r="I422" s="34">
        <v>0</v>
      </c>
      <c r="K422" s="34">
        <v>0</v>
      </c>
      <c r="M422" s="34">
        <v>0</v>
      </c>
      <c r="O422" s="34">
        <v>0</v>
      </c>
      <c r="P422" s="41">
        <v>12554864.499999998</v>
      </c>
      <c r="Q422" s="34">
        <v>0</v>
      </c>
      <c r="R422" s="34">
        <f t="shared" si="108"/>
        <v>0</v>
      </c>
      <c r="T422" s="34">
        <v>0</v>
      </c>
      <c r="V422" s="34">
        <v>0</v>
      </c>
      <c r="X422" s="34">
        <v>0</v>
      </c>
      <c r="Y422" s="41">
        <v>13859340.500000006</v>
      </c>
      <c r="Z422" s="34">
        <v>0</v>
      </c>
      <c r="AA422" s="34">
        <v>0</v>
      </c>
      <c r="AB422" s="35">
        <f t="shared" si="109"/>
        <v>0</v>
      </c>
      <c r="AC422" s="35">
        <f t="shared" si="110"/>
        <v>0</v>
      </c>
      <c r="AD422" s="35">
        <f t="shared" si="111"/>
        <v>0</v>
      </c>
      <c r="AE422" s="70">
        <f t="shared" si="112"/>
        <v>0</v>
      </c>
      <c r="AF422" s="70" t="str">
        <f t="shared" si="113"/>
        <v/>
      </c>
      <c r="AG422" s="70">
        <f t="shared" si="114"/>
        <v>0</v>
      </c>
      <c r="AH422" s="70" t="str">
        <f t="shared" si="115"/>
        <v/>
      </c>
      <c r="AI422" s="70">
        <f t="shared" si="116"/>
        <v>0</v>
      </c>
      <c r="AJ422" s="70" t="str">
        <f t="shared" si="117"/>
        <v/>
      </c>
      <c r="AK422" s="70" t="str">
        <f t="shared" si="118"/>
        <v/>
      </c>
      <c r="AL422" s="72">
        <f>IF(AK422="Adjust",(_xlfn.XLOOKUP(A422,'Adj factor'!A:A,'Adj factor'!I:I,,0)*AI422),'Aggregate (2)'!AI422)</f>
        <v>0</v>
      </c>
      <c r="AM422" s="72">
        <f t="shared" si="119"/>
        <v>0</v>
      </c>
      <c r="AN422" s="73" t="str">
        <f t="shared" si="120"/>
        <v>No change</v>
      </c>
      <c r="AO422" s="42">
        <f>VLOOKUP(B422,'Growthrates source'!A$2:H$49,8,FALSE)</f>
        <v>4.588291307733483E-2</v>
      </c>
      <c r="AP422" s="42">
        <f>VLOOKUP(B422,'Growthrates source'!A$2:I$49,9,FALSE)</f>
        <v>5.4673730437993617E-2</v>
      </c>
      <c r="AQ422" s="41">
        <f t="shared" si="121"/>
        <v>0</v>
      </c>
      <c r="AR422" s="41">
        <f t="shared" si="122"/>
        <v>0</v>
      </c>
      <c r="AS422" s="43">
        <f t="shared" si="123"/>
        <v>0</v>
      </c>
      <c r="AT422" s="43">
        <f t="shared" si="124"/>
        <v>0</v>
      </c>
      <c r="AU422" s="43">
        <f t="shared" si="125"/>
        <v>0</v>
      </c>
    </row>
    <row r="423" spans="1:47" x14ac:dyDescent="0.35">
      <c r="A423" t="str">
        <f>_xlfn.XLOOKUP(B423,'country codes'!G:G,'country codes'!H:H,,0)</f>
        <v>Guinea</v>
      </c>
      <c r="B423" s="34" t="s">
        <v>174</v>
      </c>
      <c r="C423" s="41">
        <v>10788705</v>
      </c>
      <c r="D423" s="34" t="s">
        <v>136</v>
      </c>
      <c r="E423" s="34">
        <v>0</v>
      </c>
      <c r="F423" s="41">
        <v>11055430.000000004</v>
      </c>
      <c r="G423" s="34">
        <v>0</v>
      </c>
      <c r="I423" s="34">
        <v>0</v>
      </c>
      <c r="K423" s="34">
        <v>0</v>
      </c>
      <c r="M423" s="34">
        <v>8</v>
      </c>
      <c r="O423" s="34">
        <v>0</v>
      </c>
      <c r="P423" s="41">
        <v>12554864.499999998</v>
      </c>
      <c r="Q423" s="34">
        <v>0</v>
      </c>
      <c r="R423" s="34">
        <f t="shared" si="108"/>
        <v>0</v>
      </c>
      <c r="T423" s="34">
        <v>0</v>
      </c>
      <c r="V423" s="34">
        <v>0</v>
      </c>
      <c r="X423" s="34">
        <v>0</v>
      </c>
      <c r="Y423" s="41">
        <v>13859340.500000006</v>
      </c>
      <c r="Z423" s="34">
        <v>0</v>
      </c>
      <c r="AA423" s="34">
        <v>0</v>
      </c>
      <c r="AB423" s="35">
        <f t="shared" si="109"/>
        <v>0</v>
      </c>
      <c r="AC423" s="35">
        <f t="shared" si="110"/>
        <v>8</v>
      </c>
      <c r="AD423" s="35">
        <f t="shared" si="111"/>
        <v>0</v>
      </c>
      <c r="AE423" s="70">
        <f t="shared" si="112"/>
        <v>0</v>
      </c>
      <c r="AF423" s="70" t="str">
        <f t="shared" si="113"/>
        <v/>
      </c>
      <c r="AG423" s="70">
        <f t="shared" si="114"/>
        <v>0</v>
      </c>
      <c r="AH423" s="70" t="str">
        <f t="shared" si="115"/>
        <v/>
      </c>
      <c r="AI423" s="70">
        <f t="shared" si="116"/>
        <v>0</v>
      </c>
      <c r="AJ423" s="70" t="str">
        <f t="shared" si="117"/>
        <v/>
      </c>
      <c r="AK423" s="70" t="str">
        <f t="shared" si="118"/>
        <v/>
      </c>
      <c r="AL423" s="72">
        <f>IF(AK423="Adjust",(_xlfn.XLOOKUP(A423,'Adj factor'!A:A,'Adj factor'!I:I,,0)*AI423),'Aggregate (2)'!AI423)</f>
        <v>0</v>
      </c>
      <c r="AM423" s="72">
        <f t="shared" si="119"/>
        <v>0</v>
      </c>
      <c r="AN423" s="73" t="str">
        <f t="shared" si="120"/>
        <v>No change</v>
      </c>
      <c r="AO423" s="42">
        <f>VLOOKUP(B423,'Growthrates source'!A$2:H$49,8,FALSE)</f>
        <v>4.588291307733483E-2</v>
      </c>
      <c r="AP423" s="42">
        <f>VLOOKUP(B423,'Growthrates source'!A$2:I$49,9,FALSE)</f>
        <v>5.4673730437993617E-2</v>
      </c>
      <c r="AQ423" s="41">
        <f t="shared" si="121"/>
        <v>0</v>
      </c>
      <c r="AR423" s="41">
        <f t="shared" si="122"/>
        <v>0</v>
      </c>
      <c r="AS423" s="43">
        <f t="shared" si="123"/>
        <v>0</v>
      </c>
      <c r="AT423" s="43">
        <f t="shared" si="124"/>
        <v>0</v>
      </c>
      <c r="AU423" s="43">
        <f t="shared" si="125"/>
        <v>0</v>
      </c>
    </row>
    <row r="424" spans="1:47" x14ac:dyDescent="0.35">
      <c r="A424" t="str">
        <f>_xlfn.XLOOKUP(B424,'country codes'!G:G,'country codes'!H:H,,0)</f>
        <v>Guinea</v>
      </c>
      <c r="B424" s="34" t="s">
        <v>174</v>
      </c>
      <c r="C424" s="41">
        <v>10788706</v>
      </c>
      <c r="D424" s="34" t="s">
        <v>231</v>
      </c>
      <c r="E424" s="34">
        <v>0</v>
      </c>
      <c r="F424" s="41">
        <v>11055430.000000004</v>
      </c>
      <c r="G424" s="34">
        <v>0</v>
      </c>
      <c r="I424" s="34">
        <v>0</v>
      </c>
      <c r="K424" s="34">
        <v>0</v>
      </c>
      <c r="M424" s="34">
        <v>0</v>
      </c>
      <c r="O424" s="34">
        <v>0</v>
      </c>
      <c r="P424" s="41">
        <v>12554864.499999998</v>
      </c>
      <c r="Q424" s="34">
        <v>0</v>
      </c>
      <c r="R424" s="34">
        <f t="shared" si="108"/>
        <v>66</v>
      </c>
      <c r="T424" s="34">
        <v>0</v>
      </c>
      <c r="V424" s="34">
        <v>0</v>
      </c>
      <c r="X424" s="34">
        <v>0</v>
      </c>
      <c r="Y424" s="41">
        <v>13859340.500000006</v>
      </c>
      <c r="Z424" s="34">
        <v>0</v>
      </c>
      <c r="AA424" s="34">
        <v>66</v>
      </c>
      <c r="AB424" s="35">
        <f t="shared" si="109"/>
        <v>0</v>
      </c>
      <c r="AC424" s="35">
        <f t="shared" si="110"/>
        <v>0</v>
      </c>
      <c r="AD424" s="35">
        <f t="shared" si="111"/>
        <v>0</v>
      </c>
      <c r="AE424" s="70">
        <f t="shared" si="112"/>
        <v>0</v>
      </c>
      <c r="AF424" s="70" t="str">
        <f t="shared" si="113"/>
        <v/>
      </c>
      <c r="AG424" s="70">
        <f t="shared" si="114"/>
        <v>66</v>
      </c>
      <c r="AH424" s="70" t="str">
        <f t="shared" si="115"/>
        <v>2018 (triag)</v>
      </c>
      <c r="AI424" s="70">
        <f t="shared" si="116"/>
        <v>66</v>
      </c>
      <c r="AJ424" s="70" t="str">
        <f t="shared" si="117"/>
        <v>2018 (triag)</v>
      </c>
      <c r="AK424" s="70" t="str">
        <f t="shared" si="118"/>
        <v/>
      </c>
      <c r="AL424" s="72">
        <f>IF(AK424="Adjust",(_xlfn.XLOOKUP(A424,'Adj factor'!A:A,'Adj factor'!I:I,,0)*AI424),'Aggregate (2)'!AI424)</f>
        <v>66</v>
      </c>
      <c r="AM424" s="72">
        <f t="shared" si="119"/>
        <v>66</v>
      </c>
      <c r="AN424" s="73" t="str">
        <f t="shared" si="120"/>
        <v>No change</v>
      </c>
      <c r="AO424" s="42">
        <f>VLOOKUP(B424,'Growthrates source'!A$2:H$49,8,FALSE)</f>
        <v>4.588291307733483E-2</v>
      </c>
      <c r="AP424" s="42">
        <f>VLOOKUP(B424,'Growthrates source'!A$2:I$49,9,FALSE)</f>
        <v>5.4673730437993617E-2</v>
      </c>
      <c r="AQ424" s="41">
        <f t="shared" si="121"/>
        <v>52.469926486492646</v>
      </c>
      <c r="AR424" s="41">
        <f t="shared" si="122"/>
        <v>77.763792695606384</v>
      </c>
      <c r="AS424" s="43">
        <f t="shared" si="123"/>
        <v>0</v>
      </c>
      <c r="AT424" s="43">
        <f t="shared" si="124"/>
        <v>5.2569265084461893E-2</v>
      </c>
      <c r="AU424" s="43">
        <f t="shared" si="125"/>
        <v>4.7621313582706173E-2</v>
      </c>
    </row>
    <row r="425" spans="1:47" x14ac:dyDescent="0.35">
      <c r="A425" t="str">
        <f>_xlfn.XLOOKUP(B425,'country codes'!G:G,'country codes'!H:H,,0)</f>
        <v>Guinea</v>
      </c>
      <c r="B425" s="34" t="s">
        <v>174</v>
      </c>
      <c r="C425" s="41">
        <v>10788707</v>
      </c>
      <c r="D425" s="34" t="s">
        <v>141</v>
      </c>
      <c r="E425" s="34">
        <v>0</v>
      </c>
      <c r="F425" s="41">
        <v>11055430.000000004</v>
      </c>
      <c r="G425" s="34">
        <v>0</v>
      </c>
      <c r="I425" s="34">
        <v>0</v>
      </c>
      <c r="K425" s="34">
        <v>0</v>
      </c>
      <c r="M425" s="34">
        <v>0</v>
      </c>
      <c r="O425" s="34">
        <v>0</v>
      </c>
      <c r="P425" s="41">
        <v>12554864.499999998</v>
      </c>
      <c r="Q425" s="34">
        <v>0</v>
      </c>
      <c r="R425" s="34">
        <f t="shared" si="108"/>
        <v>0</v>
      </c>
      <c r="T425" s="34">
        <v>0</v>
      </c>
      <c r="V425" s="34">
        <v>0</v>
      </c>
      <c r="X425" s="34">
        <v>0</v>
      </c>
      <c r="Y425" s="41">
        <v>13859340.500000006</v>
      </c>
      <c r="Z425" s="34">
        <v>0</v>
      </c>
      <c r="AA425" s="34">
        <v>0</v>
      </c>
      <c r="AB425" s="35">
        <f t="shared" si="109"/>
        <v>0</v>
      </c>
      <c r="AC425" s="35">
        <f t="shared" si="110"/>
        <v>0</v>
      </c>
      <c r="AD425" s="35">
        <f t="shared" si="111"/>
        <v>0</v>
      </c>
      <c r="AE425" s="70">
        <f t="shared" si="112"/>
        <v>0</v>
      </c>
      <c r="AF425" s="70" t="str">
        <f t="shared" si="113"/>
        <v/>
      </c>
      <c r="AG425" s="70">
        <f t="shared" si="114"/>
        <v>0</v>
      </c>
      <c r="AH425" s="70" t="str">
        <f t="shared" si="115"/>
        <v/>
      </c>
      <c r="AI425" s="70">
        <f t="shared" si="116"/>
        <v>0</v>
      </c>
      <c r="AJ425" s="70" t="str">
        <f t="shared" si="117"/>
        <v/>
      </c>
      <c r="AK425" s="70" t="str">
        <f t="shared" si="118"/>
        <v/>
      </c>
      <c r="AL425" s="72">
        <f>IF(AK425="Adjust",(_xlfn.XLOOKUP(A425,'Adj factor'!A:A,'Adj factor'!I:I,,0)*AI425),'Aggregate (2)'!AI425)</f>
        <v>0</v>
      </c>
      <c r="AM425" s="72">
        <f t="shared" si="119"/>
        <v>0</v>
      </c>
      <c r="AN425" s="73" t="str">
        <f t="shared" si="120"/>
        <v>No change</v>
      </c>
      <c r="AO425" s="42">
        <f>VLOOKUP(B425,'Growthrates source'!A$2:H$49,8,FALSE)</f>
        <v>4.588291307733483E-2</v>
      </c>
      <c r="AP425" s="42">
        <f>VLOOKUP(B425,'Growthrates source'!A$2:I$49,9,FALSE)</f>
        <v>5.4673730437993617E-2</v>
      </c>
      <c r="AQ425" s="41">
        <f t="shared" si="121"/>
        <v>0</v>
      </c>
      <c r="AR425" s="41">
        <f t="shared" si="122"/>
        <v>0</v>
      </c>
      <c r="AS425" s="43">
        <f t="shared" si="123"/>
        <v>0</v>
      </c>
      <c r="AT425" s="43">
        <f t="shared" si="124"/>
        <v>0</v>
      </c>
      <c r="AU425" s="43">
        <f t="shared" si="125"/>
        <v>0</v>
      </c>
    </row>
    <row r="426" spans="1:47" x14ac:dyDescent="0.35">
      <c r="A426" t="str">
        <f>_xlfn.XLOOKUP(B426,'country codes'!G:G,'country codes'!H:H,,0)</f>
        <v>Guinea</v>
      </c>
      <c r="B426" s="34" t="s">
        <v>174</v>
      </c>
      <c r="C426" s="41">
        <v>10788708</v>
      </c>
      <c r="D426" s="34" t="s">
        <v>232</v>
      </c>
      <c r="E426" s="34">
        <v>0</v>
      </c>
      <c r="F426" s="41">
        <v>11055430.000000004</v>
      </c>
      <c r="G426" s="34">
        <v>0</v>
      </c>
      <c r="I426" s="34">
        <v>0</v>
      </c>
      <c r="K426" s="34">
        <v>0</v>
      </c>
      <c r="M426" s="34">
        <v>0</v>
      </c>
      <c r="O426" s="34">
        <v>0</v>
      </c>
      <c r="P426" s="41">
        <v>12554864.499999998</v>
      </c>
      <c r="Q426" s="34">
        <v>0</v>
      </c>
      <c r="R426" s="34">
        <f t="shared" si="108"/>
        <v>481</v>
      </c>
      <c r="T426" s="34">
        <v>0</v>
      </c>
      <c r="V426" s="34">
        <v>0</v>
      </c>
      <c r="X426" s="34">
        <v>0</v>
      </c>
      <c r="Y426" s="41">
        <v>13859340.500000006</v>
      </c>
      <c r="Z426" s="34">
        <v>0</v>
      </c>
      <c r="AA426" s="34">
        <v>481</v>
      </c>
      <c r="AB426" s="35">
        <f t="shared" si="109"/>
        <v>0</v>
      </c>
      <c r="AC426" s="35">
        <f t="shared" si="110"/>
        <v>0</v>
      </c>
      <c r="AD426" s="35">
        <f t="shared" si="111"/>
        <v>0</v>
      </c>
      <c r="AE426" s="70">
        <f t="shared" si="112"/>
        <v>0</v>
      </c>
      <c r="AF426" s="70" t="str">
        <f t="shared" si="113"/>
        <v/>
      </c>
      <c r="AG426" s="70">
        <f t="shared" si="114"/>
        <v>481</v>
      </c>
      <c r="AH426" s="70" t="str">
        <f t="shared" si="115"/>
        <v>2018 (triag)</v>
      </c>
      <c r="AI426" s="70">
        <f t="shared" si="116"/>
        <v>481</v>
      </c>
      <c r="AJ426" s="70" t="str">
        <f t="shared" si="117"/>
        <v>2018 (triag)</v>
      </c>
      <c r="AK426" s="70" t="str">
        <f t="shared" si="118"/>
        <v/>
      </c>
      <c r="AL426" s="72">
        <f>IF(AK426="Adjust",(_xlfn.XLOOKUP(A426,'Adj factor'!A:A,'Adj factor'!I:I,,0)*AI426),'Aggregate (2)'!AI426)</f>
        <v>481</v>
      </c>
      <c r="AM426" s="72">
        <f t="shared" si="119"/>
        <v>481</v>
      </c>
      <c r="AN426" s="73" t="str">
        <f t="shared" si="120"/>
        <v>No change</v>
      </c>
      <c r="AO426" s="42">
        <f>VLOOKUP(B426,'Growthrates source'!A$2:H$49,8,FALSE)</f>
        <v>4.588291307733483E-2</v>
      </c>
      <c r="AP426" s="42">
        <f>VLOOKUP(B426,'Growthrates source'!A$2:I$49,9,FALSE)</f>
        <v>5.4673730437993617E-2</v>
      </c>
      <c r="AQ426" s="41">
        <f t="shared" si="121"/>
        <v>382.3944642424691</v>
      </c>
      <c r="AR426" s="41">
        <f t="shared" si="122"/>
        <v>566.73309525131322</v>
      </c>
      <c r="AS426" s="43">
        <f t="shared" si="123"/>
        <v>0</v>
      </c>
      <c r="AT426" s="43">
        <f t="shared" si="124"/>
        <v>0.38311843190342681</v>
      </c>
      <c r="AU426" s="43">
        <f t="shared" si="125"/>
        <v>0.34705836111032828</v>
      </c>
    </row>
    <row r="427" spans="1:47" x14ac:dyDescent="0.35">
      <c r="A427" t="str">
        <f>_xlfn.XLOOKUP(B427,'country codes'!G:G,'country codes'!H:H,,0)</f>
        <v>Guinea</v>
      </c>
      <c r="B427" s="34" t="s">
        <v>174</v>
      </c>
      <c r="C427" s="41">
        <v>10788709</v>
      </c>
      <c r="D427" s="34" t="s">
        <v>233</v>
      </c>
      <c r="E427" s="34">
        <v>0</v>
      </c>
      <c r="F427" s="41">
        <v>11055430.000000004</v>
      </c>
      <c r="G427" s="34">
        <v>0</v>
      </c>
      <c r="I427" s="34">
        <v>0</v>
      </c>
      <c r="K427" s="34">
        <v>0</v>
      </c>
      <c r="M427" s="34">
        <v>0</v>
      </c>
      <c r="O427" s="34">
        <v>0</v>
      </c>
      <c r="P427" s="41">
        <v>12554864.499999998</v>
      </c>
      <c r="Q427" s="34">
        <v>0</v>
      </c>
      <c r="R427" s="34">
        <f t="shared" si="108"/>
        <v>0</v>
      </c>
      <c r="T427" s="34">
        <v>0</v>
      </c>
      <c r="V427" s="34">
        <v>0</v>
      </c>
      <c r="X427" s="34">
        <v>0</v>
      </c>
      <c r="Y427" s="41">
        <v>13859340.500000006</v>
      </c>
      <c r="Z427" s="34">
        <v>0</v>
      </c>
      <c r="AA427" s="34">
        <v>0</v>
      </c>
      <c r="AB427" s="35">
        <f t="shared" si="109"/>
        <v>0</v>
      </c>
      <c r="AC427" s="35">
        <f t="shared" si="110"/>
        <v>0</v>
      </c>
      <c r="AD427" s="35">
        <f t="shared" si="111"/>
        <v>0</v>
      </c>
      <c r="AE427" s="70">
        <f t="shared" si="112"/>
        <v>0</v>
      </c>
      <c r="AF427" s="70" t="str">
        <f t="shared" si="113"/>
        <v/>
      </c>
      <c r="AG427" s="70">
        <f t="shared" si="114"/>
        <v>0</v>
      </c>
      <c r="AH427" s="70" t="str">
        <f t="shared" si="115"/>
        <v/>
      </c>
      <c r="AI427" s="70">
        <f t="shared" si="116"/>
        <v>0</v>
      </c>
      <c r="AJ427" s="70" t="str">
        <f t="shared" si="117"/>
        <v/>
      </c>
      <c r="AK427" s="70" t="str">
        <f t="shared" si="118"/>
        <v/>
      </c>
      <c r="AL427" s="72">
        <f>IF(AK427="Adjust",(_xlfn.XLOOKUP(A427,'Adj factor'!A:A,'Adj factor'!I:I,,0)*AI427),'Aggregate (2)'!AI427)</f>
        <v>0</v>
      </c>
      <c r="AM427" s="72">
        <f t="shared" si="119"/>
        <v>0</v>
      </c>
      <c r="AN427" s="73" t="str">
        <f t="shared" si="120"/>
        <v>No change</v>
      </c>
      <c r="AO427" s="42">
        <f>VLOOKUP(B427,'Growthrates source'!A$2:H$49,8,FALSE)</f>
        <v>4.588291307733483E-2</v>
      </c>
      <c r="AP427" s="42">
        <f>VLOOKUP(B427,'Growthrates source'!A$2:I$49,9,FALSE)</f>
        <v>5.4673730437993617E-2</v>
      </c>
      <c r="AQ427" s="41">
        <f t="shared" si="121"/>
        <v>0</v>
      </c>
      <c r="AR427" s="41">
        <f t="shared" si="122"/>
        <v>0</v>
      </c>
      <c r="AS427" s="43">
        <f t="shared" si="123"/>
        <v>0</v>
      </c>
      <c r="AT427" s="43">
        <f t="shared" si="124"/>
        <v>0</v>
      </c>
      <c r="AU427" s="43">
        <f t="shared" si="125"/>
        <v>0</v>
      </c>
    </row>
    <row r="428" spans="1:47" x14ac:dyDescent="0.35">
      <c r="A428" t="str">
        <f>_xlfn.XLOOKUP(B428,'country codes'!G:G,'country codes'!H:H,,0)</f>
        <v>Guinea</v>
      </c>
      <c r="B428" s="34" t="s">
        <v>174</v>
      </c>
      <c r="C428" s="41">
        <v>10788710</v>
      </c>
      <c r="D428" s="34" t="s">
        <v>134</v>
      </c>
      <c r="E428" s="34">
        <v>0</v>
      </c>
      <c r="F428" s="41">
        <v>11055430.000000004</v>
      </c>
      <c r="G428" s="34">
        <v>0</v>
      </c>
      <c r="I428" s="34">
        <v>0</v>
      </c>
      <c r="K428" s="34">
        <v>0</v>
      </c>
      <c r="M428" s="34">
        <v>209</v>
      </c>
      <c r="O428" s="34">
        <v>0</v>
      </c>
      <c r="P428" s="41">
        <v>12554864.499999998</v>
      </c>
      <c r="Q428" s="34">
        <v>0</v>
      </c>
      <c r="R428" s="34">
        <f t="shared" si="108"/>
        <v>181</v>
      </c>
      <c r="T428" s="34">
        <v>0</v>
      </c>
      <c r="V428" s="34">
        <v>0</v>
      </c>
      <c r="X428" s="34">
        <v>0</v>
      </c>
      <c r="Y428" s="41">
        <v>13859340.500000006</v>
      </c>
      <c r="Z428" s="34">
        <v>0</v>
      </c>
      <c r="AA428" s="34">
        <v>181</v>
      </c>
      <c r="AB428" s="35">
        <f t="shared" si="109"/>
        <v>0</v>
      </c>
      <c r="AC428" s="35">
        <f t="shared" si="110"/>
        <v>209</v>
      </c>
      <c r="AD428" s="35">
        <f t="shared" si="111"/>
        <v>0</v>
      </c>
      <c r="AE428" s="70">
        <f t="shared" si="112"/>
        <v>0</v>
      </c>
      <c r="AF428" s="70" t="str">
        <f t="shared" si="113"/>
        <v/>
      </c>
      <c r="AG428" s="70">
        <f t="shared" si="114"/>
        <v>181</v>
      </c>
      <c r="AH428" s="70" t="str">
        <f t="shared" si="115"/>
        <v>2018 (triag)</v>
      </c>
      <c r="AI428" s="70">
        <f t="shared" si="116"/>
        <v>181</v>
      </c>
      <c r="AJ428" s="70" t="str">
        <f t="shared" si="117"/>
        <v>2018 (triag)</v>
      </c>
      <c r="AK428" s="70" t="str">
        <f t="shared" si="118"/>
        <v/>
      </c>
      <c r="AL428" s="72">
        <f>IF(AK428="Adjust",(_xlfn.XLOOKUP(A428,'Adj factor'!A:A,'Adj factor'!I:I,,0)*AI428),'Aggregate (2)'!AI428)</f>
        <v>181</v>
      </c>
      <c r="AM428" s="72">
        <f t="shared" si="119"/>
        <v>181</v>
      </c>
      <c r="AN428" s="73" t="str">
        <f t="shared" si="120"/>
        <v>No change</v>
      </c>
      <c r="AO428" s="42">
        <f>VLOOKUP(B428,'Growthrates source'!A$2:H$49,8,FALSE)</f>
        <v>4.588291307733483E-2</v>
      </c>
      <c r="AP428" s="42">
        <f>VLOOKUP(B428,'Growthrates source'!A$2:I$49,9,FALSE)</f>
        <v>5.4673730437993617E-2</v>
      </c>
      <c r="AQ428" s="41">
        <f t="shared" si="121"/>
        <v>143.89479839477528</v>
      </c>
      <c r="AR428" s="41">
        <f t="shared" si="122"/>
        <v>213.26131027128417</v>
      </c>
      <c r="AS428" s="43">
        <f t="shared" si="123"/>
        <v>0</v>
      </c>
      <c r="AT428" s="43">
        <f t="shared" si="124"/>
        <v>0.14416722697405457</v>
      </c>
      <c r="AU428" s="43">
        <f t="shared" si="125"/>
        <v>0.13059784482530026</v>
      </c>
    </row>
    <row r="429" spans="1:47" x14ac:dyDescent="0.35">
      <c r="A429" t="str">
        <f>_xlfn.XLOOKUP(B429,'country codes'!G:G,'country codes'!H:H,,0)</f>
        <v>Guinea</v>
      </c>
      <c r="B429" s="34" t="s">
        <v>174</v>
      </c>
      <c r="C429" s="41">
        <v>10788711</v>
      </c>
      <c r="D429" s="34" t="s">
        <v>142</v>
      </c>
      <c r="E429" s="34">
        <v>0</v>
      </c>
      <c r="F429" s="41">
        <v>11055430.000000004</v>
      </c>
      <c r="G429" s="34">
        <v>0</v>
      </c>
      <c r="I429" s="34">
        <v>0</v>
      </c>
      <c r="K429" s="34">
        <v>0</v>
      </c>
      <c r="M429" s="34">
        <v>0</v>
      </c>
      <c r="O429" s="34">
        <v>0</v>
      </c>
      <c r="P429" s="41">
        <v>12554864.499999998</v>
      </c>
      <c r="Q429" s="34">
        <v>0</v>
      </c>
      <c r="R429" s="34">
        <f t="shared" si="108"/>
        <v>62</v>
      </c>
      <c r="T429" s="34">
        <v>0</v>
      </c>
      <c r="V429" s="34">
        <v>0</v>
      </c>
      <c r="X429" s="34">
        <v>0</v>
      </c>
      <c r="Y429" s="41">
        <v>13859340.500000006</v>
      </c>
      <c r="Z429" s="34">
        <v>0</v>
      </c>
      <c r="AA429" s="34">
        <v>62</v>
      </c>
      <c r="AB429" s="35">
        <f t="shared" si="109"/>
        <v>0</v>
      </c>
      <c r="AC429" s="35">
        <f t="shared" si="110"/>
        <v>0</v>
      </c>
      <c r="AD429" s="35">
        <f t="shared" si="111"/>
        <v>0</v>
      </c>
      <c r="AE429" s="70">
        <f t="shared" si="112"/>
        <v>0</v>
      </c>
      <c r="AF429" s="70" t="str">
        <f t="shared" si="113"/>
        <v/>
      </c>
      <c r="AG429" s="70">
        <f t="shared" si="114"/>
        <v>62</v>
      </c>
      <c r="AH429" s="70" t="str">
        <f t="shared" si="115"/>
        <v>2018 (triag)</v>
      </c>
      <c r="AI429" s="70">
        <f t="shared" si="116"/>
        <v>62</v>
      </c>
      <c r="AJ429" s="70" t="str">
        <f t="shared" si="117"/>
        <v>2018 (triag)</v>
      </c>
      <c r="AK429" s="70" t="str">
        <f t="shared" si="118"/>
        <v/>
      </c>
      <c r="AL429" s="72">
        <f>IF(AK429="Adjust",(_xlfn.XLOOKUP(A429,'Adj factor'!A:A,'Adj factor'!I:I,,0)*AI429),'Aggregate (2)'!AI429)</f>
        <v>62</v>
      </c>
      <c r="AM429" s="72">
        <f t="shared" si="119"/>
        <v>62</v>
      </c>
      <c r="AN429" s="73" t="str">
        <f t="shared" si="120"/>
        <v>No change</v>
      </c>
      <c r="AO429" s="42">
        <f>VLOOKUP(B429,'Growthrates source'!A$2:H$49,8,FALSE)</f>
        <v>4.588291307733483E-2</v>
      </c>
      <c r="AP429" s="42">
        <f>VLOOKUP(B429,'Growthrates source'!A$2:I$49,9,FALSE)</f>
        <v>5.4673730437993617E-2</v>
      </c>
      <c r="AQ429" s="41">
        <f t="shared" si="121"/>
        <v>49.289930941856724</v>
      </c>
      <c r="AR429" s="41">
        <f t="shared" si="122"/>
        <v>73.050835562539334</v>
      </c>
      <c r="AS429" s="43">
        <f t="shared" si="123"/>
        <v>0</v>
      </c>
      <c r="AT429" s="43">
        <f t="shared" si="124"/>
        <v>4.9383249018736926E-2</v>
      </c>
      <c r="AU429" s="43">
        <f t="shared" si="125"/>
        <v>4.4735173365572464E-2</v>
      </c>
    </row>
    <row r="430" spans="1:47" x14ac:dyDescent="0.35">
      <c r="A430" t="str">
        <f>_xlfn.XLOOKUP(B430,'country codes'!G:G,'country codes'!H:H,,0)</f>
        <v>Guinea</v>
      </c>
      <c r="B430" s="34" t="s">
        <v>174</v>
      </c>
      <c r="C430" s="41">
        <v>10788712</v>
      </c>
      <c r="D430" s="34" t="s">
        <v>83</v>
      </c>
      <c r="E430" s="34">
        <v>0</v>
      </c>
      <c r="F430" s="41">
        <v>11055430.000000004</v>
      </c>
      <c r="G430" s="34">
        <v>0</v>
      </c>
      <c r="I430" s="34">
        <v>0</v>
      </c>
      <c r="K430" s="34">
        <v>0</v>
      </c>
      <c r="M430" s="34">
        <v>0</v>
      </c>
      <c r="O430" s="34">
        <v>0</v>
      </c>
      <c r="P430" s="41">
        <v>12554864.499999998</v>
      </c>
      <c r="Q430" s="34">
        <v>0</v>
      </c>
      <c r="R430" s="34">
        <f t="shared" si="108"/>
        <v>0</v>
      </c>
      <c r="T430" s="34">
        <v>0</v>
      </c>
      <c r="V430" s="34">
        <v>0</v>
      </c>
      <c r="X430" s="34">
        <v>0</v>
      </c>
      <c r="Y430" s="41">
        <v>13859340.500000006</v>
      </c>
      <c r="Z430" s="34">
        <v>0</v>
      </c>
      <c r="AA430" s="34">
        <v>0</v>
      </c>
      <c r="AB430" s="35">
        <f t="shared" si="109"/>
        <v>0</v>
      </c>
      <c r="AC430" s="35">
        <f t="shared" si="110"/>
        <v>0</v>
      </c>
      <c r="AD430" s="35">
        <f t="shared" si="111"/>
        <v>0</v>
      </c>
      <c r="AE430" s="70">
        <f t="shared" si="112"/>
        <v>0</v>
      </c>
      <c r="AF430" s="70" t="str">
        <f t="shared" si="113"/>
        <v/>
      </c>
      <c r="AG430" s="70">
        <f t="shared" si="114"/>
        <v>0</v>
      </c>
      <c r="AH430" s="70" t="str">
        <f t="shared" si="115"/>
        <v/>
      </c>
      <c r="AI430" s="70">
        <f t="shared" si="116"/>
        <v>0</v>
      </c>
      <c r="AJ430" s="70" t="str">
        <f t="shared" si="117"/>
        <v/>
      </c>
      <c r="AK430" s="70" t="str">
        <f t="shared" si="118"/>
        <v/>
      </c>
      <c r="AL430" s="72">
        <f>IF(AK430="Adjust",(_xlfn.XLOOKUP(A430,'Adj factor'!A:A,'Adj factor'!I:I,,0)*AI430),'Aggregate (2)'!AI430)</f>
        <v>0</v>
      </c>
      <c r="AM430" s="72">
        <f t="shared" si="119"/>
        <v>0</v>
      </c>
      <c r="AN430" s="73" t="str">
        <f t="shared" si="120"/>
        <v>No change</v>
      </c>
      <c r="AO430" s="42">
        <f>VLOOKUP(B430,'Growthrates source'!A$2:H$49,8,FALSE)</f>
        <v>4.588291307733483E-2</v>
      </c>
      <c r="AP430" s="42">
        <f>VLOOKUP(B430,'Growthrates source'!A$2:I$49,9,FALSE)</f>
        <v>5.4673730437993617E-2</v>
      </c>
      <c r="AQ430" s="41">
        <f t="shared" si="121"/>
        <v>0</v>
      </c>
      <c r="AR430" s="41">
        <f t="shared" si="122"/>
        <v>0</v>
      </c>
      <c r="AS430" s="43">
        <f t="shared" si="123"/>
        <v>0</v>
      </c>
      <c r="AT430" s="43">
        <f t="shared" si="124"/>
        <v>0</v>
      </c>
      <c r="AU430" s="43">
        <f t="shared" si="125"/>
        <v>0</v>
      </c>
    </row>
    <row r="431" spans="1:47" x14ac:dyDescent="0.35">
      <c r="A431" t="str">
        <f>_xlfn.XLOOKUP(B431,'country codes'!G:G,'country codes'!H:H,,0)</f>
        <v>Guinea</v>
      </c>
      <c r="B431" s="34" t="s">
        <v>174</v>
      </c>
      <c r="C431" s="41">
        <v>10788713</v>
      </c>
      <c r="D431" s="34" t="s">
        <v>84</v>
      </c>
      <c r="E431" s="34">
        <v>0</v>
      </c>
      <c r="F431" s="41">
        <v>11055430.000000004</v>
      </c>
      <c r="G431" s="34">
        <v>0</v>
      </c>
      <c r="I431" s="34">
        <v>0</v>
      </c>
      <c r="K431" s="34">
        <v>0</v>
      </c>
      <c r="M431" s="34">
        <v>0</v>
      </c>
      <c r="O431" s="34">
        <v>0</v>
      </c>
      <c r="P431" s="41">
        <v>12554864.499999998</v>
      </c>
      <c r="Q431" s="34">
        <v>0</v>
      </c>
      <c r="R431" s="34">
        <f t="shared" si="108"/>
        <v>0</v>
      </c>
      <c r="T431" s="34">
        <v>0</v>
      </c>
      <c r="V431" s="34">
        <v>0</v>
      </c>
      <c r="X431" s="34">
        <v>0</v>
      </c>
      <c r="Y431" s="41">
        <v>13859340.500000006</v>
      </c>
      <c r="Z431" s="34">
        <v>0</v>
      </c>
      <c r="AA431" s="34">
        <v>0</v>
      </c>
      <c r="AB431" s="35">
        <f t="shared" si="109"/>
        <v>0</v>
      </c>
      <c r="AC431" s="35">
        <f t="shared" si="110"/>
        <v>0</v>
      </c>
      <c r="AD431" s="35">
        <f t="shared" si="111"/>
        <v>0</v>
      </c>
      <c r="AE431" s="70">
        <f t="shared" si="112"/>
        <v>0</v>
      </c>
      <c r="AF431" s="70" t="str">
        <f t="shared" si="113"/>
        <v/>
      </c>
      <c r="AG431" s="70">
        <f t="shared" si="114"/>
        <v>0</v>
      </c>
      <c r="AH431" s="70" t="str">
        <f t="shared" si="115"/>
        <v/>
      </c>
      <c r="AI431" s="70">
        <f t="shared" si="116"/>
        <v>0</v>
      </c>
      <c r="AJ431" s="70" t="str">
        <f t="shared" si="117"/>
        <v/>
      </c>
      <c r="AK431" s="70" t="str">
        <f t="shared" si="118"/>
        <v/>
      </c>
      <c r="AL431" s="72">
        <f>IF(AK431="Adjust",(_xlfn.XLOOKUP(A431,'Adj factor'!A:A,'Adj factor'!I:I,,0)*AI431),'Aggregate (2)'!AI431)</f>
        <v>0</v>
      </c>
      <c r="AM431" s="72">
        <f t="shared" si="119"/>
        <v>0</v>
      </c>
      <c r="AN431" s="73" t="str">
        <f t="shared" si="120"/>
        <v>No change</v>
      </c>
      <c r="AO431" s="42">
        <f>VLOOKUP(B431,'Growthrates source'!A$2:H$49,8,FALSE)</f>
        <v>4.588291307733483E-2</v>
      </c>
      <c r="AP431" s="42">
        <f>VLOOKUP(B431,'Growthrates source'!A$2:I$49,9,FALSE)</f>
        <v>5.4673730437993617E-2</v>
      </c>
      <c r="AQ431" s="41">
        <f t="shared" si="121"/>
        <v>0</v>
      </c>
      <c r="AR431" s="41">
        <f t="shared" si="122"/>
        <v>0</v>
      </c>
      <c r="AS431" s="43">
        <f t="shared" si="123"/>
        <v>0</v>
      </c>
      <c r="AT431" s="43">
        <f t="shared" si="124"/>
        <v>0</v>
      </c>
      <c r="AU431" s="43">
        <f t="shared" si="125"/>
        <v>0</v>
      </c>
    </row>
    <row r="432" spans="1:47" x14ac:dyDescent="0.35">
      <c r="A432" t="str">
        <f>_xlfn.XLOOKUP(B432,'country codes'!G:G,'country codes'!H:H,,0)</f>
        <v>Guinea</v>
      </c>
      <c r="B432" s="34" t="s">
        <v>174</v>
      </c>
      <c r="C432" s="41">
        <v>10788714</v>
      </c>
      <c r="D432" s="34" t="s">
        <v>126</v>
      </c>
      <c r="E432" s="34">
        <v>0</v>
      </c>
      <c r="F432" s="41">
        <v>11055430.000000004</v>
      </c>
      <c r="G432" s="34">
        <v>0</v>
      </c>
      <c r="I432" s="34">
        <v>0</v>
      </c>
      <c r="K432" s="34">
        <v>0</v>
      </c>
      <c r="M432" s="34">
        <v>0</v>
      </c>
      <c r="O432" s="34">
        <v>0</v>
      </c>
      <c r="P432" s="41">
        <v>12554864.499999998</v>
      </c>
      <c r="Q432" s="34">
        <v>0</v>
      </c>
      <c r="R432" s="34">
        <f t="shared" si="108"/>
        <v>0</v>
      </c>
      <c r="T432" s="34">
        <v>0</v>
      </c>
      <c r="V432" s="34">
        <v>0</v>
      </c>
      <c r="X432" s="34">
        <v>0</v>
      </c>
      <c r="Y432" s="41">
        <v>13859340.500000006</v>
      </c>
      <c r="Z432" s="34">
        <v>0</v>
      </c>
      <c r="AA432" s="34">
        <v>0</v>
      </c>
      <c r="AB432" s="35">
        <f t="shared" si="109"/>
        <v>0</v>
      </c>
      <c r="AC432" s="35">
        <f t="shared" si="110"/>
        <v>0</v>
      </c>
      <c r="AD432" s="35">
        <f t="shared" si="111"/>
        <v>0</v>
      </c>
      <c r="AE432" s="70">
        <f t="shared" si="112"/>
        <v>0</v>
      </c>
      <c r="AF432" s="70" t="str">
        <f t="shared" si="113"/>
        <v/>
      </c>
      <c r="AG432" s="70">
        <f t="shared" si="114"/>
        <v>0</v>
      </c>
      <c r="AH432" s="70" t="str">
        <f t="shared" si="115"/>
        <v/>
      </c>
      <c r="AI432" s="70">
        <f t="shared" si="116"/>
        <v>0</v>
      </c>
      <c r="AJ432" s="70" t="str">
        <f t="shared" si="117"/>
        <v/>
      </c>
      <c r="AK432" s="70" t="str">
        <f t="shared" si="118"/>
        <v/>
      </c>
      <c r="AL432" s="72">
        <f>IF(AK432="Adjust",(_xlfn.XLOOKUP(A432,'Adj factor'!A:A,'Adj factor'!I:I,,0)*AI432),'Aggregate (2)'!AI432)</f>
        <v>0</v>
      </c>
      <c r="AM432" s="72">
        <f t="shared" si="119"/>
        <v>0</v>
      </c>
      <c r="AN432" s="73" t="str">
        <f t="shared" si="120"/>
        <v>No change</v>
      </c>
      <c r="AO432" s="42">
        <f>VLOOKUP(B432,'Growthrates source'!A$2:H$49,8,FALSE)</f>
        <v>4.588291307733483E-2</v>
      </c>
      <c r="AP432" s="42">
        <f>VLOOKUP(B432,'Growthrates source'!A$2:I$49,9,FALSE)</f>
        <v>5.4673730437993617E-2</v>
      </c>
      <c r="AQ432" s="41">
        <f t="shared" si="121"/>
        <v>0</v>
      </c>
      <c r="AR432" s="41">
        <f t="shared" si="122"/>
        <v>0</v>
      </c>
      <c r="AS432" s="43">
        <f t="shared" si="123"/>
        <v>0</v>
      </c>
      <c r="AT432" s="43">
        <f t="shared" si="124"/>
        <v>0</v>
      </c>
      <c r="AU432" s="43">
        <f t="shared" si="125"/>
        <v>0</v>
      </c>
    </row>
    <row r="433" spans="1:47" x14ac:dyDescent="0.35">
      <c r="A433" t="str">
        <f>_xlfn.XLOOKUP(B433,'country codes'!G:G,'country codes'!H:H,,0)</f>
        <v>Guinea</v>
      </c>
      <c r="B433" s="34" t="s">
        <v>174</v>
      </c>
      <c r="C433" s="41">
        <v>10788715</v>
      </c>
      <c r="D433" s="34" t="s">
        <v>87</v>
      </c>
      <c r="E433" s="34">
        <v>0</v>
      </c>
      <c r="F433" s="41">
        <v>11055430.000000004</v>
      </c>
      <c r="G433" s="34">
        <v>0</v>
      </c>
      <c r="I433" s="34">
        <v>0</v>
      </c>
      <c r="K433" s="34">
        <v>0</v>
      </c>
      <c r="M433" s="34">
        <v>0</v>
      </c>
      <c r="O433" s="34">
        <v>0</v>
      </c>
      <c r="P433" s="41">
        <v>12554864.499999998</v>
      </c>
      <c r="Q433" s="34">
        <v>0</v>
      </c>
      <c r="R433" s="34">
        <f t="shared" si="108"/>
        <v>0</v>
      </c>
      <c r="T433" s="34">
        <v>0</v>
      </c>
      <c r="V433" s="34">
        <v>0</v>
      </c>
      <c r="X433" s="34">
        <v>0</v>
      </c>
      <c r="Y433" s="41">
        <v>13859340.500000006</v>
      </c>
      <c r="Z433" s="34">
        <v>0</v>
      </c>
      <c r="AA433" s="34">
        <v>0</v>
      </c>
      <c r="AB433" s="35">
        <f t="shared" si="109"/>
        <v>0</v>
      </c>
      <c r="AC433" s="35">
        <f t="shared" si="110"/>
        <v>0</v>
      </c>
      <c r="AD433" s="35">
        <f t="shared" si="111"/>
        <v>0</v>
      </c>
      <c r="AE433" s="70">
        <f t="shared" si="112"/>
        <v>0</v>
      </c>
      <c r="AF433" s="70" t="str">
        <f t="shared" si="113"/>
        <v/>
      </c>
      <c r="AG433" s="70">
        <f t="shared" si="114"/>
        <v>0</v>
      </c>
      <c r="AH433" s="70" t="str">
        <f t="shared" si="115"/>
        <v/>
      </c>
      <c r="AI433" s="70">
        <f t="shared" si="116"/>
        <v>0</v>
      </c>
      <c r="AJ433" s="70" t="str">
        <f t="shared" si="117"/>
        <v/>
      </c>
      <c r="AK433" s="70" t="str">
        <f t="shared" si="118"/>
        <v/>
      </c>
      <c r="AL433" s="72">
        <f>IF(AK433="Adjust",(_xlfn.XLOOKUP(A433,'Adj factor'!A:A,'Adj factor'!I:I,,0)*AI433),'Aggregate (2)'!AI433)</f>
        <v>0</v>
      </c>
      <c r="AM433" s="72">
        <f t="shared" si="119"/>
        <v>0</v>
      </c>
      <c r="AN433" s="73" t="str">
        <f t="shared" si="120"/>
        <v>No change</v>
      </c>
      <c r="AO433" s="42">
        <f>VLOOKUP(B433,'Growthrates source'!A$2:H$49,8,FALSE)</f>
        <v>4.588291307733483E-2</v>
      </c>
      <c r="AP433" s="42">
        <f>VLOOKUP(B433,'Growthrates source'!A$2:I$49,9,FALSE)</f>
        <v>5.4673730437993617E-2</v>
      </c>
      <c r="AQ433" s="41">
        <f t="shared" si="121"/>
        <v>0</v>
      </c>
      <c r="AR433" s="41">
        <f t="shared" si="122"/>
        <v>0</v>
      </c>
      <c r="AS433" s="43">
        <f t="shared" si="123"/>
        <v>0</v>
      </c>
      <c r="AT433" s="43">
        <f t="shared" si="124"/>
        <v>0</v>
      </c>
      <c r="AU433" s="43">
        <f t="shared" si="125"/>
        <v>0</v>
      </c>
    </row>
    <row r="434" spans="1:47" x14ac:dyDescent="0.35">
      <c r="A434" t="str">
        <f>_xlfn.XLOOKUP(B434,'country codes'!G:G,'country codes'!H:H,,0)</f>
        <v>Gambia</v>
      </c>
      <c r="B434" s="34" t="s">
        <v>172</v>
      </c>
      <c r="C434" s="41">
        <v>2061013.9999999993</v>
      </c>
      <c r="D434" s="34" t="s">
        <v>135</v>
      </c>
      <c r="E434" s="34">
        <v>0</v>
      </c>
      <c r="F434" s="41">
        <v>2124869.5</v>
      </c>
      <c r="G434" s="34">
        <v>0</v>
      </c>
      <c r="H434" s="34">
        <v>2189019</v>
      </c>
      <c r="I434" s="34">
        <v>0</v>
      </c>
      <c r="J434" s="34">
        <v>2253133.5000000009</v>
      </c>
      <c r="K434" s="34">
        <v>426</v>
      </c>
      <c r="L434" s="34">
        <v>2317205.5</v>
      </c>
      <c r="M434" s="34">
        <v>1</v>
      </c>
      <c r="N434" s="34">
        <v>2381181.5</v>
      </c>
      <c r="O434" s="34">
        <v>464</v>
      </c>
      <c r="P434" s="41">
        <v>2444915.5000000014</v>
      </c>
      <c r="Q434" s="34">
        <v>596</v>
      </c>
      <c r="R434" s="34">
        <f t="shared" si="108"/>
        <v>596</v>
      </c>
      <c r="S434" s="34">
        <v>2508883.5000000009</v>
      </c>
      <c r="T434" s="34">
        <v>457</v>
      </c>
      <c r="U434" s="34">
        <v>2573994.9999999995</v>
      </c>
      <c r="V434" s="34">
        <v>466</v>
      </c>
      <c r="W434" s="34">
        <v>2639915.5000000005</v>
      </c>
      <c r="X434" s="34">
        <v>651</v>
      </c>
      <c r="Y434" s="41">
        <v>2705991.9999999995</v>
      </c>
      <c r="Z434" s="34">
        <v>0</v>
      </c>
      <c r="AA434" s="34">
        <v>298</v>
      </c>
      <c r="AB434" s="35">
        <f t="shared" si="109"/>
        <v>426</v>
      </c>
      <c r="AC434" s="35">
        <f t="shared" si="110"/>
        <v>596</v>
      </c>
      <c r="AD434" s="35">
        <f t="shared" si="111"/>
        <v>651</v>
      </c>
      <c r="AE434" s="70">
        <f t="shared" si="112"/>
        <v>426</v>
      </c>
      <c r="AF434" s="70">
        <f t="shared" si="113"/>
        <v>2015</v>
      </c>
      <c r="AG434" s="70">
        <f t="shared" si="114"/>
        <v>596</v>
      </c>
      <c r="AH434" s="70">
        <f t="shared" si="115"/>
        <v>2018</v>
      </c>
      <c r="AI434" s="70">
        <f t="shared" si="116"/>
        <v>651</v>
      </c>
      <c r="AJ434" s="70">
        <f t="shared" si="117"/>
        <v>2021</v>
      </c>
      <c r="AK434" s="70" t="str">
        <f t="shared" si="118"/>
        <v/>
      </c>
      <c r="AL434" s="72">
        <f>IF(AK434="Adjust",(_xlfn.XLOOKUP(A434,'Adj factor'!A:A,'Adj factor'!I:I,,0)*AI434),'Aggregate (2)'!AI434)</f>
        <v>651</v>
      </c>
      <c r="AM434" s="72">
        <f t="shared" si="119"/>
        <v>651</v>
      </c>
      <c r="AN434" s="73" t="str">
        <f t="shared" si="120"/>
        <v>Increasing</v>
      </c>
      <c r="AO434" s="42">
        <f>VLOOKUP(B434,'Growthrates source'!A$2:H$49,8,FALSE)</f>
        <v>-0.22530855667613492</v>
      </c>
      <c r="AP434" s="42">
        <f>VLOOKUP(B434,'Growthrates source'!A$2:I$49,9,FALSE)</f>
        <v>0.45056501122921166</v>
      </c>
      <c r="AQ434" s="41">
        <f t="shared" si="121"/>
        <v>919.32184192321949</v>
      </c>
      <c r="AR434" s="41">
        <f t="shared" si="122"/>
        <v>1151.4629233704627</v>
      </c>
      <c r="AS434" s="43">
        <f t="shared" si="123"/>
        <v>2.0048290024399145</v>
      </c>
      <c r="AT434" s="43">
        <f t="shared" si="124"/>
        <v>2.4377120599873479</v>
      </c>
      <c r="AU434" s="43">
        <f t="shared" si="125"/>
        <v>2.4057720791487931</v>
      </c>
    </row>
    <row r="435" spans="1:47" x14ac:dyDescent="0.35">
      <c r="A435" t="str">
        <f>_xlfn.XLOOKUP(B435,'country codes'!G:G,'country codes'!H:H,,0)</f>
        <v>Gambia</v>
      </c>
      <c r="B435" s="34" t="s">
        <v>172</v>
      </c>
      <c r="C435" s="41">
        <v>2061015</v>
      </c>
      <c r="D435" s="34" t="s">
        <v>139</v>
      </c>
      <c r="E435" s="34">
        <v>4772</v>
      </c>
      <c r="F435" s="41">
        <v>2124869.5</v>
      </c>
      <c r="G435" s="34">
        <v>0</v>
      </c>
      <c r="I435" s="34">
        <v>0</v>
      </c>
      <c r="K435" s="34">
        <v>4744</v>
      </c>
      <c r="M435" s="34">
        <v>0</v>
      </c>
      <c r="O435" s="34">
        <v>2648</v>
      </c>
      <c r="P435" s="41">
        <v>2444915.5000000014</v>
      </c>
      <c r="Q435" s="34">
        <v>2996</v>
      </c>
      <c r="R435" s="34">
        <f t="shared" si="108"/>
        <v>2996</v>
      </c>
      <c r="T435" s="34">
        <v>1498</v>
      </c>
      <c r="V435" s="34">
        <v>2458</v>
      </c>
      <c r="X435" s="34">
        <v>2808</v>
      </c>
      <c r="Y435" s="41">
        <v>2705991.9999999995</v>
      </c>
      <c r="Z435" s="34">
        <v>0</v>
      </c>
      <c r="AA435" s="34">
        <v>1178</v>
      </c>
      <c r="AB435" s="35">
        <f t="shared" si="109"/>
        <v>4772</v>
      </c>
      <c r="AC435" s="35">
        <f t="shared" si="110"/>
        <v>2996</v>
      </c>
      <c r="AD435" s="35">
        <f t="shared" si="111"/>
        <v>2808</v>
      </c>
      <c r="AE435" s="70">
        <f t="shared" si="112"/>
        <v>4772</v>
      </c>
      <c r="AF435" s="70">
        <f t="shared" si="113"/>
        <v>2012</v>
      </c>
      <c r="AG435" s="70">
        <f t="shared" si="114"/>
        <v>2996</v>
      </c>
      <c r="AH435" s="70">
        <f t="shared" si="115"/>
        <v>2018</v>
      </c>
      <c r="AI435" s="70">
        <f t="shared" si="116"/>
        <v>2808</v>
      </c>
      <c r="AJ435" s="70">
        <f t="shared" si="117"/>
        <v>2021</v>
      </c>
      <c r="AK435" s="70" t="str">
        <f t="shared" si="118"/>
        <v>Adjust</v>
      </c>
      <c r="AL435" s="72">
        <f>IF(AK435="Adjust",(_xlfn.XLOOKUP(A435,'Adj factor'!A:A,'Adj factor'!I:I,,0)*AI435),'Aggregate (2)'!AI435)</f>
        <v>2858.8073394495414</v>
      </c>
      <c r="AM435" s="72">
        <f t="shared" si="119"/>
        <v>2996</v>
      </c>
      <c r="AN435" s="73" t="str">
        <f t="shared" si="120"/>
        <v>Decreasing</v>
      </c>
      <c r="AO435" s="42">
        <f>VLOOKUP(B435,'Growthrates source'!A$2:H$49,8,FALSE)</f>
        <v>-0.22530855667613492</v>
      </c>
      <c r="AP435" s="42">
        <f>VLOOKUP(B435,'Growthrates source'!A$2:I$49,9,FALSE)</f>
        <v>0.45056501122921166</v>
      </c>
      <c r="AQ435" s="41">
        <f t="shared" si="121"/>
        <v>3634.0977509582299</v>
      </c>
      <c r="AR435" s="41">
        <f t="shared" si="122"/>
        <v>4551.7561199006877</v>
      </c>
      <c r="AS435" s="43">
        <f t="shared" si="123"/>
        <v>22.457849764420828</v>
      </c>
      <c r="AT435" s="43">
        <f t="shared" si="124"/>
        <v>12.254002234433043</v>
      </c>
      <c r="AU435" s="43">
        <f t="shared" si="125"/>
        <v>11.071725267480467</v>
      </c>
    </row>
    <row r="436" spans="1:47" x14ac:dyDescent="0.35">
      <c r="A436" t="str">
        <f>_xlfn.XLOOKUP(B436,'country codes'!G:G,'country codes'!H:H,,0)</f>
        <v>Gambia</v>
      </c>
      <c r="B436" s="34" t="s">
        <v>172</v>
      </c>
      <c r="C436" s="41">
        <v>2061016</v>
      </c>
      <c r="D436" s="34" t="s">
        <v>138</v>
      </c>
      <c r="E436" s="34">
        <v>0</v>
      </c>
      <c r="F436" s="41">
        <v>2124869.5</v>
      </c>
      <c r="G436" s="34">
        <v>518</v>
      </c>
      <c r="I436" s="34">
        <v>0</v>
      </c>
      <c r="K436" s="34">
        <v>1700</v>
      </c>
      <c r="M436" s="34">
        <v>0</v>
      </c>
      <c r="O436" s="34">
        <v>844</v>
      </c>
      <c r="P436" s="41">
        <v>2444915.5000000014</v>
      </c>
      <c r="Q436" s="34">
        <v>0</v>
      </c>
      <c r="R436" s="34">
        <f t="shared" si="108"/>
        <v>320</v>
      </c>
      <c r="T436" s="34">
        <v>682</v>
      </c>
      <c r="V436" s="34">
        <v>1080</v>
      </c>
      <c r="X436" s="34">
        <v>758</v>
      </c>
      <c r="Y436" s="41">
        <v>2705991.9999999995</v>
      </c>
      <c r="Z436" s="34">
        <v>0</v>
      </c>
      <c r="AA436" s="34">
        <v>320</v>
      </c>
      <c r="AB436" s="35">
        <f t="shared" si="109"/>
        <v>1700</v>
      </c>
      <c r="AC436" s="35">
        <f t="shared" si="110"/>
        <v>844</v>
      </c>
      <c r="AD436" s="35">
        <f t="shared" si="111"/>
        <v>1080</v>
      </c>
      <c r="AE436" s="70">
        <f t="shared" si="112"/>
        <v>518</v>
      </c>
      <c r="AF436" s="70">
        <f t="shared" si="113"/>
        <v>2013</v>
      </c>
      <c r="AG436" s="70">
        <f t="shared" si="114"/>
        <v>320</v>
      </c>
      <c r="AH436" s="70" t="str">
        <f t="shared" si="115"/>
        <v>2018 (triag)</v>
      </c>
      <c r="AI436" s="70">
        <f t="shared" si="116"/>
        <v>758</v>
      </c>
      <c r="AJ436" s="70">
        <f t="shared" si="117"/>
        <v>2021</v>
      </c>
      <c r="AK436" s="70" t="str">
        <f t="shared" si="118"/>
        <v/>
      </c>
      <c r="AL436" s="72">
        <f>IF(AK436="Adjust",(_xlfn.XLOOKUP(A436,'Adj factor'!A:A,'Adj factor'!I:I,,0)*AI436),'Aggregate (2)'!AI436)</f>
        <v>758</v>
      </c>
      <c r="AM436" s="72">
        <f t="shared" si="119"/>
        <v>758</v>
      </c>
      <c r="AN436" s="73" t="str">
        <f t="shared" si="120"/>
        <v>Increasing</v>
      </c>
      <c r="AO436" s="42">
        <f>VLOOKUP(B436,'Growthrates source'!A$2:H$49,8,FALSE)</f>
        <v>-0.22530855667613492</v>
      </c>
      <c r="AP436" s="42">
        <f>VLOOKUP(B436,'Growthrates source'!A$2:I$49,9,FALSE)</f>
        <v>0.45056501122921166</v>
      </c>
      <c r="AQ436" s="41">
        <f t="shared" si="121"/>
        <v>987.19123964909465</v>
      </c>
      <c r="AR436" s="41">
        <f t="shared" si="122"/>
        <v>1236.4702532837182</v>
      </c>
      <c r="AS436" s="43">
        <f t="shared" si="123"/>
        <v>2.4377967682250605</v>
      </c>
      <c r="AT436" s="43">
        <f t="shared" si="124"/>
        <v>1.3088386899260929</v>
      </c>
      <c r="AU436" s="43">
        <f t="shared" si="125"/>
        <v>2.8011908387016669</v>
      </c>
    </row>
    <row r="437" spans="1:47" x14ac:dyDescent="0.35">
      <c r="A437" t="str">
        <f>_xlfn.XLOOKUP(B437,'country codes'!G:G,'country codes'!H:H,,0)</f>
        <v>Gambia</v>
      </c>
      <c r="B437" s="34" t="s">
        <v>172</v>
      </c>
      <c r="C437" s="41">
        <v>2061017</v>
      </c>
      <c r="D437" s="34" t="s">
        <v>82</v>
      </c>
      <c r="E437" s="34">
        <v>886</v>
      </c>
      <c r="F437" s="41">
        <v>2124869.5</v>
      </c>
      <c r="G437" s="34">
        <v>0</v>
      </c>
      <c r="I437" s="34">
        <v>124</v>
      </c>
      <c r="K437" s="34">
        <v>156</v>
      </c>
      <c r="M437" s="34">
        <v>0</v>
      </c>
      <c r="O437" s="34">
        <v>360</v>
      </c>
      <c r="P437" s="41">
        <v>2444915.5000000014</v>
      </c>
      <c r="Q437" s="34">
        <v>157</v>
      </c>
      <c r="R437" s="34">
        <f t="shared" si="108"/>
        <v>157</v>
      </c>
      <c r="T437" s="34">
        <v>60</v>
      </c>
      <c r="V437" s="34">
        <v>324</v>
      </c>
      <c r="X437" s="34">
        <v>1859</v>
      </c>
      <c r="Y437" s="41">
        <v>2705991.9999999995</v>
      </c>
      <c r="Z437" s="34">
        <v>3224</v>
      </c>
      <c r="AA437" s="34">
        <v>79</v>
      </c>
      <c r="AB437" s="35">
        <f t="shared" si="109"/>
        <v>886</v>
      </c>
      <c r="AC437" s="35">
        <f t="shared" si="110"/>
        <v>360</v>
      </c>
      <c r="AD437" s="35">
        <f t="shared" si="111"/>
        <v>3224</v>
      </c>
      <c r="AE437" s="70">
        <f t="shared" si="112"/>
        <v>886</v>
      </c>
      <c r="AF437" s="70">
        <f t="shared" si="113"/>
        <v>2012</v>
      </c>
      <c r="AG437" s="70">
        <f t="shared" si="114"/>
        <v>157</v>
      </c>
      <c r="AH437" s="70">
        <f t="shared" si="115"/>
        <v>2018</v>
      </c>
      <c r="AI437" s="70">
        <f t="shared" si="116"/>
        <v>3224</v>
      </c>
      <c r="AJ437" s="70">
        <f t="shared" si="117"/>
        <v>2022</v>
      </c>
      <c r="AK437" s="70" t="str">
        <f t="shared" si="118"/>
        <v/>
      </c>
      <c r="AL437" s="72">
        <f>IF(AK437="Adjust",(_xlfn.XLOOKUP(A437,'Adj factor'!A:A,'Adj factor'!I:I,,0)*AI437),'Aggregate (2)'!AI437)</f>
        <v>3224</v>
      </c>
      <c r="AM437" s="72">
        <f t="shared" si="119"/>
        <v>3224</v>
      </c>
      <c r="AN437" s="73" t="str">
        <f t="shared" si="120"/>
        <v>Increasing</v>
      </c>
      <c r="AO437" s="42">
        <f>VLOOKUP(B437,'Growthrates source'!A$2:H$49,8,FALSE)</f>
        <v>-0.22530855667613492</v>
      </c>
      <c r="AP437" s="42">
        <f>VLOOKUP(B437,'Growthrates source'!A$2:I$49,9,FALSE)</f>
        <v>0.45056501122921166</v>
      </c>
      <c r="AQ437" s="41">
        <f t="shared" si="121"/>
        <v>243.71283728837025</v>
      </c>
      <c r="AR437" s="41">
        <f t="shared" si="122"/>
        <v>305.25359377941794</v>
      </c>
      <c r="AS437" s="43">
        <f t="shared" si="123"/>
        <v>4.1696678313656435</v>
      </c>
      <c r="AT437" s="85">
        <f t="shared" si="124"/>
        <v>0.64214898224498929</v>
      </c>
      <c r="AU437" s="43">
        <f t="shared" si="125"/>
        <v>11.914299820546404</v>
      </c>
    </row>
    <row r="438" spans="1:47" x14ac:dyDescent="0.35">
      <c r="A438" t="str">
        <f>_xlfn.XLOOKUP(B438,'country codes'!G:G,'country codes'!H:H,,0)</f>
        <v>Gambia</v>
      </c>
      <c r="B438" s="34" t="s">
        <v>172</v>
      </c>
      <c r="C438" s="41">
        <v>2061018</v>
      </c>
      <c r="D438" s="34" t="s">
        <v>60</v>
      </c>
      <c r="E438" s="34">
        <v>228</v>
      </c>
      <c r="F438" s="41">
        <v>2124869.5</v>
      </c>
      <c r="G438" s="34">
        <v>0</v>
      </c>
      <c r="I438" s="34">
        <v>0</v>
      </c>
      <c r="K438" s="34">
        <v>15</v>
      </c>
      <c r="M438" s="34">
        <v>6433</v>
      </c>
      <c r="O438" s="34">
        <v>54</v>
      </c>
      <c r="P438" s="41">
        <v>2444915.5000000014</v>
      </c>
      <c r="Q438" s="34">
        <v>27</v>
      </c>
      <c r="R438" s="34">
        <f t="shared" si="108"/>
        <v>27</v>
      </c>
      <c r="T438" s="34">
        <v>30</v>
      </c>
      <c r="V438" s="34">
        <v>26</v>
      </c>
      <c r="X438" s="34">
        <v>513</v>
      </c>
      <c r="Y438" s="41">
        <v>2705991.9999999995</v>
      </c>
      <c r="Z438" s="34">
        <v>612</v>
      </c>
      <c r="AA438" s="34">
        <v>3</v>
      </c>
      <c r="AB438" s="35">
        <f t="shared" si="109"/>
        <v>228</v>
      </c>
      <c r="AC438" s="35">
        <f t="shared" si="110"/>
        <v>6433</v>
      </c>
      <c r="AD438" s="35">
        <f t="shared" si="111"/>
        <v>612</v>
      </c>
      <c r="AE438" s="70">
        <f t="shared" si="112"/>
        <v>228</v>
      </c>
      <c r="AF438" s="70">
        <f t="shared" si="113"/>
        <v>2012</v>
      </c>
      <c r="AG438" s="70">
        <f t="shared" si="114"/>
        <v>27</v>
      </c>
      <c r="AH438" s="70">
        <f t="shared" si="115"/>
        <v>2018</v>
      </c>
      <c r="AI438" s="70">
        <f t="shared" si="116"/>
        <v>612</v>
      </c>
      <c r="AJ438" s="70">
        <f t="shared" si="117"/>
        <v>2022</v>
      </c>
      <c r="AK438" s="70" t="str">
        <f t="shared" si="118"/>
        <v/>
      </c>
      <c r="AL438" s="72">
        <f>IF(AK438="Adjust",(_xlfn.XLOOKUP(A438,'Adj factor'!A:A,'Adj factor'!I:I,,0)*AI438),'Aggregate (2)'!AI438)</f>
        <v>612</v>
      </c>
      <c r="AM438" s="72">
        <f t="shared" si="119"/>
        <v>612</v>
      </c>
      <c r="AN438" s="73" t="str">
        <f t="shared" si="120"/>
        <v>Increasing</v>
      </c>
      <c r="AO438" s="42">
        <f>VLOOKUP(B438,'Growthrates source'!A$2:H$49,8,FALSE)</f>
        <v>-0.22530855667613492</v>
      </c>
      <c r="AP438" s="42">
        <f>VLOOKUP(B438,'Growthrates source'!A$2:I$49,9,FALSE)</f>
        <v>0.45056501122921166</v>
      </c>
      <c r="AQ438" s="41">
        <f t="shared" si="121"/>
        <v>9.254917871710262</v>
      </c>
      <c r="AR438" s="41">
        <f t="shared" si="122"/>
        <v>11.591908624534859</v>
      </c>
      <c r="AS438" s="43">
        <f t="shared" si="123"/>
        <v>1.073007071728405</v>
      </c>
      <c r="AT438" s="43">
        <f t="shared" si="124"/>
        <v>0.11043326446251409</v>
      </c>
      <c r="AU438" s="43">
        <f t="shared" si="125"/>
        <v>2.2616474845454091</v>
      </c>
    </row>
    <row r="439" spans="1:47" x14ac:dyDescent="0.35">
      <c r="A439" t="str">
        <f>_xlfn.XLOOKUP(B439,'country codes'!G:G,'country codes'!H:H,,0)</f>
        <v>Gambia</v>
      </c>
      <c r="B439" s="34" t="s">
        <v>172</v>
      </c>
      <c r="C439" s="41">
        <v>2061019</v>
      </c>
      <c r="D439" s="34" t="s">
        <v>127</v>
      </c>
      <c r="E439" s="34">
        <v>0</v>
      </c>
      <c r="F439" s="41">
        <v>2124869.5</v>
      </c>
      <c r="G439" s="34">
        <v>0</v>
      </c>
      <c r="I439" s="34">
        <v>0</v>
      </c>
      <c r="K439" s="34">
        <v>0</v>
      </c>
      <c r="M439" s="34">
        <v>0</v>
      </c>
      <c r="O439" s="34">
        <v>0</v>
      </c>
      <c r="P439" s="41">
        <v>2444915.5000000014</v>
      </c>
      <c r="Q439" s="34">
        <v>1553</v>
      </c>
      <c r="R439" s="34">
        <f t="shared" si="108"/>
        <v>1553</v>
      </c>
      <c r="T439" s="34">
        <v>0</v>
      </c>
      <c r="V439" s="34">
        <v>0</v>
      </c>
      <c r="X439" s="34">
        <v>0</v>
      </c>
      <c r="Y439" s="41">
        <v>2705991.9999999995</v>
      </c>
      <c r="Z439" s="34">
        <v>0</v>
      </c>
      <c r="AA439" s="34">
        <v>1553</v>
      </c>
      <c r="AB439" s="35">
        <f t="shared" si="109"/>
        <v>0</v>
      </c>
      <c r="AC439" s="35">
        <f t="shared" si="110"/>
        <v>1553</v>
      </c>
      <c r="AD439" s="35">
        <f t="shared" si="111"/>
        <v>0</v>
      </c>
      <c r="AE439" s="70">
        <f t="shared" si="112"/>
        <v>0</v>
      </c>
      <c r="AF439" s="70" t="str">
        <f t="shared" si="113"/>
        <v/>
      </c>
      <c r="AG439" s="70">
        <f t="shared" si="114"/>
        <v>1553</v>
      </c>
      <c r="AH439" s="70">
        <f t="shared" si="115"/>
        <v>2018</v>
      </c>
      <c r="AI439" s="70">
        <f t="shared" si="116"/>
        <v>1553</v>
      </c>
      <c r="AJ439" s="70">
        <f t="shared" si="117"/>
        <v>2018</v>
      </c>
      <c r="AK439" s="70" t="str">
        <f t="shared" si="118"/>
        <v/>
      </c>
      <c r="AL439" s="72">
        <f>IF(AK439="Adjust",(_xlfn.XLOOKUP(A439,'Adj factor'!A:A,'Adj factor'!I:I,,0)*AI439),'Aggregate (2)'!AI439)</f>
        <v>1553</v>
      </c>
      <c r="AM439" s="72">
        <f t="shared" si="119"/>
        <v>1553</v>
      </c>
      <c r="AN439" s="73" t="str">
        <f t="shared" si="120"/>
        <v>No change</v>
      </c>
      <c r="AO439" s="42">
        <f>VLOOKUP(B439,'Growthrates source'!A$2:H$49,8,FALSE)</f>
        <v>-0.22530855667613492</v>
      </c>
      <c r="AP439" s="42">
        <f>VLOOKUP(B439,'Growthrates source'!A$2:I$49,9,FALSE)</f>
        <v>0.45056501122921166</v>
      </c>
      <c r="AQ439" s="41">
        <f t="shared" si="121"/>
        <v>4790.9624849220127</v>
      </c>
      <c r="AR439" s="41">
        <f t="shared" si="122"/>
        <v>6000.7446979675451</v>
      </c>
      <c r="AS439" s="43">
        <f t="shared" si="123"/>
        <v>0</v>
      </c>
      <c r="AT439" s="43">
        <f t="shared" si="124"/>
        <v>6.3519577670475691</v>
      </c>
      <c r="AU439" s="43">
        <f t="shared" si="125"/>
        <v>5.7391152671552623</v>
      </c>
    </row>
    <row r="440" spans="1:47" x14ac:dyDescent="0.35">
      <c r="A440" t="str">
        <f>_xlfn.XLOOKUP(B440,'country codes'!G:G,'country codes'!H:H,,0)</f>
        <v>Gambia</v>
      </c>
      <c r="B440" s="34" t="s">
        <v>172</v>
      </c>
      <c r="C440" s="41">
        <v>2061020</v>
      </c>
      <c r="D440" s="34" t="s">
        <v>61</v>
      </c>
      <c r="E440" s="34">
        <v>0</v>
      </c>
      <c r="F440" s="41">
        <v>2124869.5</v>
      </c>
      <c r="G440" s="34">
        <v>0</v>
      </c>
      <c r="I440" s="34">
        <v>0</v>
      </c>
      <c r="K440" s="34">
        <v>0</v>
      </c>
      <c r="M440" s="34">
        <v>3652</v>
      </c>
      <c r="O440" s="34">
        <v>0</v>
      </c>
      <c r="P440" s="41">
        <v>2444915.5000000014</v>
      </c>
      <c r="Q440" s="34">
        <v>0</v>
      </c>
      <c r="R440" s="34">
        <f t="shared" si="108"/>
        <v>0</v>
      </c>
      <c r="T440" s="34">
        <v>0</v>
      </c>
      <c r="V440" s="34">
        <v>0</v>
      </c>
      <c r="X440" s="34">
        <v>1</v>
      </c>
      <c r="Y440" s="41">
        <v>2705991.9999999995</v>
      </c>
      <c r="Z440" s="34">
        <v>59</v>
      </c>
      <c r="AA440" s="34">
        <v>0</v>
      </c>
      <c r="AB440" s="35">
        <f t="shared" si="109"/>
        <v>0</v>
      </c>
      <c r="AC440" s="35">
        <f t="shared" si="110"/>
        <v>3652</v>
      </c>
      <c r="AD440" s="35">
        <f t="shared" si="111"/>
        <v>59</v>
      </c>
      <c r="AE440" s="70">
        <f t="shared" si="112"/>
        <v>0</v>
      </c>
      <c r="AF440" s="70" t="str">
        <f t="shared" si="113"/>
        <v/>
      </c>
      <c r="AG440" s="70">
        <f t="shared" si="114"/>
        <v>0</v>
      </c>
      <c r="AH440" s="70" t="str">
        <f t="shared" si="115"/>
        <v/>
      </c>
      <c r="AI440" s="70">
        <f t="shared" si="116"/>
        <v>59</v>
      </c>
      <c r="AJ440" s="70">
        <f t="shared" si="117"/>
        <v>2022</v>
      </c>
      <c r="AK440" s="70" t="str">
        <f t="shared" si="118"/>
        <v/>
      </c>
      <c r="AL440" s="72">
        <f>IF(AK440="Adjust",(_xlfn.XLOOKUP(A440,'Adj factor'!A:A,'Adj factor'!I:I,,0)*AI440),'Aggregate (2)'!AI440)</f>
        <v>59</v>
      </c>
      <c r="AM440" s="72">
        <f t="shared" si="119"/>
        <v>59</v>
      </c>
      <c r="AN440" s="73" t="str">
        <f t="shared" si="120"/>
        <v>Increasing</v>
      </c>
      <c r="AO440" s="42">
        <f>VLOOKUP(B440,'Growthrates source'!A$2:H$49,8,FALSE)</f>
        <v>-0.22530855667613492</v>
      </c>
      <c r="AP440" s="42">
        <f>VLOOKUP(B440,'Growthrates source'!A$2:I$49,9,FALSE)</f>
        <v>0.45056501122921166</v>
      </c>
      <c r="AQ440" s="41">
        <f t="shared" si="121"/>
        <v>0</v>
      </c>
      <c r="AR440" s="41">
        <f t="shared" si="122"/>
        <v>0</v>
      </c>
      <c r="AS440" s="43">
        <f t="shared" si="123"/>
        <v>0</v>
      </c>
      <c r="AT440" s="43">
        <f t="shared" si="124"/>
        <v>0</v>
      </c>
      <c r="AU440" s="43">
        <f t="shared" si="125"/>
        <v>0.21803464311793977</v>
      </c>
    </row>
    <row r="441" spans="1:47" x14ac:dyDescent="0.35">
      <c r="A441" t="str">
        <f>_xlfn.XLOOKUP(B441,'country codes'!G:G,'country codes'!H:H,,0)</f>
        <v>Gambia</v>
      </c>
      <c r="B441" s="34" t="s">
        <v>172</v>
      </c>
      <c r="C441" s="41">
        <v>2061021</v>
      </c>
      <c r="D441" s="34" t="s">
        <v>62</v>
      </c>
      <c r="E441" s="34">
        <v>0</v>
      </c>
      <c r="F441" s="41">
        <v>2124869.5</v>
      </c>
      <c r="G441" s="34">
        <v>0</v>
      </c>
      <c r="I441" s="34">
        <v>0</v>
      </c>
      <c r="K441" s="34">
        <v>0</v>
      </c>
      <c r="M441" s="34">
        <v>3831</v>
      </c>
      <c r="O441" s="34">
        <v>0</v>
      </c>
      <c r="P441" s="41">
        <v>2444915.5000000014</v>
      </c>
      <c r="Q441" s="34">
        <v>0</v>
      </c>
      <c r="R441" s="34">
        <f t="shared" si="108"/>
        <v>316</v>
      </c>
      <c r="T441" s="34">
        <v>0</v>
      </c>
      <c r="V441" s="34">
        <v>0</v>
      </c>
      <c r="X441" s="34">
        <v>2742</v>
      </c>
      <c r="Y441" s="41">
        <v>2705991.9999999995</v>
      </c>
      <c r="Z441" s="34">
        <v>2305</v>
      </c>
      <c r="AA441" s="34">
        <v>316</v>
      </c>
      <c r="AB441" s="35">
        <f t="shared" si="109"/>
        <v>0</v>
      </c>
      <c r="AC441" s="35">
        <f t="shared" si="110"/>
        <v>3831</v>
      </c>
      <c r="AD441" s="35">
        <f t="shared" si="111"/>
        <v>2742</v>
      </c>
      <c r="AE441" s="70">
        <f t="shared" si="112"/>
        <v>0</v>
      </c>
      <c r="AF441" s="70" t="str">
        <f t="shared" si="113"/>
        <v/>
      </c>
      <c r="AG441" s="70">
        <f t="shared" si="114"/>
        <v>316</v>
      </c>
      <c r="AH441" s="70" t="str">
        <f t="shared" si="115"/>
        <v>2018 (triag)</v>
      </c>
      <c r="AI441" s="70">
        <f t="shared" si="116"/>
        <v>2305</v>
      </c>
      <c r="AJ441" s="70">
        <f t="shared" si="117"/>
        <v>2022</v>
      </c>
      <c r="AK441" s="70" t="str">
        <f t="shared" si="118"/>
        <v/>
      </c>
      <c r="AL441" s="72">
        <f>IF(AK441="Adjust",(_xlfn.XLOOKUP(A441,'Adj factor'!A:A,'Adj factor'!I:I,,0)*AI441),'Aggregate (2)'!AI441)</f>
        <v>2305</v>
      </c>
      <c r="AM441" s="72">
        <f t="shared" si="119"/>
        <v>2305</v>
      </c>
      <c r="AN441" s="73" t="str">
        <f t="shared" si="120"/>
        <v>Increasing</v>
      </c>
      <c r="AO441" s="42">
        <f>VLOOKUP(B441,'Growthrates source'!A$2:H$49,8,FALSE)</f>
        <v>-0.22530855667613492</v>
      </c>
      <c r="AP441" s="42">
        <f>VLOOKUP(B441,'Growthrates source'!A$2:I$49,9,FALSE)</f>
        <v>0.45056501122921166</v>
      </c>
      <c r="AQ441" s="41">
        <f t="shared" si="121"/>
        <v>974.85134915348101</v>
      </c>
      <c r="AR441" s="41">
        <f t="shared" si="122"/>
        <v>1221.0143751176718</v>
      </c>
      <c r="AS441" s="43">
        <f t="shared" si="123"/>
        <v>0</v>
      </c>
      <c r="AT441" s="43">
        <f t="shared" si="124"/>
        <v>1.2924782063020166</v>
      </c>
      <c r="AU441" s="43">
        <f t="shared" si="125"/>
        <v>8.5181330913025626</v>
      </c>
    </row>
    <row r="442" spans="1:47" x14ac:dyDescent="0.35">
      <c r="A442" t="str">
        <f>_xlfn.XLOOKUP(B442,'country codes'!G:G,'country codes'!H:H,,0)</f>
        <v>Gambia</v>
      </c>
      <c r="B442" s="34" t="s">
        <v>172</v>
      </c>
      <c r="C442" s="41">
        <v>2061022</v>
      </c>
      <c r="D442" s="34" t="s">
        <v>227</v>
      </c>
      <c r="E442" s="34">
        <v>0</v>
      </c>
      <c r="F442" s="41">
        <v>2124869.5</v>
      </c>
      <c r="G442" s="34">
        <v>0</v>
      </c>
      <c r="I442" s="34">
        <v>0</v>
      </c>
      <c r="K442" s="34">
        <v>0</v>
      </c>
      <c r="M442" s="34">
        <v>0</v>
      </c>
      <c r="O442" s="34">
        <v>0</v>
      </c>
      <c r="P442" s="41">
        <v>2444915.5000000014</v>
      </c>
      <c r="Q442" s="34">
        <v>0</v>
      </c>
      <c r="R442" s="34">
        <f t="shared" si="108"/>
        <v>0</v>
      </c>
      <c r="T442" s="34">
        <v>0</v>
      </c>
      <c r="V442" s="34">
        <v>0</v>
      </c>
      <c r="X442" s="34">
        <v>0</v>
      </c>
      <c r="Y442" s="41">
        <v>2705991.9999999995</v>
      </c>
      <c r="Z442" s="34">
        <v>0</v>
      </c>
      <c r="AA442" s="34">
        <v>0</v>
      </c>
      <c r="AB442" s="35">
        <f t="shared" si="109"/>
        <v>0</v>
      </c>
      <c r="AC442" s="35">
        <f t="shared" si="110"/>
        <v>0</v>
      </c>
      <c r="AD442" s="35">
        <f t="shared" si="111"/>
        <v>0</v>
      </c>
      <c r="AE442" s="70">
        <f t="shared" si="112"/>
        <v>0</v>
      </c>
      <c r="AF442" s="70" t="str">
        <f t="shared" si="113"/>
        <v/>
      </c>
      <c r="AG442" s="70">
        <f t="shared" si="114"/>
        <v>0</v>
      </c>
      <c r="AH442" s="70" t="str">
        <f t="shared" si="115"/>
        <v/>
      </c>
      <c r="AI442" s="70">
        <f t="shared" si="116"/>
        <v>0</v>
      </c>
      <c r="AJ442" s="70" t="str">
        <f t="shared" si="117"/>
        <v/>
      </c>
      <c r="AK442" s="70" t="str">
        <f t="shared" si="118"/>
        <v/>
      </c>
      <c r="AL442" s="72">
        <f>IF(AK442="Adjust",(_xlfn.XLOOKUP(A442,'Adj factor'!A:A,'Adj factor'!I:I,,0)*AI442),'Aggregate (2)'!AI442)</f>
        <v>0</v>
      </c>
      <c r="AM442" s="72">
        <f t="shared" si="119"/>
        <v>0</v>
      </c>
      <c r="AN442" s="73" t="str">
        <f t="shared" si="120"/>
        <v>No change</v>
      </c>
      <c r="AO442" s="42">
        <f>VLOOKUP(B442,'Growthrates source'!A$2:H$49,8,FALSE)</f>
        <v>-0.22530855667613492</v>
      </c>
      <c r="AP442" s="42">
        <f>VLOOKUP(B442,'Growthrates source'!A$2:I$49,9,FALSE)</f>
        <v>0.45056501122921166</v>
      </c>
      <c r="AQ442" s="41">
        <f t="shared" si="121"/>
        <v>0</v>
      </c>
      <c r="AR442" s="41">
        <f t="shared" si="122"/>
        <v>0</v>
      </c>
      <c r="AS442" s="43">
        <f t="shared" si="123"/>
        <v>0</v>
      </c>
      <c r="AT442" s="43">
        <f t="shared" si="124"/>
        <v>0</v>
      </c>
      <c r="AU442" s="43">
        <f t="shared" si="125"/>
        <v>0</v>
      </c>
    </row>
    <row r="443" spans="1:47" x14ac:dyDescent="0.35">
      <c r="A443" t="str">
        <f>_xlfn.XLOOKUP(B443,'country codes'!G:G,'country codes'!H:H,,0)</f>
        <v>Gambia</v>
      </c>
      <c r="B443" s="34" t="s">
        <v>172</v>
      </c>
      <c r="C443" s="41">
        <v>2061023</v>
      </c>
      <c r="D443" s="34" t="s">
        <v>228</v>
      </c>
      <c r="E443" s="34">
        <v>0</v>
      </c>
      <c r="F443" s="41">
        <v>2124869.5</v>
      </c>
      <c r="G443" s="34">
        <v>0</v>
      </c>
      <c r="I443" s="34">
        <v>0</v>
      </c>
      <c r="K443" s="34">
        <v>0</v>
      </c>
      <c r="M443" s="34">
        <v>0</v>
      </c>
      <c r="O443" s="34">
        <v>0</v>
      </c>
      <c r="P443" s="41">
        <v>2444915.5000000014</v>
      </c>
      <c r="Q443" s="34">
        <v>0</v>
      </c>
      <c r="R443" s="34">
        <f t="shared" si="108"/>
        <v>0</v>
      </c>
      <c r="T443" s="34">
        <v>246</v>
      </c>
      <c r="V443" s="34">
        <v>479</v>
      </c>
      <c r="X443" s="34">
        <v>522</v>
      </c>
      <c r="Y443" s="41">
        <v>2705991.9999999995</v>
      </c>
      <c r="Z443" s="34">
        <v>0</v>
      </c>
      <c r="AA443" s="34">
        <v>0</v>
      </c>
      <c r="AB443" s="35">
        <f t="shared" si="109"/>
        <v>0</v>
      </c>
      <c r="AC443" s="35">
        <f t="shared" si="110"/>
        <v>246</v>
      </c>
      <c r="AD443" s="35">
        <f t="shared" si="111"/>
        <v>522</v>
      </c>
      <c r="AE443" s="70">
        <f t="shared" si="112"/>
        <v>0</v>
      </c>
      <c r="AF443" s="70" t="str">
        <f t="shared" si="113"/>
        <v/>
      </c>
      <c r="AG443" s="70">
        <f t="shared" si="114"/>
        <v>246</v>
      </c>
      <c r="AH443" s="70">
        <f t="shared" si="115"/>
        <v>2019</v>
      </c>
      <c r="AI443" s="70">
        <f t="shared" si="116"/>
        <v>522</v>
      </c>
      <c r="AJ443" s="70">
        <f t="shared" si="117"/>
        <v>2021</v>
      </c>
      <c r="AK443" s="70" t="str">
        <f t="shared" si="118"/>
        <v/>
      </c>
      <c r="AL443" s="72">
        <f>IF(AK443="Adjust",(_xlfn.XLOOKUP(A443,'Adj factor'!A:A,'Adj factor'!I:I,,0)*AI443),'Aggregate (2)'!AI443)</f>
        <v>522</v>
      </c>
      <c r="AM443" s="72">
        <f t="shared" si="119"/>
        <v>522</v>
      </c>
      <c r="AN443" s="73" t="str">
        <f t="shared" si="120"/>
        <v>Increasing</v>
      </c>
      <c r="AO443" s="42">
        <f>VLOOKUP(B443,'Growthrates source'!A$2:H$49,8,FALSE)</f>
        <v>-0.22530855667613492</v>
      </c>
      <c r="AP443" s="42">
        <f>VLOOKUP(B443,'Growthrates source'!A$2:I$49,9,FALSE)</f>
        <v>0.45056501122921166</v>
      </c>
      <c r="AQ443" s="41">
        <f t="shared" si="121"/>
        <v>0</v>
      </c>
      <c r="AR443" s="41">
        <f t="shared" si="122"/>
        <v>0</v>
      </c>
      <c r="AS443" s="43">
        <f t="shared" si="123"/>
        <v>0</v>
      </c>
      <c r="AT443" s="43">
        <f t="shared" si="124"/>
        <v>1.0061697428806839</v>
      </c>
      <c r="AU443" s="43">
        <f t="shared" si="125"/>
        <v>1.9290522662299079</v>
      </c>
    </row>
    <row r="444" spans="1:47" x14ac:dyDescent="0.35">
      <c r="A444" t="str">
        <f>_xlfn.XLOOKUP(B444,'country codes'!G:G,'country codes'!H:H,,0)</f>
        <v>Gambia</v>
      </c>
      <c r="B444" s="34" t="s">
        <v>172</v>
      </c>
      <c r="C444" s="41">
        <v>2061024</v>
      </c>
      <c r="D444" s="34" t="s">
        <v>229</v>
      </c>
      <c r="E444" s="34">
        <v>0</v>
      </c>
      <c r="F444" s="41">
        <v>2124869.5</v>
      </c>
      <c r="G444" s="34">
        <v>0</v>
      </c>
      <c r="I444" s="34">
        <v>0</v>
      </c>
      <c r="K444" s="34">
        <v>3</v>
      </c>
      <c r="M444" s="34">
        <v>0</v>
      </c>
      <c r="O444" s="34">
        <v>0</v>
      </c>
      <c r="P444" s="41">
        <v>2444915.5000000014</v>
      </c>
      <c r="Q444" s="34">
        <v>7</v>
      </c>
      <c r="R444" s="34">
        <f t="shared" si="108"/>
        <v>7</v>
      </c>
      <c r="T444" s="34">
        <v>95</v>
      </c>
      <c r="V444" s="34">
        <v>4</v>
      </c>
      <c r="X444" s="34">
        <v>6</v>
      </c>
      <c r="Y444" s="41">
        <v>2705991.9999999995</v>
      </c>
      <c r="Z444" s="34">
        <v>0</v>
      </c>
      <c r="AA444" s="34">
        <v>0</v>
      </c>
      <c r="AB444" s="35">
        <f t="shared" si="109"/>
        <v>3</v>
      </c>
      <c r="AC444" s="35">
        <f t="shared" si="110"/>
        <v>95</v>
      </c>
      <c r="AD444" s="35">
        <f t="shared" si="111"/>
        <v>6</v>
      </c>
      <c r="AE444" s="70">
        <f t="shared" si="112"/>
        <v>3</v>
      </c>
      <c r="AF444" s="70">
        <f t="shared" si="113"/>
        <v>2015</v>
      </c>
      <c r="AG444" s="70">
        <f t="shared" si="114"/>
        <v>7</v>
      </c>
      <c r="AH444" s="70">
        <f t="shared" si="115"/>
        <v>2018</v>
      </c>
      <c r="AI444" s="70">
        <f t="shared" si="116"/>
        <v>6</v>
      </c>
      <c r="AJ444" s="70">
        <f t="shared" si="117"/>
        <v>2021</v>
      </c>
      <c r="AK444" s="70" t="str">
        <f t="shared" si="118"/>
        <v>Adjust</v>
      </c>
      <c r="AL444" s="72">
        <f>IF(AK444="Adjust",(_xlfn.XLOOKUP(A444,'Adj factor'!A:A,'Adj factor'!I:I,,0)*AI444),'Aggregate (2)'!AI444)</f>
        <v>6.1085626911314987</v>
      </c>
      <c r="AM444" s="72">
        <f t="shared" si="119"/>
        <v>7</v>
      </c>
      <c r="AN444" s="73" t="str">
        <f t="shared" si="120"/>
        <v>Decreasing</v>
      </c>
      <c r="AO444" s="42">
        <f>VLOOKUP(B444,'Growthrates source'!A$2:H$49,8,FALSE)</f>
        <v>-0.22530855667613492</v>
      </c>
      <c r="AP444" s="42">
        <f>VLOOKUP(B444,'Growthrates source'!A$2:I$49,9,FALSE)</f>
        <v>0.45056501122921166</v>
      </c>
      <c r="AQ444" s="41">
        <f t="shared" si="121"/>
        <v>0</v>
      </c>
      <c r="AR444" s="41">
        <f t="shared" si="122"/>
        <v>0</v>
      </c>
      <c r="AS444" s="43">
        <f t="shared" si="123"/>
        <v>1.4118514101689539E-2</v>
      </c>
      <c r="AT444" s="43">
        <f t="shared" si="124"/>
        <v>2.8630846342133282E-2</v>
      </c>
      <c r="AU444" s="43">
        <f t="shared" si="125"/>
        <v>2.5868516980094552E-2</v>
      </c>
    </row>
    <row r="445" spans="1:47" x14ac:dyDescent="0.35">
      <c r="A445" t="str">
        <f>_xlfn.XLOOKUP(B445,'country codes'!G:G,'country codes'!H:H,,0)</f>
        <v>Gambia</v>
      </c>
      <c r="B445" s="34" t="s">
        <v>172</v>
      </c>
      <c r="C445" s="41">
        <v>2061025</v>
      </c>
      <c r="D445" s="34" t="s">
        <v>133</v>
      </c>
      <c r="E445" s="34">
        <v>0</v>
      </c>
      <c r="F445" s="41">
        <v>2124869.5</v>
      </c>
      <c r="G445" s="34">
        <v>0</v>
      </c>
      <c r="I445" s="34">
        <v>0</v>
      </c>
      <c r="K445" s="34">
        <v>11</v>
      </c>
      <c r="M445" s="34">
        <v>0</v>
      </c>
      <c r="O445" s="34">
        <v>0</v>
      </c>
      <c r="P445" s="41">
        <v>2444915.5000000014</v>
      </c>
      <c r="Q445" s="34">
        <v>138</v>
      </c>
      <c r="R445" s="34">
        <f t="shared" si="108"/>
        <v>138</v>
      </c>
      <c r="T445" s="34">
        <v>22</v>
      </c>
      <c r="V445" s="34">
        <v>13</v>
      </c>
      <c r="X445" s="34">
        <v>18</v>
      </c>
      <c r="Y445" s="41">
        <v>2705991.9999999995</v>
      </c>
      <c r="Z445" s="34">
        <v>0</v>
      </c>
      <c r="AA445" s="34">
        <v>0</v>
      </c>
      <c r="AB445" s="35">
        <f t="shared" si="109"/>
        <v>11</v>
      </c>
      <c r="AC445" s="35">
        <f t="shared" si="110"/>
        <v>138</v>
      </c>
      <c r="AD445" s="35">
        <f t="shared" si="111"/>
        <v>18</v>
      </c>
      <c r="AE445" s="70">
        <f t="shared" si="112"/>
        <v>11</v>
      </c>
      <c r="AF445" s="70">
        <f t="shared" si="113"/>
        <v>2015</v>
      </c>
      <c r="AG445" s="70">
        <f t="shared" si="114"/>
        <v>138</v>
      </c>
      <c r="AH445" s="70">
        <f t="shared" si="115"/>
        <v>2018</v>
      </c>
      <c r="AI445" s="70">
        <f t="shared" si="116"/>
        <v>18</v>
      </c>
      <c r="AJ445" s="70">
        <f t="shared" si="117"/>
        <v>2021</v>
      </c>
      <c r="AK445" s="70" t="str">
        <f t="shared" si="118"/>
        <v>Adjust</v>
      </c>
      <c r="AL445" s="72">
        <f>IF(AK445="Adjust",(_xlfn.XLOOKUP(A445,'Adj factor'!A:A,'Adj factor'!I:I,,0)*AI445),'Aggregate (2)'!AI445)</f>
        <v>18.325688073394495</v>
      </c>
      <c r="AM445" s="72">
        <f t="shared" si="119"/>
        <v>138</v>
      </c>
      <c r="AN445" s="73" t="str">
        <f t="shared" si="120"/>
        <v>Decreasing</v>
      </c>
      <c r="AO445" s="42">
        <f>VLOOKUP(B445,'Growthrates source'!A$2:H$49,8,FALSE)</f>
        <v>-0.22530855667613492</v>
      </c>
      <c r="AP445" s="42">
        <f>VLOOKUP(B445,'Growthrates source'!A$2:I$49,9,FALSE)</f>
        <v>0.45056501122921166</v>
      </c>
      <c r="AQ445" s="41">
        <f t="shared" si="121"/>
        <v>0</v>
      </c>
      <c r="AR445" s="41">
        <f t="shared" si="122"/>
        <v>0</v>
      </c>
      <c r="AS445" s="43">
        <f t="shared" si="123"/>
        <v>5.1767885039528311E-2</v>
      </c>
      <c r="AT445" s="43">
        <f t="shared" si="124"/>
        <v>0.56443668503062749</v>
      </c>
      <c r="AU445" s="43">
        <f t="shared" si="125"/>
        <v>0.50997933475043544</v>
      </c>
    </row>
    <row r="446" spans="1:47" x14ac:dyDescent="0.35">
      <c r="A446" t="str">
        <f>_xlfn.XLOOKUP(B446,'country codes'!G:G,'country codes'!H:H,,0)</f>
        <v>Gambia</v>
      </c>
      <c r="B446" s="34" t="s">
        <v>172</v>
      </c>
      <c r="C446" s="41">
        <v>2061026</v>
      </c>
      <c r="D446" s="34" t="s">
        <v>230</v>
      </c>
      <c r="E446" s="34">
        <v>0</v>
      </c>
      <c r="F446" s="41">
        <v>2124869.5</v>
      </c>
      <c r="G446" s="34">
        <v>0</v>
      </c>
      <c r="I446" s="34">
        <v>0</v>
      </c>
      <c r="K446" s="34">
        <v>0</v>
      </c>
      <c r="M446" s="34">
        <v>0</v>
      </c>
      <c r="O446" s="34">
        <v>0</v>
      </c>
      <c r="P446" s="41">
        <v>2444915.5000000014</v>
      </c>
      <c r="Q446" s="34">
        <v>0</v>
      </c>
      <c r="R446" s="34">
        <f t="shared" si="108"/>
        <v>0</v>
      </c>
      <c r="T446" s="34">
        <v>0</v>
      </c>
      <c r="V446" s="34">
        <v>0</v>
      </c>
      <c r="X446" s="34">
        <v>0</v>
      </c>
      <c r="Y446" s="41">
        <v>2705991.9999999995</v>
      </c>
      <c r="Z446" s="34">
        <v>0</v>
      </c>
      <c r="AA446" s="34">
        <v>0</v>
      </c>
      <c r="AB446" s="35">
        <f t="shared" si="109"/>
        <v>0</v>
      </c>
      <c r="AC446" s="35">
        <f t="shared" si="110"/>
        <v>0</v>
      </c>
      <c r="AD446" s="35">
        <f t="shared" si="111"/>
        <v>0</v>
      </c>
      <c r="AE446" s="70">
        <f t="shared" si="112"/>
        <v>0</v>
      </c>
      <c r="AF446" s="70" t="str">
        <f t="shared" si="113"/>
        <v/>
      </c>
      <c r="AG446" s="70">
        <f t="shared" si="114"/>
        <v>0</v>
      </c>
      <c r="AH446" s="70" t="str">
        <f t="shared" si="115"/>
        <v/>
      </c>
      <c r="AI446" s="70">
        <f t="shared" si="116"/>
        <v>0</v>
      </c>
      <c r="AJ446" s="70" t="str">
        <f t="shared" si="117"/>
        <v/>
      </c>
      <c r="AK446" s="70" t="str">
        <f t="shared" si="118"/>
        <v/>
      </c>
      <c r="AL446" s="72">
        <f>IF(AK446="Adjust",(_xlfn.XLOOKUP(A446,'Adj factor'!A:A,'Adj factor'!I:I,,0)*AI446),'Aggregate (2)'!AI446)</f>
        <v>0</v>
      </c>
      <c r="AM446" s="72">
        <f t="shared" si="119"/>
        <v>0</v>
      </c>
      <c r="AN446" s="73" t="str">
        <f t="shared" si="120"/>
        <v>No change</v>
      </c>
      <c r="AO446" s="42">
        <f>VLOOKUP(B446,'Growthrates source'!A$2:H$49,8,FALSE)</f>
        <v>-0.22530855667613492</v>
      </c>
      <c r="AP446" s="42">
        <f>VLOOKUP(B446,'Growthrates source'!A$2:I$49,9,FALSE)</f>
        <v>0.45056501122921166</v>
      </c>
      <c r="AQ446" s="41">
        <f t="shared" si="121"/>
        <v>0</v>
      </c>
      <c r="AR446" s="41">
        <f t="shared" si="122"/>
        <v>0</v>
      </c>
      <c r="AS446" s="43">
        <f t="shared" si="123"/>
        <v>0</v>
      </c>
      <c r="AT446" s="43">
        <f t="shared" si="124"/>
        <v>0</v>
      </c>
      <c r="AU446" s="43">
        <f t="shared" si="125"/>
        <v>0</v>
      </c>
    </row>
    <row r="447" spans="1:47" x14ac:dyDescent="0.35">
      <c r="A447" t="str">
        <f>_xlfn.XLOOKUP(B447,'country codes'!G:G,'country codes'!H:H,,0)</f>
        <v>Gambia</v>
      </c>
      <c r="B447" s="34" t="s">
        <v>172</v>
      </c>
      <c r="C447" s="41">
        <v>2061027</v>
      </c>
      <c r="D447" s="34" t="s">
        <v>136</v>
      </c>
      <c r="E447" s="34">
        <v>0</v>
      </c>
      <c r="F447" s="41">
        <v>2124869.5</v>
      </c>
      <c r="G447" s="34">
        <v>0</v>
      </c>
      <c r="I447" s="34">
        <v>0</v>
      </c>
      <c r="K447" s="34">
        <v>32</v>
      </c>
      <c r="M447" s="34">
        <v>0</v>
      </c>
      <c r="O447" s="34">
        <v>0</v>
      </c>
      <c r="P447" s="41">
        <v>2444915.5000000014</v>
      </c>
      <c r="Q447" s="34">
        <v>0</v>
      </c>
      <c r="R447" s="34">
        <f t="shared" si="108"/>
        <v>0</v>
      </c>
      <c r="T447" s="34">
        <v>149</v>
      </c>
      <c r="V447" s="34">
        <v>173</v>
      </c>
      <c r="X447" s="34">
        <v>172</v>
      </c>
      <c r="Y447" s="41">
        <v>2705991.9999999995</v>
      </c>
      <c r="Z447" s="34">
        <v>0</v>
      </c>
      <c r="AA447" s="34">
        <v>0</v>
      </c>
      <c r="AB447" s="35">
        <f t="shared" si="109"/>
        <v>32</v>
      </c>
      <c r="AC447" s="35">
        <f t="shared" si="110"/>
        <v>149</v>
      </c>
      <c r="AD447" s="35">
        <f t="shared" si="111"/>
        <v>173</v>
      </c>
      <c r="AE447" s="70">
        <f t="shared" si="112"/>
        <v>32</v>
      </c>
      <c r="AF447" s="70">
        <f t="shared" si="113"/>
        <v>2015</v>
      </c>
      <c r="AG447" s="70">
        <f t="shared" si="114"/>
        <v>149</v>
      </c>
      <c r="AH447" s="70">
        <f t="shared" si="115"/>
        <v>2019</v>
      </c>
      <c r="AI447" s="70">
        <f t="shared" si="116"/>
        <v>172</v>
      </c>
      <c r="AJ447" s="70">
        <f t="shared" si="117"/>
        <v>2021</v>
      </c>
      <c r="AK447" s="70" t="str">
        <f t="shared" si="118"/>
        <v/>
      </c>
      <c r="AL447" s="72">
        <f>IF(AK447="Adjust",(_xlfn.XLOOKUP(A447,'Adj factor'!A:A,'Adj factor'!I:I,,0)*AI447),'Aggregate (2)'!AI447)</f>
        <v>172</v>
      </c>
      <c r="AM447" s="72">
        <f t="shared" si="119"/>
        <v>172</v>
      </c>
      <c r="AN447" s="73" t="str">
        <f t="shared" si="120"/>
        <v>Increasing</v>
      </c>
      <c r="AO447" s="42">
        <f>VLOOKUP(B447,'Growthrates source'!A$2:H$49,8,FALSE)</f>
        <v>-0.22530855667613492</v>
      </c>
      <c r="AP447" s="42">
        <f>VLOOKUP(B447,'Growthrates source'!A$2:I$49,9,FALSE)</f>
        <v>0.45056501122921166</v>
      </c>
      <c r="AQ447" s="41">
        <f t="shared" si="121"/>
        <v>0</v>
      </c>
      <c r="AR447" s="41">
        <f t="shared" si="122"/>
        <v>0</v>
      </c>
      <c r="AS447" s="43">
        <f t="shared" si="123"/>
        <v>0.15059748375135509</v>
      </c>
      <c r="AT447" s="43">
        <f t="shared" si="124"/>
        <v>0.60942801499683696</v>
      </c>
      <c r="AU447" s="43">
        <f t="shared" si="125"/>
        <v>0.63562641722518043</v>
      </c>
    </row>
    <row r="448" spans="1:47" x14ac:dyDescent="0.35">
      <c r="A448" t="str">
        <f>_xlfn.XLOOKUP(B448,'country codes'!G:G,'country codes'!H:H,,0)</f>
        <v>Gambia</v>
      </c>
      <c r="B448" s="34" t="s">
        <v>172</v>
      </c>
      <c r="C448" s="41">
        <v>2061028</v>
      </c>
      <c r="D448" s="34" t="s">
        <v>231</v>
      </c>
      <c r="E448" s="34">
        <v>0</v>
      </c>
      <c r="F448" s="41">
        <v>2124869.5</v>
      </c>
      <c r="G448" s="34">
        <v>0</v>
      </c>
      <c r="I448" s="34">
        <v>0</v>
      </c>
      <c r="K448" s="34">
        <v>0</v>
      </c>
      <c r="M448" s="34">
        <v>0</v>
      </c>
      <c r="O448" s="34">
        <v>0</v>
      </c>
      <c r="P448" s="41">
        <v>2444915.5000000014</v>
      </c>
      <c r="Q448" s="34">
        <v>0</v>
      </c>
      <c r="R448" s="34">
        <f t="shared" si="108"/>
        <v>0</v>
      </c>
      <c r="T448" s="34">
        <v>0</v>
      </c>
      <c r="V448" s="34">
        <v>0</v>
      </c>
      <c r="X448" s="34">
        <v>0</v>
      </c>
      <c r="Y448" s="41">
        <v>2705991.9999999995</v>
      </c>
      <c r="Z448" s="34">
        <v>0</v>
      </c>
      <c r="AA448" s="34">
        <v>0</v>
      </c>
      <c r="AB448" s="35">
        <f t="shared" si="109"/>
        <v>0</v>
      </c>
      <c r="AC448" s="35">
        <f t="shared" si="110"/>
        <v>0</v>
      </c>
      <c r="AD448" s="35">
        <f t="shared" si="111"/>
        <v>0</v>
      </c>
      <c r="AE448" s="70">
        <f t="shared" si="112"/>
        <v>0</v>
      </c>
      <c r="AF448" s="70" t="str">
        <f t="shared" si="113"/>
        <v/>
      </c>
      <c r="AG448" s="70">
        <f t="shared" si="114"/>
        <v>0</v>
      </c>
      <c r="AH448" s="70" t="str">
        <f t="shared" si="115"/>
        <v/>
      </c>
      <c r="AI448" s="70">
        <f t="shared" si="116"/>
        <v>0</v>
      </c>
      <c r="AJ448" s="70" t="str">
        <f t="shared" si="117"/>
        <v/>
      </c>
      <c r="AK448" s="70" t="str">
        <f t="shared" si="118"/>
        <v/>
      </c>
      <c r="AL448" s="72">
        <f>IF(AK448="Adjust",(_xlfn.XLOOKUP(A448,'Adj factor'!A:A,'Adj factor'!I:I,,0)*AI448),'Aggregate (2)'!AI448)</f>
        <v>0</v>
      </c>
      <c r="AM448" s="72">
        <f t="shared" si="119"/>
        <v>0</v>
      </c>
      <c r="AN448" s="73" t="str">
        <f t="shared" si="120"/>
        <v>No change</v>
      </c>
      <c r="AO448" s="42">
        <f>VLOOKUP(B448,'Growthrates source'!A$2:H$49,8,FALSE)</f>
        <v>-0.22530855667613492</v>
      </c>
      <c r="AP448" s="42">
        <f>VLOOKUP(B448,'Growthrates source'!A$2:I$49,9,FALSE)</f>
        <v>0.45056501122921166</v>
      </c>
      <c r="AQ448" s="41">
        <f t="shared" si="121"/>
        <v>0</v>
      </c>
      <c r="AR448" s="41">
        <f t="shared" si="122"/>
        <v>0</v>
      </c>
      <c r="AS448" s="43">
        <f t="shared" si="123"/>
        <v>0</v>
      </c>
      <c r="AT448" s="43">
        <f t="shared" si="124"/>
        <v>0</v>
      </c>
      <c r="AU448" s="43">
        <f t="shared" si="125"/>
        <v>0</v>
      </c>
    </row>
    <row r="449" spans="1:47" x14ac:dyDescent="0.35">
      <c r="A449" t="str">
        <f>_xlfn.XLOOKUP(B449,'country codes'!G:G,'country codes'!H:H,,0)</f>
        <v>Gambia</v>
      </c>
      <c r="B449" s="34" t="s">
        <v>172</v>
      </c>
      <c r="C449" s="41">
        <v>2061029</v>
      </c>
      <c r="D449" s="34" t="s">
        <v>141</v>
      </c>
      <c r="E449" s="34">
        <v>0</v>
      </c>
      <c r="F449" s="41">
        <v>2124869.5</v>
      </c>
      <c r="G449" s="34">
        <v>0</v>
      </c>
      <c r="I449" s="34">
        <v>0</v>
      </c>
      <c r="K449" s="34">
        <v>17</v>
      </c>
      <c r="M449" s="34">
        <v>0</v>
      </c>
      <c r="O449" s="34">
        <v>0</v>
      </c>
      <c r="P449" s="41">
        <v>2444915.5000000014</v>
      </c>
      <c r="Q449" s="34">
        <v>0</v>
      </c>
      <c r="R449" s="34">
        <f t="shared" si="108"/>
        <v>0</v>
      </c>
      <c r="T449" s="34">
        <v>16</v>
      </c>
      <c r="V449" s="34">
        <v>20</v>
      </c>
      <c r="X449" s="34">
        <v>18</v>
      </c>
      <c r="Y449" s="41">
        <v>2705991.9999999995</v>
      </c>
      <c r="Z449" s="34">
        <v>0</v>
      </c>
      <c r="AA449" s="34">
        <v>0</v>
      </c>
      <c r="AB449" s="35">
        <f t="shared" si="109"/>
        <v>17</v>
      </c>
      <c r="AC449" s="35">
        <f t="shared" si="110"/>
        <v>16</v>
      </c>
      <c r="AD449" s="35">
        <f t="shared" si="111"/>
        <v>20</v>
      </c>
      <c r="AE449" s="70">
        <f t="shared" si="112"/>
        <v>17</v>
      </c>
      <c r="AF449" s="70">
        <f t="shared" si="113"/>
        <v>2015</v>
      </c>
      <c r="AG449" s="70">
        <f t="shared" si="114"/>
        <v>16</v>
      </c>
      <c r="AH449" s="70">
        <f t="shared" si="115"/>
        <v>2019</v>
      </c>
      <c r="AI449" s="70">
        <f t="shared" si="116"/>
        <v>18</v>
      </c>
      <c r="AJ449" s="70">
        <f t="shared" si="117"/>
        <v>2021</v>
      </c>
      <c r="AK449" s="70" t="str">
        <f t="shared" si="118"/>
        <v/>
      </c>
      <c r="AL449" s="72">
        <f>IF(AK449="Adjust",(_xlfn.XLOOKUP(A449,'Adj factor'!A:A,'Adj factor'!I:I,,0)*AI449),'Aggregate (2)'!AI449)</f>
        <v>18</v>
      </c>
      <c r="AM449" s="72">
        <f t="shared" si="119"/>
        <v>18</v>
      </c>
      <c r="AN449" s="73" t="str">
        <f t="shared" si="120"/>
        <v>Increasing</v>
      </c>
      <c r="AO449" s="42">
        <f>VLOOKUP(B449,'Growthrates source'!A$2:H$49,8,FALSE)</f>
        <v>-0.22530855667613492</v>
      </c>
      <c r="AP449" s="42">
        <f>VLOOKUP(B449,'Growthrates source'!A$2:I$49,9,FALSE)</f>
        <v>0.45056501122921166</v>
      </c>
      <c r="AQ449" s="41">
        <f t="shared" si="121"/>
        <v>0</v>
      </c>
      <c r="AR449" s="41">
        <f t="shared" si="122"/>
        <v>0</v>
      </c>
      <c r="AS449" s="43">
        <f t="shared" si="123"/>
        <v>8.0004913242907386E-2</v>
      </c>
      <c r="AT449" s="43">
        <f t="shared" si="124"/>
        <v>6.5441934496304643E-2</v>
      </c>
      <c r="AU449" s="43">
        <f t="shared" si="125"/>
        <v>6.6519043663100269E-2</v>
      </c>
    </row>
    <row r="450" spans="1:47" x14ac:dyDescent="0.35">
      <c r="A450" t="str">
        <f>_xlfn.XLOOKUP(B450,'country codes'!G:G,'country codes'!H:H,,0)</f>
        <v>Gambia</v>
      </c>
      <c r="B450" s="34" t="s">
        <v>172</v>
      </c>
      <c r="C450" s="41">
        <v>2061030</v>
      </c>
      <c r="D450" s="34" t="s">
        <v>232</v>
      </c>
      <c r="E450" s="34">
        <v>0</v>
      </c>
      <c r="F450" s="41">
        <v>2124869.5</v>
      </c>
      <c r="G450" s="34">
        <v>0</v>
      </c>
      <c r="I450" s="34">
        <v>0</v>
      </c>
      <c r="K450" s="34">
        <v>0</v>
      </c>
      <c r="M450" s="34">
        <v>0</v>
      </c>
      <c r="O450" s="34">
        <v>0</v>
      </c>
      <c r="P450" s="41">
        <v>2444915.5000000014</v>
      </c>
      <c r="Q450" s="34">
        <v>0</v>
      </c>
      <c r="R450" s="34">
        <f t="shared" si="108"/>
        <v>0</v>
      </c>
      <c r="T450" s="34">
        <v>0</v>
      </c>
      <c r="V450" s="34">
        <v>0</v>
      </c>
      <c r="X450" s="34">
        <v>0</v>
      </c>
      <c r="Y450" s="41">
        <v>2705991.9999999995</v>
      </c>
      <c r="Z450" s="34">
        <v>0</v>
      </c>
      <c r="AA450" s="34">
        <v>0</v>
      </c>
      <c r="AB450" s="35">
        <f t="shared" si="109"/>
        <v>0</v>
      </c>
      <c r="AC450" s="35">
        <f t="shared" si="110"/>
        <v>0</v>
      </c>
      <c r="AD450" s="35">
        <f t="shared" si="111"/>
        <v>0</v>
      </c>
      <c r="AE450" s="70">
        <f t="shared" si="112"/>
        <v>0</v>
      </c>
      <c r="AF450" s="70" t="str">
        <f t="shared" si="113"/>
        <v/>
      </c>
      <c r="AG450" s="70">
        <f t="shared" si="114"/>
        <v>0</v>
      </c>
      <c r="AH450" s="70" t="str">
        <f t="shared" si="115"/>
        <v/>
      </c>
      <c r="AI450" s="70">
        <f t="shared" si="116"/>
        <v>0</v>
      </c>
      <c r="AJ450" s="70" t="str">
        <f t="shared" si="117"/>
        <v/>
      </c>
      <c r="AK450" s="70" t="str">
        <f t="shared" si="118"/>
        <v/>
      </c>
      <c r="AL450" s="72">
        <f>IF(AK450="Adjust",(_xlfn.XLOOKUP(A450,'Adj factor'!A:A,'Adj factor'!I:I,,0)*AI450),'Aggregate (2)'!AI450)</f>
        <v>0</v>
      </c>
      <c r="AM450" s="72">
        <f t="shared" si="119"/>
        <v>0</v>
      </c>
      <c r="AN450" s="73" t="str">
        <f t="shared" si="120"/>
        <v>No change</v>
      </c>
      <c r="AO450" s="42">
        <f>VLOOKUP(B450,'Growthrates source'!A$2:H$49,8,FALSE)</f>
        <v>-0.22530855667613492</v>
      </c>
      <c r="AP450" s="42">
        <f>VLOOKUP(B450,'Growthrates source'!A$2:I$49,9,FALSE)</f>
        <v>0.45056501122921166</v>
      </c>
      <c r="AQ450" s="41">
        <f t="shared" si="121"/>
        <v>0</v>
      </c>
      <c r="AR450" s="41">
        <f t="shared" si="122"/>
        <v>0</v>
      </c>
      <c r="AS450" s="43">
        <f t="shared" si="123"/>
        <v>0</v>
      </c>
      <c r="AT450" s="43">
        <f t="shared" si="124"/>
        <v>0</v>
      </c>
      <c r="AU450" s="43">
        <f t="shared" si="125"/>
        <v>0</v>
      </c>
    </row>
    <row r="451" spans="1:47" x14ac:dyDescent="0.35">
      <c r="A451" t="str">
        <f>_xlfn.XLOOKUP(B451,'country codes'!G:G,'country codes'!H:H,,0)</f>
        <v>Gambia</v>
      </c>
      <c r="B451" s="34" t="s">
        <v>172</v>
      </c>
      <c r="C451" s="41">
        <v>2061031</v>
      </c>
      <c r="D451" s="34" t="s">
        <v>233</v>
      </c>
      <c r="E451" s="34">
        <v>0</v>
      </c>
      <c r="F451" s="41">
        <v>2124869.5</v>
      </c>
      <c r="G451" s="34">
        <v>0</v>
      </c>
      <c r="I451" s="34">
        <v>0</v>
      </c>
      <c r="K451" s="34">
        <v>0</v>
      </c>
      <c r="M451" s="34">
        <v>0</v>
      </c>
      <c r="O451" s="34">
        <v>0</v>
      </c>
      <c r="P451" s="41">
        <v>2444915.5000000014</v>
      </c>
      <c r="Q451" s="34">
        <v>0</v>
      </c>
      <c r="R451" s="34">
        <f t="shared" ref="R451:R514" si="126">MAX(Q451,AA451)</f>
        <v>0</v>
      </c>
      <c r="T451" s="34">
        <v>0</v>
      </c>
      <c r="V451" s="34">
        <v>2253</v>
      </c>
      <c r="X451" s="34">
        <v>2193</v>
      </c>
      <c r="Y451" s="41">
        <v>2705991.9999999995</v>
      </c>
      <c r="Z451" s="34">
        <v>0</v>
      </c>
      <c r="AA451" s="34">
        <v>0</v>
      </c>
      <c r="AB451" s="35">
        <f t="shared" ref="AB451:AB514" si="127">MAX(G451,E451,I451,K451)</f>
        <v>0</v>
      </c>
      <c r="AC451" s="35">
        <f t="shared" ref="AC451:AC514" si="128">MAX(M451,O451,Q451,T451)</f>
        <v>0</v>
      </c>
      <c r="AD451" s="35">
        <f t="shared" ref="AD451:AD514" si="129">MAX(V451,X451,Z451)</f>
        <v>2253</v>
      </c>
      <c r="AE451" s="70">
        <f t="shared" ref="AE451:AE514" si="130">IF(G451&gt;0,G451,IF(E451&gt;0,E451,IF(I451&gt;0,I451,K451)))</f>
        <v>0</v>
      </c>
      <c r="AF451" s="70" t="str">
        <f t="shared" ref="AF451:AF514" si="131">IF(AE451&gt;0,_xlfn.XLOOKUP(AE451,$B451:$K451,$B$1:$K$1,,0),"")</f>
        <v/>
      </c>
      <c r="AG451" s="70">
        <f t="shared" ref="AG451:AG514" si="132">IF(R451&gt;0,R451,IF(O451&gt;0,O451,T451))</f>
        <v>0</v>
      </c>
      <c r="AH451" s="70" t="str">
        <f t="shared" ref="AH451:AH514" si="133">IF(AG451&gt;0,_xlfn.XLOOKUP(AG451,$L451:$T451,$L$1:$T$1,,0),"")</f>
        <v/>
      </c>
      <c r="AI451" s="70">
        <f t="shared" ref="AI451:AI514" si="134">IF((IF(Z451&gt;0,Z451,IF(X451&gt;0,X451,IF(V451&gt;0,V451,T451))))=0,AG451,IF(Z451&gt;0,Z451,IF(X451&gt;0,X451,IF(V451&gt;0,V451,T451))))</f>
        <v>2193</v>
      </c>
      <c r="AJ451" s="70">
        <f t="shared" ref="AJ451:AJ514" si="135">IFERROR(IF(AI451&gt;0,_xlfn.XLOOKUP(AI451,$V451:$Z451,$V$1:$Z$1,,0),""),AH451)</f>
        <v>2021</v>
      </c>
      <c r="AK451" s="70" t="str">
        <f t="shared" ref="AK451:AK514" si="136">IF(AI451&lt;AG451,"Adjust","")</f>
        <v/>
      </c>
      <c r="AL451" s="72">
        <f>IF(AK451="Adjust",(_xlfn.XLOOKUP(A451,'Adj factor'!A:A,'Adj factor'!I:I,,0)*AI451),'Aggregate (2)'!AI451)</f>
        <v>2193</v>
      </c>
      <c r="AM451" s="72">
        <f t="shared" ref="AM451:AM514" si="137">IF(AL451&lt;AG451,AG451,AL451)</f>
        <v>2193</v>
      </c>
      <c r="AN451" s="73" t="str">
        <f t="shared" ref="AN451:AN514" si="138">IF(AL451&gt;AG451,"Increasing",IF(AL451&lt;AG451,"Decreasing","No change"))</f>
        <v>Increasing</v>
      </c>
      <c r="AO451" s="42">
        <f>VLOOKUP(B451,'Growthrates source'!A$2:H$49,8,FALSE)</f>
        <v>-0.22530855667613492</v>
      </c>
      <c r="AP451" s="42">
        <f>VLOOKUP(B451,'Growthrates source'!A$2:I$49,9,FALSE)</f>
        <v>0.45056501122921166</v>
      </c>
      <c r="AQ451" s="41">
        <f t="shared" ref="AQ451:AQ514" si="139">AA451/(EXP(AO451*5))</f>
        <v>0</v>
      </c>
      <c r="AR451" s="41">
        <f t="shared" ref="AR451:AR514" si="140">AA451*EXP(AP451*3)</f>
        <v>0</v>
      </c>
      <c r="AS451" s="43">
        <f t="shared" ref="AS451:AS514" si="141">(AE451*10000)/F451</f>
        <v>0</v>
      </c>
      <c r="AT451" s="43">
        <f t="shared" ref="AT451:AT514" si="142">(AG451*10000)/P451</f>
        <v>0</v>
      </c>
      <c r="AU451" s="43">
        <f t="shared" ref="AU451:AU514" si="143">(AM451*10000)/Y451</f>
        <v>8.1042368196210504</v>
      </c>
    </row>
    <row r="452" spans="1:47" x14ac:dyDescent="0.35">
      <c r="A452" t="str">
        <f>_xlfn.XLOOKUP(B452,'country codes'!G:G,'country codes'!H:H,,0)</f>
        <v>Gambia</v>
      </c>
      <c r="B452" s="34" t="s">
        <v>172</v>
      </c>
      <c r="C452" s="41">
        <v>2061032</v>
      </c>
      <c r="D452" s="34" t="s">
        <v>134</v>
      </c>
      <c r="E452" s="34">
        <v>0</v>
      </c>
      <c r="F452" s="41">
        <v>2124869.5</v>
      </c>
      <c r="G452" s="34">
        <v>0</v>
      </c>
      <c r="I452" s="34">
        <v>0</v>
      </c>
      <c r="K452" s="34">
        <v>141</v>
      </c>
      <c r="M452" s="34">
        <v>0</v>
      </c>
      <c r="O452" s="34">
        <v>0</v>
      </c>
      <c r="P452" s="41">
        <v>2444915.5000000014</v>
      </c>
      <c r="Q452" s="34">
        <v>0</v>
      </c>
      <c r="R452" s="34">
        <f t="shared" si="126"/>
        <v>138</v>
      </c>
      <c r="T452" s="34">
        <v>0</v>
      </c>
      <c r="V452" s="34">
        <v>0</v>
      </c>
      <c r="X452" s="34">
        <v>0</v>
      </c>
      <c r="Y452" s="41">
        <v>2705991.9999999995</v>
      </c>
      <c r="Z452" s="34">
        <v>0</v>
      </c>
      <c r="AA452" s="34">
        <v>138</v>
      </c>
      <c r="AB452" s="35">
        <f t="shared" si="127"/>
        <v>141</v>
      </c>
      <c r="AC452" s="35">
        <f t="shared" si="128"/>
        <v>0</v>
      </c>
      <c r="AD452" s="35">
        <f t="shared" si="129"/>
        <v>0</v>
      </c>
      <c r="AE452" s="70">
        <f t="shared" si="130"/>
        <v>141</v>
      </c>
      <c r="AF452" s="70">
        <f t="shared" si="131"/>
        <v>2015</v>
      </c>
      <c r="AG452" s="70">
        <f t="shared" si="132"/>
        <v>138</v>
      </c>
      <c r="AH452" s="70" t="str">
        <f t="shared" si="133"/>
        <v>2018 (triag)</v>
      </c>
      <c r="AI452" s="70">
        <f t="shared" si="134"/>
        <v>138</v>
      </c>
      <c r="AJ452" s="70" t="str">
        <f t="shared" si="135"/>
        <v>2018 (triag)</v>
      </c>
      <c r="AK452" s="70" t="str">
        <f t="shared" si="136"/>
        <v/>
      </c>
      <c r="AL452" s="72">
        <f>IF(AK452="Adjust",(_xlfn.XLOOKUP(A452,'Adj factor'!A:A,'Adj factor'!I:I,,0)*AI452),'Aggregate (2)'!AI452)</f>
        <v>138</v>
      </c>
      <c r="AM452" s="72">
        <f t="shared" si="137"/>
        <v>138</v>
      </c>
      <c r="AN452" s="73" t="str">
        <f t="shared" si="138"/>
        <v>No change</v>
      </c>
      <c r="AO452" s="42">
        <f>VLOOKUP(B452,'Growthrates source'!A$2:H$49,8,FALSE)</f>
        <v>-0.22530855667613492</v>
      </c>
      <c r="AP452" s="42">
        <f>VLOOKUP(B452,'Growthrates source'!A$2:I$49,9,FALSE)</f>
        <v>0.45056501122921166</v>
      </c>
      <c r="AQ452" s="41">
        <f t="shared" si="139"/>
        <v>425.72622209867211</v>
      </c>
      <c r="AR452" s="41">
        <f t="shared" si="140"/>
        <v>533.22779672860349</v>
      </c>
      <c r="AS452" s="43">
        <f t="shared" si="141"/>
        <v>0.66357016277940839</v>
      </c>
      <c r="AT452" s="43">
        <f t="shared" si="142"/>
        <v>0.56443668503062749</v>
      </c>
      <c r="AU452" s="43">
        <f t="shared" si="143"/>
        <v>0.50997933475043544</v>
      </c>
    </row>
    <row r="453" spans="1:47" x14ac:dyDescent="0.35">
      <c r="A453" t="str">
        <f>_xlfn.XLOOKUP(B453,'country codes'!G:G,'country codes'!H:H,,0)</f>
        <v>Gambia</v>
      </c>
      <c r="B453" s="34" t="s">
        <v>172</v>
      </c>
      <c r="C453" s="41">
        <v>2061033</v>
      </c>
      <c r="D453" s="34" t="s">
        <v>142</v>
      </c>
      <c r="E453" s="34">
        <v>0</v>
      </c>
      <c r="F453" s="41">
        <v>2124869.5</v>
      </c>
      <c r="G453" s="34">
        <v>0</v>
      </c>
      <c r="I453" s="34">
        <v>0</v>
      </c>
      <c r="K453" s="34">
        <v>0</v>
      </c>
      <c r="M453" s="34">
        <v>0</v>
      </c>
      <c r="O453" s="34">
        <v>0</v>
      </c>
      <c r="P453" s="41">
        <v>2444915.5000000014</v>
      </c>
      <c r="Q453" s="34">
        <v>0</v>
      </c>
      <c r="R453" s="34">
        <f t="shared" si="126"/>
        <v>39</v>
      </c>
      <c r="T453" s="34">
        <v>0</v>
      </c>
      <c r="V453" s="34">
        <v>0</v>
      </c>
      <c r="X453" s="34">
        <v>0</v>
      </c>
      <c r="Y453" s="41">
        <v>2705991.9999999995</v>
      </c>
      <c r="Z453" s="34">
        <v>0</v>
      </c>
      <c r="AA453" s="34">
        <v>39</v>
      </c>
      <c r="AB453" s="35">
        <f t="shared" si="127"/>
        <v>0</v>
      </c>
      <c r="AC453" s="35">
        <f t="shared" si="128"/>
        <v>0</v>
      </c>
      <c r="AD453" s="35">
        <f t="shared" si="129"/>
        <v>0</v>
      </c>
      <c r="AE453" s="70">
        <f t="shared" si="130"/>
        <v>0</v>
      </c>
      <c r="AF453" s="70" t="str">
        <f t="shared" si="131"/>
        <v/>
      </c>
      <c r="AG453" s="70">
        <f t="shared" si="132"/>
        <v>39</v>
      </c>
      <c r="AH453" s="70" t="str">
        <f t="shared" si="133"/>
        <v>2018 (triag)</v>
      </c>
      <c r="AI453" s="70">
        <f t="shared" si="134"/>
        <v>39</v>
      </c>
      <c r="AJ453" s="70" t="str">
        <f t="shared" si="135"/>
        <v>2018 (triag)</v>
      </c>
      <c r="AK453" s="70" t="str">
        <f t="shared" si="136"/>
        <v/>
      </c>
      <c r="AL453" s="72">
        <f>IF(AK453="Adjust",(_xlfn.XLOOKUP(A453,'Adj factor'!A:A,'Adj factor'!I:I,,0)*AI453),'Aggregate (2)'!AI453)</f>
        <v>39</v>
      </c>
      <c r="AM453" s="72">
        <f t="shared" si="137"/>
        <v>39</v>
      </c>
      <c r="AN453" s="73" t="str">
        <f t="shared" si="138"/>
        <v>No change</v>
      </c>
      <c r="AO453" s="42">
        <f>VLOOKUP(B453,'Growthrates source'!A$2:H$49,8,FALSE)</f>
        <v>-0.22530855667613492</v>
      </c>
      <c r="AP453" s="42">
        <f>VLOOKUP(B453,'Growthrates source'!A$2:I$49,9,FALSE)</f>
        <v>0.45056501122921166</v>
      </c>
      <c r="AQ453" s="41">
        <f t="shared" si="139"/>
        <v>120.31393233223342</v>
      </c>
      <c r="AR453" s="41">
        <f t="shared" si="140"/>
        <v>150.69481211895317</v>
      </c>
      <c r="AS453" s="43">
        <f t="shared" si="141"/>
        <v>0</v>
      </c>
      <c r="AT453" s="43">
        <f t="shared" si="142"/>
        <v>0.15951471533474257</v>
      </c>
      <c r="AU453" s="43">
        <f t="shared" si="143"/>
        <v>0.14412459460338392</v>
      </c>
    </row>
    <row r="454" spans="1:47" x14ac:dyDescent="0.35">
      <c r="A454" t="str">
        <f>_xlfn.XLOOKUP(B454,'country codes'!G:G,'country codes'!H:H,,0)</f>
        <v>Gambia</v>
      </c>
      <c r="B454" s="34" t="s">
        <v>172</v>
      </c>
      <c r="C454" s="41">
        <v>2061034</v>
      </c>
      <c r="D454" s="34" t="s">
        <v>83</v>
      </c>
      <c r="E454" s="34">
        <v>0</v>
      </c>
      <c r="F454" s="41">
        <v>2124869.5</v>
      </c>
      <c r="G454" s="34">
        <v>0</v>
      </c>
      <c r="I454" s="34">
        <v>0</v>
      </c>
      <c r="K454" s="34">
        <v>20</v>
      </c>
      <c r="M454" s="34">
        <v>0</v>
      </c>
      <c r="O454" s="34">
        <v>0</v>
      </c>
      <c r="P454" s="41">
        <v>2444915.5000000014</v>
      </c>
      <c r="Q454" s="34">
        <v>0</v>
      </c>
      <c r="R454" s="34">
        <f t="shared" si="126"/>
        <v>0</v>
      </c>
      <c r="T454" s="34">
        <v>23</v>
      </c>
      <c r="V454" s="34">
        <v>32</v>
      </c>
      <c r="X454" s="34">
        <v>24</v>
      </c>
      <c r="Y454" s="41">
        <v>2705991.9999999995</v>
      </c>
      <c r="Z454" s="34">
        <v>0</v>
      </c>
      <c r="AA454" s="34">
        <v>0</v>
      </c>
      <c r="AB454" s="35">
        <f t="shared" si="127"/>
        <v>20</v>
      </c>
      <c r="AC454" s="35">
        <f t="shared" si="128"/>
        <v>23</v>
      </c>
      <c r="AD454" s="35">
        <f t="shared" si="129"/>
        <v>32</v>
      </c>
      <c r="AE454" s="70">
        <f t="shared" si="130"/>
        <v>20</v>
      </c>
      <c r="AF454" s="70">
        <f t="shared" si="131"/>
        <v>2015</v>
      </c>
      <c r="AG454" s="70">
        <f t="shared" si="132"/>
        <v>23</v>
      </c>
      <c r="AH454" s="70">
        <f t="shared" si="133"/>
        <v>2019</v>
      </c>
      <c r="AI454" s="70">
        <f t="shared" si="134"/>
        <v>24</v>
      </c>
      <c r="AJ454" s="70">
        <f t="shared" si="135"/>
        <v>2021</v>
      </c>
      <c r="AK454" s="70" t="str">
        <f t="shared" si="136"/>
        <v/>
      </c>
      <c r="AL454" s="72">
        <f>IF(AK454="Adjust",(_xlfn.XLOOKUP(A454,'Adj factor'!A:A,'Adj factor'!I:I,,0)*AI454),'Aggregate (2)'!AI454)</f>
        <v>24</v>
      </c>
      <c r="AM454" s="72">
        <f t="shared" si="137"/>
        <v>24</v>
      </c>
      <c r="AN454" s="73" t="str">
        <f t="shared" si="138"/>
        <v>Increasing</v>
      </c>
      <c r="AO454" s="42">
        <f>VLOOKUP(B454,'Growthrates source'!A$2:H$49,8,FALSE)</f>
        <v>-0.22530855667613492</v>
      </c>
      <c r="AP454" s="42">
        <f>VLOOKUP(B454,'Growthrates source'!A$2:I$49,9,FALSE)</f>
        <v>0.45056501122921166</v>
      </c>
      <c r="AQ454" s="41">
        <f t="shared" si="139"/>
        <v>0</v>
      </c>
      <c r="AR454" s="41">
        <f t="shared" si="140"/>
        <v>0</v>
      </c>
      <c r="AS454" s="43">
        <f t="shared" si="141"/>
        <v>9.412342734459693E-2</v>
      </c>
      <c r="AT454" s="43">
        <f t="shared" si="142"/>
        <v>9.4072780838437925E-2</v>
      </c>
      <c r="AU454" s="43">
        <f t="shared" si="143"/>
        <v>8.8692058217467035E-2</v>
      </c>
    </row>
    <row r="455" spans="1:47" x14ac:dyDescent="0.35">
      <c r="A455" t="str">
        <f>_xlfn.XLOOKUP(B455,'country codes'!G:G,'country codes'!H:H,,0)</f>
        <v>Gambia</v>
      </c>
      <c r="B455" s="34" t="s">
        <v>172</v>
      </c>
      <c r="C455" s="41">
        <v>2061035</v>
      </c>
      <c r="D455" s="34" t="s">
        <v>84</v>
      </c>
      <c r="E455" s="34">
        <v>127</v>
      </c>
      <c r="F455" s="41">
        <v>2124869.5</v>
      </c>
      <c r="G455" s="34">
        <v>0</v>
      </c>
      <c r="I455" s="34">
        <v>0</v>
      </c>
      <c r="K455" s="34">
        <v>0</v>
      </c>
      <c r="M455" s="34">
        <v>0</v>
      </c>
      <c r="O455" s="34">
        <v>0</v>
      </c>
      <c r="P455" s="41">
        <v>2444915.5000000014</v>
      </c>
      <c r="Q455" s="34">
        <v>0</v>
      </c>
      <c r="R455" s="34">
        <f t="shared" si="126"/>
        <v>0</v>
      </c>
      <c r="T455" s="34">
        <v>0</v>
      </c>
      <c r="V455" s="34">
        <v>0</v>
      </c>
      <c r="X455" s="34">
        <v>0</v>
      </c>
      <c r="Y455" s="41">
        <v>2705991.9999999995</v>
      </c>
      <c r="Z455" s="34">
        <v>0</v>
      </c>
      <c r="AA455" s="34">
        <v>0</v>
      </c>
      <c r="AB455" s="35">
        <f t="shared" si="127"/>
        <v>127</v>
      </c>
      <c r="AC455" s="35">
        <f t="shared" si="128"/>
        <v>0</v>
      </c>
      <c r="AD455" s="35">
        <f t="shared" si="129"/>
        <v>0</v>
      </c>
      <c r="AE455" s="70">
        <f t="shared" si="130"/>
        <v>127</v>
      </c>
      <c r="AF455" s="70">
        <f t="shared" si="131"/>
        <v>2012</v>
      </c>
      <c r="AG455" s="70">
        <f t="shared" si="132"/>
        <v>0</v>
      </c>
      <c r="AH455" s="70" t="str">
        <f t="shared" si="133"/>
        <v/>
      </c>
      <c r="AI455" s="70">
        <f t="shared" si="134"/>
        <v>0</v>
      </c>
      <c r="AJ455" s="70" t="str">
        <f t="shared" si="135"/>
        <v/>
      </c>
      <c r="AK455" s="70" t="str">
        <f t="shared" si="136"/>
        <v/>
      </c>
      <c r="AL455" s="72">
        <f>IF(AK455="Adjust",(_xlfn.XLOOKUP(A455,'Adj factor'!A:A,'Adj factor'!I:I,,0)*AI455),'Aggregate (2)'!AI455)</f>
        <v>0</v>
      </c>
      <c r="AM455" s="72">
        <f t="shared" si="137"/>
        <v>0</v>
      </c>
      <c r="AN455" s="73" t="str">
        <f t="shared" si="138"/>
        <v>No change</v>
      </c>
      <c r="AO455" s="42">
        <f>VLOOKUP(B455,'Growthrates source'!A$2:H$49,8,FALSE)</f>
        <v>-0.22530855667613492</v>
      </c>
      <c r="AP455" s="42">
        <f>VLOOKUP(B455,'Growthrates source'!A$2:I$49,9,FALSE)</f>
        <v>0.45056501122921166</v>
      </c>
      <c r="AQ455" s="41">
        <f t="shared" si="139"/>
        <v>0</v>
      </c>
      <c r="AR455" s="41">
        <f t="shared" si="140"/>
        <v>0</v>
      </c>
      <c r="AS455" s="43">
        <f t="shared" si="141"/>
        <v>0.59768376363819053</v>
      </c>
      <c r="AT455" s="43">
        <f t="shared" si="142"/>
        <v>0</v>
      </c>
      <c r="AU455" s="43">
        <f t="shared" si="143"/>
        <v>0</v>
      </c>
    </row>
    <row r="456" spans="1:47" x14ac:dyDescent="0.35">
      <c r="A456" t="str">
        <f>_xlfn.XLOOKUP(B456,'country codes'!G:G,'country codes'!H:H,,0)</f>
        <v>Gambia</v>
      </c>
      <c r="B456" s="34" t="s">
        <v>172</v>
      </c>
      <c r="C456" s="41">
        <v>2061036</v>
      </c>
      <c r="D456" s="34" t="s">
        <v>126</v>
      </c>
      <c r="E456" s="34">
        <v>0</v>
      </c>
      <c r="F456" s="41">
        <v>2124869.5</v>
      </c>
      <c r="G456" s="34">
        <v>0</v>
      </c>
      <c r="I456" s="34">
        <v>0</v>
      </c>
      <c r="K456" s="34">
        <v>0</v>
      </c>
      <c r="M456" s="34">
        <v>0</v>
      </c>
      <c r="O456" s="34">
        <v>0</v>
      </c>
      <c r="P456" s="41">
        <v>2444915.5000000014</v>
      </c>
      <c r="Q456" s="34">
        <v>0</v>
      </c>
      <c r="R456" s="34">
        <f t="shared" si="126"/>
        <v>0</v>
      </c>
      <c r="T456" s="34">
        <v>0</v>
      </c>
      <c r="V456" s="34">
        <v>0</v>
      </c>
      <c r="X456" s="34">
        <v>0</v>
      </c>
      <c r="Y456" s="41">
        <v>2705991.9999999995</v>
      </c>
      <c r="Z456" s="34">
        <v>0</v>
      </c>
      <c r="AA456" s="34">
        <v>0</v>
      </c>
      <c r="AB456" s="35">
        <f t="shared" si="127"/>
        <v>0</v>
      </c>
      <c r="AC456" s="35">
        <f t="shared" si="128"/>
        <v>0</v>
      </c>
      <c r="AD456" s="35">
        <f t="shared" si="129"/>
        <v>0</v>
      </c>
      <c r="AE456" s="70">
        <f t="shared" si="130"/>
        <v>0</v>
      </c>
      <c r="AF456" s="70" t="str">
        <f t="shared" si="131"/>
        <v/>
      </c>
      <c r="AG456" s="70">
        <f t="shared" si="132"/>
        <v>0</v>
      </c>
      <c r="AH456" s="70" t="str">
        <f t="shared" si="133"/>
        <v/>
      </c>
      <c r="AI456" s="70">
        <f t="shared" si="134"/>
        <v>0</v>
      </c>
      <c r="AJ456" s="70" t="str">
        <f t="shared" si="135"/>
        <v/>
      </c>
      <c r="AK456" s="70" t="str">
        <f t="shared" si="136"/>
        <v/>
      </c>
      <c r="AL456" s="72">
        <f>IF(AK456="Adjust",(_xlfn.XLOOKUP(A456,'Adj factor'!A:A,'Adj factor'!I:I,,0)*AI456),'Aggregate (2)'!AI456)</f>
        <v>0</v>
      </c>
      <c r="AM456" s="72">
        <f t="shared" si="137"/>
        <v>0</v>
      </c>
      <c r="AN456" s="73" t="str">
        <f t="shared" si="138"/>
        <v>No change</v>
      </c>
      <c r="AO456" s="42">
        <f>VLOOKUP(B456,'Growthrates source'!A$2:H$49,8,FALSE)</f>
        <v>-0.22530855667613492</v>
      </c>
      <c r="AP456" s="42">
        <f>VLOOKUP(B456,'Growthrates source'!A$2:I$49,9,FALSE)</f>
        <v>0.45056501122921166</v>
      </c>
      <c r="AQ456" s="41">
        <f t="shared" si="139"/>
        <v>0</v>
      </c>
      <c r="AR456" s="41">
        <f t="shared" si="140"/>
        <v>0</v>
      </c>
      <c r="AS456" s="43">
        <f t="shared" si="141"/>
        <v>0</v>
      </c>
      <c r="AT456" s="43">
        <f t="shared" si="142"/>
        <v>0</v>
      </c>
      <c r="AU456" s="43">
        <f t="shared" si="143"/>
        <v>0</v>
      </c>
    </row>
    <row r="457" spans="1:47" x14ac:dyDescent="0.35">
      <c r="A457" t="str">
        <f>_xlfn.XLOOKUP(B457,'country codes'!G:G,'country codes'!H:H,,0)</f>
        <v>Gambia</v>
      </c>
      <c r="B457" s="34" t="s">
        <v>172</v>
      </c>
      <c r="C457" s="41">
        <v>2061037</v>
      </c>
      <c r="D457" s="34" t="s">
        <v>87</v>
      </c>
      <c r="E457" s="34">
        <v>656</v>
      </c>
      <c r="F457" s="41">
        <v>2124869.5</v>
      </c>
      <c r="G457" s="34">
        <v>0</v>
      </c>
      <c r="I457" s="34">
        <v>0</v>
      </c>
      <c r="K457" s="34">
        <v>0</v>
      </c>
      <c r="M457" s="34">
        <v>0</v>
      </c>
      <c r="O457" s="34">
        <v>0</v>
      </c>
      <c r="P457" s="41">
        <v>2444915.5000000014</v>
      </c>
      <c r="Q457" s="34">
        <v>0</v>
      </c>
      <c r="R457" s="34">
        <f t="shared" si="126"/>
        <v>0</v>
      </c>
      <c r="T457" s="34">
        <v>0</v>
      </c>
      <c r="V457" s="34">
        <v>0</v>
      </c>
      <c r="X457" s="34">
        <v>0</v>
      </c>
      <c r="Y457" s="41">
        <v>2705991.9999999995</v>
      </c>
      <c r="Z457" s="34">
        <v>0</v>
      </c>
      <c r="AA457" s="34">
        <v>0</v>
      </c>
      <c r="AB457" s="35">
        <f t="shared" si="127"/>
        <v>656</v>
      </c>
      <c r="AC457" s="35">
        <f t="shared" si="128"/>
        <v>0</v>
      </c>
      <c r="AD457" s="35">
        <f t="shared" si="129"/>
        <v>0</v>
      </c>
      <c r="AE457" s="70">
        <f t="shared" si="130"/>
        <v>656</v>
      </c>
      <c r="AF457" s="70">
        <f t="shared" si="131"/>
        <v>2012</v>
      </c>
      <c r="AG457" s="70">
        <f t="shared" si="132"/>
        <v>0</v>
      </c>
      <c r="AH457" s="70" t="str">
        <f t="shared" si="133"/>
        <v/>
      </c>
      <c r="AI457" s="70">
        <f t="shared" si="134"/>
        <v>0</v>
      </c>
      <c r="AJ457" s="70" t="str">
        <f t="shared" si="135"/>
        <v/>
      </c>
      <c r="AK457" s="70" t="str">
        <f t="shared" si="136"/>
        <v/>
      </c>
      <c r="AL457" s="72">
        <f>IF(AK457="Adjust",(_xlfn.XLOOKUP(A457,'Adj factor'!A:A,'Adj factor'!I:I,,0)*AI457),'Aggregate (2)'!AI457)</f>
        <v>0</v>
      </c>
      <c r="AM457" s="72">
        <f t="shared" si="137"/>
        <v>0</v>
      </c>
      <c r="AN457" s="73" t="str">
        <f t="shared" si="138"/>
        <v>No change</v>
      </c>
      <c r="AO457" s="42">
        <f>VLOOKUP(B457,'Growthrates source'!A$2:H$49,8,FALSE)</f>
        <v>-0.22530855667613492</v>
      </c>
      <c r="AP457" s="42">
        <f>VLOOKUP(B457,'Growthrates source'!A$2:I$49,9,FALSE)</f>
        <v>0.45056501122921166</v>
      </c>
      <c r="AQ457" s="41">
        <f t="shared" si="139"/>
        <v>0</v>
      </c>
      <c r="AR457" s="41">
        <f t="shared" si="140"/>
        <v>0</v>
      </c>
      <c r="AS457" s="43">
        <f t="shared" si="141"/>
        <v>3.0872484169027792</v>
      </c>
      <c r="AT457" s="43">
        <f t="shared" si="142"/>
        <v>0</v>
      </c>
      <c r="AU457" s="43">
        <f t="shared" si="143"/>
        <v>0</v>
      </c>
    </row>
    <row r="458" spans="1:47" x14ac:dyDescent="0.35">
      <c r="A458" t="str">
        <f>_xlfn.XLOOKUP(B458,'country codes'!G:G,'country codes'!H:H,,0)</f>
        <v>Guinea-Bissau</v>
      </c>
      <c r="B458" s="34" t="s">
        <v>175</v>
      </c>
      <c r="C458" s="41">
        <v>1652717.4999999998</v>
      </c>
      <c r="D458" s="34" t="s">
        <v>135</v>
      </c>
      <c r="E458" s="34">
        <v>0</v>
      </c>
      <c r="F458" s="41">
        <v>1697752.4999999995</v>
      </c>
      <c r="G458" s="34">
        <v>0</v>
      </c>
      <c r="H458" s="34">
        <v>1743309.0000000002</v>
      </c>
      <c r="I458" s="34">
        <v>0</v>
      </c>
      <c r="J458" s="34">
        <v>1788919.0000000005</v>
      </c>
      <c r="K458" s="34">
        <v>708</v>
      </c>
      <c r="L458" s="34">
        <v>1834551.4999999995</v>
      </c>
      <c r="M458" s="34">
        <v>388</v>
      </c>
      <c r="N458" s="34">
        <v>1879826.5000000005</v>
      </c>
      <c r="O458" s="34">
        <v>0</v>
      </c>
      <c r="P458" s="41">
        <v>1924954.4999999988</v>
      </c>
      <c r="Q458" s="34">
        <v>1181</v>
      </c>
      <c r="R458" s="34">
        <f t="shared" si="126"/>
        <v>1181</v>
      </c>
      <c r="S458" s="34">
        <v>1970456.5</v>
      </c>
      <c r="T458" s="34">
        <v>0</v>
      </c>
      <c r="U458" s="34">
        <v>2015827.9999999998</v>
      </c>
      <c r="V458" s="34">
        <v>781</v>
      </c>
      <c r="W458" s="34">
        <v>2060720.9999999991</v>
      </c>
      <c r="X458" s="34">
        <v>916</v>
      </c>
      <c r="Y458" s="41">
        <v>2105565.4999999991</v>
      </c>
      <c r="Z458" s="34">
        <v>885</v>
      </c>
      <c r="AA458" s="34">
        <v>318</v>
      </c>
      <c r="AB458" s="35">
        <f t="shared" si="127"/>
        <v>708</v>
      </c>
      <c r="AC458" s="35">
        <f t="shared" si="128"/>
        <v>1181</v>
      </c>
      <c r="AD458" s="35">
        <f t="shared" si="129"/>
        <v>916</v>
      </c>
      <c r="AE458" s="70">
        <f t="shared" si="130"/>
        <v>708</v>
      </c>
      <c r="AF458" s="70">
        <f t="shared" si="131"/>
        <v>2015</v>
      </c>
      <c r="AG458" s="70">
        <f t="shared" si="132"/>
        <v>1181</v>
      </c>
      <c r="AH458" s="70">
        <f t="shared" si="133"/>
        <v>2018</v>
      </c>
      <c r="AI458" s="70">
        <f t="shared" si="134"/>
        <v>885</v>
      </c>
      <c r="AJ458" s="70">
        <f t="shared" si="135"/>
        <v>2022</v>
      </c>
      <c r="AK458" s="70" t="str">
        <f t="shared" si="136"/>
        <v>Adjust</v>
      </c>
      <c r="AL458" s="72">
        <f>IF(AK458="Adjust",(_xlfn.XLOOKUP(A458,'Adj factor'!A:A,'Adj factor'!I:I,,0)*AI458),'Aggregate (2)'!AI458)</f>
        <v>1072.6558935361215</v>
      </c>
      <c r="AM458" s="72">
        <f t="shared" si="137"/>
        <v>1181</v>
      </c>
      <c r="AN458" s="73" t="str">
        <f t="shared" si="138"/>
        <v>Decreasing</v>
      </c>
      <c r="AO458" s="42">
        <f>VLOOKUP(B458,'Growthrates source'!A$2:H$49,8,FALSE)</f>
        <v>3.0374199904759536E-2</v>
      </c>
      <c r="AP458" s="42">
        <f>VLOOKUP(B458,'Growthrates source'!A$2:I$49,9,FALSE)</f>
        <v>4.6424158096915802E-2</v>
      </c>
      <c r="AQ458" s="41">
        <f t="shared" si="139"/>
        <v>273.19351309593634</v>
      </c>
      <c r="AR458" s="41">
        <f t="shared" si="140"/>
        <v>365.5210453214055</v>
      </c>
      <c r="AS458" s="43">
        <f t="shared" si="141"/>
        <v>4.1702191573860157</v>
      </c>
      <c r="AT458" s="43">
        <f t="shared" si="142"/>
        <v>6.1352099491182814</v>
      </c>
      <c r="AU458" s="43">
        <f t="shared" si="143"/>
        <v>5.6089444854600847</v>
      </c>
    </row>
    <row r="459" spans="1:47" x14ac:dyDescent="0.35">
      <c r="A459" t="str">
        <f>_xlfn.XLOOKUP(B459,'country codes'!G:G,'country codes'!H:H,,0)</f>
        <v>Guinea-Bissau</v>
      </c>
      <c r="B459" s="34" t="s">
        <v>175</v>
      </c>
      <c r="C459" s="41">
        <v>1652718.5</v>
      </c>
      <c r="D459" s="34" t="s">
        <v>139</v>
      </c>
      <c r="E459" s="34">
        <v>0</v>
      </c>
      <c r="F459" s="41">
        <v>1697752.4999999995</v>
      </c>
      <c r="G459" s="34">
        <v>1468</v>
      </c>
      <c r="I459" s="34">
        <v>1899</v>
      </c>
      <c r="K459" s="34">
        <v>2098</v>
      </c>
      <c r="M459" s="34">
        <v>2006</v>
      </c>
      <c r="O459" s="34">
        <v>0</v>
      </c>
      <c r="P459" s="41">
        <v>1924954.4999999988</v>
      </c>
      <c r="Q459" s="34">
        <v>1488</v>
      </c>
      <c r="R459" s="34">
        <f t="shared" si="126"/>
        <v>1488</v>
      </c>
      <c r="T459" s="34">
        <v>0</v>
      </c>
      <c r="V459" s="34">
        <v>2782</v>
      </c>
      <c r="X459" s="34">
        <v>3912</v>
      </c>
      <c r="Y459" s="41">
        <v>2105565.4999999991</v>
      </c>
      <c r="Z459" s="34">
        <v>3758</v>
      </c>
      <c r="AA459" s="34">
        <v>1264</v>
      </c>
      <c r="AB459" s="35">
        <f t="shared" si="127"/>
        <v>2098</v>
      </c>
      <c r="AC459" s="35">
        <f t="shared" si="128"/>
        <v>2006</v>
      </c>
      <c r="AD459" s="35">
        <f t="shared" si="129"/>
        <v>3912</v>
      </c>
      <c r="AE459" s="70">
        <f t="shared" si="130"/>
        <v>1468</v>
      </c>
      <c r="AF459" s="70">
        <f t="shared" si="131"/>
        <v>2013</v>
      </c>
      <c r="AG459" s="70">
        <f t="shared" si="132"/>
        <v>1488</v>
      </c>
      <c r="AH459" s="70">
        <f t="shared" si="133"/>
        <v>2018</v>
      </c>
      <c r="AI459" s="70">
        <f t="shared" si="134"/>
        <v>3758</v>
      </c>
      <c r="AJ459" s="70">
        <f t="shared" si="135"/>
        <v>2022</v>
      </c>
      <c r="AK459" s="70" t="str">
        <f t="shared" si="136"/>
        <v/>
      </c>
      <c r="AL459" s="72">
        <f>IF(AK459="Adjust",(_xlfn.XLOOKUP(A459,'Adj factor'!A:A,'Adj factor'!I:I,,0)*AI459),'Aggregate (2)'!AI459)</f>
        <v>3758</v>
      </c>
      <c r="AM459" s="72">
        <f t="shared" si="137"/>
        <v>3758</v>
      </c>
      <c r="AN459" s="73" t="str">
        <f t="shared" si="138"/>
        <v>Increasing</v>
      </c>
      <c r="AO459" s="42">
        <f>VLOOKUP(B459,'Growthrates source'!A$2:H$49,8,FALSE)</f>
        <v>3.0374199904759536E-2</v>
      </c>
      <c r="AP459" s="42">
        <f>VLOOKUP(B459,'Growthrates source'!A$2:I$49,9,FALSE)</f>
        <v>4.6424158096915802E-2</v>
      </c>
      <c r="AQ459" s="41">
        <f t="shared" si="139"/>
        <v>1085.9012596014577</v>
      </c>
      <c r="AR459" s="41">
        <f t="shared" si="140"/>
        <v>1452.8886832901148</v>
      </c>
      <c r="AS459" s="43">
        <f t="shared" si="141"/>
        <v>8.6467255975178965</v>
      </c>
      <c r="AT459" s="43">
        <f t="shared" si="142"/>
        <v>7.7300528402099937</v>
      </c>
      <c r="AU459" s="43">
        <f t="shared" si="143"/>
        <v>17.847936813174424</v>
      </c>
    </row>
    <row r="460" spans="1:47" x14ac:dyDescent="0.35">
      <c r="A460" t="str">
        <f>_xlfn.XLOOKUP(B460,'country codes'!G:G,'country codes'!H:H,,0)</f>
        <v>Guinea-Bissau</v>
      </c>
      <c r="B460" s="34" t="s">
        <v>175</v>
      </c>
      <c r="C460" s="41">
        <v>1652719.5</v>
      </c>
      <c r="D460" s="34" t="s">
        <v>138</v>
      </c>
      <c r="E460" s="34">
        <v>0</v>
      </c>
      <c r="F460" s="41">
        <v>1697752.4999999995</v>
      </c>
      <c r="G460" s="34">
        <v>306</v>
      </c>
      <c r="I460" s="34">
        <v>0</v>
      </c>
      <c r="K460" s="34">
        <v>0</v>
      </c>
      <c r="M460" s="34">
        <v>250</v>
      </c>
      <c r="O460" s="34">
        <v>0</v>
      </c>
      <c r="P460" s="41">
        <v>1924954.4999999988</v>
      </c>
      <c r="Q460" s="34">
        <v>0</v>
      </c>
      <c r="R460" s="34">
        <f t="shared" si="126"/>
        <v>157</v>
      </c>
      <c r="T460" s="34">
        <v>0</v>
      </c>
      <c r="V460" s="34">
        <v>370</v>
      </c>
      <c r="X460" s="34">
        <v>426</v>
      </c>
      <c r="Y460" s="41">
        <v>2105565.4999999991</v>
      </c>
      <c r="Z460" s="34">
        <v>394</v>
      </c>
      <c r="AA460" s="34">
        <v>157</v>
      </c>
      <c r="AB460" s="35">
        <f t="shared" si="127"/>
        <v>306</v>
      </c>
      <c r="AC460" s="35">
        <f t="shared" si="128"/>
        <v>250</v>
      </c>
      <c r="AD460" s="35">
        <f t="shared" si="129"/>
        <v>426</v>
      </c>
      <c r="AE460" s="70">
        <f t="shared" si="130"/>
        <v>306</v>
      </c>
      <c r="AF460" s="70">
        <f t="shared" si="131"/>
        <v>2013</v>
      </c>
      <c r="AG460" s="70">
        <f t="shared" si="132"/>
        <v>157</v>
      </c>
      <c r="AH460" s="70" t="str">
        <f t="shared" si="133"/>
        <v>2018 (triag)</v>
      </c>
      <c r="AI460" s="70">
        <f t="shared" si="134"/>
        <v>394</v>
      </c>
      <c r="AJ460" s="70">
        <f t="shared" si="135"/>
        <v>2022</v>
      </c>
      <c r="AK460" s="70" t="str">
        <f t="shared" si="136"/>
        <v/>
      </c>
      <c r="AL460" s="72">
        <f>IF(AK460="Adjust",(_xlfn.XLOOKUP(A460,'Adj factor'!A:A,'Adj factor'!I:I,,0)*AI460),'Aggregate (2)'!AI460)</f>
        <v>394</v>
      </c>
      <c r="AM460" s="72">
        <f t="shared" si="137"/>
        <v>394</v>
      </c>
      <c r="AN460" s="73" t="str">
        <f t="shared" si="138"/>
        <v>Increasing</v>
      </c>
      <c r="AO460" s="42">
        <f>VLOOKUP(B460,'Growthrates source'!A$2:H$49,8,FALSE)</f>
        <v>3.0374199904759536E-2</v>
      </c>
      <c r="AP460" s="42">
        <f>VLOOKUP(B460,'Growthrates source'!A$2:I$49,9,FALSE)</f>
        <v>4.6424158096915802E-2</v>
      </c>
      <c r="AQ460" s="41">
        <f t="shared" si="139"/>
        <v>134.87855835239625</v>
      </c>
      <c r="AR460" s="41">
        <f t="shared" si="140"/>
        <v>180.46164816182596</v>
      </c>
      <c r="AS460" s="43">
        <f t="shared" si="141"/>
        <v>1.8023828561583628</v>
      </c>
      <c r="AT460" s="43">
        <f t="shared" si="142"/>
        <v>0.81560369348989858</v>
      </c>
      <c r="AU460" s="43">
        <f t="shared" si="143"/>
        <v>1.871231267799554</v>
      </c>
    </row>
    <row r="461" spans="1:47" x14ac:dyDescent="0.35">
      <c r="A461" t="str">
        <f>_xlfn.XLOOKUP(B461,'country codes'!G:G,'country codes'!H:H,,0)</f>
        <v>Guinea-Bissau</v>
      </c>
      <c r="B461" s="34" t="s">
        <v>175</v>
      </c>
      <c r="C461" s="41">
        <v>1652720.5</v>
      </c>
      <c r="D461" s="34" t="s">
        <v>82</v>
      </c>
      <c r="E461" s="34">
        <v>0</v>
      </c>
      <c r="F461" s="41">
        <v>1697752.4999999995</v>
      </c>
      <c r="G461" s="34">
        <v>0</v>
      </c>
      <c r="I461" s="34">
        <v>74</v>
      </c>
      <c r="K461" s="34">
        <v>1539</v>
      </c>
      <c r="M461" s="34">
        <v>0</v>
      </c>
      <c r="O461" s="34">
        <v>0</v>
      </c>
      <c r="P461" s="41">
        <v>1924954.4999999988</v>
      </c>
      <c r="Q461" s="34">
        <v>0</v>
      </c>
      <c r="R461" s="34">
        <f t="shared" si="126"/>
        <v>82</v>
      </c>
      <c r="T461" s="34">
        <v>0</v>
      </c>
      <c r="V461" s="34">
        <v>0</v>
      </c>
      <c r="X461" s="34">
        <v>0</v>
      </c>
      <c r="Y461" s="41">
        <v>2105565.4999999991</v>
      </c>
      <c r="Z461" s="34">
        <v>0</v>
      </c>
      <c r="AA461" s="34">
        <v>82</v>
      </c>
      <c r="AB461" s="35">
        <f t="shared" si="127"/>
        <v>1539</v>
      </c>
      <c r="AC461" s="35">
        <f t="shared" si="128"/>
        <v>0</v>
      </c>
      <c r="AD461" s="35">
        <f t="shared" si="129"/>
        <v>0</v>
      </c>
      <c r="AE461" s="70">
        <f t="shared" si="130"/>
        <v>74</v>
      </c>
      <c r="AF461" s="70">
        <f t="shared" si="131"/>
        <v>2014</v>
      </c>
      <c r="AG461" s="70">
        <f t="shared" si="132"/>
        <v>82</v>
      </c>
      <c r="AH461" s="70" t="str">
        <f t="shared" si="133"/>
        <v>2018 (triag)</v>
      </c>
      <c r="AI461" s="70">
        <f t="shared" si="134"/>
        <v>82</v>
      </c>
      <c r="AJ461" s="70" t="str">
        <f t="shared" si="135"/>
        <v>2018 (triag)</v>
      </c>
      <c r="AK461" s="70" t="str">
        <f t="shared" si="136"/>
        <v/>
      </c>
      <c r="AL461" s="72">
        <f>IF(AK461="Adjust",(_xlfn.XLOOKUP(A461,'Adj factor'!A:A,'Adj factor'!I:I,,0)*AI461),'Aggregate (2)'!AI461)</f>
        <v>82</v>
      </c>
      <c r="AM461" s="72">
        <f t="shared" si="137"/>
        <v>82</v>
      </c>
      <c r="AN461" s="73" t="str">
        <f t="shared" si="138"/>
        <v>No change</v>
      </c>
      <c r="AO461" s="42">
        <f>VLOOKUP(B461,'Growthrates source'!A$2:H$49,8,FALSE)</f>
        <v>3.0374199904759536E-2</v>
      </c>
      <c r="AP461" s="42">
        <f>VLOOKUP(B461,'Growthrates source'!A$2:I$49,9,FALSE)</f>
        <v>4.6424158096915802E-2</v>
      </c>
      <c r="AQ461" s="41">
        <f t="shared" si="139"/>
        <v>70.446126018448993</v>
      </c>
      <c r="AR461" s="41">
        <f t="shared" si="140"/>
        <v>94.253854453947326</v>
      </c>
      <c r="AS461" s="43">
        <f t="shared" si="141"/>
        <v>0.43587036390757794</v>
      </c>
      <c r="AT461" s="43">
        <f t="shared" si="142"/>
        <v>0.42598409468899162</v>
      </c>
      <c r="AU461" s="43">
        <f t="shared" si="143"/>
        <v>0.38944407096335892</v>
      </c>
    </row>
    <row r="462" spans="1:47" x14ac:dyDescent="0.35">
      <c r="A462" t="str">
        <f>_xlfn.XLOOKUP(B462,'country codes'!G:G,'country codes'!H:H,,0)</f>
        <v>Guinea-Bissau</v>
      </c>
      <c r="B462" s="34" t="s">
        <v>175</v>
      </c>
      <c r="C462" s="41">
        <v>1652721.5</v>
      </c>
      <c r="D462" s="34" t="s">
        <v>60</v>
      </c>
      <c r="E462" s="34">
        <v>0</v>
      </c>
      <c r="F462" s="41">
        <v>1697752.4999999995</v>
      </c>
      <c r="G462" s="34">
        <v>0</v>
      </c>
      <c r="I462" s="34">
        <v>0</v>
      </c>
      <c r="K462" s="34">
        <v>46</v>
      </c>
      <c r="M462" s="34">
        <v>0</v>
      </c>
      <c r="O462" s="34">
        <v>0</v>
      </c>
      <c r="P462" s="41">
        <v>1924954.4999999988</v>
      </c>
      <c r="Q462" s="34">
        <v>0</v>
      </c>
      <c r="R462" s="34">
        <f t="shared" si="126"/>
        <v>16</v>
      </c>
      <c r="T462" s="34">
        <v>0</v>
      </c>
      <c r="V462" s="34">
        <v>0</v>
      </c>
      <c r="X462" s="34">
        <v>0</v>
      </c>
      <c r="Y462" s="41">
        <v>2105565.4999999991</v>
      </c>
      <c r="Z462" s="34">
        <v>53</v>
      </c>
      <c r="AA462" s="34">
        <v>16</v>
      </c>
      <c r="AB462" s="35">
        <f t="shared" si="127"/>
        <v>46</v>
      </c>
      <c r="AC462" s="35">
        <f t="shared" si="128"/>
        <v>0</v>
      </c>
      <c r="AD462" s="35">
        <f t="shared" si="129"/>
        <v>53</v>
      </c>
      <c r="AE462" s="70">
        <f t="shared" si="130"/>
        <v>46</v>
      </c>
      <c r="AF462" s="70">
        <f t="shared" si="131"/>
        <v>2015</v>
      </c>
      <c r="AG462" s="70">
        <f t="shared" si="132"/>
        <v>16</v>
      </c>
      <c r="AH462" s="70" t="str">
        <f t="shared" si="133"/>
        <v>2018 (triag)</v>
      </c>
      <c r="AI462" s="70">
        <f t="shared" si="134"/>
        <v>53</v>
      </c>
      <c r="AJ462" s="70">
        <f t="shared" si="135"/>
        <v>2022</v>
      </c>
      <c r="AK462" s="70" t="str">
        <f t="shared" si="136"/>
        <v/>
      </c>
      <c r="AL462" s="72">
        <f>IF(AK462="Adjust",(_xlfn.XLOOKUP(A462,'Adj factor'!A:A,'Adj factor'!I:I,,0)*AI462),'Aggregate (2)'!AI462)</f>
        <v>53</v>
      </c>
      <c r="AM462" s="72">
        <f t="shared" si="137"/>
        <v>53</v>
      </c>
      <c r="AN462" s="73" t="str">
        <f t="shared" si="138"/>
        <v>Increasing</v>
      </c>
      <c r="AO462" s="42">
        <f>VLOOKUP(B462,'Growthrates source'!A$2:H$49,8,FALSE)</f>
        <v>3.0374199904759536E-2</v>
      </c>
      <c r="AP462" s="42">
        <f>VLOOKUP(B462,'Growthrates source'!A$2:I$49,9,FALSE)</f>
        <v>4.6424158096915802E-2</v>
      </c>
      <c r="AQ462" s="41">
        <f t="shared" si="139"/>
        <v>13.745585564575414</v>
      </c>
      <c r="AR462" s="41">
        <f t="shared" si="140"/>
        <v>18.390995991014112</v>
      </c>
      <c r="AS462" s="43">
        <f t="shared" si="141"/>
        <v>0.27094644242903493</v>
      </c>
      <c r="AT462" s="43">
        <f t="shared" si="142"/>
        <v>8.311884774419348E-2</v>
      </c>
      <c r="AU462" s="43">
        <f t="shared" si="143"/>
        <v>0.25171385074461006</v>
      </c>
    </row>
    <row r="463" spans="1:47" x14ac:dyDescent="0.35">
      <c r="A463" t="str">
        <f>_xlfn.XLOOKUP(B463,'country codes'!G:G,'country codes'!H:H,,0)</f>
        <v>Guinea-Bissau</v>
      </c>
      <c r="B463" s="34" t="s">
        <v>175</v>
      </c>
      <c r="C463" s="41">
        <v>1652722.5</v>
      </c>
      <c r="D463" s="34" t="s">
        <v>127</v>
      </c>
      <c r="E463" s="34">
        <v>0</v>
      </c>
      <c r="F463" s="41">
        <v>1697752.4999999995</v>
      </c>
      <c r="G463" s="34">
        <v>0</v>
      </c>
      <c r="I463" s="34">
        <v>0</v>
      </c>
      <c r="K463" s="34">
        <v>0</v>
      </c>
      <c r="M463" s="34">
        <v>0</v>
      </c>
      <c r="O463" s="34">
        <v>0</v>
      </c>
      <c r="P463" s="41">
        <v>1924954.4999999988</v>
      </c>
      <c r="Q463" s="34">
        <v>3481</v>
      </c>
      <c r="R463" s="34">
        <f t="shared" si="126"/>
        <v>4057</v>
      </c>
      <c r="T463" s="34">
        <v>0</v>
      </c>
      <c r="V463" s="34">
        <v>3711</v>
      </c>
      <c r="X463" s="34">
        <v>0</v>
      </c>
      <c r="Y463" s="41">
        <v>2105565.4999999991</v>
      </c>
      <c r="Z463" s="34">
        <v>3975</v>
      </c>
      <c r="AA463" s="34">
        <v>4057</v>
      </c>
      <c r="AB463" s="35">
        <f t="shared" si="127"/>
        <v>0</v>
      </c>
      <c r="AC463" s="35">
        <f t="shared" si="128"/>
        <v>3481</v>
      </c>
      <c r="AD463" s="35">
        <f t="shared" si="129"/>
        <v>3975</v>
      </c>
      <c r="AE463" s="70">
        <f t="shared" si="130"/>
        <v>0</v>
      </c>
      <c r="AF463" s="70" t="str">
        <f t="shared" si="131"/>
        <v/>
      </c>
      <c r="AG463" s="70">
        <f t="shared" si="132"/>
        <v>4057</v>
      </c>
      <c r="AH463" s="70" t="str">
        <f t="shared" si="133"/>
        <v>2018 (triag)</v>
      </c>
      <c r="AI463" s="70">
        <f t="shared" si="134"/>
        <v>3975</v>
      </c>
      <c r="AJ463" s="70">
        <f t="shared" si="135"/>
        <v>2022</v>
      </c>
      <c r="AK463" s="70" t="str">
        <f t="shared" si="136"/>
        <v>Adjust</v>
      </c>
      <c r="AL463" s="72">
        <f>IF(AK463="Adjust",(_xlfn.XLOOKUP(A463,'Adj factor'!A:A,'Adj factor'!I:I,,0)*AI463),'Aggregate (2)'!AI463)</f>
        <v>4817.861216730038</v>
      </c>
      <c r="AM463" s="72">
        <f t="shared" si="137"/>
        <v>4817.861216730038</v>
      </c>
      <c r="AN463" s="73" t="str">
        <f t="shared" si="138"/>
        <v>Increasing</v>
      </c>
      <c r="AO463" s="42">
        <f>VLOOKUP(B463,'Growthrates source'!A$2:H$49,8,FALSE)</f>
        <v>3.0374199904759536E-2</v>
      </c>
      <c r="AP463" s="42">
        <f>VLOOKUP(B463,'Growthrates source'!A$2:I$49,9,FALSE)</f>
        <v>4.6424158096915802E-2</v>
      </c>
      <c r="AQ463" s="41">
        <f t="shared" si="139"/>
        <v>3485.3650397176534</v>
      </c>
      <c r="AR463" s="41">
        <f t="shared" si="140"/>
        <v>4663.2669209715159</v>
      </c>
      <c r="AS463" s="43">
        <f t="shared" si="141"/>
        <v>0</v>
      </c>
      <c r="AT463" s="43">
        <f t="shared" si="142"/>
        <v>21.07582283113706</v>
      </c>
      <c r="AU463" s="43">
        <f t="shared" si="143"/>
        <v>22.881554702193021</v>
      </c>
    </row>
    <row r="464" spans="1:47" x14ac:dyDescent="0.35">
      <c r="A464" t="str">
        <f>_xlfn.XLOOKUP(B464,'country codes'!G:G,'country codes'!H:H,,0)</f>
        <v>Guinea-Bissau</v>
      </c>
      <c r="B464" s="34" t="s">
        <v>175</v>
      </c>
      <c r="C464" s="41">
        <v>1652723.5</v>
      </c>
      <c r="D464" s="34" t="s">
        <v>61</v>
      </c>
      <c r="E464" s="34">
        <v>0</v>
      </c>
      <c r="F464" s="41">
        <v>1697752.4999999995</v>
      </c>
      <c r="G464" s="34">
        <v>0</v>
      </c>
      <c r="I464" s="34">
        <v>0</v>
      </c>
      <c r="K464" s="34">
        <v>496</v>
      </c>
      <c r="M464" s="34">
        <v>0</v>
      </c>
      <c r="O464" s="34">
        <v>0</v>
      </c>
      <c r="P464" s="41">
        <v>1924954.4999999988</v>
      </c>
      <c r="Q464" s="34">
        <v>0</v>
      </c>
      <c r="R464" s="34">
        <f t="shared" si="126"/>
        <v>0</v>
      </c>
      <c r="T464" s="34">
        <v>0</v>
      </c>
      <c r="V464" s="34">
        <v>0</v>
      </c>
      <c r="X464" s="34">
        <v>0</v>
      </c>
      <c r="Y464" s="41">
        <v>2105565.4999999991</v>
      </c>
      <c r="Z464" s="34">
        <v>0</v>
      </c>
      <c r="AA464" s="34">
        <v>0</v>
      </c>
      <c r="AB464" s="35">
        <f t="shared" si="127"/>
        <v>496</v>
      </c>
      <c r="AC464" s="35">
        <f t="shared" si="128"/>
        <v>0</v>
      </c>
      <c r="AD464" s="35">
        <f t="shared" si="129"/>
        <v>0</v>
      </c>
      <c r="AE464" s="70">
        <f t="shared" si="130"/>
        <v>496</v>
      </c>
      <c r="AF464" s="70">
        <f t="shared" si="131"/>
        <v>2015</v>
      </c>
      <c r="AG464" s="70">
        <f t="shared" si="132"/>
        <v>0</v>
      </c>
      <c r="AH464" s="70" t="str">
        <f t="shared" si="133"/>
        <v/>
      </c>
      <c r="AI464" s="70">
        <f t="shared" si="134"/>
        <v>0</v>
      </c>
      <c r="AJ464" s="70" t="str">
        <f t="shared" si="135"/>
        <v/>
      </c>
      <c r="AK464" s="70" t="str">
        <f t="shared" si="136"/>
        <v/>
      </c>
      <c r="AL464" s="72">
        <f>IF(AK464="Adjust",(_xlfn.XLOOKUP(A464,'Adj factor'!A:A,'Adj factor'!I:I,,0)*AI464),'Aggregate (2)'!AI464)</f>
        <v>0</v>
      </c>
      <c r="AM464" s="72">
        <f t="shared" si="137"/>
        <v>0</v>
      </c>
      <c r="AN464" s="73" t="str">
        <f t="shared" si="138"/>
        <v>No change</v>
      </c>
      <c r="AO464" s="42">
        <f>VLOOKUP(B464,'Growthrates source'!A$2:H$49,8,FALSE)</f>
        <v>3.0374199904759536E-2</v>
      </c>
      <c r="AP464" s="42">
        <f>VLOOKUP(B464,'Growthrates source'!A$2:I$49,9,FALSE)</f>
        <v>4.6424158096915802E-2</v>
      </c>
      <c r="AQ464" s="41">
        <f t="shared" si="139"/>
        <v>0</v>
      </c>
      <c r="AR464" s="41">
        <f t="shared" si="140"/>
        <v>0</v>
      </c>
      <c r="AS464" s="43">
        <f t="shared" si="141"/>
        <v>2.921509466191333</v>
      </c>
      <c r="AT464" s="43">
        <f t="shared" si="142"/>
        <v>0</v>
      </c>
      <c r="AU464" s="43">
        <f t="shared" si="143"/>
        <v>0</v>
      </c>
    </row>
    <row r="465" spans="1:47" x14ac:dyDescent="0.35">
      <c r="A465" t="str">
        <f>_xlfn.XLOOKUP(B465,'country codes'!G:G,'country codes'!H:H,,0)</f>
        <v>Guinea-Bissau</v>
      </c>
      <c r="B465" s="34" t="s">
        <v>175</v>
      </c>
      <c r="C465" s="41">
        <v>1652724.5</v>
      </c>
      <c r="D465" s="34" t="s">
        <v>62</v>
      </c>
      <c r="E465" s="34">
        <v>0</v>
      </c>
      <c r="F465" s="41">
        <v>1697752.4999999995</v>
      </c>
      <c r="G465" s="34">
        <v>0</v>
      </c>
      <c r="I465" s="34">
        <v>0</v>
      </c>
      <c r="K465" s="34">
        <v>0</v>
      </c>
      <c r="M465" s="34">
        <v>0</v>
      </c>
      <c r="O465" s="34">
        <v>0</v>
      </c>
      <c r="P465" s="41">
        <v>1924954.4999999988</v>
      </c>
      <c r="Q465" s="34">
        <v>0</v>
      </c>
      <c r="R465" s="34">
        <f t="shared" si="126"/>
        <v>3</v>
      </c>
      <c r="T465" s="34">
        <v>0</v>
      </c>
      <c r="V465" s="34">
        <v>0</v>
      </c>
      <c r="X465" s="34">
        <v>0</v>
      </c>
      <c r="Y465" s="41">
        <v>2105565.4999999991</v>
      </c>
      <c r="Z465" s="34">
        <v>0</v>
      </c>
      <c r="AA465" s="34">
        <v>3</v>
      </c>
      <c r="AB465" s="35">
        <f t="shared" si="127"/>
        <v>0</v>
      </c>
      <c r="AC465" s="35">
        <f t="shared" si="128"/>
        <v>0</v>
      </c>
      <c r="AD465" s="35">
        <f t="shared" si="129"/>
        <v>0</v>
      </c>
      <c r="AE465" s="70">
        <f t="shared" si="130"/>
        <v>0</v>
      </c>
      <c r="AF465" s="70" t="str">
        <f t="shared" si="131"/>
        <v/>
      </c>
      <c r="AG465" s="70">
        <f t="shared" si="132"/>
        <v>3</v>
      </c>
      <c r="AH465" s="70" t="str">
        <f t="shared" si="133"/>
        <v>2018 (triag)</v>
      </c>
      <c r="AI465" s="70">
        <f t="shared" si="134"/>
        <v>3</v>
      </c>
      <c r="AJ465" s="70" t="str">
        <f t="shared" si="135"/>
        <v>2018 (triag)</v>
      </c>
      <c r="AK465" s="70" t="str">
        <f t="shared" si="136"/>
        <v/>
      </c>
      <c r="AL465" s="72">
        <f>IF(AK465="Adjust",(_xlfn.XLOOKUP(A465,'Adj factor'!A:A,'Adj factor'!I:I,,0)*AI465),'Aggregate (2)'!AI465)</f>
        <v>3</v>
      </c>
      <c r="AM465" s="72">
        <f t="shared" si="137"/>
        <v>3</v>
      </c>
      <c r="AN465" s="73" t="str">
        <f t="shared" si="138"/>
        <v>No change</v>
      </c>
      <c r="AO465" s="42">
        <f>VLOOKUP(B465,'Growthrates source'!A$2:H$49,8,FALSE)</f>
        <v>3.0374199904759536E-2</v>
      </c>
      <c r="AP465" s="42">
        <f>VLOOKUP(B465,'Growthrates source'!A$2:I$49,9,FALSE)</f>
        <v>4.6424158096915802E-2</v>
      </c>
      <c r="AQ465" s="41">
        <f t="shared" si="139"/>
        <v>2.5772972933578902</v>
      </c>
      <c r="AR465" s="41">
        <f t="shared" si="140"/>
        <v>3.4483117483151462</v>
      </c>
      <c r="AS465" s="43">
        <f t="shared" si="141"/>
        <v>0</v>
      </c>
      <c r="AT465" s="43">
        <f t="shared" si="142"/>
        <v>1.5584783952036278E-2</v>
      </c>
      <c r="AU465" s="43">
        <f t="shared" si="143"/>
        <v>1.4247953815732644E-2</v>
      </c>
    </row>
    <row r="466" spans="1:47" x14ac:dyDescent="0.35">
      <c r="A466" t="str">
        <f>_xlfn.XLOOKUP(B466,'country codes'!G:G,'country codes'!H:H,,0)</f>
        <v>Guinea-Bissau</v>
      </c>
      <c r="B466" s="34" t="s">
        <v>175</v>
      </c>
      <c r="C466" s="41">
        <v>1652725.5</v>
      </c>
      <c r="D466" s="34" t="s">
        <v>227</v>
      </c>
      <c r="E466" s="34">
        <v>0</v>
      </c>
      <c r="F466" s="41">
        <v>1697752.4999999995</v>
      </c>
      <c r="G466" s="34">
        <v>0</v>
      </c>
      <c r="I466" s="34">
        <v>0</v>
      </c>
      <c r="K466" s="34">
        <v>0</v>
      </c>
      <c r="M466" s="34">
        <v>0</v>
      </c>
      <c r="O466" s="34">
        <v>0</v>
      </c>
      <c r="P466" s="41">
        <v>1924954.4999999988</v>
      </c>
      <c r="Q466" s="34">
        <v>0</v>
      </c>
      <c r="R466" s="34">
        <f t="shared" si="126"/>
        <v>0</v>
      </c>
      <c r="T466" s="34">
        <v>0</v>
      </c>
      <c r="V466" s="34">
        <v>0</v>
      </c>
      <c r="X466" s="34">
        <v>0</v>
      </c>
      <c r="Y466" s="41">
        <v>2105565.4999999991</v>
      </c>
      <c r="Z466" s="34">
        <v>0</v>
      </c>
      <c r="AA466" s="34">
        <v>0</v>
      </c>
      <c r="AB466" s="35">
        <f t="shared" si="127"/>
        <v>0</v>
      </c>
      <c r="AC466" s="35">
        <f t="shared" si="128"/>
        <v>0</v>
      </c>
      <c r="AD466" s="35">
        <f t="shared" si="129"/>
        <v>0</v>
      </c>
      <c r="AE466" s="70">
        <f t="shared" si="130"/>
        <v>0</v>
      </c>
      <c r="AF466" s="70" t="str">
        <f t="shared" si="131"/>
        <v/>
      </c>
      <c r="AG466" s="70">
        <f t="shared" si="132"/>
        <v>0</v>
      </c>
      <c r="AH466" s="70" t="str">
        <f t="shared" si="133"/>
        <v/>
      </c>
      <c r="AI466" s="70">
        <f t="shared" si="134"/>
        <v>0</v>
      </c>
      <c r="AJ466" s="70" t="str">
        <f t="shared" si="135"/>
        <v/>
      </c>
      <c r="AK466" s="70" t="str">
        <f t="shared" si="136"/>
        <v/>
      </c>
      <c r="AL466" s="72">
        <f>IF(AK466="Adjust",(_xlfn.XLOOKUP(A466,'Adj factor'!A:A,'Adj factor'!I:I,,0)*AI466),'Aggregate (2)'!AI466)</f>
        <v>0</v>
      </c>
      <c r="AM466" s="72">
        <f t="shared" si="137"/>
        <v>0</v>
      </c>
      <c r="AN466" s="73" t="str">
        <f t="shared" si="138"/>
        <v>No change</v>
      </c>
      <c r="AO466" s="42">
        <f>VLOOKUP(B466,'Growthrates source'!A$2:H$49,8,FALSE)</f>
        <v>3.0374199904759536E-2</v>
      </c>
      <c r="AP466" s="42">
        <f>VLOOKUP(B466,'Growthrates source'!A$2:I$49,9,FALSE)</f>
        <v>4.6424158096915802E-2</v>
      </c>
      <c r="AQ466" s="41">
        <f t="shared" si="139"/>
        <v>0</v>
      </c>
      <c r="AR466" s="41">
        <f t="shared" si="140"/>
        <v>0</v>
      </c>
      <c r="AS466" s="43">
        <f t="shared" si="141"/>
        <v>0</v>
      </c>
      <c r="AT466" s="43">
        <f t="shared" si="142"/>
        <v>0</v>
      </c>
      <c r="AU466" s="43">
        <f t="shared" si="143"/>
        <v>0</v>
      </c>
    </row>
    <row r="467" spans="1:47" x14ac:dyDescent="0.35">
      <c r="A467" t="str">
        <f>_xlfn.XLOOKUP(B467,'country codes'!G:G,'country codes'!H:H,,0)</f>
        <v>Guinea-Bissau</v>
      </c>
      <c r="B467" s="34" t="s">
        <v>175</v>
      </c>
      <c r="C467" s="41">
        <v>1652726.5</v>
      </c>
      <c r="D467" s="34" t="s">
        <v>228</v>
      </c>
      <c r="E467" s="34">
        <v>0</v>
      </c>
      <c r="F467" s="41">
        <v>1697752.4999999995</v>
      </c>
      <c r="G467" s="34">
        <v>0</v>
      </c>
      <c r="I467" s="34">
        <v>0</v>
      </c>
      <c r="K467" s="34">
        <v>0</v>
      </c>
      <c r="M467" s="34">
        <v>0</v>
      </c>
      <c r="O467" s="34">
        <v>0</v>
      </c>
      <c r="P467" s="41">
        <v>1924954.4999999988</v>
      </c>
      <c r="Q467" s="34">
        <v>0</v>
      </c>
      <c r="R467" s="34">
        <f t="shared" si="126"/>
        <v>130</v>
      </c>
      <c r="T467" s="34">
        <v>0</v>
      </c>
      <c r="V467" s="34">
        <v>0</v>
      </c>
      <c r="X467" s="34">
        <v>0</v>
      </c>
      <c r="Y467" s="41">
        <v>2105565.4999999991</v>
      </c>
      <c r="Z467" s="34">
        <v>0</v>
      </c>
      <c r="AA467" s="34">
        <v>130</v>
      </c>
      <c r="AB467" s="35">
        <f t="shared" si="127"/>
        <v>0</v>
      </c>
      <c r="AC467" s="35">
        <f t="shared" si="128"/>
        <v>0</v>
      </c>
      <c r="AD467" s="35">
        <f t="shared" si="129"/>
        <v>0</v>
      </c>
      <c r="AE467" s="70">
        <f t="shared" si="130"/>
        <v>0</v>
      </c>
      <c r="AF467" s="70" t="str">
        <f t="shared" si="131"/>
        <v/>
      </c>
      <c r="AG467" s="70">
        <f t="shared" si="132"/>
        <v>130</v>
      </c>
      <c r="AH467" s="70" t="str">
        <f t="shared" si="133"/>
        <v>2018 (triag)</v>
      </c>
      <c r="AI467" s="70">
        <f t="shared" si="134"/>
        <v>130</v>
      </c>
      <c r="AJ467" s="70" t="str">
        <f t="shared" si="135"/>
        <v>2018 (triag)</v>
      </c>
      <c r="AK467" s="70" t="str">
        <f t="shared" si="136"/>
        <v/>
      </c>
      <c r="AL467" s="72">
        <f>IF(AK467="Adjust",(_xlfn.XLOOKUP(A467,'Adj factor'!A:A,'Adj factor'!I:I,,0)*AI467),'Aggregate (2)'!AI467)</f>
        <v>130</v>
      </c>
      <c r="AM467" s="72">
        <f t="shared" si="137"/>
        <v>130</v>
      </c>
      <c r="AN467" s="73" t="str">
        <f t="shared" si="138"/>
        <v>No change</v>
      </c>
      <c r="AO467" s="42">
        <f>VLOOKUP(B467,'Growthrates source'!A$2:H$49,8,FALSE)</f>
        <v>3.0374199904759536E-2</v>
      </c>
      <c r="AP467" s="42">
        <f>VLOOKUP(B467,'Growthrates source'!A$2:I$49,9,FALSE)</f>
        <v>4.6424158096915802E-2</v>
      </c>
      <c r="AQ467" s="41">
        <f t="shared" si="139"/>
        <v>111.68288271217524</v>
      </c>
      <c r="AR467" s="41">
        <f t="shared" si="140"/>
        <v>149.42684242698965</v>
      </c>
      <c r="AS467" s="43">
        <f t="shared" si="141"/>
        <v>0</v>
      </c>
      <c r="AT467" s="43">
        <f t="shared" si="142"/>
        <v>0.67534063792157206</v>
      </c>
      <c r="AU467" s="43">
        <f t="shared" si="143"/>
        <v>0.61741133201508125</v>
      </c>
    </row>
    <row r="468" spans="1:47" x14ac:dyDescent="0.35">
      <c r="A468" t="str">
        <f>_xlfn.XLOOKUP(B468,'country codes'!G:G,'country codes'!H:H,,0)</f>
        <v>Guinea-Bissau</v>
      </c>
      <c r="B468" s="34" t="s">
        <v>175</v>
      </c>
      <c r="C468" s="41">
        <v>1652727.5</v>
      </c>
      <c r="D468" s="34" t="s">
        <v>229</v>
      </c>
      <c r="E468" s="34">
        <v>0</v>
      </c>
      <c r="F468" s="41">
        <v>1697752.4999999995</v>
      </c>
      <c r="G468" s="34">
        <v>0</v>
      </c>
      <c r="I468" s="34">
        <v>0</v>
      </c>
      <c r="K468" s="34">
        <v>0</v>
      </c>
      <c r="M468" s="34">
        <v>4</v>
      </c>
      <c r="O468" s="34">
        <v>0</v>
      </c>
      <c r="P468" s="41">
        <v>1924954.4999999988</v>
      </c>
      <c r="Q468" s="34">
        <v>0</v>
      </c>
      <c r="R468" s="34">
        <f t="shared" si="126"/>
        <v>5</v>
      </c>
      <c r="T468" s="34">
        <v>0</v>
      </c>
      <c r="V468" s="34">
        <v>8</v>
      </c>
      <c r="X468" s="34">
        <v>3</v>
      </c>
      <c r="Y468" s="41">
        <v>2105565.4999999991</v>
      </c>
      <c r="Z468" s="34">
        <v>2</v>
      </c>
      <c r="AA468" s="34">
        <v>5</v>
      </c>
      <c r="AB468" s="35">
        <f t="shared" si="127"/>
        <v>0</v>
      </c>
      <c r="AC468" s="35">
        <f t="shared" si="128"/>
        <v>4</v>
      </c>
      <c r="AD468" s="35">
        <f t="shared" si="129"/>
        <v>8</v>
      </c>
      <c r="AE468" s="70">
        <f t="shared" si="130"/>
        <v>0</v>
      </c>
      <c r="AF468" s="70" t="str">
        <f t="shared" si="131"/>
        <v/>
      </c>
      <c r="AG468" s="70">
        <f t="shared" si="132"/>
        <v>5</v>
      </c>
      <c r="AH468" s="70" t="str">
        <f t="shared" si="133"/>
        <v>2018 (triag)</v>
      </c>
      <c r="AI468" s="70">
        <f t="shared" si="134"/>
        <v>2</v>
      </c>
      <c r="AJ468" s="70">
        <f t="shared" si="135"/>
        <v>2022</v>
      </c>
      <c r="AK468" s="70" t="str">
        <f t="shared" si="136"/>
        <v>Adjust</v>
      </c>
      <c r="AL468" s="72">
        <f>IF(AK468="Adjust",(_xlfn.XLOOKUP(A468,'Adj factor'!A:A,'Adj factor'!I:I,,0)*AI468),'Aggregate (2)'!AI468)</f>
        <v>2.4240811153358681</v>
      </c>
      <c r="AM468" s="72">
        <f t="shared" si="137"/>
        <v>5</v>
      </c>
      <c r="AN468" s="73" t="str">
        <f t="shared" si="138"/>
        <v>Decreasing</v>
      </c>
      <c r="AO468" s="42">
        <f>VLOOKUP(B468,'Growthrates source'!A$2:H$49,8,FALSE)</f>
        <v>3.0374199904759536E-2</v>
      </c>
      <c r="AP468" s="42">
        <f>VLOOKUP(B468,'Growthrates source'!A$2:I$49,9,FALSE)</f>
        <v>4.6424158096915802E-2</v>
      </c>
      <c r="AQ468" s="41">
        <f t="shared" si="139"/>
        <v>4.2954954889298174</v>
      </c>
      <c r="AR468" s="41">
        <f t="shared" si="140"/>
        <v>5.7471862471919097</v>
      </c>
      <c r="AS468" s="43">
        <f t="shared" si="141"/>
        <v>0</v>
      </c>
      <c r="AT468" s="43">
        <f t="shared" si="142"/>
        <v>2.5974639920060463E-2</v>
      </c>
      <c r="AU468" s="43">
        <f t="shared" si="143"/>
        <v>2.3746589692887742E-2</v>
      </c>
    </row>
    <row r="469" spans="1:47" x14ac:dyDescent="0.35">
      <c r="A469" t="str">
        <f>_xlfn.XLOOKUP(B469,'country codes'!G:G,'country codes'!H:H,,0)</f>
        <v>Guinea-Bissau</v>
      </c>
      <c r="B469" s="34" t="s">
        <v>175</v>
      </c>
      <c r="C469" s="41">
        <v>1652728.5</v>
      </c>
      <c r="D469" s="34" t="s">
        <v>133</v>
      </c>
      <c r="E469" s="34">
        <v>0</v>
      </c>
      <c r="F469" s="41">
        <v>1697752.4999999995</v>
      </c>
      <c r="G469" s="34">
        <v>0</v>
      </c>
      <c r="I469" s="34">
        <v>0</v>
      </c>
      <c r="K469" s="34">
        <v>0</v>
      </c>
      <c r="M469" s="34">
        <v>158</v>
      </c>
      <c r="O469" s="34">
        <v>0</v>
      </c>
      <c r="P469" s="41">
        <v>1924954.4999999988</v>
      </c>
      <c r="Q469" s="34">
        <v>53</v>
      </c>
      <c r="R469" s="34">
        <f t="shared" si="126"/>
        <v>53</v>
      </c>
      <c r="T469" s="34">
        <v>0</v>
      </c>
      <c r="V469" s="34">
        <v>285</v>
      </c>
      <c r="X469" s="34">
        <v>200</v>
      </c>
      <c r="Y469" s="41">
        <v>2105565.4999999991</v>
      </c>
      <c r="Z469" s="34">
        <v>1</v>
      </c>
      <c r="AA469" s="34">
        <v>0</v>
      </c>
      <c r="AB469" s="35">
        <f t="shared" si="127"/>
        <v>0</v>
      </c>
      <c r="AC469" s="35">
        <f t="shared" si="128"/>
        <v>158</v>
      </c>
      <c r="AD469" s="35">
        <f t="shared" si="129"/>
        <v>285</v>
      </c>
      <c r="AE469" s="70">
        <f t="shared" si="130"/>
        <v>0</v>
      </c>
      <c r="AF469" s="70" t="str">
        <f t="shared" si="131"/>
        <v/>
      </c>
      <c r="AG469" s="70">
        <f t="shared" si="132"/>
        <v>53</v>
      </c>
      <c r="AH469" s="70">
        <f t="shared" si="133"/>
        <v>2018</v>
      </c>
      <c r="AI469" s="70">
        <f t="shared" si="134"/>
        <v>1</v>
      </c>
      <c r="AJ469" s="70">
        <f t="shared" si="135"/>
        <v>2022</v>
      </c>
      <c r="AK469" s="70" t="str">
        <f t="shared" si="136"/>
        <v>Adjust</v>
      </c>
      <c r="AL469" s="72">
        <f>IF(AK469="Adjust",(_xlfn.XLOOKUP(A469,'Adj factor'!A:A,'Adj factor'!I:I,,0)*AI469),'Aggregate (2)'!AI469)</f>
        <v>1.2120405576679341</v>
      </c>
      <c r="AM469" s="72">
        <f t="shared" si="137"/>
        <v>53</v>
      </c>
      <c r="AN469" s="73" t="str">
        <f t="shared" si="138"/>
        <v>Decreasing</v>
      </c>
      <c r="AO469" s="42">
        <f>VLOOKUP(B469,'Growthrates source'!A$2:H$49,8,FALSE)</f>
        <v>3.0374199904759536E-2</v>
      </c>
      <c r="AP469" s="42">
        <f>VLOOKUP(B469,'Growthrates source'!A$2:I$49,9,FALSE)</f>
        <v>4.6424158096915802E-2</v>
      </c>
      <c r="AQ469" s="41">
        <f t="shared" si="139"/>
        <v>0</v>
      </c>
      <c r="AR469" s="41">
        <f t="shared" si="140"/>
        <v>0</v>
      </c>
      <c r="AS469" s="43">
        <f t="shared" si="141"/>
        <v>0</v>
      </c>
      <c r="AT469" s="43">
        <f t="shared" si="142"/>
        <v>0.27533118315264093</v>
      </c>
      <c r="AU469" s="43">
        <f t="shared" si="143"/>
        <v>0.25171385074461006</v>
      </c>
    </row>
    <row r="470" spans="1:47" x14ac:dyDescent="0.35">
      <c r="A470" t="str">
        <f>_xlfn.XLOOKUP(B470,'country codes'!G:G,'country codes'!H:H,,0)</f>
        <v>Guinea-Bissau</v>
      </c>
      <c r="B470" s="34" t="s">
        <v>175</v>
      </c>
      <c r="C470" s="41">
        <v>1652729.5</v>
      </c>
      <c r="D470" s="34" t="s">
        <v>230</v>
      </c>
      <c r="E470" s="34">
        <v>0</v>
      </c>
      <c r="F470" s="41">
        <v>1697752.4999999995</v>
      </c>
      <c r="G470" s="34">
        <v>0</v>
      </c>
      <c r="I470" s="34">
        <v>0</v>
      </c>
      <c r="K470" s="34">
        <v>0</v>
      </c>
      <c r="M470" s="34">
        <v>0</v>
      </c>
      <c r="O470" s="34">
        <v>0</v>
      </c>
      <c r="P470" s="41">
        <v>1924954.4999999988</v>
      </c>
      <c r="Q470" s="34">
        <v>0</v>
      </c>
      <c r="R470" s="34">
        <f t="shared" si="126"/>
        <v>0</v>
      </c>
      <c r="T470" s="34">
        <v>0</v>
      </c>
      <c r="V470" s="34">
        <v>0</v>
      </c>
      <c r="X470" s="34">
        <v>0</v>
      </c>
      <c r="Y470" s="41">
        <v>2105565.4999999991</v>
      </c>
      <c r="Z470" s="34">
        <v>0</v>
      </c>
      <c r="AA470" s="34">
        <v>0</v>
      </c>
      <c r="AB470" s="35">
        <f t="shared" si="127"/>
        <v>0</v>
      </c>
      <c r="AC470" s="35">
        <f t="shared" si="128"/>
        <v>0</v>
      </c>
      <c r="AD470" s="35">
        <f t="shared" si="129"/>
        <v>0</v>
      </c>
      <c r="AE470" s="70">
        <f t="shared" si="130"/>
        <v>0</v>
      </c>
      <c r="AF470" s="70" t="str">
        <f t="shared" si="131"/>
        <v/>
      </c>
      <c r="AG470" s="70">
        <f t="shared" si="132"/>
        <v>0</v>
      </c>
      <c r="AH470" s="70" t="str">
        <f t="shared" si="133"/>
        <v/>
      </c>
      <c r="AI470" s="70">
        <f t="shared" si="134"/>
        <v>0</v>
      </c>
      <c r="AJ470" s="70" t="str">
        <f t="shared" si="135"/>
        <v/>
      </c>
      <c r="AK470" s="70" t="str">
        <f t="shared" si="136"/>
        <v/>
      </c>
      <c r="AL470" s="72">
        <f>IF(AK470="Adjust",(_xlfn.XLOOKUP(A470,'Adj factor'!A:A,'Adj factor'!I:I,,0)*AI470),'Aggregate (2)'!AI470)</f>
        <v>0</v>
      </c>
      <c r="AM470" s="72">
        <f t="shared" si="137"/>
        <v>0</v>
      </c>
      <c r="AN470" s="73" t="str">
        <f t="shared" si="138"/>
        <v>No change</v>
      </c>
      <c r="AO470" s="42">
        <f>VLOOKUP(B470,'Growthrates source'!A$2:H$49,8,FALSE)</f>
        <v>3.0374199904759536E-2</v>
      </c>
      <c r="AP470" s="42">
        <f>VLOOKUP(B470,'Growthrates source'!A$2:I$49,9,FALSE)</f>
        <v>4.6424158096915802E-2</v>
      </c>
      <c r="AQ470" s="41">
        <f t="shared" si="139"/>
        <v>0</v>
      </c>
      <c r="AR470" s="41">
        <f t="shared" si="140"/>
        <v>0</v>
      </c>
      <c r="AS470" s="43">
        <f t="shared" si="141"/>
        <v>0</v>
      </c>
      <c r="AT470" s="43">
        <f t="shared" si="142"/>
        <v>0</v>
      </c>
      <c r="AU470" s="43">
        <f t="shared" si="143"/>
        <v>0</v>
      </c>
    </row>
    <row r="471" spans="1:47" x14ac:dyDescent="0.35">
      <c r="A471" t="str">
        <f>_xlfn.XLOOKUP(B471,'country codes'!G:G,'country codes'!H:H,,0)</f>
        <v>Guinea-Bissau</v>
      </c>
      <c r="B471" s="34" t="s">
        <v>175</v>
      </c>
      <c r="C471" s="41">
        <v>1652730.5</v>
      </c>
      <c r="D471" s="34" t="s">
        <v>136</v>
      </c>
      <c r="E471" s="34">
        <v>0</v>
      </c>
      <c r="F471" s="41">
        <v>1697752.4999999995</v>
      </c>
      <c r="G471" s="34">
        <v>0</v>
      </c>
      <c r="I471" s="34">
        <v>0</v>
      </c>
      <c r="K471" s="34">
        <v>0</v>
      </c>
      <c r="M471" s="34">
        <v>0</v>
      </c>
      <c r="O471" s="34">
        <v>0</v>
      </c>
      <c r="P471" s="41">
        <v>1924954.4999999988</v>
      </c>
      <c r="Q471" s="34">
        <v>17</v>
      </c>
      <c r="R471" s="34">
        <f t="shared" si="126"/>
        <v>17</v>
      </c>
      <c r="T471" s="34">
        <v>0</v>
      </c>
      <c r="V471" s="34">
        <v>3</v>
      </c>
      <c r="X471" s="34">
        <v>2</v>
      </c>
      <c r="Y471" s="41">
        <v>2105565.4999999991</v>
      </c>
      <c r="Z471" s="34">
        <v>51</v>
      </c>
      <c r="AA471" s="34">
        <v>12</v>
      </c>
      <c r="AB471" s="35">
        <f t="shared" si="127"/>
        <v>0</v>
      </c>
      <c r="AC471" s="35">
        <f t="shared" si="128"/>
        <v>17</v>
      </c>
      <c r="AD471" s="35">
        <f t="shared" si="129"/>
        <v>51</v>
      </c>
      <c r="AE471" s="70">
        <f t="shared" si="130"/>
        <v>0</v>
      </c>
      <c r="AF471" s="70" t="str">
        <f t="shared" si="131"/>
        <v/>
      </c>
      <c r="AG471" s="70">
        <f t="shared" si="132"/>
        <v>17</v>
      </c>
      <c r="AH471" s="70">
        <f t="shared" si="133"/>
        <v>2018</v>
      </c>
      <c r="AI471" s="70">
        <f t="shared" si="134"/>
        <v>51</v>
      </c>
      <c r="AJ471" s="70">
        <f t="shared" si="135"/>
        <v>2022</v>
      </c>
      <c r="AK471" s="70" t="str">
        <f t="shared" si="136"/>
        <v/>
      </c>
      <c r="AL471" s="72">
        <f>IF(AK471="Adjust",(_xlfn.XLOOKUP(A471,'Adj factor'!A:A,'Adj factor'!I:I,,0)*AI471),'Aggregate (2)'!AI471)</f>
        <v>51</v>
      </c>
      <c r="AM471" s="72">
        <f t="shared" si="137"/>
        <v>51</v>
      </c>
      <c r="AN471" s="73" t="str">
        <f t="shared" si="138"/>
        <v>Increasing</v>
      </c>
      <c r="AO471" s="42">
        <f>VLOOKUP(B471,'Growthrates source'!A$2:H$49,8,FALSE)</f>
        <v>3.0374199904759536E-2</v>
      </c>
      <c r="AP471" s="42">
        <f>VLOOKUP(B471,'Growthrates source'!A$2:I$49,9,FALSE)</f>
        <v>4.6424158096915802E-2</v>
      </c>
      <c r="AQ471" s="41">
        <f t="shared" si="139"/>
        <v>10.309189173431561</v>
      </c>
      <c r="AR471" s="41">
        <f t="shared" si="140"/>
        <v>13.793246993260585</v>
      </c>
      <c r="AS471" s="43">
        <f t="shared" si="141"/>
        <v>0</v>
      </c>
      <c r="AT471" s="43">
        <f t="shared" si="142"/>
        <v>8.8313775728205576E-2</v>
      </c>
      <c r="AU471" s="43">
        <f t="shared" si="143"/>
        <v>0.24221521486745495</v>
      </c>
    </row>
    <row r="472" spans="1:47" x14ac:dyDescent="0.35">
      <c r="A472" t="str">
        <f>_xlfn.XLOOKUP(B472,'country codes'!G:G,'country codes'!H:H,,0)</f>
        <v>Guinea-Bissau</v>
      </c>
      <c r="B472" s="34" t="s">
        <v>175</v>
      </c>
      <c r="C472" s="41">
        <v>1652731.5</v>
      </c>
      <c r="D472" s="34" t="s">
        <v>231</v>
      </c>
      <c r="E472" s="34">
        <v>0</v>
      </c>
      <c r="F472" s="41">
        <v>1697752.4999999995</v>
      </c>
      <c r="G472" s="34">
        <v>0</v>
      </c>
      <c r="I472" s="34">
        <v>0</v>
      </c>
      <c r="K472" s="34">
        <v>0</v>
      </c>
      <c r="M472" s="34">
        <v>0</v>
      </c>
      <c r="O472" s="34">
        <v>0</v>
      </c>
      <c r="P472" s="41">
        <v>1924954.4999999988</v>
      </c>
      <c r="Q472" s="34">
        <v>1</v>
      </c>
      <c r="R472" s="34">
        <f t="shared" si="126"/>
        <v>24</v>
      </c>
      <c r="T472" s="34">
        <v>0</v>
      </c>
      <c r="V472" s="34">
        <v>0</v>
      </c>
      <c r="X472" s="34">
        <v>0</v>
      </c>
      <c r="Y472" s="41">
        <v>2105565.4999999991</v>
      </c>
      <c r="Z472" s="34">
        <v>0</v>
      </c>
      <c r="AA472" s="34">
        <v>24</v>
      </c>
      <c r="AB472" s="35">
        <f t="shared" si="127"/>
        <v>0</v>
      </c>
      <c r="AC472" s="35">
        <f t="shared" si="128"/>
        <v>1</v>
      </c>
      <c r="AD472" s="35">
        <f t="shared" si="129"/>
        <v>0</v>
      </c>
      <c r="AE472" s="70">
        <f t="shared" si="130"/>
        <v>0</v>
      </c>
      <c r="AF472" s="70" t="str">
        <f t="shared" si="131"/>
        <v/>
      </c>
      <c r="AG472" s="70">
        <f t="shared" si="132"/>
        <v>24</v>
      </c>
      <c r="AH472" s="70" t="str">
        <f t="shared" si="133"/>
        <v>2018 (triag)</v>
      </c>
      <c r="AI472" s="70">
        <f t="shared" si="134"/>
        <v>24</v>
      </c>
      <c r="AJ472" s="70" t="str">
        <f t="shared" si="135"/>
        <v>2018 (triag)</v>
      </c>
      <c r="AK472" s="70" t="str">
        <f t="shared" si="136"/>
        <v/>
      </c>
      <c r="AL472" s="72">
        <f>IF(AK472="Adjust",(_xlfn.XLOOKUP(A472,'Adj factor'!A:A,'Adj factor'!I:I,,0)*AI472),'Aggregate (2)'!AI472)</f>
        <v>24</v>
      </c>
      <c r="AM472" s="72">
        <f t="shared" si="137"/>
        <v>24</v>
      </c>
      <c r="AN472" s="73" t="str">
        <f t="shared" si="138"/>
        <v>No change</v>
      </c>
      <c r="AO472" s="42">
        <f>VLOOKUP(B472,'Growthrates source'!A$2:H$49,8,FALSE)</f>
        <v>3.0374199904759536E-2</v>
      </c>
      <c r="AP472" s="42">
        <f>VLOOKUP(B472,'Growthrates source'!A$2:I$49,9,FALSE)</f>
        <v>4.6424158096915802E-2</v>
      </c>
      <c r="AQ472" s="41">
        <f t="shared" si="139"/>
        <v>20.618378346863121</v>
      </c>
      <c r="AR472" s="41">
        <f t="shared" si="140"/>
        <v>27.58649398652117</v>
      </c>
      <c r="AS472" s="43">
        <f t="shared" si="141"/>
        <v>0</v>
      </c>
      <c r="AT472" s="43">
        <f t="shared" si="142"/>
        <v>0.12467827161629022</v>
      </c>
      <c r="AU472" s="43">
        <f t="shared" si="143"/>
        <v>0.11398363052586115</v>
      </c>
    </row>
    <row r="473" spans="1:47" x14ac:dyDescent="0.35">
      <c r="A473" t="str">
        <f>_xlfn.XLOOKUP(B473,'country codes'!G:G,'country codes'!H:H,,0)</f>
        <v>Guinea-Bissau</v>
      </c>
      <c r="B473" s="34" t="s">
        <v>175</v>
      </c>
      <c r="C473" s="41">
        <v>1652732.5</v>
      </c>
      <c r="D473" s="34" t="s">
        <v>141</v>
      </c>
      <c r="E473" s="34">
        <v>0</v>
      </c>
      <c r="F473" s="41">
        <v>1697752.4999999995</v>
      </c>
      <c r="G473" s="34">
        <v>0</v>
      </c>
      <c r="I473" s="34">
        <v>0</v>
      </c>
      <c r="K473" s="34">
        <v>0</v>
      </c>
      <c r="M473" s="34">
        <v>0</v>
      </c>
      <c r="O473" s="34">
        <v>0</v>
      </c>
      <c r="P473" s="41">
        <v>1924954.4999999988</v>
      </c>
      <c r="Q473" s="34">
        <v>1</v>
      </c>
      <c r="R473" s="34">
        <f t="shared" si="126"/>
        <v>16</v>
      </c>
      <c r="T473" s="34">
        <v>0</v>
      </c>
      <c r="V473" s="34">
        <v>9</v>
      </c>
      <c r="X473" s="34">
        <v>10</v>
      </c>
      <c r="Y473" s="41">
        <v>2105565.4999999991</v>
      </c>
      <c r="Z473" s="34">
        <v>0</v>
      </c>
      <c r="AA473" s="34">
        <v>16</v>
      </c>
      <c r="AB473" s="35">
        <f t="shared" si="127"/>
        <v>0</v>
      </c>
      <c r="AC473" s="35">
        <f t="shared" si="128"/>
        <v>1</v>
      </c>
      <c r="AD473" s="35">
        <f t="shared" si="129"/>
        <v>10</v>
      </c>
      <c r="AE473" s="70">
        <f t="shared" si="130"/>
        <v>0</v>
      </c>
      <c r="AF473" s="70" t="str">
        <f t="shared" si="131"/>
        <v/>
      </c>
      <c r="AG473" s="70">
        <f t="shared" si="132"/>
        <v>16</v>
      </c>
      <c r="AH473" s="70" t="str">
        <f t="shared" si="133"/>
        <v>2018 (triag)</v>
      </c>
      <c r="AI473" s="70">
        <f t="shared" si="134"/>
        <v>10</v>
      </c>
      <c r="AJ473" s="70">
        <f t="shared" si="135"/>
        <v>2021</v>
      </c>
      <c r="AK473" s="70" t="str">
        <f t="shared" si="136"/>
        <v>Adjust</v>
      </c>
      <c r="AL473" s="72">
        <f>IF(AK473="Adjust",(_xlfn.XLOOKUP(A473,'Adj factor'!A:A,'Adj factor'!I:I,,0)*AI473),'Aggregate (2)'!AI473)</f>
        <v>12.120405576679341</v>
      </c>
      <c r="AM473" s="72">
        <f t="shared" si="137"/>
        <v>16</v>
      </c>
      <c r="AN473" s="73" t="str">
        <f t="shared" si="138"/>
        <v>Decreasing</v>
      </c>
      <c r="AO473" s="42">
        <f>VLOOKUP(B473,'Growthrates source'!A$2:H$49,8,FALSE)</f>
        <v>3.0374199904759536E-2</v>
      </c>
      <c r="AP473" s="42">
        <f>VLOOKUP(B473,'Growthrates source'!A$2:I$49,9,FALSE)</f>
        <v>4.6424158096915802E-2</v>
      </c>
      <c r="AQ473" s="41">
        <f t="shared" si="139"/>
        <v>13.745585564575414</v>
      </c>
      <c r="AR473" s="41">
        <f t="shared" si="140"/>
        <v>18.390995991014112</v>
      </c>
      <c r="AS473" s="43">
        <f t="shared" si="141"/>
        <v>0</v>
      </c>
      <c r="AT473" s="43">
        <f t="shared" si="142"/>
        <v>8.311884774419348E-2</v>
      </c>
      <c r="AU473" s="43">
        <f t="shared" si="143"/>
        <v>7.5989087017240775E-2</v>
      </c>
    </row>
    <row r="474" spans="1:47" x14ac:dyDescent="0.35">
      <c r="A474" t="str">
        <f>_xlfn.XLOOKUP(B474,'country codes'!G:G,'country codes'!H:H,,0)</f>
        <v>Guinea-Bissau</v>
      </c>
      <c r="B474" s="34" t="s">
        <v>175</v>
      </c>
      <c r="C474" s="41">
        <v>1652733.5</v>
      </c>
      <c r="D474" s="34" t="s">
        <v>232</v>
      </c>
      <c r="E474" s="34">
        <v>0</v>
      </c>
      <c r="F474" s="41">
        <v>1697752.4999999995</v>
      </c>
      <c r="G474" s="34">
        <v>0</v>
      </c>
      <c r="I474" s="34">
        <v>0</v>
      </c>
      <c r="K474" s="34">
        <v>0</v>
      </c>
      <c r="M474" s="34">
        <v>0</v>
      </c>
      <c r="O474" s="34">
        <v>0</v>
      </c>
      <c r="P474" s="41">
        <v>1924954.4999999988</v>
      </c>
      <c r="Q474" s="34">
        <v>0</v>
      </c>
      <c r="R474" s="34">
        <f t="shared" si="126"/>
        <v>481</v>
      </c>
      <c r="T474" s="34">
        <v>0</v>
      </c>
      <c r="V474" s="34">
        <v>149</v>
      </c>
      <c r="X474" s="34">
        <v>0</v>
      </c>
      <c r="Y474" s="41">
        <v>2105565.4999999991</v>
      </c>
      <c r="Z474" s="34">
        <v>10</v>
      </c>
      <c r="AA474" s="34">
        <v>481</v>
      </c>
      <c r="AB474" s="35">
        <f t="shared" si="127"/>
        <v>0</v>
      </c>
      <c r="AC474" s="35">
        <f t="shared" si="128"/>
        <v>0</v>
      </c>
      <c r="AD474" s="35">
        <f t="shared" si="129"/>
        <v>149</v>
      </c>
      <c r="AE474" s="70">
        <f t="shared" si="130"/>
        <v>0</v>
      </c>
      <c r="AF474" s="70" t="str">
        <f t="shared" si="131"/>
        <v/>
      </c>
      <c r="AG474" s="70">
        <f t="shared" si="132"/>
        <v>481</v>
      </c>
      <c r="AH474" s="70" t="str">
        <f t="shared" si="133"/>
        <v>2018 (triag)</v>
      </c>
      <c r="AI474" s="70">
        <f t="shared" si="134"/>
        <v>10</v>
      </c>
      <c r="AJ474" s="70">
        <f t="shared" si="135"/>
        <v>2022</v>
      </c>
      <c r="AK474" s="70" t="str">
        <f t="shared" si="136"/>
        <v>Adjust</v>
      </c>
      <c r="AL474" s="72">
        <f>IF(AK474="Adjust",(_xlfn.XLOOKUP(A474,'Adj factor'!A:A,'Adj factor'!I:I,,0)*AI474),'Aggregate (2)'!AI474)</f>
        <v>12.120405576679341</v>
      </c>
      <c r="AM474" s="72">
        <f t="shared" si="137"/>
        <v>481</v>
      </c>
      <c r="AN474" s="73" t="str">
        <f t="shared" si="138"/>
        <v>Decreasing</v>
      </c>
      <c r="AO474" s="42">
        <f>VLOOKUP(B474,'Growthrates source'!A$2:H$49,8,FALSE)</f>
        <v>3.0374199904759536E-2</v>
      </c>
      <c r="AP474" s="42">
        <f>VLOOKUP(B474,'Growthrates source'!A$2:I$49,9,FALSE)</f>
        <v>4.6424158096915802E-2</v>
      </c>
      <c r="AQ474" s="41">
        <f t="shared" si="139"/>
        <v>413.22666603504837</v>
      </c>
      <c r="AR474" s="41">
        <f t="shared" si="140"/>
        <v>552.87931697986176</v>
      </c>
      <c r="AS474" s="43">
        <f t="shared" si="141"/>
        <v>0</v>
      </c>
      <c r="AT474" s="43">
        <f t="shared" si="142"/>
        <v>2.4987603603098165</v>
      </c>
      <c r="AU474" s="43">
        <f t="shared" si="143"/>
        <v>2.2844219284558007</v>
      </c>
    </row>
    <row r="475" spans="1:47" x14ac:dyDescent="0.35">
      <c r="A475" t="str">
        <f>_xlfn.XLOOKUP(B475,'country codes'!G:G,'country codes'!H:H,,0)</f>
        <v>Guinea-Bissau</v>
      </c>
      <c r="B475" s="34" t="s">
        <v>175</v>
      </c>
      <c r="C475" s="41">
        <v>1652734.5</v>
      </c>
      <c r="D475" s="34" t="s">
        <v>233</v>
      </c>
      <c r="E475" s="34">
        <v>0</v>
      </c>
      <c r="F475" s="41">
        <v>1697752.4999999995</v>
      </c>
      <c r="G475" s="34">
        <v>0</v>
      </c>
      <c r="I475" s="34">
        <v>0</v>
      </c>
      <c r="K475" s="34">
        <v>0</v>
      </c>
      <c r="M475" s="34">
        <v>0</v>
      </c>
      <c r="O475" s="34">
        <v>0</v>
      </c>
      <c r="P475" s="41">
        <v>1924954.4999999988</v>
      </c>
      <c r="Q475" s="34">
        <v>0</v>
      </c>
      <c r="R475" s="34">
        <f t="shared" si="126"/>
        <v>69</v>
      </c>
      <c r="T475" s="34">
        <v>0</v>
      </c>
      <c r="V475" s="34">
        <v>115</v>
      </c>
      <c r="X475" s="34">
        <v>86</v>
      </c>
      <c r="Y475" s="41">
        <v>2105565.4999999991</v>
      </c>
      <c r="Z475" s="34">
        <v>64</v>
      </c>
      <c r="AA475" s="34">
        <v>69</v>
      </c>
      <c r="AB475" s="35">
        <f t="shared" si="127"/>
        <v>0</v>
      </c>
      <c r="AC475" s="35">
        <f t="shared" si="128"/>
        <v>0</v>
      </c>
      <c r="AD475" s="35">
        <f t="shared" si="129"/>
        <v>115</v>
      </c>
      <c r="AE475" s="70">
        <f t="shared" si="130"/>
        <v>0</v>
      </c>
      <c r="AF475" s="70" t="str">
        <f t="shared" si="131"/>
        <v/>
      </c>
      <c r="AG475" s="70">
        <f t="shared" si="132"/>
        <v>69</v>
      </c>
      <c r="AH475" s="70" t="str">
        <f t="shared" si="133"/>
        <v>2018 (triag)</v>
      </c>
      <c r="AI475" s="70">
        <f t="shared" si="134"/>
        <v>64</v>
      </c>
      <c r="AJ475" s="70">
        <f t="shared" si="135"/>
        <v>2022</v>
      </c>
      <c r="AK475" s="70" t="str">
        <f t="shared" si="136"/>
        <v>Adjust</v>
      </c>
      <c r="AL475" s="72">
        <f>IF(AK475="Adjust",(_xlfn.XLOOKUP(A475,'Adj factor'!A:A,'Adj factor'!I:I,,0)*AI475),'Aggregate (2)'!AI475)</f>
        <v>77.57059569074778</v>
      </c>
      <c r="AM475" s="72">
        <f t="shared" si="137"/>
        <v>77.57059569074778</v>
      </c>
      <c r="AN475" s="73" t="str">
        <f t="shared" si="138"/>
        <v>Increasing</v>
      </c>
      <c r="AO475" s="42">
        <f>VLOOKUP(B475,'Growthrates source'!A$2:H$49,8,FALSE)</f>
        <v>3.0374199904759536E-2</v>
      </c>
      <c r="AP475" s="42">
        <f>VLOOKUP(B475,'Growthrates source'!A$2:I$49,9,FALSE)</f>
        <v>4.6424158096915802E-2</v>
      </c>
      <c r="AQ475" s="41">
        <f t="shared" si="139"/>
        <v>59.277837747231473</v>
      </c>
      <c r="AR475" s="41">
        <f t="shared" si="140"/>
        <v>79.311170211248353</v>
      </c>
      <c r="AS475" s="43">
        <f t="shared" si="141"/>
        <v>0</v>
      </c>
      <c r="AT475" s="43">
        <f t="shared" si="142"/>
        <v>0.35845003089683442</v>
      </c>
      <c r="AU475" s="43">
        <f t="shared" si="143"/>
        <v>0.36840742162021467</v>
      </c>
    </row>
    <row r="476" spans="1:47" x14ac:dyDescent="0.35">
      <c r="A476" t="str">
        <f>_xlfn.XLOOKUP(B476,'country codes'!G:G,'country codes'!H:H,,0)</f>
        <v>Guinea-Bissau</v>
      </c>
      <c r="B476" s="34" t="s">
        <v>175</v>
      </c>
      <c r="C476" s="41">
        <v>1652735.5</v>
      </c>
      <c r="D476" s="34" t="s">
        <v>134</v>
      </c>
      <c r="E476" s="34">
        <v>0</v>
      </c>
      <c r="F476" s="41">
        <v>1697752.4999999995</v>
      </c>
      <c r="G476" s="34">
        <v>0</v>
      </c>
      <c r="I476" s="34">
        <v>0</v>
      </c>
      <c r="K476" s="34">
        <v>0</v>
      </c>
      <c r="M476" s="34">
        <v>16</v>
      </c>
      <c r="O476" s="34">
        <v>0</v>
      </c>
      <c r="P476" s="41">
        <v>1924954.4999999988</v>
      </c>
      <c r="Q476" s="34">
        <v>0</v>
      </c>
      <c r="R476" s="34">
        <f t="shared" si="126"/>
        <v>172</v>
      </c>
      <c r="T476" s="34">
        <v>0</v>
      </c>
      <c r="V476" s="34">
        <v>1</v>
      </c>
      <c r="X476" s="34">
        <v>1</v>
      </c>
      <c r="Y476" s="41">
        <v>2105565.4999999991</v>
      </c>
      <c r="Z476" s="34">
        <v>197</v>
      </c>
      <c r="AA476" s="34">
        <v>172</v>
      </c>
      <c r="AB476" s="35">
        <f t="shared" si="127"/>
        <v>0</v>
      </c>
      <c r="AC476" s="35">
        <f t="shared" si="128"/>
        <v>16</v>
      </c>
      <c r="AD476" s="35">
        <f t="shared" si="129"/>
        <v>197</v>
      </c>
      <c r="AE476" s="70">
        <f t="shared" si="130"/>
        <v>0</v>
      </c>
      <c r="AF476" s="70" t="str">
        <f t="shared" si="131"/>
        <v/>
      </c>
      <c r="AG476" s="70">
        <f t="shared" si="132"/>
        <v>172</v>
      </c>
      <c r="AH476" s="70" t="str">
        <f t="shared" si="133"/>
        <v>2018 (triag)</v>
      </c>
      <c r="AI476" s="70">
        <f t="shared" si="134"/>
        <v>197</v>
      </c>
      <c r="AJ476" s="70">
        <f t="shared" si="135"/>
        <v>2022</v>
      </c>
      <c r="AK476" s="70" t="str">
        <f t="shared" si="136"/>
        <v/>
      </c>
      <c r="AL476" s="72">
        <f>IF(AK476="Adjust",(_xlfn.XLOOKUP(A476,'Adj factor'!A:A,'Adj factor'!I:I,,0)*AI476),'Aggregate (2)'!AI476)</f>
        <v>197</v>
      </c>
      <c r="AM476" s="72">
        <f t="shared" si="137"/>
        <v>197</v>
      </c>
      <c r="AN476" s="73" t="str">
        <f t="shared" si="138"/>
        <v>Increasing</v>
      </c>
      <c r="AO476" s="42">
        <f>VLOOKUP(B476,'Growthrates source'!A$2:H$49,8,FALSE)</f>
        <v>3.0374199904759536E-2</v>
      </c>
      <c r="AP476" s="42">
        <f>VLOOKUP(B476,'Growthrates source'!A$2:I$49,9,FALSE)</f>
        <v>4.6424158096915802E-2</v>
      </c>
      <c r="AQ476" s="41">
        <f t="shared" si="139"/>
        <v>147.7650448191857</v>
      </c>
      <c r="AR476" s="41">
        <f t="shared" si="140"/>
        <v>197.70320690340171</v>
      </c>
      <c r="AS476" s="43">
        <f t="shared" si="141"/>
        <v>0</v>
      </c>
      <c r="AT476" s="43">
        <f t="shared" si="142"/>
        <v>0.89352761325008001</v>
      </c>
      <c r="AU476" s="43">
        <f t="shared" si="143"/>
        <v>0.93561563389977698</v>
      </c>
    </row>
    <row r="477" spans="1:47" x14ac:dyDescent="0.35">
      <c r="A477" t="str">
        <f>_xlfn.XLOOKUP(B477,'country codes'!G:G,'country codes'!H:H,,0)</f>
        <v>Guinea-Bissau</v>
      </c>
      <c r="B477" s="34" t="s">
        <v>175</v>
      </c>
      <c r="C477" s="41">
        <v>1652736.5</v>
      </c>
      <c r="D477" s="34" t="s">
        <v>142</v>
      </c>
      <c r="E477" s="34">
        <v>0</v>
      </c>
      <c r="F477" s="41">
        <v>1697752.4999999995</v>
      </c>
      <c r="G477" s="34">
        <v>0</v>
      </c>
      <c r="I477" s="34">
        <v>0</v>
      </c>
      <c r="K477" s="34">
        <v>0</v>
      </c>
      <c r="M477" s="34">
        <v>11</v>
      </c>
      <c r="O477" s="34">
        <v>0</v>
      </c>
      <c r="P477" s="41">
        <v>1924954.4999999988</v>
      </c>
      <c r="Q477" s="34">
        <v>0</v>
      </c>
      <c r="R477" s="34">
        <f t="shared" si="126"/>
        <v>8</v>
      </c>
      <c r="T477" s="34">
        <v>0</v>
      </c>
      <c r="V477" s="34">
        <v>2</v>
      </c>
      <c r="X477" s="34">
        <v>0</v>
      </c>
      <c r="Y477" s="41">
        <v>2105565.4999999991</v>
      </c>
      <c r="Z477" s="34">
        <v>0</v>
      </c>
      <c r="AA477" s="34">
        <v>8</v>
      </c>
      <c r="AB477" s="35">
        <f t="shared" si="127"/>
        <v>0</v>
      </c>
      <c r="AC477" s="35">
        <f t="shared" si="128"/>
        <v>11</v>
      </c>
      <c r="AD477" s="35">
        <f t="shared" si="129"/>
        <v>2</v>
      </c>
      <c r="AE477" s="70">
        <f t="shared" si="130"/>
        <v>0</v>
      </c>
      <c r="AF477" s="70" t="str">
        <f t="shared" si="131"/>
        <v/>
      </c>
      <c r="AG477" s="70">
        <f t="shared" si="132"/>
        <v>8</v>
      </c>
      <c r="AH477" s="70" t="str">
        <f t="shared" si="133"/>
        <v>2018 (triag)</v>
      </c>
      <c r="AI477" s="70">
        <f t="shared" si="134"/>
        <v>2</v>
      </c>
      <c r="AJ477" s="70">
        <f t="shared" si="135"/>
        <v>2020</v>
      </c>
      <c r="AK477" s="70" t="str">
        <f t="shared" si="136"/>
        <v>Adjust</v>
      </c>
      <c r="AL477" s="72">
        <f>IF(AK477="Adjust",(_xlfn.XLOOKUP(A477,'Adj factor'!A:A,'Adj factor'!I:I,,0)*AI477),'Aggregate (2)'!AI477)</f>
        <v>2.4240811153358681</v>
      </c>
      <c r="AM477" s="72">
        <f t="shared" si="137"/>
        <v>8</v>
      </c>
      <c r="AN477" s="73" t="str">
        <f t="shared" si="138"/>
        <v>Decreasing</v>
      </c>
      <c r="AO477" s="42">
        <f>VLOOKUP(B477,'Growthrates source'!A$2:H$49,8,FALSE)</f>
        <v>3.0374199904759536E-2</v>
      </c>
      <c r="AP477" s="42">
        <f>VLOOKUP(B477,'Growthrates source'!A$2:I$49,9,FALSE)</f>
        <v>4.6424158096915802E-2</v>
      </c>
      <c r="AQ477" s="41">
        <f t="shared" si="139"/>
        <v>6.8727927822877071</v>
      </c>
      <c r="AR477" s="41">
        <f t="shared" si="140"/>
        <v>9.1954979955070559</v>
      </c>
      <c r="AS477" s="43">
        <f t="shared" si="141"/>
        <v>0</v>
      </c>
      <c r="AT477" s="43">
        <f t="shared" si="142"/>
        <v>4.155942387209674E-2</v>
      </c>
      <c r="AU477" s="43">
        <f t="shared" si="143"/>
        <v>3.7994543508620388E-2</v>
      </c>
    </row>
    <row r="478" spans="1:47" x14ac:dyDescent="0.35">
      <c r="A478" t="str">
        <f>_xlfn.XLOOKUP(B478,'country codes'!G:G,'country codes'!H:H,,0)</f>
        <v>Guinea-Bissau</v>
      </c>
      <c r="B478" s="34" t="s">
        <v>175</v>
      </c>
      <c r="C478" s="41">
        <v>1652737.5</v>
      </c>
      <c r="D478" s="34" t="s">
        <v>83</v>
      </c>
      <c r="E478" s="34">
        <v>0</v>
      </c>
      <c r="F478" s="41">
        <v>1697752.4999999995</v>
      </c>
      <c r="G478" s="34">
        <v>0</v>
      </c>
      <c r="I478" s="34">
        <v>0</v>
      </c>
      <c r="K478" s="34">
        <v>0</v>
      </c>
      <c r="M478" s="34">
        <v>0</v>
      </c>
      <c r="O478" s="34">
        <v>0</v>
      </c>
      <c r="P478" s="41">
        <v>1924954.4999999988</v>
      </c>
      <c r="Q478" s="34">
        <v>15</v>
      </c>
      <c r="R478" s="34">
        <f t="shared" si="126"/>
        <v>15</v>
      </c>
      <c r="T478" s="34">
        <v>0</v>
      </c>
      <c r="V478" s="34">
        <v>4</v>
      </c>
      <c r="X478" s="34">
        <v>6</v>
      </c>
      <c r="Y478" s="41">
        <v>2105565.4999999991</v>
      </c>
      <c r="Z478" s="34">
        <v>5</v>
      </c>
      <c r="AA478" s="34">
        <v>13</v>
      </c>
      <c r="AB478" s="35">
        <f t="shared" si="127"/>
        <v>0</v>
      </c>
      <c r="AC478" s="35">
        <f t="shared" si="128"/>
        <v>15</v>
      </c>
      <c r="AD478" s="35">
        <f t="shared" si="129"/>
        <v>6</v>
      </c>
      <c r="AE478" s="70">
        <f t="shared" si="130"/>
        <v>0</v>
      </c>
      <c r="AF478" s="70" t="str">
        <f t="shared" si="131"/>
        <v/>
      </c>
      <c r="AG478" s="70">
        <f t="shared" si="132"/>
        <v>15</v>
      </c>
      <c r="AH478" s="70">
        <f t="shared" si="133"/>
        <v>2018</v>
      </c>
      <c r="AI478" s="70">
        <f t="shared" si="134"/>
        <v>5</v>
      </c>
      <c r="AJ478" s="70">
        <f t="shared" si="135"/>
        <v>2022</v>
      </c>
      <c r="AK478" s="70" t="str">
        <f t="shared" si="136"/>
        <v>Adjust</v>
      </c>
      <c r="AL478" s="72">
        <f>IF(AK478="Adjust",(_xlfn.XLOOKUP(A478,'Adj factor'!A:A,'Adj factor'!I:I,,0)*AI478),'Aggregate (2)'!AI478)</f>
        <v>6.0602027883396703</v>
      </c>
      <c r="AM478" s="72">
        <f t="shared" si="137"/>
        <v>15</v>
      </c>
      <c r="AN478" s="73" t="str">
        <f t="shared" si="138"/>
        <v>Decreasing</v>
      </c>
      <c r="AO478" s="42">
        <f>VLOOKUP(B478,'Growthrates source'!A$2:H$49,8,FALSE)</f>
        <v>3.0374199904759536E-2</v>
      </c>
      <c r="AP478" s="42">
        <f>VLOOKUP(B478,'Growthrates source'!A$2:I$49,9,FALSE)</f>
        <v>4.6424158096915802E-2</v>
      </c>
      <c r="AQ478" s="41">
        <f t="shared" si="139"/>
        <v>11.168288271217524</v>
      </c>
      <c r="AR478" s="41">
        <f t="shared" si="140"/>
        <v>14.942684242698967</v>
      </c>
      <c r="AS478" s="43">
        <f t="shared" si="141"/>
        <v>0</v>
      </c>
      <c r="AT478" s="43">
        <f t="shared" si="142"/>
        <v>7.7923919760181398E-2</v>
      </c>
      <c r="AU478" s="43">
        <f t="shared" si="143"/>
        <v>7.1239769078663223E-2</v>
      </c>
    </row>
    <row r="479" spans="1:47" x14ac:dyDescent="0.35">
      <c r="A479" t="str">
        <f>_xlfn.XLOOKUP(B479,'country codes'!G:G,'country codes'!H:H,,0)</f>
        <v>Guinea-Bissau</v>
      </c>
      <c r="B479" s="34" t="s">
        <v>175</v>
      </c>
      <c r="C479" s="41">
        <v>1652738.5</v>
      </c>
      <c r="D479" s="34" t="s">
        <v>84</v>
      </c>
      <c r="E479" s="34">
        <v>0</v>
      </c>
      <c r="F479" s="41">
        <v>1697752.4999999995</v>
      </c>
      <c r="G479" s="34">
        <v>0</v>
      </c>
      <c r="I479" s="34">
        <v>0</v>
      </c>
      <c r="K479" s="34">
        <v>0</v>
      </c>
      <c r="M479" s="34">
        <v>0</v>
      </c>
      <c r="O479" s="34">
        <v>0</v>
      </c>
      <c r="P479" s="41">
        <v>1924954.4999999988</v>
      </c>
      <c r="Q479" s="34">
        <v>53</v>
      </c>
      <c r="R479" s="34">
        <f t="shared" si="126"/>
        <v>53</v>
      </c>
      <c r="T479" s="34">
        <v>0</v>
      </c>
      <c r="V479" s="34">
        <v>61</v>
      </c>
      <c r="X479" s="34">
        <v>16</v>
      </c>
      <c r="Y479" s="41">
        <v>2105565.4999999991</v>
      </c>
      <c r="Z479" s="34">
        <v>68</v>
      </c>
      <c r="AA479" s="34">
        <v>0</v>
      </c>
      <c r="AB479" s="35">
        <f t="shared" si="127"/>
        <v>0</v>
      </c>
      <c r="AC479" s="35">
        <f t="shared" si="128"/>
        <v>53</v>
      </c>
      <c r="AD479" s="35">
        <f t="shared" si="129"/>
        <v>68</v>
      </c>
      <c r="AE479" s="70">
        <f t="shared" si="130"/>
        <v>0</v>
      </c>
      <c r="AF479" s="70" t="str">
        <f t="shared" si="131"/>
        <v/>
      </c>
      <c r="AG479" s="70">
        <f t="shared" si="132"/>
        <v>53</v>
      </c>
      <c r="AH479" s="70">
        <f t="shared" si="133"/>
        <v>2018</v>
      </c>
      <c r="AI479" s="70">
        <f t="shared" si="134"/>
        <v>68</v>
      </c>
      <c r="AJ479" s="70">
        <f t="shared" si="135"/>
        <v>2022</v>
      </c>
      <c r="AK479" s="70" t="str">
        <f t="shared" si="136"/>
        <v/>
      </c>
      <c r="AL479" s="72">
        <f>IF(AK479="Adjust",(_xlfn.XLOOKUP(A479,'Adj factor'!A:A,'Adj factor'!I:I,,0)*AI479),'Aggregate (2)'!AI479)</f>
        <v>68</v>
      </c>
      <c r="AM479" s="72">
        <f t="shared" si="137"/>
        <v>68</v>
      </c>
      <c r="AN479" s="73" t="str">
        <f t="shared" si="138"/>
        <v>Increasing</v>
      </c>
      <c r="AO479" s="42">
        <f>VLOOKUP(B479,'Growthrates source'!A$2:H$49,8,FALSE)</f>
        <v>3.0374199904759536E-2</v>
      </c>
      <c r="AP479" s="42">
        <f>VLOOKUP(B479,'Growthrates source'!A$2:I$49,9,FALSE)</f>
        <v>4.6424158096915802E-2</v>
      </c>
      <c r="AQ479" s="41">
        <f t="shared" si="139"/>
        <v>0</v>
      </c>
      <c r="AR479" s="41">
        <f t="shared" si="140"/>
        <v>0</v>
      </c>
      <c r="AS479" s="43">
        <f t="shared" si="141"/>
        <v>0</v>
      </c>
      <c r="AT479" s="43">
        <f t="shared" si="142"/>
        <v>0.27533118315264093</v>
      </c>
      <c r="AU479" s="43">
        <f t="shared" si="143"/>
        <v>0.32295361982327325</v>
      </c>
    </row>
    <row r="480" spans="1:47" x14ac:dyDescent="0.35">
      <c r="A480" t="str">
        <f>_xlfn.XLOOKUP(B480,'country codes'!G:G,'country codes'!H:H,,0)</f>
        <v>Guinea-Bissau</v>
      </c>
      <c r="B480" s="34" t="s">
        <v>175</v>
      </c>
      <c r="C480" s="41">
        <v>1652739.5</v>
      </c>
      <c r="D480" s="34" t="s">
        <v>126</v>
      </c>
      <c r="E480" s="34">
        <v>0</v>
      </c>
      <c r="F480" s="41">
        <v>1697752.4999999995</v>
      </c>
      <c r="G480" s="34">
        <v>0</v>
      </c>
      <c r="I480" s="34">
        <v>0</v>
      </c>
      <c r="K480" s="34">
        <v>0</v>
      </c>
      <c r="M480" s="34">
        <v>0</v>
      </c>
      <c r="O480" s="34">
        <v>0</v>
      </c>
      <c r="P480" s="41">
        <v>1924954.4999999988</v>
      </c>
      <c r="Q480" s="34">
        <v>0</v>
      </c>
      <c r="R480" s="34">
        <f t="shared" si="126"/>
        <v>0</v>
      </c>
      <c r="T480" s="34">
        <v>0</v>
      </c>
      <c r="V480" s="34">
        <v>0</v>
      </c>
      <c r="X480" s="34">
        <v>0</v>
      </c>
      <c r="Y480" s="41">
        <v>2105565.4999999991</v>
      </c>
      <c r="Z480" s="34">
        <v>0</v>
      </c>
      <c r="AA480" s="34">
        <v>0</v>
      </c>
      <c r="AB480" s="35">
        <f t="shared" si="127"/>
        <v>0</v>
      </c>
      <c r="AC480" s="35">
        <f t="shared" si="128"/>
        <v>0</v>
      </c>
      <c r="AD480" s="35">
        <f t="shared" si="129"/>
        <v>0</v>
      </c>
      <c r="AE480" s="70">
        <f t="shared" si="130"/>
        <v>0</v>
      </c>
      <c r="AF480" s="70" t="str">
        <f t="shared" si="131"/>
        <v/>
      </c>
      <c r="AG480" s="70">
        <f t="shared" si="132"/>
        <v>0</v>
      </c>
      <c r="AH480" s="70" t="str">
        <f t="shared" si="133"/>
        <v/>
      </c>
      <c r="AI480" s="70">
        <f t="shared" si="134"/>
        <v>0</v>
      </c>
      <c r="AJ480" s="70" t="str">
        <f t="shared" si="135"/>
        <v/>
      </c>
      <c r="AK480" s="70" t="str">
        <f t="shared" si="136"/>
        <v/>
      </c>
      <c r="AL480" s="72">
        <f>IF(AK480="Adjust",(_xlfn.XLOOKUP(A480,'Adj factor'!A:A,'Adj factor'!I:I,,0)*AI480),'Aggregate (2)'!AI480)</f>
        <v>0</v>
      </c>
      <c r="AM480" s="72">
        <f t="shared" si="137"/>
        <v>0</v>
      </c>
      <c r="AN480" s="73" t="str">
        <f t="shared" si="138"/>
        <v>No change</v>
      </c>
      <c r="AO480" s="42">
        <f>VLOOKUP(B480,'Growthrates source'!A$2:H$49,8,FALSE)</f>
        <v>3.0374199904759536E-2</v>
      </c>
      <c r="AP480" s="42">
        <f>VLOOKUP(B480,'Growthrates source'!A$2:I$49,9,FALSE)</f>
        <v>4.6424158096915802E-2</v>
      </c>
      <c r="AQ480" s="41">
        <f t="shared" si="139"/>
        <v>0</v>
      </c>
      <c r="AR480" s="41">
        <f t="shared" si="140"/>
        <v>0</v>
      </c>
      <c r="AS480" s="43">
        <f t="shared" si="141"/>
        <v>0</v>
      </c>
      <c r="AT480" s="43">
        <f t="shared" si="142"/>
        <v>0</v>
      </c>
      <c r="AU480" s="43">
        <f t="shared" si="143"/>
        <v>0</v>
      </c>
    </row>
    <row r="481" spans="1:47" x14ac:dyDescent="0.35">
      <c r="A481" t="str">
        <f>_xlfn.XLOOKUP(B481,'country codes'!G:G,'country codes'!H:H,,0)</f>
        <v>Guinea-Bissau</v>
      </c>
      <c r="B481" s="34" t="s">
        <v>175</v>
      </c>
      <c r="C481" s="41">
        <v>1652740.5</v>
      </c>
      <c r="D481" s="34" t="s">
        <v>87</v>
      </c>
      <c r="E481" s="34">
        <v>0</v>
      </c>
      <c r="F481" s="41">
        <v>1697752.4999999995</v>
      </c>
      <c r="G481" s="34">
        <v>0</v>
      </c>
      <c r="I481" s="34">
        <v>0</v>
      </c>
      <c r="K481" s="34">
        <v>0</v>
      </c>
      <c r="M481" s="34">
        <v>0</v>
      </c>
      <c r="O481" s="34">
        <v>0</v>
      </c>
      <c r="P481" s="41">
        <v>1924954.4999999988</v>
      </c>
      <c r="Q481" s="34">
        <v>0</v>
      </c>
      <c r="R481" s="34">
        <f t="shared" si="126"/>
        <v>1063</v>
      </c>
      <c r="T481" s="34">
        <v>0</v>
      </c>
      <c r="V481" s="34">
        <v>0</v>
      </c>
      <c r="X481" s="34">
        <v>0</v>
      </c>
      <c r="Y481" s="41">
        <v>2105565.4999999991</v>
      </c>
      <c r="Z481" s="34">
        <v>0</v>
      </c>
      <c r="AA481" s="34">
        <v>1063</v>
      </c>
      <c r="AB481" s="35">
        <f t="shared" si="127"/>
        <v>0</v>
      </c>
      <c r="AC481" s="35">
        <f t="shared" si="128"/>
        <v>0</v>
      </c>
      <c r="AD481" s="35">
        <f t="shared" si="129"/>
        <v>0</v>
      </c>
      <c r="AE481" s="70">
        <f t="shared" si="130"/>
        <v>0</v>
      </c>
      <c r="AF481" s="70" t="str">
        <f t="shared" si="131"/>
        <v/>
      </c>
      <c r="AG481" s="70">
        <f t="shared" si="132"/>
        <v>1063</v>
      </c>
      <c r="AH481" s="70" t="str">
        <f t="shared" si="133"/>
        <v>2018 (triag)</v>
      </c>
      <c r="AI481" s="70">
        <f t="shared" si="134"/>
        <v>1063</v>
      </c>
      <c r="AJ481" s="70" t="str">
        <f t="shared" si="135"/>
        <v>2018 (triag)</v>
      </c>
      <c r="AK481" s="70" t="str">
        <f t="shared" si="136"/>
        <v/>
      </c>
      <c r="AL481" s="72">
        <f>IF(AK481="Adjust",(_xlfn.XLOOKUP(A481,'Adj factor'!A:A,'Adj factor'!I:I,,0)*AI481),'Aggregate (2)'!AI481)</f>
        <v>1063</v>
      </c>
      <c r="AM481" s="72">
        <f t="shared" si="137"/>
        <v>1063</v>
      </c>
      <c r="AN481" s="73" t="str">
        <f t="shared" si="138"/>
        <v>No change</v>
      </c>
      <c r="AO481" s="42">
        <f>VLOOKUP(B481,'Growthrates source'!A$2:H$49,8,FALSE)</f>
        <v>3.0374199904759536E-2</v>
      </c>
      <c r="AP481" s="42">
        <f>VLOOKUP(B481,'Growthrates source'!A$2:I$49,9,FALSE)</f>
        <v>4.6424158096915802E-2</v>
      </c>
      <c r="AQ481" s="41">
        <f t="shared" si="139"/>
        <v>913.22234094647911</v>
      </c>
      <c r="AR481" s="41">
        <f t="shared" si="140"/>
        <v>1221.8517961530001</v>
      </c>
      <c r="AS481" s="43">
        <f t="shared" si="141"/>
        <v>0</v>
      </c>
      <c r="AT481" s="43">
        <f t="shared" si="142"/>
        <v>5.5222084470048545</v>
      </c>
      <c r="AU481" s="43">
        <f t="shared" si="143"/>
        <v>5.0485249687079339</v>
      </c>
    </row>
    <row r="482" spans="1:47" x14ac:dyDescent="0.35">
      <c r="A482" t="str">
        <f>_xlfn.XLOOKUP(B482,'country codes'!G:G,'country codes'!H:H,,0)</f>
        <v>Equatorial Guinea</v>
      </c>
      <c r="B482" s="34" t="s">
        <v>171</v>
      </c>
      <c r="C482" s="41">
        <v>1193635.4999999998</v>
      </c>
      <c r="D482" s="34" t="s">
        <v>135</v>
      </c>
      <c r="E482" s="34">
        <v>0</v>
      </c>
      <c r="F482" s="41">
        <v>1243941.0000000002</v>
      </c>
      <c r="G482" s="34">
        <v>0</v>
      </c>
      <c r="H482" s="34">
        <v>1295183.0000000005</v>
      </c>
      <c r="I482" s="34">
        <v>0</v>
      </c>
      <c r="J482" s="34">
        <v>1346973.0000000005</v>
      </c>
      <c r="K482" s="34">
        <v>0</v>
      </c>
      <c r="L482" s="34">
        <v>1398926.5</v>
      </c>
      <c r="M482" s="34">
        <v>0</v>
      </c>
      <c r="N482" s="34">
        <v>1450694.0000000005</v>
      </c>
      <c r="O482" s="34">
        <v>1014</v>
      </c>
      <c r="P482" s="41">
        <v>1502091.5000000002</v>
      </c>
      <c r="Q482" s="34">
        <v>0</v>
      </c>
      <c r="R482" s="34">
        <f t="shared" si="126"/>
        <v>246</v>
      </c>
      <c r="S482" s="34">
        <v>1553030.5000000002</v>
      </c>
      <c r="T482" s="34">
        <v>0</v>
      </c>
      <c r="U482" s="34">
        <v>1596048.5000000009</v>
      </c>
      <c r="V482" s="34">
        <v>0</v>
      </c>
      <c r="W482" s="34">
        <v>1634465.5000000002</v>
      </c>
      <c r="X482" s="34">
        <v>0</v>
      </c>
      <c r="Y482" s="41">
        <v>1674908</v>
      </c>
      <c r="Z482" s="34">
        <v>478</v>
      </c>
      <c r="AA482" s="34">
        <v>246</v>
      </c>
      <c r="AB482" s="35">
        <f t="shared" si="127"/>
        <v>0</v>
      </c>
      <c r="AC482" s="35">
        <f t="shared" si="128"/>
        <v>1014</v>
      </c>
      <c r="AD482" s="35">
        <f t="shared" si="129"/>
        <v>478</v>
      </c>
      <c r="AE482" s="70">
        <f t="shared" si="130"/>
        <v>0</v>
      </c>
      <c r="AF482" s="70" t="str">
        <f t="shared" si="131"/>
        <v/>
      </c>
      <c r="AG482" s="70">
        <f t="shared" si="132"/>
        <v>246</v>
      </c>
      <c r="AH482" s="70" t="str">
        <f t="shared" si="133"/>
        <v>2018 (triag)</v>
      </c>
      <c r="AI482" s="70">
        <f t="shared" si="134"/>
        <v>478</v>
      </c>
      <c r="AJ482" s="70">
        <f t="shared" si="135"/>
        <v>2022</v>
      </c>
      <c r="AK482" s="70" t="str">
        <f t="shared" si="136"/>
        <v/>
      </c>
      <c r="AL482" s="72">
        <f>IF(AK482="Adjust",(_xlfn.XLOOKUP(A482,'Adj factor'!A:A,'Adj factor'!I:I,,0)*AI482),'Aggregate (2)'!AI482)</f>
        <v>478</v>
      </c>
      <c r="AM482" s="72">
        <f t="shared" si="137"/>
        <v>478</v>
      </c>
      <c r="AN482" s="73" t="str">
        <f t="shared" si="138"/>
        <v>Increasing</v>
      </c>
      <c r="AO482" s="42">
        <f>VLOOKUP(B482,'Growthrates source'!A$2:H$49,8,FALSE)</f>
        <v>8.5981075235392446E-2</v>
      </c>
      <c r="AP482" s="42">
        <f>VLOOKUP(B482,'Growthrates source'!A$2:I$49,9,FALSE)</f>
        <v>0.24963048725605397</v>
      </c>
      <c r="AQ482" s="41">
        <f t="shared" si="139"/>
        <v>160.04038021810092</v>
      </c>
      <c r="AR482" s="41">
        <f t="shared" si="140"/>
        <v>520.20501718983803</v>
      </c>
      <c r="AS482" s="43">
        <f t="shared" si="141"/>
        <v>0</v>
      </c>
      <c r="AT482" s="43">
        <f t="shared" si="142"/>
        <v>1.637716477325116</v>
      </c>
      <c r="AU482" s="43">
        <f t="shared" si="143"/>
        <v>2.8538880941520368</v>
      </c>
    </row>
    <row r="483" spans="1:47" x14ac:dyDescent="0.35">
      <c r="A483" t="str">
        <f>_xlfn.XLOOKUP(B483,'country codes'!G:G,'country codes'!H:H,,0)</f>
        <v>Equatorial Guinea</v>
      </c>
      <c r="B483" s="34" t="s">
        <v>171</v>
      </c>
      <c r="C483" s="41">
        <v>1193636.5</v>
      </c>
      <c r="D483" s="34" t="s">
        <v>139</v>
      </c>
      <c r="E483" s="34">
        <v>0</v>
      </c>
      <c r="F483" s="41">
        <v>1243941.0000000002</v>
      </c>
      <c r="G483" s="34">
        <v>0</v>
      </c>
      <c r="I483" s="34">
        <v>0</v>
      </c>
      <c r="K483" s="34">
        <v>0</v>
      </c>
      <c r="M483" s="34">
        <v>0</v>
      </c>
      <c r="O483" s="34">
        <v>1268</v>
      </c>
      <c r="P483" s="41">
        <v>1502091.5000000002</v>
      </c>
      <c r="Q483" s="34">
        <v>0</v>
      </c>
      <c r="R483" s="34">
        <f t="shared" si="126"/>
        <v>355</v>
      </c>
      <c r="T483" s="34">
        <v>0</v>
      </c>
      <c r="V483" s="34">
        <v>0</v>
      </c>
      <c r="X483" s="34">
        <v>0</v>
      </c>
      <c r="Y483" s="41">
        <v>1674908</v>
      </c>
      <c r="Z483" s="34">
        <v>2750</v>
      </c>
      <c r="AA483" s="34">
        <v>355</v>
      </c>
      <c r="AB483" s="35">
        <f t="shared" si="127"/>
        <v>0</v>
      </c>
      <c r="AC483" s="35">
        <f t="shared" si="128"/>
        <v>1268</v>
      </c>
      <c r="AD483" s="35">
        <f t="shared" si="129"/>
        <v>2750</v>
      </c>
      <c r="AE483" s="70">
        <f t="shared" si="130"/>
        <v>0</v>
      </c>
      <c r="AF483" s="70" t="str">
        <f t="shared" si="131"/>
        <v/>
      </c>
      <c r="AG483" s="70">
        <f t="shared" si="132"/>
        <v>355</v>
      </c>
      <c r="AH483" s="70" t="str">
        <f t="shared" si="133"/>
        <v>2018 (triag)</v>
      </c>
      <c r="AI483" s="70">
        <f t="shared" si="134"/>
        <v>2750</v>
      </c>
      <c r="AJ483" s="70">
        <f t="shared" si="135"/>
        <v>2022</v>
      </c>
      <c r="AK483" s="70" t="str">
        <f t="shared" si="136"/>
        <v/>
      </c>
      <c r="AL483" s="72">
        <f>IF(AK483="Adjust",(_xlfn.XLOOKUP(A483,'Adj factor'!A:A,'Adj factor'!I:I,,0)*AI483),'Aggregate (2)'!AI483)</f>
        <v>2750</v>
      </c>
      <c r="AM483" s="72">
        <f t="shared" si="137"/>
        <v>2750</v>
      </c>
      <c r="AN483" s="73" t="str">
        <f t="shared" si="138"/>
        <v>Increasing</v>
      </c>
      <c r="AO483" s="42">
        <f>VLOOKUP(B483,'Growthrates source'!A$2:H$49,8,FALSE)</f>
        <v>8.5981075235392446E-2</v>
      </c>
      <c r="AP483" s="42">
        <f>VLOOKUP(B483,'Growthrates source'!A$2:I$49,9,FALSE)</f>
        <v>0.24963048725605397</v>
      </c>
      <c r="AQ483" s="41">
        <f t="shared" si="139"/>
        <v>230.95258120904808</v>
      </c>
      <c r="AR483" s="41">
        <f t="shared" si="140"/>
        <v>750.70236220484753</v>
      </c>
      <c r="AS483" s="43">
        <f t="shared" si="141"/>
        <v>0</v>
      </c>
      <c r="AT483" s="43">
        <f t="shared" si="142"/>
        <v>2.3633713392293343</v>
      </c>
      <c r="AU483" s="43">
        <f t="shared" si="143"/>
        <v>16.41881225715084</v>
      </c>
    </row>
    <row r="484" spans="1:47" x14ac:dyDescent="0.35">
      <c r="A484" t="str">
        <f>_xlfn.XLOOKUP(B484,'country codes'!G:G,'country codes'!H:H,,0)</f>
        <v>Equatorial Guinea</v>
      </c>
      <c r="B484" s="34" t="s">
        <v>171</v>
      </c>
      <c r="C484" s="41">
        <v>1193637.5</v>
      </c>
      <c r="D484" s="34" t="s">
        <v>138</v>
      </c>
      <c r="E484" s="34">
        <v>0</v>
      </c>
      <c r="F484" s="41">
        <v>1243941.0000000002</v>
      </c>
      <c r="G484" s="34">
        <v>0</v>
      </c>
      <c r="I484" s="34">
        <v>0</v>
      </c>
      <c r="K484" s="34">
        <v>0</v>
      </c>
      <c r="M484" s="34">
        <v>0</v>
      </c>
      <c r="O484" s="34">
        <v>0</v>
      </c>
      <c r="P484" s="41">
        <v>1502091.5000000002</v>
      </c>
      <c r="Q484" s="34">
        <v>0</v>
      </c>
      <c r="R484" s="34">
        <f t="shared" si="126"/>
        <v>51</v>
      </c>
      <c r="T484" s="34">
        <v>0</v>
      </c>
      <c r="V484" s="34">
        <v>0</v>
      </c>
      <c r="X484" s="34">
        <v>0</v>
      </c>
      <c r="Y484" s="41">
        <v>1674908</v>
      </c>
      <c r="Z484" s="34">
        <v>46</v>
      </c>
      <c r="AA484" s="34">
        <v>51</v>
      </c>
      <c r="AB484" s="35">
        <f t="shared" si="127"/>
        <v>0</v>
      </c>
      <c r="AC484" s="35">
        <f t="shared" si="128"/>
        <v>0</v>
      </c>
      <c r="AD484" s="35">
        <f t="shared" si="129"/>
        <v>46</v>
      </c>
      <c r="AE484" s="70">
        <f t="shared" si="130"/>
        <v>0</v>
      </c>
      <c r="AF484" s="70" t="str">
        <f t="shared" si="131"/>
        <v/>
      </c>
      <c r="AG484" s="70">
        <f t="shared" si="132"/>
        <v>51</v>
      </c>
      <c r="AH484" s="70" t="str">
        <f t="shared" si="133"/>
        <v>2018 (triag)</v>
      </c>
      <c r="AI484" s="70">
        <f t="shared" si="134"/>
        <v>46</v>
      </c>
      <c r="AJ484" s="70">
        <f t="shared" si="135"/>
        <v>2022</v>
      </c>
      <c r="AK484" s="70" t="str">
        <f t="shared" si="136"/>
        <v>Adjust</v>
      </c>
      <c r="AL484" s="72">
        <f>IF(AK484="Adjust",(_xlfn.XLOOKUP(A484,'Adj factor'!A:A,'Adj factor'!I:I,,0)*AI484),'Aggregate (2)'!AI484)</f>
        <v>52.867737638739101</v>
      </c>
      <c r="AM484" s="72">
        <f t="shared" si="137"/>
        <v>52.867737638739101</v>
      </c>
      <c r="AN484" s="73" t="str">
        <f t="shared" si="138"/>
        <v>Increasing</v>
      </c>
      <c r="AO484" s="42">
        <f>VLOOKUP(B484,'Growthrates source'!A$2:H$49,8,FALSE)</f>
        <v>8.5981075235392446E-2</v>
      </c>
      <c r="AP484" s="42">
        <f>VLOOKUP(B484,'Growthrates source'!A$2:I$49,9,FALSE)</f>
        <v>0.24963048725605397</v>
      </c>
      <c r="AQ484" s="41">
        <f t="shared" si="139"/>
        <v>33.179103215947755</v>
      </c>
      <c r="AR484" s="41">
        <f t="shared" si="140"/>
        <v>107.84738161252739</v>
      </c>
      <c r="AS484" s="43">
        <f t="shared" si="141"/>
        <v>0</v>
      </c>
      <c r="AT484" s="43">
        <f t="shared" si="142"/>
        <v>0.33952658676252406</v>
      </c>
      <c r="AU484" s="43">
        <f t="shared" si="143"/>
        <v>0.31564562136391433</v>
      </c>
    </row>
    <row r="485" spans="1:47" x14ac:dyDescent="0.35">
      <c r="A485" t="str">
        <f>_xlfn.XLOOKUP(B485,'country codes'!G:G,'country codes'!H:H,,0)</f>
        <v>Equatorial Guinea</v>
      </c>
      <c r="B485" s="34" t="s">
        <v>171</v>
      </c>
      <c r="C485" s="41">
        <v>1193638.5</v>
      </c>
      <c r="D485" s="34" t="s">
        <v>82</v>
      </c>
      <c r="E485" s="34">
        <v>918</v>
      </c>
      <c r="F485" s="41">
        <v>1243941.0000000002</v>
      </c>
      <c r="G485" s="34">
        <v>255</v>
      </c>
      <c r="I485" s="34">
        <v>29</v>
      </c>
      <c r="K485" s="34">
        <v>2295</v>
      </c>
      <c r="M485" s="34">
        <v>93</v>
      </c>
      <c r="O485" s="34">
        <v>27</v>
      </c>
      <c r="P485" s="41">
        <v>1502091.5000000002</v>
      </c>
      <c r="Q485" s="34">
        <v>621</v>
      </c>
      <c r="R485" s="34">
        <f t="shared" si="126"/>
        <v>621</v>
      </c>
      <c r="T485" s="34">
        <v>182</v>
      </c>
      <c r="V485" s="34">
        <v>748</v>
      </c>
      <c r="X485" s="34">
        <v>2192</v>
      </c>
      <c r="Y485" s="41">
        <v>1674908</v>
      </c>
      <c r="Z485" s="34">
        <v>690</v>
      </c>
      <c r="AA485" s="34">
        <v>10</v>
      </c>
      <c r="AB485" s="35">
        <f t="shared" si="127"/>
        <v>2295</v>
      </c>
      <c r="AC485" s="35">
        <f t="shared" si="128"/>
        <v>621</v>
      </c>
      <c r="AD485" s="35">
        <f t="shared" si="129"/>
        <v>2192</v>
      </c>
      <c r="AE485" s="70">
        <f t="shared" si="130"/>
        <v>255</v>
      </c>
      <c r="AF485" s="70">
        <f t="shared" si="131"/>
        <v>2013</v>
      </c>
      <c r="AG485" s="70">
        <f t="shared" si="132"/>
        <v>621</v>
      </c>
      <c r="AH485" s="70">
        <f t="shared" si="133"/>
        <v>2018</v>
      </c>
      <c r="AI485" s="70">
        <f t="shared" si="134"/>
        <v>690</v>
      </c>
      <c r="AJ485" s="70">
        <f t="shared" si="135"/>
        <v>2022</v>
      </c>
      <c r="AK485" s="70" t="str">
        <f t="shared" si="136"/>
        <v/>
      </c>
      <c r="AL485" s="72">
        <f>IF(AK485="Adjust",(_xlfn.XLOOKUP(A485,'Adj factor'!A:A,'Adj factor'!I:I,,0)*AI485),'Aggregate (2)'!AI485)</f>
        <v>690</v>
      </c>
      <c r="AM485" s="72">
        <f t="shared" si="137"/>
        <v>690</v>
      </c>
      <c r="AN485" s="73" t="str">
        <f t="shared" si="138"/>
        <v>Increasing</v>
      </c>
      <c r="AO485" s="42">
        <f>VLOOKUP(B485,'Growthrates source'!A$2:H$49,8,FALSE)</f>
        <v>8.5981075235392446E-2</v>
      </c>
      <c r="AP485" s="42">
        <f>VLOOKUP(B485,'Growthrates source'!A$2:I$49,9,FALSE)</f>
        <v>0.24963048725605397</v>
      </c>
      <c r="AQ485" s="41">
        <f t="shared" si="139"/>
        <v>6.5057065129309315</v>
      </c>
      <c r="AR485" s="41">
        <f t="shared" si="140"/>
        <v>21.146545414221055</v>
      </c>
      <c r="AS485" s="43">
        <f t="shared" si="141"/>
        <v>2.0499364519699887</v>
      </c>
      <c r="AT485" s="43">
        <f t="shared" si="142"/>
        <v>4.1342354976377926</v>
      </c>
      <c r="AU485" s="43">
        <f t="shared" si="143"/>
        <v>4.1196292572487563</v>
      </c>
    </row>
    <row r="486" spans="1:47" x14ac:dyDescent="0.35">
      <c r="A486" t="str">
        <f>_xlfn.XLOOKUP(B486,'country codes'!G:G,'country codes'!H:H,,0)</f>
        <v>Equatorial Guinea</v>
      </c>
      <c r="B486" s="34" t="s">
        <v>171</v>
      </c>
      <c r="C486" s="41">
        <v>1193639.5</v>
      </c>
      <c r="D486" s="34" t="s">
        <v>60</v>
      </c>
      <c r="E486" s="34">
        <v>713</v>
      </c>
      <c r="F486" s="41">
        <v>1243941.0000000002</v>
      </c>
      <c r="G486" s="34">
        <v>73</v>
      </c>
      <c r="I486" s="34">
        <v>8</v>
      </c>
      <c r="K486" s="34">
        <v>841</v>
      </c>
      <c r="M486" s="34">
        <v>3</v>
      </c>
      <c r="O486" s="34">
        <v>225</v>
      </c>
      <c r="P486" s="41">
        <v>1502091.5000000002</v>
      </c>
      <c r="Q486" s="34">
        <v>112</v>
      </c>
      <c r="R486" s="34">
        <f t="shared" si="126"/>
        <v>112</v>
      </c>
      <c r="T486" s="34">
        <v>83</v>
      </c>
      <c r="V486" s="34">
        <v>466</v>
      </c>
      <c r="X486" s="34">
        <v>294</v>
      </c>
      <c r="Y486" s="41">
        <v>1674908</v>
      </c>
      <c r="Z486" s="34">
        <v>128</v>
      </c>
      <c r="AA486" s="34">
        <v>0</v>
      </c>
      <c r="AB486" s="35">
        <f t="shared" si="127"/>
        <v>841</v>
      </c>
      <c r="AC486" s="35">
        <f t="shared" si="128"/>
        <v>225</v>
      </c>
      <c r="AD486" s="35">
        <f t="shared" si="129"/>
        <v>466</v>
      </c>
      <c r="AE486" s="70">
        <f t="shared" si="130"/>
        <v>73</v>
      </c>
      <c r="AF486" s="70">
        <f t="shared" si="131"/>
        <v>2013</v>
      </c>
      <c r="AG486" s="70">
        <f t="shared" si="132"/>
        <v>112</v>
      </c>
      <c r="AH486" s="70">
        <f t="shared" si="133"/>
        <v>2018</v>
      </c>
      <c r="AI486" s="70">
        <f t="shared" si="134"/>
        <v>128</v>
      </c>
      <c r="AJ486" s="70">
        <f t="shared" si="135"/>
        <v>2022</v>
      </c>
      <c r="AK486" s="70" t="str">
        <f t="shared" si="136"/>
        <v/>
      </c>
      <c r="AL486" s="72">
        <f>IF(AK486="Adjust",(_xlfn.XLOOKUP(A486,'Adj factor'!A:A,'Adj factor'!I:I,,0)*AI486),'Aggregate (2)'!AI486)</f>
        <v>128</v>
      </c>
      <c r="AM486" s="72">
        <f t="shared" si="137"/>
        <v>128</v>
      </c>
      <c r="AN486" s="73" t="str">
        <f t="shared" si="138"/>
        <v>Increasing</v>
      </c>
      <c r="AO486" s="42">
        <f>VLOOKUP(B486,'Growthrates source'!A$2:H$49,8,FALSE)</f>
        <v>8.5981075235392446E-2</v>
      </c>
      <c r="AP486" s="42">
        <f>VLOOKUP(B486,'Growthrates source'!A$2:I$49,9,FALSE)</f>
        <v>0.24963048725605397</v>
      </c>
      <c r="AQ486" s="41">
        <f t="shared" si="139"/>
        <v>0</v>
      </c>
      <c r="AR486" s="41">
        <f t="shared" si="140"/>
        <v>0</v>
      </c>
      <c r="AS486" s="43">
        <f t="shared" si="141"/>
        <v>0.58684455291689863</v>
      </c>
      <c r="AT486" s="43">
        <f t="shared" si="142"/>
        <v>0.7456270140667195</v>
      </c>
      <c r="AU486" s="43">
        <f t="shared" si="143"/>
        <v>0.7642210796055664</v>
      </c>
    </row>
    <row r="487" spans="1:47" x14ac:dyDescent="0.35">
      <c r="A487" t="str">
        <f>_xlfn.XLOOKUP(B487,'country codes'!G:G,'country codes'!H:H,,0)</f>
        <v>Equatorial Guinea</v>
      </c>
      <c r="B487" s="34" t="s">
        <v>171</v>
      </c>
      <c r="C487" s="41">
        <v>1193640.5</v>
      </c>
      <c r="D487" s="34" t="s">
        <v>127</v>
      </c>
      <c r="E487" s="34">
        <v>0</v>
      </c>
      <c r="F487" s="41">
        <v>1243941.0000000002</v>
      </c>
      <c r="G487" s="34">
        <v>0</v>
      </c>
      <c r="I487" s="34">
        <v>0</v>
      </c>
      <c r="K487" s="34">
        <v>0</v>
      </c>
      <c r="M487" s="34">
        <v>0</v>
      </c>
      <c r="O487" s="34">
        <v>0</v>
      </c>
      <c r="P487" s="41">
        <v>1502091.5000000002</v>
      </c>
      <c r="Q487" s="34">
        <v>0</v>
      </c>
      <c r="R487" s="34">
        <f t="shared" si="126"/>
        <v>0</v>
      </c>
      <c r="T487" s="34">
        <v>0</v>
      </c>
      <c r="V487" s="34">
        <v>0</v>
      </c>
      <c r="X487" s="34">
        <v>0</v>
      </c>
      <c r="Y487" s="41">
        <v>1674908</v>
      </c>
      <c r="Z487" s="34">
        <v>146</v>
      </c>
      <c r="AA487" s="34">
        <v>0</v>
      </c>
      <c r="AB487" s="35">
        <f t="shared" si="127"/>
        <v>0</v>
      </c>
      <c r="AC487" s="35">
        <f t="shared" si="128"/>
        <v>0</v>
      </c>
      <c r="AD487" s="35">
        <f t="shared" si="129"/>
        <v>146</v>
      </c>
      <c r="AE487" s="70">
        <f t="shared" si="130"/>
        <v>0</v>
      </c>
      <c r="AF487" s="70" t="str">
        <f t="shared" si="131"/>
        <v/>
      </c>
      <c r="AG487" s="70">
        <f t="shared" si="132"/>
        <v>0</v>
      </c>
      <c r="AH487" s="70" t="str">
        <f t="shared" si="133"/>
        <v/>
      </c>
      <c r="AI487" s="70">
        <f t="shared" si="134"/>
        <v>146</v>
      </c>
      <c r="AJ487" s="70">
        <f t="shared" si="135"/>
        <v>2022</v>
      </c>
      <c r="AK487" s="70" t="str">
        <f t="shared" si="136"/>
        <v/>
      </c>
      <c r="AL487" s="72">
        <f>IF(AK487="Adjust",(_xlfn.XLOOKUP(A487,'Adj factor'!A:A,'Adj factor'!I:I,,0)*AI487),'Aggregate (2)'!AI487)</f>
        <v>146</v>
      </c>
      <c r="AM487" s="72">
        <f t="shared" si="137"/>
        <v>146</v>
      </c>
      <c r="AN487" s="73" t="str">
        <f t="shared" si="138"/>
        <v>Increasing</v>
      </c>
      <c r="AO487" s="42">
        <f>VLOOKUP(B487,'Growthrates source'!A$2:H$49,8,FALSE)</f>
        <v>8.5981075235392446E-2</v>
      </c>
      <c r="AP487" s="42">
        <f>VLOOKUP(B487,'Growthrates source'!A$2:I$49,9,FALSE)</f>
        <v>0.24963048725605397</v>
      </c>
      <c r="AQ487" s="41">
        <f t="shared" si="139"/>
        <v>0</v>
      </c>
      <c r="AR487" s="41">
        <f t="shared" si="140"/>
        <v>0</v>
      </c>
      <c r="AS487" s="43">
        <f t="shared" si="141"/>
        <v>0</v>
      </c>
      <c r="AT487" s="43">
        <f t="shared" si="142"/>
        <v>0</v>
      </c>
      <c r="AU487" s="43">
        <f t="shared" si="143"/>
        <v>0.87168966892509914</v>
      </c>
    </row>
    <row r="488" spans="1:47" x14ac:dyDescent="0.35">
      <c r="A488" t="str">
        <f>_xlfn.XLOOKUP(B488,'country codes'!G:G,'country codes'!H:H,,0)</f>
        <v>Equatorial Guinea</v>
      </c>
      <c r="B488" s="34" t="s">
        <v>171</v>
      </c>
      <c r="C488" s="41">
        <v>1193641.5</v>
      </c>
      <c r="D488" s="34" t="s">
        <v>61</v>
      </c>
      <c r="E488" s="34">
        <v>0</v>
      </c>
      <c r="F488" s="41">
        <v>1243941.0000000002</v>
      </c>
      <c r="G488" s="34">
        <v>0</v>
      </c>
      <c r="I488" s="34">
        <v>5</v>
      </c>
      <c r="K488" s="34">
        <v>1147</v>
      </c>
      <c r="M488" s="34">
        <v>0</v>
      </c>
      <c r="O488" s="34">
        <v>0</v>
      </c>
      <c r="P488" s="41">
        <v>1502091.5000000002</v>
      </c>
      <c r="Q488" s="34">
        <v>0</v>
      </c>
      <c r="R488" s="34">
        <f t="shared" si="126"/>
        <v>0</v>
      </c>
      <c r="T488" s="34">
        <v>6</v>
      </c>
      <c r="V488" s="34">
        <v>0</v>
      </c>
      <c r="X488" s="34">
        <v>620</v>
      </c>
      <c r="Y488" s="41">
        <v>1674908</v>
      </c>
      <c r="Z488" s="34">
        <v>25</v>
      </c>
      <c r="AA488" s="34">
        <v>0</v>
      </c>
      <c r="AB488" s="35">
        <f t="shared" si="127"/>
        <v>1147</v>
      </c>
      <c r="AC488" s="35">
        <f t="shared" si="128"/>
        <v>6</v>
      </c>
      <c r="AD488" s="35">
        <f t="shared" si="129"/>
        <v>620</v>
      </c>
      <c r="AE488" s="70">
        <f t="shared" si="130"/>
        <v>5</v>
      </c>
      <c r="AF488" s="70">
        <f t="shared" si="131"/>
        <v>2014</v>
      </c>
      <c r="AG488" s="70">
        <f t="shared" si="132"/>
        <v>6</v>
      </c>
      <c r="AH488" s="70">
        <f t="shared" si="133"/>
        <v>2019</v>
      </c>
      <c r="AI488" s="70">
        <f t="shared" si="134"/>
        <v>25</v>
      </c>
      <c r="AJ488" s="70">
        <f t="shared" si="135"/>
        <v>2022</v>
      </c>
      <c r="AK488" s="70" t="str">
        <f t="shared" si="136"/>
        <v/>
      </c>
      <c r="AL488" s="72">
        <f>IF(AK488="Adjust",(_xlfn.XLOOKUP(A488,'Adj factor'!A:A,'Adj factor'!I:I,,0)*AI488),'Aggregate (2)'!AI488)</f>
        <v>25</v>
      </c>
      <c r="AM488" s="72">
        <f t="shared" si="137"/>
        <v>25</v>
      </c>
      <c r="AN488" s="73" t="str">
        <f t="shared" si="138"/>
        <v>Increasing</v>
      </c>
      <c r="AO488" s="42">
        <f>VLOOKUP(B488,'Growthrates source'!A$2:H$49,8,FALSE)</f>
        <v>8.5981075235392446E-2</v>
      </c>
      <c r="AP488" s="42">
        <f>VLOOKUP(B488,'Growthrates source'!A$2:I$49,9,FALSE)</f>
        <v>0.24963048725605397</v>
      </c>
      <c r="AQ488" s="41">
        <f t="shared" si="139"/>
        <v>0</v>
      </c>
      <c r="AR488" s="41">
        <f t="shared" si="140"/>
        <v>0</v>
      </c>
      <c r="AS488" s="43">
        <f t="shared" si="141"/>
        <v>4.0194832391568402E-2</v>
      </c>
      <c r="AT488" s="43">
        <f t="shared" si="142"/>
        <v>3.994430432500283E-2</v>
      </c>
      <c r="AU488" s="43">
        <f t="shared" si="143"/>
        <v>0.1492619296104622</v>
      </c>
    </row>
    <row r="489" spans="1:47" x14ac:dyDescent="0.35">
      <c r="A489" t="str">
        <f>_xlfn.XLOOKUP(B489,'country codes'!G:G,'country codes'!H:H,,0)</f>
        <v>Equatorial Guinea</v>
      </c>
      <c r="B489" s="34" t="s">
        <v>171</v>
      </c>
      <c r="C489" s="41">
        <v>1193642.5</v>
      </c>
      <c r="D489" s="34" t="s">
        <v>62</v>
      </c>
      <c r="E489" s="34">
        <v>0</v>
      </c>
      <c r="F489" s="41">
        <v>1243941.0000000002</v>
      </c>
      <c r="G489" s="34">
        <v>0</v>
      </c>
      <c r="I489" s="34">
        <v>1</v>
      </c>
      <c r="K489" s="34">
        <v>5310</v>
      </c>
      <c r="M489" s="34">
        <v>0</v>
      </c>
      <c r="O489" s="34">
        <v>0</v>
      </c>
      <c r="P489" s="41">
        <v>1502091.5000000002</v>
      </c>
      <c r="Q489" s="34">
        <v>0</v>
      </c>
      <c r="R489" s="34">
        <f t="shared" si="126"/>
        <v>0</v>
      </c>
      <c r="T489" s="34">
        <v>0</v>
      </c>
      <c r="V489" s="34">
        <v>0</v>
      </c>
      <c r="X489" s="34">
        <v>0</v>
      </c>
      <c r="Y489" s="41">
        <v>1674908</v>
      </c>
      <c r="Z489" s="34">
        <v>134</v>
      </c>
      <c r="AA489" s="34">
        <v>0</v>
      </c>
      <c r="AB489" s="35">
        <f t="shared" si="127"/>
        <v>5310</v>
      </c>
      <c r="AC489" s="35">
        <f t="shared" si="128"/>
        <v>0</v>
      </c>
      <c r="AD489" s="35">
        <f t="shared" si="129"/>
        <v>134</v>
      </c>
      <c r="AE489" s="70">
        <f t="shared" si="130"/>
        <v>1</v>
      </c>
      <c r="AF489" s="70">
        <f t="shared" si="131"/>
        <v>2014</v>
      </c>
      <c r="AG489" s="70">
        <f t="shared" si="132"/>
        <v>0</v>
      </c>
      <c r="AH489" s="70" t="str">
        <f t="shared" si="133"/>
        <v/>
      </c>
      <c r="AI489" s="70">
        <f t="shared" si="134"/>
        <v>134</v>
      </c>
      <c r="AJ489" s="70">
        <f t="shared" si="135"/>
        <v>2022</v>
      </c>
      <c r="AK489" s="70" t="str">
        <f t="shared" si="136"/>
        <v/>
      </c>
      <c r="AL489" s="72">
        <f>IF(AK489="Adjust",(_xlfn.XLOOKUP(A489,'Adj factor'!A:A,'Adj factor'!I:I,,0)*AI489),'Aggregate (2)'!AI489)</f>
        <v>134</v>
      </c>
      <c r="AM489" s="72">
        <f t="shared" si="137"/>
        <v>134</v>
      </c>
      <c r="AN489" s="73" t="str">
        <f t="shared" si="138"/>
        <v>Increasing</v>
      </c>
      <c r="AO489" s="42">
        <f>VLOOKUP(B489,'Growthrates source'!A$2:H$49,8,FALSE)</f>
        <v>8.5981075235392446E-2</v>
      </c>
      <c r="AP489" s="42">
        <f>VLOOKUP(B489,'Growthrates source'!A$2:I$49,9,FALSE)</f>
        <v>0.24963048725605397</v>
      </c>
      <c r="AQ489" s="41">
        <f t="shared" si="139"/>
        <v>0</v>
      </c>
      <c r="AR489" s="41">
        <f t="shared" si="140"/>
        <v>0</v>
      </c>
      <c r="AS489" s="43">
        <f t="shared" si="141"/>
        <v>8.0389664783136802E-3</v>
      </c>
      <c r="AT489" s="43">
        <f t="shared" si="142"/>
        <v>0</v>
      </c>
      <c r="AU489" s="43">
        <f t="shared" si="143"/>
        <v>0.80004394271207735</v>
      </c>
    </row>
    <row r="490" spans="1:47" x14ac:dyDescent="0.35">
      <c r="A490" t="str">
        <f>_xlfn.XLOOKUP(B490,'country codes'!G:G,'country codes'!H:H,,0)</f>
        <v>Equatorial Guinea</v>
      </c>
      <c r="B490" s="34" t="s">
        <v>171</v>
      </c>
      <c r="C490" s="41">
        <v>1193643.5</v>
      </c>
      <c r="D490" s="34" t="s">
        <v>227</v>
      </c>
      <c r="E490" s="34">
        <v>0</v>
      </c>
      <c r="F490" s="41">
        <v>1243941.0000000002</v>
      </c>
      <c r="G490" s="34">
        <v>0</v>
      </c>
      <c r="I490" s="34">
        <v>0</v>
      </c>
      <c r="K490" s="34">
        <v>0</v>
      </c>
      <c r="M490" s="34">
        <v>0</v>
      </c>
      <c r="O490" s="34">
        <v>0</v>
      </c>
      <c r="P490" s="41">
        <v>1502091.5000000002</v>
      </c>
      <c r="Q490" s="34">
        <v>0</v>
      </c>
      <c r="R490" s="34">
        <f t="shared" si="126"/>
        <v>1847</v>
      </c>
      <c r="T490" s="34">
        <v>0</v>
      </c>
      <c r="V490" s="34">
        <v>0</v>
      </c>
      <c r="X490" s="34">
        <v>0</v>
      </c>
      <c r="Y490" s="41">
        <v>1674908</v>
      </c>
      <c r="Z490" s="34">
        <v>0</v>
      </c>
      <c r="AA490" s="34">
        <v>1847</v>
      </c>
      <c r="AB490" s="35">
        <f t="shared" si="127"/>
        <v>0</v>
      </c>
      <c r="AC490" s="35">
        <f t="shared" si="128"/>
        <v>0</v>
      </c>
      <c r="AD490" s="35">
        <f t="shared" si="129"/>
        <v>0</v>
      </c>
      <c r="AE490" s="70">
        <f t="shared" si="130"/>
        <v>0</v>
      </c>
      <c r="AF490" s="70" t="str">
        <f t="shared" si="131"/>
        <v/>
      </c>
      <c r="AG490" s="70">
        <f t="shared" si="132"/>
        <v>1847</v>
      </c>
      <c r="AH490" s="70" t="str">
        <f t="shared" si="133"/>
        <v>2018 (triag)</v>
      </c>
      <c r="AI490" s="70">
        <f t="shared" si="134"/>
        <v>1847</v>
      </c>
      <c r="AJ490" s="70" t="str">
        <f t="shared" si="135"/>
        <v>2018 (triag)</v>
      </c>
      <c r="AK490" s="70" t="str">
        <f t="shared" si="136"/>
        <v/>
      </c>
      <c r="AL490" s="72">
        <f>IF(AK490="Adjust",(_xlfn.XLOOKUP(A490,'Adj factor'!A:A,'Adj factor'!I:I,,0)*AI490),'Aggregate (2)'!AI490)</f>
        <v>1847</v>
      </c>
      <c r="AM490" s="72">
        <f t="shared" si="137"/>
        <v>1847</v>
      </c>
      <c r="AN490" s="73" t="str">
        <f t="shared" si="138"/>
        <v>No change</v>
      </c>
      <c r="AO490" s="42">
        <f>VLOOKUP(B490,'Growthrates source'!A$2:H$49,8,FALSE)</f>
        <v>8.5981075235392446E-2</v>
      </c>
      <c r="AP490" s="42">
        <f>VLOOKUP(B490,'Growthrates source'!A$2:I$49,9,FALSE)</f>
        <v>0.24963048725605397</v>
      </c>
      <c r="AQ490" s="41">
        <f t="shared" si="139"/>
        <v>1201.603992938343</v>
      </c>
      <c r="AR490" s="41">
        <f t="shared" si="140"/>
        <v>3905.7669380066291</v>
      </c>
      <c r="AS490" s="43">
        <f t="shared" si="141"/>
        <v>0</v>
      </c>
      <c r="AT490" s="43">
        <f t="shared" si="142"/>
        <v>12.296188348046705</v>
      </c>
      <c r="AU490" s="43">
        <f t="shared" si="143"/>
        <v>11.027471359620947</v>
      </c>
    </row>
    <row r="491" spans="1:47" x14ac:dyDescent="0.35">
      <c r="A491" t="str">
        <f>_xlfn.XLOOKUP(B491,'country codes'!G:G,'country codes'!H:H,,0)</f>
        <v>Equatorial Guinea</v>
      </c>
      <c r="B491" s="34" t="s">
        <v>171</v>
      </c>
      <c r="C491" s="41">
        <v>1193644.5</v>
      </c>
      <c r="D491" s="34" t="s">
        <v>228</v>
      </c>
      <c r="E491" s="34">
        <v>0</v>
      </c>
      <c r="F491" s="41">
        <v>1243941.0000000002</v>
      </c>
      <c r="G491" s="34">
        <v>0</v>
      </c>
      <c r="I491" s="34">
        <v>0</v>
      </c>
      <c r="K491" s="34">
        <v>0</v>
      </c>
      <c r="M491" s="34">
        <v>0</v>
      </c>
      <c r="O491" s="34">
        <v>0</v>
      </c>
      <c r="P491" s="41">
        <v>1502091.5000000002</v>
      </c>
      <c r="Q491" s="34">
        <v>0</v>
      </c>
      <c r="R491" s="34">
        <f t="shared" si="126"/>
        <v>0</v>
      </c>
      <c r="T491" s="34">
        <v>0</v>
      </c>
      <c r="V491" s="34">
        <v>0</v>
      </c>
      <c r="X491" s="34">
        <v>0</v>
      </c>
      <c r="Y491" s="41">
        <v>1674908</v>
      </c>
      <c r="Z491" s="34">
        <v>0</v>
      </c>
      <c r="AA491" s="34">
        <v>0</v>
      </c>
      <c r="AB491" s="35">
        <f t="shared" si="127"/>
        <v>0</v>
      </c>
      <c r="AC491" s="35">
        <f t="shared" si="128"/>
        <v>0</v>
      </c>
      <c r="AD491" s="35">
        <f t="shared" si="129"/>
        <v>0</v>
      </c>
      <c r="AE491" s="70">
        <f t="shared" si="130"/>
        <v>0</v>
      </c>
      <c r="AF491" s="70" t="str">
        <f t="shared" si="131"/>
        <v/>
      </c>
      <c r="AG491" s="70">
        <f t="shared" si="132"/>
        <v>0</v>
      </c>
      <c r="AH491" s="70" t="str">
        <f t="shared" si="133"/>
        <v/>
      </c>
      <c r="AI491" s="70">
        <f t="shared" si="134"/>
        <v>0</v>
      </c>
      <c r="AJ491" s="70" t="str">
        <f t="shared" si="135"/>
        <v/>
      </c>
      <c r="AK491" s="70" t="str">
        <f t="shared" si="136"/>
        <v/>
      </c>
      <c r="AL491" s="72">
        <f>IF(AK491="Adjust",(_xlfn.XLOOKUP(A491,'Adj factor'!A:A,'Adj factor'!I:I,,0)*AI491),'Aggregate (2)'!AI491)</f>
        <v>0</v>
      </c>
      <c r="AM491" s="72">
        <f t="shared" si="137"/>
        <v>0</v>
      </c>
      <c r="AN491" s="73" t="str">
        <f t="shared" si="138"/>
        <v>No change</v>
      </c>
      <c r="AO491" s="42">
        <f>VLOOKUP(B491,'Growthrates source'!A$2:H$49,8,FALSE)</f>
        <v>8.5981075235392446E-2</v>
      </c>
      <c r="AP491" s="42">
        <f>VLOOKUP(B491,'Growthrates source'!A$2:I$49,9,FALSE)</f>
        <v>0.24963048725605397</v>
      </c>
      <c r="AQ491" s="41">
        <f t="shared" si="139"/>
        <v>0</v>
      </c>
      <c r="AR491" s="41">
        <f t="shared" si="140"/>
        <v>0</v>
      </c>
      <c r="AS491" s="43">
        <f t="shared" si="141"/>
        <v>0</v>
      </c>
      <c r="AT491" s="43">
        <f t="shared" si="142"/>
        <v>0</v>
      </c>
      <c r="AU491" s="43">
        <f t="shared" si="143"/>
        <v>0</v>
      </c>
    </row>
    <row r="492" spans="1:47" x14ac:dyDescent="0.35">
      <c r="A492" t="str">
        <f>_xlfn.XLOOKUP(B492,'country codes'!G:G,'country codes'!H:H,,0)</f>
        <v>Equatorial Guinea</v>
      </c>
      <c r="B492" s="34" t="s">
        <v>171</v>
      </c>
      <c r="C492" s="41">
        <v>1193645.5</v>
      </c>
      <c r="D492" s="34" t="s">
        <v>229</v>
      </c>
      <c r="E492" s="34">
        <v>0</v>
      </c>
      <c r="F492" s="41">
        <v>1243941.0000000002</v>
      </c>
      <c r="G492" s="34">
        <v>0</v>
      </c>
      <c r="I492" s="34">
        <v>0</v>
      </c>
      <c r="K492" s="34">
        <v>0</v>
      </c>
      <c r="M492" s="34">
        <v>0</v>
      </c>
      <c r="O492" s="34">
        <v>0</v>
      </c>
      <c r="P492" s="41">
        <v>1502091.5000000002</v>
      </c>
      <c r="Q492" s="34">
        <v>0</v>
      </c>
      <c r="R492" s="34">
        <f t="shared" si="126"/>
        <v>5</v>
      </c>
      <c r="T492" s="34">
        <v>0</v>
      </c>
      <c r="V492" s="34">
        <v>0</v>
      </c>
      <c r="X492" s="34">
        <v>0</v>
      </c>
      <c r="Y492" s="41">
        <v>1674908</v>
      </c>
      <c r="Z492" s="34">
        <v>0</v>
      </c>
      <c r="AA492" s="34">
        <v>5</v>
      </c>
      <c r="AB492" s="35">
        <f t="shared" si="127"/>
        <v>0</v>
      </c>
      <c r="AC492" s="35">
        <f t="shared" si="128"/>
        <v>0</v>
      </c>
      <c r="AD492" s="35">
        <f t="shared" si="129"/>
        <v>0</v>
      </c>
      <c r="AE492" s="70">
        <f t="shared" si="130"/>
        <v>0</v>
      </c>
      <c r="AF492" s="70" t="str">
        <f t="shared" si="131"/>
        <v/>
      </c>
      <c r="AG492" s="70">
        <f t="shared" si="132"/>
        <v>5</v>
      </c>
      <c r="AH492" s="70" t="str">
        <f t="shared" si="133"/>
        <v>2018 (triag)</v>
      </c>
      <c r="AI492" s="70">
        <f t="shared" si="134"/>
        <v>5</v>
      </c>
      <c r="AJ492" s="70" t="str">
        <f t="shared" si="135"/>
        <v>2018 (triag)</v>
      </c>
      <c r="AK492" s="70" t="str">
        <f t="shared" si="136"/>
        <v/>
      </c>
      <c r="AL492" s="72">
        <f>IF(AK492="Adjust",(_xlfn.XLOOKUP(A492,'Adj factor'!A:A,'Adj factor'!I:I,,0)*AI492),'Aggregate (2)'!AI492)</f>
        <v>5</v>
      </c>
      <c r="AM492" s="72">
        <f t="shared" si="137"/>
        <v>5</v>
      </c>
      <c r="AN492" s="73" t="str">
        <f t="shared" si="138"/>
        <v>No change</v>
      </c>
      <c r="AO492" s="42">
        <f>VLOOKUP(B492,'Growthrates source'!A$2:H$49,8,FALSE)</f>
        <v>8.5981075235392446E-2</v>
      </c>
      <c r="AP492" s="42">
        <f>VLOOKUP(B492,'Growthrates source'!A$2:I$49,9,FALSE)</f>
        <v>0.24963048725605397</v>
      </c>
      <c r="AQ492" s="41">
        <f t="shared" si="139"/>
        <v>3.2528532564654657</v>
      </c>
      <c r="AR492" s="41">
        <f t="shared" si="140"/>
        <v>10.573272707110528</v>
      </c>
      <c r="AS492" s="43">
        <f t="shared" si="141"/>
        <v>0</v>
      </c>
      <c r="AT492" s="43">
        <f t="shared" si="142"/>
        <v>3.3286920270835692E-2</v>
      </c>
      <c r="AU492" s="43">
        <f t="shared" si="143"/>
        <v>2.9852385922092436E-2</v>
      </c>
    </row>
    <row r="493" spans="1:47" x14ac:dyDescent="0.35">
      <c r="A493" t="str">
        <f>_xlfn.XLOOKUP(B493,'country codes'!G:G,'country codes'!H:H,,0)</f>
        <v>Equatorial Guinea</v>
      </c>
      <c r="B493" s="34" t="s">
        <v>171</v>
      </c>
      <c r="C493" s="41">
        <v>1193646.5</v>
      </c>
      <c r="D493" s="34" t="s">
        <v>133</v>
      </c>
      <c r="E493" s="34">
        <v>0</v>
      </c>
      <c r="F493" s="41">
        <v>1243941.0000000002</v>
      </c>
      <c r="G493" s="34">
        <v>0</v>
      </c>
      <c r="I493" s="34">
        <v>0</v>
      </c>
      <c r="K493" s="34">
        <v>0</v>
      </c>
      <c r="M493" s="34">
        <v>0</v>
      </c>
      <c r="O493" s="34">
        <v>0</v>
      </c>
      <c r="P493" s="41">
        <v>1502091.5000000002</v>
      </c>
      <c r="Q493" s="34">
        <v>2</v>
      </c>
      <c r="R493" s="34">
        <f t="shared" si="126"/>
        <v>134</v>
      </c>
      <c r="T493" s="34">
        <v>0</v>
      </c>
      <c r="V493" s="34">
        <v>0</v>
      </c>
      <c r="X493" s="34">
        <v>0</v>
      </c>
      <c r="Y493" s="41">
        <v>1674908</v>
      </c>
      <c r="Z493" s="34">
        <v>0</v>
      </c>
      <c r="AA493" s="34">
        <v>134</v>
      </c>
      <c r="AB493" s="35">
        <f t="shared" si="127"/>
        <v>0</v>
      </c>
      <c r="AC493" s="35">
        <f t="shared" si="128"/>
        <v>2</v>
      </c>
      <c r="AD493" s="35">
        <f t="shared" si="129"/>
        <v>0</v>
      </c>
      <c r="AE493" s="70">
        <f t="shared" si="130"/>
        <v>0</v>
      </c>
      <c r="AF493" s="70" t="str">
        <f t="shared" si="131"/>
        <v/>
      </c>
      <c r="AG493" s="70">
        <f t="shared" si="132"/>
        <v>134</v>
      </c>
      <c r="AH493" s="70" t="str">
        <f t="shared" si="133"/>
        <v>2018 (triag)</v>
      </c>
      <c r="AI493" s="70">
        <f t="shared" si="134"/>
        <v>134</v>
      </c>
      <c r="AJ493" s="70" t="str">
        <f t="shared" si="135"/>
        <v>2018 (triag)</v>
      </c>
      <c r="AK493" s="70" t="str">
        <f t="shared" si="136"/>
        <v/>
      </c>
      <c r="AL493" s="72">
        <f>IF(AK493="Adjust",(_xlfn.XLOOKUP(A493,'Adj factor'!A:A,'Adj factor'!I:I,,0)*AI493),'Aggregate (2)'!AI493)</f>
        <v>134</v>
      </c>
      <c r="AM493" s="72">
        <f t="shared" si="137"/>
        <v>134</v>
      </c>
      <c r="AN493" s="73" t="str">
        <f t="shared" si="138"/>
        <v>No change</v>
      </c>
      <c r="AO493" s="42">
        <f>VLOOKUP(B493,'Growthrates source'!A$2:H$49,8,FALSE)</f>
        <v>8.5981075235392446E-2</v>
      </c>
      <c r="AP493" s="42">
        <f>VLOOKUP(B493,'Growthrates source'!A$2:I$49,9,FALSE)</f>
        <v>0.24963048725605397</v>
      </c>
      <c r="AQ493" s="41">
        <f t="shared" si="139"/>
        <v>87.176467273274483</v>
      </c>
      <c r="AR493" s="41">
        <f t="shared" si="140"/>
        <v>283.36370855056214</v>
      </c>
      <c r="AS493" s="43">
        <f t="shared" si="141"/>
        <v>0</v>
      </c>
      <c r="AT493" s="43">
        <f t="shared" si="142"/>
        <v>0.89208946325839655</v>
      </c>
      <c r="AU493" s="43">
        <f t="shared" si="143"/>
        <v>0.80004394271207735</v>
      </c>
    </row>
    <row r="494" spans="1:47" x14ac:dyDescent="0.35">
      <c r="A494" t="str">
        <f>_xlfn.XLOOKUP(B494,'country codes'!G:G,'country codes'!H:H,,0)</f>
        <v>Equatorial Guinea</v>
      </c>
      <c r="B494" s="34" t="s">
        <v>171</v>
      </c>
      <c r="C494" s="41">
        <v>1193647.5</v>
      </c>
      <c r="D494" s="34" t="s">
        <v>230</v>
      </c>
      <c r="E494" s="34">
        <v>0</v>
      </c>
      <c r="F494" s="41">
        <v>1243941.0000000002</v>
      </c>
      <c r="G494" s="34">
        <v>0</v>
      </c>
      <c r="I494" s="34">
        <v>0</v>
      </c>
      <c r="K494" s="34">
        <v>0</v>
      </c>
      <c r="M494" s="34">
        <v>0</v>
      </c>
      <c r="O494" s="34">
        <v>0</v>
      </c>
      <c r="P494" s="41">
        <v>1502091.5000000002</v>
      </c>
      <c r="Q494" s="34">
        <v>0</v>
      </c>
      <c r="R494" s="34">
        <f t="shared" si="126"/>
        <v>0</v>
      </c>
      <c r="T494" s="34">
        <v>0</v>
      </c>
      <c r="V494" s="34">
        <v>0</v>
      </c>
      <c r="X494" s="34">
        <v>0</v>
      </c>
      <c r="Y494" s="41">
        <v>1674908</v>
      </c>
      <c r="Z494" s="34">
        <v>282</v>
      </c>
      <c r="AA494" s="34">
        <v>0</v>
      </c>
      <c r="AB494" s="35">
        <f t="shared" si="127"/>
        <v>0</v>
      </c>
      <c r="AC494" s="35">
        <f t="shared" si="128"/>
        <v>0</v>
      </c>
      <c r="AD494" s="35">
        <f t="shared" si="129"/>
        <v>282</v>
      </c>
      <c r="AE494" s="70">
        <f t="shared" si="130"/>
        <v>0</v>
      </c>
      <c r="AF494" s="70" t="str">
        <f t="shared" si="131"/>
        <v/>
      </c>
      <c r="AG494" s="70">
        <f t="shared" si="132"/>
        <v>0</v>
      </c>
      <c r="AH494" s="70" t="str">
        <f t="shared" si="133"/>
        <v/>
      </c>
      <c r="AI494" s="70">
        <f t="shared" si="134"/>
        <v>282</v>
      </c>
      <c r="AJ494" s="70">
        <f t="shared" si="135"/>
        <v>2022</v>
      </c>
      <c r="AK494" s="70" t="str">
        <f t="shared" si="136"/>
        <v/>
      </c>
      <c r="AL494" s="72">
        <f>IF(AK494="Adjust",(_xlfn.XLOOKUP(A494,'Adj factor'!A:A,'Adj factor'!I:I,,0)*AI494),'Aggregate (2)'!AI494)</f>
        <v>282</v>
      </c>
      <c r="AM494" s="72">
        <f t="shared" si="137"/>
        <v>282</v>
      </c>
      <c r="AN494" s="73" t="str">
        <f t="shared" si="138"/>
        <v>Increasing</v>
      </c>
      <c r="AO494" s="42">
        <f>VLOOKUP(B494,'Growthrates source'!A$2:H$49,8,FALSE)</f>
        <v>8.5981075235392446E-2</v>
      </c>
      <c r="AP494" s="42">
        <f>VLOOKUP(B494,'Growthrates source'!A$2:I$49,9,FALSE)</f>
        <v>0.24963048725605397</v>
      </c>
      <c r="AQ494" s="41">
        <f t="shared" si="139"/>
        <v>0</v>
      </c>
      <c r="AR494" s="41">
        <f t="shared" si="140"/>
        <v>0</v>
      </c>
      <c r="AS494" s="43">
        <f t="shared" si="141"/>
        <v>0</v>
      </c>
      <c r="AT494" s="43">
        <f t="shared" si="142"/>
        <v>0</v>
      </c>
      <c r="AU494" s="43">
        <f t="shared" si="143"/>
        <v>1.6836745660060135</v>
      </c>
    </row>
    <row r="495" spans="1:47" x14ac:dyDescent="0.35">
      <c r="A495" t="str">
        <f>_xlfn.XLOOKUP(B495,'country codes'!G:G,'country codes'!H:H,,0)</f>
        <v>Equatorial Guinea</v>
      </c>
      <c r="B495" s="34" t="s">
        <v>171</v>
      </c>
      <c r="C495" s="41">
        <v>1193648.5</v>
      </c>
      <c r="D495" s="34" t="s">
        <v>136</v>
      </c>
      <c r="E495" s="34">
        <v>0</v>
      </c>
      <c r="F495" s="41">
        <v>1243941.0000000002</v>
      </c>
      <c r="G495" s="34">
        <v>0</v>
      </c>
      <c r="I495" s="34">
        <v>0</v>
      </c>
      <c r="K495" s="34">
        <v>0</v>
      </c>
      <c r="M495" s="34">
        <v>0</v>
      </c>
      <c r="O495" s="34">
        <v>0</v>
      </c>
      <c r="P495" s="41">
        <v>1502091.5000000002</v>
      </c>
      <c r="Q495" s="34">
        <v>0</v>
      </c>
      <c r="R495" s="34">
        <f t="shared" si="126"/>
        <v>0</v>
      </c>
      <c r="T495" s="34">
        <v>0</v>
      </c>
      <c r="V495" s="34">
        <v>0</v>
      </c>
      <c r="X495" s="34">
        <v>0</v>
      </c>
      <c r="Y495" s="41">
        <v>1674908</v>
      </c>
      <c r="Z495" s="34">
        <v>0</v>
      </c>
      <c r="AA495" s="34">
        <v>0</v>
      </c>
      <c r="AB495" s="35">
        <f t="shared" si="127"/>
        <v>0</v>
      </c>
      <c r="AC495" s="35">
        <f t="shared" si="128"/>
        <v>0</v>
      </c>
      <c r="AD495" s="35">
        <f t="shared" si="129"/>
        <v>0</v>
      </c>
      <c r="AE495" s="70">
        <f t="shared" si="130"/>
        <v>0</v>
      </c>
      <c r="AF495" s="70" t="str">
        <f t="shared" si="131"/>
        <v/>
      </c>
      <c r="AG495" s="70">
        <f t="shared" si="132"/>
        <v>0</v>
      </c>
      <c r="AH495" s="70" t="str">
        <f t="shared" si="133"/>
        <v/>
      </c>
      <c r="AI495" s="70">
        <f t="shared" si="134"/>
        <v>0</v>
      </c>
      <c r="AJ495" s="70" t="str">
        <f t="shared" si="135"/>
        <v/>
      </c>
      <c r="AK495" s="70" t="str">
        <f t="shared" si="136"/>
        <v/>
      </c>
      <c r="AL495" s="72">
        <f>IF(AK495="Adjust",(_xlfn.XLOOKUP(A495,'Adj factor'!A:A,'Adj factor'!I:I,,0)*AI495),'Aggregate (2)'!AI495)</f>
        <v>0</v>
      </c>
      <c r="AM495" s="72">
        <f t="shared" si="137"/>
        <v>0</v>
      </c>
      <c r="AN495" s="73" t="str">
        <f t="shared" si="138"/>
        <v>No change</v>
      </c>
      <c r="AO495" s="42">
        <f>VLOOKUP(B495,'Growthrates source'!A$2:H$49,8,FALSE)</f>
        <v>8.5981075235392446E-2</v>
      </c>
      <c r="AP495" s="42">
        <f>VLOOKUP(B495,'Growthrates source'!A$2:I$49,9,FALSE)</f>
        <v>0.24963048725605397</v>
      </c>
      <c r="AQ495" s="41">
        <f t="shared" si="139"/>
        <v>0</v>
      </c>
      <c r="AR495" s="41">
        <f t="shared" si="140"/>
        <v>0</v>
      </c>
      <c r="AS495" s="43">
        <f t="shared" si="141"/>
        <v>0</v>
      </c>
      <c r="AT495" s="43">
        <f t="shared" si="142"/>
        <v>0</v>
      </c>
      <c r="AU495" s="43">
        <f t="shared" si="143"/>
        <v>0</v>
      </c>
    </row>
    <row r="496" spans="1:47" x14ac:dyDescent="0.35">
      <c r="A496" t="str">
        <f>_xlfn.XLOOKUP(B496,'country codes'!G:G,'country codes'!H:H,,0)</f>
        <v>Equatorial Guinea</v>
      </c>
      <c r="B496" s="34" t="s">
        <v>171</v>
      </c>
      <c r="C496" s="41">
        <v>1193649.5</v>
      </c>
      <c r="D496" s="34" t="s">
        <v>231</v>
      </c>
      <c r="E496" s="34">
        <v>0</v>
      </c>
      <c r="F496" s="41">
        <v>1243941.0000000002</v>
      </c>
      <c r="G496" s="34">
        <v>0</v>
      </c>
      <c r="I496" s="34">
        <v>0</v>
      </c>
      <c r="K496" s="34">
        <v>0</v>
      </c>
      <c r="M496" s="34">
        <v>0</v>
      </c>
      <c r="O496" s="34">
        <v>0</v>
      </c>
      <c r="P496" s="41">
        <v>1502091.5000000002</v>
      </c>
      <c r="Q496" s="34">
        <v>0</v>
      </c>
      <c r="R496" s="34">
        <f t="shared" si="126"/>
        <v>0</v>
      </c>
      <c r="T496" s="34">
        <v>0</v>
      </c>
      <c r="V496" s="34">
        <v>0</v>
      </c>
      <c r="X496" s="34">
        <v>0</v>
      </c>
      <c r="Y496" s="41">
        <v>1674908</v>
      </c>
      <c r="Z496" s="34">
        <v>0</v>
      </c>
      <c r="AA496" s="34">
        <v>0</v>
      </c>
      <c r="AB496" s="35">
        <f t="shared" si="127"/>
        <v>0</v>
      </c>
      <c r="AC496" s="35">
        <f t="shared" si="128"/>
        <v>0</v>
      </c>
      <c r="AD496" s="35">
        <f t="shared" si="129"/>
        <v>0</v>
      </c>
      <c r="AE496" s="70">
        <f t="shared" si="130"/>
        <v>0</v>
      </c>
      <c r="AF496" s="70" t="str">
        <f t="shared" si="131"/>
        <v/>
      </c>
      <c r="AG496" s="70">
        <f t="shared" si="132"/>
        <v>0</v>
      </c>
      <c r="AH496" s="70" t="str">
        <f t="shared" si="133"/>
        <v/>
      </c>
      <c r="AI496" s="70">
        <f t="shared" si="134"/>
        <v>0</v>
      </c>
      <c r="AJ496" s="70" t="str">
        <f t="shared" si="135"/>
        <v/>
      </c>
      <c r="AK496" s="70" t="str">
        <f t="shared" si="136"/>
        <v/>
      </c>
      <c r="AL496" s="72">
        <f>IF(AK496="Adjust",(_xlfn.XLOOKUP(A496,'Adj factor'!A:A,'Adj factor'!I:I,,0)*AI496),'Aggregate (2)'!AI496)</f>
        <v>0</v>
      </c>
      <c r="AM496" s="72">
        <f t="shared" si="137"/>
        <v>0</v>
      </c>
      <c r="AN496" s="73" t="str">
        <f t="shared" si="138"/>
        <v>No change</v>
      </c>
      <c r="AO496" s="42">
        <f>VLOOKUP(B496,'Growthrates source'!A$2:H$49,8,FALSE)</f>
        <v>8.5981075235392446E-2</v>
      </c>
      <c r="AP496" s="42">
        <f>VLOOKUP(B496,'Growthrates source'!A$2:I$49,9,FALSE)</f>
        <v>0.24963048725605397</v>
      </c>
      <c r="AQ496" s="41">
        <f t="shared" si="139"/>
        <v>0</v>
      </c>
      <c r="AR496" s="41">
        <f t="shared" si="140"/>
        <v>0</v>
      </c>
      <c r="AS496" s="43">
        <f t="shared" si="141"/>
        <v>0</v>
      </c>
      <c r="AT496" s="43">
        <f t="shared" si="142"/>
        <v>0</v>
      </c>
      <c r="AU496" s="43">
        <f t="shared" si="143"/>
        <v>0</v>
      </c>
    </row>
    <row r="497" spans="1:49" x14ac:dyDescent="0.35">
      <c r="A497" t="str">
        <f>_xlfn.XLOOKUP(B497,'country codes'!G:G,'country codes'!H:H,,0)</f>
        <v>Equatorial Guinea</v>
      </c>
      <c r="B497" s="34" t="s">
        <v>171</v>
      </c>
      <c r="C497" s="41">
        <v>1193650.5</v>
      </c>
      <c r="D497" s="34" t="s">
        <v>141</v>
      </c>
      <c r="E497" s="34">
        <v>0</v>
      </c>
      <c r="F497" s="41">
        <v>1243941.0000000002</v>
      </c>
      <c r="G497" s="34">
        <v>0</v>
      </c>
      <c r="I497" s="34">
        <v>0</v>
      </c>
      <c r="K497" s="34">
        <v>0</v>
      </c>
      <c r="M497" s="34">
        <v>0</v>
      </c>
      <c r="O497" s="34">
        <v>0</v>
      </c>
      <c r="P497" s="41">
        <v>1502091.5000000002</v>
      </c>
      <c r="Q497" s="34">
        <v>0</v>
      </c>
      <c r="R497" s="34">
        <f t="shared" si="126"/>
        <v>0</v>
      </c>
      <c r="T497" s="34">
        <v>0</v>
      </c>
      <c r="V497" s="34">
        <v>0</v>
      </c>
      <c r="X497" s="34">
        <v>0</v>
      </c>
      <c r="Y497" s="41">
        <v>1674908</v>
      </c>
      <c r="Z497" s="34">
        <v>0</v>
      </c>
      <c r="AA497" s="34">
        <v>0</v>
      </c>
      <c r="AB497" s="35">
        <f t="shared" si="127"/>
        <v>0</v>
      </c>
      <c r="AC497" s="35">
        <f t="shared" si="128"/>
        <v>0</v>
      </c>
      <c r="AD497" s="35">
        <f t="shared" si="129"/>
        <v>0</v>
      </c>
      <c r="AE497" s="70">
        <f t="shared" si="130"/>
        <v>0</v>
      </c>
      <c r="AF497" s="70" t="str">
        <f t="shared" si="131"/>
        <v/>
      </c>
      <c r="AG497" s="70">
        <f t="shared" si="132"/>
        <v>0</v>
      </c>
      <c r="AH497" s="70" t="str">
        <f t="shared" si="133"/>
        <v/>
      </c>
      <c r="AI497" s="70">
        <f t="shared" si="134"/>
        <v>0</v>
      </c>
      <c r="AJ497" s="70" t="str">
        <f t="shared" si="135"/>
        <v/>
      </c>
      <c r="AK497" s="70" t="str">
        <f t="shared" si="136"/>
        <v/>
      </c>
      <c r="AL497" s="72">
        <f>IF(AK497="Adjust",(_xlfn.XLOOKUP(A497,'Adj factor'!A:A,'Adj factor'!I:I,,0)*AI497),'Aggregate (2)'!AI497)</f>
        <v>0</v>
      </c>
      <c r="AM497" s="72">
        <f t="shared" si="137"/>
        <v>0</v>
      </c>
      <c r="AN497" s="73" t="str">
        <f t="shared" si="138"/>
        <v>No change</v>
      </c>
      <c r="AO497" s="42">
        <f>VLOOKUP(B497,'Growthrates source'!A$2:H$49,8,FALSE)</f>
        <v>8.5981075235392446E-2</v>
      </c>
      <c r="AP497" s="42">
        <f>VLOOKUP(B497,'Growthrates source'!A$2:I$49,9,FALSE)</f>
        <v>0.24963048725605397</v>
      </c>
      <c r="AQ497" s="41">
        <f t="shared" si="139"/>
        <v>0</v>
      </c>
      <c r="AR497" s="41">
        <f t="shared" si="140"/>
        <v>0</v>
      </c>
      <c r="AS497" s="43">
        <f t="shared" si="141"/>
        <v>0</v>
      </c>
      <c r="AT497" s="43">
        <f t="shared" si="142"/>
        <v>0</v>
      </c>
      <c r="AU497" s="43">
        <f t="shared" si="143"/>
        <v>0</v>
      </c>
    </row>
    <row r="498" spans="1:49" x14ac:dyDescent="0.35">
      <c r="A498" t="str">
        <f>_xlfn.XLOOKUP(B498,'country codes'!G:G,'country codes'!H:H,,0)</f>
        <v>Equatorial Guinea</v>
      </c>
      <c r="B498" s="34" t="s">
        <v>171</v>
      </c>
      <c r="C498" s="41">
        <v>1193651.5</v>
      </c>
      <c r="D498" s="34" t="s">
        <v>232</v>
      </c>
      <c r="E498" s="34">
        <v>0</v>
      </c>
      <c r="F498" s="41">
        <v>1243941.0000000002</v>
      </c>
      <c r="G498" s="34">
        <v>0</v>
      </c>
      <c r="I498" s="34">
        <v>0</v>
      </c>
      <c r="K498" s="34">
        <v>0</v>
      </c>
      <c r="M498" s="34">
        <v>0</v>
      </c>
      <c r="O498" s="34">
        <v>0</v>
      </c>
      <c r="P498" s="41">
        <v>1502091.5000000002</v>
      </c>
      <c r="Q498" s="34">
        <v>0</v>
      </c>
      <c r="R498" s="34">
        <f t="shared" si="126"/>
        <v>0</v>
      </c>
      <c r="T498" s="34">
        <v>0</v>
      </c>
      <c r="V498" s="34">
        <v>0</v>
      </c>
      <c r="X498" s="34">
        <v>0</v>
      </c>
      <c r="Y498" s="41">
        <v>1674908</v>
      </c>
      <c r="Z498" s="34">
        <v>0</v>
      </c>
      <c r="AA498" s="34">
        <v>0</v>
      </c>
      <c r="AB498" s="35">
        <f t="shared" si="127"/>
        <v>0</v>
      </c>
      <c r="AC498" s="35">
        <f t="shared" si="128"/>
        <v>0</v>
      </c>
      <c r="AD498" s="35">
        <f t="shared" si="129"/>
        <v>0</v>
      </c>
      <c r="AE498" s="70">
        <f t="shared" si="130"/>
        <v>0</v>
      </c>
      <c r="AF498" s="70" t="str">
        <f t="shared" si="131"/>
        <v/>
      </c>
      <c r="AG498" s="70">
        <f t="shared" si="132"/>
        <v>0</v>
      </c>
      <c r="AH498" s="70" t="str">
        <f t="shared" si="133"/>
        <v/>
      </c>
      <c r="AI498" s="70">
        <f t="shared" si="134"/>
        <v>0</v>
      </c>
      <c r="AJ498" s="70" t="str">
        <f t="shared" si="135"/>
        <v/>
      </c>
      <c r="AK498" s="70" t="str">
        <f t="shared" si="136"/>
        <v/>
      </c>
      <c r="AL498" s="72">
        <f>IF(AK498="Adjust",(_xlfn.XLOOKUP(A498,'Adj factor'!A:A,'Adj factor'!I:I,,0)*AI498),'Aggregate (2)'!AI498)</f>
        <v>0</v>
      </c>
      <c r="AM498" s="72">
        <f t="shared" si="137"/>
        <v>0</v>
      </c>
      <c r="AN498" s="73" t="str">
        <f t="shared" si="138"/>
        <v>No change</v>
      </c>
      <c r="AO498" s="42">
        <f>VLOOKUP(B498,'Growthrates source'!A$2:H$49,8,FALSE)</f>
        <v>8.5981075235392446E-2</v>
      </c>
      <c r="AP498" s="42">
        <f>VLOOKUP(B498,'Growthrates source'!A$2:I$49,9,FALSE)</f>
        <v>0.24963048725605397</v>
      </c>
      <c r="AQ498" s="41">
        <f t="shared" si="139"/>
        <v>0</v>
      </c>
      <c r="AR498" s="41">
        <f t="shared" si="140"/>
        <v>0</v>
      </c>
      <c r="AS498" s="43">
        <f t="shared" si="141"/>
        <v>0</v>
      </c>
      <c r="AT498" s="43">
        <f t="shared" si="142"/>
        <v>0</v>
      </c>
      <c r="AU498" s="43">
        <f t="shared" si="143"/>
        <v>0</v>
      </c>
    </row>
    <row r="499" spans="1:49" x14ac:dyDescent="0.35">
      <c r="A499" t="str">
        <f>_xlfn.XLOOKUP(B499,'country codes'!G:G,'country codes'!H:H,,0)</f>
        <v>Equatorial Guinea</v>
      </c>
      <c r="B499" s="34" t="s">
        <v>171</v>
      </c>
      <c r="C499" s="41">
        <v>1193652.5</v>
      </c>
      <c r="D499" s="34" t="s">
        <v>233</v>
      </c>
      <c r="E499" s="34">
        <v>0</v>
      </c>
      <c r="F499" s="41">
        <v>1243941.0000000002</v>
      </c>
      <c r="G499" s="34">
        <v>0</v>
      </c>
      <c r="I499" s="34">
        <v>0</v>
      </c>
      <c r="K499" s="34">
        <v>0</v>
      </c>
      <c r="M499" s="34">
        <v>0</v>
      </c>
      <c r="O499" s="34">
        <v>0</v>
      </c>
      <c r="P499" s="41">
        <v>1502091.5000000002</v>
      </c>
      <c r="Q499" s="34">
        <v>0</v>
      </c>
      <c r="R499" s="34">
        <f t="shared" si="126"/>
        <v>0</v>
      </c>
      <c r="T499" s="34">
        <v>0</v>
      </c>
      <c r="V499" s="34">
        <v>0</v>
      </c>
      <c r="X499" s="34">
        <v>0</v>
      </c>
      <c r="Y499" s="41">
        <v>1674908</v>
      </c>
      <c r="Z499" s="34">
        <v>0</v>
      </c>
      <c r="AA499" s="34">
        <v>0</v>
      </c>
      <c r="AB499" s="35">
        <f t="shared" si="127"/>
        <v>0</v>
      </c>
      <c r="AC499" s="35">
        <f t="shared" si="128"/>
        <v>0</v>
      </c>
      <c r="AD499" s="35">
        <f t="shared" si="129"/>
        <v>0</v>
      </c>
      <c r="AE499" s="70">
        <f t="shared" si="130"/>
        <v>0</v>
      </c>
      <c r="AF499" s="70" t="str">
        <f t="shared" si="131"/>
        <v/>
      </c>
      <c r="AG499" s="70">
        <f t="shared" si="132"/>
        <v>0</v>
      </c>
      <c r="AH499" s="70" t="str">
        <f t="shared" si="133"/>
        <v/>
      </c>
      <c r="AI499" s="70">
        <f t="shared" si="134"/>
        <v>0</v>
      </c>
      <c r="AJ499" s="70" t="str">
        <f t="shared" si="135"/>
        <v/>
      </c>
      <c r="AK499" s="70" t="str">
        <f t="shared" si="136"/>
        <v/>
      </c>
      <c r="AL499" s="72">
        <f>IF(AK499="Adjust",(_xlfn.XLOOKUP(A499,'Adj factor'!A:A,'Adj factor'!I:I,,0)*AI499),'Aggregate (2)'!AI499)</f>
        <v>0</v>
      </c>
      <c r="AM499" s="72">
        <f t="shared" si="137"/>
        <v>0</v>
      </c>
      <c r="AN499" s="73" t="str">
        <f t="shared" si="138"/>
        <v>No change</v>
      </c>
      <c r="AO499" s="42">
        <f>VLOOKUP(B499,'Growthrates source'!A$2:H$49,8,FALSE)</f>
        <v>8.5981075235392446E-2</v>
      </c>
      <c r="AP499" s="42">
        <f>VLOOKUP(B499,'Growthrates source'!A$2:I$49,9,FALSE)</f>
        <v>0.24963048725605397</v>
      </c>
      <c r="AQ499" s="41">
        <f t="shared" si="139"/>
        <v>0</v>
      </c>
      <c r="AR499" s="41">
        <f t="shared" si="140"/>
        <v>0</v>
      </c>
      <c r="AS499" s="43">
        <f t="shared" si="141"/>
        <v>0</v>
      </c>
      <c r="AT499" s="43">
        <f t="shared" si="142"/>
        <v>0</v>
      </c>
      <c r="AU499" s="43">
        <f t="shared" si="143"/>
        <v>0</v>
      </c>
    </row>
    <row r="500" spans="1:49" x14ac:dyDescent="0.35">
      <c r="A500" t="str">
        <f>_xlfn.XLOOKUP(B500,'country codes'!G:G,'country codes'!H:H,,0)</f>
        <v>Equatorial Guinea</v>
      </c>
      <c r="B500" s="34" t="s">
        <v>171</v>
      </c>
      <c r="C500" s="41">
        <v>1193653.5</v>
      </c>
      <c r="D500" s="34" t="s">
        <v>134</v>
      </c>
      <c r="E500" s="34">
        <v>0</v>
      </c>
      <c r="F500" s="41">
        <v>1243941.0000000002</v>
      </c>
      <c r="G500" s="34">
        <v>0</v>
      </c>
      <c r="I500" s="34">
        <v>0</v>
      </c>
      <c r="K500" s="34">
        <v>0</v>
      </c>
      <c r="M500" s="34">
        <v>0</v>
      </c>
      <c r="O500" s="34">
        <v>0</v>
      </c>
      <c r="P500" s="41">
        <v>1502091.5000000002</v>
      </c>
      <c r="Q500" s="34">
        <v>0</v>
      </c>
      <c r="R500" s="34">
        <f t="shared" si="126"/>
        <v>2</v>
      </c>
      <c r="T500" s="34">
        <v>0</v>
      </c>
      <c r="V500" s="34">
        <v>0</v>
      </c>
      <c r="X500" s="34">
        <v>0</v>
      </c>
      <c r="Y500" s="41">
        <v>1674908</v>
      </c>
      <c r="Z500" s="34">
        <v>228</v>
      </c>
      <c r="AA500" s="34">
        <v>2</v>
      </c>
      <c r="AB500" s="35">
        <f t="shared" si="127"/>
        <v>0</v>
      </c>
      <c r="AC500" s="35">
        <f t="shared" si="128"/>
        <v>0</v>
      </c>
      <c r="AD500" s="35">
        <f t="shared" si="129"/>
        <v>228</v>
      </c>
      <c r="AE500" s="70">
        <f t="shared" si="130"/>
        <v>0</v>
      </c>
      <c r="AF500" s="70" t="str">
        <f t="shared" si="131"/>
        <v/>
      </c>
      <c r="AG500" s="70">
        <f t="shared" si="132"/>
        <v>2</v>
      </c>
      <c r="AH500" s="70" t="str">
        <f t="shared" si="133"/>
        <v>2018 (triag)</v>
      </c>
      <c r="AI500" s="70">
        <f t="shared" si="134"/>
        <v>228</v>
      </c>
      <c r="AJ500" s="70">
        <f t="shared" si="135"/>
        <v>2022</v>
      </c>
      <c r="AK500" s="70" t="str">
        <f t="shared" si="136"/>
        <v/>
      </c>
      <c r="AL500" s="72">
        <f>IF(AK500="Adjust",(_xlfn.XLOOKUP(A500,'Adj factor'!A:A,'Adj factor'!I:I,,0)*AI500),'Aggregate (2)'!AI500)</f>
        <v>228</v>
      </c>
      <c r="AM500" s="72">
        <f t="shared" si="137"/>
        <v>228</v>
      </c>
      <c r="AN500" s="73" t="str">
        <f t="shared" si="138"/>
        <v>Increasing</v>
      </c>
      <c r="AO500" s="42">
        <f>VLOOKUP(B500,'Growthrates source'!A$2:H$49,8,FALSE)</f>
        <v>8.5981075235392446E-2</v>
      </c>
      <c r="AP500" s="42">
        <f>VLOOKUP(B500,'Growthrates source'!A$2:I$49,9,FALSE)</f>
        <v>0.24963048725605397</v>
      </c>
      <c r="AQ500" s="41">
        <f t="shared" si="139"/>
        <v>1.3011413025861864</v>
      </c>
      <c r="AR500" s="41">
        <f t="shared" si="140"/>
        <v>4.2293090828442113</v>
      </c>
      <c r="AS500" s="43">
        <f t="shared" si="141"/>
        <v>0</v>
      </c>
      <c r="AT500" s="43">
        <f t="shared" si="142"/>
        <v>1.3314768108334277E-2</v>
      </c>
      <c r="AU500" s="43">
        <f t="shared" si="143"/>
        <v>1.3612687980474152</v>
      </c>
    </row>
    <row r="501" spans="1:49" x14ac:dyDescent="0.35">
      <c r="A501" t="str">
        <f>_xlfn.XLOOKUP(B501,'country codes'!G:G,'country codes'!H:H,,0)</f>
        <v>Equatorial Guinea</v>
      </c>
      <c r="B501" s="34" t="s">
        <v>171</v>
      </c>
      <c r="C501" s="41">
        <v>1193654.5</v>
      </c>
      <c r="D501" s="34" t="s">
        <v>142</v>
      </c>
      <c r="E501" s="34">
        <v>0</v>
      </c>
      <c r="F501" s="41">
        <v>1243941.0000000002</v>
      </c>
      <c r="G501" s="34">
        <v>0</v>
      </c>
      <c r="I501" s="34">
        <v>0</v>
      </c>
      <c r="K501" s="34">
        <v>0</v>
      </c>
      <c r="M501" s="34">
        <v>0</v>
      </c>
      <c r="O501" s="34">
        <v>0</v>
      </c>
      <c r="P501" s="41">
        <v>1502091.5000000002</v>
      </c>
      <c r="Q501" s="34">
        <v>0</v>
      </c>
      <c r="R501" s="34">
        <f t="shared" si="126"/>
        <v>0</v>
      </c>
      <c r="T501" s="34">
        <v>0</v>
      </c>
      <c r="V501" s="34">
        <v>0</v>
      </c>
      <c r="X501" s="34">
        <v>0</v>
      </c>
      <c r="Y501" s="41">
        <v>1674908</v>
      </c>
      <c r="Z501" s="34">
        <v>101</v>
      </c>
      <c r="AA501" s="34">
        <v>0</v>
      </c>
      <c r="AB501" s="35">
        <f t="shared" si="127"/>
        <v>0</v>
      </c>
      <c r="AC501" s="35">
        <f t="shared" si="128"/>
        <v>0</v>
      </c>
      <c r="AD501" s="35">
        <f t="shared" si="129"/>
        <v>101</v>
      </c>
      <c r="AE501" s="70">
        <f t="shared" si="130"/>
        <v>0</v>
      </c>
      <c r="AF501" s="70" t="str">
        <f t="shared" si="131"/>
        <v/>
      </c>
      <c r="AG501" s="70">
        <f t="shared" si="132"/>
        <v>0</v>
      </c>
      <c r="AH501" s="70" t="str">
        <f t="shared" si="133"/>
        <v/>
      </c>
      <c r="AI501" s="70">
        <f t="shared" si="134"/>
        <v>101</v>
      </c>
      <c r="AJ501" s="70">
        <f t="shared" si="135"/>
        <v>2022</v>
      </c>
      <c r="AK501" s="70" t="str">
        <f t="shared" si="136"/>
        <v/>
      </c>
      <c r="AL501" s="72">
        <f>IF(AK501="Adjust",(_xlfn.XLOOKUP(A501,'Adj factor'!A:A,'Adj factor'!I:I,,0)*AI501),'Aggregate (2)'!AI501)</f>
        <v>101</v>
      </c>
      <c r="AM501" s="72">
        <f t="shared" si="137"/>
        <v>101</v>
      </c>
      <c r="AN501" s="73" t="str">
        <f t="shared" si="138"/>
        <v>Increasing</v>
      </c>
      <c r="AO501" s="42">
        <f>VLOOKUP(B501,'Growthrates source'!A$2:H$49,8,FALSE)</f>
        <v>8.5981075235392446E-2</v>
      </c>
      <c r="AP501" s="42">
        <f>VLOOKUP(B501,'Growthrates source'!A$2:I$49,9,FALSE)</f>
        <v>0.24963048725605397</v>
      </c>
      <c r="AQ501" s="41">
        <f t="shared" si="139"/>
        <v>0</v>
      </c>
      <c r="AR501" s="41">
        <f t="shared" si="140"/>
        <v>0</v>
      </c>
      <c r="AS501" s="43">
        <f t="shared" si="141"/>
        <v>0</v>
      </c>
      <c r="AT501" s="43">
        <f t="shared" si="142"/>
        <v>0</v>
      </c>
      <c r="AU501" s="43">
        <f t="shared" si="143"/>
        <v>0.60301819562626724</v>
      </c>
    </row>
    <row r="502" spans="1:49" x14ac:dyDescent="0.35">
      <c r="A502" t="str">
        <f>_xlfn.XLOOKUP(B502,'country codes'!G:G,'country codes'!H:H,,0)</f>
        <v>Equatorial Guinea</v>
      </c>
      <c r="B502" s="34" t="s">
        <v>171</v>
      </c>
      <c r="C502" s="41">
        <v>1193655.5</v>
      </c>
      <c r="D502" s="34" t="s">
        <v>83</v>
      </c>
      <c r="E502" s="34">
        <v>0</v>
      </c>
      <c r="F502" s="41">
        <v>1243941.0000000002</v>
      </c>
      <c r="G502" s="34">
        <v>0</v>
      </c>
      <c r="I502" s="34">
        <v>0</v>
      </c>
      <c r="K502" s="34">
        <v>0</v>
      </c>
      <c r="M502" s="34">
        <v>0</v>
      </c>
      <c r="O502" s="34">
        <v>0</v>
      </c>
      <c r="P502" s="41">
        <v>1502091.5000000002</v>
      </c>
      <c r="Q502" s="34">
        <v>0</v>
      </c>
      <c r="R502" s="34">
        <f t="shared" si="126"/>
        <v>0</v>
      </c>
      <c r="T502" s="34">
        <v>0</v>
      </c>
      <c r="V502" s="34">
        <v>0</v>
      </c>
      <c r="X502" s="34">
        <v>0</v>
      </c>
      <c r="Y502" s="41">
        <v>1674908</v>
      </c>
      <c r="Z502" s="34">
        <v>0</v>
      </c>
      <c r="AA502" s="34">
        <v>0</v>
      </c>
      <c r="AB502" s="35">
        <f t="shared" si="127"/>
        <v>0</v>
      </c>
      <c r="AC502" s="35">
        <f t="shared" si="128"/>
        <v>0</v>
      </c>
      <c r="AD502" s="35">
        <f t="shared" si="129"/>
        <v>0</v>
      </c>
      <c r="AE502" s="70">
        <f t="shared" si="130"/>
        <v>0</v>
      </c>
      <c r="AF502" s="70" t="str">
        <f t="shared" si="131"/>
        <v/>
      </c>
      <c r="AG502" s="70">
        <f t="shared" si="132"/>
        <v>0</v>
      </c>
      <c r="AH502" s="70" t="str">
        <f t="shared" si="133"/>
        <v/>
      </c>
      <c r="AI502" s="70">
        <f t="shared" si="134"/>
        <v>0</v>
      </c>
      <c r="AJ502" s="70" t="str">
        <f t="shared" si="135"/>
        <v/>
      </c>
      <c r="AK502" s="70" t="str">
        <f t="shared" si="136"/>
        <v/>
      </c>
      <c r="AL502" s="72">
        <f>IF(AK502="Adjust",(_xlfn.XLOOKUP(A502,'Adj factor'!A:A,'Adj factor'!I:I,,0)*AI502),'Aggregate (2)'!AI502)</f>
        <v>0</v>
      </c>
      <c r="AM502" s="72">
        <f t="shared" si="137"/>
        <v>0</v>
      </c>
      <c r="AN502" s="73" t="str">
        <f t="shared" si="138"/>
        <v>No change</v>
      </c>
      <c r="AO502" s="42">
        <f>VLOOKUP(B502,'Growthrates source'!A$2:H$49,8,FALSE)</f>
        <v>8.5981075235392446E-2</v>
      </c>
      <c r="AP502" s="42">
        <f>VLOOKUP(B502,'Growthrates source'!A$2:I$49,9,FALSE)</f>
        <v>0.24963048725605397</v>
      </c>
      <c r="AQ502" s="41">
        <f t="shared" si="139"/>
        <v>0</v>
      </c>
      <c r="AR502" s="41">
        <f t="shared" si="140"/>
        <v>0</v>
      </c>
      <c r="AS502" s="43">
        <f t="shared" si="141"/>
        <v>0</v>
      </c>
      <c r="AT502" s="43">
        <f t="shared" si="142"/>
        <v>0</v>
      </c>
      <c r="AU502" s="43">
        <f t="shared" si="143"/>
        <v>0</v>
      </c>
    </row>
    <row r="503" spans="1:49" x14ac:dyDescent="0.35">
      <c r="A503" t="str">
        <f>_xlfn.XLOOKUP(B503,'country codes'!G:G,'country codes'!H:H,,0)</f>
        <v>Equatorial Guinea</v>
      </c>
      <c r="B503" s="34" t="s">
        <v>171</v>
      </c>
      <c r="C503" s="41">
        <v>1193656.5</v>
      </c>
      <c r="D503" s="34" t="s">
        <v>84</v>
      </c>
      <c r="E503" s="34">
        <v>0</v>
      </c>
      <c r="F503" s="41">
        <v>1243941.0000000002</v>
      </c>
      <c r="G503" s="34">
        <v>0</v>
      </c>
      <c r="I503" s="34">
        <v>0</v>
      </c>
      <c r="K503" s="34">
        <v>0</v>
      </c>
      <c r="M503" s="34">
        <v>0</v>
      </c>
      <c r="O503" s="34">
        <v>0</v>
      </c>
      <c r="P503" s="41">
        <v>1502091.5000000002</v>
      </c>
      <c r="Q503" s="34">
        <v>0</v>
      </c>
      <c r="R503" s="34">
        <f t="shared" si="126"/>
        <v>0</v>
      </c>
      <c r="T503" s="34">
        <v>0</v>
      </c>
      <c r="V503" s="34">
        <v>0</v>
      </c>
      <c r="X503" s="34">
        <v>0</v>
      </c>
      <c r="Y503" s="41">
        <v>1674908</v>
      </c>
      <c r="Z503" s="34">
        <v>0</v>
      </c>
      <c r="AA503" s="34">
        <v>0</v>
      </c>
      <c r="AB503" s="35">
        <f t="shared" si="127"/>
        <v>0</v>
      </c>
      <c r="AC503" s="35">
        <f t="shared" si="128"/>
        <v>0</v>
      </c>
      <c r="AD503" s="35">
        <f t="shared" si="129"/>
        <v>0</v>
      </c>
      <c r="AE503" s="70">
        <f t="shared" si="130"/>
        <v>0</v>
      </c>
      <c r="AF503" s="70" t="str">
        <f t="shared" si="131"/>
        <v/>
      </c>
      <c r="AG503" s="70">
        <f t="shared" si="132"/>
        <v>0</v>
      </c>
      <c r="AH503" s="70" t="str">
        <f t="shared" si="133"/>
        <v/>
      </c>
      <c r="AI503" s="70">
        <f t="shared" si="134"/>
        <v>0</v>
      </c>
      <c r="AJ503" s="70" t="str">
        <f t="shared" si="135"/>
        <v/>
      </c>
      <c r="AK503" s="70" t="str">
        <f t="shared" si="136"/>
        <v/>
      </c>
      <c r="AL503" s="72">
        <f>IF(AK503="Adjust",(_xlfn.XLOOKUP(A503,'Adj factor'!A:A,'Adj factor'!I:I,,0)*AI503),'Aggregate (2)'!AI503)</f>
        <v>0</v>
      </c>
      <c r="AM503" s="72">
        <f t="shared" si="137"/>
        <v>0</v>
      </c>
      <c r="AN503" s="73" t="str">
        <f t="shared" si="138"/>
        <v>No change</v>
      </c>
      <c r="AO503" s="42">
        <f>VLOOKUP(B503,'Growthrates source'!A$2:H$49,8,FALSE)</f>
        <v>8.5981075235392446E-2</v>
      </c>
      <c r="AP503" s="42">
        <f>VLOOKUP(B503,'Growthrates source'!A$2:I$49,9,FALSE)</f>
        <v>0.24963048725605397</v>
      </c>
      <c r="AQ503" s="41">
        <f t="shared" si="139"/>
        <v>0</v>
      </c>
      <c r="AR503" s="41">
        <f t="shared" si="140"/>
        <v>0</v>
      </c>
      <c r="AS503" s="43">
        <f t="shared" si="141"/>
        <v>0</v>
      </c>
      <c r="AT503" s="43">
        <f t="shared" si="142"/>
        <v>0</v>
      </c>
      <c r="AU503" s="43">
        <f t="shared" si="143"/>
        <v>0</v>
      </c>
    </row>
    <row r="504" spans="1:49" x14ac:dyDescent="0.35">
      <c r="A504" t="str">
        <f>_xlfn.XLOOKUP(B504,'country codes'!G:G,'country codes'!H:H,,0)</f>
        <v>Equatorial Guinea</v>
      </c>
      <c r="B504" s="34" t="s">
        <v>171</v>
      </c>
      <c r="C504" s="41">
        <v>1193657.5</v>
      </c>
      <c r="D504" s="34" t="s">
        <v>126</v>
      </c>
      <c r="E504" s="34">
        <v>0</v>
      </c>
      <c r="F504" s="41">
        <v>1243941.0000000002</v>
      </c>
      <c r="G504" s="34">
        <v>0</v>
      </c>
      <c r="I504" s="34">
        <v>0</v>
      </c>
      <c r="K504" s="34">
        <v>0</v>
      </c>
      <c r="M504" s="34">
        <v>0</v>
      </c>
      <c r="O504" s="34">
        <v>0</v>
      </c>
      <c r="P504" s="41">
        <v>1502091.5000000002</v>
      </c>
      <c r="Q504" s="34">
        <v>0</v>
      </c>
      <c r="R504" s="34">
        <f t="shared" si="126"/>
        <v>0</v>
      </c>
      <c r="T504" s="34">
        <v>0</v>
      </c>
      <c r="V504" s="34">
        <v>0</v>
      </c>
      <c r="X504" s="34">
        <v>0</v>
      </c>
      <c r="Y504" s="41">
        <v>1674908</v>
      </c>
      <c r="Z504" s="34">
        <v>0</v>
      </c>
      <c r="AA504" s="34">
        <v>0</v>
      </c>
      <c r="AB504" s="35">
        <f t="shared" si="127"/>
        <v>0</v>
      </c>
      <c r="AC504" s="35">
        <f t="shared" si="128"/>
        <v>0</v>
      </c>
      <c r="AD504" s="35">
        <f t="shared" si="129"/>
        <v>0</v>
      </c>
      <c r="AE504" s="70">
        <f t="shared" si="130"/>
        <v>0</v>
      </c>
      <c r="AF504" s="70" t="str">
        <f t="shared" si="131"/>
        <v/>
      </c>
      <c r="AG504" s="70">
        <f t="shared" si="132"/>
        <v>0</v>
      </c>
      <c r="AH504" s="70" t="str">
        <f t="shared" si="133"/>
        <v/>
      </c>
      <c r="AI504" s="70">
        <f t="shared" si="134"/>
        <v>0</v>
      </c>
      <c r="AJ504" s="70" t="str">
        <f t="shared" si="135"/>
        <v/>
      </c>
      <c r="AK504" s="70" t="str">
        <f t="shared" si="136"/>
        <v/>
      </c>
      <c r="AL504" s="72">
        <f>IF(AK504="Adjust",(_xlfn.XLOOKUP(A504,'Adj factor'!A:A,'Adj factor'!I:I,,0)*AI504),'Aggregate (2)'!AI504)</f>
        <v>0</v>
      </c>
      <c r="AM504" s="72">
        <f t="shared" si="137"/>
        <v>0</v>
      </c>
      <c r="AN504" s="73" t="str">
        <f t="shared" si="138"/>
        <v>No change</v>
      </c>
      <c r="AO504" s="42">
        <f>VLOOKUP(B504,'Growthrates source'!A$2:H$49,8,FALSE)</f>
        <v>8.5981075235392446E-2</v>
      </c>
      <c r="AP504" s="42">
        <f>VLOOKUP(B504,'Growthrates source'!A$2:I$49,9,FALSE)</f>
        <v>0.24963048725605397</v>
      </c>
      <c r="AQ504" s="41">
        <f t="shared" si="139"/>
        <v>0</v>
      </c>
      <c r="AR504" s="41">
        <f t="shared" si="140"/>
        <v>0</v>
      </c>
      <c r="AS504" s="43">
        <f t="shared" si="141"/>
        <v>0</v>
      </c>
      <c r="AT504" s="43">
        <f t="shared" si="142"/>
        <v>0</v>
      </c>
      <c r="AU504" s="43">
        <f t="shared" si="143"/>
        <v>0</v>
      </c>
    </row>
    <row r="505" spans="1:49" x14ac:dyDescent="0.35">
      <c r="A505" t="str">
        <f>_xlfn.XLOOKUP(B505,'country codes'!G:G,'country codes'!H:H,,0)</f>
        <v>Equatorial Guinea</v>
      </c>
      <c r="B505" s="34" t="s">
        <v>171</v>
      </c>
      <c r="C505" s="41">
        <v>1193658.5</v>
      </c>
      <c r="D505" s="34" t="s">
        <v>87</v>
      </c>
      <c r="E505" s="34">
        <v>0</v>
      </c>
      <c r="F505" s="41">
        <v>1243941.0000000002</v>
      </c>
      <c r="G505" s="34">
        <v>0</v>
      </c>
      <c r="I505" s="34">
        <v>0</v>
      </c>
      <c r="K505" s="34">
        <v>0</v>
      </c>
      <c r="M505" s="34">
        <v>0</v>
      </c>
      <c r="O505" s="34">
        <v>0</v>
      </c>
      <c r="P505" s="41">
        <v>1502091.5000000002</v>
      </c>
      <c r="Q505" s="34">
        <v>0</v>
      </c>
      <c r="R505" s="34">
        <f t="shared" si="126"/>
        <v>0</v>
      </c>
      <c r="T505" s="34">
        <v>0</v>
      </c>
      <c r="V505" s="34">
        <v>0</v>
      </c>
      <c r="X505" s="34">
        <v>0</v>
      </c>
      <c r="Y505" s="41">
        <v>1674908</v>
      </c>
      <c r="Z505" s="34">
        <v>0</v>
      </c>
      <c r="AA505" s="34">
        <v>0</v>
      </c>
      <c r="AB505" s="35">
        <f t="shared" si="127"/>
        <v>0</v>
      </c>
      <c r="AC505" s="35">
        <f t="shared" si="128"/>
        <v>0</v>
      </c>
      <c r="AD505" s="35">
        <f t="shared" si="129"/>
        <v>0</v>
      </c>
      <c r="AE505" s="70">
        <f t="shared" si="130"/>
        <v>0</v>
      </c>
      <c r="AF505" s="70" t="str">
        <f t="shared" si="131"/>
        <v/>
      </c>
      <c r="AG505" s="70">
        <f t="shared" si="132"/>
        <v>0</v>
      </c>
      <c r="AH505" s="70" t="str">
        <f t="shared" si="133"/>
        <v/>
      </c>
      <c r="AI505" s="70">
        <f t="shared" si="134"/>
        <v>0</v>
      </c>
      <c r="AJ505" s="70" t="str">
        <f t="shared" si="135"/>
        <v/>
      </c>
      <c r="AK505" s="70" t="str">
        <f t="shared" si="136"/>
        <v/>
      </c>
      <c r="AL505" s="72">
        <f>IF(AK505="Adjust",(_xlfn.XLOOKUP(A505,'Adj factor'!A:A,'Adj factor'!I:I,,0)*AI505),'Aggregate (2)'!AI505)</f>
        <v>0</v>
      </c>
      <c r="AM505" s="72">
        <f t="shared" si="137"/>
        <v>0</v>
      </c>
      <c r="AN505" s="73" t="str">
        <f t="shared" si="138"/>
        <v>No change</v>
      </c>
      <c r="AO505" s="42">
        <f>VLOOKUP(B505,'Growthrates source'!A$2:H$49,8,FALSE)</f>
        <v>8.5981075235392446E-2</v>
      </c>
      <c r="AP505" s="42">
        <f>VLOOKUP(B505,'Growthrates source'!A$2:I$49,9,FALSE)</f>
        <v>0.24963048725605397</v>
      </c>
      <c r="AQ505" s="41">
        <f t="shared" si="139"/>
        <v>0</v>
      </c>
      <c r="AR505" s="41">
        <f t="shared" si="140"/>
        <v>0</v>
      </c>
      <c r="AS505" s="43">
        <f t="shared" si="141"/>
        <v>0</v>
      </c>
      <c r="AT505" s="43">
        <f t="shared" si="142"/>
        <v>0</v>
      </c>
      <c r="AU505" s="43">
        <f t="shared" si="143"/>
        <v>0</v>
      </c>
    </row>
    <row r="506" spans="1:49" x14ac:dyDescent="0.35">
      <c r="A506" t="str">
        <f>_xlfn.XLOOKUP(B506,'country codes'!G:G,'country codes'!H:H,,0)</f>
        <v>Kenya</v>
      </c>
      <c r="B506" s="34" t="s">
        <v>176</v>
      </c>
      <c r="C506" s="41">
        <v>43725806.500000007</v>
      </c>
      <c r="D506" s="34" t="s">
        <v>135</v>
      </c>
      <c r="E506" s="34">
        <v>16184</v>
      </c>
      <c r="F506" s="41">
        <v>44792368.000000007</v>
      </c>
      <c r="G506" s="34">
        <v>17493</v>
      </c>
      <c r="H506" s="34">
        <v>45831863.500000007</v>
      </c>
      <c r="I506" s="34">
        <v>18971</v>
      </c>
      <c r="J506" s="34">
        <v>46851488.499999993</v>
      </c>
      <c r="K506" s="34">
        <v>0</v>
      </c>
      <c r="L506" s="34">
        <v>47894670</v>
      </c>
      <c r="M506" s="34">
        <v>380</v>
      </c>
      <c r="N506" s="34">
        <v>48948137.000000037</v>
      </c>
      <c r="O506" s="34">
        <v>0</v>
      </c>
      <c r="P506" s="41">
        <v>49953303.999999993</v>
      </c>
      <c r="Q506" s="34">
        <v>20964</v>
      </c>
      <c r="R506" s="34">
        <f t="shared" si="126"/>
        <v>20964</v>
      </c>
      <c r="S506" s="34">
        <v>50951450</v>
      </c>
      <c r="T506" s="34">
        <v>0</v>
      </c>
      <c r="U506" s="34">
        <v>51985779.999999993</v>
      </c>
      <c r="V506" s="34">
        <v>0</v>
      </c>
      <c r="W506" s="34">
        <v>53005614.000000022</v>
      </c>
      <c r="X506" s="34">
        <v>12377</v>
      </c>
      <c r="Y506" s="41">
        <v>54027486.999999985</v>
      </c>
      <c r="Z506" s="34">
        <v>13340</v>
      </c>
      <c r="AA506" s="34">
        <v>8042</v>
      </c>
      <c r="AB506" s="35">
        <f t="shared" si="127"/>
        <v>18971</v>
      </c>
      <c r="AC506" s="35">
        <f t="shared" si="128"/>
        <v>20964</v>
      </c>
      <c r="AD506" s="35">
        <f t="shared" si="129"/>
        <v>13340</v>
      </c>
      <c r="AE506" s="70">
        <f t="shared" si="130"/>
        <v>17493</v>
      </c>
      <c r="AF506" s="70">
        <f t="shared" si="131"/>
        <v>2013</v>
      </c>
      <c r="AG506" s="70">
        <f t="shared" si="132"/>
        <v>20964</v>
      </c>
      <c r="AH506" s="70">
        <f t="shared" si="133"/>
        <v>2018</v>
      </c>
      <c r="AI506" s="70">
        <f t="shared" si="134"/>
        <v>13340</v>
      </c>
      <c r="AJ506" s="70">
        <f t="shared" si="135"/>
        <v>2022</v>
      </c>
      <c r="AK506" s="70" t="str">
        <f t="shared" si="136"/>
        <v>Adjust</v>
      </c>
      <c r="AL506" s="72">
        <f>IF(AK506="Adjust",(_xlfn.XLOOKUP(A506,'Adj factor'!A:A,'Adj factor'!I:I,,0)*AI506),'Aggregate (2)'!AI506)</f>
        <v>15331.643915234339</v>
      </c>
      <c r="AM506" s="72">
        <f t="shared" si="137"/>
        <v>20964</v>
      </c>
      <c r="AN506" s="73" t="str">
        <f t="shared" si="138"/>
        <v>Decreasing</v>
      </c>
      <c r="AO506" s="42">
        <f>VLOOKUP(B506,'Growthrates source'!A$2:H$49,8,FALSE)</f>
        <v>7.1554687899516578E-2</v>
      </c>
      <c r="AP506" s="42">
        <f>VLOOKUP(B506,'Growthrates source'!A$2:I$49,9,FALSE)</f>
        <v>7.1815970063989321E-2</v>
      </c>
      <c r="AQ506" s="41">
        <f t="shared" si="139"/>
        <v>5623.2195243350361</v>
      </c>
      <c r="AR506" s="41">
        <f t="shared" si="140"/>
        <v>9975.4364745630501</v>
      </c>
      <c r="AS506" s="43">
        <f t="shared" si="141"/>
        <v>3.9053528047456649</v>
      </c>
      <c r="AT506" s="43">
        <f t="shared" si="142"/>
        <v>4.1967194001822188</v>
      </c>
      <c r="AU506" s="43">
        <f t="shared" si="143"/>
        <v>3.8802471045895595</v>
      </c>
      <c r="AW506" s="38"/>
    </row>
    <row r="507" spans="1:49" x14ac:dyDescent="0.35">
      <c r="A507" t="str">
        <f>_xlfn.XLOOKUP(B507,'country codes'!G:G,'country codes'!H:H,,0)</f>
        <v>Kenya</v>
      </c>
      <c r="B507" s="34" t="s">
        <v>176</v>
      </c>
      <c r="C507" s="41">
        <v>43725807.5</v>
      </c>
      <c r="D507" s="34" t="s">
        <v>139</v>
      </c>
      <c r="E507" s="34">
        <v>123538</v>
      </c>
      <c r="F507" s="41">
        <v>44792368.000000007</v>
      </c>
      <c r="G507" s="34">
        <v>80584</v>
      </c>
      <c r="I507" s="34">
        <v>86622</v>
      </c>
      <c r="K507" s="34">
        <v>82826</v>
      </c>
      <c r="M507" s="34">
        <v>97474</v>
      </c>
      <c r="O507" s="34">
        <v>106336</v>
      </c>
      <c r="P507" s="41">
        <v>49953303.999999993</v>
      </c>
      <c r="Q507" s="34">
        <v>119802</v>
      </c>
      <c r="R507" s="34">
        <f t="shared" si="126"/>
        <v>119802</v>
      </c>
      <c r="T507" s="34">
        <v>0</v>
      </c>
      <c r="V507" s="34">
        <v>0</v>
      </c>
      <c r="X507" s="34">
        <v>69176</v>
      </c>
      <c r="Y507" s="41">
        <v>54027486.999999985</v>
      </c>
      <c r="Z507" s="34">
        <v>69268</v>
      </c>
      <c r="AA507" s="34">
        <v>76000</v>
      </c>
      <c r="AB507" s="35">
        <f t="shared" si="127"/>
        <v>123538</v>
      </c>
      <c r="AC507" s="35">
        <f t="shared" si="128"/>
        <v>119802</v>
      </c>
      <c r="AD507" s="35">
        <f t="shared" si="129"/>
        <v>69268</v>
      </c>
      <c r="AE507" s="70">
        <f t="shared" si="130"/>
        <v>80584</v>
      </c>
      <c r="AF507" s="70">
        <f t="shared" si="131"/>
        <v>2013</v>
      </c>
      <c r="AG507" s="70">
        <f t="shared" si="132"/>
        <v>119802</v>
      </c>
      <c r="AH507" s="70">
        <f t="shared" si="133"/>
        <v>2018</v>
      </c>
      <c r="AI507" s="70">
        <f t="shared" si="134"/>
        <v>69268</v>
      </c>
      <c r="AJ507" s="70">
        <f t="shared" si="135"/>
        <v>2022</v>
      </c>
      <c r="AK507" s="70" t="str">
        <f t="shared" si="136"/>
        <v>Adjust</v>
      </c>
      <c r="AL507" s="72">
        <f>IF(AK507="Adjust",(_xlfn.XLOOKUP(A507,'Adj factor'!A:A,'Adj factor'!I:I,,0)*AI507),'Aggregate (2)'!AI507)</f>
        <v>79609.618494786511</v>
      </c>
      <c r="AM507" s="72">
        <f t="shared" si="137"/>
        <v>119802</v>
      </c>
      <c r="AN507" s="73" t="str">
        <f t="shared" si="138"/>
        <v>Decreasing</v>
      </c>
      <c r="AO507" s="42">
        <f>VLOOKUP(B507,'Growthrates source'!A$2:H$49,8,FALSE)</f>
        <v>7.1554687899516578E-2</v>
      </c>
      <c r="AP507" s="42">
        <f>VLOOKUP(B507,'Growthrates source'!A$2:I$49,9,FALSE)</f>
        <v>7.1815970063989321E-2</v>
      </c>
      <c r="AQ507" s="41">
        <f t="shared" si="139"/>
        <v>53141.592122539507</v>
      </c>
      <c r="AR507" s="41">
        <f t="shared" si="140"/>
        <v>94271.719978462046</v>
      </c>
      <c r="AS507" s="43">
        <f t="shared" si="141"/>
        <v>17.990564821221326</v>
      </c>
      <c r="AT507" s="43">
        <f t="shared" si="142"/>
        <v>23.982798014721912</v>
      </c>
      <c r="AU507" s="43">
        <f t="shared" si="143"/>
        <v>22.174268442283839</v>
      </c>
      <c r="AW507" s="38"/>
    </row>
    <row r="508" spans="1:49" x14ac:dyDescent="0.35">
      <c r="A508" t="str">
        <f>_xlfn.XLOOKUP(B508,'country codes'!G:G,'country codes'!H:H,,0)</f>
        <v>Kenya</v>
      </c>
      <c r="B508" s="34" t="s">
        <v>176</v>
      </c>
      <c r="C508" s="41">
        <v>43725808.5</v>
      </c>
      <c r="D508" s="34" t="s">
        <v>138</v>
      </c>
      <c r="E508" s="34">
        <v>0</v>
      </c>
      <c r="F508" s="41">
        <v>44792368.000000007</v>
      </c>
      <c r="G508" s="34">
        <v>0</v>
      </c>
      <c r="I508" s="34">
        <v>0</v>
      </c>
      <c r="K508" s="34">
        <v>0</v>
      </c>
      <c r="M508" s="34">
        <v>4184</v>
      </c>
      <c r="O508" s="34">
        <v>0</v>
      </c>
      <c r="P508" s="41">
        <v>49953303.999999993</v>
      </c>
      <c r="Q508" s="34">
        <v>0</v>
      </c>
      <c r="R508" s="34">
        <f t="shared" si="126"/>
        <v>0</v>
      </c>
      <c r="T508" s="34">
        <v>0</v>
      </c>
      <c r="V508" s="34">
        <v>0</v>
      </c>
      <c r="X508" s="34">
        <v>0</v>
      </c>
      <c r="Y508" s="41">
        <v>54027486.999999985</v>
      </c>
      <c r="Z508" s="34">
        <v>274</v>
      </c>
      <c r="AA508" s="34">
        <v>0</v>
      </c>
      <c r="AB508" s="35">
        <f t="shared" si="127"/>
        <v>0</v>
      </c>
      <c r="AC508" s="35">
        <f t="shared" si="128"/>
        <v>4184</v>
      </c>
      <c r="AD508" s="35">
        <f t="shared" si="129"/>
        <v>274</v>
      </c>
      <c r="AE508" s="70">
        <f t="shared" si="130"/>
        <v>0</v>
      </c>
      <c r="AF508" s="70" t="str">
        <f t="shared" si="131"/>
        <v/>
      </c>
      <c r="AG508" s="70">
        <f t="shared" si="132"/>
        <v>0</v>
      </c>
      <c r="AH508" s="70" t="str">
        <f t="shared" si="133"/>
        <v/>
      </c>
      <c r="AI508" s="70">
        <f t="shared" si="134"/>
        <v>274</v>
      </c>
      <c r="AJ508" s="70">
        <f t="shared" si="135"/>
        <v>2022</v>
      </c>
      <c r="AK508" s="70" t="str">
        <f t="shared" si="136"/>
        <v/>
      </c>
      <c r="AL508" s="72">
        <f>IF(AK508="Adjust",(_xlfn.XLOOKUP(A508,'Adj factor'!A:A,'Adj factor'!I:I,,0)*AI508),'Aggregate (2)'!AI508)</f>
        <v>274</v>
      </c>
      <c r="AM508" s="72">
        <f t="shared" si="137"/>
        <v>274</v>
      </c>
      <c r="AN508" s="73" t="str">
        <f t="shared" si="138"/>
        <v>Increasing</v>
      </c>
      <c r="AO508" s="42">
        <f>VLOOKUP(B508,'Growthrates source'!A$2:H$49,8,FALSE)</f>
        <v>7.1554687899516578E-2</v>
      </c>
      <c r="AP508" s="42">
        <f>VLOOKUP(B508,'Growthrates source'!A$2:I$49,9,FALSE)</f>
        <v>7.1815970063989321E-2</v>
      </c>
      <c r="AQ508" s="41">
        <f t="shared" si="139"/>
        <v>0</v>
      </c>
      <c r="AR508" s="41">
        <f t="shared" si="140"/>
        <v>0</v>
      </c>
      <c r="AS508" s="43">
        <f t="shared" si="141"/>
        <v>0</v>
      </c>
      <c r="AT508" s="43">
        <f t="shared" si="142"/>
        <v>0</v>
      </c>
      <c r="AU508" s="43">
        <f t="shared" si="143"/>
        <v>5.0714925904290178E-2</v>
      </c>
      <c r="AW508" s="38"/>
    </row>
    <row r="509" spans="1:49" x14ac:dyDescent="0.35">
      <c r="A509" t="str">
        <f>_xlfn.XLOOKUP(B509,'country codes'!G:G,'country codes'!H:H,,0)</f>
        <v>Kenya</v>
      </c>
      <c r="B509" s="34" t="s">
        <v>176</v>
      </c>
      <c r="C509" s="41">
        <v>43725809.5</v>
      </c>
      <c r="D509" s="34" t="s">
        <v>82</v>
      </c>
      <c r="E509" s="34">
        <v>531</v>
      </c>
      <c r="F509" s="41">
        <v>44792368.000000007</v>
      </c>
      <c r="G509" s="34">
        <v>2310</v>
      </c>
      <c r="I509" s="34">
        <v>0</v>
      </c>
      <c r="K509" s="34">
        <v>1080</v>
      </c>
      <c r="M509" s="34">
        <v>170</v>
      </c>
      <c r="O509" s="34">
        <v>0</v>
      </c>
      <c r="P509" s="41">
        <v>49953303.999999993</v>
      </c>
      <c r="Q509" s="34">
        <v>0</v>
      </c>
      <c r="R509" s="34">
        <f t="shared" si="126"/>
        <v>2295</v>
      </c>
      <c r="T509" s="34">
        <v>11741</v>
      </c>
      <c r="V509" s="34">
        <v>0</v>
      </c>
      <c r="X509" s="34">
        <v>0</v>
      </c>
      <c r="Y509" s="41">
        <v>54027486.999999985</v>
      </c>
      <c r="Z509" s="34">
        <v>0</v>
      </c>
      <c r="AA509" s="34">
        <v>2295</v>
      </c>
      <c r="AB509" s="35">
        <f t="shared" si="127"/>
        <v>2310</v>
      </c>
      <c r="AC509" s="35">
        <f t="shared" si="128"/>
        <v>11741</v>
      </c>
      <c r="AD509" s="35">
        <f t="shared" si="129"/>
        <v>0</v>
      </c>
      <c r="AE509" s="78">
        <v>8406</v>
      </c>
      <c r="AF509" s="70">
        <v>2013</v>
      </c>
      <c r="AG509" s="78">
        <v>13638</v>
      </c>
      <c r="AH509" s="70">
        <v>2018</v>
      </c>
      <c r="AI509" s="70">
        <f t="shared" si="134"/>
        <v>11741</v>
      </c>
      <c r="AJ509" s="70">
        <f t="shared" si="135"/>
        <v>2018</v>
      </c>
      <c r="AK509" s="70" t="str">
        <f t="shared" si="136"/>
        <v>Adjust</v>
      </c>
      <c r="AL509" s="72">
        <f>IF(AK509="Adjust",(_xlfn.XLOOKUP(A509,'Adj factor'!A:A,'Adj factor'!I:I,,0)*AI509),'Aggregate (2)'!AI509)</f>
        <v>13493.915382965995</v>
      </c>
      <c r="AM509" s="78">
        <v>15498</v>
      </c>
      <c r="AN509" s="73" t="str">
        <f t="shared" si="138"/>
        <v>Decreasing</v>
      </c>
      <c r="AO509" s="42">
        <f>VLOOKUP(B509,'Growthrates source'!A$2:H$49,8,FALSE)</f>
        <v>7.1554687899516578E-2</v>
      </c>
      <c r="AP509" s="42">
        <f>VLOOKUP(B509,'Growthrates source'!A$2:I$49,9,FALSE)</f>
        <v>7.1815970063989321E-2</v>
      </c>
      <c r="AQ509" s="41">
        <f t="shared" si="139"/>
        <v>1604.7362358056339</v>
      </c>
      <c r="AR509" s="41">
        <f t="shared" si="140"/>
        <v>2846.757859875926</v>
      </c>
      <c r="AS509" s="43">
        <f t="shared" si="141"/>
        <v>1.8766589879775943</v>
      </c>
      <c r="AT509" s="43">
        <f t="shared" si="142"/>
        <v>2.7301497414465321</v>
      </c>
      <c r="AU509" s="43">
        <f t="shared" si="143"/>
        <v>2.8685398600901064</v>
      </c>
      <c r="AW509" s="38"/>
    </row>
    <row r="510" spans="1:49" x14ac:dyDescent="0.35">
      <c r="A510" t="str">
        <f>_xlfn.XLOOKUP(B510,'country codes'!G:G,'country codes'!H:H,,0)</f>
        <v>Kenya</v>
      </c>
      <c r="B510" s="34" t="s">
        <v>176</v>
      </c>
      <c r="C510" s="41">
        <v>43725810.5</v>
      </c>
      <c r="D510" s="34" t="s">
        <v>60</v>
      </c>
      <c r="E510" s="34">
        <v>401</v>
      </c>
      <c r="F510" s="41">
        <v>44792368.000000007</v>
      </c>
      <c r="G510" s="34">
        <v>536</v>
      </c>
      <c r="I510" s="34">
        <v>0</v>
      </c>
      <c r="K510" s="34">
        <v>236</v>
      </c>
      <c r="M510" s="34">
        <v>178</v>
      </c>
      <c r="O510" s="34">
        <v>0</v>
      </c>
      <c r="P510" s="41">
        <v>49953303.999999993</v>
      </c>
      <c r="Q510" s="34">
        <v>0</v>
      </c>
      <c r="R510" s="34">
        <f t="shared" si="126"/>
        <v>1257</v>
      </c>
      <c r="T510" s="34">
        <v>13262</v>
      </c>
      <c r="V510" s="34">
        <v>0</v>
      </c>
      <c r="X510" s="34">
        <v>0</v>
      </c>
      <c r="Y510" s="41">
        <v>54027486.999999985</v>
      </c>
      <c r="Z510" s="34">
        <v>0</v>
      </c>
      <c r="AA510" s="39">
        <v>1257</v>
      </c>
      <c r="AB510" s="35">
        <f t="shared" si="127"/>
        <v>536</v>
      </c>
      <c r="AC510" s="35">
        <f t="shared" si="128"/>
        <v>13262</v>
      </c>
      <c r="AD510" s="35">
        <f t="shared" si="129"/>
        <v>0</v>
      </c>
      <c r="AE510" s="78">
        <v>1045</v>
      </c>
      <c r="AF510" s="70">
        <v>2013</v>
      </c>
      <c r="AG510" s="70">
        <f t="shared" si="132"/>
        <v>1257</v>
      </c>
      <c r="AH510" s="70" t="str">
        <f t="shared" si="133"/>
        <v>2018 (triag)</v>
      </c>
      <c r="AI510" s="70">
        <f t="shared" si="134"/>
        <v>13262</v>
      </c>
      <c r="AJ510" s="70" t="str">
        <f t="shared" si="135"/>
        <v>2018 (triag)</v>
      </c>
      <c r="AK510" s="70" t="str">
        <f t="shared" si="136"/>
        <v/>
      </c>
      <c r="AL510" s="72">
        <f>IF(AK510="Adjust",(_xlfn.XLOOKUP(A510,'Adj factor'!A:A,'Adj factor'!I:I,,0)*AI510),'Aggregate (2)'!AI510)</f>
        <v>13262</v>
      </c>
      <c r="AM510" s="72">
        <f t="shared" si="137"/>
        <v>13262</v>
      </c>
      <c r="AN510" s="73" t="str">
        <f t="shared" si="138"/>
        <v>Increasing</v>
      </c>
      <c r="AO510" s="42">
        <f>VLOOKUP(B510,'Growthrates source'!A$2:H$49,8,FALSE)</f>
        <v>7.1554687899516578E-2</v>
      </c>
      <c r="AP510" s="42">
        <f>VLOOKUP(B510,'Growthrates source'!A$2:I$49,9,FALSE)</f>
        <v>7.1815970063989321E-2</v>
      </c>
      <c r="AQ510" s="41">
        <f t="shared" si="139"/>
        <v>878.9339644477916</v>
      </c>
      <c r="AR510" s="41">
        <f t="shared" si="140"/>
        <v>1559.2046317490367</v>
      </c>
      <c r="AS510" s="43">
        <f t="shared" si="141"/>
        <v>0.2332986726667364</v>
      </c>
      <c r="AT510" s="43">
        <f t="shared" si="142"/>
        <v>0.25163500696570545</v>
      </c>
      <c r="AU510" s="43">
        <f t="shared" si="143"/>
        <v>2.454676450155826</v>
      </c>
      <c r="AW510" s="38"/>
    </row>
    <row r="511" spans="1:49" x14ac:dyDescent="0.35">
      <c r="A511" t="str">
        <f>_xlfn.XLOOKUP(B511,'country codes'!G:G,'country codes'!H:H,,0)</f>
        <v>Kenya</v>
      </c>
      <c r="B511" s="34" t="s">
        <v>176</v>
      </c>
      <c r="C511" s="41">
        <v>43725811.5</v>
      </c>
      <c r="D511" s="34" t="s">
        <v>127</v>
      </c>
      <c r="E511" s="34">
        <v>0</v>
      </c>
      <c r="F511" s="41">
        <v>44792368.000000007</v>
      </c>
      <c r="G511" s="34">
        <v>0</v>
      </c>
      <c r="I511" s="34">
        <v>0</v>
      </c>
      <c r="K511" s="34">
        <v>0</v>
      </c>
      <c r="M511" s="34">
        <v>0</v>
      </c>
      <c r="O511" s="34">
        <v>0</v>
      </c>
      <c r="P511" s="41">
        <v>49953303.999999993</v>
      </c>
      <c r="Q511" s="34">
        <v>58079</v>
      </c>
      <c r="R511" s="34">
        <f t="shared" si="126"/>
        <v>58079</v>
      </c>
      <c r="T511" s="34">
        <v>0</v>
      </c>
      <c r="V511" s="34">
        <v>91653</v>
      </c>
      <c r="X511" s="34">
        <v>86490</v>
      </c>
      <c r="Y511" s="41">
        <v>54027486.999999985</v>
      </c>
      <c r="Z511" s="34">
        <v>86423</v>
      </c>
      <c r="AA511" s="34">
        <v>58079</v>
      </c>
      <c r="AB511" s="35">
        <f t="shared" si="127"/>
        <v>0</v>
      </c>
      <c r="AC511" s="35">
        <f t="shared" si="128"/>
        <v>58079</v>
      </c>
      <c r="AD511" s="35">
        <f t="shared" si="129"/>
        <v>91653</v>
      </c>
      <c r="AE511" s="70">
        <f t="shared" si="130"/>
        <v>0</v>
      </c>
      <c r="AF511" s="70" t="str">
        <f t="shared" si="131"/>
        <v/>
      </c>
      <c r="AG511" s="70">
        <f t="shared" si="132"/>
        <v>58079</v>
      </c>
      <c r="AH511" s="70">
        <f t="shared" si="133"/>
        <v>2018</v>
      </c>
      <c r="AI511" s="70">
        <f t="shared" si="134"/>
        <v>86423</v>
      </c>
      <c r="AJ511" s="70">
        <f t="shared" si="135"/>
        <v>2022</v>
      </c>
      <c r="AK511" s="70" t="str">
        <f t="shared" si="136"/>
        <v/>
      </c>
      <c r="AL511" s="72">
        <f>IF(AK511="Adjust",(_xlfn.XLOOKUP(A511,'Adj factor'!A:A,'Adj factor'!I:I,,0)*AI511),'Aggregate (2)'!AI511)</f>
        <v>86423</v>
      </c>
      <c r="AM511" s="72">
        <f t="shared" si="137"/>
        <v>86423</v>
      </c>
      <c r="AN511" s="73" t="str">
        <f t="shared" si="138"/>
        <v>Increasing</v>
      </c>
      <c r="AO511" s="42">
        <f>VLOOKUP(B511,'Growthrates source'!A$2:H$49,8,FALSE)</f>
        <v>7.1554687899516578E-2</v>
      </c>
      <c r="AP511" s="42">
        <f>VLOOKUP(B511,'Growthrates source'!A$2:I$49,9,FALSE)</f>
        <v>7.1815970063989321E-2</v>
      </c>
      <c r="AQ511" s="41">
        <f t="shared" si="139"/>
        <v>40610.664853749629</v>
      </c>
      <c r="AR511" s="41">
        <f t="shared" si="140"/>
        <v>72042.20032406706</v>
      </c>
      <c r="AS511" s="43">
        <f t="shared" si="141"/>
        <v>0</v>
      </c>
      <c r="AT511" s="43">
        <f t="shared" si="142"/>
        <v>11.626658368783776</v>
      </c>
      <c r="AU511" s="43">
        <f t="shared" si="143"/>
        <v>15.996116939512664</v>
      </c>
      <c r="AW511" s="38"/>
    </row>
    <row r="512" spans="1:49" x14ac:dyDescent="0.35">
      <c r="A512" t="str">
        <f>_xlfn.XLOOKUP(B512,'country codes'!G:G,'country codes'!H:H,,0)</f>
        <v>Kenya</v>
      </c>
      <c r="B512" s="34" t="s">
        <v>176</v>
      </c>
      <c r="C512" s="41">
        <v>43725812.5</v>
      </c>
      <c r="D512" s="34" t="s">
        <v>61</v>
      </c>
      <c r="E512" s="34">
        <v>0</v>
      </c>
      <c r="F512" s="41">
        <v>44792368.000000007</v>
      </c>
      <c r="G512" s="34">
        <v>211</v>
      </c>
      <c r="I512" s="34">
        <v>0</v>
      </c>
      <c r="K512" s="34">
        <v>0</v>
      </c>
      <c r="M512" s="34">
        <v>0</v>
      </c>
      <c r="O512" s="34">
        <v>0</v>
      </c>
      <c r="P512" s="41">
        <v>49953303.999999993</v>
      </c>
      <c r="Q512" s="34">
        <v>0</v>
      </c>
      <c r="R512" s="34">
        <f t="shared" si="126"/>
        <v>1147</v>
      </c>
      <c r="T512" s="34">
        <v>3877</v>
      </c>
      <c r="V512" s="34">
        <v>0</v>
      </c>
      <c r="X512" s="34">
        <v>0</v>
      </c>
      <c r="Y512" s="41">
        <v>54027486.999999985</v>
      </c>
      <c r="Z512" s="34">
        <v>0</v>
      </c>
      <c r="AA512" s="34">
        <v>1147</v>
      </c>
      <c r="AB512" s="35">
        <f t="shared" si="127"/>
        <v>211</v>
      </c>
      <c r="AC512" s="35">
        <f t="shared" si="128"/>
        <v>3877</v>
      </c>
      <c r="AD512" s="35">
        <f t="shared" si="129"/>
        <v>0</v>
      </c>
      <c r="AE512" s="70">
        <f t="shared" si="130"/>
        <v>211</v>
      </c>
      <c r="AF512" s="70">
        <f t="shared" si="131"/>
        <v>2013</v>
      </c>
      <c r="AG512" s="70">
        <f t="shared" si="132"/>
        <v>1147</v>
      </c>
      <c r="AH512" s="70" t="str">
        <f t="shared" si="133"/>
        <v>2018 (triag)</v>
      </c>
      <c r="AI512" s="70">
        <f t="shared" si="134"/>
        <v>3877</v>
      </c>
      <c r="AJ512" s="70" t="str">
        <f t="shared" si="135"/>
        <v>2018 (triag)</v>
      </c>
      <c r="AK512" s="70" t="str">
        <f t="shared" si="136"/>
        <v/>
      </c>
      <c r="AL512" s="72">
        <f>IF(AK512="Adjust",(_xlfn.XLOOKUP(A512,'Adj factor'!A:A,'Adj factor'!I:I,,0)*AI512),'Aggregate (2)'!AI512)</f>
        <v>3877</v>
      </c>
      <c r="AM512" s="80">
        <v>10071</v>
      </c>
      <c r="AN512" s="73" t="str">
        <f t="shared" si="138"/>
        <v>Increasing</v>
      </c>
      <c r="AO512" s="42">
        <f>VLOOKUP(B512,'Growthrates source'!A$2:H$49,8,FALSE)</f>
        <v>7.1554687899516578E-2</v>
      </c>
      <c r="AP512" s="42">
        <f>VLOOKUP(B512,'Growthrates source'!A$2:I$49,9,FALSE)</f>
        <v>7.1815970063989321E-2</v>
      </c>
      <c r="AQ512" s="41">
        <f t="shared" si="139"/>
        <v>802.01850216516857</v>
      </c>
      <c r="AR512" s="41">
        <f t="shared" si="140"/>
        <v>1422.7587212538942</v>
      </c>
      <c r="AS512" s="43">
        <f t="shared" si="141"/>
        <v>4.7106239170030033E-2</v>
      </c>
      <c r="AT512" s="43">
        <f t="shared" si="142"/>
        <v>0.22961444151922367</v>
      </c>
      <c r="AU512" s="43">
        <f t="shared" si="143"/>
        <v>1.8640511634383443</v>
      </c>
      <c r="AW512" s="38"/>
    </row>
    <row r="513" spans="1:49" x14ac:dyDescent="0.35">
      <c r="A513" t="str">
        <f>_xlfn.XLOOKUP(B513,'country codes'!G:G,'country codes'!H:H,,0)</f>
        <v>Kenya</v>
      </c>
      <c r="B513" s="34" t="s">
        <v>176</v>
      </c>
      <c r="C513" s="41">
        <v>43725813.5</v>
      </c>
      <c r="D513" s="34" t="s">
        <v>62</v>
      </c>
      <c r="E513" s="34">
        <v>0</v>
      </c>
      <c r="F513" s="41">
        <v>44792368.000000007</v>
      </c>
      <c r="G513" s="34">
        <v>0</v>
      </c>
      <c r="I513" s="34">
        <v>0</v>
      </c>
      <c r="K513" s="34">
        <v>201</v>
      </c>
      <c r="M513" s="34">
        <v>146</v>
      </c>
      <c r="O513" s="34">
        <v>0</v>
      </c>
      <c r="P513" s="41">
        <v>49953303.999999993</v>
      </c>
      <c r="Q513" s="34">
        <v>0</v>
      </c>
      <c r="R513" s="34">
        <f t="shared" si="126"/>
        <v>5310</v>
      </c>
      <c r="T513" s="34">
        <v>3730</v>
      </c>
      <c r="V513" s="34">
        <v>0</v>
      </c>
      <c r="X513" s="34">
        <v>0</v>
      </c>
      <c r="Y513" s="41">
        <v>54027486.999999985</v>
      </c>
      <c r="Z513" s="34">
        <v>0</v>
      </c>
      <c r="AA513" s="34">
        <v>5310</v>
      </c>
      <c r="AB513" s="35">
        <f t="shared" si="127"/>
        <v>201</v>
      </c>
      <c r="AC513" s="35">
        <f t="shared" si="128"/>
        <v>3730</v>
      </c>
      <c r="AD513" s="35">
        <f t="shared" si="129"/>
        <v>0</v>
      </c>
      <c r="AE513" s="70">
        <f t="shared" si="130"/>
        <v>201</v>
      </c>
      <c r="AF513" s="70">
        <f t="shared" si="131"/>
        <v>2015</v>
      </c>
      <c r="AG513" s="70">
        <f t="shared" si="132"/>
        <v>5310</v>
      </c>
      <c r="AH513" s="70" t="str">
        <f t="shared" si="133"/>
        <v>2018 (triag)</v>
      </c>
      <c r="AI513" s="70">
        <f t="shared" si="134"/>
        <v>3730</v>
      </c>
      <c r="AJ513" s="70" t="str">
        <f t="shared" si="135"/>
        <v>2018 (triag)</v>
      </c>
      <c r="AK513" s="70" t="str">
        <f t="shared" si="136"/>
        <v>Adjust</v>
      </c>
      <c r="AL513" s="72">
        <f>IF(AK513="Adjust",(_xlfn.XLOOKUP(A513,'Adj factor'!A:A,'Adj factor'!I:I,,0)*AI513),'Aggregate (2)'!AI513)</f>
        <v>4286.8839433151488</v>
      </c>
      <c r="AM513" s="72">
        <f t="shared" si="137"/>
        <v>5310</v>
      </c>
      <c r="AN513" s="73" t="str">
        <f t="shared" si="138"/>
        <v>Decreasing</v>
      </c>
      <c r="AO513" s="42">
        <f>VLOOKUP(B513,'Growthrates source'!A$2:H$49,8,FALSE)</f>
        <v>7.1554687899516578E-2</v>
      </c>
      <c r="AP513" s="42">
        <f>VLOOKUP(B513,'Growthrates source'!A$2:I$49,9,FALSE)</f>
        <v>7.1815970063989321E-2</v>
      </c>
      <c r="AQ513" s="41">
        <f t="shared" si="139"/>
        <v>3712.9191338247997</v>
      </c>
      <c r="AR513" s="41">
        <f t="shared" si="140"/>
        <v>6586.6162248109667</v>
      </c>
      <c r="AS513" s="43">
        <f t="shared" si="141"/>
        <v>4.4873715986616283E-2</v>
      </c>
      <c r="AT513" s="43">
        <f t="shared" si="142"/>
        <v>1.0629927501892569</v>
      </c>
      <c r="AU513" s="43">
        <f t="shared" si="143"/>
        <v>0.98283305310868918</v>
      </c>
      <c r="AW513" s="38"/>
    </row>
    <row r="514" spans="1:49" x14ac:dyDescent="0.35">
      <c r="A514" t="str">
        <f>_xlfn.XLOOKUP(B514,'country codes'!G:G,'country codes'!H:H,,0)</f>
        <v>Kenya</v>
      </c>
      <c r="B514" s="34" t="s">
        <v>176</v>
      </c>
      <c r="C514" s="41">
        <v>43725814.5</v>
      </c>
      <c r="D514" s="34" t="s">
        <v>227</v>
      </c>
      <c r="E514" s="34">
        <v>0</v>
      </c>
      <c r="F514" s="41">
        <v>44792368.000000007</v>
      </c>
      <c r="G514" s="34">
        <v>0</v>
      </c>
      <c r="I514" s="34">
        <v>0</v>
      </c>
      <c r="K514" s="34">
        <v>0</v>
      </c>
      <c r="M514" s="34">
        <v>0</v>
      </c>
      <c r="O514" s="34">
        <v>0</v>
      </c>
      <c r="P514" s="41">
        <v>49953303.999999993</v>
      </c>
      <c r="Q514" s="34">
        <v>0</v>
      </c>
      <c r="R514" s="34">
        <f t="shared" si="126"/>
        <v>0</v>
      </c>
      <c r="T514" s="34">
        <v>0</v>
      </c>
      <c r="V514" s="34">
        <v>0</v>
      </c>
      <c r="X514" s="34">
        <v>0</v>
      </c>
      <c r="Y514" s="41">
        <v>54027486.999999985</v>
      </c>
      <c r="Z514" s="34">
        <v>0</v>
      </c>
      <c r="AA514" s="34">
        <v>0</v>
      </c>
      <c r="AB514" s="35">
        <f t="shared" si="127"/>
        <v>0</v>
      </c>
      <c r="AC514" s="35">
        <f t="shared" si="128"/>
        <v>0</v>
      </c>
      <c r="AD514" s="35">
        <f t="shared" si="129"/>
        <v>0</v>
      </c>
      <c r="AE514" s="70">
        <f t="shared" si="130"/>
        <v>0</v>
      </c>
      <c r="AF514" s="70" t="str">
        <f t="shared" si="131"/>
        <v/>
      </c>
      <c r="AG514" s="70">
        <f t="shared" si="132"/>
        <v>0</v>
      </c>
      <c r="AH514" s="70" t="str">
        <f t="shared" si="133"/>
        <v/>
      </c>
      <c r="AI514" s="70">
        <f t="shared" si="134"/>
        <v>0</v>
      </c>
      <c r="AJ514" s="70" t="str">
        <f t="shared" si="135"/>
        <v/>
      </c>
      <c r="AK514" s="70" t="str">
        <f t="shared" si="136"/>
        <v/>
      </c>
      <c r="AL514" s="72">
        <f>IF(AK514="Adjust",(_xlfn.XLOOKUP(A514,'Adj factor'!A:A,'Adj factor'!I:I,,0)*AI514),'Aggregate (2)'!AI514)</f>
        <v>0</v>
      </c>
      <c r="AM514" s="72">
        <f t="shared" si="137"/>
        <v>0</v>
      </c>
      <c r="AN514" s="73" t="str">
        <f t="shared" si="138"/>
        <v>No change</v>
      </c>
      <c r="AO514" s="42">
        <f>VLOOKUP(B514,'Growthrates source'!A$2:H$49,8,FALSE)</f>
        <v>7.1554687899516578E-2</v>
      </c>
      <c r="AP514" s="42">
        <f>VLOOKUP(B514,'Growthrates source'!A$2:I$49,9,FALSE)</f>
        <v>7.1815970063989321E-2</v>
      </c>
      <c r="AQ514" s="41">
        <f t="shared" si="139"/>
        <v>0</v>
      </c>
      <c r="AR514" s="41">
        <f t="shared" si="140"/>
        <v>0</v>
      </c>
      <c r="AS514" s="43">
        <f t="shared" si="141"/>
        <v>0</v>
      </c>
      <c r="AT514" s="43">
        <f t="shared" si="142"/>
        <v>0</v>
      </c>
      <c r="AU514" s="43">
        <f t="shared" si="143"/>
        <v>0</v>
      </c>
      <c r="AW514" s="38"/>
    </row>
    <row r="515" spans="1:49" x14ac:dyDescent="0.35">
      <c r="A515" t="str">
        <f>_xlfn.XLOOKUP(B515,'country codes'!G:G,'country codes'!H:H,,0)</f>
        <v>Kenya</v>
      </c>
      <c r="B515" s="34" t="s">
        <v>176</v>
      </c>
      <c r="C515" s="41">
        <v>43725815.5</v>
      </c>
      <c r="D515" s="34" t="s">
        <v>228</v>
      </c>
      <c r="E515" s="34">
        <v>0</v>
      </c>
      <c r="F515" s="41">
        <v>44792368.000000007</v>
      </c>
      <c r="G515" s="34">
        <v>0</v>
      </c>
      <c r="I515" s="34">
        <v>0</v>
      </c>
      <c r="K515" s="34">
        <v>0</v>
      </c>
      <c r="M515" s="34">
        <v>0</v>
      </c>
      <c r="O515" s="34">
        <v>0</v>
      </c>
      <c r="P515" s="41">
        <v>49953303.999999993</v>
      </c>
      <c r="Q515" s="34">
        <v>0</v>
      </c>
      <c r="R515" s="34">
        <f t="shared" ref="R515:R578" si="144">MAX(Q515,AA515)</f>
        <v>0</v>
      </c>
      <c r="T515" s="34">
        <v>0</v>
      </c>
      <c r="V515" s="34">
        <v>0</v>
      </c>
      <c r="X515" s="34">
        <v>0</v>
      </c>
      <c r="Y515" s="41">
        <v>54027486.999999985</v>
      </c>
      <c r="Z515" s="34">
        <v>0</v>
      </c>
      <c r="AA515" s="34">
        <v>0</v>
      </c>
      <c r="AB515" s="35">
        <f t="shared" ref="AB515:AB578" si="145">MAX(G515,E515,I515,K515)</f>
        <v>0</v>
      </c>
      <c r="AC515" s="35">
        <f t="shared" ref="AC515:AC578" si="146">MAX(M515,O515,Q515,T515)</f>
        <v>0</v>
      </c>
      <c r="AD515" s="35">
        <f t="shared" ref="AD515:AD578" si="147">MAX(V515,X515,Z515)</f>
        <v>0</v>
      </c>
      <c r="AE515" s="70">
        <f t="shared" ref="AE515:AE578" si="148">IF(G515&gt;0,G515,IF(E515&gt;0,E515,IF(I515&gt;0,I515,K515)))</f>
        <v>0</v>
      </c>
      <c r="AF515" s="70" t="str">
        <f t="shared" ref="AF515:AF578" si="149">IF(AE515&gt;0,_xlfn.XLOOKUP(AE515,$B515:$K515,$B$1:$K$1,,0),"")</f>
        <v/>
      </c>
      <c r="AG515" s="70">
        <f t="shared" ref="AG515:AG578" si="150">IF(R515&gt;0,R515,IF(O515&gt;0,O515,T515))</f>
        <v>0</v>
      </c>
      <c r="AH515" s="70" t="str">
        <f t="shared" ref="AH515:AH578" si="151">IF(AG515&gt;0,_xlfn.XLOOKUP(AG515,$L515:$T515,$L$1:$T$1,,0),"")</f>
        <v/>
      </c>
      <c r="AI515" s="70">
        <f t="shared" ref="AI515:AI578" si="152">IF((IF(Z515&gt;0,Z515,IF(X515&gt;0,X515,IF(V515&gt;0,V515,T515))))=0,AG515,IF(Z515&gt;0,Z515,IF(X515&gt;0,X515,IF(V515&gt;0,V515,T515))))</f>
        <v>0</v>
      </c>
      <c r="AJ515" s="70" t="str">
        <f t="shared" ref="AJ515:AJ578" si="153">IFERROR(IF(AI515&gt;0,_xlfn.XLOOKUP(AI515,$V515:$Z515,$V$1:$Z$1,,0),""),AH515)</f>
        <v/>
      </c>
      <c r="AK515" s="70" t="str">
        <f t="shared" ref="AK515:AK578" si="154">IF(AI515&lt;AG515,"Adjust","")</f>
        <v/>
      </c>
      <c r="AL515" s="72">
        <f>IF(AK515="Adjust",(_xlfn.XLOOKUP(A515,'Adj factor'!A:A,'Adj factor'!I:I,,0)*AI515),'Aggregate (2)'!AI515)</f>
        <v>0</v>
      </c>
      <c r="AM515" s="72">
        <f t="shared" ref="AM515:AM578" si="155">IF(AL515&lt;AG515,AG515,AL515)</f>
        <v>0</v>
      </c>
      <c r="AN515" s="73" t="str">
        <f t="shared" ref="AN515:AN578" si="156">IF(AL515&gt;AG515,"Increasing",IF(AL515&lt;AG515,"Decreasing","No change"))</f>
        <v>No change</v>
      </c>
      <c r="AO515" s="42">
        <f>VLOOKUP(B515,'Growthrates source'!A$2:H$49,8,FALSE)</f>
        <v>7.1554687899516578E-2</v>
      </c>
      <c r="AP515" s="42">
        <f>VLOOKUP(B515,'Growthrates source'!A$2:I$49,9,FALSE)</f>
        <v>7.1815970063989321E-2</v>
      </c>
      <c r="AQ515" s="41">
        <f t="shared" ref="AQ515:AQ578" si="157">AA515/(EXP(AO515*5))</f>
        <v>0</v>
      </c>
      <c r="AR515" s="41">
        <f t="shared" ref="AR515:AR578" si="158">AA515*EXP(AP515*3)</f>
        <v>0</v>
      </c>
      <c r="AS515" s="43">
        <f t="shared" ref="AS515:AS578" si="159">(AE515*10000)/F515</f>
        <v>0</v>
      </c>
      <c r="AT515" s="43">
        <f t="shared" ref="AT515:AT578" si="160">(AG515*10000)/P515</f>
        <v>0</v>
      </c>
      <c r="AU515" s="43">
        <f t="shared" ref="AU515:AU578" si="161">(AM515*10000)/Y515</f>
        <v>0</v>
      </c>
      <c r="AW515" s="38"/>
    </row>
    <row r="516" spans="1:49" x14ac:dyDescent="0.35">
      <c r="A516" t="str">
        <f>_xlfn.XLOOKUP(B516,'country codes'!G:G,'country codes'!H:H,,0)</f>
        <v>Kenya</v>
      </c>
      <c r="B516" s="34" t="s">
        <v>176</v>
      </c>
      <c r="C516" s="41">
        <v>43725816.5</v>
      </c>
      <c r="D516" s="34" t="s">
        <v>229</v>
      </c>
      <c r="E516" s="34">
        <v>0</v>
      </c>
      <c r="F516" s="41">
        <v>44792368.000000007</v>
      </c>
      <c r="G516" s="34">
        <v>0</v>
      </c>
      <c r="I516" s="34">
        <v>0</v>
      </c>
      <c r="K516" s="34">
        <v>0</v>
      </c>
      <c r="M516" s="34">
        <v>0</v>
      </c>
      <c r="O516" s="34">
        <v>0</v>
      </c>
      <c r="P516" s="41">
        <v>49953303.999999993</v>
      </c>
      <c r="Q516" s="34">
        <v>0</v>
      </c>
      <c r="R516" s="34">
        <f t="shared" si="144"/>
        <v>468</v>
      </c>
      <c r="T516" s="34">
        <v>468</v>
      </c>
      <c r="V516" s="34">
        <v>0</v>
      </c>
      <c r="X516" s="34">
        <v>261</v>
      </c>
      <c r="Y516" s="41">
        <v>54027486.999999985</v>
      </c>
      <c r="Z516" s="34">
        <v>181</v>
      </c>
      <c r="AA516" s="34">
        <v>468</v>
      </c>
      <c r="AB516" s="35">
        <f t="shared" si="145"/>
        <v>0</v>
      </c>
      <c r="AC516" s="35">
        <f t="shared" si="146"/>
        <v>468</v>
      </c>
      <c r="AD516" s="35">
        <f t="shared" si="147"/>
        <v>261</v>
      </c>
      <c r="AE516" s="70">
        <f t="shared" si="148"/>
        <v>0</v>
      </c>
      <c r="AF516" s="70" t="str">
        <f t="shared" si="149"/>
        <v/>
      </c>
      <c r="AG516" s="70">
        <f t="shared" si="150"/>
        <v>468</v>
      </c>
      <c r="AH516" s="70" t="str">
        <f t="shared" si="151"/>
        <v>2018 (triag)</v>
      </c>
      <c r="AI516" s="70">
        <f t="shared" si="152"/>
        <v>181</v>
      </c>
      <c r="AJ516" s="70">
        <f t="shared" si="153"/>
        <v>2022</v>
      </c>
      <c r="AK516" s="70" t="str">
        <f t="shared" si="154"/>
        <v>Adjust</v>
      </c>
      <c r="AL516" s="72">
        <f>IF(AK516="Adjust",(_xlfn.XLOOKUP(A516,'Adj factor'!A:A,'Adj factor'!I:I,,0)*AI516),'Aggregate (2)'!AI516)</f>
        <v>208.02305462199516</v>
      </c>
      <c r="AM516" s="78">
        <v>287</v>
      </c>
      <c r="AN516" s="73" t="str">
        <f t="shared" si="156"/>
        <v>Decreasing</v>
      </c>
      <c r="AO516" s="42">
        <f>VLOOKUP(B516,'Growthrates source'!A$2:H$49,8,FALSE)</f>
        <v>7.1554687899516578E-2</v>
      </c>
      <c r="AP516" s="42">
        <f>VLOOKUP(B516,'Growthrates source'!A$2:I$49,9,FALSE)</f>
        <v>7.1815970063989321E-2</v>
      </c>
      <c r="AQ516" s="41">
        <f t="shared" si="157"/>
        <v>327.24033043879592</v>
      </c>
      <c r="AR516" s="41">
        <f t="shared" si="158"/>
        <v>580.51532828842414</v>
      </c>
      <c r="AS516" s="43">
        <f t="shared" si="159"/>
        <v>0</v>
      </c>
      <c r="AT516" s="43">
        <f t="shared" si="160"/>
        <v>9.3687496626849762E-2</v>
      </c>
      <c r="AU516" s="43">
        <f t="shared" si="161"/>
        <v>5.3121108520187157E-2</v>
      </c>
      <c r="AW516" s="38"/>
    </row>
    <row r="517" spans="1:49" x14ac:dyDescent="0.35">
      <c r="A517" t="str">
        <f>_xlfn.XLOOKUP(B517,'country codes'!G:G,'country codes'!H:H,,0)</f>
        <v>Kenya</v>
      </c>
      <c r="B517" s="34" t="s">
        <v>176</v>
      </c>
      <c r="C517" s="41">
        <v>43725817.5</v>
      </c>
      <c r="D517" s="34" t="s">
        <v>133</v>
      </c>
      <c r="E517" s="34">
        <v>0</v>
      </c>
      <c r="F517" s="41">
        <v>44792368.000000007</v>
      </c>
      <c r="G517" s="34">
        <v>0</v>
      </c>
      <c r="I517" s="34">
        <v>0</v>
      </c>
      <c r="K517" s="34">
        <v>0</v>
      </c>
      <c r="M517" s="34">
        <v>0</v>
      </c>
      <c r="O517" s="34">
        <v>0</v>
      </c>
      <c r="P517" s="41">
        <v>49953303.999999993</v>
      </c>
      <c r="Q517" s="34">
        <v>0</v>
      </c>
      <c r="R517" s="34">
        <f t="shared" si="144"/>
        <v>0</v>
      </c>
      <c r="T517" s="34">
        <v>0</v>
      </c>
      <c r="V517" s="34">
        <v>0</v>
      </c>
      <c r="X517" s="34">
        <v>5019</v>
      </c>
      <c r="Y517" s="41">
        <v>54027486.999999985</v>
      </c>
      <c r="Z517" s="34">
        <v>4663</v>
      </c>
      <c r="AA517" s="34">
        <v>0</v>
      </c>
      <c r="AB517" s="35">
        <f t="shared" si="145"/>
        <v>0</v>
      </c>
      <c r="AC517" s="35">
        <f t="shared" si="146"/>
        <v>0</v>
      </c>
      <c r="AD517" s="35">
        <f t="shared" si="147"/>
        <v>5019</v>
      </c>
      <c r="AE517" s="70">
        <f t="shared" si="148"/>
        <v>0</v>
      </c>
      <c r="AF517" s="70" t="str">
        <f t="shared" si="149"/>
        <v/>
      </c>
      <c r="AG517" s="70">
        <f t="shared" si="150"/>
        <v>0</v>
      </c>
      <c r="AH517" s="70" t="str">
        <f t="shared" si="151"/>
        <v/>
      </c>
      <c r="AI517" s="79">
        <v>8800</v>
      </c>
      <c r="AJ517" s="70" t="str">
        <f t="shared" si="153"/>
        <v/>
      </c>
      <c r="AK517" s="70" t="str">
        <f t="shared" si="154"/>
        <v/>
      </c>
      <c r="AL517" s="72">
        <f>IF(AK517="Adjust",(_xlfn.XLOOKUP(A517,'Adj factor'!A:A,'Adj factor'!I:I,,0)*AI517),'Aggregate (2)'!AI517)</f>
        <v>8800</v>
      </c>
      <c r="AM517" s="72">
        <f t="shared" si="155"/>
        <v>8800</v>
      </c>
      <c r="AN517" s="73" t="str">
        <f t="shared" si="156"/>
        <v>Increasing</v>
      </c>
      <c r="AO517" s="42">
        <f>VLOOKUP(B517,'Growthrates source'!A$2:H$49,8,FALSE)</f>
        <v>7.1554687899516578E-2</v>
      </c>
      <c r="AP517" s="42">
        <f>VLOOKUP(B517,'Growthrates source'!A$2:I$49,9,FALSE)</f>
        <v>7.1815970063989321E-2</v>
      </c>
      <c r="AQ517" s="41">
        <f t="shared" si="157"/>
        <v>0</v>
      </c>
      <c r="AR517" s="41">
        <f t="shared" si="158"/>
        <v>0</v>
      </c>
      <c r="AS517" s="43">
        <f t="shared" si="159"/>
        <v>0</v>
      </c>
      <c r="AT517" s="43">
        <f t="shared" si="160"/>
        <v>0</v>
      </c>
      <c r="AU517" s="43">
        <f t="shared" si="161"/>
        <v>1.6288005399918013</v>
      </c>
      <c r="AW517" s="38"/>
    </row>
    <row r="518" spans="1:49" x14ac:dyDescent="0.35">
      <c r="A518" t="str">
        <f>_xlfn.XLOOKUP(B518,'country codes'!G:G,'country codes'!H:H,,0)</f>
        <v>Kenya</v>
      </c>
      <c r="B518" s="34" t="s">
        <v>176</v>
      </c>
      <c r="C518" s="41">
        <v>43725818.5</v>
      </c>
      <c r="D518" s="34" t="s">
        <v>230</v>
      </c>
      <c r="E518" s="34">
        <v>0</v>
      </c>
      <c r="F518" s="41">
        <v>44792368.000000007</v>
      </c>
      <c r="G518" s="34">
        <v>0</v>
      </c>
      <c r="I518" s="34">
        <v>0</v>
      </c>
      <c r="K518" s="34">
        <v>0</v>
      </c>
      <c r="M518" s="34">
        <v>0</v>
      </c>
      <c r="O518" s="34">
        <v>0</v>
      </c>
      <c r="P518" s="41">
        <v>49953303.999999993</v>
      </c>
      <c r="Q518" s="34">
        <v>0</v>
      </c>
      <c r="R518" s="34">
        <f t="shared" si="144"/>
        <v>0</v>
      </c>
      <c r="T518" s="34">
        <v>0</v>
      </c>
      <c r="V518" s="34">
        <v>0</v>
      </c>
      <c r="X518" s="34">
        <v>0</v>
      </c>
      <c r="Y518" s="41">
        <v>54027486.999999985</v>
      </c>
      <c r="Z518" s="34">
        <v>0</v>
      </c>
      <c r="AA518" s="34">
        <v>0</v>
      </c>
      <c r="AB518" s="35">
        <f t="shared" si="145"/>
        <v>0</v>
      </c>
      <c r="AC518" s="35">
        <f t="shared" si="146"/>
        <v>0</v>
      </c>
      <c r="AD518" s="35">
        <f t="shared" si="147"/>
        <v>0</v>
      </c>
      <c r="AE518" s="70">
        <f t="shared" si="148"/>
        <v>0</v>
      </c>
      <c r="AF518" s="70" t="str">
        <f t="shared" si="149"/>
        <v/>
      </c>
      <c r="AG518" s="70">
        <f t="shared" si="150"/>
        <v>0</v>
      </c>
      <c r="AH518" s="70" t="str">
        <f t="shared" si="151"/>
        <v/>
      </c>
      <c r="AI518" s="70">
        <f t="shared" si="152"/>
        <v>0</v>
      </c>
      <c r="AJ518" s="70" t="str">
        <f t="shared" si="153"/>
        <v/>
      </c>
      <c r="AK518" s="70" t="str">
        <f t="shared" si="154"/>
        <v/>
      </c>
      <c r="AL518" s="72">
        <f>IF(AK518="Adjust",(_xlfn.XLOOKUP(A518,'Adj factor'!A:A,'Adj factor'!I:I,,0)*AI518),'Aggregate (2)'!AI518)</f>
        <v>0</v>
      </c>
      <c r="AM518" s="72">
        <f t="shared" si="155"/>
        <v>0</v>
      </c>
      <c r="AN518" s="73" t="str">
        <f t="shared" si="156"/>
        <v>No change</v>
      </c>
      <c r="AO518" s="42">
        <f>VLOOKUP(B518,'Growthrates source'!A$2:H$49,8,FALSE)</f>
        <v>7.1554687899516578E-2</v>
      </c>
      <c r="AP518" s="42">
        <f>VLOOKUP(B518,'Growthrates source'!A$2:I$49,9,FALSE)</f>
        <v>7.1815970063989321E-2</v>
      </c>
      <c r="AQ518" s="41">
        <f t="shared" si="157"/>
        <v>0</v>
      </c>
      <c r="AR518" s="41">
        <f t="shared" si="158"/>
        <v>0</v>
      </c>
      <c r="AS518" s="43">
        <f t="shared" si="159"/>
        <v>0</v>
      </c>
      <c r="AT518" s="43">
        <f t="shared" si="160"/>
        <v>0</v>
      </c>
      <c r="AU518" s="43">
        <f t="shared" si="161"/>
        <v>0</v>
      </c>
      <c r="AW518" s="38"/>
    </row>
    <row r="519" spans="1:49" x14ac:dyDescent="0.35">
      <c r="A519" t="str">
        <f>_xlfn.XLOOKUP(B519,'country codes'!G:G,'country codes'!H:H,,0)</f>
        <v>Kenya</v>
      </c>
      <c r="B519" s="34" t="s">
        <v>176</v>
      </c>
      <c r="C519" s="41">
        <v>43725819.5</v>
      </c>
      <c r="D519" s="34" t="s">
        <v>136</v>
      </c>
      <c r="E519" s="34">
        <v>0</v>
      </c>
      <c r="F519" s="41">
        <v>44792368.000000007</v>
      </c>
      <c r="G519" s="34">
        <v>0</v>
      </c>
      <c r="I519" s="34">
        <v>0</v>
      </c>
      <c r="K519" s="34">
        <v>0</v>
      </c>
      <c r="M519" s="34">
        <v>0</v>
      </c>
      <c r="O519" s="34">
        <v>0</v>
      </c>
      <c r="P519" s="41">
        <v>49953303.999999993</v>
      </c>
      <c r="Q519" s="34">
        <v>430</v>
      </c>
      <c r="R519" s="34">
        <f t="shared" si="144"/>
        <v>430</v>
      </c>
      <c r="T519" s="34">
        <v>0</v>
      </c>
      <c r="V519" s="34">
        <v>0</v>
      </c>
      <c r="X519" s="34">
        <v>717</v>
      </c>
      <c r="Y519" s="41">
        <v>54027486.999999985</v>
      </c>
      <c r="Z519" s="34">
        <v>0</v>
      </c>
      <c r="AA519" s="34">
        <v>430</v>
      </c>
      <c r="AB519" s="35">
        <f t="shared" si="145"/>
        <v>0</v>
      </c>
      <c r="AC519" s="35">
        <f t="shared" si="146"/>
        <v>430</v>
      </c>
      <c r="AD519" s="35">
        <f t="shared" si="147"/>
        <v>717</v>
      </c>
      <c r="AE519" s="70">
        <f t="shared" si="148"/>
        <v>0</v>
      </c>
      <c r="AF519" s="70" t="str">
        <f t="shared" si="149"/>
        <v/>
      </c>
      <c r="AG519" s="70">
        <f t="shared" si="150"/>
        <v>430</v>
      </c>
      <c r="AH519" s="70">
        <f t="shared" si="151"/>
        <v>2018</v>
      </c>
      <c r="AI519" s="70">
        <f t="shared" si="152"/>
        <v>717</v>
      </c>
      <c r="AJ519" s="70">
        <f t="shared" si="153"/>
        <v>2021</v>
      </c>
      <c r="AK519" s="70" t="str">
        <f t="shared" si="154"/>
        <v/>
      </c>
      <c r="AL519" s="72">
        <f>IF(AK519="Adjust",(_xlfn.XLOOKUP(A519,'Adj factor'!A:A,'Adj factor'!I:I,,0)*AI519),'Aggregate (2)'!AI519)</f>
        <v>717</v>
      </c>
      <c r="AM519" s="72">
        <f t="shared" si="155"/>
        <v>717</v>
      </c>
      <c r="AN519" s="73" t="str">
        <f t="shared" si="156"/>
        <v>Increasing</v>
      </c>
      <c r="AO519" s="42">
        <f>VLOOKUP(B519,'Growthrates source'!A$2:H$49,8,FALSE)</f>
        <v>7.1554687899516578E-2</v>
      </c>
      <c r="AP519" s="42">
        <f>VLOOKUP(B519,'Growthrates source'!A$2:I$49,9,FALSE)</f>
        <v>7.1815970063989321E-2</v>
      </c>
      <c r="AQ519" s="41">
        <f t="shared" si="157"/>
        <v>300.66953437752613</v>
      </c>
      <c r="AR519" s="41">
        <f t="shared" si="158"/>
        <v>533.37946829919315</v>
      </c>
      <c r="AS519" s="43">
        <f t="shared" si="159"/>
        <v>0</v>
      </c>
      <c r="AT519" s="43">
        <f t="shared" si="160"/>
        <v>8.6080392199883324E-2</v>
      </c>
      <c r="AU519" s="43">
        <f t="shared" si="161"/>
        <v>0.13271022581524108</v>
      </c>
      <c r="AW519" s="38"/>
    </row>
    <row r="520" spans="1:49" x14ac:dyDescent="0.35">
      <c r="A520" t="str">
        <f>_xlfn.XLOOKUP(B520,'country codes'!G:G,'country codes'!H:H,,0)</f>
        <v>Kenya</v>
      </c>
      <c r="B520" s="34" t="s">
        <v>176</v>
      </c>
      <c r="C520" s="41">
        <v>43725820.5</v>
      </c>
      <c r="D520" s="34" t="s">
        <v>231</v>
      </c>
      <c r="E520" s="34">
        <v>0</v>
      </c>
      <c r="F520" s="41">
        <v>44792368.000000007</v>
      </c>
      <c r="G520" s="34">
        <v>0</v>
      </c>
      <c r="I520" s="34">
        <v>0</v>
      </c>
      <c r="K520" s="34">
        <v>0</v>
      </c>
      <c r="M520" s="34">
        <v>0</v>
      </c>
      <c r="O520" s="34">
        <v>0</v>
      </c>
      <c r="P520" s="41">
        <v>49953303.999999993</v>
      </c>
      <c r="Q520" s="34">
        <v>714</v>
      </c>
      <c r="R520" s="34">
        <f t="shared" si="144"/>
        <v>2419</v>
      </c>
      <c r="T520" s="34">
        <v>0</v>
      </c>
      <c r="V520" s="34">
        <v>0</v>
      </c>
      <c r="X520" s="34">
        <v>0</v>
      </c>
      <c r="Y520" s="41">
        <v>54027486.999999985</v>
      </c>
      <c r="Z520" s="34">
        <v>0</v>
      </c>
      <c r="AA520" s="34">
        <v>2419</v>
      </c>
      <c r="AB520" s="35">
        <f t="shared" si="145"/>
        <v>0</v>
      </c>
      <c r="AC520" s="35">
        <f t="shared" si="146"/>
        <v>714</v>
      </c>
      <c r="AD520" s="35">
        <f t="shared" si="147"/>
        <v>0</v>
      </c>
      <c r="AE520" s="70">
        <f t="shared" si="148"/>
        <v>0</v>
      </c>
      <c r="AF520" s="70" t="str">
        <f t="shared" si="149"/>
        <v/>
      </c>
      <c r="AG520" s="70">
        <f t="shared" si="150"/>
        <v>2419</v>
      </c>
      <c r="AH520" s="70" t="str">
        <f t="shared" si="151"/>
        <v>2018 (triag)</v>
      </c>
      <c r="AI520" s="70">
        <f t="shared" si="152"/>
        <v>2419</v>
      </c>
      <c r="AJ520" s="70" t="str">
        <f t="shared" si="153"/>
        <v>2018 (triag)</v>
      </c>
      <c r="AK520" s="70" t="str">
        <f t="shared" si="154"/>
        <v/>
      </c>
      <c r="AL520" s="72">
        <f>IF(AK520="Adjust",(_xlfn.XLOOKUP(A520,'Adj factor'!A:A,'Adj factor'!I:I,,0)*AI520),'Aggregate (2)'!AI520)</f>
        <v>2419</v>
      </c>
      <c r="AM520" s="72">
        <f t="shared" si="155"/>
        <v>2419</v>
      </c>
      <c r="AN520" s="73" t="str">
        <f t="shared" si="156"/>
        <v>No change</v>
      </c>
      <c r="AO520" s="42">
        <f>VLOOKUP(B520,'Growthrates source'!A$2:H$49,8,FALSE)</f>
        <v>7.1554687899516578E-2</v>
      </c>
      <c r="AP520" s="42">
        <f>VLOOKUP(B520,'Growthrates source'!A$2:I$49,9,FALSE)</f>
        <v>7.1815970063989321E-2</v>
      </c>
      <c r="AQ520" s="41">
        <f t="shared" si="157"/>
        <v>1691.4409387424089</v>
      </c>
      <c r="AR520" s="41">
        <f t="shared" si="158"/>
        <v>3000.5696135249959</v>
      </c>
      <c r="AS520" s="43">
        <f t="shared" si="159"/>
        <v>0</v>
      </c>
      <c r="AT520" s="43">
        <f t="shared" si="160"/>
        <v>0.48425225286399481</v>
      </c>
      <c r="AU520" s="43">
        <f t="shared" si="161"/>
        <v>0.44773505752729176</v>
      </c>
      <c r="AW520" s="38"/>
    </row>
    <row r="521" spans="1:49" x14ac:dyDescent="0.35">
      <c r="A521" t="str">
        <f>_xlfn.XLOOKUP(B521,'country codes'!G:G,'country codes'!H:H,,0)</f>
        <v>Kenya</v>
      </c>
      <c r="B521" s="34" t="s">
        <v>176</v>
      </c>
      <c r="C521" s="41">
        <v>43725821.5</v>
      </c>
      <c r="D521" s="34" t="s">
        <v>141</v>
      </c>
      <c r="E521" s="34">
        <v>0</v>
      </c>
      <c r="F521" s="41">
        <v>44792368.000000007</v>
      </c>
      <c r="G521" s="34">
        <v>0</v>
      </c>
      <c r="I521" s="34">
        <v>0</v>
      </c>
      <c r="K521" s="34">
        <v>0</v>
      </c>
      <c r="M521" s="34">
        <v>0</v>
      </c>
      <c r="O521" s="34">
        <v>0</v>
      </c>
      <c r="P521" s="41">
        <v>49953303.999999993</v>
      </c>
      <c r="Q521" s="34">
        <v>0</v>
      </c>
      <c r="R521" s="34">
        <f t="shared" si="144"/>
        <v>0</v>
      </c>
      <c r="T521" s="34">
        <v>0</v>
      </c>
      <c r="V521" s="34">
        <v>0</v>
      </c>
      <c r="X521" s="34">
        <v>0</v>
      </c>
      <c r="Y521" s="41">
        <v>54027486.999999985</v>
      </c>
      <c r="Z521" s="34">
        <v>0</v>
      </c>
      <c r="AA521" s="34">
        <v>0</v>
      </c>
      <c r="AB521" s="35">
        <f t="shared" si="145"/>
        <v>0</v>
      </c>
      <c r="AC521" s="35">
        <f t="shared" si="146"/>
        <v>0</v>
      </c>
      <c r="AD521" s="35">
        <f t="shared" si="147"/>
        <v>0</v>
      </c>
      <c r="AE521" s="70">
        <f t="shared" si="148"/>
        <v>0</v>
      </c>
      <c r="AF521" s="70" t="str">
        <f t="shared" si="149"/>
        <v/>
      </c>
      <c r="AG521" s="70">
        <f t="shared" si="150"/>
        <v>0</v>
      </c>
      <c r="AH521" s="70" t="str">
        <f t="shared" si="151"/>
        <v/>
      </c>
      <c r="AI521" s="70">
        <f t="shared" si="152"/>
        <v>0</v>
      </c>
      <c r="AJ521" s="70" t="str">
        <f t="shared" si="153"/>
        <v/>
      </c>
      <c r="AK521" s="70" t="str">
        <f t="shared" si="154"/>
        <v/>
      </c>
      <c r="AL521" s="72">
        <f>IF(AK521="Adjust",(_xlfn.XLOOKUP(A521,'Adj factor'!A:A,'Adj factor'!I:I,,0)*AI521),'Aggregate (2)'!AI521)</f>
        <v>0</v>
      </c>
      <c r="AM521" s="72">
        <f t="shared" si="155"/>
        <v>0</v>
      </c>
      <c r="AN521" s="73" t="str">
        <f t="shared" si="156"/>
        <v>No change</v>
      </c>
      <c r="AO521" s="42">
        <f>VLOOKUP(B521,'Growthrates source'!A$2:H$49,8,FALSE)</f>
        <v>7.1554687899516578E-2</v>
      </c>
      <c r="AP521" s="42">
        <f>VLOOKUP(B521,'Growthrates source'!A$2:I$49,9,FALSE)</f>
        <v>7.1815970063989321E-2</v>
      </c>
      <c r="AQ521" s="41">
        <f t="shared" si="157"/>
        <v>0</v>
      </c>
      <c r="AR521" s="41">
        <f t="shared" si="158"/>
        <v>0</v>
      </c>
      <c r="AS521" s="43">
        <f t="shared" si="159"/>
        <v>0</v>
      </c>
      <c r="AT521" s="43">
        <f t="shared" si="160"/>
        <v>0</v>
      </c>
      <c r="AU521" s="43">
        <f t="shared" si="161"/>
        <v>0</v>
      </c>
      <c r="AW521" s="38"/>
    </row>
    <row r="522" spans="1:49" x14ac:dyDescent="0.35">
      <c r="A522" t="str">
        <f>_xlfn.XLOOKUP(B522,'country codes'!G:G,'country codes'!H:H,,0)</f>
        <v>Kenya</v>
      </c>
      <c r="B522" s="34" t="s">
        <v>176</v>
      </c>
      <c r="C522" s="41">
        <v>43725822.5</v>
      </c>
      <c r="D522" s="34" t="s">
        <v>232</v>
      </c>
      <c r="E522" s="34">
        <v>0</v>
      </c>
      <c r="F522" s="41">
        <v>44792368.000000007</v>
      </c>
      <c r="G522" s="34">
        <v>0</v>
      </c>
      <c r="I522" s="34">
        <v>0</v>
      </c>
      <c r="K522" s="34">
        <v>0</v>
      </c>
      <c r="M522" s="34">
        <v>0</v>
      </c>
      <c r="O522" s="34">
        <v>0</v>
      </c>
      <c r="P522" s="41">
        <v>49953303.999999993</v>
      </c>
      <c r="Q522" s="34">
        <v>0</v>
      </c>
      <c r="R522" s="34">
        <f t="shared" si="144"/>
        <v>2759</v>
      </c>
      <c r="T522" s="34">
        <v>0</v>
      </c>
      <c r="V522" s="34">
        <v>0</v>
      </c>
      <c r="X522" s="34">
        <v>3295</v>
      </c>
      <c r="Y522" s="41">
        <v>54027486.999999985</v>
      </c>
      <c r="Z522" s="34">
        <v>0</v>
      </c>
      <c r="AA522" s="34">
        <v>2759</v>
      </c>
      <c r="AB522" s="35">
        <f t="shared" si="145"/>
        <v>0</v>
      </c>
      <c r="AC522" s="35">
        <f t="shared" si="146"/>
        <v>0</v>
      </c>
      <c r="AD522" s="35">
        <f t="shared" si="147"/>
        <v>3295</v>
      </c>
      <c r="AE522" s="70">
        <f t="shared" si="148"/>
        <v>0</v>
      </c>
      <c r="AF522" s="70" t="str">
        <f t="shared" si="149"/>
        <v/>
      </c>
      <c r="AG522" s="70">
        <f t="shared" si="150"/>
        <v>2759</v>
      </c>
      <c r="AH522" s="70" t="str">
        <f t="shared" si="151"/>
        <v>2018 (triag)</v>
      </c>
      <c r="AI522" s="70">
        <f t="shared" si="152"/>
        <v>3295</v>
      </c>
      <c r="AJ522" s="70">
        <f t="shared" si="153"/>
        <v>2021</v>
      </c>
      <c r="AK522" s="70" t="str">
        <f t="shared" si="154"/>
        <v/>
      </c>
      <c r="AL522" s="72">
        <f>IF(AK522="Adjust",(_xlfn.XLOOKUP(A522,'Adj factor'!A:A,'Adj factor'!I:I,,0)*AI522),'Aggregate (2)'!AI522)</f>
        <v>3295</v>
      </c>
      <c r="AM522" s="72">
        <f t="shared" si="155"/>
        <v>3295</v>
      </c>
      <c r="AN522" s="73" t="str">
        <f t="shared" si="156"/>
        <v>Increasing</v>
      </c>
      <c r="AO522" s="42">
        <f>VLOOKUP(B522,'Growthrates source'!A$2:H$49,8,FALSE)</f>
        <v>7.1554687899516578E-2</v>
      </c>
      <c r="AP522" s="42">
        <f>VLOOKUP(B522,'Growthrates source'!A$2:I$49,9,FALSE)</f>
        <v>7.1815970063989321E-2</v>
      </c>
      <c r="AQ522" s="41">
        <f t="shared" si="157"/>
        <v>1929.1796403432434</v>
      </c>
      <c r="AR522" s="41">
        <f t="shared" si="158"/>
        <v>3422.3115186917998</v>
      </c>
      <c r="AS522" s="43">
        <f t="shared" si="159"/>
        <v>0</v>
      </c>
      <c r="AT522" s="43">
        <f t="shared" si="160"/>
        <v>0.55231581878948399</v>
      </c>
      <c r="AU522" s="43">
        <f t="shared" si="161"/>
        <v>0.60987474764465743</v>
      </c>
      <c r="AW522" s="38"/>
    </row>
    <row r="523" spans="1:49" x14ac:dyDescent="0.35">
      <c r="A523" t="str">
        <f>_xlfn.XLOOKUP(B523,'country codes'!G:G,'country codes'!H:H,,0)</f>
        <v>Kenya</v>
      </c>
      <c r="B523" s="34" t="s">
        <v>176</v>
      </c>
      <c r="C523" s="41">
        <v>43725823.5</v>
      </c>
      <c r="D523" s="34" t="s">
        <v>233</v>
      </c>
      <c r="E523" s="34">
        <v>0</v>
      </c>
      <c r="F523" s="41">
        <v>44792368.000000007</v>
      </c>
      <c r="G523" s="34">
        <v>0</v>
      </c>
      <c r="I523" s="34">
        <v>0</v>
      </c>
      <c r="K523" s="34">
        <v>0</v>
      </c>
      <c r="M523" s="34">
        <v>0</v>
      </c>
      <c r="O523" s="34">
        <v>0</v>
      </c>
      <c r="P523" s="41">
        <v>49953303.999999993</v>
      </c>
      <c r="Q523" s="34">
        <v>0</v>
      </c>
      <c r="R523" s="34">
        <f t="shared" si="144"/>
        <v>0</v>
      </c>
      <c r="T523" s="34">
        <v>0</v>
      </c>
      <c r="V523" s="34">
        <v>0</v>
      </c>
      <c r="X523" s="34">
        <v>11129</v>
      </c>
      <c r="Y523" s="41">
        <v>54027486.999999985</v>
      </c>
      <c r="Z523" s="34">
        <v>0</v>
      </c>
      <c r="AA523" s="34">
        <v>0</v>
      </c>
      <c r="AB523" s="35">
        <f t="shared" si="145"/>
        <v>0</v>
      </c>
      <c r="AC523" s="35">
        <f t="shared" si="146"/>
        <v>0</v>
      </c>
      <c r="AD523" s="35">
        <f t="shared" si="147"/>
        <v>11129</v>
      </c>
      <c r="AE523" s="70">
        <f t="shared" si="148"/>
        <v>0</v>
      </c>
      <c r="AF523" s="70" t="str">
        <f t="shared" si="149"/>
        <v/>
      </c>
      <c r="AG523" s="70">
        <f t="shared" si="150"/>
        <v>0</v>
      </c>
      <c r="AH523" s="70" t="str">
        <f t="shared" si="151"/>
        <v/>
      </c>
      <c r="AI523" s="70">
        <f t="shared" si="152"/>
        <v>11129</v>
      </c>
      <c r="AJ523" s="70">
        <f t="shared" si="153"/>
        <v>2021</v>
      </c>
      <c r="AK523" s="70" t="str">
        <f t="shared" si="154"/>
        <v/>
      </c>
      <c r="AL523" s="72">
        <f>IF(AK523="Adjust",(_xlfn.XLOOKUP(A523,'Adj factor'!A:A,'Adj factor'!I:I,,0)*AI523),'Aggregate (2)'!AI523)</f>
        <v>11129</v>
      </c>
      <c r="AM523" s="72">
        <f t="shared" si="155"/>
        <v>11129</v>
      </c>
      <c r="AN523" s="73" t="str">
        <f t="shared" si="156"/>
        <v>Increasing</v>
      </c>
      <c r="AO523" s="42">
        <f>VLOOKUP(B523,'Growthrates source'!A$2:H$49,8,FALSE)</f>
        <v>7.1554687899516578E-2</v>
      </c>
      <c r="AP523" s="42">
        <f>VLOOKUP(B523,'Growthrates source'!A$2:I$49,9,FALSE)</f>
        <v>7.1815970063989321E-2</v>
      </c>
      <c r="AQ523" s="41">
        <f t="shared" si="157"/>
        <v>0</v>
      </c>
      <c r="AR523" s="41">
        <f t="shared" si="158"/>
        <v>0</v>
      </c>
      <c r="AS523" s="43">
        <f t="shared" si="159"/>
        <v>0</v>
      </c>
      <c r="AT523" s="43">
        <f t="shared" si="160"/>
        <v>0</v>
      </c>
      <c r="AU523" s="43">
        <f t="shared" si="161"/>
        <v>2.059877410178268</v>
      </c>
      <c r="AW523" s="38"/>
    </row>
    <row r="524" spans="1:49" x14ac:dyDescent="0.35">
      <c r="A524" t="str">
        <f>_xlfn.XLOOKUP(B524,'country codes'!G:G,'country codes'!H:H,,0)</f>
        <v>Kenya</v>
      </c>
      <c r="B524" s="34" t="s">
        <v>176</v>
      </c>
      <c r="C524" s="41">
        <v>43725824.5</v>
      </c>
      <c r="D524" s="34" t="s">
        <v>134</v>
      </c>
      <c r="E524" s="34">
        <v>0</v>
      </c>
      <c r="F524" s="41">
        <v>44792368.000000007</v>
      </c>
      <c r="G524" s="34">
        <v>0</v>
      </c>
      <c r="I524" s="34">
        <v>0</v>
      </c>
      <c r="K524" s="34">
        <v>0</v>
      </c>
      <c r="M524" s="34">
        <v>0</v>
      </c>
      <c r="O524" s="34">
        <v>0</v>
      </c>
      <c r="P524" s="41">
        <v>49953303.999999993</v>
      </c>
      <c r="Q524" s="34">
        <v>0</v>
      </c>
      <c r="R524" s="34">
        <f t="shared" si="144"/>
        <v>0</v>
      </c>
      <c r="T524" s="34">
        <v>0</v>
      </c>
      <c r="V524" s="34">
        <v>0</v>
      </c>
      <c r="X524" s="34">
        <v>0</v>
      </c>
      <c r="Y524" s="41">
        <v>54027486.999999985</v>
      </c>
      <c r="Z524" s="34">
        <v>636</v>
      </c>
      <c r="AA524" s="34">
        <v>0</v>
      </c>
      <c r="AB524" s="35">
        <f t="shared" si="145"/>
        <v>0</v>
      </c>
      <c r="AC524" s="35">
        <f t="shared" si="146"/>
        <v>0</v>
      </c>
      <c r="AD524" s="35">
        <f t="shared" si="147"/>
        <v>636</v>
      </c>
      <c r="AE524" s="70">
        <f t="shared" si="148"/>
        <v>0</v>
      </c>
      <c r="AF524" s="70" t="str">
        <f t="shared" si="149"/>
        <v/>
      </c>
      <c r="AG524" s="70">
        <f t="shared" si="150"/>
        <v>0</v>
      </c>
      <c r="AH524" s="70" t="str">
        <f t="shared" si="151"/>
        <v/>
      </c>
      <c r="AI524" s="39">
        <v>1200</v>
      </c>
      <c r="AJ524" s="70" t="str">
        <f t="shared" si="153"/>
        <v/>
      </c>
      <c r="AK524" s="70" t="str">
        <f t="shared" si="154"/>
        <v/>
      </c>
      <c r="AL524" s="72">
        <f>IF(AK524="Adjust",(_xlfn.XLOOKUP(A524,'Adj factor'!A:A,'Adj factor'!I:I,,0)*AI524),'Aggregate (2)'!AI524)</f>
        <v>1200</v>
      </c>
      <c r="AM524" s="72">
        <f t="shared" si="155"/>
        <v>1200</v>
      </c>
      <c r="AN524" s="73" t="str">
        <f t="shared" si="156"/>
        <v>Increasing</v>
      </c>
      <c r="AO524" s="42">
        <f>VLOOKUP(B524,'Growthrates source'!A$2:H$49,8,FALSE)</f>
        <v>7.1554687899516578E-2</v>
      </c>
      <c r="AP524" s="42">
        <f>VLOOKUP(B524,'Growthrates source'!A$2:I$49,9,FALSE)</f>
        <v>7.1815970063989321E-2</v>
      </c>
      <c r="AQ524" s="41">
        <f t="shared" si="157"/>
        <v>0</v>
      </c>
      <c r="AR524" s="41">
        <f t="shared" si="158"/>
        <v>0</v>
      </c>
      <c r="AS524" s="43">
        <f t="shared" si="159"/>
        <v>0</v>
      </c>
      <c r="AT524" s="43">
        <f t="shared" si="160"/>
        <v>0</v>
      </c>
      <c r="AU524" s="43">
        <f t="shared" si="161"/>
        <v>0.22210916454433655</v>
      </c>
      <c r="AW524" s="38"/>
    </row>
    <row r="525" spans="1:49" x14ac:dyDescent="0.35">
      <c r="A525" t="str">
        <f>_xlfn.XLOOKUP(B525,'country codes'!G:G,'country codes'!H:H,,0)</f>
        <v>Kenya</v>
      </c>
      <c r="B525" s="34" t="s">
        <v>176</v>
      </c>
      <c r="C525" s="41">
        <v>43725825.5</v>
      </c>
      <c r="D525" s="34" t="s">
        <v>142</v>
      </c>
      <c r="E525" s="34">
        <v>0</v>
      </c>
      <c r="F525" s="41">
        <v>44792368.000000007</v>
      </c>
      <c r="G525" s="34">
        <v>0</v>
      </c>
      <c r="I525" s="34">
        <v>0</v>
      </c>
      <c r="K525" s="34">
        <v>0</v>
      </c>
      <c r="M525" s="34">
        <v>0</v>
      </c>
      <c r="O525" s="34">
        <v>0</v>
      </c>
      <c r="P525" s="41">
        <v>49953303.999999993</v>
      </c>
      <c r="Q525" s="34">
        <v>21942</v>
      </c>
      <c r="R525" s="34">
        <f t="shared" si="144"/>
        <v>21942</v>
      </c>
      <c r="T525" s="34">
        <v>0</v>
      </c>
      <c r="V525" s="34">
        <v>0</v>
      </c>
      <c r="X525" s="34">
        <v>8087</v>
      </c>
      <c r="Y525" s="41">
        <v>54027486.999999985</v>
      </c>
      <c r="Z525" s="34">
        <v>8639</v>
      </c>
      <c r="AA525" s="34">
        <v>21942</v>
      </c>
      <c r="AB525" s="35">
        <f t="shared" si="145"/>
        <v>0</v>
      </c>
      <c r="AC525" s="35">
        <f t="shared" si="146"/>
        <v>21942</v>
      </c>
      <c r="AD525" s="35">
        <f t="shared" si="147"/>
        <v>8639</v>
      </c>
      <c r="AE525" s="80">
        <v>13216</v>
      </c>
      <c r="AF525" s="70">
        <v>2013</v>
      </c>
      <c r="AG525" s="70">
        <f t="shared" si="150"/>
        <v>21942</v>
      </c>
      <c r="AH525" s="70">
        <f t="shared" si="151"/>
        <v>2018</v>
      </c>
      <c r="AI525" s="70">
        <f t="shared" si="152"/>
        <v>8639</v>
      </c>
      <c r="AJ525" s="70">
        <f t="shared" si="153"/>
        <v>2022</v>
      </c>
      <c r="AK525" s="70" t="str">
        <f t="shared" si="154"/>
        <v>Adjust</v>
      </c>
      <c r="AL525" s="72">
        <f>IF(AK525="Adjust",(_xlfn.XLOOKUP(A525,'Adj factor'!A:A,'Adj factor'!I:I,,0)*AI525),'Aggregate (2)'!AI525)</f>
        <v>9928.7909882840668</v>
      </c>
      <c r="AM525" s="72">
        <f t="shared" si="155"/>
        <v>21942</v>
      </c>
      <c r="AN525" s="73" t="str">
        <f t="shared" si="156"/>
        <v>Decreasing</v>
      </c>
      <c r="AO525" s="42">
        <f>VLOOKUP(B525,'Growthrates source'!A$2:H$49,8,FALSE)</f>
        <v>7.1554687899516578E-2</v>
      </c>
      <c r="AP525" s="42">
        <f>VLOOKUP(B525,'Growthrates source'!A$2:I$49,9,FALSE)</f>
        <v>7.1815970063989321E-2</v>
      </c>
      <c r="AQ525" s="41">
        <f t="shared" si="157"/>
        <v>15342.537030957394</v>
      </c>
      <c r="AR525" s="41">
        <f t="shared" si="158"/>
        <v>27217.237891676501</v>
      </c>
      <c r="AS525" s="43">
        <f t="shared" si="159"/>
        <v>2.9505026391996059</v>
      </c>
      <c r="AT525" s="43">
        <f t="shared" si="160"/>
        <v>4.392502245697302</v>
      </c>
      <c r="AU525" s="43">
        <f t="shared" si="161"/>
        <v>4.0612660736931936</v>
      </c>
      <c r="AW525" s="38"/>
    </row>
    <row r="526" spans="1:49" x14ac:dyDescent="0.35">
      <c r="A526" t="str">
        <f>_xlfn.XLOOKUP(B526,'country codes'!G:G,'country codes'!H:H,,0)</f>
        <v>Kenya</v>
      </c>
      <c r="B526" s="34" t="s">
        <v>176</v>
      </c>
      <c r="C526" s="41">
        <v>43725826.5</v>
      </c>
      <c r="D526" s="34" t="s">
        <v>83</v>
      </c>
      <c r="E526" s="34">
        <v>0</v>
      </c>
      <c r="F526" s="41">
        <v>44792368.000000007</v>
      </c>
      <c r="G526" s="34">
        <v>0</v>
      </c>
      <c r="I526" s="34">
        <v>0</v>
      </c>
      <c r="K526" s="34">
        <v>0</v>
      </c>
      <c r="M526" s="34">
        <v>0</v>
      </c>
      <c r="O526" s="34">
        <v>0</v>
      </c>
      <c r="P526" s="41">
        <v>49953303.999999993</v>
      </c>
      <c r="Q526" s="34">
        <v>0</v>
      </c>
      <c r="R526" s="34">
        <f t="shared" si="144"/>
        <v>0</v>
      </c>
      <c r="T526" s="34">
        <v>0</v>
      </c>
      <c r="V526" s="34">
        <v>0</v>
      </c>
      <c r="X526" s="34">
        <v>718</v>
      </c>
      <c r="Y526" s="41">
        <v>54027486.999999985</v>
      </c>
      <c r="Z526" s="34">
        <v>631</v>
      </c>
      <c r="AA526" s="34">
        <v>0</v>
      </c>
      <c r="AB526" s="35">
        <f t="shared" si="145"/>
        <v>0</v>
      </c>
      <c r="AC526" s="35">
        <f t="shared" si="146"/>
        <v>0</v>
      </c>
      <c r="AD526" s="35">
        <f t="shared" si="147"/>
        <v>718</v>
      </c>
      <c r="AE526" s="70">
        <f t="shared" si="148"/>
        <v>0</v>
      </c>
      <c r="AF526" s="70" t="str">
        <f t="shared" si="149"/>
        <v/>
      </c>
      <c r="AG526" s="70">
        <f t="shared" si="150"/>
        <v>0</v>
      </c>
      <c r="AH526" s="70" t="str">
        <f t="shared" si="151"/>
        <v/>
      </c>
      <c r="AI526" s="70">
        <f t="shared" si="152"/>
        <v>631</v>
      </c>
      <c r="AJ526" s="70">
        <f t="shared" si="153"/>
        <v>2022</v>
      </c>
      <c r="AK526" s="70" t="str">
        <f t="shared" si="154"/>
        <v/>
      </c>
      <c r="AL526" s="72">
        <f>IF(AK526="Adjust",(_xlfn.XLOOKUP(A526,'Adj factor'!A:A,'Adj factor'!I:I,,0)*AI526),'Aggregate (2)'!AI526)</f>
        <v>631</v>
      </c>
      <c r="AM526" s="72">
        <f t="shared" si="155"/>
        <v>631</v>
      </c>
      <c r="AN526" s="73" t="str">
        <f t="shared" si="156"/>
        <v>Increasing</v>
      </c>
      <c r="AO526" s="42">
        <f>VLOOKUP(B526,'Growthrates source'!A$2:H$49,8,FALSE)</f>
        <v>7.1554687899516578E-2</v>
      </c>
      <c r="AP526" s="42">
        <f>VLOOKUP(B526,'Growthrates source'!A$2:I$49,9,FALSE)</f>
        <v>7.1815970063989321E-2</v>
      </c>
      <c r="AQ526" s="41">
        <f t="shared" si="157"/>
        <v>0</v>
      </c>
      <c r="AR526" s="41">
        <f t="shared" si="158"/>
        <v>0</v>
      </c>
      <c r="AS526" s="43">
        <f t="shared" si="159"/>
        <v>0</v>
      </c>
      <c r="AT526" s="43">
        <f t="shared" si="160"/>
        <v>0</v>
      </c>
      <c r="AU526" s="43">
        <f t="shared" si="161"/>
        <v>0.1167924023562303</v>
      </c>
      <c r="AW526" s="38"/>
    </row>
    <row r="527" spans="1:49" x14ac:dyDescent="0.35">
      <c r="A527" t="str">
        <f>_xlfn.XLOOKUP(B527,'country codes'!G:G,'country codes'!H:H,,0)</f>
        <v>Kenya</v>
      </c>
      <c r="B527" s="34" t="s">
        <v>176</v>
      </c>
      <c r="C527" s="41">
        <v>43725827.5</v>
      </c>
      <c r="D527" s="34" t="s">
        <v>84</v>
      </c>
      <c r="E527" s="34">
        <v>0</v>
      </c>
      <c r="F527" s="41">
        <v>44792368.000000007</v>
      </c>
      <c r="G527" s="34">
        <v>0</v>
      </c>
      <c r="I527" s="34">
        <v>0</v>
      </c>
      <c r="K527" s="34">
        <v>0</v>
      </c>
      <c r="M527" s="34">
        <v>0</v>
      </c>
      <c r="O527" s="34">
        <v>0</v>
      </c>
      <c r="P527" s="41">
        <v>49953303.999999993</v>
      </c>
      <c r="Q527" s="34">
        <v>0</v>
      </c>
      <c r="R527" s="34">
        <f t="shared" si="144"/>
        <v>0</v>
      </c>
      <c r="T527" s="34">
        <v>0</v>
      </c>
      <c r="V527" s="34">
        <v>0</v>
      </c>
      <c r="X527" s="34">
        <v>749</v>
      </c>
      <c r="Y527" s="41">
        <v>54027486.999999985</v>
      </c>
      <c r="Z527" s="34">
        <v>642</v>
      </c>
      <c r="AA527" s="34">
        <v>0</v>
      </c>
      <c r="AB527" s="35">
        <f t="shared" si="145"/>
        <v>0</v>
      </c>
      <c r="AC527" s="35">
        <f t="shared" si="146"/>
        <v>0</v>
      </c>
      <c r="AD527" s="35">
        <f t="shared" si="147"/>
        <v>749</v>
      </c>
      <c r="AE527" s="70">
        <f t="shared" si="148"/>
        <v>0</v>
      </c>
      <c r="AF527" s="70" t="str">
        <f t="shared" si="149"/>
        <v/>
      </c>
      <c r="AG527" s="70">
        <f t="shared" si="150"/>
        <v>0</v>
      </c>
      <c r="AH527" s="70" t="str">
        <f t="shared" si="151"/>
        <v/>
      </c>
      <c r="AI527" s="70">
        <f t="shared" si="152"/>
        <v>642</v>
      </c>
      <c r="AJ527" s="70">
        <f t="shared" si="153"/>
        <v>2022</v>
      </c>
      <c r="AK527" s="70" t="str">
        <f t="shared" si="154"/>
        <v/>
      </c>
      <c r="AL527" s="72">
        <f>IF(AK527="Adjust",(_xlfn.XLOOKUP(A527,'Adj factor'!A:A,'Adj factor'!I:I,,0)*AI527),'Aggregate (2)'!AI527)</f>
        <v>642</v>
      </c>
      <c r="AM527" s="72">
        <f t="shared" si="155"/>
        <v>642</v>
      </c>
      <c r="AN527" s="73" t="str">
        <f t="shared" si="156"/>
        <v>Increasing</v>
      </c>
      <c r="AO527" s="42">
        <f>VLOOKUP(B527,'Growthrates source'!A$2:H$49,8,FALSE)</f>
        <v>7.1554687899516578E-2</v>
      </c>
      <c r="AP527" s="42">
        <f>VLOOKUP(B527,'Growthrates source'!A$2:I$49,9,FALSE)</f>
        <v>7.1815970063989321E-2</v>
      </c>
      <c r="AQ527" s="41">
        <f t="shared" si="157"/>
        <v>0</v>
      </c>
      <c r="AR527" s="41">
        <f t="shared" si="158"/>
        <v>0</v>
      </c>
      <c r="AS527" s="43">
        <f t="shared" si="159"/>
        <v>0</v>
      </c>
      <c r="AT527" s="43">
        <f t="shared" si="160"/>
        <v>0</v>
      </c>
      <c r="AU527" s="43">
        <f t="shared" si="161"/>
        <v>0.11882840303122005</v>
      </c>
      <c r="AW527" s="38"/>
    </row>
    <row r="528" spans="1:49" x14ac:dyDescent="0.35">
      <c r="A528" t="str">
        <f>_xlfn.XLOOKUP(B528,'country codes'!G:G,'country codes'!H:H,,0)</f>
        <v>Kenya</v>
      </c>
      <c r="B528" s="34" t="s">
        <v>176</v>
      </c>
      <c r="C528" s="41">
        <v>43725828.5</v>
      </c>
      <c r="D528" s="34" t="s">
        <v>126</v>
      </c>
      <c r="E528" s="34">
        <v>0</v>
      </c>
      <c r="F528" s="41">
        <v>44792368.000000007</v>
      </c>
      <c r="G528" s="34">
        <v>0</v>
      </c>
      <c r="I528" s="34">
        <v>0</v>
      </c>
      <c r="K528" s="34">
        <v>0</v>
      </c>
      <c r="M528" s="34">
        <v>0</v>
      </c>
      <c r="O528" s="34">
        <v>0</v>
      </c>
      <c r="P528" s="41">
        <v>49953303.999999993</v>
      </c>
      <c r="Q528" s="34">
        <v>0</v>
      </c>
      <c r="R528" s="34">
        <f t="shared" si="144"/>
        <v>0</v>
      </c>
      <c r="T528" s="34">
        <v>0</v>
      </c>
      <c r="V528" s="34">
        <v>0</v>
      </c>
      <c r="X528" s="34">
        <v>0</v>
      </c>
      <c r="Y528" s="41">
        <v>54027486.999999985</v>
      </c>
      <c r="Z528" s="34">
        <v>0</v>
      </c>
      <c r="AA528" s="34">
        <v>0</v>
      </c>
      <c r="AB528" s="35">
        <f t="shared" si="145"/>
        <v>0</v>
      </c>
      <c r="AC528" s="35">
        <f t="shared" si="146"/>
        <v>0</v>
      </c>
      <c r="AD528" s="35">
        <f t="shared" si="147"/>
        <v>0</v>
      </c>
      <c r="AE528" s="70">
        <f t="shared" si="148"/>
        <v>0</v>
      </c>
      <c r="AF528" s="70" t="str">
        <f t="shared" si="149"/>
        <v/>
      </c>
      <c r="AG528" s="70">
        <f t="shared" si="150"/>
        <v>0</v>
      </c>
      <c r="AH528" s="70" t="str">
        <f t="shared" si="151"/>
        <v/>
      </c>
      <c r="AI528" s="70">
        <f t="shared" si="152"/>
        <v>0</v>
      </c>
      <c r="AJ528" s="70" t="str">
        <f t="shared" si="153"/>
        <v/>
      </c>
      <c r="AK528" s="70" t="str">
        <f t="shared" si="154"/>
        <v/>
      </c>
      <c r="AL528" s="72">
        <f>IF(AK528="Adjust",(_xlfn.XLOOKUP(A528,'Adj factor'!A:A,'Adj factor'!I:I,,0)*AI528),'Aggregate (2)'!AI528)</f>
        <v>0</v>
      </c>
      <c r="AM528" s="72">
        <f t="shared" si="155"/>
        <v>0</v>
      </c>
      <c r="AN528" s="73" t="str">
        <f t="shared" si="156"/>
        <v>No change</v>
      </c>
      <c r="AO528" s="42">
        <f>VLOOKUP(B528,'Growthrates source'!A$2:H$49,8,FALSE)</f>
        <v>7.1554687899516578E-2</v>
      </c>
      <c r="AP528" s="42">
        <f>VLOOKUP(B528,'Growthrates source'!A$2:I$49,9,FALSE)</f>
        <v>7.1815970063989321E-2</v>
      </c>
      <c r="AQ528" s="41">
        <f t="shared" si="157"/>
        <v>0</v>
      </c>
      <c r="AR528" s="41">
        <f t="shared" si="158"/>
        <v>0</v>
      </c>
      <c r="AS528" s="43">
        <f t="shared" si="159"/>
        <v>0</v>
      </c>
      <c r="AT528" s="43">
        <f t="shared" si="160"/>
        <v>0</v>
      </c>
      <c r="AU528" s="43">
        <f t="shared" si="161"/>
        <v>0</v>
      </c>
      <c r="AW528" s="38"/>
    </row>
    <row r="529" spans="1:49" x14ac:dyDescent="0.35">
      <c r="A529" t="str">
        <f>_xlfn.XLOOKUP(B529,'country codes'!G:G,'country codes'!H:H,,0)</f>
        <v>Kenya</v>
      </c>
      <c r="B529" s="34" t="s">
        <v>176</v>
      </c>
      <c r="C529" s="41">
        <v>43725829.5</v>
      </c>
      <c r="D529" s="34" t="s">
        <v>87</v>
      </c>
      <c r="E529" s="34">
        <v>0</v>
      </c>
      <c r="F529" s="41">
        <v>44792368.000000007</v>
      </c>
      <c r="G529" s="34">
        <v>0</v>
      </c>
      <c r="I529" s="34">
        <v>0</v>
      </c>
      <c r="K529" s="34">
        <v>0</v>
      </c>
      <c r="M529" s="34">
        <v>0</v>
      </c>
      <c r="O529" s="34">
        <v>0</v>
      </c>
      <c r="P529" s="41">
        <v>49953303.999999993</v>
      </c>
      <c r="Q529" s="34">
        <v>0</v>
      </c>
      <c r="R529" s="34">
        <f t="shared" si="144"/>
        <v>0</v>
      </c>
      <c r="T529" s="34">
        <v>0</v>
      </c>
      <c r="V529" s="34">
        <v>0</v>
      </c>
      <c r="X529" s="34">
        <v>0</v>
      </c>
      <c r="Y529" s="41">
        <v>54027486.999999985</v>
      </c>
      <c r="Z529" s="34">
        <v>0</v>
      </c>
      <c r="AA529" s="34">
        <v>0</v>
      </c>
      <c r="AB529" s="35">
        <f t="shared" si="145"/>
        <v>0</v>
      </c>
      <c r="AC529" s="35">
        <f t="shared" si="146"/>
        <v>0</v>
      </c>
      <c r="AD529" s="35">
        <f t="shared" si="147"/>
        <v>0</v>
      </c>
      <c r="AE529" s="70">
        <f t="shared" si="148"/>
        <v>0</v>
      </c>
      <c r="AF529" s="70" t="str">
        <f t="shared" si="149"/>
        <v/>
      </c>
      <c r="AG529" s="70">
        <f t="shared" si="150"/>
        <v>0</v>
      </c>
      <c r="AH529" s="70" t="str">
        <f t="shared" si="151"/>
        <v/>
      </c>
      <c r="AI529" s="70">
        <f t="shared" si="152"/>
        <v>0</v>
      </c>
      <c r="AJ529" s="70" t="str">
        <f t="shared" si="153"/>
        <v/>
      </c>
      <c r="AK529" s="70" t="str">
        <f t="shared" si="154"/>
        <v/>
      </c>
      <c r="AL529" s="72">
        <f>IF(AK529="Adjust",(_xlfn.XLOOKUP(A529,'Adj factor'!A:A,'Adj factor'!I:I,,0)*AI529),'Aggregate (2)'!AI529)</f>
        <v>0</v>
      </c>
      <c r="AM529" s="72">
        <f t="shared" si="155"/>
        <v>0</v>
      </c>
      <c r="AN529" s="73" t="str">
        <f t="shared" si="156"/>
        <v>No change</v>
      </c>
      <c r="AO529" s="42">
        <f>VLOOKUP(B529,'Growthrates source'!A$2:H$49,8,FALSE)</f>
        <v>7.1554687899516578E-2</v>
      </c>
      <c r="AP529" s="42">
        <f>VLOOKUP(B529,'Growthrates source'!A$2:I$49,9,FALSE)</f>
        <v>7.1815970063989321E-2</v>
      </c>
      <c r="AQ529" s="41">
        <f t="shared" si="157"/>
        <v>0</v>
      </c>
      <c r="AR529" s="41">
        <f t="shared" si="158"/>
        <v>0</v>
      </c>
      <c r="AS529" s="43">
        <f t="shared" si="159"/>
        <v>0</v>
      </c>
      <c r="AT529" s="43">
        <f t="shared" si="160"/>
        <v>0</v>
      </c>
      <c r="AU529" s="43">
        <f t="shared" si="161"/>
        <v>0</v>
      </c>
      <c r="AW529" s="38"/>
    </row>
    <row r="530" spans="1:49" x14ac:dyDescent="0.35">
      <c r="A530" t="str">
        <f>_xlfn.XLOOKUP(B530,'country codes'!G:G,'country codes'!H:H,,0)</f>
        <v>Liberia</v>
      </c>
      <c r="B530" s="34" t="s">
        <v>177</v>
      </c>
      <c r="C530" s="41">
        <v>4331740.4999999991</v>
      </c>
      <c r="D530" s="34" t="s">
        <v>135</v>
      </c>
      <c r="E530" s="34">
        <v>0</v>
      </c>
      <c r="F530" s="41">
        <v>4427312.4999999991</v>
      </c>
      <c r="G530" s="34">
        <v>0</v>
      </c>
      <c r="H530" s="34">
        <v>4519397.9999999981</v>
      </c>
      <c r="I530" s="34">
        <v>0</v>
      </c>
      <c r="J530" s="34">
        <v>4612328.9999999972</v>
      </c>
      <c r="K530" s="34">
        <v>336</v>
      </c>
      <c r="L530" s="34">
        <v>4706097.5000000009</v>
      </c>
      <c r="M530" s="34">
        <v>468</v>
      </c>
      <c r="N530" s="34">
        <v>4796630.9999999963</v>
      </c>
      <c r="O530" s="34">
        <v>496</v>
      </c>
      <c r="P530" s="41">
        <v>4889391</v>
      </c>
      <c r="Q530" s="34">
        <v>1407</v>
      </c>
      <c r="R530" s="34">
        <f t="shared" si="144"/>
        <v>1407</v>
      </c>
      <c r="S530" s="34">
        <v>4985289.0000000075</v>
      </c>
      <c r="T530" s="34">
        <v>1508</v>
      </c>
      <c r="U530" s="34">
        <v>5087584.5000000019</v>
      </c>
      <c r="V530" s="34">
        <v>1611</v>
      </c>
      <c r="W530" s="34">
        <v>5193415.5000000019</v>
      </c>
      <c r="X530" s="34">
        <v>1861</v>
      </c>
      <c r="Y530" s="41">
        <v>5302681.0000000028</v>
      </c>
      <c r="Z530" s="34">
        <v>2025</v>
      </c>
      <c r="AA530" s="34">
        <v>246</v>
      </c>
      <c r="AB530" s="35">
        <f t="shared" si="145"/>
        <v>336</v>
      </c>
      <c r="AC530" s="35">
        <f t="shared" si="146"/>
        <v>1508</v>
      </c>
      <c r="AD530" s="35">
        <f t="shared" si="147"/>
        <v>2025</v>
      </c>
      <c r="AE530" s="70">
        <f t="shared" si="148"/>
        <v>336</v>
      </c>
      <c r="AF530" s="70">
        <f t="shared" si="149"/>
        <v>2015</v>
      </c>
      <c r="AG530" s="70">
        <f t="shared" si="150"/>
        <v>1407</v>
      </c>
      <c r="AH530" s="70">
        <f t="shared" si="151"/>
        <v>2018</v>
      </c>
      <c r="AI530" s="70">
        <f t="shared" si="152"/>
        <v>2025</v>
      </c>
      <c r="AJ530" s="70">
        <f t="shared" si="153"/>
        <v>2022</v>
      </c>
      <c r="AK530" s="70" t="str">
        <f t="shared" si="154"/>
        <v/>
      </c>
      <c r="AL530" s="72">
        <f>IF(AK530="Adjust",(_xlfn.XLOOKUP(A530,'Adj factor'!A:A,'Adj factor'!I:I,,0)*AI530),'Aggregate (2)'!AI530)</f>
        <v>2025</v>
      </c>
      <c r="AM530" s="72">
        <f t="shared" si="155"/>
        <v>2025</v>
      </c>
      <c r="AN530" s="73" t="str">
        <f t="shared" si="156"/>
        <v>Increasing</v>
      </c>
      <c r="AO530" s="42">
        <f>VLOOKUP(B530,'Growthrates source'!A$2:H$49,8,FALSE)</f>
        <v>0.14269498586031326</v>
      </c>
      <c r="AP530" s="42">
        <f>VLOOKUP(B530,'Growthrates source'!A$2:I$49,9,FALSE)</f>
        <v>5.4673730437993617E-2</v>
      </c>
      <c r="AQ530" s="41">
        <f t="shared" si="157"/>
        <v>120.52492844904253</v>
      </c>
      <c r="AR530" s="41">
        <f t="shared" si="158"/>
        <v>289.84686368362378</v>
      </c>
      <c r="AS530" s="43">
        <f t="shared" si="159"/>
        <v>0.75892542033118304</v>
      </c>
      <c r="AT530" s="43">
        <f t="shared" si="160"/>
        <v>2.8776589967953066</v>
      </c>
      <c r="AU530" s="43">
        <f t="shared" si="161"/>
        <v>3.8188229689849322</v>
      </c>
    </row>
    <row r="531" spans="1:49" x14ac:dyDescent="0.35">
      <c r="A531" t="str">
        <f>_xlfn.XLOOKUP(B531,'country codes'!G:G,'country codes'!H:H,,0)</f>
        <v>Liberia</v>
      </c>
      <c r="B531" s="34" t="s">
        <v>177</v>
      </c>
      <c r="C531" s="41">
        <v>4331741.5</v>
      </c>
      <c r="D531" s="34" t="s">
        <v>139</v>
      </c>
      <c r="E531" s="34">
        <v>0</v>
      </c>
      <c r="F531" s="41">
        <v>4427312.4999999991</v>
      </c>
      <c r="G531" s="34">
        <v>0</v>
      </c>
      <c r="I531" s="34">
        <v>0</v>
      </c>
      <c r="K531" s="34">
        <v>0</v>
      </c>
      <c r="M531" s="34">
        <v>0</v>
      </c>
      <c r="O531" s="34">
        <v>0</v>
      </c>
      <c r="P531" s="41">
        <v>4889391</v>
      </c>
      <c r="Q531" s="34">
        <v>4526</v>
      </c>
      <c r="R531" s="34">
        <f t="shared" si="144"/>
        <v>8488</v>
      </c>
      <c r="T531" s="34">
        <v>3956</v>
      </c>
      <c r="V531" s="34">
        <v>4832</v>
      </c>
      <c r="X531" s="34">
        <v>3522</v>
      </c>
      <c r="Y531" s="41">
        <v>5302681.0000000028</v>
      </c>
      <c r="Z531" s="34">
        <v>6880</v>
      </c>
      <c r="AA531" s="34">
        <v>8488</v>
      </c>
      <c r="AB531" s="35">
        <f t="shared" si="145"/>
        <v>0</v>
      </c>
      <c r="AC531" s="35">
        <f t="shared" si="146"/>
        <v>4526</v>
      </c>
      <c r="AD531" s="35">
        <f t="shared" si="147"/>
        <v>6880</v>
      </c>
      <c r="AE531" s="70">
        <f t="shared" si="148"/>
        <v>0</v>
      </c>
      <c r="AF531" s="70" t="str">
        <f t="shared" si="149"/>
        <v/>
      </c>
      <c r="AG531" s="70">
        <f t="shared" si="150"/>
        <v>8488</v>
      </c>
      <c r="AH531" s="70" t="str">
        <f t="shared" si="151"/>
        <v>2018 (triag)</v>
      </c>
      <c r="AI531" s="70">
        <f t="shared" si="152"/>
        <v>6880</v>
      </c>
      <c r="AJ531" s="70">
        <f t="shared" si="153"/>
        <v>2022</v>
      </c>
      <c r="AK531" s="70" t="str">
        <f t="shared" si="154"/>
        <v>Adjust</v>
      </c>
      <c r="AL531" s="72">
        <f>IF(AK531="Adjust",(_xlfn.XLOOKUP(A531,'Adj factor'!A:A,'Adj factor'!I:I,,0)*AI531),'Aggregate (2)'!AI531)</f>
        <v>8847.5905767668555</v>
      </c>
      <c r="AM531" s="72">
        <f t="shared" si="155"/>
        <v>8847.5905767668555</v>
      </c>
      <c r="AN531" s="73" t="str">
        <f t="shared" si="156"/>
        <v>Increasing</v>
      </c>
      <c r="AO531" s="42">
        <f>VLOOKUP(B531,'Growthrates source'!A$2:H$49,8,FALSE)</f>
        <v>0.14269498586031326</v>
      </c>
      <c r="AP531" s="42">
        <f>VLOOKUP(B531,'Growthrates source'!A$2:I$49,9,FALSE)</f>
        <v>5.4673730437993617E-2</v>
      </c>
      <c r="AQ531" s="41">
        <f t="shared" si="157"/>
        <v>4158.5999702255003</v>
      </c>
      <c r="AR531" s="41">
        <f t="shared" si="158"/>
        <v>10000.895036368287</v>
      </c>
      <c r="AS531" s="43">
        <f t="shared" si="159"/>
        <v>0</v>
      </c>
      <c r="AT531" s="43">
        <f t="shared" si="160"/>
        <v>17.360035227291089</v>
      </c>
      <c r="AU531" s="43">
        <f t="shared" si="161"/>
        <v>16.685126970237981</v>
      </c>
    </row>
    <row r="532" spans="1:49" x14ac:dyDescent="0.35">
      <c r="A532" t="str">
        <f>_xlfn.XLOOKUP(B532,'country codes'!G:G,'country codes'!H:H,,0)</f>
        <v>Liberia</v>
      </c>
      <c r="B532" s="34" t="s">
        <v>177</v>
      </c>
      <c r="C532" s="41">
        <v>4331742.5</v>
      </c>
      <c r="D532" s="34" t="s">
        <v>138</v>
      </c>
      <c r="E532" s="34">
        <v>0</v>
      </c>
      <c r="F532" s="41">
        <v>4427312.4999999991</v>
      </c>
      <c r="G532" s="34">
        <v>1612</v>
      </c>
      <c r="I532" s="34">
        <v>0</v>
      </c>
      <c r="K532" s="34">
        <v>0</v>
      </c>
      <c r="M532" s="34">
        <v>0</v>
      </c>
      <c r="O532" s="34">
        <v>0</v>
      </c>
      <c r="P532" s="41">
        <v>4889391</v>
      </c>
      <c r="Q532" s="34">
        <v>1784</v>
      </c>
      <c r="R532" s="34">
        <f t="shared" si="144"/>
        <v>1784</v>
      </c>
      <c r="T532" s="34">
        <v>1534</v>
      </c>
      <c r="V532" s="34">
        <v>1744</v>
      </c>
      <c r="X532" s="34">
        <v>1590</v>
      </c>
      <c r="Y532" s="41">
        <v>5302681.0000000028</v>
      </c>
      <c r="Z532" s="34">
        <v>1538</v>
      </c>
      <c r="AA532" s="34">
        <v>927</v>
      </c>
      <c r="AB532" s="35">
        <f t="shared" si="145"/>
        <v>1612</v>
      </c>
      <c r="AC532" s="35">
        <f t="shared" si="146"/>
        <v>1784</v>
      </c>
      <c r="AD532" s="35">
        <f t="shared" si="147"/>
        <v>1744</v>
      </c>
      <c r="AE532" s="70">
        <f t="shared" si="148"/>
        <v>1612</v>
      </c>
      <c r="AF532" s="70">
        <f t="shared" si="149"/>
        <v>2013</v>
      </c>
      <c r="AG532" s="70">
        <f t="shared" si="150"/>
        <v>1784</v>
      </c>
      <c r="AH532" s="70">
        <f t="shared" si="151"/>
        <v>2018</v>
      </c>
      <c r="AI532" s="70">
        <f t="shared" si="152"/>
        <v>1538</v>
      </c>
      <c r="AJ532" s="70">
        <f t="shared" si="153"/>
        <v>2022</v>
      </c>
      <c r="AK532" s="70" t="str">
        <f t="shared" si="154"/>
        <v>Adjust</v>
      </c>
      <c r="AL532" s="72">
        <f>IF(AK532="Adjust",(_xlfn.XLOOKUP(A532,'Adj factor'!A:A,'Adj factor'!I:I,,0)*AI532),'Aggregate (2)'!AI532)</f>
        <v>1977.8480097481722</v>
      </c>
      <c r="AM532" s="72">
        <f t="shared" si="155"/>
        <v>1977.8480097481722</v>
      </c>
      <c r="AN532" s="73" t="str">
        <f t="shared" si="156"/>
        <v>Increasing</v>
      </c>
      <c r="AO532" s="42">
        <f>VLOOKUP(B532,'Growthrates source'!A$2:H$49,8,FALSE)</f>
        <v>0.14269498586031326</v>
      </c>
      <c r="AP532" s="42">
        <f>VLOOKUP(B532,'Growthrates source'!A$2:I$49,9,FALSE)</f>
        <v>5.4673730437993617E-2</v>
      </c>
      <c r="AQ532" s="41">
        <f t="shared" si="157"/>
        <v>454.1732059848066</v>
      </c>
      <c r="AR532" s="41">
        <f t="shared" si="158"/>
        <v>1092.2278155882898</v>
      </c>
      <c r="AS532" s="43">
        <f t="shared" si="159"/>
        <v>3.6410350523031756</v>
      </c>
      <c r="AT532" s="43">
        <f t="shared" si="160"/>
        <v>3.648716169355243</v>
      </c>
      <c r="AU532" s="43">
        <f t="shared" si="161"/>
        <v>3.7299019302654099</v>
      </c>
    </row>
    <row r="533" spans="1:49" x14ac:dyDescent="0.35">
      <c r="A533" t="str">
        <f>_xlfn.XLOOKUP(B533,'country codes'!G:G,'country codes'!H:H,,0)</f>
        <v>Liberia</v>
      </c>
      <c r="B533" s="34" t="s">
        <v>177</v>
      </c>
      <c r="C533" s="41">
        <v>4331743.5</v>
      </c>
      <c r="D533" s="34" t="s">
        <v>82</v>
      </c>
      <c r="E533" s="34">
        <v>0</v>
      </c>
      <c r="F533" s="41">
        <v>4427312.4999999991</v>
      </c>
      <c r="G533" s="34">
        <v>0</v>
      </c>
      <c r="I533" s="34">
        <v>998</v>
      </c>
      <c r="K533" s="34">
        <v>0</v>
      </c>
      <c r="M533" s="34">
        <v>221</v>
      </c>
      <c r="O533" s="34">
        <v>0</v>
      </c>
      <c r="P533" s="41">
        <v>4889391</v>
      </c>
      <c r="Q533" s="34">
        <v>0</v>
      </c>
      <c r="R533" s="34">
        <f t="shared" si="144"/>
        <v>1071</v>
      </c>
      <c r="T533" s="34">
        <v>235</v>
      </c>
      <c r="V533" s="34">
        <v>0</v>
      </c>
      <c r="X533" s="34">
        <v>0</v>
      </c>
      <c r="Y533" s="41">
        <v>5302681.0000000028</v>
      </c>
      <c r="Z533" s="34">
        <v>404</v>
      </c>
      <c r="AA533" s="34">
        <v>1071</v>
      </c>
      <c r="AB533" s="35">
        <f t="shared" si="145"/>
        <v>998</v>
      </c>
      <c r="AC533" s="35">
        <f t="shared" si="146"/>
        <v>235</v>
      </c>
      <c r="AD533" s="35">
        <f t="shared" si="147"/>
        <v>404</v>
      </c>
      <c r="AE533" s="70">
        <f t="shared" si="148"/>
        <v>998</v>
      </c>
      <c r="AF533" s="70">
        <f t="shared" si="149"/>
        <v>2014</v>
      </c>
      <c r="AG533" s="70">
        <f t="shared" si="150"/>
        <v>1071</v>
      </c>
      <c r="AH533" s="70" t="str">
        <f t="shared" si="151"/>
        <v>2018 (triag)</v>
      </c>
      <c r="AI533" s="70">
        <f t="shared" si="152"/>
        <v>404</v>
      </c>
      <c r="AJ533" s="70">
        <f t="shared" si="153"/>
        <v>2022</v>
      </c>
      <c r="AK533" s="70" t="str">
        <f t="shared" si="154"/>
        <v>Adjust</v>
      </c>
      <c r="AL533" s="72">
        <f>IF(AK533="Adjust",(_xlfn.XLOOKUP(A533,'Adj factor'!A:A,'Adj factor'!I:I,,0)*AI533),'Aggregate (2)'!AI533)</f>
        <v>519.53874898456536</v>
      </c>
      <c r="AM533" s="72">
        <f t="shared" si="155"/>
        <v>1071</v>
      </c>
      <c r="AN533" s="73" t="str">
        <f t="shared" si="156"/>
        <v>Decreasing</v>
      </c>
      <c r="AO533" s="42">
        <f>VLOOKUP(B533,'Growthrates source'!A$2:H$49,8,FALSE)</f>
        <v>0.14269498586031326</v>
      </c>
      <c r="AP533" s="42">
        <f>VLOOKUP(B533,'Growthrates source'!A$2:I$49,9,FALSE)</f>
        <v>5.4673730437993617E-2</v>
      </c>
      <c r="AQ533" s="41">
        <f t="shared" si="157"/>
        <v>524.72438361351442</v>
      </c>
      <c r="AR533" s="41">
        <f t="shared" si="158"/>
        <v>1261.8942723787036</v>
      </c>
      <c r="AS533" s="43">
        <f t="shared" si="159"/>
        <v>2.2541891949122639</v>
      </c>
      <c r="AT533" s="43">
        <f t="shared" si="160"/>
        <v>2.1904568483068751</v>
      </c>
      <c r="AU533" s="43">
        <f t="shared" si="161"/>
        <v>2.0197330369298085</v>
      </c>
    </row>
    <row r="534" spans="1:49" x14ac:dyDescent="0.35">
      <c r="A534" t="str">
        <f>_xlfn.XLOOKUP(B534,'country codes'!G:G,'country codes'!H:H,,0)</f>
        <v>Liberia</v>
      </c>
      <c r="B534" s="34" t="s">
        <v>177</v>
      </c>
      <c r="C534" s="41">
        <v>4331744.5</v>
      </c>
      <c r="D534" s="34" t="s">
        <v>60</v>
      </c>
      <c r="E534" s="34">
        <v>0</v>
      </c>
      <c r="F534" s="41">
        <v>4427312.4999999991</v>
      </c>
      <c r="G534" s="34">
        <v>0</v>
      </c>
      <c r="I534" s="34">
        <v>385</v>
      </c>
      <c r="K534" s="34">
        <v>0</v>
      </c>
      <c r="M534" s="34">
        <v>57</v>
      </c>
      <c r="O534" s="34">
        <v>0</v>
      </c>
      <c r="P534" s="41">
        <v>4889391</v>
      </c>
      <c r="Q534" s="34">
        <v>0</v>
      </c>
      <c r="R534" s="34">
        <f t="shared" si="144"/>
        <v>24</v>
      </c>
      <c r="T534" s="34">
        <v>0</v>
      </c>
      <c r="V534" s="34">
        <v>0</v>
      </c>
      <c r="X534" s="34">
        <v>0</v>
      </c>
      <c r="Y534" s="41">
        <v>5302681.0000000028</v>
      </c>
      <c r="Z534" s="34">
        <v>147</v>
      </c>
      <c r="AA534" s="34">
        <v>24</v>
      </c>
      <c r="AB534" s="35">
        <f t="shared" si="145"/>
        <v>385</v>
      </c>
      <c r="AC534" s="35">
        <f t="shared" si="146"/>
        <v>57</v>
      </c>
      <c r="AD534" s="35">
        <f t="shared" si="147"/>
        <v>147</v>
      </c>
      <c r="AE534" s="70">
        <f t="shared" si="148"/>
        <v>385</v>
      </c>
      <c r="AF534" s="70">
        <f t="shared" si="149"/>
        <v>2014</v>
      </c>
      <c r="AG534" s="70">
        <f t="shared" si="150"/>
        <v>24</v>
      </c>
      <c r="AH534" s="70" t="str">
        <f t="shared" si="151"/>
        <v>2018 (triag)</v>
      </c>
      <c r="AI534" s="70">
        <f t="shared" si="152"/>
        <v>147</v>
      </c>
      <c r="AJ534" s="70">
        <f t="shared" si="153"/>
        <v>2022</v>
      </c>
      <c r="AK534" s="70" t="str">
        <f t="shared" si="154"/>
        <v/>
      </c>
      <c r="AL534" s="72">
        <f>IF(AK534="Adjust",(_xlfn.XLOOKUP(A534,'Adj factor'!A:A,'Adj factor'!I:I,,0)*AI534),'Aggregate (2)'!AI534)</f>
        <v>147</v>
      </c>
      <c r="AM534" s="72">
        <f t="shared" si="155"/>
        <v>147</v>
      </c>
      <c r="AN534" s="73" t="str">
        <f t="shared" si="156"/>
        <v>Increasing</v>
      </c>
      <c r="AO534" s="42">
        <f>VLOOKUP(B534,'Growthrates source'!A$2:H$49,8,FALSE)</f>
        <v>0.14269498586031326</v>
      </c>
      <c r="AP534" s="42">
        <f>VLOOKUP(B534,'Growthrates source'!A$2:I$49,9,FALSE)</f>
        <v>5.4673730437993617E-2</v>
      </c>
      <c r="AQ534" s="41">
        <f t="shared" si="157"/>
        <v>11.758529604784638</v>
      </c>
      <c r="AR534" s="41">
        <f t="shared" si="158"/>
        <v>28.277742798402322</v>
      </c>
      <c r="AS534" s="43">
        <f t="shared" si="159"/>
        <v>0.8696020441294805</v>
      </c>
      <c r="AT534" s="43">
        <f t="shared" si="160"/>
        <v>4.9085867749173673E-2</v>
      </c>
      <c r="AU534" s="43">
        <f t="shared" si="161"/>
        <v>0.27721825997075805</v>
      </c>
    </row>
    <row r="535" spans="1:49" x14ac:dyDescent="0.35">
      <c r="A535" t="str">
        <f>_xlfn.XLOOKUP(B535,'country codes'!G:G,'country codes'!H:H,,0)</f>
        <v>Liberia</v>
      </c>
      <c r="B535" s="34" t="s">
        <v>177</v>
      </c>
      <c r="C535" s="41">
        <v>4331745.5</v>
      </c>
      <c r="D535" s="34" t="s">
        <v>127</v>
      </c>
      <c r="E535" s="34">
        <v>0</v>
      </c>
      <c r="F535" s="41">
        <v>4427312.4999999991</v>
      </c>
      <c r="G535" s="34">
        <v>0</v>
      </c>
      <c r="I535" s="34">
        <v>0</v>
      </c>
      <c r="K535" s="34">
        <v>0</v>
      </c>
      <c r="M535" s="34">
        <v>0</v>
      </c>
      <c r="O535" s="34">
        <v>0</v>
      </c>
      <c r="P535" s="41">
        <v>4889391</v>
      </c>
      <c r="Q535" s="34">
        <v>3391</v>
      </c>
      <c r="R535" s="34">
        <f t="shared" si="144"/>
        <v>3391</v>
      </c>
      <c r="T535" s="34">
        <v>0</v>
      </c>
      <c r="V535" s="34">
        <v>12625</v>
      </c>
      <c r="X535" s="34">
        <v>0</v>
      </c>
      <c r="Y535" s="41">
        <v>5302681.0000000028</v>
      </c>
      <c r="Z535" s="34">
        <v>0</v>
      </c>
      <c r="AA535" s="34">
        <v>3391</v>
      </c>
      <c r="AB535" s="35">
        <f t="shared" si="145"/>
        <v>0</v>
      </c>
      <c r="AC535" s="35">
        <f t="shared" si="146"/>
        <v>3391</v>
      </c>
      <c r="AD535" s="35">
        <f t="shared" si="147"/>
        <v>12625</v>
      </c>
      <c r="AE535" s="70">
        <f t="shared" si="148"/>
        <v>0</v>
      </c>
      <c r="AF535" s="70" t="str">
        <f t="shared" si="149"/>
        <v/>
      </c>
      <c r="AG535" s="70">
        <f t="shared" si="150"/>
        <v>3391</v>
      </c>
      <c r="AH535" s="70">
        <f t="shared" si="151"/>
        <v>2018</v>
      </c>
      <c r="AI535" s="70">
        <f t="shared" si="152"/>
        <v>12625</v>
      </c>
      <c r="AJ535" s="70">
        <f t="shared" si="153"/>
        <v>2020</v>
      </c>
      <c r="AK535" s="70" t="str">
        <f t="shared" si="154"/>
        <v/>
      </c>
      <c r="AL535" s="72">
        <f>IF(AK535="Adjust",(_xlfn.XLOOKUP(A535,'Adj factor'!A:A,'Adj factor'!I:I,,0)*AI535),'Aggregate (2)'!AI535)</f>
        <v>12625</v>
      </c>
      <c r="AM535" s="72">
        <f t="shared" si="155"/>
        <v>12625</v>
      </c>
      <c r="AN535" s="73" t="str">
        <f t="shared" si="156"/>
        <v>Increasing</v>
      </c>
      <c r="AO535" s="42">
        <f>VLOOKUP(B535,'Growthrates source'!A$2:H$49,8,FALSE)</f>
        <v>0.14269498586031326</v>
      </c>
      <c r="AP535" s="42">
        <f>VLOOKUP(B535,'Growthrates source'!A$2:I$49,9,FALSE)</f>
        <v>5.4673730437993617E-2</v>
      </c>
      <c r="AQ535" s="41">
        <f t="shared" si="157"/>
        <v>1661.3822454093627</v>
      </c>
      <c r="AR535" s="41">
        <f t="shared" si="158"/>
        <v>3995.4094095575947</v>
      </c>
      <c r="AS535" s="43">
        <f t="shared" si="159"/>
        <v>0</v>
      </c>
      <c r="AT535" s="43">
        <f t="shared" si="160"/>
        <v>6.9354240640603297</v>
      </c>
      <c r="AU535" s="43">
        <f t="shared" si="161"/>
        <v>23.808711102930751</v>
      </c>
    </row>
    <row r="536" spans="1:49" x14ac:dyDescent="0.35">
      <c r="A536" t="str">
        <f>_xlfn.XLOOKUP(B536,'country codes'!G:G,'country codes'!H:H,,0)</f>
        <v>Liberia</v>
      </c>
      <c r="B536" s="34" t="s">
        <v>177</v>
      </c>
      <c r="C536" s="41">
        <v>4331746.5</v>
      </c>
      <c r="D536" s="34" t="s">
        <v>61</v>
      </c>
      <c r="E536" s="34">
        <v>0</v>
      </c>
      <c r="F536" s="41">
        <v>4427312.4999999991</v>
      </c>
      <c r="G536" s="34">
        <v>0</v>
      </c>
      <c r="I536" s="34">
        <v>0</v>
      </c>
      <c r="K536" s="34">
        <v>0</v>
      </c>
      <c r="M536" s="34">
        <v>8</v>
      </c>
      <c r="O536" s="34">
        <v>0</v>
      </c>
      <c r="P536" s="41">
        <v>4889391</v>
      </c>
      <c r="Q536" s="34">
        <v>0</v>
      </c>
      <c r="R536" s="34">
        <f t="shared" si="144"/>
        <v>0</v>
      </c>
      <c r="T536" s="34">
        <v>0</v>
      </c>
      <c r="V536" s="34">
        <v>0</v>
      </c>
      <c r="X536" s="34">
        <v>0</v>
      </c>
      <c r="Y536" s="41">
        <v>5302681.0000000028</v>
      </c>
      <c r="Z536" s="34">
        <v>0</v>
      </c>
      <c r="AA536" s="34">
        <v>0</v>
      </c>
      <c r="AB536" s="35">
        <f t="shared" si="145"/>
        <v>0</v>
      </c>
      <c r="AC536" s="35">
        <f t="shared" si="146"/>
        <v>8</v>
      </c>
      <c r="AD536" s="35">
        <f t="shared" si="147"/>
        <v>0</v>
      </c>
      <c r="AE536" s="70">
        <f t="shared" si="148"/>
        <v>0</v>
      </c>
      <c r="AF536" s="70" t="str">
        <f t="shared" si="149"/>
        <v/>
      </c>
      <c r="AG536" s="70">
        <f t="shared" si="150"/>
        <v>0</v>
      </c>
      <c r="AH536" s="70" t="str">
        <f t="shared" si="151"/>
        <v/>
      </c>
      <c r="AI536" s="70">
        <f t="shared" si="152"/>
        <v>0</v>
      </c>
      <c r="AJ536" s="70" t="str">
        <f t="shared" si="153"/>
        <v/>
      </c>
      <c r="AK536" s="70" t="str">
        <f t="shared" si="154"/>
        <v/>
      </c>
      <c r="AL536" s="72">
        <f>IF(AK536="Adjust",(_xlfn.XLOOKUP(A536,'Adj factor'!A:A,'Adj factor'!I:I,,0)*AI536),'Aggregate (2)'!AI536)</f>
        <v>0</v>
      </c>
      <c r="AM536" s="72">
        <f t="shared" si="155"/>
        <v>0</v>
      </c>
      <c r="AN536" s="73" t="str">
        <f t="shared" si="156"/>
        <v>No change</v>
      </c>
      <c r="AO536" s="42">
        <f>VLOOKUP(B536,'Growthrates source'!A$2:H$49,8,FALSE)</f>
        <v>0.14269498586031326</v>
      </c>
      <c r="AP536" s="42">
        <f>VLOOKUP(B536,'Growthrates source'!A$2:I$49,9,FALSE)</f>
        <v>5.4673730437993617E-2</v>
      </c>
      <c r="AQ536" s="41">
        <f t="shared" si="157"/>
        <v>0</v>
      </c>
      <c r="AR536" s="41">
        <f t="shared" si="158"/>
        <v>0</v>
      </c>
      <c r="AS536" s="43">
        <f t="shared" si="159"/>
        <v>0</v>
      </c>
      <c r="AT536" s="43">
        <f t="shared" si="160"/>
        <v>0</v>
      </c>
      <c r="AU536" s="43">
        <f t="shared" si="161"/>
        <v>0</v>
      </c>
    </row>
    <row r="537" spans="1:49" x14ac:dyDescent="0.35">
      <c r="A537" t="str">
        <f>_xlfn.XLOOKUP(B537,'country codes'!G:G,'country codes'!H:H,,0)</f>
        <v>Liberia</v>
      </c>
      <c r="B537" s="34" t="s">
        <v>177</v>
      </c>
      <c r="C537" s="41">
        <v>4331747.5</v>
      </c>
      <c r="D537" s="34" t="s">
        <v>62</v>
      </c>
      <c r="E537" s="34">
        <v>0</v>
      </c>
      <c r="F537" s="41">
        <v>4427312.4999999991</v>
      </c>
      <c r="G537" s="34">
        <v>0</v>
      </c>
      <c r="I537" s="34">
        <v>2036</v>
      </c>
      <c r="K537" s="34">
        <v>0</v>
      </c>
      <c r="M537" s="34">
        <v>344</v>
      </c>
      <c r="O537" s="34">
        <v>0</v>
      </c>
      <c r="P537" s="41">
        <v>4889391</v>
      </c>
      <c r="Q537" s="34">
        <v>0</v>
      </c>
      <c r="R537" s="34">
        <f t="shared" si="144"/>
        <v>285</v>
      </c>
      <c r="T537" s="34">
        <v>0</v>
      </c>
      <c r="V537" s="34">
        <v>0</v>
      </c>
      <c r="X537" s="34">
        <v>0</v>
      </c>
      <c r="Y537" s="41">
        <v>5302681.0000000028</v>
      </c>
      <c r="Z537" s="34">
        <v>0</v>
      </c>
      <c r="AA537" s="34">
        <v>285</v>
      </c>
      <c r="AB537" s="35">
        <f t="shared" si="145"/>
        <v>2036</v>
      </c>
      <c r="AC537" s="35">
        <f t="shared" si="146"/>
        <v>344</v>
      </c>
      <c r="AD537" s="35">
        <f t="shared" si="147"/>
        <v>0</v>
      </c>
      <c r="AE537" s="70">
        <f t="shared" si="148"/>
        <v>2036</v>
      </c>
      <c r="AF537" s="70">
        <f t="shared" si="149"/>
        <v>2014</v>
      </c>
      <c r="AG537" s="70">
        <f t="shared" si="150"/>
        <v>285</v>
      </c>
      <c r="AH537" s="70" t="str">
        <f t="shared" si="151"/>
        <v>2018 (triag)</v>
      </c>
      <c r="AI537" s="70">
        <f t="shared" si="152"/>
        <v>285</v>
      </c>
      <c r="AJ537" s="70" t="str">
        <f t="shared" si="153"/>
        <v>2018 (triag)</v>
      </c>
      <c r="AK537" s="70" t="str">
        <f t="shared" si="154"/>
        <v/>
      </c>
      <c r="AL537" s="72">
        <f>IF(AK537="Adjust",(_xlfn.XLOOKUP(A537,'Adj factor'!A:A,'Adj factor'!I:I,,0)*AI537),'Aggregate (2)'!AI537)</f>
        <v>285</v>
      </c>
      <c r="AM537" s="72">
        <f t="shared" si="155"/>
        <v>285</v>
      </c>
      <c r="AN537" s="73" t="str">
        <f t="shared" si="156"/>
        <v>No change</v>
      </c>
      <c r="AO537" s="42">
        <f>VLOOKUP(B537,'Growthrates source'!A$2:H$49,8,FALSE)</f>
        <v>0.14269498586031326</v>
      </c>
      <c r="AP537" s="42">
        <f>VLOOKUP(B537,'Growthrates source'!A$2:I$49,9,FALSE)</f>
        <v>5.4673730437993617E-2</v>
      </c>
      <c r="AQ537" s="41">
        <f t="shared" si="157"/>
        <v>139.63253905681756</v>
      </c>
      <c r="AR537" s="41">
        <f t="shared" si="158"/>
        <v>335.79819573102759</v>
      </c>
      <c r="AS537" s="85">
        <f t="shared" si="159"/>
        <v>4.5987266541496687</v>
      </c>
      <c r="AT537" s="43">
        <f t="shared" si="160"/>
        <v>0.58289467952143736</v>
      </c>
      <c r="AU537" s="43">
        <f t="shared" si="161"/>
        <v>0.53746397341269414</v>
      </c>
    </row>
    <row r="538" spans="1:49" x14ac:dyDescent="0.35">
      <c r="A538" t="str">
        <f>_xlfn.XLOOKUP(B538,'country codes'!G:G,'country codes'!H:H,,0)</f>
        <v>Liberia</v>
      </c>
      <c r="B538" s="34" t="s">
        <v>177</v>
      </c>
      <c r="C538" s="41">
        <v>4331748.5</v>
      </c>
      <c r="D538" s="34" t="s">
        <v>227</v>
      </c>
      <c r="E538" s="34">
        <v>0</v>
      </c>
      <c r="F538" s="41">
        <v>4427312.4999999991</v>
      </c>
      <c r="G538" s="34">
        <v>0</v>
      </c>
      <c r="I538" s="34">
        <v>0</v>
      </c>
      <c r="K538" s="34">
        <v>0</v>
      </c>
      <c r="M538" s="34">
        <v>0</v>
      </c>
      <c r="O538" s="34">
        <v>0</v>
      </c>
      <c r="P538" s="41">
        <v>4889391</v>
      </c>
      <c r="Q538" s="34">
        <v>0</v>
      </c>
      <c r="R538" s="34">
        <f t="shared" si="144"/>
        <v>148</v>
      </c>
      <c r="T538" s="34">
        <v>0</v>
      </c>
      <c r="V538" s="34">
        <v>0</v>
      </c>
      <c r="X538" s="34">
        <v>0</v>
      </c>
      <c r="Y538" s="41">
        <v>5302681.0000000028</v>
      </c>
      <c r="Z538" s="34">
        <v>0</v>
      </c>
      <c r="AA538" s="34">
        <v>148</v>
      </c>
      <c r="AB538" s="35">
        <f t="shared" si="145"/>
        <v>0</v>
      </c>
      <c r="AC538" s="35">
        <f t="shared" si="146"/>
        <v>0</v>
      </c>
      <c r="AD538" s="35">
        <f t="shared" si="147"/>
        <v>0</v>
      </c>
      <c r="AE538" s="70">
        <f t="shared" si="148"/>
        <v>0</v>
      </c>
      <c r="AF538" s="70" t="str">
        <f t="shared" si="149"/>
        <v/>
      </c>
      <c r="AG538" s="70">
        <f t="shared" si="150"/>
        <v>148</v>
      </c>
      <c r="AH538" s="70" t="str">
        <f t="shared" si="151"/>
        <v>2018 (triag)</v>
      </c>
      <c r="AI538" s="70">
        <f t="shared" si="152"/>
        <v>148</v>
      </c>
      <c r="AJ538" s="70" t="str">
        <f t="shared" si="153"/>
        <v>2018 (triag)</v>
      </c>
      <c r="AK538" s="70" t="str">
        <f t="shared" si="154"/>
        <v/>
      </c>
      <c r="AL538" s="72">
        <f>IF(AK538="Adjust",(_xlfn.XLOOKUP(A538,'Adj factor'!A:A,'Adj factor'!I:I,,0)*AI538),'Aggregate (2)'!AI538)</f>
        <v>148</v>
      </c>
      <c r="AM538" s="72">
        <f t="shared" si="155"/>
        <v>148</v>
      </c>
      <c r="AN538" s="73" t="str">
        <f t="shared" si="156"/>
        <v>No change</v>
      </c>
      <c r="AO538" s="42">
        <f>VLOOKUP(B538,'Growthrates source'!A$2:H$49,8,FALSE)</f>
        <v>0.14269498586031326</v>
      </c>
      <c r="AP538" s="42">
        <f>VLOOKUP(B538,'Growthrates source'!A$2:I$49,9,FALSE)</f>
        <v>5.4673730437993617E-2</v>
      </c>
      <c r="AQ538" s="41">
        <f t="shared" si="157"/>
        <v>72.51093256283859</v>
      </c>
      <c r="AR538" s="41">
        <f t="shared" si="158"/>
        <v>174.379413923481</v>
      </c>
      <c r="AS538" s="43">
        <f t="shared" si="159"/>
        <v>0</v>
      </c>
      <c r="AT538" s="43">
        <f t="shared" si="160"/>
        <v>0.30269618445323765</v>
      </c>
      <c r="AU538" s="43">
        <f t="shared" si="161"/>
        <v>0.2791040984739605</v>
      </c>
    </row>
    <row r="539" spans="1:49" x14ac:dyDescent="0.35">
      <c r="A539" t="str">
        <f>_xlfn.XLOOKUP(B539,'country codes'!G:G,'country codes'!H:H,,0)</f>
        <v>Liberia</v>
      </c>
      <c r="B539" s="34" t="s">
        <v>177</v>
      </c>
      <c r="C539" s="41">
        <v>4331749.5</v>
      </c>
      <c r="D539" s="34" t="s">
        <v>228</v>
      </c>
      <c r="E539" s="34">
        <v>0</v>
      </c>
      <c r="F539" s="41">
        <v>4427312.4999999991</v>
      </c>
      <c r="G539" s="34">
        <v>0</v>
      </c>
      <c r="I539" s="34">
        <v>0</v>
      </c>
      <c r="K539" s="34">
        <v>0</v>
      </c>
      <c r="M539" s="34">
        <v>0</v>
      </c>
      <c r="O539" s="34">
        <v>0</v>
      </c>
      <c r="P539" s="41">
        <v>4889391</v>
      </c>
      <c r="Q539" s="34">
        <v>0</v>
      </c>
      <c r="R539" s="34">
        <f t="shared" si="144"/>
        <v>1404</v>
      </c>
      <c r="T539" s="34">
        <v>0</v>
      </c>
      <c r="V539" s="34">
        <v>0</v>
      </c>
      <c r="X539" s="34">
        <v>0</v>
      </c>
      <c r="Y539" s="41">
        <v>5302681.0000000028</v>
      </c>
      <c r="Z539" s="34">
        <v>0</v>
      </c>
      <c r="AA539" s="34">
        <v>1404</v>
      </c>
      <c r="AB539" s="35">
        <f t="shared" si="145"/>
        <v>0</v>
      </c>
      <c r="AC539" s="35">
        <f t="shared" si="146"/>
        <v>0</v>
      </c>
      <c r="AD539" s="35">
        <f t="shared" si="147"/>
        <v>0</v>
      </c>
      <c r="AE539" s="70">
        <f t="shared" si="148"/>
        <v>0</v>
      </c>
      <c r="AF539" s="70" t="str">
        <f t="shared" si="149"/>
        <v/>
      </c>
      <c r="AG539" s="70">
        <f t="shared" si="150"/>
        <v>1404</v>
      </c>
      <c r="AH539" s="70" t="str">
        <f t="shared" si="151"/>
        <v>2018 (triag)</v>
      </c>
      <c r="AI539" s="70">
        <f t="shared" si="152"/>
        <v>1404</v>
      </c>
      <c r="AJ539" s="70" t="str">
        <f t="shared" si="153"/>
        <v>2018 (triag)</v>
      </c>
      <c r="AK539" s="70" t="str">
        <f t="shared" si="154"/>
        <v/>
      </c>
      <c r="AL539" s="72">
        <f>IF(AK539="Adjust",(_xlfn.XLOOKUP(A539,'Adj factor'!A:A,'Adj factor'!I:I,,0)*AI539),'Aggregate (2)'!AI539)</f>
        <v>1404</v>
      </c>
      <c r="AM539" s="72">
        <f t="shared" si="155"/>
        <v>1404</v>
      </c>
      <c r="AN539" s="73" t="str">
        <f t="shared" si="156"/>
        <v>No change</v>
      </c>
      <c r="AO539" s="42">
        <f>VLOOKUP(B539,'Growthrates source'!A$2:H$49,8,FALSE)</f>
        <v>0.14269498586031326</v>
      </c>
      <c r="AP539" s="42">
        <f>VLOOKUP(B539,'Growthrates source'!A$2:I$49,9,FALSE)</f>
        <v>5.4673730437993617E-2</v>
      </c>
      <c r="AQ539" s="41">
        <f t="shared" si="157"/>
        <v>687.87398187990129</v>
      </c>
      <c r="AR539" s="41">
        <f t="shared" si="158"/>
        <v>1654.2479537065358</v>
      </c>
      <c r="AS539" s="43">
        <f t="shared" si="159"/>
        <v>0</v>
      </c>
      <c r="AT539" s="43">
        <f t="shared" si="160"/>
        <v>2.8715232633266599</v>
      </c>
      <c r="AU539" s="43">
        <f t="shared" si="161"/>
        <v>2.6477172584962196</v>
      </c>
    </row>
    <row r="540" spans="1:49" x14ac:dyDescent="0.35">
      <c r="A540" t="str">
        <f>_xlfn.XLOOKUP(B540,'country codes'!G:G,'country codes'!H:H,,0)</f>
        <v>Liberia</v>
      </c>
      <c r="B540" s="34" t="s">
        <v>177</v>
      </c>
      <c r="C540" s="41">
        <v>4331750.5</v>
      </c>
      <c r="D540" s="34" t="s">
        <v>229</v>
      </c>
      <c r="E540" s="34">
        <v>0</v>
      </c>
      <c r="F540" s="41">
        <v>4427312.4999999991</v>
      </c>
      <c r="G540" s="34">
        <v>0</v>
      </c>
      <c r="I540" s="34">
        <v>0</v>
      </c>
      <c r="K540" s="34">
        <v>0</v>
      </c>
      <c r="M540" s="34">
        <v>0</v>
      </c>
      <c r="O540" s="34">
        <v>0</v>
      </c>
      <c r="P540" s="41">
        <v>4889391</v>
      </c>
      <c r="Q540" s="34">
        <v>0</v>
      </c>
      <c r="R540" s="34">
        <f t="shared" si="144"/>
        <v>0</v>
      </c>
      <c r="T540" s="34">
        <v>0</v>
      </c>
      <c r="V540" s="34">
        <v>0</v>
      </c>
      <c r="X540" s="34">
        <v>0</v>
      </c>
      <c r="Y540" s="41">
        <v>5302681.0000000028</v>
      </c>
      <c r="Z540" s="34">
        <v>0</v>
      </c>
      <c r="AA540" s="34">
        <v>0</v>
      </c>
      <c r="AB540" s="35">
        <f t="shared" si="145"/>
        <v>0</v>
      </c>
      <c r="AC540" s="35">
        <f t="shared" si="146"/>
        <v>0</v>
      </c>
      <c r="AD540" s="35">
        <f t="shared" si="147"/>
        <v>0</v>
      </c>
      <c r="AE540" s="70">
        <f t="shared" si="148"/>
        <v>0</v>
      </c>
      <c r="AF540" s="70" t="str">
        <f t="shared" si="149"/>
        <v/>
      </c>
      <c r="AG540" s="70">
        <f t="shared" si="150"/>
        <v>0</v>
      </c>
      <c r="AH540" s="70" t="str">
        <f t="shared" si="151"/>
        <v/>
      </c>
      <c r="AI540" s="70">
        <f t="shared" si="152"/>
        <v>0</v>
      </c>
      <c r="AJ540" s="70" t="str">
        <f t="shared" si="153"/>
        <v/>
      </c>
      <c r="AK540" s="70" t="str">
        <f t="shared" si="154"/>
        <v/>
      </c>
      <c r="AL540" s="72">
        <f>IF(AK540="Adjust",(_xlfn.XLOOKUP(A540,'Adj factor'!A:A,'Adj factor'!I:I,,0)*AI540),'Aggregate (2)'!AI540)</f>
        <v>0</v>
      </c>
      <c r="AM540" s="72">
        <f t="shared" si="155"/>
        <v>0</v>
      </c>
      <c r="AN540" s="73" t="str">
        <f t="shared" si="156"/>
        <v>No change</v>
      </c>
      <c r="AO540" s="42">
        <f>VLOOKUP(B540,'Growthrates source'!A$2:H$49,8,FALSE)</f>
        <v>0.14269498586031326</v>
      </c>
      <c r="AP540" s="42">
        <f>VLOOKUP(B540,'Growthrates source'!A$2:I$49,9,FALSE)</f>
        <v>5.4673730437993617E-2</v>
      </c>
      <c r="AQ540" s="41">
        <f t="shared" si="157"/>
        <v>0</v>
      </c>
      <c r="AR540" s="41">
        <f t="shared" si="158"/>
        <v>0</v>
      </c>
      <c r="AS540" s="43">
        <f t="shared" si="159"/>
        <v>0</v>
      </c>
      <c r="AT540" s="43">
        <f t="shared" si="160"/>
        <v>0</v>
      </c>
      <c r="AU540" s="43">
        <f t="shared" si="161"/>
        <v>0</v>
      </c>
    </row>
    <row r="541" spans="1:49" x14ac:dyDescent="0.35">
      <c r="A541" t="str">
        <f>_xlfn.XLOOKUP(B541,'country codes'!G:G,'country codes'!H:H,,0)</f>
        <v>Liberia</v>
      </c>
      <c r="B541" s="34" t="s">
        <v>177</v>
      </c>
      <c r="C541" s="41">
        <v>4331751.5</v>
      </c>
      <c r="D541" s="34" t="s">
        <v>133</v>
      </c>
      <c r="E541" s="34">
        <v>0</v>
      </c>
      <c r="F541" s="41">
        <v>4427312.4999999991</v>
      </c>
      <c r="G541" s="34">
        <v>0</v>
      </c>
      <c r="I541" s="34">
        <v>0</v>
      </c>
      <c r="K541" s="34">
        <v>0</v>
      </c>
      <c r="M541" s="34">
        <v>0</v>
      </c>
      <c r="O541" s="34">
        <v>0</v>
      </c>
      <c r="P541" s="41">
        <v>4889391</v>
      </c>
      <c r="Q541" s="34">
        <v>0</v>
      </c>
      <c r="R541" s="34">
        <f t="shared" si="144"/>
        <v>115</v>
      </c>
      <c r="T541" s="34">
        <v>0</v>
      </c>
      <c r="V541" s="34">
        <v>0</v>
      </c>
      <c r="X541" s="34">
        <v>0</v>
      </c>
      <c r="Y541" s="41">
        <v>5302681.0000000028</v>
      </c>
      <c r="Z541" s="34">
        <v>0</v>
      </c>
      <c r="AA541" s="34">
        <v>115</v>
      </c>
      <c r="AB541" s="35">
        <f t="shared" si="145"/>
        <v>0</v>
      </c>
      <c r="AC541" s="35">
        <f t="shared" si="146"/>
        <v>0</v>
      </c>
      <c r="AD541" s="35">
        <f t="shared" si="147"/>
        <v>0</v>
      </c>
      <c r="AE541" s="70">
        <f t="shared" si="148"/>
        <v>0</v>
      </c>
      <c r="AF541" s="70" t="str">
        <f t="shared" si="149"/>
        <v/>
      </c>
      <c r="AG541" s="70">
        <f t="shared" si="150"/>
        <v>115</v>
      </c>
      <c r="AH541" s="70" t="str">
        <f t="shared" si="151"/>
        <v>2018 (triag)</v>
      </c>
      <c r="AI541" s="70">
        <f t="shared" si="152"/>
        <v>115</v>
      </c>
      <c r="AJ541" s="70" t="str">
        <f t="shared" si="153"/>
        <v>2018 (triag)</v>
      </c>
      <c r="AK541" s="70" t="str">
        <f t="shared" si="154"/>
        <v/>
      </c>
      <c r="AL541" s="72">
        <f>IF(AK541="Adjust",(_xlfn.XLOOKUP(A541,'Adj factor'!A:A,'Adj factor'!I:I,,0)*AI541),'Aggregate (2)'!AI541)</f>
        <v>115</v>
      </c>
      <c r="AM541" s="72">
        <f t="shared" si="155"/>
        <v>115</v>
      </c>
      <c r="AN541" s="73" t="str">
        <f t="shared" si="156"/>
        <v>No change</v>
      </c>
      <c r="AO541" s="42">
        <f>VLOOKUP(B541,'Growthrates source'!A$2:H$49,8,FALSE)</f>
        <v>0.14269498586031326</v>
      </c>
      <c r="AP541" s="42">
        <f>VLOOKUP(B541,'Growthrates source'!A$2:I$49,9,FALSE)</f>
        <v>5.4673730437993617E-2</v>
      </c>
      <c r="AQ541" s="41">
        <f t="shared" si="157"/>
        <v>56.342954356259717</v>
      </c>
      <c r="AR541" s="41">
        <f t="shared" si="158"/>
        <v>135.49751757567779</v>
      </c>
      <c r="AS541" s="43">
        <f t="shared" si="159"/>
        <v>0</v>
      </c>
      <c r="AT541" s="43">
        <f t="shared" si="160"/>
        <v>0.23520311629812385</v>
      </c>
      <c r="AU541" s="43">
        <f t="shared" si="161"/>
        <v>0.21687142786828009</v>
      </c>
    </row>
    <row r="542" spans="1:49" x14ac:dyDescent="0.35">
      <c r="A542" t="str">
        <f>_xlfn.XLOOKUP(B542,'country codes'!G:G,'country codes'!H:H,,0)</f>
        <v>Liberia</v>
      </c>
      <c r="B542" s="34" t="s">
        <v>177</v>
      </c>
      <c r="C542" s="41">
        <v>4331752.5</v>
      </c>
      <c r="D542" s="34" t="s">
        <v>230</v>
      </c>
      <c r="E542" s="34">
        <v>0</v>
      </c>
      <c r="F542" s="41">
        <v>4427312.4999999991</v>
      </c>
      <c r="G542" s="34">
        <v>0</v>
      </c>
      <c r="I542" s="34">
        <v>0</v>
      </c>
      <c r="K542" s="34">
        <v>0</v>
      </c>
      <c r="M542" s="34">
        <v>0</v>
      </c>
      <c r="O542" s="34">
        <v>0</v>
      </c>
      <c r="P542" s="41">
        <v>4889391</v>
      </c>
      <c r="Q542" s="34">
        <v>0</v>
      </c>
      <c r="R542" s="34">
        <f t="shared" si="144"/>
        <v>527</v>
      </c>
      <c r="T542" s="34">
        <v>0</v>
      </c>
      <c r="V542" s="34">
        <v>0</v>
      </c>
      <c r="X542" s="34">
        <v>0</v>
      </c>
      <c r="Y542" s="41">
        <v>5302681.0000000028</v>
      </c>
      <c r="Z542" s="34">
        <v>0</v>
      </c>
      <c r="AA542" s="34">
        <v>527</v>
      </c>
      <c r="AB542" s="35">
        <f t="shared" si="145"/>
        <v>0</v>
      </c>
      <c r="AC542" s="35">
        <f t="shared" si="146"/>
        <v>0</v>
      </c>
      <c r="AD542" s="35">
        <f t="shared" si="147"/>
        <v>0</v>
      </c>
      <c r="AE542" s="70">
        <f t="shared" si="148"/>
        <v>0</v>
      </c>
      <c r="AF542" s="70" t="str">
        <f t="shared" si="149"/>
        <v/>
      </c>
      <c r="AG542" s="70">
        <f t="shared" si="150"/>
        <v>527</v>
      </c>
      <c r="AH542" s="70" t="str">
        <f t="shared" si="151"/>
        <v>2018 (triag)</v>
      </c>
      <c r="AI542" s="70">
        <f t="shared" si="152"/>
        <v>527</v>
      </c>
      <c r="AJ542" s="70" t="str">
        <f t="shared" si="153"/>
        <v>2018 (triag)</v>
      </c>
      <c r="AK542" s="70" t="str">
        <f t="shared" si="154"/>
        <v/>
      </c>
      <c r="AL542" s="72">
        <f>IF(AK542="Adjust",(_xlfn.XLOOKUP(A542,'Adj factor'!A:A,'Adj factor'!I:I,,0)*AI542),'Aggregate (2)'!AI542)</f>
        <v>527</v>
      </c>
      <c r="AM542" s="72">
        <f t="shared" si="155"/>
        <v>527</v>
      </c>
      <c r="AN542" s="73" t="str">
        <f t="shared" si="156"/>
        <v>No change</v>
      </c>
      <c r="AO542" s="42">
        <f>VLOOKUP(B542,'Growthrates source'!A$2:H$49,8,FALSE)</f>
        <v>0.14269498586031326</v>
      </c>
      <c r="AP542" s="42">
        <f>VLOOKUP(B542,'Growthrates source'!A$2:I$49,9,FALSE)</f>
        <v>5.4673730437993617E-2</v>
      </c>
      <c r="AQ542" s="41">
        <f t="shared" si="157"/>
        <v>258.19771257172931</v>
      </c>
      <c r="AR542" s="41">
        <f t="shared" si="158"/>
        <v>620.93210228158432</v>
      </c>
      <c r="AS542" s="43">
        <f t="shared" si="159"/>
        <v>0</v>
      </c>
      <c r="AT542" s="43">
        <f t="shared" si="160"/>
        <v>1.0778438459922719</v>
      </c>
      <c r="AU542" s="43">
        <f t="shared" si="161"/>
        <v>0.99383689118768359</v>
      </c>
    </row>
    <row r="543" spans="1:49" x14ac:dyDescent="0.35">
      <c r="A543" t="str">
        <f>_xlfn.XLOOKUP(B543,'country codes'!G:G,'country codes'!H:H,,0)</f>
        <v>Liberia</v>
      </c>
      <c r="B543" s="34" t="s">
        <v>177</v>
      </c>
      <c r="C543" s="41">
        <v>4331753.5</v>
      </c>
      <c r="D543" s="34" t="s">
        <v>136</v>
      </c>
      <c r="E543" s="34">
        <v>0</v>
      </c>
      <c r="F543" s="41">
        <v>4427312.4999999991</v>
      </c>
      <c r="G543" s="34">
        <v>0</v>
      </c>
      <c r="I543" s="34">
        <v>0</v>
      </c>
      <c r="K543" s="34">
        <v>0</v>
      </c>
      <c r="M543" s="34">
        <v>0</v>
      </c>
      <c r="O543" s="34">
        <v>0</v>
      </c>
      <c r="P543" s="41">
        <v>4889391</v>
      </c>
      <c r="Q543" s="34">
        <v>0</v>
      </c>
      <c r="R543" s="34">
        <f t="shared" si="144"/>
        <v>9</v>
      </c>
      <c r="T543" s="34">
        <v>0</v>
      </c>
      <c r="V543" s="34">
        <v>0</v>
      </c>
      <c r="X543" s="34">
        <v>0</v>
      </c>
      <c r="Y543" s="41">
        <v>5302681.0000000028</v>
      </c>
      <c r="Z543" s="34">
        <v>0</v>
      </c>
      <c r="AA543" s="34">
        <v>9</v>
      </c>
      <c r="AB543" s="35">
        <f t="shared" si="145"/>
        <v>0</v>
      </c>
      <c r="AC543" s="35">
        <f t="shared" si="146"/>
        <v>0</v>
      </c>
      <c r="AD543" s="35">
        <f t="shared" si="147"/>
        <v>0</v>
      </c>
      <c r="AE543" s="70">
        <f t="shared" si="148"/>
        <v>0</v>
      </c>
      <c r="AF543" s="70" t="str">
        <f t="shared" si="149"/>
        <v/>
      </c>
      <c r="AG543" s="70">
        <f t="shared" si="150"/>
        <v>9</v>
      </c>
      <c r="AH543" s="70" t="str">
        <f t="shared" si="151"/>
        <v>2018 (triag)</v>
      </c>
      <c r="AI543" s="70">
        <f t="shared" si="152"/>
        <v>9</v>
      </c>
      <c r="AJ543" s="70" t="str">
        <f t="shared" si="153"/>
        <v>2018 (triag)</v>
      </c>
      <c r="AK543" s="70" t="str">
        <f t="shared" si="154"/>
        <v/>
      </c>
      <c r="AL543" s="72">
        <f>IF(AK543="Adjust",(_xlfn.XLOOKUP(A543,'Adj factor'!A:A,'Adj factor'!I:I,,0)*AI543),'Aggregate (2)'!AI543)</f>
        <v>9</v>
      </c>
      <c r="AM543" s="72">
        <f t="shared" si="155"/>
        <v>9</v>
      </c>
      <c r="AN543" s="73" t="str">
        <f t="shared" si="156"/>
        <v>No change</v>
      </c>
      <c r="AO543" s="42">
        <f>VLOOKUP(B543,'Growthrates source'!A$2:H$49,8,FALSE)</f>
        <v>0.14269498586031326</v>
      </c>
      <c r="AP543" s="42">
        <f>VLOOKUP(B543,'Growthrates source'!A$2:I$49,9,FALSE)</f>
        <v>5.4673730437993617E-2</v>
      </c>
      <c r="AQ543" s="41">
        <f t="shared" si="157"/>
        <v>4.4094486017942387</v>
      </c>
      <c r="AR543" s="41">
        <f t="shared" si="158"/>
        <v>10.60415354940087</v>
      </c>
      <c r="AS543" s="43">
        <f t="shared" si="159"/>
        <v>0</v>
      </c>
      <c r="AT543" s="43">
        <f t="shared" si="160"/>
        <v>1.8407200405940127E-2</v>
      </c>
      <c r="AU543" s="43">
        <f t="shared" si="161"/>
        <v>1.6972546528821922E-2</v>
      </c>
    </row>
    <row r="544" spans="1:49" x14ac:dyDescent="0.35">
      <c r="A544" t="str">
        <f>_xlfn.XLOOKUP(B544,'country codes'!G:G,'country codes'!H:H,,0)</f>
        <v>Liberia</v>
      </c>
      <c r="B544" s="34" t="s">
        <v>177</v>
      </c>
      <c r="C544" s="41">
        <v>4331754.5</v>
      </c>
      <c r="D544" s="34" t="s">
        <v>231</v>
      </c>
      <c r="E544" s="34">
        <v>0</v>
      </c>
      <c r="F544" s="41">
        <v>4427312.4999999991</v>
      </c>
      <c r="G544" s="34">
        <v>0</v>
      </c>
      <c r="I544" s="34">
        <v>0</v>
      </c>
      <c r="K544" s="34">
        <v>0</v>
      </c>
      <c r="M544" s="34">
        <v>0</v>
      </c>
      <c r="O544" s="34">
        <v>0</v>
      </c>
      <c r="P544" s="41">
        <v>4889391</v>
      </c>
      <c r="Q544" s="34">
        <v>0</v>
      </c>
      <c r="R544" s="34">
        <f t="shared" si="144"/>
        <v>65</v>
      </c>
      <c r="T544" s="34">
        <v>0</v>
      </c>
      <c r="V544" s="34">
        <v>0</v>
      </c>
      <c r="X544" s="34">
        <v>0</v>
      </c>
      <c r="Y544" s="41">
        <v>5302681.0000000028</v>
      </c>
      <c r="Z544" s="34">
        <v>0</v>
      </c>
      <c r="AA544" s="34">
        <v>65</v>
      </c>
      <c r="AB544" s="35">
        <f t="shared" si="145"/>
        <v>0</v>
      </c>
      <c r="AC544" s="35">
        <f t="shared" si="146"/>
        <v>0</v>
      </c>
      <c r="AD544" s="35">
        <f t="shared" si="147"/>
        <v>0</v>
      </c>
      <c r="AE544" s="70">
        <f t="shared" si="148"/>
        <v>0</v>
      </c>
      <c r="AF544" s="70" t="str">
        <f t="shared" si="149"/>
        <v/>
      </c>
      <c r="AG544" s="70">
        <f t="shared" si="150"/>
        <v>65</v>
      </c>
      <c r="AH544" s="70" t="str">
        <f t="shared" si="151"/>
        <v>2018 (triag)</v>
      </c>
      <c r="AI544" s="70">
        <f t="shared" si="152"/>
        <v>65</v>
      </c>
      <c r="AJ544" s="70" t="str">
        <f t="shared" si="153"/>
        <v>2018 (triag)</v>
      </c>
      <c r="AK544" s="70" t="str">
        <f t="shared" si="154"/>
        <v/>
      </c>
      <c r="AL544" s="72">
        <f>IF(AK544="Adjust",(_xlfn.XLOOKUP(A544,'Adj factor'!A:A,'Adj factor'!I:I,,0)*AI544),'Aggregate (2)'!AI544)</f>
        <v>65</v>
      </c>
      <c r="AM544" s="72">
        <f t="shared" si="155"/>
        <v>65</v>
      </c>
      <c r="AN544" s="73" t="str">
        <f t="shared" si="156"/>
        <v>No change</v>
      </c>
      <c r="AO544" s="42">
        <f>VLOOKUP(B544,'Growthrates source'!A$2:H$49,8,FALSE)</f>
        <v>0.14269498586031326</v>
      </c>
      <c r="AP544" s="42">
        <f>VLOOKUP(B544,'Growthrates source'!A$2:I$49,9,FALSE)</f>
        <v>5.4673730437993617E-2</v>
      </c>
      <c r="AQ544" s="41">
        <f t="shared" si="157"/>
        <v>31.84601767962506</v>
      </c>
      <c r="AR544" s="41">
        <f t="shared" si="158"/>
        <v>76.585553412339621</v>
      </c>
      <c r="AS544" s="43">
        <f t="shared" si="159"/>
        <v>0</v>
      </c>
      <c r="AT544" s="43">
        <f t="shared" si="160"/>
        <v>0.1329408918206787</v>
      </c>
      <c r="AU544" s="43">
        <f t="shared" si="161"/>
        <v>0.12257950270815832</v>
      </c>
    </row>
    <row r="545" spans="1:47" x14ac:dyDescent="0.35">
      <c r="A545" t="str">
        <f>_xlfn.XLOOKUP(B545,'country codes'!G:G,'country codes'!H:H,,0)</f>
        <v>Liberia</v>
      </c>
      <c r="B545" s="34" t="s">
        <v>177</v>
      </c>
      <c r="C545" s="41">
        <v>4331755.5</v>
      </c>
      <c r="D545" s="34" t="s">
        <v>141</v>
      </c>
      <c r="E545" s="34">
        <v>0</v>
      </c>
      <c r="F545" s="41">
        <v>4427312.4999999991</v>
      </c>
      <c r="G545" s="34">
        <v>0</v>
      </c>
      <c r="I545" s="34">
        <v>0</v>
      </c>
      <c r="K545" s="34">
        <v>0</v>
      </c>
      <c r="M545" s="34">
        <v>0</v>
      </c>
      <c r="O545" s="34">
        <v>0</v>
      </c>
      <c r="P545" s="41">
        <v>4889391</v>
      </c>
      <c r="Q545" s="34">
        <v>0</v>
      </c>
      <c r="R545" s="34">
        <f t="shared" si="144"/>
        <v>5</v>
      </c>
      <c r="T545" s="34">
        <v>0</v>
      </c>
      <c r="V545" s="34">
        <v>0</v>
      </c>
      <c r="X545" s="34">
        <v>0</v>
      </c>
      <c r="Y545" s="41">
        <v>5302681.0000000028</v>
      </c>
      <c r="Z545" s="34">
        <v>0</v>
      </c>
      <c r="AA545" s="34">
        <v>5</v>
      </c>
      <c r="AB545" s="35">
        <f t="shared" si="145"/>
        <v>0</v>
      </c>
      <c r="AC545" s="35">
        <f t="shared" si="146"/>
        <v>0</v>
      </c>
      <c r="AD545" s="35">
        <f t="shared" si="147"/>
        <v>0</v>
      </c>
      <c r="AE545" s="70">
        <f t="shared" si="148"/>
        <v>0</v>
      </c>
      <c r="AF545" s="70" t="str">
        <f t="shared" si="149"/>
        <v/>
      </c>
      <c r="AG545" s="70">
        <f t="shared" si="150"/>
        <v>5</v>
      </c>
      <c r="AH545" s="70" t="str">
        <f t="shared" si="151"/>
        <v>2018 (triag)</v>
      </c>
      <c r="AI545" s="70">
        <f t="shared" si="152"/>
        <v>5</v>
      </c>
      <c r="AJ545" s="70" t="str">
        <f t="shared" si="153"/>
        <v>2018 (triag)</v>
      </c>
      <c r="AK545" s="70" t="str">
        <f t="shared" si="154"/>
        <v/>
      </c>
      <c r="AL545" s="72">
        <f>IF(AK545="Adjust",(_xlfn.XLOOKUP(A545,'Adj factor'!A:A,'Adj factor'!I:I,,0)*AI545),'Aggregate (2)'!AI545)</f>
        <v>5</v>
      </c>
      <c r="AM545" s="72">
        <f t="shared" si="155"/>
        <v>5</v>
      </c>
      <c r="AN545" s="73" t="str">
        <f t="shared" si="156"/>
        <v>No change</v>
      </c>
      <c r="AO545" s="42">
        <f>VLOOKUP(B545,'Growthrates source'!A$2:H$49,8,FALSE)</f>
        <v>0.14269498586031326</v>
      </c>
      <c r="AP545" s="42">
        <f>VLOOKUP(B545,'Growthrates source'!A$2:I$49,9,FALSE)</f>
        <v>5.4673730437993617E-2</v>
      </c>
      <c r="AQ545" s="41">
        <f t="shared" si="157"/>
        <v>2.4496936676634662</v>
      </c>
      <c r="AR545" s="41">
        <f t="shared" si="158"/>
        <v>5.8911964163338171</v>
      </c>
      <c r="AS545" s="43">
        <f t="shared" si="159"/>
        <v>0</v>
      </c>
      <c r="AT545" s="43">
        <f t="shared" si="160"/>
        <v>1.0226222447744515E-2</v>
      </c>
      <c r="AU545" s="43">
        <f t="shared" si="161"/>
        <v>9.4291925160121786E-3</v>
      </c>
    </row>
    <row r="546" spans="1:47" x14ac:dyDescent="0.35">
      <c r="A546" t="str">
        <f>_xlfn.XLOOKUP(B546,'country codes'!G:G,'country codes'!H:H,,0)</f>
        <v>Liberia</v>
      </c>
      <c r="B546" s="34" t="s">
        <v>177</v>
      </c>
      <c r="C546" s="41">
        <v>4331756.5</v>
      </c>
      <c r="D546" s="34" t="s">
        <v>232</v>
      </c>
      <c r="E546" s="34">
        <v>0</v>
      </c>
      <c r="F546" s="41">
        <v>4427312.4999999991</v>
      </c>
      <c r="G546" s="34">
        <v>0</v>
      </c>
      <c r="I546" s="34">
        <v>0</v>
      </c>
      <c r="K546" s="34">
        <v>0</v>
      </c>
      <c r="M546" s="34">
        <v>0</v>
      </c>
      <c r="O546" s="34">
        <v>0</v>
      </c>
      <c r="P546" s="41">
        <v>4889391</v>
      </c>
      <c r="Q546" s="34">
        <v>0</v>
      </c>
      <c r="R546" s="34">
        <f t="shared" si="144"/>
        <v>4311</v>
      </c>
      <c r="T546" s="34">
        <v>0</v>
      </c>
      <c r="V546" s="34">
        <v>0</v>
      </c>
      <c r="X546" s="34">
        <v>0</v>
      </c>
      <c r="Y546" s="41">
        <v>5302681.0000000028</v>
      </c>
      <c r="Z546" s="34">
        <v>0</v>
      </c>
      <c r="AA546" s="34">
        <v>4311</v>
      </c>
      <c r="AB546" s="35">
        <f t="shared" si="145"/>
        <v>0</v>
      </c>
      <c r="AC546" s="35">
        <f t="shared" si="146"/>
        <v>0</v>
      </c>
      <c r="AD546" s="35">
        <f t="shared" si="147"/>
        <v>0</v>
      </c>
      <c r="AE546" s="70">
        <f t="shared" si="148"/>
        <v>0</v>
      </c>
      <c r="AF546" s="70" t="str">
        <f t="shared" si="149"/>
        <v/>
      </c>
      <c r="AG546" s="70">
        <f t="shared" si="150"/>
        <v>4311</v>
      </c>
      <c r="AH546" s="70" t="str">
        <f t="shared" si="151"/>
        <v>2018 (triag)</v>
      </c>
      <c r="AI546" s="70">
        <f t="shared" si="152"/>
        <v>4311</v>
      </c>
      <c r="AJ546" s="70" t="str">
        <f t="shared" si="153"/>
        <v>2018 (triag)</v>
      </c>
      <c r="AK546" s="70" t="str">
        <f t="shared" si="154"/>
        <v/>
      </c>
      <c r="AL546" s="72">
        <f>IF(AK546="Adjust",(_xlfn.XLOOKUP(A546,'Adj factor'!A:A,'Adj factor'!I:I,,0)*AI546),'Aggregate (2)'!AI546)</f>
        <v>4311</v>
      </c>
      <c r="AM546" s="72">
        <f t="shared" si="155"/>
        <v>4311</v>
      </c>
      <c r="AN546" s="73" t="str">
        <f t="shared" si="156"/>
        <v>No change</v>
      </c>
      <c r="AO546" s="42">
        <f>VLOOKUP(B546,'Growthrates source'!A$2:H$49,8,FALSE)</f>
        <v>0.14269498586031326</v>
      </c>
      <c r="AP546" s="42">
        <f>VLOOKUP(B546,'Growthrates source'!A$2:I$49,9,FALSE)</f>
        <v>5.4673730437993617E-2</v>
      </c>
      <c r="AQ546" s="41">
        <f t="shared" si="157"/>
        <v>2112.1258802594407</v>
      </c>
      <c r="AR546" s="41">
        <f t="shared" si="158"/>
        <v>5079.3895501630168</v>
      </c>
      <c r="AS546" s="43">
        <f t="shared" si="159"/>
        <v>0</v>
      </c>
      <c r="AT546" s="43">
        <f t="shared" si="160"/>
        <v>8.8170489944453205</v>
      </c>
      <c r="AU546" s="43">
        <f t="shared" si="161"/>
        <v>8.1298497873056998</v>
      </c>
    </row>
    <row r="547" spans="1:47" x14ac:dyDescent="0.35">
      <c r="A547" t="str">
        <f>_xlfn.XLOOKUP(B547,'country codes'!G:G,'country codes'!H:H,,0)</f>
        <v>Liberia</v>
      </c>
      <c r="B547" s="34" t="s">
        <v>177</v>
      </c>
      <c r="C547" s="41">
        <v>4331757.5</v>
      </c>
      <c r="D547" s="34" t="s">
        <v>233</v>
      </c>
      <c r="E547" s="34">
        <v>0</v>
      </c>
      <c r="F547" s="41">
        <v>4427312.4999999991</v>
      </c>
      <c r="G547" s="34">
        <v>0</v>
      </c>
      <c r="I547" s="34">
        <v>0</v>
      </c>
      <c r="K547" s="34">
        <v>0</v>
      </c>
      <c r="M547" s="34">
        <v>0</v>
      </c>
      <c r="O547" s="34">
        <v>0</v>
      </c>
      <c r="P547" s="41">
        <v>4889391</v>
      </c>
      <c r="Q547" s="34">
        <v>0</v>
      </c>
      <c r="R547" s="34">
        <f t="shared" si="144"/>
        <v>3601</v>
      </c>
      <c r="T547" s="34">
        <v>0</v>
      </c>
      <c r="V547" s="34">
        <v>0</v>
      </c>
      <c r="X547" s="34">
        <v>0</v>
      </c>
      <c r="Y547" s="41">
        <v>5302681.0000000028</v>
      </c>
      <c r="Z547" s="34">
        <v>0</v>
      </c>
      <c r="AA547" s="34">
        <v>3601</v>
      </c>
      <c r="AB547" s="35">
        <f t="shared" si="145"/>
        <v>0</v>
      </c>
      <c r="AC547" s="35">
        <f t="shared" si="146"/>
        <v>0</v>
      </c>
      <c r="AD547" s="35">
        <f t="shared" si="147"/>
        <v>0</v>
      </c>
      <c r="AE547" s="70">
        <f t="shared" si="148"/>
        <v>0</v>
      </c>
      <c r="AF547" s="70" t="str">
        <f t="shared" si="149"/>
        <v/>
      </c>
      <c r="AG547" s="70">
        <f t="shared" si="150"/>
        <v>3601</v>
      </c>
      <c r="AH547" s="70" t="str">
        <f t="shared" si="151"/>
        <v>2018 (triag)</v>
      </c>
      <c r="AI547" s="70">
        <f t="shared" si="152"/>
        <v>3601</v>
      </c>
      <c r="AJ547" s="70" t="str">
        <f t="shared" si="153"/>
        <v>2018 (triag)</v>
      </c>
      <c r="AK547" s="70" t="str">
        <f t="shared" si="154"/>
        <v/>
      </c>
      <c r="AL547" s="72">
        <f>IF(AK547="Adjust",(_xlfn.XLOOKUP(A547,'Adj factor'!A:A,'Adj factor'!I:I,,0)*AI547),'Aggregate (2)'!AI547)</f>
        <v>3601</v>
      </c>
      <c r="AM547" s="72">
        <f t="shared" si="155"/>
        <v>3601</v>
      </c>
      <c r="AN547" s="73" t="str">
        <f t="shared" si="156"/>
        <v>No change</v>
      </c>
      <c r="AO547" s="42">
        <f>VLOOKUP(B547,'Growthrates source'!A$2:H$49,8,FALSE)</f>
        <v>0.14269498586031326</v>
      </c>
      <c r="AP547" s="42">
        <f>VLOOKUP(B547,'Growthrates source'!A$2:I$49,9,FALSE)</f>
        <v>5.4673730437993617E-2</v>
      </c>
      <c r="AQ547" s="41">
        <f t="shared" si="157"/>
        <v>1764.2693794512284</v>
      </c>
      <c r="AR547" s="41">
        <f t="shared" si="158"/>
        <v>4242.839659043615</v>
      </c>
      <c r="AS547" s="43">
        <f t="shared" si="159"/>
        <v>0</v>
      </c>
      <c r="AT547" s="43">
        <f t="shared" si="160"/>
        <v>7.3649254068655994</v>
      </c>
      <c r="AU547" s="43">
        <f t="shared" si="161"/>
        <v>6.7909044500319711</v>
      </c>
    </row>
    <row r="548" spans="1:47" x14ac:dyDescent="0.35">
      <c r="A548" t="str">
        <f>_xlfn.XLOOKUP(B548,'country codes'!G:G,'country codes'!H:H,,0)</f>
        <v>Liberia</v>
      </c>
      <c r="B548" s="34" t="s">
        <v>177</v>
      </c>
      <c r="C548" s="41">
        <v>4331758.5</v>
      </c>
      <c r="D548" s="34" t="s">
        <v>134</v>
      </c>
      <c r="E548" s="34">
        <v>0</v>
      </c>
      <c r="F548" s="41">
        <v>4427312.4999999991</v>
      </c>
      <c r="G548" s="34">
        <v>0</v>
      </c>
      <c r="I548" s="34">
        <v>0</v>
      </c>
      <c r="K548" s="34">
        <v>0</v>
      </c>
      <c r="M548" s="34">
        <v>0</v>
      </c>
      <c r="O548" s="34">
        <v>0</v>
      </c>
      <c r="P548" s="41">
        <v>4889391</v>
      </c>
      <c r="Q548" s="34">
        <v>0</v>
      </c>
      <c r="R548" s="34">
        <f t="shared" si="144"/>
        <v>0</v>
      </c>
      <c r="T548" s="34">
        <v>0</v>
      </c>
      <c r="V548" s="34">
        <v>0</v>
      </c>
      <c r="X548" s="34">
        <v>0</v>
      </c>
      <c r="Y548" s="41">
        <v>5302681.0000000028</v>
      </c>
      <c r="Z548" s="34">
        <v>0</v>
      </c>
      <c r="AA548" s="34">
        <v>0</v>
      </c>
      <c r="AB548" s="35">
        <f t="shared" si="145"/>
        <v>0</v>
      </c>
      <c r="AC548" s="35">
        <f t="shared" si="146"/>
        <v>0</v>
      </c>
      <c r="AD548" s="35">
        <f t="shared" si="147"/>
        <v>0</v>
      </c>
      <c r="AE548" s="70">
        <f t="shared" si="148"/>
        <v>0</v>
      </c>
      <c r="AF548" s="70" t="str">
        <f t="shared" si="149"/>
        <v/>
      </c>
      <c r="AG548" s="70">
        <f t="shared" si="150"/>
        <v>0</v>
      </c>
      <c r="AH548" s="70" t="str">
        <f t="shared" si="151"/>
        <v/>
      </c>
      <c r="AI548" s="70">
        <f t="shared" si="152"/>
        <v>0</v>
      </c>
      <c r="AJ548" s="70" t="str">
        <f t="shared" si="153"/>
        <v/>
      </c>
      <c r="AK548" s="70" t="str">
        <f t="shared" si="154"/>
        <v/>
      </c>
      <c r="AL548" s="72">
        <f>IF(AK548="Adjust",(_xlfn.XLOOKUP(A548,'Adj factor'!A:A,'Adj factor'!I:I,,0)*AI548),'Aggregate (2)'!AI548)</f>
        <v>0</v>
      </c>
      <c r="AM548" s="72">
        <f t="shared" si="155"/>
        <v>0</v>
      </c>
      <c r="AN548" s="73" t="str">
        <f t="shared" si="156"/>
        <v>No change</v>
      </c>
      <c r="AO548" s="42">
        <f>VLOOKUP(B548,'Growthrates source'!A$2:H$49,8,FALSE)</f>
        <v>0.14269498586031326</v>
      </c>
      <c r="AP548" s="42">
        <f>VLOOKUP(B548,'Growthrates source'!A$2:I$49,9,FALSE)</f>
        <v>5.4673730437993617E-2</v>
      </c>
      <c r="AQ548" s="41">
        <f t="shared" si="157"/>
        <v>0</v>
      </c>
      <c r="AR548" s="41">
        <f t="shared" si="158"/>
        <v>0</v>
      </c>
      <c r="AS548" s="43">
        <f t="shared" si="159"/>
        <v>0</v>
      </c>
      <c r="AT548" s="43">
        <f t="shared" si="160"/>
        <v>0</v>
      </c>
      <c r="AU548" s="43">
        <f t="shared" si="161"/>
        <v>0</v>
      </c>
    </row>
    <row r="549" spans="1:47" x14ac:dyDescent="0.35">
      <c r="A549" t="str">
        <f>_xlfn.XLOOKUP(B549,'country codes'!G:G,'country codes'!H:H,,0)</f>
        <v>Liberia</v>
      </c>
      <c r="B549" s="34" t="s">
        <v>177</v>
      </c>
      <c r="C549" s="41">
        <v>4331759.5</v>
      </c>
      <c r="D549" s="34" t="s">
        <v>142</v>
      </c>
      <c r="E549" s="34">
        <v>0</v>
      </c>
      <c r="F549" s="41">
        <v>4427312.4999999991</v>
      </c>
      <c r="G549" s="34">
        <v>0</v>
      </c>
      <c r="I549" s="34">
        <v>0</v>
      </c>
      <c r="K549" s="34">
        <v>0</v>
      </c>
      <c r="M549" s="34">
        <v>0</v>
      </c>
      <c r="O549" s="34">
        <v>0</v>
      </c>
      <c r="P549" s="41">
        <v>4889391</v>
      </c>
      <c r="Q549" s="34">
        <v>0</v>
      </c>
      <c r="R549" s="34">
        <f t="shared" si="144"/>
        <v>0</v>
      </c>
      <c r="T549" s="34">
        <v>0</v>
      </c>
      <c r="V549" s="34">
        <v>0</v>
      </c>
      <c r="X549" s="34">
        <v>0</v>
      </c>
      <c r="Y549" s="41">
        <v>5302681.0000000028</v>
      </c>
      <c r="Z549" s="34">
        <v>0</v>
      </c>
      <c r="AA549" s="34">
        <v>0</v>
      </c>
      <c r="AB549" s="35">
        <f t="shared" si="145"/>
        <v>0</v>
      </c>
      <c r="AC549" s="35">
        <f t="shared" si="146"/>
        <v>0</v>
      </c>
      <c r="AD549" s="35">
        <f t="shared" si="147"/>
        <v>0</v>
      </c>
      <c r="AE549" s="70">
        <f t="shared" si="148"/>
        <v>0</v>
      </c>
      <c r="AF549" s="70" t="str">
        <f t="shared" si="149"/>
        <v/>
      </c>
      <c r="AG549" s="70">
        <f t="shared" si="150"/>
        <v>0</v>
      </c>
      <c r="AH549" s="70" t="str">
        <f t="shared" si="151"/>
        <v/>
      </c>
      <c r="AI549" s="70">
        <f t="shared" si="152"/>
        <v>0</v>
      </c>
      <c r="AJ549" s="70" t="str">
        <f t="shared" si="153"/>
        <v/>
      </c>
      <c r="AK549" s="70" t="str">
        <f t="shared" si="154"/>
        <v/>
      </c>
      <c r="AL549" s="72">
        <f>IF(AK549="Adjust",(_xlfn.XLOOKUP(A549,'Adj factor'!A:A,'Adj factor'!I:I,,0)*AI549),'Aggregate (2)'!AI549)</f>
        <v>0</v>
      </c>
      <c r="AM549" s="72">
        <f t="shared" si="155"/>
        <v>0</v>
      </c>
      <c r="AN549" s="73" t="str">
        <f t="shared" si="156"/>
        <v>No change</v>
      </c>
      <c r="AO549" s="42">
        <f>VLOOKUP(B549,'Growthrates source'!A$2:H$49,8,FALSE)</f>
        <v>0.14269498586031326</v>
      </c>
      <c r="AP549" s="42">
        <f>VLOOKUP(B549,'Growthrates source'!A$2:I$49,9,FALSE)</f>
        <v>5.4673730437993617E-2</v>
      </c>
      <c r="AQ549" s="41">
        <f t="shared" si="157"/>
        <v>0</v>
      </c>
      <c r="AR549" s="41">
        <f t="shared" si="158"/>
        <v>0</v>
      </c>
      <c r="AS549" s="43">
        <f t="shared" si="159"/>
        <v>0</v>
      </c>
      <c r="AT549" s="43">
        <f t="shared" si="160"/>
        <v>0</v>
      </c>
      <c r="AU549" s="43">
        <f t="shared" si="161"/>
        <v>0</v>
      </c>
    </row>
    <row r="550" spans="1:47" x14ac:dyDescent="0.35">
      <c r="A550" t="str">
        <f>_xlfn.XLOOKUP(B550,'country codes'!G:G,'country codes'!H:H,,0)</f>
        <v>Liberia</v>
      </c>
      <c r="B550" s="34" t="s">
        <v>177</v>
      </c>
      <c r="C550" s="41">
        <v>4331760.5</v>
      </c>
      <c r="D550" s="34" t="s">
        <v>83</v>
      </c>
      <c r="E550" s="34">
        <v>0</v>
      </c>
      <c r="F550" s="41">
        <v>4427312.4999999991</v>
      </c>
      <c r="G550" s="34">
        <v>0</v>
      </c>
      <c r="I550" s="34">
        <v>0</v>
      </c>
      <c r="K550" s="34">
        <v>0</v>
      </c>
      <c r="M550" s="34">
        <v>0</v>
      </c>
      <c r="O550" s="34">
        <v>0</v>
      </c>
      <c r="P550" s="41">
        <v>4889391</v>
      </c>
      <c r="Q550" s="34">
        <v>0</v>
      </c>
      <c r="R550" s="34">
        <f t="shared" si="144"/>
        <v>3</v>
      </c>
      <c r="T550" s="34">
        <v>0</v>
      </c>
      <c r="V550" s="34">
        <v>0</v>
      </c>
      <c r="X550" s="34">
        <v>0</v>
      </c>
      <c r="Y550" s="41">
        <v>5302681.0000000028</v>
      </c>
      <c r="Z550" s="34">
        <v>0</v>
      </c>
      <c r="AA550" s="34">
        <v>3</v>
      </c>
      <c r="AB550" s="35">
        <f t="shared" si="145"/>
        <v>0</v>
      </c>
      <c r="AC550" s="35">
        <f t="shared" si="146"/>
        <v>0</v>
      </c>
      <c r="AD550" s="35">
        <f t="shared" si="147"/>
        <v>0</v>
      </c>
      <c r="AE550" s="70">
        <f t="shared" si="148"/>
        <v>0</v>
      </c>
      <c r="AF550" s="70" t="str">
        <f t="shared" si="149"/>
        <v/>
      </c>
      <c r="AG550" s="70">
        <f t="shared" si="150"/>
        <v>3</v>
      </c>
      <c r="AH550" s="70" t="str">
        <f t="shared" si="151"/>
        <v>2018 (triag)</v>
      </c>
      <c r="AI550" s="70">
        <f t="shared" si="152"/>
        <v>3</v>
      </c>
      <c r="AJ550" s="70" t="str">
        <f t="shared" si="153"/>
        <v>2018 (triag)</v>
      </c>
      <c r="AK550" s="70" t="str">
        <f t="shared" si="154"/>
        <v/>
      </c>
      <c r="AL550" s="72">
        <f>IF(AK550="Adjust",(_xlfn.XLOOKUP(A550,'Adj factor'!A:A,'Adj factor'!I:I,,0)*AI550),'Aggregate (2)'!AI550)</f>
        <v>3</v>
      </c>
      <c r="AM550" s="72">
        <f t="shared" si="155"/>
        <v>3</v>
      </c>
      <c r="AN550" s="73" t="str">
        <f t="shared" si="156"/>
        <v>No change</v>
      </c>
      <c r="AO550" s="42">
        <f>VLOOKUP(B550,'Growthrates source'!A$2:H$49,8,FALSE)</f>
        <v>0.14269498586031326</v>
      </c>
      <c r="AP550" s="42">
        <f>VLOOKUP(B550,'Growthrates source'!A$2:I$49,9,FALSE)</f>
        <v>5.4673730437993617E-2</v>
      </c>
      <c r="AQ550" s="41">
        <f t="shared" si="157"/>
        <v>1.4698162005980797</v>
      </c>
      <c r="AR550" s="41">
        <f t="shared" si="158"/>
        <v>3.5347178498002902</v>
      </c>
      <c r="AS550" s="43">
        <f t="shared" si="159"/>
        <v>0</v>
      </c>
      <c r="AT550" s="43">
        <f t="shared" si="160"/>
        <v>6.1357334686467091E-3</v>
      </c>
      <c r="AU550" s="43">
        <f t="shared" si="161"/>
        <v>5.657515509607307E-3</v>
      </c>
    </row>
    <row r="551" spans="1:47" x14ac:dyDescent="0.35">
      <c r="A551" t="str">
        <f>_xlfn.XLOOKUP(B551,'country codes'!G:G,'country codes'!H:H,,0)</f>
        <v>Liberia</v>
      </c>
      <c r="B551" s="34" t="s">
        <v>177</v>
      </c>
      <c r="C551" s="41">
        <v>4331761.5</v>
      </c>
      <c r="D551" s="34" t="s">
        <v>84</v>
      </c>
      <c r="E551" s="34">
        <v>0</v>
      </c>
      <c r="F551" s="41">
        <v>4427312.4999999991</v>
      </c>
      <c r="G551" s="34">
        <v>0</v>
      </c>
      <c r="I551" s="34">
        <v>0</v>
      </c>
      <c r="K551" s="34">
        <v>0</v>
      </c>
      <c r="M551" s="34">
        <v>0</v>
      </c>
      <c r="O551" s="34">
        <v>0</v>
      </c>
      <c r="P551" s="41">
        <v>4889391</v>
      </c>
      <c r="Q551" s="34">
        <v>0</v>
      </c>
      <c r="R551" s="34">
        <f t="shared" si="144"/>
        <v>0</v>
      </c>
      <c r="T551" s="34">
        <v>0</v>
      </c>
      <c r="V551" s="34">
        <v>0</v>
      </c>
      <c r="X551" s="34">
        <v>0</v>
      </c>
      <c r="Y551" s="41">
        <v>5302681.0000000028</v>
      </c>
      <c r="Z551" s="34">
        <v>0</v>
      </c>
      <c r="AA551" s="34">
        <v>0</v>
      </c>
      <c r="AB551" s="35">
        <f t="shared" si="145"/>
        <v>0</v>
      </c>
      <c r="AC551" s="35">
        <f t="shared" si="146"/>
        <v>0</v>
      </c>
      <c r="AD551" s="35">
        <f t="shared" si="147"/>
        <v>0</v>
      </c>
      <c r="AE551" s="70">
        <f t="shared" si="148"/>
        <v>0</v>
      </c>
      <c r="AF551" s="70" t="str">
        <f t="shared" si="149"/>
        <v/>
      </c>
      <c r="AG551" s="70">
        <f t="shared" si="150"/>
        <v>0</v>
      </c>
      <c r="AH551" s="70" t="str">
        <f t="shared" si="151"/>
        <v/>
      </c>
      <c r="AI551" s="70">
        <f t="shared" si="152"/>
        <v>0</v>
      </c>
      <c r="AJ551" s="70" t="str">
        <f t="shared" si="153"/>
        <v/>
      </c>
      <c r="AK551" s="70" t="str">
        <f t="shared" si="154"/>
        <v/>
      </c>
      <c r="AL551" s="72">
        <f>IF(AK551="Adjust",(_xlfn.XLOOKUP(A551,'Adj factor'!A:A,'Adj factor'!I:I,,0)*AI551),'Aggregate (2)'!AI551)</f>
        <v>0</v>
      </c>
      <c r="AM551" s="72">
        <f t="shared" si="155"/>
        <v>0</v>
      </c>
      <c r="AN551" s="73" t="str">
        <f t="shared" si="156"/>
        <v>No change</v>
      </c>
      <c r="AO551" s="42">
        <f>VLOOKUP(B551,'Growthrates source'!A$2:H$49,8,FALSE)</f>
        <v>0.14269498586031326</v>
      </c>
      <c r="AP551" s="42">
        <f>VLOOKUP(B551,'Growthrates source'!A$2:I$49,9,FALSE)</f>
        <v>5.4673730437993617E-2</v>
      </c>
      <c r="AQ551" s="41">
        <f t="shared" si="157"/>
        <v>0</v>
      </c>
      <c r="AR551" s="41">
        <f t="shared" si="158"/>
        <v>0</v>
      </c>
      <c r="AS551" s="43">
        <f t="shared" si="159"/>
        <v>0</v>
      </c>
      <c r="AT551" s="43">
        <f t="shared" si="160"/>
        <v>0</v>
      </c>
      <c r="AU551" s="43">
        <f t="shared" si="161"/>
        <v>0</v>
      </c>
    </row>
    <row r="552" spans="1:47" x14ac:dyDescent="0.35">
      <c r="A552" t="str">
        <f>_xlfn.XLOOKUP(B552,'country codes'!G:G,'country codes'!H:H,,0)</f>
        <v>Liberia</v>
      </c>
      <c r="B552" s="34" t="s">
        <v>177</v>
      </c>
      <c r="C552" s="41">
        <v>4331762.5</v>
      </c>
      <c r="D552" s="34" t="s">
        <v>126</v>
      </c>
      <c r="E552" s="34">
        <v>0</v>
      </c>
      <c r="F552" s="41">
        <v>4427312.4999999991</v>
      </c>
      <c r="G552" s="34">
        <v>0</v>
      </c>
      <c r="I552" s="34">
        <v>0</v>
      </c>
      <c r="K552" s="34">
        <v>0</v>
      </c>
      <c r="M552" s="34">
        <v>0</v>
      </c>
      <c r="O552" s="34">
        <v>0</v>
      </c>
      <c r="P552" s="41">
        <v>4889391</v>
      </c>
      <c r="Q552" s="34">
        <v>0</v>
      </c>
      <c r="R552" s="34">
        <f t="shared" si="144"/>
        <v>0</v>
      </c>
      <c r="T552" s="34">
        <v>0</v>
      </c>
      <c r="V552" s="34">
        <v>0</v>
      </c>
      <c r="X552" s="34">
        <v>0</v>
      </c>
      <c r="Y552" s="41">
        <v>5302681.0000000028</v>
      </c>
      <c r="Z552" s="34">
        <v>0</v>
      </c>
      <c r="AA552" s="34">
        <v>0</v>
      </c>
      <c r="AB552" s="35">
        <f t="shared" si="145"/>
        <v>0</v>
      </c>
      <c r="AC552" s="35">
        <f t="shared" si="146"/>
        <v>0</v>
      </c>
      <c r="AD552" s="35">
        <f t="shared" si="147"/>
        <v>0</v>
      </c>
      <c r="AE552" s="70">
        <f t="shared" si="148"/>
        <v>0</v>
      </c>
      <c r="AF552" s="70" t="str">
        <f t="shared" si="149"/>
        <v/>
      </c>
      <c r="AG552" s="70">
        <f t="shared" si="150"/>
        <v>0</v>
      </c>
      <c r="AH552" s="70" t="str">
        <f t="shared" si="151"/>
        <v/>
      </c>
      <c r="AI552" s="70">
        <f t="shared" si="152"/>
        <v>0</v>
      </c>
      <c r="AJ552" s="70" t="str">
        <f t="shared" si="153"/>
        <v/>
      </c>
      <c r="AK552" s="70" t="str">
        <f t="shared" si="154"/>
        <v/>
      </c>
      <c r="AL552" s="72">
        <f>IF(AK552="Adjust",(_xlfn.XLOOKUP(A552,'Adj factor'!A:A,'Adj factor'!I:I,,0)*AI552),'Aggregate (2)'!AI552)</f>
        <v>0</v>
      </c>
      <c r="AM552" s="72">
        <f t="shared" si="155"/>
        <v>0</v>
      </c>
      <c r="AN552" s="73" t="str">
        <f t="shared" si="156"/>
        <v>No change</v>
      </c>
      <c r="AO552" s="42">
        <f>VLOOKUP(B552,'Growthrates source'!A$2:H$49,8,FALSE)</f>
        <v>0.14269498586031326</v>
      </c>
      <c r="AP552" s="42">
        <f>VLOOKUP(B552,'Growthrates source'!A$2:I$49,9,FALSE)</f>
        <v>5.4673730437993617E-2</v>
      </c>
      <c r="AQ552" s="41">
        <f t="shared" si="157"/>
        <v>0</v>
      </c>
      <c r="AR552" s="41">
        <f t="shared" si="158"/>
        <v>0</v>
      </c>
      <c r="AS552" s="43">
        <f t="shared" si="159"/>
        <v>0</v>
      </c>
      <c r="AT552" s="43">
        <f t="shared" si="160"/>
        <v>0</v>
      </c>
      <c r="AU552" s="43">
        <f t="shared" si="161"/>
        <v>0</v>
      </c>
    </row>
    <row r="553" spans="1:47" x14ac:dyDescent="0.35">
      <c r="A553" t="str">
        <f>_xlfn.XLOOKUP(B553,'country codes'!G:G,'country codes'!H:H,,0)</f>
        <v>Liberia</v>
      </c>
      <c r="B553" s="34" t="s">
        <v>177</v>
      </c>
      <c r="C553" s="41">
        <v>4331763.5</v>
      </c>
      <c r="D553" s="34" t="s">
        <v>87</v>
      </c>
      <c r="E553" s="34">
        <v>0</v>
      </c>
      <c r="F553" s="41">
        <v>4427312.4999999991</v>
      </c>
      <c r="G553" s="34">
        <v>0</v>
      </c>
      <c r="I553" s="34">
        <v>0</v>
      </c>
      <c r="K553" s="34">
        <v>0</v>
      </c>
      <c r="M553" s="34">
        <v>0</v>
      </c>
      <c r="O553" s="34">
        <v>0</v>
      </c>
      <c r="P553" s="41">
        <v>4889391</v>
      </c>
      <c r="Q553" s="34">
        <v>0</v>
      </c>
      <c r="R553" s="34">
        <f t="shared" si="144"/>
        <v>0</v>
      </c>
      <c r="T553" s="34">
        <v>0</v>
      </c>
      <c r="V553" s="34">
        <v>0</v>
      </c>
      <c r="X553" s="34">
        <v>0</v>
      </c>
      <c r="Y553" s="41">
        <v>5302681.0000000028</v>
      </c>
      <c r="Z553" s="34">
        <v>0</v>
      </c>
      <c r="AA553" s="34">
        <v>0</v>
      </c>
      <c r="AB553" s="35">
        <f t="shared" si="145"/>
        <v>0</v>
      </c>
      <c r="AC553" s="35">
        <f t="shared" si="146"/>
        <v>0</v>
      </c>
      <c r="AD553" s="35">
        <f t="shared" si="147"/>
        <v>0</v>
      </c>
      <c r="AE553" s="70">
        <f t="shared" si="148"/>
        <v>0</v>
      </c>
      <c r="AF553" s="70" t="str">
        <f t="shared" si="149"/>
        <v/>
      </c>
      <c r="AG553" s="70">
        <f t="shared" si="150"/>
        <v>0</v>
      </c>
      <c r="AH553" s="70" t="str">
        <f t="shared" si="151"/>
        <v/>
      </c>
      <c r="AI553" s="70">
        <f t="shared" si="152"/>
        <v>0</v>
      </c>
      <c r="AJ553" s="70" t="str">
        <f t="shared" si="153"/>
        <v/>
      </c>
      <c r="AK553" s="70" t="str">
        <f t="shared" si="154"/>
        <v/>
      </c>
      <c r="AL553" s="72">
        <f>IF(AK553="Adjust",(_xlfn.XLOOKUP(A553,'Adj factor'!A:A,'Adj factor'!I:I,,0)*AI553),'Aggregate (2)'!AI553)</f>
        <v>0</v>
      </c>
      <c r="AM553" s="72">
        <f t="shared" si="155"/>
        <v>0</v>
      </c>
      <c r="AN553" s="73" t="str">
        <f t="shared" si="156"/>
        <v>No change</v>
      </c>
      <c r="AO553" s="42">
        <f>VLOOKUP(B553,'Growthrates source'!A$2:H$49,8,FALSE)</f>
        <v>0.14269498586031326</v>
      </c>
      <c r="AP553" s="42">
        <f>VLOOKUP(B553,'Growthrates source'!A$2:I$49,9,FALSE)</f>
        <v>5.4673730437993617E-2</v>
      </c>
      <c r="AQ553" s="41">
        <f t="shared" si="157"/>
        <v>0</v>
      </c>
      <c r="AR553" s="41">
        <f t="shared" si="158"/>
        <v>0</v>
      </c>
      <c r="AS553" s="43">
        <f t="shared" si="159"/>
        <v>0</v>
      </c>
      <c r="AT553" s="43">
        <f t="shared" si="160"/>
        <v>0</v>
      </c>
      <c r="AU553" s="43">
        <f t="shared" si="161"/>
        <v>0</v>
      </c>
    </row>
    <row r="554" spans="1:47" x14ac:dyDescent="0.35">
      <c r="A554" t="str">
        <f>_xlfn.XLOOKUP(B554,'country codes'!G:G,'country codes'!H:H,,0)</f>
        <v>Lesotho</v>
      </c>
      <c r="B554" s="34" t="s">
        <v>161</v>
      </c>
      <c r="C554" s="41">
        <v>2054717.9999999998</v>
      </c>
      <c r="D554" s="34" t="s">
        <v>135</v>
      </c>
      <c r="E554" s="34">
        <v>0</v>
      </c>
      <c r="F554" s="41">
        <v>2073938.4999999998</v>
      </c>
      <c r="G554" s="34">
        <v>0</v>
      </c>
      <c r="H554" s="34">
        <v>2095242.4999999993</v>
      </c>
      <c r="I554" s="34">
        <v>0</v>
      </c>
      <c r="J554" s="34">
        <v>2118520.5000000019</v>
      </c>
      <c r="K554" s="34">
        <v>0</v>
      </c>
      <c r="L554" s="34">
        <v>2143872.0000000023</v>
      </c>
      <c r="M554" s="34">
        <v>0</v>
      </c>
      <c r="N554" s="34">
        <v>2170616.9999999995</v>
      </c>
      <c r="O554" s="34">
        <v>0</v>
      </c>
      <c r="P554" s="41">
        <v>2198017</v>
      </c>
      <c r="Q554" s="34">
        <v>1996</v>
      </c>
      <c r="R554" s="34">
        <f t="shared" si="144"/>
        <v>1996</v>
      </c>
      <c r="S554" s="34">
        <v>2225701.4999999995</v>
      </c>
      <c r="T554" s="34">
        <v>0</v>
      </c>
      <c r="U554" s="34">
        <v>2254100.0000000005</v>
      </c>
      <c r="V554" s="34">
        <v>0</v>
      </c>
      <c r="W554" s="34">
        <v>2281454.5000000014</v>
      </c>
      <c r="X554" s="34">
        <v>0</v>
      </c>
      <c r="Y554" s="41">
        <v>2305825.5000000019</v>
      </c>
      <c r="Z554" s="34">
        <v>748</v>
      </c>
      <c r="AA554" s="34">
        <v>998</v>
      </c>
      <c r="AB554" s="35">
        <f t="shared" si="145"/>
        <v>0</v>
      </c>
      <c r="AC554" s="35">
        <f t="shared" si="146"/>
        <v>1996</v>
      </c>
      <c r="AD554" s="35">
        <f t="shared" si="147"/>
        <v>748</v>
      </c>
      <c r="AE554" s="70">
        <f t="shared" si="148"/>
        <v>0</v>
      </c>
      <c r="AF554" s="70" t="str">
        <f t="shared" si="149"/>
        <v/>
      </c>
      <c r="AG554" s="70">
        <f t="shared" si="150"/>
        <v>1996</v>
      </c>
      <c r="AH554" s="70">
        <f t="shared" si="151"/>
        <v>2018</v>
      </c>
      <c r="AI554" s="70">
        <f t="shared" si="152"/>
        <v>748</v>
      </c>
      <c r="AJ554" s="70">
        <f t="shared" si="153"/>
        <v>2022</v>
      </c>
      <c r="AK554" s="70" t="str">
        <f t="shared" si="154"/>
        <v>Adjust</v>
      </c>
      <c r="AL554" s="72">
        <f>IF(AK554="Adjust",(_xlfn.XLOOKUP(A554,'Adj factor'!A:A,'Adj factor'!I:I,,0)*AI554),'Aggregate (2)'!AI554)</f>
        <v>955.676462836057</v>
      </c>
      <c r="AM554" s="72">
        <f t="shared" si="155"/>
        <v>1996</v>
      </c>
      <c r="AN554" s="73" t="str">
        <f t="shared" si="156"/>
        <v>Decreasing</v>
      </c>
      <c r="AO554" s="42">
        <f>VLOOKUP(B554,'Growthrates source'!A$2:H$49,8,FALSE)</f>
        <v>-2.9414192821425544E-2</v>
      </c>
      <c r="AP554" s="42">
        <f>VLOOKUP(B554,'Growthrates source'!A$2:I$49,9,FALSE)</f>
        <v>0.35384209356504925</v>
      </c>
      <c r="AQ554" s="41">
        <f t="shared" si="157"/>
        <v>1156.1192951663259</v>
      </c>
      <c r="AR554" s="41">
        <f t="shared" si="158"/>
        <v>2884.9982057163861</v>
      </c>
      <c r="AS554" s="43">
        <f t="shared" si="159"/>
        <v>0</v>
      </c>
      <c r="AT554" s="43">
        <f t="shared" si="160"/>
        <v>9.0809124770190586</v>
      </c>
      <c r="AU554" s="43">
        <f t="shared" si="161"/>
        <v>8.6563358762404103</v>
      </c>
    </row>
    <row r="555" spans="1:47" x14ac:dyDescent="0.35">
      <c r="A555" t="str">
        <f>_xlfn.XLOOKUP(B555,'country codes'!G:G,'country codes'!H:H,,0)</f>
        <v>Lesotho</v>
      </c>
      <c r="B555" s="34" t="s">
        <v>161</v>
      </c>
      <c r="C555" s="41">
        <v>2054719</v>
      </c>
      <c r="D555" s="34" t="s">
        <v>139</v>
      </c>
      <c r="E555" s="34">
        <v>0</v>
      </c>
      <c r="F555" s="41">
        <v>2073938.4999999998</v>
      </c>
      <c r="G555" s="34">
        <v>0</v>
      </c>
      <c r="I555" s="34">
        <v>0</v>
      </c>
      <c r="K555" s="34">
        <v>0</v>
      </c>
      <c r="M555" s="34">
        <v>0</v>
      </c>
      <c r="O555" s="34">
        <v>0</v>
      </c>
      <c r="P555" s="41">
        <v>2198017</v>
      </c>
      <c r="Q555" s="34">
        <v>13732</v>
      </c>
      <c r="R555" s="34">
        <f t="shared" si="144"/>
        <v>13732</v>
      </c>
      <c r="T555" s="34">
        <v>0</v>
      </c>
      <c r="V555" s="34">
        <v>0</v>
      </c>
      <c r="X555" s="34">
        <v>0</v>
      </c>
      <c r="Y555" s="41">
        <v>2305825.5000000019</v>
      </c>
      <c r="Z555" s="34">
        <v>0</v>
      </c>
      <c r="AA555" s="34">
        <v>967</v>
      </c>
      <c r="AB555" s="35">
        <f t="shared" si="145"/>
        <v>0</v>
      </c>
      <c r="AC555" s="35">
        <f t="shared" si="146"/>
        <v>13732</v>
      </c>
      <c r="AD555" s="35">
        <f t="shared" si="147"/>
        <v>0</v>
      </c>
      <c r="AE555" s="82">
        <f>2779+967</f>
        <v>3746</v>
      </c>
      <c r="AF555" s="70">
        <v>2013</v>
      </c>
      <c r="AG555" s="70">
        <f t="shared" si="150"/>
        <v>13732</v>
      </c>
      <c r="AH555" s="70">
        <f t="shared" si="151"/>
        <v>2018</v>
      </c>
      <c r="AI555" s="70">
        <f t="shared" si="152"/>
        <v>13732</v>
      </c>
      <c r="AJ555" s="70">
        <f t="shared" si="153"/>
        <v>2018</v>
      </c>
      <c r="AK555" s="70" t="str">
        <f t="shared" si="154"/>
        <v/>
      </c>
      <c r="AL555" s="72">
        <f>IF(AK555="Adjust",(_xlfn.XLOOKUP(A555,'Adj factor'!A:A,'Adj factor'!I:I,,0)*AI555),'Aggregate (2)'!AI555)</f>
        <v>13732</v>
      </c>
      <c r="AM555" s="72">
        <f t="shared" si="155"/>
        <v>13732</v>
      </c>
      <c r="AN555" s="73" t="str">
        <f t="shared" si="156"/>
        <v>No change</v>
      </c>
      <c r="AO555" s="42">
        <f>VLOOKUP(B555,'Growthrates source'!A$2:H$49,8,FALSE)</f>
        <v>-2.9414192821425544E-2</v>
      </c>
      <c r="AP555" s="42">
        <f>VLOOKUP(B555,'Growthrates source'!A$2:I$49,9,FALSE)</f>
        <v>0.35384209356504925</v>
      </c>
      <c r="AQ555" s="41">
        <f t="shared" si="157"/>
        <v>1120.2077739737847</v>
      </c>
      <c r="AR555" s="41">
        <f t="shared" si="158"/>
        <v>2795.3840329937329</v>
      </c>
      <c r="AS555" s="43">
        <f t="shared" si="159"/>
        <v>18.062252087031514</v>
      </c>
      <c r="AT555" s="43">
        <f t="shared" si="160"/>
        <v>62.474494055323504</v>
      </c>
      <c r="AU555" s="43">
        <f t="shared" si="161"/>
        <v>59.553509144555775</v>
      </c>
    </row>
    <row r="556" spans="1:47" x14ac:dyDescent="0.35">
      <c r="A556" t="str">
        <f>_xlfn.XLOOKUP(B556,'country codes'!G:G,'country codes'!H:H,,0)</f>
        <v>Lesotho</v>
      </c>
      <c r="B556" s="34" t="s">
        <v>161</v>
      </c>
      <c r="C556" s="41">
        <v>2054720</v>
      </c>
      <c r="D556" s="34" t="s">
        <v>138</v>
      </c>
      <c r="E556" s="34">
        <v>0</v>
      </c>
      <c r="F556" s="41">
        <v>2073938.4999999998</v>
      </c>
      <c r="G556" s="34">
        <v>0</v>
      </c>
      <c r="I556" s="34">
        <v>0</v>
      </c>
      <c r="K556" s="34">
        <v>0</v>
      </c>
      <c r="M556" s="34">
        <v>0</v>
      </c>
      <c r="O556" s="34">
        <v>0</v>
      </c>
      <c r="P556" s="41">
        <v>2198017</v>
      </c>
      <c r="Q556" s="34">
        <v>0</v>
      </c>
      <c r="R556" s="34">
        <f t="shared" si="144"/>
        <v>2779</v>
      </c>
      <c r="T556" s="34">
        <v>0</v>
      </c>
      <c r="V556" s="34">
        <v>0</v>
      </c>
      <c r="X556" s="34">
        <v>0</v>
      </c>
      <c r="Y556" s="41">
        <v>2305825.5000000019</v>
      </c>
      <c r="Z556" s="34">
        <v>0</v>
      </c>
      <c r="AA556" s="34">
        <v>2779</v>
      </c>
      <c r="AB556" s="35">
        <f t="shared" si="145"/>
        <v>0</v>
      </c>
      <c r="AC556" s="35">
        <f t="shared" si="146"/>
        <v>0</v>
      </c>
      <c r="AD556" s="35">
        <f t="shared" si="147"/>
        <v>0</v>
      </c>
      <c r="AE556" s="82"/>
      <c r="AF556" s="70" t="str">
        <f t="shared" si="149"/>
        <v/>
      </c>
      <c r="AG556" s="70">
        <f t="shared" si="150"/>
        <v>2779</v>
      </c>
      <c r="AH556" s="70" t="str">
        <f t="shared" si="151"/>
        <v>2018 (triag)</v>
      </c>
      <c r="AI556" s="70">
        <f t="shared" si="152"/>
        <v>2779</v>
      </c>
      <c r="AJ556" s="70" t="str">
        <f t="shared" si="153"/>
        <v>2018 (triag)</v>
      </c>
      <c r="AK556" s="70" t="str">
        <f t="shared" si="154"/>
        <v/>
      </c>
      <c r="AL556" s="72">
        <f>IF(AK556="Adjust",(_xlfn.XLOOKUP(A556,'Adj factor'!A:A,'Adj factor'!I:I,,0)*AI556),'Aggregate (2)'!AI556)</f>
        <v>2779</v>
      </c>
      <c r="AM556" s="72">
        <f t="shared" si="155"/>
        <v>2779</v>
      </c>
      <c r="AN556" s="73" t="str">
        <f t="shared" si="156"/>
        <v>No change</v>
      </c>
      <c r="AO556" s="42">
        <f>VLOOKUP(B556,'Growthrates source'!A$2:H$49,8,FALSE)</f>
        <v>-2.9414192821425544E-2</v>
      </c>
      <c r="AP556" s="42">
        <f>VLOOKUP(B556,'Growthrates source'!A$2:I$49,9,FALSE)</f>
        <v>0.35384209356504925</v>
      </c>
      <c r="AQ556" s="41">
        <f t="shared" si="157"/>
        <v>3219.2941094861922</v>
      </c>
      <c r="AR556" s="41">
        <f t="shared" si="158"/>
        <v>8033.476967621079</v>
      </c>
      <c r="AS556" s="43">
        <f t="shared" si="159"/>
        <v>0</v>
      </c>
      <c r="AT556" s="43">
        <f t="shared" si="160"/>
        <v>12.64321431544888</v>
      </c>
      <c r="AU556" s="43">
        <f t="shared" si="161"/>
        <v>12.052082865767586</v>
      </c>
    </row>
    <row r="557" spans="1:47" x14ac:dyDescent="0.35">
      <c r="A557" t="str">
        <f>_xlfn.XLOOKUP(B557,'country codes'!G:G,'country codes'!H:H,,0)</f>
        <v>Lesotho</v>
      </c>
      <c r="B557" s="34" t="s">
        <v>161</v>
      </c>
      <c r="C557" s="41">
        <v>2054721</v>
      </c>
      <c r="D557" s="34" t="s">
        <v>82</v>
      </c>
      <c r="E557" s="34">
        <v>0</v>
      </c>
      <c r="F557" s="41">
        <v>2073938.4999999998</v>
      </c>
      <c r="G557" s="34">
        <v>318</v>
      </c>
      <c r="I557" s="34">
        <v>76</v>
      </c>
      <c r="K557" s="34">
        <v>128</v>
      </c>
      <c r="M557" s="34">
        <v>0</v>
      </c>
      <c r="O557" s="34">
        <v>0</v>
      </c>
      <c r="P557" s="41">
        <v>2198017</v>
      </c>
      <c r="Q557" s="34">
        <v>0</v>
      </c>
      <c r="R557" s="34">
        <f t="shared" si="144"/>
        <v>398</v>
      </c>
      <c r="T557" s="34">
        <v>0</v>
      </c>
      <c r="V557" s="34">
        <v>580</v>
      </c>
      <c r="X557" s="34">
        <v>0</v>
      </c>
      <c r="Y557" s="41">
        <v>2305825.5000000019</v>
      </c>
      <c r="Z557" s="34">
        <v>0</v>
      </c>
      <c r="AA557" s="34">
        <v>398</v>
      </c>
      <c r="AB557" s="35">
        <f t="shared" si="145"/>
        <v>318</v>
      </c>
      <c r="AC557" s="35">
        <f t="shared" si="146"/>
        <v>0</v>
      </c>
      <c r="AD557" s="35">
        <f t="shared" si="147"/>
        <v>580</v>
      </c>
      <c r="AE557" s="70">
        <f t="shared" si="148"/>
        <v>318</v>
      </c>
      <c r="AF557" s="70">
        <f t="shared" si="149"/>
        <v>2013</v>
      </c>
      <c r="AG557" s="70">
        <f t="shared" si="150"/>
        <v>398</v>
      </c>
      <c r="AH557" s="70" t="str">
        <f t="shared" si="151"/>
        <v>2018 (triag)</v>
      </c>
      <c r="AI557" s="70">
        <f t="shared" si="152"/>
        <v>580</v>
      </c>
      <c r="AJ557" s="70">
        <f t="shared" si="153"/>
        <v>2020</v>
      </c>
      <c r="AK557" s="70" t="str">
        <f t="shared" si="154"/>
        <v/>
      </c>
      <c r="AL557" s="72">
        <f>IF(AK557="Adjust",(_xlfn.XLOOKUP(A557,'Adj factor'!A:A,'Adj factor'!I:I,,0)*AI557),'Aggregate (2)'!AI557)</f>
        <v>580</v>
      </c>
      <c r="AM557" s="72">
        <f t="shared" si="155"/>
        <v>580</v>
      </c>
      <c r="AN557" s="73" t="str">
        <f t="shared" si="156"/>
        <v>Increasing</v>
      </c>
      <c r="AO557" s="42">
        <f>VLOOKUP(B557,'Growthrates source'!A$2:H$49,8,FALSE)</f>
        <v>-2.9414192821425544E-2</v>
      </c>
      <c r="AP557" s="42">
        <f>VLOOKUP(B557,'Growthrates source'!A$2:I$49,9,FALSE)</f>
        <v>0.35384209356504925</v>
      </c>
      <c r="AQ557" s="41">
        <f t="shared" si="157"/>
        <v>461.05759466552877</v>
      </c>
      <c r="AR557" s="41">
        <f t="shared" si="158"/>
        <v>1150.5303465682582</v>
      </c>
      <c r="AS557" s="43">
        <f t="shared" si="159"/>
        <v>1.5333145124602299</v>
      </c>
      <c r="AT557" s="43">
        <f t="shared" si="160"/>
        <v>1.8107230289847622</v>
      </c>
      <c r="AU557" s="43">
        <f t="shared" si="161"/>
        <v>2.5153681403905002</v>
      </c>
    </row>
    <row r="558" spans="1:47" x14ac:dyDescent="0.35">
      <c r="A558" t="str">
        <f>_xlfn.XLOOKUP(B558,'country codes'!G:G,'country codes'!H:H,,0)</f>
        <v>Lesotho</v>
      </c>
      <c r="B558" s="34" t="s">
        <v>161</v>
      </c>
      <c r="C558" s="41">
        <v>2054722</v>
      </c>
      <c r="D558" s="34" t="s">
        <v>60</v>
      </c>
      <c r="E558" s="34">
        <v>0</v>
      </c>
      <c r="F558" s="41">
        <v>2073938.4999999998</v>
      </c>
      <c r="G558" s="34">
        <v>66</v>
      </c>
      <c r="I558" s="34">
        <v>117</v>
      </c>
      <c r="K558" s="34">
        <v>50</v>
      </c>
      <c r="M558" s="34">
        <v>0</v>
      </c>
      <c r="O558" s="34">
        <v>0</v>
      </c>
      <c r="P558" s="41">
        <v>2198017</v>
      </c>
      <c r="Q558" s="34">
        <v>0</v>
      </c>
      <c r="R558" s="34">
        <f t="shared" si="144"/>
        <v>159</v>
      </c>
      <c r="T558" s="34">
        <v>0</v>
      </c>
      <c r="V558" s="34">
        <v>117</v>
      </c>
      <c r="X558" s="34">
        <v>0</v>
      </c>
      <c r="Y558" s="41">
        <v>2305825.5000000019</v>
      </c>
      <c r="Z558" s="34">
        <v>0</v>
      </c>
      <c r="AA558" s="34">
        <v>159</v>
      </c>
      <c r="AB558" s="35">
        <f t="shared" si="145"/>
        <v>117</v>
      </c>
      <c r="AC558" s="35">
        <f t="shared" si="146"/>
        <v>0</v>
      </c>
      <c r="AD558" s="35">
        <f t="shared" si="147"/>
        <v>117</v>
      </c>
      <c r="AE558" s="70">
        <f t="shared" si="148"/>
        <v>66</v>
      </c>
      <c r="AF558" s="70">
        <f t="shared" si="149"/>
        <v>2013</v>
      </c>
      <c r="AG558" s="70">
        <f t="shared" si="150"/>
        <v>159</v>
      </c>
      <c r="AH558" s="70" t="str">
        <f t="shared" si="151"/>
        <v>2018 (triag)</v>
      </c>
      <c r="AI558" s="70">
        <f t="shared" si="152"/>
        <v>117</v>
      </c>
      <c r="AJ558" s="70">
        <f t="shared" si="153"/>
        <v>2020</v>
      </c>
      <c r="AK558" s="70" t="str">
        <f t="shared" si="154"/>
        <v>Adjust</v>
      </c>
      <c r="AL558" s="72">
        <f>IF(AK558="Adjust",(_xlfn.XLOOKUP(A558,'Adj factor'!A:A,'Adj factor'!I:I,,0)*AI558),'Aggregate (2)'!AI558)</f>
        <v>149.48415260938324</v>
      </c>
      <c r="AM558" s="72">
        <f t="shared" si="155"/>
        <v>159</v>
      </c>
      <c r="AN558" s="73" t="str">
        <f t="shared" si="156"/>
        <v>Decreasing</v>
      </c>
      <c r="AO558" s="42">
        <f>VLOOKUP(B558,'Growthrates source'!A$2:H$49,8,FALSE)</f>
        <v>-2.9414192821425544E-2</v>
      </c>
      <c r="AP558" s="42">
        <f>VLOOKUP(B558,'Growthrates source'!A$2:I$49,9,FALSE)</f>
        <v>0.35384209356504925</v>
      </c>
      <c r="AQ558" s="41">
        <f t="shared" si="157"/>
        <v>184.19135063271122</v>
      </c>
      <c r="AR558" s="41">
        <f t="shared" si="158"/>
        <v>459.6339826742539</v>
      </c>
      <c r="AS558" s="43">
        <f t="shared" si="159"/>
        <v>0.31823508749174584</v>
      </c>
      <c r="AT558" s="43">
        <f t="shared" si="160"/>
        <v>0.7233793005240633</v>
      </c>
      <c r="AU558" s="43">
        <f t="shared" si="161"/>
        <v>0.68955781779670611</v>
      </c>
    </row>
    <row r="559" spans="1:47" x14ac:dyDescent="0.35">
      <c r="A559" t="str">
        <f>_xlfn.XLOOKUP(B559,'country codes'!G:G,'country codes'!H:H,,0)</f>
        <v>Lesotho</v>
      </c>
      <c r="B559" s="34" t="s">
        <v>161</v>
      </c>
      <c r="C559" s="41">
        <v>2054723</v>
      </c>
      <c r="D559" s="34" t="s">
        <v>127</v>
      </c>
      <c r="E559" s="34">
        <v>0</v>
      </c>
      <c r="F559" s="41">
        <v>2073938.4999999998</v>
      </c>
      <c r="G559" s="34">
        <v>0</v>
      </c>
      <c r="I559" s="34">
        <v>0</v>
      </c>
      <c r="K559" s="34">
        <v>0</v>
      </c>
      <c r="M559" s="34">
        <v>0</v>
      </c>
      <c r="O559" s="34">
        <v>0</v>
      </c>
      <c r="P559" s="41">
        <v>2198017</v>
      </c>
      <c r="Q559" s="34">
        <v>14508</v>
      </c>
      <c r="R559" s="34">
        <f t="shared" si="144"/>
        <v>14508</v>
      </c>
      <c r="T559" s="34">
        <v>0</v>
      </c>
      <c r="V559" s="34">
        <v>0</v>
      </c>
      <c r="X559" s="34">
        <v>0</v>
      </c>
      <c r="Y559" s="41">
        <v>2305825.5000000019</v>
      </c>
      <c r="Z559" s="34">
        <v>9196</v>
      </c>
      <c r="AA559" s="34">
        <v>14508</v>
      </c>
      <c r="AB559" s="35">
        <f t="shared" si="145"/>
        <v>0</v>
      </c>
      <c r="AC559" s="35">
        <f t="shared" si="146"/>
        <v>14508</v>
      </c>
      <c r="AD559" s="35">
        <f t="shared" si="147"/>
        <v>9196</v>
      </c>
      <c r="AE559" s="70">
        <f t="shared" si="148"/>
        <v>0</v>
      </c>
      <c r="AF559" s="70" t="str">
        <f t="shared" si="149"/>
        <v/>
      </c>
      <c r="AG559" s="70">
        <f t="shared" si="150"/>
        <v>14508</v>
      </c>
      <c r="AH559" s="70">
        <f t="shared" si="151"/>
        <v>2018</v>
      </c>
      <c r="AI559" s="70">
        <f t="shared" si="152"/>
        <v>9196</v>
      </c>
      <c r="AJ559" s="70">
        <f t="shared" si="153"/>
        <v>2022</v>
      </c>
      <c r="AK559" s="70" t="str">
        <f t="shared" si="154"/>
        <v>Adjust</v>
      </c>
      <c r="AL559" s="72">
        <f>IF(AK559="Adjust",(_xlfn.XLOOKUP(A559,'Adj factor'!A:A,'Adj factor'!I:I,,0)*AI559),'Aggregate (2)'!AI559)</f>
        <v>11749.198866631525</v>
      </c>
      <c r="AM559" s="76">
        <f t="shared" si="155"/>
        <v>14508</v>
      </c>
      <c r="AN559" s="73" t="str">
        <f t="shared" si="156"/>
        <v>Decreasing</v>
      </c>
      <c r="AO559" s="42">
        <f>VLOOKUP(B559,'Growthrates source'!A$2:H$49,8,FALSE)</f>
        <v>-2.9414192821425544E-2</v>
      </c>
      <c r="AP559" s="42">
        <f>VLOOKUP(B559,'Growthrates source'!A$2:I$49,9,FALSE)</f>
        <v>0.35384209356504925</v>
      </c>
      <c r="AQ559" s="41">
        <f t="shared" si="157"/>
        <v>16806.591918109276</v>
      </c>
      <c r="AR559" s="41">
        <f t="shared" si="158"/>
        <v>41939.432834201732</v>
      </c>
      <c r="AS559" s="43">
        <f t="shared" si="159"/>
        <v>0</v>
      </c>
      <c r="AT559" s="43">
        <f t="shared" si="160"/>
        <v>66.004949006308863</v>
      </c>
      <c r="AU559" s="43">
        <f t="shared" si="161"/>
        <v>62.918898242733405</v>
      </c>
    </row>
    <row r="560" spans="1:47" x14ac:dyDescent="0.35">
      <c r="A560" t="str">
        <f>_xlfn.XLOOKUP(B560,'country codes'!G:G,'country codes'!H:H,,0)</f>
        <v>Lesotho</v>
      </c>
      <c r="B560" s="34" t="s">
        <v>161</v>
      </c>
      <c r="C560" s="41">
        <v>2054724</v>
      </c>
      <c r="D560" s="34" t="s">
        <v>61</v>
      </c>
      <c r="E560" s="34">
        <v>0</v>
      </c>
      <c r="F560" s="41">
        <v>2073938.4999999998</v>
      </c>
      <c r="G560" s="34">
        <v>11</v>
      </c>
      <c r="I560" s="34">
        <v>0</v>
      </c>
      <c r="K560" s="34">
        <v>16</v>
      </c>
      <c r="M560" s="34">
        <v>0</v>
      </c>
      <c r="O560" s="34">
        <v>0</v>
      </c>
      <c r="P560" s="41">
        <v>2198017</v>
      </c>
      <c r="Q560" s="34">
        <v>0</v>
      </c>
      <c r="R560" s="34">
        <f t="shared" si="144"/>
        <v>29</v>
      </c>
      <c r="T560" s="34">
        <v>0</v>
      </c>
      <c r="V560" s="34">
        <v>43</v>
      </c>
      <c r="X560" s="34">
        <v>0</v>
      </c>
      <c r="Y560" s="41">
        <v>2305825.5000000019</v>
      </c>
      <c r="Z560" s="34">
        <v>0</v>
      </c>
      <c r="AA560" s="34">
        <v>29</v>
      </c>
      <c r="AB560" s="35">
        <f t="shared" si="145"/>
        <v>16</v>
      </c>
      <c r="AC560" s="35">
        <f t="shared" si="146"/>
        <v>0</v>
      </c>
      <c r="AD560" s="35">
        <f t="shared" si="147"/>
        <v>43</v>
      </c>
      <c r="AE560" s="70">
        <f t="shared" si="148"/>
        <v>11</v>
      </c>
      <c r="AF560" s="70">
        <f t="shared" si="149"/>
        <v>2013</v>
      </c>
      <c r="AG560" s="70">
        <f t="shared" si="150"/>
        <v>29</v>
      </c>
      <c r="AH560" s="70" t="str">
        <f t="shared" si="151"/>
        <v>2018 (triag)</v>
      </c>
      <c r="AI560" s="70">
        <f t="shared" si="152"/>
        <v>43</v>
      </c>
      <c r="AJ560" s="70">
        <f t="shared" si="153"/>
        <v>2020</v>
      </c>
      <c r="AK560" s="70" t="str">
        <f t="shared" si="154"/>
        <v/>
      </c>
      <c r="AL560" s="72">
        <f>IF(AK560="Adjust",(_xlfn.XLOOKUP(A560,'Adj factor'!A:A,'Adj factor'!I:I,,0)*AI560),'Aggregate (2)'!AI560)</f>
        <v>43</v>
      </c>
      <c r="AM560" s="72">
        <f t="shared" si="155"/>
        <v>43</v>
      </c>
      <c r="AN560" s="73" t="str">
        <f t="shared" si="156"/>
        <v>Increasing</v>
      </c>
      <c r="AO560" s="42">
        <f>VLOOKUP(B560,'Growthrates source'!A$2:H$49,8,FALSE)</f>
        <v>-2.9414192821425544E-2</v>
      </c>
      <c r="AP560" s="42">
        <f>VLOOKUP(B560,'Growthrates source'!A$2:I$49,9,FALSE)</f>
        <v>0.35384209356504925</v>
      </c>
      <c r="AQ560" s="41">
        <f t="shared" si="157"/>
        <v>33.59464885753853</v>
      </c>
      <c r="AR560" s="41">
        <f t="shared" si="158"/>
        <v>83.832613192159513</v>
      </c>
      <c r="AS560" s="43">
        <f t="shared" si="159"/>
        <v>5.3039181248624299E-2</v>
      </c>
      <c r="AT560" s="43">
        <f t="shared" si="160"/>
        <v>0.13193710512703041</v>
      </c>
      <c r="AU560" s="43">
        <f t="shared" si="161"/>
        <v>0.18648418971860606</v>
      </c>
    </row>
    <row r="561" spans="1:47" x14ac:dyDescent="0.35">
      <c r="A561" t="str">
        <f>_xlfn.XLOOKUP(B561,'country codes'!G:G,'country codes'!H:H,,0)</f>
        <v>Lesotho</v>
      </c>
      <c r="B561" s="34" t="s">
        <v>161</v>
      </c>
      <c r="C561" s="41">
        <v>2054725</v>
      </c>
      <c r="D561" s="34" t="s">
        <v>62</v>
      </c>
      <c r="E561" s="34">
        <v>0</v>
      </c>
      <c r="F561" s="41">
        <v>2073938.4999999998</v>
      </c>
      <c r="G561" s="34">
        <v>205</v>
      </c>
      <c r="I561" s="34">
        <v>0</v>
      </c>
      <c r="K561" s="34">
        <v>142</v>
      </c>
      <c r="M561" s="34">
        <v>0</v>
      </c>
      <c r="O561" s="34">
        <v>0</v>
      </c>
      <c r="P561" s="41">
        <v>2198017</v>
      </c>
      <c r="Q561" s="34">
        <v>0</v>
      </c>
      <c r="R561" s="34">
        <f t="shared" si="144"/>
        <v>144</v>
      </c>
      <c r="T561" s="34">
        <v>0</v>
      </c>
      <c r="V561" s="34">
        <v>0</v>
      </c>
      <c r="X561" s="34">
        <v>0</v>
      </c>
      <c r="Y561" s="41">
        <v>2305825.5000000019</v>
      </c>
      <c r="Z561" s="34">
        <v>0</v>
      </c>
      <c r="AA561" s="34">
        <v>144</v>
      </c>
      <c r="AB561" s="35">
        <f t="shared" si="145"/>
        <v>205</v>
      </c>
      <c r="AC561" s="35">
        <f t="shared" si="146"/>
        <v>0</v>
      </c>
      <c r="AD561" s="35">
        <f t="shared" si="147"/>
        <v>0</v>
      </c>
      <c r="AE561" s="70">
        <f t="shared" si="148"/>
        <v>205</v>
      </c>
      <c r="AF561" s="70">
        <f t="shared" si="149"/>
        <v>2013</v>
      </c>
      <c r="AG561" s="70">
        <f t="shared" si="150"/>
        <v>144</v>
      </c>
      <c r="AH561" s="70" t="str">
        <f t="shared" si="151"/>
        <v>2018 (triag)</v>
      </c>
      <c r="AI561" s="70">
        <f t="shared" si="152"/>
        <v>144</v>
      </c>
      <c r="AJ561" s="70" t="str">
        <f t="shared" si="153"/>
        <v>2018 (triag)</v>
      </c>
      <c r="AK561" s="70" t="str">
        <f t="shared" si="154"/>
        <v/>
      </c>
      <c r="AL561" s="72">
        <f>IF(AK561="Adjust",(_xlfn.XLOOKUP(A561,'Adj factor'!A:A,'Adj factor'!I:I,,0)*AI561),'Aggregate (2)'!AI561)</f>
        <v>144</v>
      </c>
      <c r="AM561" s="72">
        <f t="shared" si="155"/>
        <v>144</v>
      </c>
      <c r="AN561" s="73" t="str">
        <f t="shared" si="156"/>
        <v>No change</v>
      </c>
      <c r="AO561" s="42">
        <f>VLOOKUP(B561,'Growthrates source'!A$2:H$49,8,FALSE)</f>
        <v>-2.9414192821425544E-2</v>
      </c>
      <c r="AP561" s="42">
        <f>VLOOKUP(B561,'Growthrates source'!A$2:I$49,9,FALSE)</f>
        <v>0.35384209356504925</v>
      </c>
      <c r="AQ561" s="41">
        <f t="shared" si="157"/>
        <v>166.81480812019132</v>
      </c>
      <c r="AR561" s="41">
        <f t="shared" si="158"/>
        <v>416.27228619555069</v>
      </c>
      <c r="AS561" s="43">
        <f t="shared" si="159"/>
        <v>0.98845746872436202</v>
      </c>
      <c r="AT561" s="43">
        <f t="shared" si="160"/>
        <v>0.65513597028594406</v>
      </c>
      <c r="AU561" s="43">
        <f t="shared" si="161"/>
        <v>0.6245051934762621</v>
      </c>
    </row>
    <row r="562" spans="1:47" x14ac:dyDescent="0.35">
      <c r="A562" t="str">
        <f>_xlfn.XLOOKUP(B562,'country codes'!G:G,'country codes'!H:H,,0)</f>
        <v>Lesotho</v>
      </c>
      <c r="B562" s="34" t="s">
        <v>161</v>
      </c>
      <c r="C562" s="41">
        <v>2054726</v>
      </c>
      <c r="D562" s="34" t="s">
        <v>227</v>
      </c>
      <c r="E562" s="34">
        <v>0</v>
      </c>
      <c r="F562" s="41">
        <v>2073938.4999999998</v>
      </c>
      <c r="G562" s="34">
        <v>0</v>
      </c>
      <c r="I562" s="34">
        <v>0</v>
      </c>
      <c r="K562" s="34">
        <v>0</v>
      </c>
      <c r="M562" s="34">
        <v>0</v>
      </c>
      <c r="O562" s="34">
        <v>0</v>
      </c>
      <c r="P562" s="41">
        <v>2198017</v>
      </c>
      <c r="Q562" s="34">
        <v>0</v>
      </c>
      <c r="R562" s="34">
        <f t="shared" si="144"/>
        <v>849</v>
      </c>
      <c r="T562" s="34">
        <v>0</v>
      </c>
      <c r="V562" s="34">
        <v>0</v>
      </c>
      <c r="X562" s="34">
        <v>0</v>
      </c>
      <c r="Y562" s="41">
        <v>2305825.5000000019</v>
      </c>
      <c r="Z562" s="34">
        <v>0</v>
      </c>
      <c r="AA562" s="34">
        <v>849</v>
      </c>
      <c r="AB562" s="35">
        <f t="shared" si="145"/>
        <v>0</v>
      </c>
      <c r="AC562" s="35">
        <f t="shared" si="146"/>
        <v>0</v>
      </c>
      <c r="AD562" s="35">
        <f t="shared" si="147"/>
        <v>0</v>
      </c>
      <c r="AE562" s="70">
        <f t="shared" si="148"/>
        <v>0</v>
      </c>
      <c r="AF562" s="70" t="str">
        <f t="shared" si="149"/>
        <v/>
      </c>
      <c r="AG562" s="70">
        <f t="shared" si="150"/>
        <v>849</v>
      </c>
      <c r="AH562" s="70" t="str">
        <f t="shared" si="151"/>
        <v>2018 (triag)</v>
      </c>
      <c r="AI562" s="70">
        <f t="shared" si="152"/>
        <v>849</v>
      </c>
      <c r="AJ562" s="70" t="str">
        <f t="shared" si="153"/>
        <v>2018 (triag)</v>
      </c>
      <c r="AK562" s="70" t="str">
        <f t="shared" si="154"/>
        <v/>
      </c>
      <c r="AL562" s="72">
        <f>IF(AK562="Adjust",(_xlfn.XLOOKUP(A562,'Adj factor'!A:A,'Adj factor'!I:I,,0)*AI562),'Aggregate (2)'!AI562)</f>
        <v>849</v>
      </c>
      <c r="AM562" s="72">
        <f t="shared" si="155"/>
        <v>849</v>
      </c>
      <c r="AN562" s="73" t="str">
        <f t="shared" si="156"/>
        <v>No change</v>
      </c>
      <c r="AO562" s="42">
        <f>VLOOKUP(B562,'Growthrates source'!A$2:H$49,8,FALSE)</f>
        <v>-2.9414192821425544E-2</v>
      </c>
      <c r="AP562" s="42">
        <f>VLOOKUP(B562,'Growthrates source'!A$2:I$49,9,FALSE)</f>
        <v>0.35384209356504925</v>
      </c>
      <c r="AQ562" s="41">
        <f t="shared" si="157"/>
        <v>983.51230620862793</v>
      </c>
      <c r="AR562" s="41">
        <f t="shared" si="158"/>
        <v>2454.272020694601</v>
      </c>
      <c r="AS562" s="43">
        <f t="shared" si="159"/>
        <v>0</v>
      </c>
      <c r="AT562" s="43">
        <f t="shared" si="160"/>
        <v>3.8625724914775454</v>
      </c>
      <c r="AU562" s="43">
        <f t="shared" si="161"/>
        <v>3.6819785365371289</v>
      </c>
    </row>
    <row r="563" spans="1:47" x14ac:dyDescent="0.35">
      <c r="A563" t="str">
        <f>_xlfn.XLOOKUP(B563,'country codes'!G:G,'country codes'!H:H,,0)</f>
        <v>Lesotho</v>
      </c>
      <c r="B563" s="34" t="s">
        <v>161</v>
      </c>
      <c r="C563" s="41">
        <v>2054727</v>
      </c>
      <c r="D563" s="34" t="s">
        <v>228</v>
      </c>
      <c r="E563" s="34">
        <v>0</v>
      </c>
      <c r="F563" s="41">
        <v>2073938.4999999998</v>
      </c>
      <c r="G563" s="34">
        <v>0</v>
      </c>
      <c r="I563" s="34">
        <v>0</v>
      </c>
      <c r="K563" s="34">
        <v>0</v>
      </c>
      <c r="M563" s="34">
        <v>0</v>
      </c>
      <c r="O563" s="34">
        <v>0</v>
      </c>
      <c r="P563" s="41">
        <v>2198017</v>
      </c>
      <c r="Q563" s="34">
        <v>0</v>
      </c>
      <c r="R563" s="34">
        <f t="shared" si="144"/>
        <v>110</v>
      </c>
      <c r="T563" s="34">
        <v>0</v>
      </c>
      <c r="V563" s="34">
        <v>0</v>
      </c>
      <c r="X563" s="34">
        <v>0</v>
      </c>
      <c r="Y563" s="41">
        <v>2305825.5000000019</v>
      </c>
      <c r="Z563" s="34">
        <v>33</v>
      </c>
      <c r="AA563" s="34">
        <v>110</v>
      </c>
      <c r="AB563" s="35">
        <f t="shared" si="145"/>
        <v>0</v>
      </c>
      <c r="AC563" s="35">
        <f t="shared" si="146"/>
        <v>0</v>
      </c>
      <c r="AD563" s="35">
        <f t="shared" si="147"/>
        <v>33</v>
      </c>
      <c r="AE563" s="70">
        <f t="shared" si="148"/>
        <v>0</v>
      </c>
      <c r="AF563" s="70" t="str">
        <f t="shared" si="149"/>
        <v/>
      </c>
      <c r="AG563" s="70">
        <f t="shared" si="150"/>
        <v>110</v>
      </c>
      <c r="AH563" s="70" t="str">
        <f t="shared" si="151"/>
        <v>2018 (triag)</v>
      </c>
      <c r="AI563" s="70">
        <f t="shared" si="152"/>
        <v>33</v>
      </c>
      <c r="AJ563" s="70">
        <f t="shared" si="153"/>
        <v>2022</v>
      </c>
      <c r="AK563" s="70" t="str">
        <f t="shared" si="154"/>
        <v>Adjust</v>
      </c>
      <c r="AL563" s="72">
        <f>IF(AK563="Adjust",(_xlfn.XLOOKUP(A563,'Adj factor'!A:A,'Adj factor'!I:I,,0)*AI563),'Aggregate (2)'!AI563)</f>
        <v>42.162196889826042</v>
      </c>
      <c r="AM563" s="72">
        <f t="shared" si="155"/>
        <v>110</v>
      </c>
      <c r="AN563" s="73" t="str">
        <f t="shared" si="156"/>
        <v>Decreasing</v>
      </c>
      <c r="AO563" s="42">
        <f>VLOOKUP(B563,'Growthrates source'!A$2:H$49,8,FALSE)</f>
        <v>-2.9414192821425544E-2</v>
      </c>
      <c r="AP563" s="42">
        <f>VLOOKUP(B563,'Growthrates source'!A$2:I$49,9,FALSE)</f>
        <v>0.35384209356504925</v>
      </c>
      <c r="AQ563" s="41">
        <f t="shared" si="157"/>
        <v>127.42797842514614</v>
      </c>
      <c r="AR563" s="41">
        <f t="shared" si="158"/>
        <v>317.98577417715677</v>
      </c>
      <c r="AS563" s="43">
        <f t="shared" si="159"/>
        <v>0</v>
      </c>
      <c r="AT563" s="43">
        <f t="shared" si="160"/>
        <v>0.500451088412874</v>
      </c>
      <c r="AU563" s="43">
        <f t="shared" si="161"/>
        <v>0.47705257834992243</v>
      </c>
    </row>
    <row r="564" spans="1:47" x14ac:dyDescent="0.35">
      <c r="A564" t="str">
        <f>_xlfn.XLOOKUP(B564,'country codes'!G:G,'country codes'!H:H,,0)</f>
        <v>Lesotho</v>
      </c>
      <c r="B564" s="34" t="s">
        <v>161</v>
      </c>
      <c r="C564" s="41">
        <v>2054728</v>
      </c>
      <c r="D564" s="34" t="s">
        <v>229</v>
      </c>
      <c r="E564" s="34">
        <v>0</v>
      </c>
      <c r="F564" s="41">
        <v>2073938.4999999998</v>
      </c>
      <c r="G564" s="34">
        <v>0</v>
      </c>
      <c r="I564" s="34">
        <v>0</v>
      </c>
      <c r="K564" s="34">
        <v>0</v>
      </c>
      <c r="M564" s="34">
        <v>0</v>
      </c>
      <c r="O564" s="34">
        <v>0</v>
      </c>
      <c r="P564" s="41">
        <v>2198017</v>
      </c>
      <c r="Q564" s="34">
        <v>0</v>
      </c>
      <c r="R564" s="34">
        <f t="shared" si="144"/>
        <v>10</v>
      </c>
      <c r="T564" s="34">
        <v>6</v>
      </c>
      <c r="V564" s="34">
        <v>0</v>
      </c>
      <c r="X564" s="34">
        <v>0</v>
      </c>
      <c r="Y564" s="41">
        <v>2305825.5000000019</v>
      </c>
      <c r="Z564" s="34">
        <v>5</v>
      </c>
      <c r="AA564" s="34">
        <v>10</v>
      </c>
      <c r="AB564" s="35">
        <f t="shared" si="145"/>
        <v>0</v>
      </c>
      <c r="AC564" s="35">
        <f t="shared" si="146"/>
        <v>6</v>
      </c>
      <c r="AD564" s="35">
        <f t="shared" si="147"/>
        <v>5</v>
      </c>
      <c r="AE564" s="70">
        <f t="shared" si="148"/>
        <v>0</v>
      </c>
      <c r="AF564" s="70" t="str">
        <f t="shared" si="149"/>
        <v/>
      </c>
      <c r="AG564" s="70">
        <f t="shared" si="150"/>
        <v>10</v>
      </c>
      <c r="AH564" s="70" t="str">
        <f t="shared" si="151"/>
        <v>2018 (triag)</v>
      </c>
      <c r="AI564" s="70">
        <f t="shared" si="152"/>
        <v>5</v>
      </c>
      <c r="AJ564" s="70">
        <f t="shared" si="153"/>
        <v>2022</v>
      </c>
      <c r="AK564" s="70" t="str">
        <f t="shared" si="154"/>
        <v>Adjust</v>
      </c>
      <c r="AL564" s="72">
        <f>IF(AK564="Adjust",(_xlfn.XLOOKUP(A564,'Adj factor'!A:A,'Adj factor'!I:I,,0)*AI564),'Aggregate (2)'!AI564)</f>
        <v>6.388211649973643</v>
      </c>
      <c r="AM564" s="81">
        <v>13</v>
      </c>
      <c r="AN564" s="73" t="str">
        <f t="shared" si="156"/>
        <v>Decreasing</v>
      </c>
      <c r="AO564" s="42">
        <f>VLOOKUP(B564,'Growthrates source'!A$2:H$49,8,FALSE)</f>
        <v>-2.9414192821425544E-2</v>
      </c>
      <c r="AP564" s="42">
        <f>VLOOKUP(B564,'Growthrates source'!A$2:I$49,9,FALSE)</f>
        <v>0.35384209356504925</v>
      </c>
      <c r="AQ564" s="41">
        <f t="shared" si="157"/>
        <v>11.584361675013286</v>
      </c>
      <c r="AR564" s="41">
        <f t="shared" si="158"/>
        <v>28.907797652468798</v>
      </c>
      <c r="AS564" s="43">
        <f t="shared" si="159"/>
        <v>0</v>
      </c>
      <c r="AT564" s="43">
        <f t="shared" si="160"/>
        <v>4.5495553492079455E-2</v>
      </c>
      <c r="AU564" s="43">
        <f t="shared" si="161"/>
        <v>5.6378941077718105E-2</v>
      </c>
    </row>
    <row r="565" spans="1:47" x14ac:dyDescent="0.35">
      <c r="A565" t="str">
        <f>_xlfn.XLOOKUP(B565,'country codes'!G:G,'country codes'!H:H,,0)</f>
        <v>Lesotho</v>
      </c>
      <c r="B565" s="34" t="s">
        <v>161</v>
      </c>
      <c r="C565" s="41">
        <v>2054729</v>
      </c>
      <c r="D565" s="34" t="s">
        <v>133</v>
      </c>
      <c r="E565" s="34">
        <v>0</v>
      </c>
      <c r="F565" s="41">
        <v>2073938.4999999998</v>
      </c>
      <c r="G565" s="34">
        <v>0</v>
      </c>
      <c r="I565" s="34">
        <v>0</v>
      </c>
      <c r="K565" s="34">
        <v>0</v>
      </c>
      <c r="M565" s="34">
        <v>0</v>
      </c>
      <c r="O565" s="34">
        <v>0</v>
      </c>
      <c r="P565" s="41">
        <v>2198017</v>
      </c>
      <c r="Q565" s="34">
        <v>205</v>
      </c>
      <c r="R565" s="34">
        <f t="shared" si="144"/>
        <v>416</v>
      </c>
      <c r="T565" s="34">
        <v>0</v>
      </c>
      <c r="V565" s="34">
        <v>0</v>
      </c>
      <c r="X565" s="34">
        <v>0</v>
      </c>
      <c r="Y565" s="41">
        <v>2305825.5000000019</v>
      </c>
      <c r="Z565" s="34">
        <v>0</v>
      </c>
      <c r="AA565" s="34">
        <v>416</v>
      </c>
      <c r="AB565" s="35">
        <f t="shared" si="145"/>
        <v>0</v>
      </c>
      <c r="AC565" s="35">
        <f t="shared" si="146"/>
        <v>205</v>
      </c>
      <c r="AD565" s="35">
        <f t="shared" si="147"/>
        <v>0</v>
      </c>
      <c r="AE565" s="70">
        <f t="shared" si="148"/>
        <v>0</v>
      </c>
      <c r="AF565" s="70" t="str">
        <f t="shared" si="149"/>
        <v/>
      </c>
      <c r="AG565" s="70">
        <f t="shared" si="150"/>
        <v>416</v>
      </c>
      <c r="AH565" s="70" t="str">
        <f t="shared" si="151"/>
        <v>2018 (triag)</v>
      </c>
      <c r="AI565" s="70">
        <f t="shared" si="152"/>
        <v>416</v>
      </c>
      <c r="AJ565" s="70" t="str">
        <f t="shared" si="153"/>
        <v>2018 (triag)</v>
      </c>
      <c r="AK565" s="70" t="str">
        <f t="shared" si="154"/>
        <v/>
      </c>
      <c r="AL565" s="72">
        <f>IF(AK565="Adjust",(_xlfn.XLOOKUP(A565,'Adj factor'!A:A,'Adj factor'!I:I,,0)*AI565),'Aggregate (2)'!AI565)</f>
        <v>416</v>
      </c>
      <c r="AM565" s="72">
        <f t="shared" si="155"/>
        <v>416</v>
      </c>
      <c r="AN565" s="73" t="str">
        <f t="shared" si="156"/>
        <v>No change</v>
      </c>
      <c r="AO565" s="42">
        <f>VLOOKUP(B565,'Growthrates source'!A$2:H$49,8,FALSE)</f>
        <v>-2.9414192821425544E-2</v>
      </c>
      <c r="AP565" s="42">
        <f>VLOOKUP(B565,'Growthrates source'!A$2:I$49,9,FALSE)</f>
        <v>0.35384209356504925</v>
      </c>
      <c r="AQ565" s="41">
        <f t="shared" si="157"/>
        <v>481.90944568055266</v>
      </c>
      <c r="AR565" s="41">
        <f t="shared" si="158"/>
        <v>1202.5643823427019</v>
      </c>
      <c r="AS565" s="43">
        <f t="shared" si="159"/>
        <v>0</v>
      </c>
      <c r="AT565" s="43">
        <f t="shared" si="160"/>
        <v>1.8926150252705052</v>
      </c>
      <c r="AU565" s="43">
        <f t="shared" si="161"/>
        <v>1.8041261144869793</v>
      </c>
    </row>
    <row r="566" spans="1:47" x14ac:dyDescent="0.35">
      <c r="A566" t="str">
        <f>_xlfn.XLOOKUP(B566,'country codes'!G:G,'country codes'!H:H,,0)</f>
        <v>Lesotho</v>
      </c>
      <c r="B566" s="34" t="s">
        <v>161</v>
      </c>
      <c r="C566" s="41">
        <v>2054730</v>
      </c>
      <c r="D566" s="34" t="s">
        <v>230</v>
      </c>
      <c r="E566" s="34">
        <v>0</v>
      </c>
      <c r="F566" s="41">
        <v>2073938.4999999998</v>
      </c>
      <c r="G566" s="34">
        <v>0</v>
      </c>
      <c r="I566" s="34">
        <v>0</v>
      </c>
      <c r="K566" s="34">
        <v>0</v>
      </c>
      <c r="M566" s="34">
        <v>0</v>
      </c>
      <c r="O566" s="34">
        <v>0</v>
      </c>
      <c r="P566" s="41">
        <v>2198017</v>
      </c>
      <c r="Q566" s="34">
        <v>0</v>
      </c>
      <c r="R566" s="34">
        <f t="shared" si="144"/>
        <v>71</v>
      </c>
      <c r="T566" s="34">
        <v>0</v>
      </c>
      <c r="V566" s="34">
        <v>0</v>
      </c>
      <c r="X566" s="34">
        <v>0</v>
      </c>
      <c r="Y566" s="41">
        <v>2305825.5000000019</v>
      </c>
      <c r="Z566" s="34">
        <v>5</v>
      </c>
      <c r="AA566" s="34">
        <v>71</v>
      </c>
      <c r="AB566" s="35">
        <f t="shared" si="145"/>
        <v>0</v>
      </c>
      <c r="AC566" s="35">
        <f t="shared" si="146"/>
        <v>0</v>
      </c>
      <c r="AD566" s="35">
        <f t="shared" si="147"/>
        <v>5</v>
      </c>
      <c r="AE566" s="70">
        <f t="shared" si="148"/>
        <v>0</v>
      </c>
      <c r="AF566" s="70" t="str">
        <f t="shared" si="149"/>
        <v/>
      </c>
      <c r="AG566" s="70">
        <f t="shared" si="150"/>
        <v>71</v>
      </c>
      <c r="AH566" s="70" t="str">
        <f t="shared" si="151"/>
        <v>2018 (triag)</v>
      </c>
      <c r="AI566" s="70">
        <f t="shared" si="152"/>
        <v>5</v>
      </c>
      <c r="AJ566" s="70">
        <f t="shared" si="153"/>
        <v>2022</v>
      </c>
      <c r="AK566" s="70" t="str">
        <f t="shared" si="154"/>
        <v>Adjust</v>
      </c>
      <c r="AL566" s="72">
        <f>IF(AK566="Adjust",(_xlfn.XLOOKUP(A566,'Adj factor'!A:A,'Adj factor'!I:I,,0)*AI566),'Aggregate (2)'!AI566)</f>
        <v>6.388211649973643</v>
      </c>
      <c r="AM566" s="72">
        <f t="shared" si="155"/>
        <v>71</v>
      </c>
      <c r="AN566" s="73" t="str">
        <f t="shared" si="156"/>
        <v>Decreasing</v>
      </c>
      <c r="AO566" s="42">
        <f>VLOOKUP(B566,'Growthrates source'!A$2:H$49,8,FALSE)</f>
        <v>-2.9414192821425544E-2</v>
      </c>
      <c r="AP566" s="42">
        <f>VLOOKUP(B566,'Growthrates source'!A$2:I$49,9,FALSE)</f>
        <v>0.35384209356504925</v>
      </c>
      <c r="AQ566" s="41">
        <f t="shared" si="157"/>
        <v>82.248967892594322</v>
      </c>
      <c r="AR566" s="41">
        <f t="shared" si="158"/>
        <v>205.24536333252846</v>
      </c>
      <c r="AS566" s="43">
        <f t="shared" si="159"/>
        <v>0</v>
      </c>
      <c r="AT566" s="43">
        <f t="shared" si="160"/>
        <v>0.32301842979376411</v>
      </c>
      <c r="AU566" s="43">
        <f t="shared" si="161"/>
        <v>0.30791575511676811</v>
      </c>
    </row>
    <row r="567" spans="1:47" x14ac:dyDescent="0.35">
      <c r="A567" t="str">
        <f>_xlfn.XLOOKUP(B567,'country codes'!G:G,'country codes'!H:H,,0)</f>
        <v>Lesotho</v>
      </c>
      <c r="B567" s="34" t="s">
        <v>161</v>
      </c>
      <c r="C567" s="41">
        <v>2054731</v>
      </c>
      <c r="D567" s="34" t="s">
        <v>136</v>
      </c>
      <c r="E567" s="34">
        <v>0</v>
      </c>
      <c r="F567" s="41">
        <v>2073938.4999999998</v>
      </c>
      <c r="G567" s="34">
        <v>0</v>
      </c>
      <c r="I567" s="34">
        <v>0</v>
      </c>
      <c r="K567" s="34">
        <v>0</v>
      </c>
      <c r="M567" s="34">
        <v>0</v>
      </c>
      <c r="O567" s="34">
        <v>0</v>
      </c>
      <c r="P567" s="41">
        <v>2198017</v>
      </c>
      <c r="Q567" s="34">
        <v>0</v>
      </c>
      <c r="R567" s="34">
        <f t="shared" si="144"/>
        <v>41</v>
      </c>
      <c r="T567" s="34">
        <v>0</v>
      </c>
      <c r="V567" s="34">
        <v>0</v>
      </c>
      <c r="X567" s="34">
        <v>0</v>
      </c>
      <c r="Y567" s="41">
        <v>2305825.5000000019</v>
      </c>
      <c r="Z567" s="34">
        <v>76</v>
      </c>
      <c r="AA567" s="34">
        <v>41</v>
      </c>
      <c r="AB567" s="35">
        <f t="shared" si="145"/>
        <v>0</v>
      </c>
      <c r="AC567" s="35">
        <f t="shared" si="146"/>
        <v>0</v>
      </c>
      <c r="AD567" s="35">
        <f t="shared" si="147"/>
        <v>76</v>
      </c>
      <c r="AE567" s="70">
        <f t="shared" si="148"/>
        <v>0</v>
      </c>
      <c r="AF567" s="70" t="str">
        <f t="shared" si="149"/>
        <v/>
      </c>
      <c r="AG567" s="70">
        <f t="shared" si="150"/>
        <v>41</v>
      </c>
      <c r="AH567" s="70" t="str">
        <f t="shared" si="151"/>
        <v>2018 (triag)</v>
      </c>
      <c r="AI567" s="70">
        <f t="shared" si="152"/>
        <v>76</v>
      </c>
      <c r="AJ567" s="70">
        <f t="shared" si="153"/>
        <v>2022</v>
      </c>
      <c r="AK567" s="70" t="str">
        <f t="shared" si="154"/>
        <v/>
      </c>
      <c r="AL567" s="72">
        <f>IF(AK567="Adjust",(_xlfn.XLOOKUP(A567,'Adj factor'!A:A,'Adj factor'!I:I,,0)*AI567),'Aggregate (2)'!AI567)</f>
        <v>76</v>
      </c>
      <c r="AM567" s="72">
        <f t="shared" si="155"/>
        <v>76</v>
      </c>
      <c r="AN567" s="73" t="str">
        <f t="shared" si="156"/>
        <v>Increasing</v>
      </c>
      <c r="AO567" s="42">
        <f>VLOOKUP(B567,'Growthrates source'!A$2:H$49,8,FALSE)</f>
        <v>-2.9414192821425544E-2</v>
      </c>
      <c r="AP567" s="42">
        <f>VLOOKUP(B567,'Growthrates source'!A$2:I$49,9,FALSE)</f>
        <v>0.35384209356504925</v>
      </c>
      <c r="AQ567" s="41">
        <f t="shared" si="157"/>
        <v>47.495882867554471</v>
      </c>
      <c r="AR567" s="41">
        <f t="shared" si="158"/>
        <v>118.52197037512208</v>
      </c>
      <c r="AS567" s="43">
        <f t="shared" si="159"/>
        <v>0</v>
      </c>
      <c r="AT567" s="43">
        <f t="shared" si="160"/>
        <v>0.18653176931752574</v>
      </c>
      <c r="AU567" s="43">
        <f t="shared" si="161"/>
        <v>0.32959996322358276</v>
      </c>
    </row>
    <row r="568" spans="1:47" x14ac:dyDescent="0.35">
      <c r="A568" t="str">
        <f>_xlfn.XLOOKUP(B568,'country codes'!G:G,'country codes'!H:H,,0)</f>
        <v>Lesotho</v>
      </c>
      <c r="B568" s="34" t="s">
        <v>161</v>
      </c>
      <c r="C568" s="41">
        <v>2054732</v>
      </c>
      <c r="D568" s="34" t="s">
        <v>231</v>
      </c>
      <c r="E568" s="34">
        <v>0</v>
      </c>
      <c r="F568" s="41">
        <v>2073938.4999999998</v>
      </c>
      <c r="G568" s="34">
        <v>0</v>
      </c>
      <c r="I568" s="34">
        <v>0</v>
      </c>
      <c r="K568" s="34">
        <v>0</v>
      </c>
      <c r="M568" s="34">
        <v>0</v>
      </c>
      <c r="O568" s="34">
        <v>0</v>
      </c>
      <c r="P568" s="41">
        <v>2198017</v>
      </c>
      <c r="Q568" s="34">
        <v>0</v>
      </c>
      <c r="R568" s="34">
        <f t="shared" si="144"/>
        <v>349</v>
      </c>
      <c r="T568" s="34">
        <v>0</v>
      </c>
      <c r="V568" s="34">
        <v>0</v>
      </c>
      <c r="X568" s="34">
        <v>0</v>
      </c>
      <c r="Y568" s="41">
        <v>2305825.5000000019</v>
      </c>
      <c r="Z568" s="34">
        <v>0</v>
      </c>
      <c r="AA568" s="34">
        <v>349</v>
      </c>
      <c r="AB568" s="35">
        <f t="shared" si="145"/>
        <v>0</v>
      </c>
      <c r="AC568" s="35">
        <f t="shared" si="146"/>
        <v>0</v>
      </c>
      <c r="AD568" s="35">
        <f t="shared" si="147"/>
        <v>0</v>
      </c>
      <c r="AE568" s="70">
        <f t="shared" si="148"/>
        <v>0</v>
      </c>
      <c r="AF568" s="70" t="str">
        <f t="shared" si="149"/>
        <v/>
      </c>
      <c r="AG568" s="70">
        <f t="shared" si="150"/>
        <v>349</v>
      </c>
      <c r="AH568" s="70" t="str">
        <f t="shared" si="151"/>
        <v>2018 (triag)</v>
      </c>
      <c r="AI568" s="70">
        <f t="shared" si="152"/>
        <v>349</v>
      </c>
      <c r="AJ568" s="70" t="str">
        <f t="shared" si="153"/>
        <v>2018 (triag)</v>
      </c>
      <c r="AK568" s="70" t="str">
        <f t="shared" si="154"/>
        <v/>
      </c>
      <c r="AL568" s="72">
        <f>IF(AK568="Adjust",(_xlfn.XLOOKUP(A568,'Adj factor'!A:A,'Adj factor'!I:I,,0)*AI568),'Aggregate (2)'!AI568)</f>
        <v>349</v>
      </c>
      <c r="AM568" s="72">
        <f t="shared" si="155"/>
        <v>349</v>
      </c>
      <c r="AN568" s="73" t="str">
        <f t="shared" si="156"/>
        <v>No change</v>
      </c>
      <c r="AO568" s="42">
        <f>VLOOKUP(B568,'Growthrates source'!A$2:H$49,8,FALSE)</f>
        <v>-2.9414192821425544E-2</v>
      </c>
      <c r="AP568" s="42">
        <f>VLOOKUP(B568,'Growthrates source'!A$2:I$49,9,FALSE)</f>
        <v>0.35384209356504925</v>
      </c>
      <c r="AQ568" s="41">
        <f t="shared" si="157"/>
        <v>404.29422245796366</v>
      </c>
      <c r="AR568" s="41">
        <f t="shared" si="158"/>
        <v>1008.8821380711611</v>
      </c>
      <c r="AS568" s="43">
        <f t="shared" si="159"/>
        <v>0</v>
      </c>
      <c r="AT568" s="43">
        <f t="shared" si="160"/>
        <v>1.5877948168735729</v>
      </c>
      <c r="AU568" s="43">
        <f t="shared" si="161"/>
        <v>1.5135577258556629</v>
      </c>
    </row>
    <row r="569" spans="1:47" x14ac:dyDescent="0.35">
      <c r="A569" t="str">
        <f>_xlfn.XLOOKUP(B569,'country codes'!G:G,'country codes'!H:H,,0)</f>
        <v>Lesotho</v>
      </c>
      <c r="B569" s="34" t="s">
        <v>161</v>
      </c>
      <c r="C569" s="41">
        <v>2054733</v>
      </c>
      <c r="D569" s="34" t="s">
        <v>141</v>
      </c>
      <c r="E569" s="34">
        <v>0</v>
      </c>
      <c r="F569" s="41">
        <v>2073938.4999999998</v>
      </c>
      <c r="G569" s="34">
        <v>0</v>
      </c>
      <c r="I569" s="34">
        <v>0</v>
      </c>
      <c r="K569" s="34">
        <v>0</v>
      </c>
      <c r="M569" s="34">
        <v>0</v>
      </c>
      <c r="O569" s="34">
        <v>0</v>
      </c>
      <c r="P569" s="41">
        <v>2198017</v>
      </c>
      <c r="Q569" s="34">
        <v>0</v>
      </c>
      <c r="R569" s="34">
        <f t="shared" si="144"/>
        <v>8</v>
      </c>
      <c r="T569" s="34">
        <v>0</v>
      </c>
      <c r="V569" s="34">
        <v>0</v>
      </c>
      <c r="X569" s="34">
        <v>0</v>
      </c>
      <c r="Y569" s="41">
        <v>2305825.5000000019</v>
      </c>
      <c r="Z569" s="34">
        <v>3</v>
      </c>
      <c r="AA569" s="34">
        <v>8</v>
      </c>
      <c r="AB569" s="35">
        <f t="shared" si="145"/>
        <v>0</v>
      </c>
      <c r="AC569" s="35">
        <f t="shared" si="146"/>
        <v>0</v>
      </c>
      <c r="AD569" s="35">
        <f t="shared" si="147"/>
        <v>3</v>
      </c>
      <c r="AE569" s="70">
        <f t="shared" si="148"/>
        <v>0</v>
      </c>
      <c r="AF569" s="70" t="str">
        <f t="shared" si="149"/>
        <v/>
      </c>
      <c r="AG569" s="70">
        <f t="shared" si="150"/>
        <v>8</v>
      </c>
      <c r="AH569" s="70" t="str">
        <f t="shared" si="151"/>
        <v>2018 (triag)</v>
      </c>
      <c r="AI569" s="70">
        <f t="shared" si="152"/>
        <v>3</v>
      </c>
      <c r="AJ569" s="70">
        <f t="shared" si="153"/>
        <v>2022</v>
      </c>
      <c r="AK569" s="70" t="str">
        <f t="shared" si="154"/>
        <v>Adjust</v>
      </c>
      <c r="AL569" s="72">
        <f>IF(AK569="Adjust",(_xlfn.XLOOKUP(A569,'Adj factor'!A:A,'Adj factor'!I:I,,0)*AI569),'Aggregate (2)'!AI569)</f>
        <v>3.8329269899841858</v>
      </c>
      <c r="AM569" s="76">
        <v>13</v>
      </c>
      <c r="AN569" s="73" t="str">
        <f t="shared" si="156"/>
        <v>Decreasing</v>
      </c>
      <c r="AO569" s="42">
        <f>VLOOKUP(B569,'Growthrates source'!A$2:H$49,8,FALSE)</f>
        <v>-2.9414192821425544E-2</v>
      </c>
      <c r="AP569" s="42">
        <f>VLOOKUP(B569,'Growthrates source'!A$2:I$49,9,FALSE)</f>
        <v>0.35384209356504925</v>
      </c>
      <c r="AQ569" s="41">
        <f t="shared" si="157"/>
        <v>9.2674893400106289</v>
      </c>
      <c r="AR569" s="41">
        <f t="shared" si="158"/>
        <v>23.126238121975039</v>
      </c>
      <c r="AS569" s="43">
        <f t="shared" si="159"/>
        <v>0</v>
      </c>
      <c r="AT569" s="43">
        <f t="shared" si="160"/>
        <v>3.639644279366356E-2</v>
      </c>
      <c r="AU569" s="43">
        <f t="shared" si="161"/>
        <v>5.6378941077718105E-2</v>
      </c>
    </row>
    <row r="570" spans="1:47" x14ac:dyDescent="0.35">
      <c r="A570" t="str">
        <f>_xlfn.XLOOKUP(B570,'country codes'!G:G,'country codes'!H:H,,0)</f>
        <v>Lesotho</v>
      </c>
      <c r="B570" s="34" t="s">
        <v>161</v>
      </c>
      <c r="C570" s="41">
        <v>2054734</v>
      </c>
      <c r="D570" s="34" t="s">
        <v>232</v>
      </c>
      <c r="E570" s="34">
        <v>0</v>
      </c>
      <c r="F570" s="41">
        <v>2073938.4999999998</v>
      </c>
      <c r="G570" s="34">
        <v>0</v>
      </c>
      <c r="I570" s="34">
        <v>0</v>
      </c>
      <c r="K570" s="34">
        <v>0</v>
      </c>
      <c r="M570" s="34">
        <v>0</v>
      </c>
      <c r="O570" s="34">
        <v>0</v>
      </c>
      <c r="P570" s="41">
        <v>2198017</v>
      </c>
      <c r="Q570" s="34">
        <v>0</v>
      </c>
      <c r="R570" s="34">
        <f t="shared" si="144"/>
        <v>2130</v>
      </c>
      <c r="T570" s="34">
        <v>0</v>
      </c>
      <c r="V570" s="34">
        <v>0</v>
      </c>
      <c r="X570" s="34">
        <v>0</v>
      </c>
      <c r="Y570" s="41">
        <v>2305825.5000000019</v>
      </c>
      <c r="Z570" s="34">
        <v>620</v>
      </c>
      <c r="AA570" s="34">
        <v>2130</v>
      </c>
      <c r="AB570" s="35">
        <f t="shared" si="145"/>
        <v>0</v>
      </c>
      <c r="AC570" s="35">
        <f t="shared" si="146"/>
        <v>0</v>
      </c>
      <c r="AD570" s="35">
        <f t="shared" si="147"/>
        <v>620</v>
      </c>
      <c r="AE570" s="70">
        <f t="shared" si="148"/>
        <v>0</v>
      </c>
      <c r="AF570" s="70" t="str">
        <f t="shared" si="149"/>
        <v/>
      </c>
      <c r="AG570" s="70">
        <f t="shared" si="150"/>
        <v>2130</v>
      </c>
      <c r="AH570" s="70" t="str">
        <f t="shared" si="151"/>
        <v>2018 (triag)</v>
      </c>
      <c r="AI570" s="70">
        <f t="shared" si="152"/>
        <v>620</v>
      </c>
      <c r="AJ570" s="70">
        <f t="shared" si="153"/>
        <v>2022</v>
      </c>
      <c r="AK570" s="70" t="str">
        <f t="shared" si="154"/>
        <v>Adjust</v>
      </c>
      <c r="AL570" s="72">
        <f>IF(AK570="Adjust",(_xlfn.XLOOKUP(A570,'Adj factor'!A:A,'Adj factor'!I:I,,0)*AI570),'Aggregate (2)'!AI570)</f>
        <v>792.13824459673174</v>
      </c>
      <c r="AM570" s="72">
        <f t="shared" si="155"/>
        <v>2130</v>
      </c>
      <c r="AN570" s="73" t="str">
        <f t="shared" si="156"/>
        <v>Decreasing</v>
      </c>
      <c r="AO570" s="42">
        <f>VLOOKUP(B570,'Growthrates source'!A$2:H$49,8,FALSE)</f>
        <v>-2.9414192821425544E-2</v>
      </c>
      <c r="AP570" s="42">
        <f>VLOOKUP(B570,'Growthrates source'!A$2:I$49,9,FALSE)</f>
        <v>0.35384209356504925</v>
      </c>
      <c r="AQ570" s="41">
        <f t="shared" si="157"/>
        <v>2467.4690367778298</v>
      </c>
      <c r="AR570" s="41">
        <f t="shared" si="158"/>
        <v>6157.3608999758544</v>
      </c>
      <c r="AS570" s="43">
        <f t="shared" si="159"/>
        <v>0</v>
      </c>
      <c r="AT570" s="43">
        <f t="shared" si="160"/>
        <v>9.6905528938129226</v>
      </c>
      <c r="AU570" s="43">
        <f t="shared" si="161"/>
        <v>9.237472653503044</v>
      </c>
    </row>
    <row r="571" spans="1:47" x14ac:dyDescent="0.35">
      <c r="A571" t="str">
        <f>_xlfn.XLOOKUP(B571,'country codes'!G:G,'country codes'!H:H,,0)</f>
        <v>Lesotho</v>
      </c>
      <c r="B571" s="34" t="s">
        <v>161</v>
      </c>
      <c r="C571" s="41">
        <v>2054735</v>
      </c>
      <c r="D571" s="34" t="s">
        <v>233</v>
      </c>
      <c r="E571" s="34">
        <v>0</v>
      </c>
      <c r="F571" s="41">
        <v>2073938.4999999998</v>
      </c>
      <c r="G571" s="34">
        <v>0</v>
      </c>
      <c r="I571" s="34">
        <v>0</v>
      </c>
      <c r="K571" s="34">
        <v>0</v>
      </c>
      <c r="M571" s="34">
        <v>0</v>
      </c>
      <c r="O571" s="34">
        <v>0</v>
      </c>
      <c r="P571" s="41">
        <v>2198017</v>
      </c>
      <c r="Q571" s="34">
        <v>0</v>
      </c>
      <c r="R571" s="34">
        <f t="shared" si="144"/>
        <v>58</v>
      </c>
      <c r="T571" s="34">
        <v>0</v>
      </c>
      <c r="V571" s="34">
        <v>0</v>
      </c>
      <c r="X571" s="34">
        <v>0</v>
      </c>
      <c r="Y571" s="41">
        <v>2305825.5000000019</v>
      </c>
      <c r="Z571" s="34">
        <v>0</v>
      </c>
      <c r="AA571" s="34">
        <v>58</v>
      </c>
      <c r="AB571" s="35">
        <f t="shared" si="145"/>
        <v>0</v>
      </c>
      <c r="AC571" s="35">
        <f t="shared" si="146"/>
        <v>0</v>
      </c>
      <c r="AD571" s="35">
        <f t="shared" si="147"/>
        <v>0</v>
      </c>
      <c r="AE571" s="70">
        <f t="shared" si="148"/>
        <v>0</v>
      </c>
      <c r="AF571" s="70" t="str">
        <f t="shared" si="149"/>
        <v/>
      </c>
      <c r="AG571" s="70">
        <f t="shared" si="150"/>
        <v>58</v>
      </c>
      <c r="AH571" s="70" t="str">
        <f t="shared" si="151"/>
        <v>2018 (triag)</v>
      </c>
      <c r="AI571" s="70">
        <f t="shared" si="152"/>
        <v>58</v>
      </c>
      <c r="AJ571" s="70" t="str">
        <f t="shared" si="153"/>
        <v>2018 (triag)</v>
      </c>
      <c r="AK571" s="70" t="str">
        <f t="shared" si="154"/>
        <v/>
      </c>
      <c r="AL571" s="72">
        <f>IF(AK571="Adjust",(_xlfn.XLOOKUP(A571,'Adj factor'!A:A,'Adj factor'!I:I,,0)*AI571),'Aggregate (2)'!AI571)</f>
        <v>58</v>
      </c>
      <c r="AM571" s="72">
        <f t="shared" si="155"/>
        <v>58</v>
      </c>
      <c r="AN571" s="73" t="str">
        <f t="shared" si="156"/>
        <v>No change</v>
      </c>
      <c r="AO571" s="42">
        <f>VLOOKUP(B571,'Growthrates source'!A$2:H$49,8,FALSE)</f>
        <v>-2.9414192821425544E-2</v>
      </c>
      <c r="AP571" s="42">
        <f>VLOOKUP(B571,'Growthrates source'!A$2:I$49,9,FALSE)</f>
        <v>0.35384209356504925</v>
      </c>
      <c r="AQ571" s="41">
        <f t="shared" si="157"/>
        <v>67.189297715077061</v>
      </c>
      <c r="AR571" s="41">
        <f t="shared" si="158"/>
        <v>167.66522638431903</v>
      </c>
      <c r="AS571" s="43">
        <f t="shared" si="159"/>
        <v>0</v>
      </c>
      <c r="AT571" s="43">
        <f t="shared" si="160"/>
        <v>0.26387421025406083</v>
      </c>
      <c r="AU571" s="43">
        <f t="shared" si="161"/>
        <v>0.25153681403905004</v>
      </c>
    </row>
    <row r="572" spans="1:47" x14ac:dyDescent="0.35">
      <c r="A572" t="str">
        <f>_xlfn.XLOOKUP(B572,'country codes'!G:G,'country codes'!H:H,,0)</f>
        <v>Lesotho</v>
      </c>
      <c r="B572" s="34" t="s">
        <v>161</v>
      </c>
      <c r="C572" s="41">
        <v>2054736</v>
      </c>
      <c r="D572" s="34" t="s">
        <v>134</v>
      </c>
      <c r="E572" s="34">
        <v>0</v>
      </c>
      <c r="F572" s="41">
        <v>2073938.4999999998</v>
      </c>
      <c r="G572" s="34">
        <v>0</v>
      </c>
      <c r="I572" s="34">
        <v>0</v>
      </c>
      <c r="K572" s="34">
        <v>0</v>
      </c>
      <c r="M572" s="34">
        <v>0</v>
      </c>
      <c r="O572" s="34">
        <v>0</v>
      </c>
      <c r="P572" s="41">
        <v>2198017</v>
      </c>
      <c r="Q572" s="34">
        <v>0</v>
      </c>
      <c r="R572" s="34">
        <f t="shared" si="144"/>
        <v>205</v>
      </c>
      <c r="T572" s="34">
        <v>0</v>
      </c>
      <c r="V572" s="34">
        <v>0</v>
      </c>
      <c r="X572" s="34">
        <v>0</v>
      </c>
      <c r="Y572" s="41">
        <v>2305825.5000000019</v>
      </c>
      <c r="Z572" s="34">
        <v>28</v>
      </c>
      <c r="AA572" s="34">
        <v>205</v>
      </c>
      <c r="AB572" s="35">
        <f t="shared" si="145"/>
        <v>0</v>
      </c>
      <c r="AC572" s="35">
        <f t="shared" si="146"/>
        <v>0</v>
      </c>
      <c r="AD572" s="35">
        <f t="shared" si="147"/>
        <v>28</v>
      </c>
      <c r="AE572" s="70">
        <f t="shared" si="148"/>
        <v>0</v>
      </c>
      <c r="AF572" s="70" t="str">
        <f t="shared" si="149"/>
        <v/>
      </c>
      <c r="AG572" s="70">
        <f t="shared" si="150"/>
        <v>205</v>
      </c>
      <c r="AH572" s="70" t="str">
        <f t="shared" si="151"/>
        <v>2018 (triag)</v>
      </c>
      <c r="AI572" s="70">
        <f t="shared" si="152"/>
        <v>28</v>
      </c>
      <c r="AJ572" s="70">
        <f t="shared" si="153"/>
        <v>2022</v>
      </c>
      <c r="AK572" s="70" t="str">
        <f t="shared" si="154"/>
        <v>Adjust</v>
      </c>
      <c r="AL572" s="72">
        <f>IF(AK572="Adjust",(_xlfn.XLOOKUP(A572,'Adj factor'!A:A,'Adj factor'!I:I,,0)*AI572),'Aggregate (2)'!AI572)</f>
        <v>35.773985239852401</v>
      </c>
      <c r="AM572" s="81">
        <v>273</v>
      </c>
      <c r="AN572" s="73" t="str">
        <f t="shared" si="156"/>
        <v>Decreasing</v>
      </c>
      <c r="AO572" s="42">
        <f>VLOOKUP(B572,'Growthrates source'!A$2:H$49,8,FALSE)</f>
        <v>-2.9414192821425544E-2</v>
      </c>
      <c r="AP572" s="42">
        <f>VLOOKUP(B572,'Growthrates source'!A$2:I$49,9,FALSE)</f>
        <v>0.35384209356504925</v>
      </c>
      <c r="AQ572" s="41">
        <f t="shared" si="157"/>
        <v>237.47941433777234</v>
      </c>
      <c r="AR572" s="41">
        <f t="shared" si="158"/>
        <v>592.60985187561039</v>
      </c>
      <c r="AS572" s="43">
        <f t="shared" si="159"/>
        <v>0</v>
      </c>
      <c r="AT572" s="43">
        <f t="shared" si="160"/>
        <v>0.93265884658762876</v>
      </c>
      <c r="AU572" s="43">
        <f t="shared" si="161"/>
        <v>1.1839577626320803</v>
      </c>
    </row>
    <row r="573" spans="1:47" x14ac:dyDescent="0.35">
      <c r="A573" t="str">
        <f>_xlfn.XLOOKUP(B573,'country codes'!G:G,'country codes'!H:H,,0)</f>
        <v>Lesotho</v>
      </c>
      <c r="B573" s="34" t="s">
        <v>161</v>
      </c>
      <c r="C573" s="41">
        <v>2054737</v>
      </c>
      <c r="D573" s="34" t="s">
        <v>142</v>
      </c>
      <c r="E573" s="34">
        <v>0</v>
      </c>
      <c r="F573" s="41">
        <v>2073938.4999999998</v>
      </c>
      <c r="G573" s="34">
        <v>0</v>
      </c>
      <c r="I573" s="34">
        <v>0</v>
      </c>
      <c r="K573" s="34">
        <v>0</v>
      </c>
      <c r="M573" s="34">
        <v>0</v>
      </c>
      <c r="O573" s="34">
        <v>0</v>
      </c>
      <c r="P573" s="41">
        <v>2198017</v>
      </c>
      <c r="Q573" s="34">
        <v>0</v>
      </c>
      <c r="R573" s="34">
        <f t="shared" si="144"/>
        <v>4</v>
      </c>
      <c r="T573" s="34">
        <v>0</v>
      </c>
      <c r="V573" s="34">
        <v>0</v>
      </c>
      <c r="X573" s="34">
        <v>0</v>
      </c>
      <c r="Y573" s="41">
        <v>2305825.5000000019</v>
      </c>
      <c r="Z573" s="34">
        <v>2</v>
      </c>
      <c r="AA573" s="34">
        <v>4</v>
      </c>
      <c r="AB573" s="35">
        <f t="shared" si="145"/>
        <v>0</v>
      </c>
      <c r="AC573" s="35">
        <f t="shared" si="146"/>
        <v>0</v>
      </c>
      <c r="AD573" s="35">
        <f t="shared" si="147"/>
        <v>2</v>
      </c>
      <c r="AE573" s="70">
        <f t="shared" si="148"/>
        <v>0</v>
      </c>
      <c r="AF573" s="70" t="str">
        <f t="shared" si="149"/>
        <v/>
      </c>
      <c r="AG573" s="70">
        <f t="shared" si="150"/>
        <v>4</v>
      </c>
      <c r="AH573" s="70" t="str">
        <f t="shared" si="151"/>
        <v>2018 (triag)</v>
      </c>
      <c r="AI573" s="70">
        <f t="shared" si="152"/>
        <v>2</v>
      </c>
      <c r="AJ573" s="70">
        <f t="shared" si="153"/>
        <v>2022</v>
      </c>
      <c r="AK573" s="70" t="str">
        <f t="shared" si="154"/>
        <v>Adjust</v>
      </c>
      <c r="AL573" s="72">
        <f>IF(AK573="Adjust",(_xlfn.XLOOKUP(A573,'Adj factor'!A:A,'Adj factor'!I:I,,0)*AI573),'Aggregate (2)'!AI573)</f>
        <v>2.5552846599894572</v>
      </c>
      <c r="AM573" s="72">
        <f t="shared" si="155"/>
        <v>4</v>
      </c>
      <c r="AN573" s="73" t="str">
        <f t="shared" si="156"/>
        <v>Decreasing</v>
      </c>
      <c r="AO573" s="42">
        <f>VLOOKUP(B573,'Growthrates source'!A$2:H$49,8,FALSE)</f>
        <v>-2.9414192821425544E-2</v>
      </c>
      <c r="AP573" s="42">
        <f>VLOOKUP(B573,'Growthrates source'!A$2:I$49,9,FALSE)</f>
        <v>0.35384209356504925</v>
      </c>
      <c r="AQ573" s="41">
        <f t="shared" si="157"/>
        <v>4.6337446700053144</v>
      </c>
      <c r="AR573" s="41">
        <f t="shared" si="158"/>
        <v>11.563119060987519</v>
      </c>
      <c r="AS573" s="43">
        <f t="shared" si="159"/>
        <v>0</v>
      </c>
      <c r="AT573" s="43">
        <f t="shared" si="160"/>
        <v>1.819822139683178E-2</v>
      </c>
      <c r="AU573" s="43">
        <f t="shared" si="161"/>
        <v>1.7347366485451727E-2</v>
      </c>
    </row>
    <row r="574" spans="1:47" x14ac:dyDescent="0.35">
      <c r="A574" t="str">
        <f>_xlfn.XLOOKUP(B574,'country codes'!G:G,'country codes'!H:H,,0)</f>
        <v>Lesotho</v>
      </c>
      <c r="B574" s="34" t="s">
        <v>161</v>
      </c>
      <c r="C574" s="41">
        <v>2054738</v>
      </c>
      <c r="D574" s="34" t="s">
        <v>83</v>
      </c>
      <c r="E574" s="34">
        <v>0</v>
      </c>
      <c r="F574" s="41">
        <v>2073938.4999999998</v>
      </c>
      <c r="G574" s="34">
        <v>0</v>
      </c>
      <c r="I574" s="34">
        <v>0</v>
      </c>
      <c r="K574" s="34">
        <v>0</v>
      </c>
      <c r="M574" s="34">
        <v>0</v>
      </c>
      <c r="O574" s="34">
        <v>0</v>
      </c>
      <c r="P574" s="41">
        <v>2198017</v>
      </c>
      <c r="Q574" s="34">
        <v>0</v>
      </c>
      <c r="R574" s="34">
        <f t="shared" si="144"/>
        <v>22</v>
      </c>
      <c r="T574" s="34">
        <v>0</v>
      </c>
      <c r="V574" s="34">
        <v>0</v>
      </c>
      <c r="X574" s="34">
        <v>0</v>
      </c>
      <c r="Y574" s="41">
        <v>2305825.5000000019</v>
      </c>
      <c r="Z574" s="34">
        <v>7</v>
      </c>
      <c r="AA574" s="34">
        <v>22</v>
      </c>
      <c r="AB574" s="35">
        <f t="shared" si="145"/>
        <v>0</v>
      </c>
      <c r="AC574" s="35">
        <f t="shared" si="146"/>
        <v>0</v>
      </c>
      <c r="AD574" s="35">
        <f t="shared" si="147"/>
        <v>7</v>
      </c>
      <c r="AE574" s="70">
        <f t="shared" si="148"/>
        <v>0</v>
      </c>
      <c r="AF574" s="70" t="str">
        <f t="shared" si="149"/>
        <v/>
      </c>
      <c r="AG574" s="70">
        <f t="shared" si="150"/>
        <v>22</v>
      </c>
      <c r="AH574" s="70" t="str">
        <f t="shared" si="151"/>
        <v>2018 (triag)</v>
      </c>
      <c r="AI574" s="70">
        <f t="shared" si="152"/>
        <v>7</v>
      </c>
      <c r="AJ574" s="70">
        <f t="shared" si="153"/>
        <v>2022</v>
      </c>
      <c r="AK574" s="70" t="str">
        <f t="shared" si="154"/>
        <v>Adjust</v>
      </c>
      <c r="AL574" s="72">
        <f>IF(AK574="Adjust",(_xlfn.XLOOKUP(A574,'Adj factor'!A:A,'Adj factor'!I:I,,0)*AI574),'Aggregate (2)'!AI574)</f>
        <v>8.9434963099631002</v>
      </c>
      <c r="AM574" s="72">
        <f t="shared" si="155"/>
        <v>22</v>
      </c>
      <c r="AN574" s="73" t="str">
        <f t="shared" si="156"/>
        <v>Decreasing</v>
      </c>
      <c r="AO574" s="42">
        <f>VLOOKUP(B574,'Growthrates source'!A$2:H$49,8,FALSE)</f>
        <v>-2.9414192821425544E-2</v>
      </c>
      <c r="AP574" s="42">
        <f>VLOOKUP(B574,'Growthrates source'!A$2:I$49,9,FALSE)</f>
        <v>0.35384209356504925</v>
      </c>
      <c r="AQ574" s="41">
        <f t="shared" si="157"/>
        <v>25.485595685029228</v>
      </c>
      <c r="AR574" s="41">
        <f t="shared" si="158"/>
        <v>63.597154835431354</v>
      </c>
      <c r="AS574" s="43">
        <f t="shared" si="159"/>
        <v>0</v>
      </c>
      <c r="AT574" s="43">
        <f t="shared" si="160"/>
        <v>0.1000902176825748</v>
      </c>
      <c r="AU574" s="43">
        <f t="shared" si="161"/>
        <v>9.5410515669984486E-2</v>
      </c>
    </row>
    <row r="575" spans="1:47" x14ac:dyDescent="0.35">
      <c r="A575" t="str">
        <f>_xlfn.XLOOKUP(B575,'country codes'!G:G,'country codes'!H:H,,0)</f>
        <v>Lesotho</v>
      </c>
      <c r="B575" s="34" t="s">
        <v>161</v>
      </c>
      <c r="C575" s="41">
        <v>2054739</v>
      </c>
      <c r="D575" s="34" t="s">
        <v>84</v>
      </c>
      <c r="E575" s="34">
        <v>0</v>
      </c>
      <c r="F575" s="41">
        <v>2073938.4999999998</v>
      </c>
      <c r="G575" s="34">
        <v>0</v>
      </c>
      <c r="I575" s="34">
        <v>0</v>
      </c>
      <c r="K575" s="34">
        <v>0</v>
      </c>
      <c r="M575" s="34">
        <v>0</v>
      </c>
      <c r="O575" s="34">
        <v>0</v>
      </c>
      <c r="P575" s="41">
        <v>2198017</v>
      </c>
      <c r="Q575" s="34">
        <v>0</v>
      </c>
      <c r="R575" s="34">
        <f t="shared" si="144"/>
        <v>0</v>
      </c>
      <c r="T575" s="34">
        <v>0</v>
      </c>
      <c r="V575" s="34">
        <v>0</v>
      </c>
      <c r="X575" s="34">
        <v>0</v>
      </c>
      <c r="Y575" s="41">
        <v>2305825.5000000019</v>
      </c>
      <c r="Z575" s="34">
        <v>0</v>
      </c>
      <c r="AA575" s="34">
        <v>0</v>
      </c>
      <c r="AB575" s="35">
        <f t="shared" si="145"/>
        <v>0</v>
      </c>
      <c r="AC575" s="35">
        <f t="shared" si="146"/>
        <v>0</v>
      </c>
      <c r="AD575" s="35">
        <f t="shared" si="147"/>
        <v>0</v>
      </c>
      <c r="AE575" s="70">
        <f t="shared" si="148"/>
        <v>0</v>
      </c>
      <c r="AF575" s="70" t="str">
        <f t="shared" si="149"/>
        <v/>
      </c>
      <c r="AG575" s="70">
        <f t="shared" si="150"/>
        <v>0</v>
      </c>
      <c r="AH575" s="70" t="str">
        <f t="shared" si="151"/>
        <v/>
      </c>
      <c r="AI575" s="70">
        <f t="shared" si="152"/>
        <v>0</v>
      </c>
      <c r="AJ575" s="70" t="str">
        <f t="shared" si="153"/>
        <v/>
      </c>
      <c r="AK575" s="70" t="str">
        <f t="shared" si="154"/>
        <v/>
      </c>
      <c r="AL575" s="72">
        <f>IF(AK575="Adjust",(_xlfn.XLOOKUP(A575,'Adj factor'!A:A,'Adj factor'!I:I,,0)*AI575),'Aggregate (2)'!AI575)</f>
        <v>0</v>
      </c>
      <c r="AM575" s="72">
        <f t="shared" si="155"/>
        <v>0</v>
      </c>
      <c r="AN575" s="73" t="str">
        <f t="shared" si="156"/>
        <v>No change</v>
      </c>
      <c r="AO575" s="42">
        <f>VLOOKUP(B575,'Growthrates source'!A$2:H$49,8,FALSE)</f>
        <v>-2.9414192821425544E-2</v>
      </c>
      <c r="AP575" s="42">
        <f>VLOOKUP(B575,'Growthrates source'!A$2:I$49,9,FALSE)</f>
        <v>0.35384209356504925</v>
      </c>
      <c r="AQ575" s="41">
        <f t="shared" si="157"/>
        <v>0</v>
      </c>
      <c r="AR575" s="41">
        <f t="shared" si="158"/>
        <v>0</v>
      </c>
      <c r="AS575" s="43">
        <f t="shared" si="159"/>
        <v>0</v>
      </c>
      <c r="AT575" s="43">
        <f t="shared" si="160"/>
        <v>0</v>
      </c>
      <c r="AU575" s="43">
        <f t="shared" si="161"/>
        <v>0</v>
      </c>
    </row>
    <row r="576" spans="1:47" x14ac:dyDescent="0.35">
      <c r="A576" t="str">
        <f>_xlfn.XLOOKUP(B576,'country codes'!G:G,'country codes'!H:H,,0)</f>
        <v>Lesotho</v>
      </c>
      <c r="B576" s="34" t="s">
        <v>161</v>
      </c>
      <c r="C576" s="41">
        <v>2054740</v>
      </c>
      <c r="D576" s="34" t="s">
        <v>126</v>
      </c>
      <c r="E576" s="34">
        <v>0</v>
      </c>
      <c r="F576" s="41">
        <v>2073938.4999999998</v>
      </c>
      <c r="G576" s="34">
        <v>0</v>
      </c>
      <c r="I576" s="34">
        <v>0</v>
      </c>
      <c r="K576" s="34">
        <v>0</v>
      </c>
      <c r="M576" s="34">
        <v>0</v>
      </c>
      <c r="O576" s="34">
        <v>0</v>
      </c>
      <c r="P576" s="41">
        <v>2198017</v>
      </c>
      <c r="Q576" s="34">
        <v>0</v>
      </c>
      <c r="R576" s="34">
        <f t="shared" si="144"/>
        <v>0</v>
      </c>
      <c r="T576" s="34">
        <v>0</v>
      </c>
      <c r="V576" s="34">
        <v>0</v>
      </c>
      <c r="X576" s="34">
        <v>0</v>
      </c>
      <c r="Y576" s="41">
        <v>2305825.5000000019</v>
      </c>
      <c r="Z576" s="34">
        <v>0</v>
      </c>
      <c r="AA576" s="34">
        <v>0</v>
      </c>
      <c r="AB576" s="35">
        <f t="shared" si="145"/>
        <v>0</v>
      </c>
      <c r="AC576" s="35">
        <f t="shared" si="146"/>
        <v>0</v>
      </c>
      <c r="AD576" s="35">
        <f t="shared" si="147"/>
        <v>0</v>
      </c>
      <c r="AE576" s="70">
        <f t="shared" si="148"/>
        <v>0</v>
      </c>
      <c r="AF576" s="70" t="str">
        <f t="shared" si="149"/>
        <v/>
      </c>
      <c r="AG576" s="70">
        <f t="shared" si="150"/>
        <v>0</v>
      </c>
      <c r="AH576" s="70" t="str">
        <f t="shared" si="151"/>
        <v/>
      </c>
      <c r="AI576" s="70">
        <f t="shared" si="152"/>
        <v>0</v>
      </c>
      <c r="AJ576" s="70" t="str">
        <f t="shared" si="153"/>
        <v/>
      </c>
      <c r="AK576" s="70" t="str">
        <f t="shared" si="154"/>
        <v/>
      </c>
      <c r="AL576" s="72">
        <f>IF(AK576="Adjust",(_xlfn.XLOOKUP(A576,'Adj factor'!A:A,'Adj factor'!I:I,,0)*AI576),'Aggregate (2)'!AI576)</f>
        <v>0</v>
      </c>
      <c r="AM576" s="72">
        <f t="shared" si="155"/>
        <v>0</v>
      </c>
      <c r="AN576" s="73" t="str">
        <f t="shared" si="156"/>
        <v>No change</v>
      </c>
      <c r="AO576" s="42">
        <f>VLOOKUP(B576,'Growthrates source'!A$2:H$49,8,FALSE)</f>
        <v>-2.9414192821425544E-2</v>
      </c>
      <c r="AP576" s="42">
        <f>VLOOKUP(B576,'Growthrates source'!A$2:I$49,9,FALSE)</f>
        <v>0.35384209356504925</v>
      </c>
      <c r="AQ576" s="41">
        <f t="shared" si="157"/>
        <v>0</v>
      </c>
      <c r="AR576" s="41">
        <f t="shared" si="158"/>
        <v>0</v>
      </c>
      <c r="AS576" s="43">
        <f t="shared" si="159"/>
        <v>0</v>
      </c>
      <c r="AT576" s="43">
        <f t="shared" si="160"/>
        <v>0</v>
      </c>
      <c r="AU576" s="43">
        <f t="shared" si="161"/>
        <v>0</v>
      </c>
    </row>
    <row r="577" spans="1:47" x14ac:dyDescent="0.35">
      <c r="A577" t="str">
        <f>_xlfn.XLOOKUP(B577,'country codes'!G:G,'country codes'!H:H,,0)</f>
        <v>Lesotho</v>
      </c>
      <c r="B577" s="34" t="s">
        <v>161</v>
      </c>
      <c r="C577" s="41">
        <v>2054741</v>
      </c>
      <c r="D577" s="34" t="s">
        <v>87</v>
      </c>
      <c r="E577" s="34">
        <v>0</v>
      </c>
      <c r="F577" s="41">
        <v>2073938.4999999998</v>
      </c>
      <c r="G577" s="34">
        <v>0</v>
      </c>
      <c r="I577" s="34">
        <v>0</v>
      </c>
      <c r="K577" s="34">
        <v>0</v>
      </c>
      <c r="M577" s="34">
        <v>0</v>
      </c>
      <c r="O577" s="34">
        <v>0</v>
      </c>
      <c r="P577" s="41">
        <v>2198017</v>
      </c>
      <c r="Q577" s="34">
        <v>0</v>
      </c>
      <c r="R577" s="34">
        <f t="shared" si="144"/>
        <v>6097</v>
      </c>
      <c r="T577" s="34">
        <v>0</v>
      </c>
      <c r="V577" s="34">
        <v>0</v>
      </c>
      <c r="X577" s="34">
        <v>0</v>
      </c>
      <c r="Y577" s="41">
        <v>2305825.5000000019</v>
      </c>
      <c r="Z577" s="34">
        <v>0</v>
      </c>
      <c r="AA577" s="34">
        <v>6097</v>
      </c>
      <c r="AB577" s="35">
        <f t="shared" si="145"/>
        <v>0</v>
      </c>
      <c r="AC577" s="35">
        <f t="shared" si="146"/>
        <v>0</v>
      </c>
      <c r="AD577" s="35">
        <f t="shared" si="147"/>
        <v>0</v>
      </c>
      <c r="AE577" s="70">
        <f t="shared" si="148"/>
        <v>0</v>
      </c>
      <c r="AF577" s="70" t="str">
        <f t="shared" si="149"/>
        <v/>
      </c>
      <c r="AG577" s="70">
        <f t="shared" si="150"/>
        <v>6097</v>
      </c>
      <c r="AH577" s="70" t="str">
        <f t="shared" si="151"/>
        <v>2018 (triag)</v>
      </c>
      <c r="AI577" s="70">
        <f t="shared" si="152"/>
        <v>6097</v>
      </c>
      <c r="AJ577" s="70" t="str">
        <f t="shared" si="153"/>
        <v>2018 (triag)</v>
      </c>
      <c r="AK577" s="70" t="str">
        <f t="shared" si="154"/>
        <v/>
      </c>
      <c r="AL577" s="72">
        <f>IF(AK577="Adjust",(_xlfn.XLOOKUP(A577,'Adj factor'!A:A,'Adj factor'!I:I,,0)*AI577),'Aggregate (2)'!AI577)</f>
        <v>6097</v>
      </c>
      <c r="AM577" s="72">
        <f t="shared" si="155"/>
        <v>6097</v>
      </c>
      <c r="AN577" s="73" t="str">
        <f t="shared" si="156"/>
        <v>No change</v>
      </c>
      <c r="AO577" s="42">
        <f>VLOOKUP(B577,'Growthrates source'!A$2:H$49,8,FALSE)</f>
        <v>-2.9414192821425544E-2</v>
      </c>
      <c r="AP577" s="42">
        <f>VLOOKUP(B577,'Growthrates source'!A$2:I$49,9,FALSE)</f>
        <v>0.35384209356504925</v>
      </c>
      <c r="AQ577" s="41">
        <f t="shared" si="157"/>
        <v>7062.9853132556</v>
      </c>
      <c r="AR577" s="41">
        <f t="shared" si="158"/>
        <v>17625.084228710228</v>
      </c>
      <c r="AS577" s="43">
        <f t="shared" si="159"/>
        <v>0</v>
      </c>
      <c r="AT577" s="43">
        <f t="shared" si="160"/>
        <v>27.738638964120842</v>
      </c>
      <c r="AU577" s="43">
        <f t="shared" si="161"/>
        <v>26.441723365449793</v>
      </c>
    </row>
    <row r="578" spans="1:47" x14ac:dyDescent="0.35">
      <c r="A578" t="str">
        <f>_xlfn.XLOOKUP(B578,'country codes'!G:G,'country codes'!H:H,,0)</f>
        <v>Madagascar</v>
      </c>
      <c r="B578" s="34" t="s">
        <v>178</v>
      </c>
      <c r="C578" s="41">
        <v>22966240</v>
      </c>
      <c r="D578" s="34" t="s">
        <v>135</v>
      </c>
      <c r="E578" s="34">
        <v>6376</v>
      </c>
      <c r="F578" s="41">
        <v>23588073.5</v>
      </c>
      <c r="G578" s="34">
        <v>7046</v>
      </c>
      <c r="H578" s="34">
        <v>24215975.500000019</v>
      </c>
      <c r="I578" s="34">
        <v>8550</v>
      </c>
      <c r="J578" s="34">
        <v>24850912.500000015</v>
      </c>
      <c r="K578" s="34">
        <v>0</v>
      </c>
      <c r="L578" s="34">
        <v>25501940.499999996</v>
      </c>
      <c r="M578" s="34">
        <v>35</v>
      </c>
      <c r="N578" s="34">
        <v>26169542.000000015</v>
      </c>
      <c r="O578" s="34">
        <v>0</v>
      </c>
      <c r="P578" s="41">
        <v>26846541</v>
      </c>
      <c r="Q578" s="34">
        <v>0</v>
      </c>
      <c r="R578" s="34">
        <f t="shared" si="144"/>
        <v>5230</v>
      </c>
      <c r="S578" s="34">
        <v>27533134.000000015</v>
      </c>
      <c r="T578" s="34">
        <v>0</v>
      </c>
      <c r="U578" s="34">
        <v>28225176.500000007</v>
      </c>
      <c r="V578" s="34">
        <v>0</v>
      </c>
      <c r="W578" s="34">
        <v>28915652.500000004</v>
      </c>
      <c r="X578" s="34">
        <v>0</v>
      </c>
      <c r="Y578" s="41">
        <v>29611714.000000004</v>
      </c>
      <c r="Z578" s="34">
        <v>0</v>
      </c>
      <c r="AA578" s="34">
        <v>5230</v>
      </c>
      <c r="AB578" s="35">
        <f t="shared" si="145"/>
        <v>8550</v>
      </c>
      <c r="AC578" s="35">
        <f t="shared" si="146"/>
        <v>35</v>
      </c>
      <c r="AD578" s="35">
        <f t="shared" si="147"/>
        <v>0</v>
      </c>
      <c r="AE578" s="70">
        <f t="shared" si="148"/>
        <v>7046</v>
      </c>
      <c r="AF578" s="70">
        <f t="shared" si="149"/>
        <v>2013</v>
      </c>
      <c r="AG578" s="70">
        <f t="shared" si="150"/>
        <v>5230</v>
      </c>
      <c r="AH578" s="70" t="str">
        <f t="shared" si="151"/>
        <v>2018 (triag)</v>
      </c>
      <c r="AI578" s="70">
        <f t="shared" si="152"/>
        <v>5230</v>
      </c>
      <c r="AJ578" s="70" t="str">
        <f t="shared" si="153"/>
        <v>2018 (triag)</v>
      </c>
      <c r="AK578" s="70" t="str">
        <f t="shared" si="154"/>
        <v/>
      </c>
      <c r="AL578" s="72">
        <f>IF(AK578="Adjust",(_xlfn.XLOOKUP(A578,'Adj factor'!A:A,'Adj factor'!I:I,,0)*AI578),'Aggregate (2)'!AI578)</f>
        <v>5230</v>
      </c>
      <c r="AM578" s="72">
        <f t="shared" si="155"/>
        <v>5230</v>
      </c>
      <c r="AN578" s="73" t="str">
        <f t="shared" si="156"/>
        <v>No change</v>
      </c>
      <c r="AO578" s="42">
        <f>VLOOKUP(B578,'Growthrates source'!A$2:H$49,8,FALSE)</f>
        <v>4.1448317953169944E-2</v>
      </c>
      <c r="AP578" s="42">
        <f>VLOOKUP(B578,'Growthrates source'!A$2:I$49,9,FALSE)</f>
        <v>6.6454487825566844E-3</v>
      </c>
      <c r="AQ578" s="41">
        <f t="shared" si="157"/>
        <v>4251.0656314164698</v>
      </c>
      <c r="AR578" s="41">
        <f t="shared" si="158"/>
        <v>5335.3133853476238</v>
      </c>
      <c r="AS578" s="43">
        <f t="shared" si="159"/>
        <v>2.9871027831077428</v>
      </c>
      <c r="AT578" s="43">
        <f t="shared" si="160"/>
        <v>1.9481094417340394</v>
      </c>
      <c r="AU578" s="43">
        <f t="shared" si="161"/>
        <v>1.766192932972404</v>
      </c>
    </row>
    <row r="579" spans="1:47" x14ac:dyDescent="0.35">
      <c r="A579" t="str">
        <f>_xlfn.XLOOKUP(B579,'country codes'!G:G,'country codes'!H:H,,0)</f>
        <v>Madagascar</v>
      </c>
      <c r="B579" s="34" t="s">
        <v>178</v>
      </c>
      <c r="C579" s="41">
        <v>22966241</v>
      </c>
      <c r="D579" s="34" t="s">
        <v>139</v>
      </c>
      <c r="E579" s="34">
        <v>6766</v>
      </c>
      <c r="F579" s="41">
        <v>23588073.5</v>
      </c>
      <c r="G579" s="34">
        <v>6876</v>
      </c>
      <c r="I579" s="34">
        <v>0</v>
      </c>
      <c r="K579" s="34">
        <v>0</v>
      </c>
      <c r="M579" s="34">
        <v>0</v>
      </c>
      <c r="O579" s="34">
        <v>0</v>
      </c>
      <c r="P579" s="41">
        <v>26846541</v>
      </c>
      <c r="Q579" s="34">
        <v>7666</v>
      </c>
      <c r="R579" s="34">
        <f t="shared" ref="R579:R642" si="162">MAX(Q579,AA579)</f>
        <v>7666</v>
      </c>
      <c r="T579" s="34">
        <v>0</v>
      </c>
      <c r="V579" s="34">
        <v>0</v>
      </c>
      <c r="X579" s="34">
        <v>0</v>
      </c>
      <c r="Y579" s="41">
        <v>29611714.000000004</v>
      </c>
      <c r="Z579" s="34">
        <v>0</v>
      </c>
      <c r="AA579" s="34">
        <v>4560</v>
      </c>
      <c r="AB579" s="35">
        <f t="shared" ref="AB579:AB642" si="163">MAX(G579,E579,I579,K579)</f>
        <v>6876</v>
      </c>
      <c r="AC579" s="35">
        <f t="shared" ref="AC579:AC642" si="164">MAX(M579,O579,Q579,T579)</f>
        <v>7666</v>
      </c>
      <c r="AD579" s="35">
        <f t="shared" ref="AD579:AD642" si="165">MAX(V579,X579,Z579)</f>
        <v>0</v>
      </c>
      <c r="AE579" s="70">
        <f t="shared" ref="AE579:AE642" si="166">IF(G579&gt;0,G579,IF(E579&gt;0,E579,IF(I579&gt;0,I579,K579)))</f>
        <v>6876</v>
      </c>
      <c r="AF579" s="70">
        <f t="shared" ref="AF579:AF642" si="167">IF(AE579&gt;0,_xlfn.XLOOKUP(AE579,$B579:$K579,$B$1:$K$1,,0),"")</f>
        <v>2013</v>
      </c>
      <c r="AG579" s="70">
        <f t="shared" ref="AG579:AG642" si="168">IF(R579&gt;0,R579,IF(O579&gt;0,O579,T579))</f>
        <v>7666</v>
      </c>
      <c r="AH579" s="70">
        <f t="shared" ref="AH579:AH642" si="169">IF(AG579&gt;0,_xlfn.XLOOKUP(AG579,$L579:$T579,$L$1:$T$1,,0),"")</f>
        <v>2018</v>
      </c>
      <c r="AI579" s="70">
        <f t="shared" ref="AI579:AI642" si="170">IF((IF(Z579&gt;0,Z579,IF(X579&gt;0,X579,IF(V579&gt;0,V579,T579))))=0,AG579,IF(Z579&gt;0,Z579,IF(X579&gt;0,X579,IF(V579&gt;0,V579,T579))))</f>
        <v>7666</v>
      </c>
      <c r="AJ579" s="70">
        <f t="shared" ref="AJ579:AJ642" si="171">IFERROR(IF(AI579&gt;0,_xlfn.XLOOKUP(AI579,$V579:$Z579,$V$1:$Z$1,,0),""),AH579)</f>
        <v>2018</v>
      </c>
      <c r="AK579" s="70" t="str">
        <f t="shared" ref="AK579:AK642" si="172">IF(AI579&lt;AG579,"Adjust","")</f>
        <v/>
      </c>
      <c r="AL579" s="72">
        <f>IF(AK579="Adjust",(_xlfn.XLOOKUP(A579,'Adj factor'!A:A,'Adj factor'!I:I,,0)*AI579),'Aggregate (2)'!AI579)</f>
        <v>7666</v>
      </c>
      <c r="AM579" s="72">
        <f t="shared" ref="AM579:AM642" si="173">IF(AL579&lt;AG579,AG579,AL579)</f>
        <v>7666</v>
      </c>
      <c r="AN579" s="73" t="str">
        <f t="shared" ref="AN579:AN642" si="174">IF(AL579&gt;AG579,"Increasing",IF(AL579&lt;AG579,"Decreasing","No change"))</f>
        <v>No change</v>
      </c>
      <c r="AO579" s="42">
        <f>VLOOKUP(B579,'Growthrates source'!A$2:H$49,8,FALSE)</f>
        <v>4.1448317953169944E-2</v>
      </c>
      <c r="AP579" s="42">
        <f>VLOOKUP(B579,'Growthrates source'!A$2:I$49,9,FALSE)</f>
        <v>6.6454487825566844E-3</v>
      </c>
      <c r="AQ579" s="41">
        <f t="shared" ref="AQ579:AQ642" si="175">AA579/(EXP(AO579*5))</f>
        <v>3706.47404957153</v>
      </c>
      <c r="AR579" s="41">
        <f t="shared" ref="AR579:AR642" si="176">AA579*EXP(AP579*3)</f>
        <v>4651.8219956376988</v>
      </c>
      <c r="AS579" s="43">
        <f t="shared" ref="AS579:AS642" si="177">(AE579*10000)/F579</f>
        <v>2.9150324633336417</v>
      </c>
      <c r="AT579" s="43">
        <f t="shared" ref="AT579:AT642" si="178">(AG579*10000)/P579</f>
        <v>2.8554889063734503</v>
      </c>
      <c r="AU579" s="43">
        <f t="shared" ref="AU579:AU642" si="179">(AM579*10000)/Y579</f>
        <v>2.5888403487889957</v>
      </c>
    </row>
    <row r="580" spans="1:47" x14ac:dyDescent="0.35">
      <c r="A580" t="str">
        <f>_xlfn.XLOOKUP(B580,'country codes'!G:G,'country codes'!H:H,,0)</f>
        <v>Madagascar</v>
      </c>
      <c r="B580" s="34" t="s">
        <v>178</v>
      </c>
      <c r="C580" s="41">
        <v>22966242</v>
      </c>
      <c r="D580" s="34" t="s">
        <v>138</v>
      </c>
      <c r="E580" s="34">
        <v>2950</v>
      </c>
      <c r="F580" s="41">
        <v>23588073.5</v>
      </c>
      <c r="G580" s="34">
        <v>6800</v>
      </c>
      <c r="I580" s="34">
        <v>0</v>
      </c>
      <c r="K580" s="34">
        <v>0</v>
      </c>
      <c r="M580" s="34">
        <v>3166</v>
      </c>
      <c r="O580" s="34">
        <v>5862</v>
      </c>
      <c r="P580" s="41">
        <v>26846541</v>
      </c>
      <c r="Q580" s="34">
        <v>7988</v>
      </c>
      <c r="R580" s="34">
        <f t="shared" si="162"/>
        <v>7988</v>
      </c>
      <c r="T580" s="34">
        <v>0</v>
      </c>
      <c r="V580" s="34">
        <v>0</v>
      </c>
      <c r="X580" s="34">
        <v>0</v>
      </c>
      <c r="Y580" s="41">
        <v>29611714.000000004</v>
      </c>
      <c r="Z580" s="34">
        <v>0</v>
      </c>
      <c r="AA580" s="34">
        <v>3164</v>
      </c>
      <c r="AB580" s="35">
        <f t="shared" si="163"/>
        <v>6800</v>
      </c>
      <c r="AC580" s="35">
        <f t="shared" si="164"/>
        <v>7988</v>
      </c>
      <c r="AD580" s="35">
        <f t="shared" si="165"/>
        <v>0</v>
      </c>
      <c r="AE580" s="70">
        <f t="shared" si="166"/>
        <v>6800</v>
      </c>
      <c r="AF580" s="70">
        <f t="shared" si="167"/>
        <v>2013</v>
      </c>
      <c r="AG580" s="70">
        <f t="shared" si="168"/>
        <v>7988</v>
      </c>
      <c r="AH580" s="70">
        <f t="shared" si="169"/>
        <v>2018</v>
      </c>
      <c r="AI580" s="70">
        <f t="shared" si="170"/>
        <v>7988</v>
      </c>
      <c r="AJ580" s="70">
        <f t="shared" si="171"/>
        <v>2018</v>
      </c>
      <c r="AK580" s="70" t="str">
        <f t="shared" si="172"/>
        <v/>
      </c>
      <c r="AL580" s="72">
        <f>IF(AK580="Adjust",(_xlfn.XLOOKUP(A580,'Adj factor'!A:A,'Adj factor'!I:I,,0)*AI580),'Aggregate (2)'!AI580)</f>
        <v>7988</v>
      </c>
      <c r="AM580" s="72">
        <f t="shared" si="173"/>
        <v>7988</v>
      </c>
      <c r="AN580" s="73" t="str">
        <f t="shared" si="174"/>
        <v>No change</v>
      </c>
      <c r="AO580" s="42">
        <f>VLOOKUP(B580,'Growthrates source'!A$2:H$49,8,FALSE)</f>
        <v>4.1448317953169944E-2</v>
      </c>
      <c r="AP580" s="42">
        <f>VLOOKUP(B580,'Growthrates source'!A$2:I$49,9,FALSE)</f>
        <v>6.6454487825566844E-3</v>
      </c>
      <c r="AQ580" s="41">
        <f t="shared" si="175"/>
        <v>2571.7727835184915</v>
      </c>
      <c r="AR580" s="41">
        <f t="shared" si="176"/>
        <v>3227.7115776749297</v>
      </c>
      <c r="AS580" s="43">
        <f t="shared" si="177"/>
        <v>2.882812790964044</v>
      </c>
      <c r="AT580" s="43">
        <f t="shared" si="178"/>
        <v>2.9754298700901542</v>
      </c>
      <c r="AU580" s="43">
        <f t="shared" si="179"/>
        <v>2.6975810991555567</v>
      </c>
    </row>
    <row r="581" spans="1:47" x14ac:dyDescent="0.35">
      <c r="A581" t="str">
        <f>_xlfn.XLOOKUP(B581,'country codes'!G:G,'country codes'!H:H,,0)</f>
        <v>Madagascar</v>
      </c>
      <c r="B581" s="34" t="s">
        <v>178</v>
      </c>
      <c r="C581" s="41">
        <v>22966243</v>
      </c>
      <c r="D581" s="34" t="s">
        <v>82</v>
      </c>
      <c r="E581" s="34">
        <v>0</v>
      </c>
      <c r="F581" s="41">
        <v>23588073.5</v>
      </c>
      <c r="G581" s="34">
        <v>0</v>
      </c>
      <c r="I581" s="34">
        <v>118</v>
      </c>
      <c r="K581" s="34">
        <v>0</v>
      </c>
      <c r="M581" s="34">
        <v>0</v>
      </c>
      <c r="O581" s="34">
        <v>0</v>
      </c>
      <c r="P581" s="41">
        <v>26846541</v>
      </c>
      <c r="Q581" s="34">
        <v>0</v>
      </c>
      <c r="R581" s="34">
        <f t="shared" si="162"/>
        <v>329</v>
      </c>
      <c r="T581" s="34">
        <v>0</v>
      </c>
      <c r="V581" s="34">
        <v>13</v>
      </c>
      <c r="X581" s="34">
        <v>0</v>
      </c>
      <c r="Y581" s="41">
        <v>29611714.000000004</v>
      </c>
      <c r="Z581" s="34">
        <v>0</v>
      </c>
      <c r="AA581" s="34">
        <v>329</v>
      </c>
      <c r="AB581" s="35">
        <f t="shared" si="163"/>
        <v>118</v>
      </c>
      <c r="AC581" s="35">
        <f t="shared" si="164"/>
        <v>0</v>
      </c>
      <c r="AD581" s="35">
        <f t="shared" si="165"/>
        <v>13</v>
      </c>
      <c r="AE581" s="70">
        <f t="shared" si="166"/>
        <v>118</v>
      </c>
      <c r="AF581" s="70">
        <f t="shared" si="167"/>
        <v>2014</v>
      </c>
      <c r="AG581" s="70">
        <f t="shared" si="168"/>
        <v>329</v>
      </c>
      <c r="AH581" s="70" t="str">
        <f t="shared" si="169"/>
        <v>2018 (triag)</v>
      </c>
      <c r="AI581" s="70">
        <f t="shared" si="170"/>
        <v>13</v>
      </c>
      <c r="AJ581" s="70">
        <f t="shared" si="171"/>
        <v>2020</v>
      </c>
      <c r="AK581" s="70" t="str">
        <f t="shared" si="172"/>
        <v>Adjust</v>
      </c>
      <c r="AL581" s="72">
        <f>IF(AK581="Adjust",(_xlfn.XLOOKUP(A581,'Adj factor'!A:A,'Adj factor'!I:I,,0)*AI581),'Aggregate (2)'!AI581)</f>
        <v>14.489867383201872</v>
      </c>
      <c r="AM581" s="72">
        <f t="shared" si="173"/>
        <v>329</v>
      </c>
      <c r="AN581" s="73" t="str">
        <f t="shared" si="174"/>
        <v>Decreasing</v>
      </c>
      <c r="AO581" s="42">
        <f>VLOOKUP(B581,'Growthrates source'!A$2:H$49,8,FALSE)</f>
        <v>4.1448317953169944E-2</v>
      </c>
      <c r="AP581" s="42">
        <f>VLOOKUP(B581,'Growthrates source'!A$2:I$49,9,FALSE)</f>
        <v>6.6454487825566844E-3</v>
      </c>
      <c r="AQ581" s="41">
        <f t="shared" si="175"/>
        <v>267.41885138355997</v>
      </c>
      <c r="AR581" s="41">
        <f t="shared" si="176"/>
        <v>335.62487643964977</v>
      </c>
      <c r="AS581" s="43">
        <f t="shared" si="177"/>
        <v>5.0025280784376056E-2</v>
      </c>
      <c r="AT581" s="43">
        <f t="shared" si="178"/>
        <v>0.12254837597141471</v>
      </c>
      <c r="AU581" s="43">
        <f t="shared" si="179"/>
        <v>0.11110467972235581</v>
      </c>
    </row>
    <row r="582" spans="1:47" x14ac:dyDescent="0.35">
      <c r="A582" t="str">
        <f>_xlfn.XLOOKUP(B582,'country codes'!G:G,'country codes'!H:H,,0)</f>
        <v>Madagascar</v>
      </c>
      <c r="B582" s="34" t="s">
        <v>178</v>
      </c>
      <c r="C582" s="41">
        <v>22966244</v>
      </c>
      <c r="D582" s="34" t="s">
        <v>60</v>
      </c>
      <c r="E582" s="34">
        <v>0</v>
      </c>
      <c r="F582" s="41">
        <v>23588073.5</v>
      </c>
      <c r="G582" s="34">
        <v>4081</v>
      </c>
      <c r="I582" s="34">
        <v>0</v>
      </c>
      <c r="K582" s="34">
        <v>0</v>
      </c>
      <c r="M582" s="34">
        <v>0</v>
      </c>
      <c r="O582" s="34">
        <v>0</v>
      </c>
      <c r="P582" s="41">
        <v>26846541</v>
      </c>
      <c r="Q582" s="34">
        <v>0</v>
      </c>
      <c r="R582" s="34">
        <f t="shared" si="162"/>
        <v>556</v>
      </c>
      <c r="T582" s="34">
        <v>0</v>
      </c>
      <c r="V582" s="34">
        <v>9</v>
      </c>
      <c r="X582" s="34">
        <v>91</v>
      </c>
      <c r="Y582" s="41">
        <v>29611714.000000004</v>
      </c>
      <c r="Z582" s="34">
        <v>0</v>
      </c>
      <c r="AA582" s="34">
        <v>556</v>
      </c>
      <c r="AB582" s="35">
        <f t="shared" si="163"/>
        <v>4081</v>
      </c>
      <c r="AC582" s="35">
        <f t="shared" si="164"/>
        <v>0</v>
      </c>
      <c r="AD582" s="35">
        <f t="shared" si="165"/>
        <v>91</v>
      </c>
      <c r="AE582" s="70">
        <f t="shared" si="166"/>
        <v>4081</v>
      </c>
      <c r="AF582" s="70">
        <f t="shared" si="167"/>
        <v>2013</v>
      </c>
      <c r="AG582" s="70">
        <f t="shared" si="168"/>
        <v>556</v>
      </c>
      <c r="AH582" s="70" t="str">
        <f t="shared" si="169"/>
        <v>2018 (triag)</v>
      </c>
      <c r="AI582" s="70">
        <f t="shared" si="170"/>
        <v>91</v>
      </c>
      <c r="AJ582" s="70">
        <f t="shared" si="171"/>
        <v>2021</v>
      </c>
      <c r="AK582" s="70" t="str">
        <f t="shared" si="172"/>
        <v>Adjust</v>
      </c>
      <c r="AL582" s="72">
        <f>IF(AK582="Adjust",(_xlfn.XLOOKUP(A582,'Adj factor'!A:A,'Adj factor'!I:I,,0)*AI582),'Aggregate (2)'!AI582)</f>
        <v>101.4290716824131</v>
      </c>
      <c r="AM582" s="72">
        <f t="shared" si="173"/>
        <v>556</v>
      </c>
      <c r="AN582" s="73" t="str">
        <f t="shared" si="174"/>
        <v>Decreasing</v>
      </c>
      <c r="AO582" s="42">
        <f>VLOOKUP(B582,'Growthrates source'!A$2:H$49,8,FALSE)</f>
        <v>4.1448317953169944E-2</v>
      </c>
      <c r="AP582" s="42">
        <f>VLOOKUP(B582,'Growthrates source'!A$2:I$49,9,FALSE)</f>
        <v>6.6454487825566844E-3</v>
      </c>
      <c r="AQ582" s="41">
        <f t="shared" si="175"/>
        <v>451.92973060565146</v>
      </c>
      <c r="AR582" s="41">
        <f t="shared" si="176"/>
        <v>567.19583981898256</v>
      </c>
      <c r="AS582" s="43">
        <f t="shared" si="177"/>
        <v>1.730111617635921</v>
      </c>
      <c r="AT582" s="43">
        <f t="shared" si="178"/>
        <v>0.20710303051704129</v>
      </c>
      <c r="AU582" s="43">
        <f t="shared" si="179"/>
        <v>0.18776353168884446</v>
      </c>
    </row>
    <row r="583" spans="1:47" x14ac:dyDescent="0.35">
      <c r="A583" t="str">
        <f>_xlfn.XLOOKUP(B583,'country codes'!G:G,'country codes'!H:H,,0)</f>
        <v>Madagascar</v>
      </c>
      <c r="B583" s="34" t="s">
        <v>178</v>
      </c>
      <c r="C583" s="41">
        <v>22966245</v>
      </c>
      <c r="D583" s="34" t="s">
        <v>127</v>
      </c>
      <c r="E583" s="34">
        <v>0</v>
      </c>
      <c r="F583" s="41">
        <v>23588073.5</v>
      </c>
      <c r="G583" s="34">
        <v>0</v>
      </c>
      <c r="I583" s="34">
        <v>0</v>
      </c>
      <c r="K583" s="34">
        <v>0</v>
      </c>
      <c r="M583" s="34">
        <v>0</v>
      </c>
      <c r="O583" s="34">
        <v>0</v>
      </c>
      <c r="P583" s="41">
        <v>26846541</v>
      </c>
      <c r="Q583" s="34">
        <v>35000</v>
      </c>
      <c r="R583" s="34">
        <f t="shared" si="162"/>
        <v>35000</v>
      </c>
      <c r="T583" s="34">
        <v>38338</v>
      </c>
      <c r="V583" s="34">
        <v>41616</v>
      </c>
      <c r="X583" s="34">
        <v>41616</v>
      </c>
      <c r="Y583" s="41">
        <v>29611714.000000004</v>
      </c>
      <c r="Z583" s="34">
        <v>0</v>
      </c>
      <c r="AA583" s="34">
        <v>35000</v>
      </c>
      <c r="AB583" s="35">
        <f t="shared" si="163"/>
        <v>0</v>
      </c>
      <c r="AC583" s="35">
        <f t="shared" si="164"/>
        <v>38338</v>
      </c>
      <c r="AD583" s="35">
        <f t="shared" si="165"/>
        <v>41616</v>
      </c>
      <c r="AE583" s="70">
        <f t="shared" si="166"/>
        <v>0</v>
      </c>
      <c r="AF583" s="70" t="str">
        <f t="shared" si="167"/>
        <v/>
      </c>
      <c r="AG583" s="70">
        <f t="shared" si="168"/>
        <v>35000</v>
      </c>
      <c r="AH583" s="70">
        <f t="shared" si="169"/>
        <v>2018</v>
      </c>
      <c r="AI583" s="70">
        <f t="shared" si="170"/>
        <v>41616</v>
      </c>
      <c r="AJ583" s="70">
        <f t="shared" si="171"/>
        <v>2020</v>
      </c>
      <c r="AK583" s="70" t="str">
        <f t="shared" si="172"/>
        <v/>
      </c>
      <c r="AL583" s="72">
        <f>IF(AK583="Adjust",(_xlfn.XLOOKUP(A583,'Adj factor'!A:A,'Adj factor'!I:I,,0)*AI583),'Aggregate (2)'!AI583)</f>
        <v>41616</v>
      </c>
      <c r="AM583" s="72">
        <f t="shared" si="173"/>
        <v>41616</v>
      </c>
      <c r="AN583" s="73" t="str">
        <f t="shared" si="174"/>
        <v>Increasing</v>
      </c>
      <c r="AO583" s="42">
        <f>VLOOKUP(B583,'Growthrates source'!A$2:H$49,8,FALSE)</f>
        <v>4.1448317953169944E-2</v>
      </c>
      <c r="AP583" s="42">
        <f>VLOOKUP(B583,'Growthrates source'!A$2:I$49,9,FALSE)</f>
        <v>6.6454487825566844E-3</v>
      </c>
      <c r="AQ583" s="41">
        <f t="shared" si="175"/>
        <v>28448.813976974463</v>
      </c>
      <c r="AR583" s="41">
        <f t="shared" si="176"/>
        <v>35704.774089324441</v>
      </c>
      <c r="AS583" s="43">
        <f t="shared" si="177"/>
        <v>0</v>
      </c>
      <c r="AT583" s="43">
        <f t="shared" si="178"/>
        <v>13.037061273554757</v>
      </c>
      <c r="AU583" s="43">
        <f t="shared" si="179"/>
        <v>14.053897724393797</v>
      </c>
    </row>
    <row r="584" spans="1:47" x14ac:dyDescent="0.35">
      <c r="A584" t="str">
        <f>_xlfn.XLOOKUP(B584,'country codes'!G:G,'country codes'!H:H,,0)</f>
        <v>Madagascar</v>
      </c>
      <c r="B584" s="34" t="s">
        <v>178</v>
      </c>
      <c r="C584" s="41">
        <v>22966246</v>
      </c>
      <c r="D584" s="34" t="s">
        <v>61</v>
      </c>
      <c r="E584" s="34">
        <v>0</v>
      </c>
      <c r="F584" s="41">
        <v>23588073.5</v>
      </c>
      <c r="G584" s="34">
        <v>0</v>
      </c>
      <c r="I584" s="34">
        <v>0</v>
      </c>
      <c r="K584" s="34">
        <v>0</v>
      </c>
      <c r="M584" s="34">
        <v>0</v>
      </c>
      <c r="O584" s="34">
        <v>0</v>
      </c>
      <c r="P584" s="41">
        <v>26846541</v>
      </c>
      <c r="Q584" s="34">
        <v>0</v>
      </c>
      <c r="R584" s="34">
        <f t="shared" si="162"/>
        <v>414</v>
      </c>
      <c r="T584" s="34">
        <v>0</v>
      </c>
      <c r="V584" s="34">
        <v>0</v>
      </c>
      <c r="X584" s="34">
        <v>0</v>
      </c>
      <c r="Y584" s="41">
        <v>29611714.000000004</v>
      </c>
      <c r="Z584" s="34">
        <v>0</v>
      </c>
      <c r="AA584" s="34">
        <v>414</v>
      </c>
      <c r="AB584" s="35">
        <f t="shared" si="163"/>
        <v>0</v>
      </c>
      <c r="AC584" s="35">
        <f t="shared" si="164"/>
        <v>0</v>
      </c>
      <c r="AD584" s="35">
        <f t="shared" si="165"/>
        <v>0</v>
      </c>
      <c r="AE584" s="70">
        <f t="shared" si="166"/>
        <v>0</v>
      </c>
      <c r="AF584" s="70" t="str">
        <f t="shared" si="167"/>
        <v/>
      </c>
      <c r="AG584" s="70">
        <f t="shared" si="168"/>
        <v>414</v>
      </c>
      <c r="AH584" s="70" t="str">
        <f t="shared" si="169"/>
        <v>2018 (triag)</v>
      </c>
      <c r="AI584" s="70">
        <f t="shared" si="170"/>
        <v>414</v>
      </c>
      <c r="AJ584" s="70" t="str">
        <f t="shared" si="171"/>
        <v>2018 (triag)</v>
      </c>
      <c r="AK584" s="70" t="str">
        <f t="shared" si="172"/>
        <v/>
      </c>
      <c r="AL584" s="72">
        <f>IF(AK584="Adjust",(_xlfn.XLOOKUP(A584,'Adj factor'!A:A,'Adj factor'!I:I,,0)*AI584),'Aggregate (2)'!AI584)</f>
        <v>414</v>
      </c>
      <c r="AM584" s="72">
        <f t="shared" si="173"/>
        <v>414</v>
      </c>
      <c r="AN584" s="73" t="str">
        <f t="shared" si="174"/>
        <v>No change</v>
      </c>
      <c r="AO584" s="42">
        <f>VLOOKUP(B584,'Growthrates source'!A$2:H$49,8,FALSE)</f>
        <v>4.1448317953169944E-2</v>
      </c>
      <c r="AP584" s="42">
        <f>VLOOKUP(B584,'Growthrates source'!A$2:I$49,9,FALSE)</f>
        <v>6.6454487825566844E-3</v>
      </c>
      <c r="AQ584" s="41">
        <f t="shared" si="175"/>
        <v>336.50882818478362</v>
      </c>
      <c r="AR584" s="41">
        <f t="shared" si="176"/>
        <v>422.33647065658056</v>
      </c>
      <c r="AS584" s="43">
        <f t="shared" si="177"/>
        <v>0</v>
      </c>
      <c r="AT584" s="43">
        <f t="shared" si="178"/>
        <v>0.15420981049290483</v>
      </c>
      <c r="AU584" s="43">
        <f t="shared" si="179"/>
        <v>0.13980953618557843</v>
      </c>
    </row>
    <row r="585" spans="1:47" x14ac:dyDescent="0.35">
      <c r="A585" t="str">
        <f>_xlfn.XLOOKUP(B585,'country codes'!G:G,'country codes'!H:H,,0)</f>
        <v>Madagascar</v>
      </c>
      <c r="B585" s="34" t="s">
        <v>178</v>
      </c>
      <c r="C585" s="41">
        <v>22966247</v>
      </c>
      <c r="D585" s="34" t="s">
        <v>62</v>
      </c>
      <c r="E585" s="34">
        <v>0</v>
      </c>
      <c r="F585" s="41">
        <v>23588073.5</v>
      </c>
      <c r="G585" s="34">
        <v>0</v>
      </c>
      <c r="I585" s="34">
        <v>174</v>
      </c>
      <c r="K585" s="34">
        <v>0</v>
      </c>
      <c r="M585" s="34">
        <v>0</v>
      </c>
      <c r="O585" s="34">
        <v>0</v>
      </c>
      <c r="P585" s="41">
        <v>26846541</v>
      </c>
      <c r="Q585" s="34">
        <v>0</v>
      </c>
      <c r="R585" s="34">
        <f t="shared" si="162"/>
        <v>15</v>
      </c>
      <c r="T585" s="34">
        <v>0</v>
      </c>
      <c r="V585" s="34">
        <v>254</v>
      </c>
      <c r="X585" s="34">
        <v>0</v>
      </c>
      <c r="Y585" s="41">
        <v>29611714.000000004</v>
      </c>
      <c r="Z585" s="34">
        <v>0</v>
      </c>
      <c r="AA585" s="34">
        <v>15</v>
      </c>
      <c r="AB585" s="35">
        <f t="shared" si="163"/>
        <v>174</v>
      </c>
      <c r="AC585" s="35">
        <f t="shared" si="164"/>
        <v>0</v>
      </c>
      <c r="AD585" s="35">
        <f t="shared" si="165"/>
        <v>254</v>
      </c>
      <c r="AE585" s="70">
        <f t="shared" si="166"/>
        <v>174</v>
      </c>
      <c r="AF585" s="70">
        <f t="shared" si="167"/>
        <v>2014</v>
      </c>
      <c r="AG585" s="70">
        <f t="shared" si="168"/>
        <v>15</v>
      </c>
      <c r="AH585" s="70" t="str">
        <f t="shared" si="169"/>
        <v>2018 (triag)</v>
      </c>
      <c r="AI585" s="70">
        <f t="shared" si="170"/>
        <v>254</v>
      </c>
      <c r="AJ585" s="70">
        <f t="shared" si="171"/>
        <v>2020</v>
      </c>
      <c r="AK585" s="70" t="str">
        <f t="shared" si="172"/>
        <v/>
      </c>
      <c r="AL585" s="72">
        <f>IF(AK585="Adjust",(_xlfn.XLOOKUP(A585,'Adj factor'!A:A,'Adj factor'!I:I,,0)*AI585),'Aggregate (2)'!AI585)</f>
        <v>254</v>
      </c>
      <c r="AM585" s="72">
        <f t="shared" si="173"/>
        <v>254</v>
      </c>
      <c r="AN585" s="73" t="str">
        <f t="shared" si="174"/>
        <v>Increasing</v>
      </c>
      <c r="AO585" s="42">
        <f>VLOOKUP(B585,'Growthrates source'!A$2:H$49,8,FALSE)</f>
        <v>4.1448317953169944E-2</v>
      </c>
      <c r="AP585" s="42">
        <f>VLOOKUP(B585,'Growthrates source'!A$2:I$49,9,FALSE)</f>
        <v>6.6454487825566844E-3</v>
      </c>
      <c r="AQ585" s="41">
        <f t="shared" si="175"/>
        <v>12.19234884727477</v>
      </c>
      <c r="AR585" s="41">
        <f t="shared" si="176"/>
        <v>15.302046038281903</v>
      </c>
      <c r="AS585" s="43">
        <f t="shared" si="177"/>
        <v>7.376609200407995E-2</v>
      </c>
      <c r="AT585" s="43">
        <f t="shared" si="178"/>
        <v>5.5873119743806102E-3</v>
      </c>
      <c r="AU585" s="43">
        <f t="shared" si="179"/>
        <v>8.5776865195982904E-2</v>
      </c>
    </row>
    <row r="586" spans="1:47" x14ac:dyDescent="0.35">
      <c r="A586" t="str">
        <f>_xlfn.XLOOKUP(B586,'country codes'!G:G,'country codes'!H:H,,0)</f>
        <v>Madagascar</v>
      </c>
      <c r="B586" s="34" t="s">
        <v>178</v>
      </c>
      <c r="C586" s="41">
        <v>22966248</v>
      </c>
      <c r="D586" s="34" t="s">
        <v>227</v>
      </c>
      <c r="E586" s="34">
        <v>0</v>
      </c>
      <c r="F586" s="41">
        <v>23588073.5</v>
      </c>
      <c r="G586" s="34">
        <v>0</v>
      </c>
      <c r="I586" s="34">
        <v>0</v>
      </c>
      <c r="K586" s="34">
        <v>0</v>
      </c>
      <c r="M586" s="34">
        <v>0</v>
      </c>
      <c r="O586" s="34">
        <v>0</v>
      </c>
      <c r="P586" s="41">
        <v>26846541</v>
      </c>
      <c r="Q586" s="34">
        <v>0</v>
      </c>
      <c r="R586" s="34">
        <f t="shared" si="162"/>
        <v>311</v>
      </c>
      <c r="T586" s="34">
        <v>0</v>
      </c>
      <c r="V586" s="34">
        <v>0</v>
      </c>
      <c r="X586" s="34">
        <v>0</v>
      </c>
      <c r="Y586" s="41">
        <v>29611714.000000004</v>
      </c>
      <c r="Z586" s="34">
        <v>0</v>
      </c>
      <c r="AA586" s="34">
        <v>311</v>
      </c>
      <c r="AB586" s="35">
        <f t="shared" si="163"/>
        <v>0</v>
      </c>
      <c r="AC586" s="35">
        <f t="shared" si="164"/>
        <v>0</v>
      </c>
      <c r="AD586" s="35">
        <f t="shared" si="165"/>
        <v>0</v>
      </c>
      <c r="AE586" s="70">
        <f t="shared" si="166"/>
        <v>0</v>
      </c>
      <c r="AF586" s="70" t="str">
        <f t="shared" si="167"/>
        <v/>
      </c>
      <c r="AG586" s="70">
        <f t="shared" si="168"/>
        <v>311</v>
      </c>
      <c r="AH586" s="70" t="str">
        <f t="shared" si="169"/>
        <v>2018 (triag)</v>
      </c>
      <c r="AI586" s="70">
        <f t="shared" si="170"/>
        <v>311</v>
      </c>
      <c r="AJ586" s="70" t="str">
        <f t="shared" si="171"/>
        <v>2018 (triag)</v>
      </c>
      <c r="AK586" s="70" t="str">
        <f t="shared" si="172"/>
        <v/>
      </c>
      <c r="AL586" s="72">
        <f>IF(AK586="Adjust",(_xlfn.XLOOKUP(A586,'Adj factor'!A:A,'Adj factor'!I:I,,0)*AI586),'Aggregate (2)'!AI586)</f>
        <v>311</v>
      </c>
      <c r="AM586" s="72">
        <f t="shared" si="173"/>
        <v>311</v>
      </c>
      <c r="AN586" s="73" t="str">
        <f t="shared" si="174"/>
        <v>No change</v>
      </c>
      <c r="AO586" s="42">
        <f>VLOOKUP(B586,'Growthrates source'!A$2:H$49,8,FALSE)</f>
        <v>4.1448317953169944E-2</v>
      </c>
      <c r="AP586" s="42">
        <f>VLOOKUP(B586,'Growthrates source'!A$2:I$49,9,FALSE)</f>
        <v>6.6454487825566844E-3</v>
      </c>
      <c r="AQ586" s="41">
        <f t="shared" si="175"/>
        <v>252.78803276683024</v>
      </c>
      <c r="AR586" s="41">
        <f t="shared" si="176"/>
        <v>317.26242119371148</v>
      </c>
      <c r="AS586" s="43">
        <f t="shared" si="177"/>
        <v>0</v>
      </c>
      <c r="AT586" s="43">
        <f t="shared" si="178"/>
        <v>0.11584360160215798</v>
      </c>
      <c r="AU586" s="43">
        <f t="shared" si="179"/>
        <v>0.10502600423602632</v>
      </c>
    </row>
    <row r="587" spans="1:47" x14ac:dyDescent="0.35">
      <c r="A587" t="str">
        <f>_xlfn.XLOOKUP(B587,'country codes'!G:G,'country codes'!H:H,,0)</f>
        <v>Madagascar</v>
      </c>
      <c r="B587" s="34" t="s">
        <v>178</v>
      </c>
      <c r="C587" s="41">
        <v>22966249</v>
      </c>
      <c r="D587" s="34" t="s">
        <v>228</v>
      </c>
      <c r="E587" s="34">
        <v>0</v>
      </c>
      <c r="F587" s="41">
        <v>23588073.5</v>
      </c>
      <c r="G587" s="34">
        <v>0</v>
      </c>
      <c r="I587" s="34">
        <v>0</v>
      </c>
      <c r="K587" s="34">
        <v>0</v>
      </c>
      <c r="M587" s="34">
        <v>0</v>
      </c>
      <c r="O587" s="34">
        <v>0</v>
      </c>
      <c r="P587" s="41">
        <v>26846541</v>
      </c>
      <c r="Q587" s="34">
        <v>0</v>
      </c>
      <c r="R587" s="34">
        <f t="shared" si="162"/>
        <v>411</v>
      </c>
      <c r="T587" s="34">
        <v>0</v>
      </c>
      <c r="V587" s="34">
        <v>0</v>
      </c>
      <c r="X587" s="34">
        <v>0</v>
      </c>
      <c r="Y587" s="41">
        <v>29611714.000000004</v>
      </c>
      <c r="Z587" s="34">
        <v>0</v>
      </c>
      <c r="AA587" s="34">
        <v>411</v>
      </c>
      <c r="AB587" s="35">
        <f t="shared" si="163"/>
        <v>0</v>
      </c>
      <c r="AC587" s="35">
        <f t="shared" si="164"/>
        <v>0</v>
      </c>
      <c r="AD587" s="35">
        <f t="shared" si="165"/>
        <v>0</v>
      </c>
      <c r="AE587" s="70">
        <f t="shared" si="166"/>
        <v>0</v>
      </c>
      <c r="AF587" s="70" t="str">
        <f t="shared" si="167"/>
        <v/>
      </c>
      <c r="AG587" s="70">
        <f t="shared" si="168"/>
        <v>411</v>
      </c>
      <c r="AH587" s="70" t="str">
        <f t="shared" si="169"/>
        <v>2018 (triag)</v>
      </c>
      <c r="AI587" s="70">
        <f t="shared" si="170"/>
        <v>411</v>
      </c>
      <c r="AJ587" s="70" t="str">
        <f t="shared" si="171"/>
        <v>2018 (triag)</v>
      </c>
      <c r="AK587" s="70" t="str">
        <f t="shared" si="172"/>
        <v/>
      </c>
      <c r="AL587" s="72">
        <f>IF(AK587="Adjust",(_xlfn.XLOOKUP(A587,'Adj factor'!A:A,'Adj factor'!I:I,,0)*AI587),'Aggregate (2)'!AI587)</f>
        <v>411</v>
      </c>
      <c r="AM587" s="72">
        <f t="shared" si="173"/>
        <v>411</v>
      </c>
      <c r="AN587" s="73" t="str">
        <f t="shared" si="174"/>
        <v>No change</v>
      </c>
      <c r="AO587" s="42">
        <f>VLOOKUP(B587,'Growthrates source'!A$2:H$49,8,FALSE)</f>
        <v>4.1448317953169944E-2</v>
      </c>
      <c r="AP587" s="42">
        <f>VLOOKUP(B587,'Growthrates source'!A$2:I$49,9,FALSE)</f>
        <v>6.6454487825566844E-3</v>
      </c>
      <c r="AQ587" s="41">
        <f t="shared" si="175"/>
        <v>334.07035841532871</v>
      </c>
      <c r="AR587" s="41">
        <f t="shared" si="176"/>
        <v>419.27606144892417</v>
      </c>
      <c r="AS587" s="43">
        <f t="shared" si="177"/>
        <v>0</v>
      </c>
      <c r="AT587" s="43">
        <f t="shared" si="178"/>
        <v>0.15309234809802871</v>
      </c>
      <c r="AU587" s="43">
        <f t="shared" si="179"/>
        <v>0.13879642360452352</v>
      </c>
    </row>
    <row r="588" spans="1:47" x14ac:dyDescent="0.35">
      <c r="A588" t="str">
        <f>_xlfn.XLOOKUP(B588,'country codes'!G:G,'country codes'!H:H,,0)</f>
        <v>Madagascar</v>
      </c>
      <c r="B588" s="34" t="s">
        <v>178</v>
      </c>
      <c r="C588" s="41">
        <v>22966250</v>
      </c>
      <c r="D588" s="34" t="s">
        <v>229</v>
      </c>
      <c r="E588" s="34">
        <v>0</v>
      </c>
      <c r="F588" s="41">
        <v>23588073.5</v>
      </c>
      <c r="G588" s="34">
        <v>0</v>
      </c>
      <c r="I588" s="34">
        <v>0</v>
      </c>
      <c r="K588" s="34">
        <v>0</v>
      </c>
      <c r="M588" s="34">
        <v>0</v>
      </c>
      <c r="O588" s="34">
        <v>0</v>
      </c>
      <c r="P588" s="41">
        <v>26846541</v>
      </c>
      <c r="Q588" s="34">
        <v>0</v>
      </c>
      <c r="R588" s="34">
        <f t="shared" si="162"/>
        <v>52</v>
      </c>
      <c r="T588" s="34">
        <v>12</v>
      </c>
      <c r="V588" s="34">
        <v>0</v>
      </c>
      <c r="X588" s="34">
        <v>0</v>
      </c>
      <c r="Y588" s="41">
        <v>29611714.000000004</v>
      </c>
      <c r="Z588" s="34">
        <v>0</v>
      </c>
      <c r="AA588" s="34">
        <v>52</v>
      </c>
      <c r="AB588" s="35">
        <f t="shared" si="163"/>
        <v>0</v>
      </c>
      <c r="AC588" s="35">
        <f t="shared" si="164"/>
        <v>12</v>
      </c>
      <c r="AD588" s="35">
        <f t="shared" si="165"/>
        <v>0</v>
      </c>
      <c r="AE588" s="70">
        <f t="shared" si="166"/>
        <v>0</v>
      </c>
      <c r="AF588" s="70" t="str">
        <f t="shared" si="167"/>
        <v/>
      </c>
      <c r="AG588" s="70">
        <f t="shared" si="168"/>
        <v>52</v>
      </c>
      <c r="AH588" s="70" t="str">
        <f t="shared" si="169"/>
        <v>2018 (triag)</v>
      </c>
      <c r="AI588" s="70">
        <f t="shared" si="170"/>
        <v>12</v>
      </c>
      <c r="AJ588" s="70" t="str">
        <f t="shared" si="171"/>
        <v>2018 (triag)</v>
      </c>
      <c r="AK588" s="70" t="str">
        <f t="shared" si="172"/>
        <v>Adjust</v>
      </c>
      <c r="AL588" s="72">
        <f>IF(AK588="Adjust",(_xlfn.XLOOKUP(A588,'Adj factor'!A:A,'Adj factor'!I:I,,0)*AI588),'Aggregate (2)'!AI588)</f>
        <v>13.375262199878652</v>
      </c>
      <c r="AM588" s="72">
        <f t="shared" si="173"/>
        <v>52</v>
      </c>
      <c r="AN588" s="73" t="str">
        <f t="shared" si="174"/>
        <v>Decreasing</v>
      </c>
      <c r="AO588" s="42">
        <f>VLOOKUP(B588,'Growthrates source'!A$2:H$49,8,FALSE)</f>
        <v>4.1448317953169944E-2</v>
      </c>
      <c r="AP588" s="42">
        <f>VLOOKUP(B588,'Growthrates source'!A$2:I$49,9,FALSE)</f>
        <v>6.6454487825566844E-3</v>
      </c>
      <c r="AQ588" s="41">
        <f t="shared" si="175"/>
        <v>42.2668093372192</v>
      </c>
      <c r="AR588" s="41">
        <f t="shared" si="176"/>
        <v>53.047092932710598</v>
      </c>
      <c r="AS588" s="43">
        <f t="shared" si="177"/>
        <v>0</v>
      </c>
      <c r="AT588" s="43">
        <f t="shared" si="178"/>
        <v>1.9369348177852783E-2</v>
      </c>
      <c r="AU588" s="43">
        <f t="shared" si="179"/>
        <v>1.7560618071618548E-2</v>
      </c>
    </row>
    <row r="589" spans="1:47" x14ac:dyDescent="0.35">
      <c r="A589" t="str">
        <f>_xlfn.XLOOKUP(B589,'country codes'!G:G,'country codes'!H:H,,0)</f>
        <v>Madagascar</v>
      </c>
      <c r="B589" s="34" t="s">
        <v>178</v>
      </c>
      <c r="C589" s="41">
        <v>22966251</v>
      </c>
      <c r="D589" s="34" t="s">
        <v>133</v>
      </c>
      <c r="E589" s="34">
        <v>0</v>
      </c>
      <c r="F589" s="41">
        <v>23588073.5</v>
      </c>
      <c r="G589" s="34">
        <v>0</v>
      </c>
      <c r="I589" s="34">
        <v>0</v>
      </c>
      <c r="K589" s="34">
        <v>0</v>
      </c>
      <c r="M589" s="34">
        <v>0</v>
      </c>
      <c r="O589" s="34">
        <v>0</v>
      </c>
      <c r="P589" s="41">
        <v>26846541</v>
      </c>
      <c r="Q589" s="34">
        <v>306</v>
      </c>
      <c r="R589" s="34">
        <f t="shared" si="162"/>
        <v>306</v>
      </c>
      <c r="T589" s="34">
        <v>0</v>
      </c>
      <c r="V589" s="34">
        <v>0</v>
      </c>
      <c r="X589" s="34">
        <v>0</v>
      </c>
      <c r="Y589" s="41">
        <v>29611714.000000004</v>
      </c>
      <c r="Z589" s="34">
        <v>0</v>
      </c>
      <c r="AA589" s="34">
        <v>0</v>
      </c>
      <c r="AB589" s="35">
        <f t="shared" si="163"/>
        <v>0</v>
      </c>
      <c r="AC589" s="35">
        <f t="shared" si="164"/>
        <v>306</v>
      </c>
      <c r="AD589" s="35">
        <f t="shared" si="165"/>
        <v>0</v>
      </c>
      <c r="AE589" s="70">
        <f t="shared" si="166"/>
        <v>0</v>
      </c>
      <c r="AF589" s="70" t="str">
        <f t="shared" si="167"/>
        <v/>
      </c>
      <c r="AG589" s="70">
        <f t="shared" si="168"/>
        <v>306</v>
      </c>
      <c r="AH589" s="70">
        <f t="shared" si="169"/>
        <v>2018</v>
      </c>
      <c r="AI589" s="70">
        <f t="shared" si="170"/>
        <v>306</v>
      </c>
      <c r="AJ589" s="70">
        <f t="shared" si="171"/>
        <v>2018</v>
      </c>
      <c r="AK589" s="70" t="str">
        <f t="shared" si="172"/>
        <v/>
      </c>
      <c r="AL589" s="72">
        <f>IF(AK589="Adjust",(_xlfn.XLOOKUP(A589,'Adj factor'!A:A,'Adj factor'!I:I,,0)*AI589),'Aggregate (2)'!AI589)</f>
        <v>306</v>
      </c>
      <c r="AM589" s="72">
        <f t="shared" si="173"/>
        <v>306</v>
      </c>
      <c r="AN589" s="73" t="str">
        <f t="shared" si="174"/>
        <v>No change</v>
      </c>
      <c r="AO589" s="42">
        <f>VLOOKUP(B589,'Growthrates source'!A$2:H$49,8,FALSE)</f>
        <v>4.1448317953169944E-2</v>
      </c>
      <c r="AP589" s="42">
        <f>VLOOKUP(B589,'Growthrates source'!A$2:I$49,9,FALSE)</f>
        <v>6.6454487825566844E-3</v>
      </c>
      <c r="AQ589" s="41">
        <f t="shared" si="175"/>
        <v>0</v>
      </c>
      <c r="AR589" s="41">
        <f t="shared" si="176"/>
        <v>0</v>
      </c>
      <c r="AS589" s="43">
        <f t="shared" si="177"/>
        <v>0</v>
      </c>
      <c r="AT589" s="43">
        <f t="shared" si="178"/>
        <v>0.11398116427736445</v>
      </c>
      <c r="AU589" s="43">
        <f t="shared" si="179"/>
        <v>0.10333748326760145</v>
      </c>
    </row>
    <row r="590" spans="1:47" x14ac:dyDescent="0.35">
      <c r="A590" t="str">
        <f>_xlfn.XLOOKUP(B590,'country codes'!G:G,'country codes'!H:H,,0)</f>
        <v>Madagascar</v>
      </c>
      <c r="B590" s="34" t="s">
        <v>178</v>
      </c>
      <c r="C590" s="41">
        <v>22966252</v>
      </c>
      <c r="D590" s="34" t="s">
        <v>230</v>
      </c>
      <c r="E590" s="34">
        <v>0</v>
      </c>
      <c r="F590" s="41">
        <v>23588073.5</v>
      </c>
      <c r="G590" s="34">
        <v>0</v>
      </c>
      <c r="I590" s="34">
        <v>0</v>
      </c>
      <c r="K590" s="34">
        <v>0</v>
      </c>
      <c r="M590" s="34">
        <v>0</v>
      </c>
      <c r="O590" s="34">
        <v>0</v>
      </c>
      <c r="P590" s="41">
        <v>26846541</v>
      </c>
      <c r="Q590" s="34">
        <v>0</v>
      </c>
      <c r="R590" s="34">
        <f t="shared" si="162"/>
        <v>0</v>
      </c>
      <c r="T590" s="34">
        <v>0</v>
      </c>
      <c r="V590" s="34">
        <v>0</v>
      </c>
      <c r="X590" s="34">
        <v>0</v>
      </c>
      <c r="Y590" s="41">
        <v>29611714.000000004</v>
      </c>
      <c r="Z590" s="34">
        <v>0</v>
      </c>
      <c r="AA590" s="34">
        <v>0</v>
      </c>
      <c r="AB590" s="35">
        <f t="shared" si="163"/>
        <v>0</v>
      </c>
      <c r="AC590" s="35">
        <f t="shared" si="164"/>
        <v>0</v>
      </c>
      <c r="AD590" s="35">
        <f t="shared" si="165"/>
        <v>0</v>
      </c>
      <c r="AE590" s="70">
        <f t="shared" si="166"/>
        <v>0</v>
      </c>
      <c r="AF590" s="70" t="str">
        <f t="shared" si="167"/>
        <v/>
      </c>
      <c r="AG590" s="70">
        <f t="shared" si="168"/>
        <v>0</v>
      </c>
      <c r="AH590" s="70" t="str">
        <f t="shared" si="169"/>
        <v/>
      </c>
      <c r="AI590" s="70">
        <f t="shared" si="170"/>
        <v>0</v>
      </c>
      <c r="AJ590" s="70" t="str">
        <f t="shared" si="171"/>
        <v/>
      </c>
      <c r="AK590" s="70" t="str">
        <f t="shared" si="172"/>
        <v/>
      </c>
      <c r="AL590" s="72">
        <f>IF(AK590="Adjust",(_xlfn.XLOOKUP(A590,'Adj factor'!A:A,'Adj factor'!I:I,,0)*AI590),'Aggregate (2)'!AI590)</f>
        <v>0</v>
      </c>
      <c r="AM590" s="72">
        <f t="shared" si="173"/>
        <v>0</v>
      </c>
      <c r="AN590" s="73" t="str">
        <f t="shared" si="174"/>
        <v>No change</v>
      </c>
      <c r="AO590" s="42">
        <f>VLOOKUP(B590,'Growthrates source'!A$2:H$49,8,FALSE)</f>
        <v>4.1448317953169944E-2</v>
      </c>
      <c r="AP590" s="42">
        <f>VLOOKUP(B590,'Growthrates source'!A$2:I$49,9,FALSE)</f>
        <v>6.6454487825566844E-3</v>
      </c>
      <c r="AQ590" s="41">
        <f t="shared" si="175"/>
        <v>0</v>
      </c>
      <c r="AR590" s="41">
        <f t="shared" si="176"/>
        <v>0</v>
      </c>
      <c r="AS590" s="43">
        <f t="shared" si="177"/>
        <v>0</v>
      </c>
      <c r="AT590" s="43">
        <f t="shared" si="178"/>
        <v>0</v>
      </c>
      <c r="AU590" s="43">
        <f t="shared" si="179"/>
        <v>0</v>
      </c>
    </row>
    <row r="591" spans="1:47" x14ac:dyDescent="0.35">
      <c r="A591" t="str">
        <f>_xlfn.XLOOKUP(B591,'country codes'!G:G,'country codes'!H:H,,0)</f>
        <v>Madagascar</v>
      </c>
      <c r="B591" s="34" t="s">
        <v>178</v>
      </c>
      <c r="C591" s="41">
        <v>22966253</v>
      </c>
      <c r="D591" s="34" t="s">
        <v>136</v>
      </c>
      <c r="E591" s="34">
        <v>0</v>
      </c>
      <c r="F591" s="41">
        <v>23588073.5</v>
      </c>
      <c r="G591" s="34">
        <v>0</v>
      </c>
      <c r="I591" s="34">
        <v>0</v>
      </c>
      <c r="K591" s="34">
        <v>0</v>
      </c>
      <c r="M591" s="34">
        <v>0</v>
      </c>
      <c r="O591" s="34">
        <v>0</v>
      </c>
      <c r="P591" s="41">
        <v>26846541</v>
      </c>
      <c r="Q591" s="34">
        <v>0</v>
      </c>
      <c r="R591" s="34">
        <f t="shared" si="162"/>
        <v>214</v>
      </c>
      <c r="T591" s="34">
        <v>0</v>
      </c>
      <c r="V591" s="34">
        <v>0</v>
      </c>
      <c r="X591" s="34">
        <v>0</v>
      </c>
      <c r="Y591" s="41">
        <v>29611714.000000004</v>
      </c>
      <c r="Z591" s="34">
        <v>0</v>
      </c>
      <c r="AA591" s="34">
        <v>214</v>
      </c>
      <c r="AB591" s="35">
        <f t="shared" si="163"/>
        <v>0</v>
      </c>
      <c r="AC591" s="35">
        <f t="shared" si="164"/>
        <v>0</v>
      </c>
      <c r="AD591" s="35">
        <f t="shared" si="165"/>
        <v>0</v>
      </c>
      <c r="AE591" s="70">
        <f t="shared" si="166"/>
        <v>0</v>
      </c>
      <c r="AF591" s="70" t="str">
        <f t="shared" si="167"/>
        <v/>
      </c>
      <c r="AG591" s="70">
        <f t="shared" si="168"/>
        <v>214</v>
      </c>
      <c r="AH591" s="70" t="str">
        <f t="shared" si="169"/>
        <v>2018 (triag)</v>
      </c>
      <c r="AI591" s="70">
        <f t="shared" si="170"/>
        <v>214</v>
      </c>
      <c r="AJ591" s="70" t="str">
        <f t="shared" si="171"/>
        <v>2018 (triag)</v>
      </c>
      <c r="AK591" s="70" t="str">
        <f t="shared" si="172"/>
        <v/>
      </c>
      <c r="AL591" s="72">
        <f>IF(AK591="Adjust",(_xlfn.XLOOKUP(A591,'Adj factor'!A:A,'Adj factor'!I:I,,0)*AI591),'Aggregate (2)'!AI591)</f>
        <v>214</v>
      </c>
      <c r="AM591" s="72">
        <f t="shared" si="173"/>
        <v>214</v>
      </c>
      <c r="AN591" s="73" t="str">
        <f t="shared" si="174"/>
        <v>No change</v>
      </c>
      <c r="AO591" s="42">
        <f>VLOOKUP(B591,'Growthrates source'!A$2:H$49,8,FALSE)</f>
        <v>4.1448317953169944E-2</v>
      </c>
      <c r="AP591" s="42">
        <f>VLOOKUP(B591,'Growthrates source'!A$2:I$49,9,FALSE)</f>
        <v>6.6454487825566844E-3</v>
      </c>
      <c r="AQ591" s="41">
        <f t="shared" si="175"/>
        <v>173.94417688778671</v>
      </c>
      <c r="AR591" s="41">
        <f t="shared" si="176"/>
        <v>218.30919014615515</v>
      </c>
      <c r="AS591" s="43">
        <f t="shared" si="177"/>
        <v>0</v>
      </c>
      <c r="AT591" s="43">
        <f t="shared" si="178"/>
        <v>7.9712317501163366E-2</v>
      </c>
      <c r="AU591" s="43">
        <f t="shared" si="179"/>
        <v>7.2268697448584024E-2</v>
      </c>
    </row>
    <row r="592" spans="1:47" x14ac:dyDescent="0.35">
      <c r="A592" t="str">
        <f>_xlfn.XLOOKUP(B592,'country codes'!G:G,'country codes'!H:H,,0)</f>
        <v>Madagascar</v>
      </c>
      <c r="B592" s="34" t="s">
        <v>178</v>
      </c>
      <c r="C592" s="41">
        <v>22966254</v>
      </c>
      <c r="D592" s="34" t="s">
        <v>231</v>
      </c>
      <c r="E592" s="34">
        <v>0</v>
      </c>
      <c r="F592" s="41">
        <v>23588073.5</v>
      </c>
      <c r="G592" s="34">
        <v>0</v>
      </c>
      <c r="I592" s="34">
        <v>0</v>
      </c>
      <c r="K592" s="34">
        <v>0</v>
      </c>
      <c r="M592" s="34">
        <v>0</v>
      </c>
      <c r="O592" s="34">
        <v>0</v>
      </c>
      <c r="P592" s="41">
        <v>26846541</v>
      </c>
      <c r="Q592" s="34">
        <v>0</v>
      </c>
      <c r="R592" s="34">
        <f t="shared" si="162"/>
        <v>11</v>
      </c>
      <c r="T592" s="34">
        <v>0</v>
      </c>
      <c r="V592" s="34">
        <v>0</v>
      </c>
      <c r="X592" s="34">
        <v>0</v>
      </c>
      <c r="Y592" s="41">
        <v>29611714.000000004</v>
      </c>
      <c r="Z592" s="34">
        <v>0</v>
      </c>
      <c r="AA592" s="34">
        <v>11</v>
      </c>
      <c r="AB592" s="35">
        <f t="shared" si="163"/>
        <v>0</v>
      </c>
      <c r="AC592" s="35">
        <f t="shared" si="164"/>
        <v>0</v>
      </c>
      <c r="AD592" s="35">
        <f t="shared" si="165"/>
        <v>0</v>
      </c>
      <c r="AE592" s="70">
        <f t="shared" si="166"/>
        <v>0</v>
      </c>
      <c r="AF592" s="70" t="str">
        <f t="shared" si="167"/>
        <v/>
      </c>
      <c r="AG592" s="70">
        <f t="shared" si="168"/>
        <v>11</v>
      </c>
      <c r="AH592" s="70" t="str">
        <f t="shared" si="169"/>
        <v>2018 (triag)</v>
      </c>
      <c r="AI592" s="70">
        <f t="shared" si="170"/>
        <v>11</v>
      </c>
      <c r="AJ592" s="70" t="str">
        <f t="shared" si="171"/>
        <v>2018 (triag)</v>
      </c>
      <c r="AK592" s="70" t="str">
        <f t="shared" si="172"/>
        <v/>
      </c>
      <c r="AL592" s="72">
        <f>IF(AK592="Adjust",(_xlfn.XLOOKUP(A592,'Adj factor'!A:A,'Adj factor'!I:I,,0)*AI592),'Aggregate (2)'!AI592)</f>
        <v>11</v>
      </c>
      <c r="AM592" s="72">
        <f t="shared" si="173"/>
        <v>11</v>
      </c>
      <c r="AN592" s="73" t="str">
        <f t="shared" si="174"/>
        <v>No change</v>
      </c>
      <c r="AO592" s="42">
        <f>VLOOKUP(B592,'Growthrates source'!A$2:H$49,8,FALSE)</f>
        <v>4.1448317953169944E-2</v>
      </c>
      <c r="AP592" s="42">
        <f>VLOOKUP(B592,'Growthrates source'!A$2:I$49,9,FALSE)</f>
        <v>6.6454487825566844E-3</v>
      </c>
      <c r="AQ592" s="41">
        <f t="shared" si="175"/>
        <v>8.9410558213348317</v>
      </c>
      <c r="AR592" s="41">
        <f t="shared" si="176"/>
        <v>11.221500428073396</v>
      </c>
      <c r="AS592" s="43">
        <f t="shared" si="177"/>
        <v>0</v>
      </c>
      <c r="AT592" s="43">
        <f t="shared" si="178"/>
        <v>4.0973621145457811E-3</v>
      </c>
      <c r="AU592" s="43">
        <f t="shared" si="179"/>
        <v>3.7147461305346925E-3</v>
      </c>
    </row>
    <row r="593" spans="1:47" x14ac:dyDescent="0.35">
      <c r="A593" t="str">
        <f>_xlfn.XLOOKUP(B593,'country codes'!G:G,'country codes'!H:H,,0)</f>
        <v>Madagascar</v>
      </c>
      <c r="B593" s="34" t="s">
        <v>178</v>
      </c>
      <c r="C593" s="41">
        <v>22966255</v>
      </c>
      <c r="D593" s="34" t="s">
        <v>141</v>
      </c>
      <c r="E593" s="34">
        <v>0</v>
      </c>
      <c r="F593" s="41">
        <v>23588073.5</v>
      </c>
      <c r="G593" s="34">
        <v>0</v>
      </c>
      <c r="I593" s="34">
        <v>0</v>
      </c>
      <c r="K593" s="34">
        <v>0</v>
      </c>
      <c r="M593" s="34">
        <v>0</v>
      </c>
      <c r="O593" s="34">
        <v>0</v>
      </c>
      <c r="P593" s="41">
        <v>26846541</v>
      </c>
      <c r="Q593" s="34">
        <v>0</v>
      </c>
      <c r="R593" s="34">
        <f t="shared" si="162"/>
        <v>56</v>
      </c>
      <c r="T593" s="34">
        <v>0</v>
      </c>
      <c r="V593" s="34">
        <v>0</v>
      </c>
      <c r="X593" s="34">
        <v>0</v>
      </c>
      <c r="Y593" s="41">
        <v>29611714.000000004</v>
      </c>
      <c r="Z593" s="34">
        <v>0</v>
      </c>
      <c r="AA593" s="34">
        <v>56</v>
      </c>
      <c r="AB593" s="35">
        <f t="shared" si="163"/>
        <v>0</v>
      </c>
      <c r="AC593" s="35">
        <f t="shared" si="164"/>
        <v>0</v>
      </c>
      <c r="AD593" s="35">
        <f t="shared" si="165"/>
        <v>0</v>
      </c>
      <c r="AE593" s="70">
        <f t="shared" si="166"/>
        <v>0</v>
      </c>
      <c r="AF593" s="70" t="str">
        <f t="shared" si="167"/>
        <v/>
      </c>
      <c r="AG593" s="70">
        <f t="shared" si="168"/>
        <v>56</v>
      </c>
      <c r="AH593" s="70" t="str">
        <f t="shared" si="169"/>
        <v>2018 (triag)</v>
      </c>
      <c r="AI593" s="70">
        <f t="shared" si="170"/>
        <v>56</v>
      </c>
      <c r="AJ593" s="70" t="str">
        <f t="shared" si="171"/>
        <v>2018 (triag)</v>
      </c>
      <c r="AK593" s="70" t="str">
        <f t="shared" si="172"/>
        <v/>
      </c>
      <c r="AL593" s="72">
        <f>IF(AK593="Adjust",(_xlfn.XLOOKUP(A593,'Adj factor'!A:A,'Adj factor'!I:I,,0)*AI593),'Aggregate (2)'!AI593)</f>
        <v>56</v>
      </c>
      <c r="AM593" s="72">
        <f t="shared" si="173"/>
        <v>56</v>
      </c>
      <c r="AN593" s="73" t="str">
        <f t="shared" si="174"/>
        <v>No change</v>
      </c>
      <c r="AO593" s="42">
        <f>VLOOKUP(B593,'Growthrates source'!A$2:H$49,8,FALSE)</f>
        <v>4.1448317953169944E-2</v>
      </c>
      <c r="AP593" s="42">
        <f>VLOOKUP(B593,'Growthrates source'!A$2:I$49,9,FALSE)</f>
        <v>6.6454487825566844E-3</v>
      </c>
      <c r="AQ593" s="41">
        <f t="shared" si="175"/>
        <v>45.518102363159137</v>
      </c>
      <c r="AR593" s="41">
        <f t="shared" si="176"/>
        <v>57.127638542919108</v>
      </c>
      <c r="AS593" s="43">
        <f t="shared" si="177"/>
        <v>0</v>
      </c>
      <c r="AT593" s="43">
        <f t="shared" si="178"/>
        <v>2.0859298037687612E-2</v>
      </c>
      <c r="AU593" s="43">
        <f t="shared" si="179"/>
        <v>1.8911434846358436E-2</v>
      </c>
    </row>
    <row r="594" spans="1:47" x14ac:dyDescent="0.35">
      <c r="A594" t="str">
        <f>_xlfn.XLOOKUP(B594,'country codes'!G:G,'country codes'!H:H,,0)</f>
        <v>Madagascar</v>
      </c>
      <c r="B594" s="34" t="s">
        <v>178</v>
      </c>
      <c r="C594" s="41">
        <v>22966256</v>
      </c>
      <c r="D594" s="34" t="s">
        <v>232</v>
      </c>
      <c r="E594" s="34">
        <v>0</v>
      </c>
      <c r="F594" s="41">
        <v>23588073.5</v>
      </c>
      <c r="G594" s="34">
        <v>0</v>
      </c>
      <c r="I594" s="34">
        <v>0</v>
      </c>
      <c r="K594" s="34">
        <v>0</v>
      </c>
      <c r="M594" s="34">
        <v>0</v>
      </c>
      <c r="O594" s="34">
        <v>0</v>
      </c>
      <c r="P594" s="41">
        <v>26846541</v>
      </c>
      <c r="Q594" s="34">
        <v>0</v>
      </c>
      <c r="R594" s="34">
        <f t="shared" si="162"/>
        <v>6355</v>
      </c>
      <c r="T594" s="34">
        <v>0</v>
      </c>
      <c r="V594" s="34">
        <v>0</v>
      </c>
      <c r="X594" s="34">
        <v>0</v>
      </c>
      <c r="Y594" s="41">
        <v>29611714.000000004</v>
      </c>
      <c r="Z594" s="34">
        <v>0</v>
      </c>
      <c r="AA594" s="34">
        <v>6355</v>
      </c>
      <c r="AB594" s="35">
        <f t="shared" si="163"/>
        <v>0</v>
      </c>
      <c r="AC594" s="35">
        <f t="shared" si="164"/>
        <v>0</v>
      </c>
      <c r="AD594" s="35">
        <f t="shared" si="165"/>
        <v>0</v>
      </c>
      <c r="AE594" s="70">
        <f t="shared" si="166"/>
        <v>0</v>
      </c>
      <c r="AF594" s="70" t="str">
        <f t="shared" si="167"/>
        <v/>
      </c>
      <c r="AG594" s="70">
        <f t="shared" si="168"/>
        <v>6355</v>
      </c>
      <c r="AH594" s="70" t="str">
        <f t="shared" si="169"/>
        <v>2018 (triag)</v>
      </c>
      <c r="AI594" s="70">
        <f t="shared" si="170"/>
        <v>6355</v>
      </c>
      <c r="AJ594" s="70" t="str">
        <f t="shared" si="171"/>
        <v>2018 (triag)</v>
      </c>
      <c r="AK594" s="70" t="str">
        <f t="shared" si="172"/>
        <v/>
      </c>
      <c r="AL594" s="72">
        <f>IF(AK594="Adjust",(_xlfn.XLOOKUP(A594,'Adj factor'!A:A,'Adj factor'!I:I,,0)*AI594),'Aggregate (2)'!AI594)</f>
        <v>6355</v>
      </c>
      <c r="AM594" s="72">
        <f t="shared" si="173"/>
        <v>6355</v>
      </c>
      <c r="AN594" s="73" t="str">
        <f t="shared" si="174"/>
        <v>No change</v>
      </c>
      <c r="AO594" s="42">
        <f>VLOOKUP(B594,'Growthrates source'!A$2:H$49,8,FALSE)</f>
        <v>4.1448317953169944E-2</v>
      </c>
      <c r="AP594" s="42">
        <f>VLOOKUP(B594,'Growthrates source'!A$2:I$49,9,FALSE)</f>
        <v>6.6454487825566844E-3</v>
      </c>
      <c r="AQ594" s="41">
        <f t="shared" si="175"/>
        <v>5165.4917949620776</v>
      </c>
      <c r="AR594" s="41">
        <f t="shared" si="176"/>
        <v>6482.9668382187665</v>
      </c>
      <c r="AS594" s="43">
        <f t="shared" si="177"/>
        <v>0</v>
      </c>
      <c r="AT594" s="43">
        <f t="shared" si="178"/>
        <v>2.367157839812585</v>
      </c>
      <c r="AU594" s="43">
        <f t="shared" si="179"/>
        <v>2.1461101508679974</v>
      </c>
    </row>
    <row r="595" spans="1:47" x14ac:dyDescent="0.35">
      <c r="A595" t="str">
        <f>_xlfn.XLOOKUP(B595,'country codes'!G:G,'country codes'!H:H,,0)</f>
        <v>Madagascar</v>
      </c>
      <c r="B595" s="34" t="s">
        <v>178</v>
      </c>
      <c r="C595" s="41">
        <v>22966257</v>
      </c>
      <c r="D595" s="34" t="s">
        <v>233</v>
      </c>
      <c r="E595" s="34">
        <v>0</v>
      </c>
      <c r="F595" s="41">
        <v>23588073.5</v>
      </c>
      <c r="G595" s="34">
        <v>0</v>
      </c>
      <c r="I595" s="34">
        <v>0</v>
      </c>
      <c r="K595" s="34">
        <v>0</v>
      </c>
      <c r="M595" s="34">
        <v>0</v>
      </c>
      <c r="O595" s="34">
        <v>0</v>
      </c>
      <c r="P595" s="41">
        <v>26846541</v>
      </c>
      <c r="Q595" s="34">
        <v>0</v>
      </c>
      <c r="R595" s="34">
        <f t="shared" si="162"/>
        <v>0</v>
      </c>
      <c r="T595" s="34">
        <v>0</v>
      </c>
      <c r="V595" s="34">
        <v>0</v>
      </c>
      <c r="X595" s="34">
        <v>0</v>
      </c>
      <c r="Y595" s="41">
        <v>29611714.000000004</v>
      </c>
      <c r="Z595" s="34">
        <v>0</v>
      </c>
      <c r="AA595" s="34">
        <v>0</v>
      </c>
      <c r="AB595" s="35">
        <f t="shared" si="163"/>
        <v>0</v>
      </c>
      <c r="AC595" s="35">
        <f t="shared" si="164"/>
        <v>0</v>
      </c>
      <c r="AD595" s="35">
        <f t="shared" si="165"/>
        <v>0</v>
      </c>
      <c r="AE595" s="70">
        <f t="shared" si="166"/>
        <v>0</v>
      </c>
      <c r="AF595" s="70" t="str">
        <f t="shared" si="167"/>
        <v/>
      </c>
      <c r="AG595" s="70">
        <f t="shared" si="168"/>
        <v>0</v>
      </c>
      <c r="AH595" s="70" t="str">
        <f t="shared" si="169"/>
        <v/>
      </c>
      <c r="AI595" s="70">
        <f t="shared" si="170"/>
        <v>0</v>
      </c>
      <c r="AJ595" s="70" t="str">
        <f t="shared" si="171"/>
        <v/>
      </c>
      <c r="AK595" s="70" t="str">
        <f t="shared" si="172"/>
        <v/>
      </c>
      <c r="AL595" s="72">
        <f>IF(AK595="Adjust",(_xlfn.XLOOKUP(A595,'Adj factor'!A:A,'Adj factor'!I:I,,0)*AI595),'Aggregate (2)'!AI595)</f>
        <v>0</v>
      </c>
      <c r="AM595" s="72">
        <f t="shared" si="173"/>
        <v>0</v>
      </c>
      <c r="AN595" s="73" t="str">
        <f t="shared" si="174"/>
        <v>No change</v>
      </c>
      <c r="AO595" s="42">
        <f>VLOOKUP(B595,'Growthrates source'!A$2:H$49,8,FALSE)</f>
        <v>4.1448317953169944E-2</v>
      </c>
      <c r="AP595" s="42">
        <f>VLOOKUP(B595,'Growthrates source'!A$2:I$49,9,FALSE)</f>
        <v>6.6454487825566844E-3</v>
      </c>
      <c r="AQ595" s="41">
        <f t="shared" si="175"/>
        <v>0</v>
      </c>
      <c r="AR595" s="41">
        <f t="shared" si="176"/>
        <v>0</v>
      </c>
      <c r="AS595" s="43">
        <f t="shared" si="177"/>
        <v>0</v>
      </c>
      <c r="AT595" s="43">
        <f t="shared" si="178"/>
        <v>0</v>
      </c>
      <c r="AU595" s="43">
        <f t="shared" si="179"/>
        <v>0</v>
      </c>
    </row>
    <row r="596" spans="1:47" x14ac:dyDescent="0.35">
      <c r="A596" t="str">
        <f>_xlfn.XLOOKUP(B596,'country codes'!G:G,'country codes'!H:H,,0)</f>
        <v>Madagascar</v>
      </c>
      <c r="B596" s="34" t="s">
        <v>178</v>
      </c>
      <c r="C596" s="41">
        <v>22966258</v>
      </c>
      <c r="D596" s="34" t="s">
        <v>134</v>
      </c>
      <c r="E596" s="34">
        <v>0</v>
      </c>
      <c r="F596" s="41">
        <v>23588073.5</v>
      </c>
      <c r="G596" s="34">
        <v>0</v>
      </c>
      <c r="I596" s="34">
        <v>0</v>
      </c>
      <c r="K596" s="34">
        <v>0</v>
      </c>
      <c r="M596" s="34">
        <v>0</v>
      </c>
      <c r="O596" s="34">
        <v>0</v>
      </c>
      <c r="P596" s="41">
        <v>26846541</v>
      </c>
      <c r="Q596" s="34">
        <v>0</v>
      </c>
      <c r="R596" s="34">
        <f t="shared" si="162"/>
        <v>306</v>
      </c>
      <c r="T596" s="34">
        <v>0</v>
      </c>
      <c r="V596" s="34">
        <v>0</v>
      </c>
      <c r="X596" s="34">
        <v>0</v>
      </c>
      <c r="Y596" s="41">
        <v>29611714.000000004</v>
      </c>
      <c r="Z596" s="34">
        <v>0</v>
      </c>
      <c r="AA596" s="34">
        <v>306</v>
      </c>
      <c r="AB596" s="35">
        <f t="shared" si="163"/>
        <v>0</v>
      </c>
      <c r="AC596" s="35">
        <f t="shared" si="164"/>
        <v>0</v>
      </c>
      <c r="AD596" s="35">
        <f t="shared" si="165"/>
        <v>0</v>
      </c>
      <c r="AE596" s="70">
        <f t="shared" si="166"/>
        <v>0</v>
      </c>
      <c r="AF596" s="70" t="str">
        <f t="shared" si="167"/>
        <v/>
      </c>
      <c r="AG596" s="70">
        <f t="shared" si="168"/>
        <v>306</v>
      </c>
      <c r="AH596" s="70" t="str">
        <f t="shared" si="169"/>
        <v>2018 (triag)</v>
      </c>
      <c r="AI596" s="70">
        <f t="shared" si="170"/>
        <v>306</v>
      </c>
      <c r="AJ596" s="70" t="str">
        <f t="shared" si="171"/>
        <v>2018 (triag)</v>
      </c>
      <c r="AK596" s="70" t="str">
        <f t="shared" si="172"/>
        <v/>
      </c>
      <c r="AL596" s="72">
        <f>IF(AK596="Adjust",(_xlfn.XLOOKUP(A596,'Adj factor'!A:A,'Adj factor'!I:I,,0)*AI596),'Aggregate (2)'!AI596)</f>
        <v>306</v>
      </c>
      <c r="AM596" s="72">
        <f t="shared" si="173"/>
        <v>306</v>
      </c>
      <c r="AN596" s="73" t="str">
        <f t="shared" si="174"/>
        <v>No change</v>
      </c>
      <c r="AO596" s="42">
        <f>VLOOKUP(B596,'Growthrates source'!A$2:H$49,8,FALSE)</f>
        <v>4.1448317953169944E-2</v>
      </c>
      <c r="AP596" s="42">
        <f>VLOOKUP(B596,'Growthrates source'!A$2:I$49,9,FALSE)</f>
        <v>6.6454487825566844E-3</v>
      </c>
      <c r="AQ596" s="41">
        <f t="shared" si="175"/>
        <v>248.72391648440529</v>
      </c>
      <c r="AR596" s="41">
        <f t="shared" si="176"/>
        <v>312.1617391809508</v>
      </c>
      <c r="AS596" s="43">
        <f t="shared" si="177"/>
        <v>0</v>
      </c>
      <c r="AT596" s="43">
        <f t="shared" si="178"/>
        <v>0.11398116427736445</v>
      </c>
      <c r="AU596" s="43">
        <f t="shared" si="179"/>
        <v>0.10333748326760145</v>
      </c>
    </row>
    <row r="597" spans="1:47" x14ac:dyDescent="0.35">
      <c r="A597" t="str">
        <f>_xlfn.XLOOKUP(B597,'country codes'!G:G,'country codes'!H:H,,0)</f>
        <v>Madagascar</v>
      </c>
      <c r="B597" s="34" t="s">
        <v>178</v>
      </c>
      <c r="C597" s="41">
        <v>22966259</v>
      </c>
      <c r="D597" s="34" t="s">
        <v>142</v>
      </c>
      <c r="E597" s="34">
        <v>0</v>
      </c>
      <c r="F597" s="41">
        <v>23588073.5</v>
      </c>
      <c r="G597" s="34">
        <v>0</v>
      </c>
      <c r="I597" s="34">
        <v>0</v>
      </c>
      <c r="K597" s="34">
        <v>0</v>
      </c>
      <c r="M597" s="34">
        <v>0</v>
      </c>
      <c r="O597" s="34">
        <v>0</v>
      </c>
      <c r="P597" s="41">
        <v>26846541</v>
      </c>
      <c r="Q597" s="34">
        <v>0</v>
      </c>
      <c r="R597" s="34">
        <f t="shared" si="162"/>
        <v>0</v>
      </c>
      <c r="T597" s="34">
        <v>0</v>
      </c>
      <c r="V597" s="34">
        <v>0</v>
      </c>
      <c r="X597" s="34">
        <v>0</v>
      </c>
      <c r="Y597" s="41">
        <v>29611714.000000004</v>
      </c>
      <c r="Z597" s="34">
        <v>0</v>
      </c>
      <c r="AA597" s="34">
        <v>0</v>
      </c>
      <c r="AB597" s="35">
        <f t="shared" si="163"/>
        <v>0</v>
      </c>
      <c r="AC597" s="35">
        <f t="shared" si="164"/>
        <v>0</v>
      </c>
      <c r="AD597" s="35">
        <f t="shared" si="165"/>
        <v>0</v>
      </c>
      <c r="AE597" s="70">
        <f t="shared" si="166"/>
        <v>0</v>
      </c>
      <c r="AF597" s="70" t="str">
        <f t="shared" si="167"/>
        <v/>
      </c>
      <c r="AG597" s="70">
        <f t="shared" si="168"/>
        <v>0</v>
      </c>
      <c r="AH597" s="70" t="str">
        <f t="shared" si="169"/>
        <v/>
      </c>
      <c r="AI597" s="70">
        <f t="shared" si="170"/>
        <v>0</v>
      </c>
      <c r="AJ597" s="70" t="str">
        <f t="shared" si="171"/>
        <v/>
      </c>
      <c r="AK597" s="70" t="str">
        <f t="shared" si="172"/>
        <v/>
      </c>
      <c r="AL597" s="72">
        <f>IF(AK597="Adjust",(_xlfn.XLOOKUP(A597,'Adj factor'!A:A,'Adj factor'!I:I,,0)*AI597),'Aggregate (2)'!AI597)</f>
        <v>0</v>
      </c>
      <c r="AM597" s="72">
        <f t="shared" si="173"/>
        <v>0</v>
      </c>
      <c r="AN597" s="73" t="str">
        <f t="shared" si="174"/>
        <v>No change</v>
      </c>
      <c r="AO597" s="42">
        <f>VLOOKUP(B597,'Growthrates source'!A$2:H$49,8,FALSE)</f>
        <v>4.1448317953169944E-2</v>
      </c>
      <c r="AP597" s="42">
        <f>VLOOKUP(B597,'Growthrates source'!A$2:I$49,9,FALSE)</f>
        <v>6.6454487825566844E-3</v>
      </c>
      <c r="AQ597" s="41">
        <f t="shared" si="175"/>
        <v>0</v>
      </c>
      <c r="AR597" s="41">
        <f t="shared" si="176"/>
        <v>0</v>
      </c>
      <c r="AS597" s="43">
        <f t="shared" si="177"/>
        <v>0</v>
      </c>
      <c r="AT597" s="43">
        <f t="shared" si="178"/>
        <v>0</v>
      </c>
      <c r="AU597" s="43">
        <f t="shared" si="179"/>
        <v>0</v>
      </c>
    </row>
    <row r="598" spans="1:47" x14ac:dyDescent="0.35">
      <c r="A598" t="str">
        <f>_xlfn.XLOOKUP(B598,'country codes'!G:G,'country codes'!H:H,,0)</f>
        <v>Madagascar</v>
      </c>
      <c r="B598" s="34" t="s">
        <v>178</v>
      </c>
      <c r="C598" s="41">
        <v>22966260</v>
      </c>
      <c r="D598" s="34" t="s">
        <v>83</v>
      </c>
      <c r="E598" s="34">
        <v>0</v>
      </c>
      <c r="F598" s="41">
        <v>23588073.5</v>
      </c>
      <c r="G598" s="34">
        <v>0</v>
      </c>
      <c r="I598" s="34">
        <v>0</v>
      </c>
      <c r="K598" s="34">
        <v>0</v>
      </c>
      <c r="M598" s="34">
        <v>0</v>
      </c>
      <c r="O598" s="34">
        <v>0</v>
      </c>
      <c r="P598" s="41">
        <v>26846541</v>
      </c>
      <c r="Q598" s="34">
        <v>0</v>
      </c>
      <c r="R598" s="34">
        <f t="shared" si="162"/>
        <v>99</v>
      </c>
      <c r="T598" s="34">
        <v>0</v>
      </c>
      <c r="V598" s="34">
        <v>0</v>
      </c>
      <c r="X598" s="34">
        <v>0</v>
      </c>
      <c r="Y598" s="41">
        <v>29611714.000000004</v>
      </c>
      <c r="Z598" s="34">
        <v>0</v>
      </c>
      <c r="AA598" s="34">
        <v>99</v>
      </c>
      <c r="AB598" s="35">
        <f t="shared" si="163"/>
        <v>0</v>
      </c>
      <c r="AC598" s="35">
        <f t="shared" si="164"/>
        <v>0</v>
      </c>
      <c r="AD598" s="35">
        <f t="shared" si="165"/>
        <v>0</v>
      </c>
      <c r="AE598" s="70">
        <f t="shared" si="166"/>
        <v>0</v>
      </c>
      <c r="AF598" s="70" t="str">
        <f t="shared" si="167"/>
        <v/>
      </c>
      <c r="AG598" s="70">
        <f t="shared" si="168"/>
        <v>99</v>
      </c>
      <c r="AH598" s="70" t="str">
        <f t="shared" si="169"/>
        <v>2018 (triag)</v>
      </c>
      <c r="AI598" s="70">
        <f t="shared" si="170"/>
        <v>99</v>
      </c>
      <c r="AJ598" s="70" t="str">
        <f t="shared" si="171"/>
        <v>2018 (triag)</v>
      </c>
      <c r="AK598" s="70" t="str">
        <f t="shared" si="172"/>
        <v/>
      </c>
      <c r="AL598" s="72">
        <f>IF(AK598="Adjust",(_xlfn.XLOOKUP(A598,'Adj factor'!A:A,'Adj factor'!I:I,,0)*AI598),'Aggregate (2)'!AI598)</f>
        <v>99</v>
      </c>
      <c r="AM598" s="72">
        <f t="shared" si="173"/>
        <v>99</v>
      </c>
      <c r="AN598" s="73" t="str">
        <f t="shared" si="174"/>
        <v>No change</v>
      </c>
      <c r="AO598" s="42">
        <f>VLOOKUP(B598,'Growthrates source'!A$2:H$49,8,FALSE)</f>
        <v>4.1448317953169944E-2</v>
      </c>
      <c r="AP598" s="42">
        <f>VLOOKUP(B598,'Growthrates source'!A$2:I$49,9,FALSE)</f>
        <v>6.6454487825566844E-3</v>
      </c>
      <c r="AQ598" s="41">
        <f t="shared" si="175"/>
        <v>80.469502392013482</v>
      </c>
      <c r="AR598" s="41">
        <f t="shared" si="176"/>
        <v>100.99350385266057</v>
      </c>
      <c r="AS598" s="43">
        <f t="shared" si="177"/>
        <v>0</v>
      </c>
      <c r="AT598" s="43">
        <f t="shared" si="178"/>
        <v>3.6876259030912024E-2</v>
      </c>
      <c r="AU598" s="43">
        <f t="shared" si="179"/>
        <v>3.3432715174812236E-2</v>
      </c>
    </row>
    <row r="599" spans="1:47" x14ac:dyDescent="0.35">
      <c r="A599" t="str">
        <f>_xlfn.XLOOKUP(B599,'country codes'!G:G,'country codes'!H:H,,0)</f>
        <v>Madagascar</v>
      </c>
      <c r="B599" s="34" t="s">
        <v>178</v>
      </c>
      <c r="C599" s="41">
        <v>22966261</v>
      </c>
      <c r="D599" s="34" t="s">
        <v>84</v>
      </c>
      <c r="E599" s="34">
        <v>0</v>
      </c>
      <c r="F599" s="41">
        <v>23588073.5</v>
      </c>
      <c r="G599" s="34">
        <v>0</v>
      </c>
      <c r="I599" s="34">
        <v>0</v>
      </c>
      <c r="K599" s="34">
        <v>0</v>
      </c>
      <c r="M599" s="34">
        <v>0</v>
      </c>
      <c r="O599" s="34">
        <v>0</v>
      </c>
      <c r="P599" s="41">
        <v>26846541</v>
      </c>
      <c r="Q599" s="34">
        <v>0</v>
      </c>
      <c r="R599" s="34">
        <f t="shared" si="162"/>
        <v>0</v>
      </c>
      <c r="T599" s="34">
        <v>0</v>
      </c>
      <c r="V599" s="34">
        <v>0</v>
      </c>
      <c r="X599" s="34">
        <v>0</v>
      </c>
      <c r="Y599" s="41">
        <v>29611714.000000004</v>
      </c>
      <c r="Z599" s="34">
        <v>0</v>
      </c>
      <c r="AA599" s="34">
        <v>0</v>
      </c>
      <c r="AB599" s="35">
        <f t="shared" si="163"/>
        <v>0</v>
      </c>
      <c r="AC599" s="35">
        <f t="shared" si="164"/>
        <v>0</v>
      </c>
      <c r="AD599" s="35">
        <f t="shared" si="165"/>
        <v>0</v>
      </c>
      <c r="AE599" s="70">
        <f t="shared" si="166"/>
        <v>0</v>
      </c>
      <c r="AF599" s="70" t="str">
        <f t="shared" si="167"/>
        <v/>
      </c>
      <c r="AG599" s="70">
        <f t="shared" si="168"/>
        <v>0</v>
      </c>
      <c r="AH599" s="70" t="str">
        <f t="shared" si="169"/>
        <v/>
      </c>
      <c r="AI599" s="70">
        <f t="shared" si="170"/>
        <v>0</v>
      </c>
      <c r="AJ599" s="70" t="str">
        <f t="shared" si="171"/>
        <v/>
      </c>
      <c r="AK599" s="70" t="str">
        <f t="shared" si="172"/>
        <v/>
      </c>
      <c r="AL599" s="72">
        <f>IF(AK599="Adjust",(_xlfn.XLOOKUP(A599,'Adj factor'!A:A,'Adj factor'!I:I,,0)*AI599),'Aggregate (2)'!AI599)</f>
        <v>0</v>
      </c>
      <c r="AM599" s="72">
        <f t="shared" si="173"/>
        <v>0</v>
      </c>
      <c r="AN599" s="73" t="str">
        <f t="shared" si="174"/>
        <v>No change</v>
      </c>
      <c r="AO599" s="42">
        <f>VLOOKUP(B599,'Growthrates source'!A$2:H$49,8,FALSE)</f>
        <v>4.1448317953169944E-2</v>
      </c>
      <c r="AP599" s="42">
        <f>VLOOKUP(B599,'Growthrates source'!A$2:I$49,9,FALSE)</f>
        <v>6.6454487825566844E-3</v>
      </c>
      <c r="AQ599" s="41">
        <f t="shared" si="175"/>
        <v>0</v>
      </c>
      <c r="AR599" s="41">
        <f t="shared" si="176"/>
        <v>0</v>
      </c>
      <c r="AS599" s="43">
        <f t="shared" si="177"/>
        <v>0</v>
      </c>
      <c r="AT599" s="43">
        <f t="shared" si="178"/>
        <v>0</v>
      </c>
      <c r="AU599" s="43">
        <f t="shared" si="179"/>
        <v>0</v>
      </c>
    </row>
    <row r="600" spans="1:47" x14ac:dyDescent="0.35">
      <c r="A600" t="str">
        <f>_xlfn.XLOOKUP(B600,'country codes'!G:G,'country codes'!H:H,,0)</f>
        <v>Madagascar</v>
      </c>
      <c r="B600" s="34" t="s">
        <v>178</v>
      </c>
      <c r="C600" s="41">
        <v>22966262</v>
      </c>
      <c r="D600" s="34" t="s">
        <v>126</v>
      </c>
      <c r="E600" s="34">
        <v>0</v>
      </c>
      <c r="F600" s="41">
        <v>23588073.5</v>
      </c>
      <c r="G600" s="34">
        <v>0</v>
      </c>
      <c r="I600" s="34">
        <v>0</v>
      </c>
      <c r="K600" s="34">
        <v>0</v>
      </c>
      <c r="M600" s="34">
        <v>0</v>
      </c>
      <c r="O600" s="34">
        <v>0</v>
      </c>
      <c r="P600" s="41">
        <v>26846541</v>
      </c>
      <c r="Q600" s="34">
        <v>0</v>
      </c>
      <c r="R600" s="34">
        <f t="shared" si="162"/>
        <v>0</v>
      </c>
      <c r="T600" s="34">
        <v>0</v>
      </c>
      <c r="V600" s="34">
        <v>0</v>
      </c>
      <c r="X600" s="34">
        <v>0</v>
      </c>
      <c r="Y600" s="41">
        <v>29611714.000000004</v>
      </c>
      <c r="Z600" s="34">
        <v>0</v>
      </c>
      <c r="AA600" s="34">
        <v>0</v>
      </c>
      <c r="AB600" s="35">
        <f t="shared" si="163"/>
        <v>0</v>
      </c>
      <c r="AC600" s="35">
        <f t="shared" si="164"/>
        <v>0</v>
      </c>
      <c r="AD600" s="35">
        <f t="shared" si="165"/>
        <v>0</v>
      </c>
      <c r="AE600" s="70">
        <f t="shared" si="166"/>
        <v>0</v>
      </c>
      <c r="AF600" s="70" t="str">
        <f t="shared" si="167"/>
        <v/>
      </c>
      <c r="AG600" s="70">
        <f t="shared" si="168"/>
        <v>0</v>
      </c>
      <c r="AH600" s="70" t="str">
        <f t="shared" si="169"/>
        <v/>
      </c>
      <c r="AI600" s="70">
        <f t="shared" si="170"/>
        <v>0</v>
      </c>
      <c r="AJ600" s="70" t="str">
        <f t="shared" si="171"/>
        <v/>
      </c>
      <c r="AK600" s="70" t="str">
        <f t="shared" si="172"/>
        <v/>
      </c>
      <c r="AL600" s="72">
        <f>IF(AK600="Adjust",(_xlfn.XLOOKUP(A600,'Adj factor'!A:A,'Adj factor'!I:I,,0)*AI600),'Aggregate (2)'!AI600)</f>
        <v>0</v>
      </c>
      <c r="AM600" s="72">
        <f t="shared" si="173"/>
        <v>0</v>
      </c>
      <c r="AN600" s="73" t="str">
        <f t="shared" si="174"/>
        <v>No change</v>
      </c>
      <c r="AO600" s="42">
        <f>VLOOKUP(B600,'Growthrates source'!A$2:H$49,8,FALSE)</f>
        <v>4.1448317953169944E-2</v>
      </c>
      <c r="AP600" s="42">
        <f>VLOOKUP(B600,'Growthrates source'!A$2:I$49,9,FALSE)</f>
        <v>6.6454487825566844E-3</v>
      </c>
      <c r="AQ600" s="41">
        <f t="shared" si="175"/>
        <v>0</v>
      </c>
      <c r="AR600" s="41">
        <f t="shared" si="176"/>
        <v>0</v>
      </c>
      <c r="AS600" s="43">
        <f t="shared" si="177"/>
        <v>0</v>
      </c>
      <c r="AT600" s="43">
        <f t="shared" si="178"/>
        <v>0</v>
      </c>
      <c r="AU600" s="43">
        <f t="shared" si="179"/>
        <v>0</v>
      </c>
    </row>
    <row r="601" spans="1:47" x14ac:dyDescent="0.35">
      <c r="A601" t="str">
        <f>_xlfn.XLOOKUP(B601,'country codes'!G:G,'country codes'!H:H,,0)</f>
        <v>Madagascar</v>
      </c>
      <c r="B601" s="34" t="s">
        <v>178</v>
      </c>
      <c r="C601" s="41">
        <v>22966263</v>
      </c>
      <c r="D601" s="34" t="s">
        <v>87</v>
      </c>
      <c r="E601" s="34">
        <v>0</v>
      </c>
      <c r="F601" s="41">
        <v>23588073.5</v>
      </c>
      <c r="G601" s="34">
        <v>0</v>
      </c>
      <c r="I601" s="34">
        <v>0</v>
      </c>
      <c r="K601" s="34">
        <v>0</v>
      </c>
      <c r="M601" s="34">
        <v>0</v>
      </c>
      <c r="O601" s="34">
        <v>0</v>
      </c>
      <c r="P601" s="41">
        <v>26846541</v>
      </c>
      <c r="Q601" s="34">
        <v>0</v>
      </c>
      <c r="R601" s="34">
        <f t="shared" si="162"/>
        <v>602</v>
      </c>
      <c r="T601" s="34">
        <v>0</v>
      </c>
      <c r="V601" s="34">
        <v>0</v>
      </c>
      <c r="X601" s="34">
        <v>0</v>
      </c>
      <c r="Y601" s="41">
        <v>29611714.000000004</v>
      </c>
      <c r="Z601" s="34">
        <v>0</v>
      </c>
      <c r="AA601" s="34">
        <v>602</v>
      </c>
      <c r="AB601" s="35">
        <f t="shared" si="163"/>
        <v>0</v>
      </c>
      <c r="AC601" s="35">
        <f t="shared" si="164"/>
        <v>0</v>
      </c>
      <c r="AD601" s="35">
        <f t="shared" si="165"/>
        <v>0</v>
      </c>
      <c r="AE601" s="70">
        <f t="shared" si="166"/>
        <v>0</v>
      </c>
      <c r="AF601" s="70" t="str">
        <f t="shared" si="167"/>
        <v/>
      </c>
      <c r="AG601" s="70">
        <f t="shared" si="168"/>
        <v>602</v>
      </c>
      <c r="AH601" s="70" t="str">
        <f t="shared" si="169"/>
        <v>2018 (triag)</v>
      </c>
      <c r="AI601" s="70">
        <f t="shared" si="170"/>
        <v>602</v>
      </c>
      <c r="AJ601" s="70" t="str">
        <f t="shared" si="171"/>
        <v>2018 (triag)</v>
      </c>
      <c r="AK601" s="70" t="str">
        <f t="shared" si="172"/>
        <v/>
      </c>
      <c r="AL601" s="72">
        <f>IF(AK601="Adjust",(_xlfn.XLOOKUP(A601,'Adj factor'!A:A,'Adj factor'!I:I,,0)*AI601),'Aggregate (2)'!AI601)</f>
        <v>602</v>
      </c>
      <c r="AM601" s="72">
        <f t="shared" si="173"/>
        <v>602</v>
      </c>
      <c r="AN601" s="73" t="str">
        <f t="shared" si="174"/>
        <v>No change</v>
      </c>
      <c r="AO601" s="42">
        <f>VLOOKUP(B601,'Growthrates source'!A$2:H$49,8,FALSE)</f>
        <v>4.1448317953169944E-2</v>
      </c>
      <c r="AP601" s="42">
        <f>VLOOKUP(B601,'Growthrates source'!A$2:I$49,9,FALSE)</f>
        <v>6.6454487825566844E-3</v>
      </c>
      <c r="AQ601" s="41">
        <f t="shared" si="175"/>
        <v>489.31960040396075</v>
      </c>
      <c r="AR601" s="41">
        <f t="shared" si="176"/>
        <v>614.12211433638038</v>
      </c>
      <c r="AS601" s="43">
        <f t="shared" si="177"/>
        <v>0</v>
      </c>
      <c r="AT601" s="43">
        <f t="shared" si="178"/>
        <v>0.22423745390514183</v>
      </c>
      <c r="AU601" s="43">
        <f t="shared" si="179"/>
        <v>0.20329792459835319</v>
      </c>
    </row>
    <row r="602" spans="1:47" x14ac:dyDescent="0.35">
      <c r="A602" t="str">
        <f>_xlfn.XLOOKUP(B602,'country codes'!G:G,'country codes'!H:H,,0)</f>
        <v>Mali</v>
      </c>
      <c r="B602" s="34" t="s">
        <v>180</v>
      </c>
      <c r="C602" s="41">
        <v>16514686.999999991</v>
      </c>
      <c r="D602" s="34" t="s">
        <v>135</v>
      </c>
      <c r="E602" s="34">
        <v>3525</v>
      </c>
      <c r="F602" s="41">
        <v>17004032.499999996</v>
      </c>
      <c r="G602" s="34">
        <v>4063</v>
      </c>
      <c r="H602" s="34">
        <v>17551814.000000004</v>
      </c>
      <c r="I602" s="34">
        <v>3576</v>
      </c>
      <c r="J602" s="34">
        <v>18112906.500000004</v>
      </c>
      <c r="K602" s="34">
        <v>3583</v>
      </c>
      <c r="L602" s="34">
        <v>18700106</v>
      </c>
      <c r="M602" s="34">
        <v>4570</v>
      </c>
      <c r="N602" s="34">
        <v>19311354.499999996</v>
      </c>
      <c r="O602" s="34">
        <v>4576</v>
      </c>
      <c r="P602" s="41">
        <v>19934298.000000004</v>
      </c>
      <c r="Q602" s="34">
        <v>5155</v>
      </c>
      <c r="R602" s="34">
        <f t="shared" si="162"/>
        <v>5155</v>
      </c>
      <c r="S602" s="34">
        <v>20567423.999999989</v>
      </c>
      <c r="T602" s="34">
        <v>0</v>
      </c>
      <c r="U602" s="34">
        <v>21224040.000000004</v>
      </c>
      <c r="V602" s="34">
        <v>0</v>
      </c>
      <c r="W602" s="34">
        <v>21904982.999999996</v>
      </c>
      <c r="X602" s="34">
        <v>0</v>
      </c>
      <c r="Y602" s="41">
        <v>22593590.500000022</v>
      </c>
      <c r="Z602" s="34">
        <v>8998</v>
      </c>
      <c r="AA602" s="34">
        <v>2866</v>
      </c>
      <c r="AB602" s="35">
        <f t="shared" si="163"/>
        <v>4063</v>
      </c>
      <c r="AC602" s="35">
        <f t="shared" si="164"/>
        <v>5155</v>
      </c>
      <c r="AD602" s="35">
        <f t="shared" si="165"/>
        <v>8998</v>
      </c>
      <c r="AE602" s="70">
        <f t="shared" si="166"/>
        <v>4063</v>
      </c>
      <c r="AF602" s="70">
        <f t="shared" si="167"/>
        <v>2013</v>
      </c>
      <c r="AG602" s="70">
        <f t="shared" si="168"/>
        <v>5155</v>
      </c>
      <c r="AH602" s="70">
        <f t="shared" si="169"/>
        <v>2018</v>
      </c>
      <c r="AI602" s="70">
        <f t="shared" si="170"/>
        <v>8998</v>
      </c>
      <c r="AJ602" s="70">
        <f t="shared" si="171"/>
        <v>2022</v>
      </c>
      <c r="AK602" s="70" t="str">
        <f t="shared" si="172"/>
        <v/>
      </c>
      <c r="AL602" s="72">
        <f>IF(AK602="Adjust",(_xlfn.XLOOKUP(A602,'Adj factor'!A:A,'Adj factor'!I:I,,0)*AI602),'Aggregate (2)'!AI602)</f>
        <v>8998</v>
      </c>
      <c r="AM602" s="72">
        <f t="shared" si="173"/>
        <v>8998</v>
      </c>
      <c r="AN602" s="73" t="str">
        <f t="shared" si="174"/>
        <v>Increasing</v>
      </c>
      <c r="AO602" s="42">
        <f>VLOOKUP(B602,'Growthrates source'!A$2:H$49,8,FALSE)</f>
        <v>3.5406206546388264E-2</v>
      </c>
      <c r="AP602" s="42">
        <f>VLOOKUP(B602,'Growthrates source'!A$2:I$49,9,FALSE)</f>
        <v>8.9309654310665287E-4</v>
      </c>
      <c r="AQ602" s="41">
        <f t="shared" si="175"/>
        <v>2401.0023516244009</v>
      </c>
      <c r="AR602" s="41">
        <f t="shared" si="176"/>
        <v>2873.689140194655</v>
      </c>
      <c r="AS602" s="43">
        <f t="shared" si="177"/>
        <v>2.3894332123865332</v>
      </c>
      <c r="AT602" s="43">
        <f t="shared" si="178"/>
        <v>2.5859952530056485</v>
      </c>
      <c r="AU602" s="43">
        <f t="shared" si="179"/>
        <v>3.9825454037506747</v>
      </c>
    </row>
    <row r="603" spans="1:47" x14ac:dyDescent="0.35">
      <c r="A603" t="str">
        <f>_xlfn.XLOOKUP(B603,'country codes'!G:G,'country codes'!H:H,,0)</f>
        <v>Mali</v>
      </c>
      <c r="B603" s="34" t="s">
        <v>180</v>
      </c>
      <c r="C603" s="41">
        <v>16514688</v>
      </c>
      <c r="D603" s="34" t="s">
        <v>139</v>
      </c>
      <c r="E603" s="34">
        <v>8514</v>
      </c>
      <c r="F603" s="41">
        <v>17004032.499999996</v>
      </c>
      <c r="G603" s="34">
        <v>0</v>
      </c>
      <c r="I603" s="34">
        <v>0</v>
      </c>
      <c r="K603" s="34">
        <v>0</v>
      </c>
      <c r="M603" s="34">
        <v>9530</v>
      </c>
      <c r="O603" s="34">
        <v>0</v>
      </c>
      <c r="P603" s="41">
        <v>19934298.000000004</v>
      </c>
      <c r="Q603" s="34">
        <v>11986</v>
      </c>
      <c r="R603" s="34">
        <f t="shared" si="162"/>
        <v>11986</v>
      </c>
      <c r="T603" s="34">
        <v>0</v>
      </c>
      <c r="V603" s="34">
        <v>0</v>
      </c>
      <c r="X603" s="34">
        <v>0</v>
      </c>
      <c r="Y603" s="41">
        <v>22593590.500000022</v>
      </c>
      <c r="Z603" s="34">
        <v>12654</v>
      </c>
      <c r="AA603" s="34">
        <v>5225</v>
      </c>
      <c r="AB603" s="35">
        <f t="shared" si="163"/>
        <v>8514</v>
      </c>
      <c r="AC603" s="35">
        <f t="shared" si="164"/>
        <v>11986</v>
      </c>
      <c r="AD603" s="35">
        <f t="shared" si="165"/>
        <v>12654</v>
      </c>
      <c r="AE603" s="70">
        <f t="shared" si="166"/>
        <v>8514</v>
      </c>
      <c r="AF603" s="70">
        <f t="shared" si="167"/>
        <v>2012</v>
      </c>
      <c r="AG603" s="70">
        <f t="shared" si="168"/>
        <v>11986</v>
      </c>
      <c r="AH603" s="70">
        <f t="shared" si="169"/>
        <v>2018</v>
      </c>
      <c r="AI603" s="70">
        <f t="shared" si="170"/>
        <v>12654</v>
      </c>
      <c r="AJ603" s="70">
        <f t="shared" si="171"/>
        <v>2022</v>
      </c>
      <c r="AK603" s="70" t="str">
        <f t="shared" si="172"/>
        <v/>
      </c>
      <c r="AL603" s="72">
        <f>IF(AK603="Adjust",(_xlfn.XLOOKUP(A603,'Adj factor'!A:A,'Adj factor'!I:I,,0)*AI603),'Aggregate (2)'!AI603)</f>
        <v>12654</v>
      </c>
      <c r="AM603" s="72">
        <f t="shared" si="173"/>
        <v>12654</v>
      </c>
      <c r="AN603" s="73" t="str">
        <f t="shared" si="174"/>
        <v>Increasing</v>
      </c>
      <c r="AO603" s="42">
        <f>VLOOKUP(B603,'Growthrates source'!A$2:H$49,8,FALSE)</f>
        <v>3.5406206546388264E-2</v>
      </c>
      <c r="AP603" s="42">
        <f>VLOOKUP(B603,'Growthrates source'!A$2:I$49,9,FALSE)</f>
        <v>8.9309654310665287E-4</v>
      </c>
      <c r="AQ603" s="41">
        <f t="shared" si="175"/>
        <v>4377.2635335790283</v>
      </c>
      <c r="AR603" s="41">
        <f t="shared" si="176"/>
        <v>5239.0180591476183</v>
      </c>
      <c r="AS603" s="43">
        <f t="shared" si="177"/>
        <v>5.0070475929753728</v>
      </c>
      <c r="AT603" s="43">
        <f t="shared" si="178"/>
        <v>6.0127524932154612</v>
      </c>
      <c r="AU603" s="43">
        <f t="shared" si="179"/>
        <v>5.600703438437546</v>
      </c>
    </row>
    <row r="604" spans="1:47" x14ac:dyDescent="0.35">
      <c r="A604" t="str">
        <f>_xlfn.XLOOKUP(B604,'country codes'!G:G,'country codes'!H:H,,0)</f>
        <v>Mali</v>
      </c>
      <c r="B604" s="34" t="s">
        <v>180</v>
      </c>
      <c r="C604" s="41">
        <v>16514689</v>
      </c>
      <c r="D604" s="34" t="s">
        <v>138</v>
      </c>
      <c r="E604" s="34">
        <v>3540</v>
      </c>
      <c r="F604" s="41">
        <v>17004032.499999996</v>
      </c>
      <c r="G604" s="34">
        <v>3922</v>
      </c>
      <c r="I604" s="34">
        <v>0</v>
      </c>
      <c r="K604" s="34">
        <v>0</v>
      </c>
      <c r="M604" s="34">
        <v>5314</v>
      </c>
      <c r="O604" s="34">
        <v>0</v>
      </c>
      <c r="P604" s="41">
        <v>19934298.000000004</v>
      </c>
      <c r="Q604" s="34">
        <v>6470</v>
      </c>
      <c r="R604" s="34">
        <f t="shared" si="162"/>
        <v>6470</v>
      </c>
      <c r="T604" s="34">
        <v>0</v>
      </c>
      <c r="V604" s="34">
        <v>0</v>
      </c>
      <c r="X604" s="34">
        <v>0</v>
      </c>
      <c r="Y604" s="41">
        <v>22593590.500000022</v>
      </c>
      <c r="Z604" s="34">
        <v>3258</v>
      </c>
      <c r="AA604" s="34">
        <v>3169</v>
      </c>
      <c r="AB604" s="35">
        <f t="shared" si="163"/>
        <v>3922</v>
      </c>
      <c r="AC604" s="35">
        <f t="shared" si="164"/>
        <v>6470</v>
      </c>
      <c r="AD604" s="35">
        <f t="shared" si="165"/>
        <v>3258</v>
      </c>
      <c r="AE604" s="70">
        <f t="shared" si="166"/>
        <v>3922</v>
      </c>
      <c r="AF604" s="70">
        <f t="shared" si="167"/>
        <v>2013</v>
      </c>
      <c r="AG604" s="70">
        <f t="shared" si="168"/>
        <v>6470</v>
      </c>
      <c r="AH604" s="70">
        <f t="shared" si="169"/>
        <v>2018</v>
      </c>
      <c r="AI604" s="70">
        <f t="shared" si="170"/>
        <v>3258</v>
      </c>
      <c r="AJ604" s="70">
        <f t="shared" si="171"/>
        <v>2022</v>
      </c>
      <c r="AK604" s="70" t="str">
        <f t="shared" si="172"/>
        <v>Adjust</v>
      </c>
      <c r="AL604" s="72">
        <f>IF(AK604="Adjust",(_xlfn.XLOOKUP(A604,'Adj factor'!A:A,'Adj factor'!I:I,,0)*AI604),'Aggregate (2)'!AI604)</f>
        <v>3840.010008896797</v>
      </c>
      <c r="AM604" s="72">
        <f t="shared" si="173"/>
        <v>6470</v>
      </c>
      <c r="AN604" s="73" t="str">
        <f t="shared" si="174"/>
        <v>Decreasing</v>
      </c>
      <c r="AO604" s="42">
        <f>VLOOKUP(B604,'Growthrates source'!A$2:H$49,8,FALSE)</f>
        <v>3.5406206546388264E-2</v>
      </c>
      <c r="AP604" s="42">
        <f>VLOOKUP(B604,'Growthrates source'!A$2:I$49,9,FALSE)</f>
        <v>8.9309654310665287E-4</v>
      </c>
      <c r="AQ604" s="41">
        <f t="shared" si="175"/>
        <v>2654.8417488826681</v>
      </c>
      <c r="AR604" s="41">
        <f t="shared" si="176"/>
        <v>3177.5020534811106</v>
      </c>
      <c r="AS604" s="43">
        <f t="shared" si="177"/>
        <v>2.3065117053851791</v>
      </c>
      <c r="AT604" s="43">
        <f t="shared" si="178"/>
        <v>3.2456623253048584</v>
      </c>
      <c r="AU604" s="43">
        <f t="shared" si="179"/>
        <v>2.8636440055864489</v>
      </c>
    </row>
    <row r="605" spans="1:47" x14ac:dyDescent="0.35">
      <c r="A605" t="str">
        <f>_xlfn.XLOOKUP(B605,'country codes'!G:G,'country codes'!H:H,,0)</f>
        <v>Mali</v>
      </c>
      <c r="B605" s="34" t="s">
        <v>180</v>
      </c>
      <c r="C605" s="41">
        <v>16514690</v>
      </c>
      <c r="D605" s="34" t="s">
        <v>82</v>
      </c>
      <c r="E605" s="34">
        <v>4</v>
      </c>
      <c r="F605" s="41">
        <v>17004032.499999996</v>
      </c>
      <c r="G605" s="34">
        <v>218</v>
      </c>
      <c r="I605" s="34">
        <v>194</v>
      </c>
      <c r="K605" s="34">
        <v>514</v>
      </c>
      <c r="M605" s="34">
        <v>0</v>
      </c>
      <c r="O605" s="34">
        <v>0</v>
      </c>
      <c r="P605" s="41">
        <v>19934298.000000004</v>
      </c>
      <c r="Q605" s="34">
        <v>0</v>
      </c>
      <c r="R605" s="34">
        <f t="shared" si="162"/>
        <v>1424</v>
      </c>
      <c r="T605" s="34">
        <v>170</v>
      </c>
      <c r="V605" s="34">
        <v>109</v>
      </c>
      <c r="X605" s="34">
        <v>82</v>
      </c>
      <c r="Y605" s="41">
        <v>22593590.500000022</v>
      </c>
      <c r="Z605" s="34">
        <v>36980</v>
      </c>
      <c r="AA605" s="34">
        <v>1424</v>
      </c>
      <c r="AB605" s="35">
        <f t="shared" si="163"/>
        <v>514</v>
      </c>
      <c r="AC605" s="35">
        <f t="shared" si="164"/>
        <v>170</v>
      </c>
      <c r="AD605" s="35">
        <f t="shared" si="165"/>
        <v>36980</v>
      </c>
      <c r="AE605" s="70">
        <f t="shared" si="166"/>
        <v>218</v>
      </c>
      <c r="AF605" s="70">
        <f t="shared" si="167"/>
        <v>2013</v>
      </c>
      <c r="AG605" s="70">
        <f t="shared" si="168"/>
        <v>1424</v>
      </c>
      <c r="AH605" s="70" t="str">
        <f t="shared" si="169"/>
        <v>2018 (triag)</v>
      </c>
      <c r="AI605" s="70">
        <f t="shared" si="170"/>
        <v>36980</v>
      </c>
      <c r="AJ605" s="70">
        <f t="shared" si="171"/>
        <v>2022</v>
      </c>
      <c r="AK605" s="70" t="str">
        <f t="shared" si="172"/>
        <v/>
      </c>
      <c r="AL605" s="72">
        <f>IF(AK605="Adjust",(_xlfn.XLOOKUP(A605,'Adj factor'!A:A,'Adj factor'!I:I,,0)*AI605),'Aggregate (2)'!AI605)</f>
        <v>36980</v>
      </c>
      <c r="AM605" s="72">
        <f t="shared" si="173"/>
        <v>36980</v>
      </c>
      <c r="AN605" s="73" t="str">
        <f t="shared" si="174"/>
        <v>Increasing</v>
      </c>
      <c r="AO605" s="42">
        <f>VLOOKUP(B605,'Growthrates source'!A$2:H$49,8,FALSE)</f>
        <v>3.5406206546388264E-2</v>
      </c>
      <c r="AP605" s="42">
        <f>VLOOKUP(B605,'Growthrates source'!A$2:I$49,9,FALSE)</f>
        <v>8.9309654310665287E-4</v>
      </c>
      <c r="AQ605" s="41">
        <f t="shared" si="175"/>
        <v>1192.9613917352222</v>
      </c>
      <c r="AR605" s="41">
        <f t="shared" si="176"/>
        <v>1427.8204241581259</v>
      </c>
      <c r="AS605" s="43">
        <f t="shared" si="177"/>
        <v>0.12820488316521392</v>
      </c>
      <c r="AT605" s="43">
        <f t="shared" si="178"/>
        <v>0.71434670034530423</v>
      </c>
      <c r="AU605" s="43">
        <f t="shared" si="179"/>
        <v>16.367473775361187</v>
      </c>
    </row>
    <row r="606" spans="1:47" x14ac:dyDescent="0.35">
      <c r="A606" t="str">
        <f>_xlfn.XLOOKUP(B606,'country codes'!G:G,'country codes'!H:H,,0)</f>
        <v>Mali</v>
      </c>
      <c r="B606" s="34" t="s">
        <v>180</v>
      </c>
      <c r="C606" s="41">
        <v>16514691</v>
      </c>
      <c r="D606" s="34" t="s">
        <v>60</v>
      </c>
      <c r="E606" s="34">
        <v>0</v>
      </c>
      <c r="F606" s="41">
        <v>17004032.499999996</v>
      </c>
      <c r="G606" s="34">
        <v>0</v>
      </c>
      <c r="I606" s="34">
        <v>107</v>
      </c>
      <c r="K606" s="34">
        <v>385</v>
      </c>
      <c r="M606" s="34">
        <v>0</v>
      </c>
      <c r="O606" s="34">
        <v>0</v>
      </c>
      <c r="P606" s="41">
        <v>19934298.000000004</v>
      </c>
      <c r="Q606" s="34">
        <v>0</v>
      </c>
      <c r="R606" s="34">
        <f t="shared" si="162"/>
        <v>30</v>
      </c>
      <c r="T606" s="34">
        <v>121</v>
      </c>
      <c r="V606" s="34">
        <v>34</v>
      </c>
      <c r="X606" s="34">
        <v>53</v>
      </c>
      <c r="Y606" s="41">
        <v>22593590.500000022</v>
      </c>
      <c r="Z606" s="34">
        <v>11642</v>
      </c>
      <c r="AA606" s="34">
        <v>30</v>
      </c>
      <c r="AB606" s="35">
        <f t="shared" si="163"/>
        <v>385</v>
      </c>
      <c r="AC606" s="35">
        <f t="shared" si="164"/>
        <v>121</v>
      </c>
      <c r="AD606" s="35">
        <f t="shared" si="165"/>
        <v>11642</v>
      </c>
      <c r="AE606" s="70">
        <f t="shared" si="166"/>
        <v>107</v>
      </c>
      <c r="AF606" s="70">
        <f t="shared" si="167"/>
        <v>2014</v>
      </c>
      <c r="AG606" s="70">
        <f t="shared" si="168"/>
        <v>30</v>
      </c>
      <c r="AH606" s="70" t="str">
        <f t="shared" si="169"/>
        <v>2018 (triag)</v>
      </c>
      <c r="AI606" s="70">
        <f t="shared" si="170"/>
        <v>11642</v>
      </c>
      <c r="AJ606" s="70">
        <f t="shared" si="171"/>
        <v>2022</v>
      </c>
      <c r="AK606" s="70" t="str">
        <f t="shared" si="172"/>
        <v/>
      </c>
      <c r="AL606" s="72">
        <f>IF(AK606="Adjust",(_xlfn.XLOOKUP(A606,'Adj factor'!A:A,'Adj factor'!I:I,,0)*AI606),'Aggregate (2)'!AI606)</f>
        <v>11642</v>
      </c>
      <c r="AM606" s="72">
        <f t="shared" si="173"/>
        <v>11642</v>
      </c>
      <c r="AN606" s="73" t="str">
        <f t="shared" si="174"/>
        <v>Increasing</v>
      </c>
      <c r="AO606" s="42">
        <f>VLOOKUP(B606,'Growthrates source'!A$2:H$49,8,FALSE)</f>
        <v>3.5406206546388264E-2</v>
      </c>
      <c r="AP606" s="42">
        <f>VLOOKUP(B606,'Growthrates source'!A$2:I$49,9,FALSE)</f>
        <v>8.9309654310665287E-4</v>
      </c>
      <c r="AQ606" s="41">
        <f t="shared" si="175"/>
        <v>25.132613589927434</v>
      </c>
      <c r="AR606" s="41">
        <f t="shared" si="176"/>
        <v>30.080486464005464</v>
      </c>
      <c r="AS606" s="43">
        <f t="shared" si="177"/>
        <v>6.2926249993935271E-2</v>
      </c>
      <c r="AT606" s="43">
        <f t="shared" si="178"/>
        <v>1.5049438911769049E-2</v>
      </c>
      <c r="AU606" s="43">
        <f t="shared" si="179"/>
        <v>5.1527887964509178</v>
      </c>
    </row>
    <row r="607" spans="1:47" x14ac:dyDescent="0.35">
      <c r="A607" t="str">
        <f>_xlfn.XLOOKUP(B607,'country codes'!G:G,'country codes'!H:H,,0)</f>
        <v>Mali</v>
      </c>
      <c r="B607" s="34" t="s">
        <v>180</v>
      </c>
      <c r="C607" s="41">
        <v>16514692</v>
      </c>
      <c r="D607" s="34" t="s">
        <v>127</v>
      </c>
      <c r="E607" s="34">
        <v>0</v>
      </c>
      <c r="F607" s="41">
        <v>17004032.499999996</v>
      </c>
      <c r="G607" s="34">
        <v>0</v>
      </c>
      <c r="I607" s="34">
        <v>0</v>
      </c>
      <c r="K607" s="34">
        <v>0</v>
      </c>
      <c r="M607" s="34">
        <v>0</v>
      </c>
      <c r="O607" s="34">
        <v>0</v>
      </c>
      <c r="P607" s="41">
        <v>19934298.000000004</v>
      </c>
      <c r="Q607" s="34">
        <v>1152</v>
      </c>
      <c r="R607" s="34">
        <f t="shared" si="162"/>
        <v>1152</v>
      </c>
      <c r="T607" s="34">
        <v>0</v>
      </c>
      <c r="V607" s="34">
        <v>3303</v>
      </c>
      <c r="X607" s="34">
        <v>0</v>
      </c>
      <c r="Y607" s="41">
        <v>22593590.500000022</v>
      </c>
      <c r="Z607" s="34">
        <v>0</v>
      </c>
      <c r="AA607" s="34">
        <v>1152</v>
      </c>
      <c r="AB607" s="35">
        <f t="shared" si="163"/>
        <v>0</v>
      </c>
      <c r="AC607" s="35">
        <f t="shared" si="164"/>
        <v>1152</v>
      </c>
      <c r="AD607" s="35">
        <f t="shared" si="165"/>
        <v>3303</v>
      </c>
      <c r="AE607" s="70">
        <f t="shared" si="166"/>
        <v>0</v>
      </c>
      <c r="AF607" s="70" t="str">
        <f t="shared" si="167"/>
        <v/>
      </c>
      <c r="AG607" s="70">
        <f t="shared" si="168"/>
        <v>1152</v>
      </c>
      <c r="AH607" s="70">
        <f t="shared" si="169"/>
        <v>2018</v>
      </c>
      <c r="AI607" s="70">
        <f t="shared" si="170"/>
        <v>3303</v>
      </c>
      <c r="AJ607" s="70">
        <f t="shared" si="171"/>
        <v>2020</v>
      </c>
      <c r="AK607" s="70" t="str">
        <f t="shared" si="172"/>
        <v/>
      </c>
      <c r="AL607" s="72">
        <f>IF(AK607="Adjust",(_xlfn.XLOOKUP(A607,'Adj factor'!A:A,'Adj factor'!I:I,,0)*AI607),'Aggregate (2)'!AI607)</f>
        <v>3303</v>
      </c>
      <c r="AM607" s="72">
        <f t="shared" si="173"/>
        <v>3303</v>
      </c>
      <c r="AN607" s="73" t="str">
        <f t="shared" si="174"/>
        <v>Increasing</v>
      </c>
      <c r="AO607" s="42">
        <f>VLOOKUP(B607,'Growthrates source'!A$2:H$49,8,FALSE)</f>
        <v>3.5406206546388264E-2</v>
      </c>
      <c r="AP607" s="42">
        <f>VLOOKUP(B607,'Growthrates source'!A$2:I$49,9,FALSE)</f>
        <v>8.9309654310665287E-4</v>
      </c>
      <c r="AQ607" s="41">
        <f t="shared" si="175"/>
        <v>965.09236185321345</v>
      </c>
      <c r="AR607" s="41">
        <f t="shared" si="176"/>
        <v>1155.0906802178097</v>
      </c>
      <c r="AS607" s="43">
        <f t="shared" si="177"/>
        <v>0</v>
      </c>
      <c r="AT607" s="43">
        <f t="shared" si="178"/>
        <v>0.57789845421193153</v>
      </c>
      <c r="AU607" s="43">
        <f t="shared" si="179"/>
        <v>1.4619190340729584</v>
      </c>
    </row>
    <row r="608" spans="1:47" x14ac:dyDescent="0.35">
      <c r="A608" t="str">
        <f>_xlfn.XLOOKUP(B608,'country codes'!G:G,'country codes'!H:H,,0)</f>
        <v>Mali</v>
      </c>
      <c r="B608" s="34" t="s">
        <v>180</v>
      </c>
      <c r="C608" s="41">
        <v>16514693</v>
      </c>
      <c r="D608" s="34" t="s">
        <v>61</v>
      </c>
      <c r="E608" s="34">
        <v>0</v>
      </c>
      <c r="F608" s="41">
        <v>17004032.499999996</v>
      </c>
      <c r="G608" s="34">
        <v>0</v>
      </c>
      <c r="I608" s="34">
        <v>0</v>
      </c>
      <c r="K608" s="34">
        <v>0</v>
      </c>
      <c r="M608" s="34">
        <v>0</v>
      </c>
      <c r="O608" s="34">
        <v>0</v>
      </c>
      <c r="P608" s="41">
        <v>19934298.000000004</v>
      </c>
      <c r="Q608" s="34">
        <v>0</v>
      </c>
      <c r="R608" s="34">
        <f t="shared" si="162"/>
        <v>7</v>
      </c>
      <c r="T608" s="34">
        <v>0</v>
      </c>
      <c r="V608" s="34">
        <v>0</v>
      </c>
      <c r="X608" s="34">
        <v>0</v>
      </c>
      <c r="Y608" s="41">
        <v>22593590.500000022</v>
      </c>
      <c r="Z608" s="34">
        <v>3342</v>
      </c>
      <c r="AA608" s="34">
        <v>7</v>
      </c>
      <c r="AB608" s="35">
        <f t="shared" si="163"/>
        <v>0</v>
      </c>
      <c r="AC608" s="35">
        <f t="shared" si="164"/>
        <v>0</v>
      </c>
      <c r="AD608" s="35">
        <f t="shared" si="165"/>
        <v>3342</v>
      </c>
      <c r="AE608" s="70">
        <f t="shared" si="166"/>
        <v>0</v>
      </c>
      <c r="AF608" s="70" t="str">
        <f t="shared" si="167"/>
        <v/>
      </c>
      <c r="AG608" s="70">
        <f t="shared" si="168"/>
        <v>7</v>
      </c>
      <c r="AH608" s="70" t="str">
        <f t="shared" si="169"/>
        <v>2018 (triag)</v>
      </c>
      <c r="AI608" s="70">
        <f t="shared" si="170"/>
        <v>3342</v>
      </c>
      <c r="AJ608" s="70">
        <f t="shared" si="171"/>
        <v>2022</v>
      </c>
      <c r="AK608" s="70" t="str">
        <f t="shared" si="172"/>
        <v/>
      </c>
      <c r="AL608" s="72">
        <f>IF(AK608="Adjust",(_xlfn.XLOOKUP(A608,'Adj factor'!A:A,'Adj factor'!I:I,,0)*AI608),'Aggregate (2)'!AI608)</f>
        <v>3342</v>
      </c>
      <c r="AM608" s="72">
        <f t="shared" si="173"/>
        <v>3342</v>
      </c>
      <c r="AN608" s="73" t="str">
        <f t="shared" si="174"/>
        <v>Increasing</v>
      </c>
      <c r="AO608" s="42">
        <f>VLOOKUP(B608,'Growthrates source'!A$2:H$49,8,FALSE)</f>
        <v>3.5406206546388264E-2</v>
      </c>
      <c r="AP608" s="42">
        <f>VLOOKUP(B608,'Growthrates source'!A$2:I$49,9,FALSE)</f>
        <v>8.9309654310665287E-4</v>
      </c>
      <c r="AQ608" s="41">
        <f t="shared" si="175"/>
        <v>5.8642765043164014</v>
      </c>
      <c r="AR608" s="41">
        <f t="shared" si="176"/>
        <v>7.0187801749346077</v>
      </c>
      <c r="AS608" s="43">
        <f t="shared" si="177"/>
        <v>0</v>
      </c>
      <c r="AT608" s="43">
        <f t="shared" si="178"/>
        <v>3.5115357460794448E-3</v>
      </c>
      <c r="AU608" s="43">
        <f t="shared" si="179"/>
        <v>1.4791805667186881</v>
      </c>
    </row>
    <row r="609" spans="1:47" x14ac:dyDescent="0.35">
      <c r="A609" t="str">
        <f>_xlfn.XLOOKUP(B609,'country codes'!G:G,'country codes'!H:H,,0)</f>
        <v>Mali</v>
      </c>
      <c r="B609" s="34" t="s">
        <v>180</v>
      </c>
      <c r="C609" s="41">
        <v>16514694</v>
      </c>
      <c r="D609" s="34" t="s">
        <v>62</v>
      </c>
      <c r="E609" s="34">
        <v>0</v>
      </c>
      <c r="F609" s="41">
        <v>17004032.499999996</v>
      </c>
      <c r="G609" s="34">
        <v>0</v>
      </c>
      <c r="I609" s="34">
        <v>0</v>
      </c>
      <c r="K609" s="34">
        <v>0</v>
      </c>
      <c r="M609" s="34">
        <v>0</v>
      </c>
      <c r="O609" s="34">
        <v>0</v>
      </c>
      <c r="P609" s="41">
        <v>19934298.000000004</v>
      </c>
      <c r="Q609" s="34">
        <v>0</v>
      </c>
      <c r="R609" s="34">
        <f t="shared" si="162"/>
        <v>78</v>
      </c>
      <c r="T609" s="34">
        <v>146</v>
      </c>
      <c r="V609" s="34">
        <v>0</v>
      </c>
      <c r="X609" s="34">
        <v>0</v>
      </c>
      <c r="Y609" s="41">
        <v>22593590.500000022</v>
      </c>
      <c r="Z609" s="34">
        <v>3642</v>
      </c>
      <c r="AA609" s="34">
        <v>78</v>
      </c>
      <c r="AB609" s="35">
        <f t="shared" si="163"/>
        <v>0</v>
      </c>
      <c r="AC609" s="35">
        <f t="shared" si="164"/>
        <v>146</v>
      </c>
      <c r="AD609" s="35">
        <f t="shared" si="165"/>
        <v>3642</v>
      </c>
      <c r="AE609" s="70">
        <f t="shared" si="166"/>
        <v>0</v>
      </c>
      <c r="AF609" s="70" t="str">
        <f t="shared" si="167"/>
        <v/>
      </c>
      <c r="AG609" s="70">
        <f t="shared" si="168"/>
        <v>78</v>
      </c>
      <c r="AH609" s="70" t="str">
        <f t="shared" si="169"/>
        <v>2018 (triag)</v>
      </c>
      <c r="AI609" s="70">
        <f t="shared" si="170"/>
        <v>3642</v>
      </c>
      <c r="AJ609" s="70">
        <f t="shared" si="171"/>
        <v>2022</v>
      </c>
      <c r="AK609" s="70" t="str">
        <f t="shared" si="172"/>
        <v/>
      </c>
      <c r="AL609" s="72">
        <f>IF(AK609="Adjust",(_xlfn.XLOOKUP(A609,'Adj factor'!A:A,'Adj factor'!I:I,,0)*AI609),'Aggregate (2)'!AI609)</f>
        <v>3642</v>
      </c>
      <c r="AM609" s="72">
        <f t="shared" si="173"/>
        <v>3642</v>
      </c>
      <c r="AN609" s="73" t="str">
        <f t="shared" si="174"/>
        <v>Increasing</v>
      </c>
      <c r="AO609" s="42">
        <f>VLOOKUP(B609,'Growthrates source'!A$2:H$49,8,FALSE)</f>
        <v>3.5406206546388264E-2</v>
      </c>
      <c r="AP609" s="42">
        <f>VLOOKUP(B609,'Growthrates source'!A$2:I$49,9,FALSE)</f>
        <v>8.9309654310665287E-4</v>
      </c>
      <c r="AQ609" s="41">
        <f t="shared" si="175"/>
        <v>65.344795333811319</v>
      </c>
      <c r="AR609" s="41">
        <f t="shared" si="176"/>
        <v>78.209264806414197</v>
      </c>
      <c r="AS609" s="43">
        <f t="shared" si="177"/>
        <v>0</v>
      </c>
      <c r="AT609" s="43">
        <f t="shared" si="178"/>
        <v>3.912854117059953E-2</v>
      </c>
      <c r="AU609" s="43">
        <f t="shared" si="179"/>
        <v>1.6119615870704553</v>
      </c>
    </row>
    <row r="610" spans="1:47" x14ac:dyDescent="0.35">
      <c r="A610" t="str">
        <f>_xlfn.XLOOKUP(B610,'country codes'!G:G,'country codes'!H:H,,0)</f>
        <v>Mali</v>
      </c>
      <c r="B610" s="34" t="s">
        <v>180</v>
      </c>
      <c r="C610" s="41">
        <v>16514695</v>
      </c>
      <c r="D610" s="34" t="s">
        <v>227</v>
      </c>
      <c r="E610" s="34">
        <v>0</v>
      </c>
      <c r="F610" s="41">
        <v>17004032.499999996</v>
      </c>
      <c r="G610" s="34">
        <v>0</v>
      </c>
      <c r="I610" s="34">
        <v>0</v>
      </c>
      <c r="K610" s="34">
        <v>0</v>
      </c>
      <c r="M610" s="34">
        <v>0</v>
      </c>
      <c r="O610" s="34">
        <v>0</v>
      </c>
      <c r="P610" s="41">
        <v>19934298.000000004</v>
      </c>
      <c r="Q610" s="34">
        <v>0</v>
      </c>
      <c r="R610" s="34">
        <f t="shared" si="162"/>
        <v>2153</v>
      </c>
      <c r="T610" s="34">
        <v>0</v>
      </c>
      <c r="V610" s="34">
        <v>0</v>
      </c>
      <c r="X610" s="34">
        <v>0</v>
      </c>
      <c r="Y610" s="41">
        <v>22593590.500000022</v>
      </c>
      <c r="Z610" s="34">
        <v>0</v>
      </c>
      <c r="AA610" s="34">
        <v>2153</v>
      </c>
      <c r="AB610" s="35">
        <f t="shared" si="163"/>
        <v>0</v>
      </c>
      <c r="AC610" s="35">
        <f t="shared" si="164"/>
        <v>0</v>
      </c>
      <c r="AD610" s="35">
        <f t="shared" si="165"/>
        <v>0</v>
      </c>
      <c r="AE610" s="70">
        <f t="shared" si="166"/>
        <v>0</v>
      </c>
      <c r="AF610" s="70" t="str">
        <f t="shared" si="167"/>
        <v/>
      </c>
      <c r="AG610" s="70">
        <f t="shared" si="168"/>
        <v>2153</v>
      </c>
      <c r="AH610" s="70" t="str">
        <f t="shared" si="169"/>
        <v>2018 (triag)</v>
      </c>
      <c r="AI610" s="70">
        <f t="shared" si="170"/>
        <v>2153</v>
      </c>
      <c r="AJ610" s="70" t="str">
        <f t="shared" si="171"/>
        <v>2018 (triag)</v>
      </c>
      <c r="AK610" s="70" t="str">
        <f t="shared" si="172"/>
        <v/>
      </c>
      <c r="AL610" s="72">
        <f>IF(AK610="Adjust",(_xlfn.XLOOKUP(A610,'Adj factor'!A:A,'Adj factor'!I:I,,0)*AI610),'Aggregate (2)'!AI610)</f>
        <v>2153</v>
      </c>
      <c r="AM610" s="72">
        <f t="shared" si="173"/>
        <v>2153</v>
      </c>
      <c r="AN610" s="73" t="str">
        <f t="shared" si="174"/>
        <v>No change</v>
      </c>
      <c r="AO610" s="42">
        <f>VLOOKUP(B610,'Growthrates source'!A$2:H$49,8,FALSE)</f>
        <v>3.5406206546388264E-2</v>
      </c>
      <c r="AP610" s="42">
        <f>VLOOKUP(B610,'Growthrates source'!A$2:I$49,9,FALSE)</f>
        <v>8.9309654310665287E-4</v>
      </c>
      <c r="AQ610" s="41">
        <f t="shared" si="175"/>
        <v>1803.6839019704587</v>
      </c>
      <c r="AR610" s="41">
        <f t="shared" si="176"/>
        <v>2158.7762452334587</v>
      </c>
      <c r="AS610" s="43">
        <f t="shared" si="177"/>
        <v>0</v>
      </c>
      <c r="AT610" s="43">
        <f t="shared" si="178"/>
        <v>1.0800480659012921</v>
      </c>
      <c r="AU610" s="43">
        <f t="shared" si="179"/>
        <v>0.9529251227245169</v>
      </c>
    </row>
    <row r="611" spans="1:47" x14ac:dyDescent="0.35">
      <c r="A611" t="str">
        <f>_xlfn.XLOOKUP(B611,'country codes'!G:G,'country codes'!H:H,,0)</f>
        <v>Mali</v>
      </c>
      <c r="B611" s="34" t="s">
        <v>180</v>
      </c>
      <c r="C611" s="41">
        <v>16514696</v>
      </c>
      <c r="D611" s="34" t="s">
        <v>228</v>
      </c>
      <c r="E611" s="34">
        <v>0</v>
      </c>
      <c r="F611" s="41">
        <v>17004032.499999996</v>
      </c>
      <c r="G611" s="34">
        <v>0</v>
      </c>
      <c r="I611" s="34">
        <v>0</v>
      </c>
      <c r="K611" s="34">
        <v>0</v>
      </c>
      <c r="M611" s="34">
        <v>0</v>
      </c>
      <c r="O611" s="34">
        <v>0</v>
      </c>
      <c r="P611" s="41">
        <v>19934298.000000004</v>
      </c>
      <c r="Q611" s="34">
        <v>13</v>
      </c>
      <c r="R611" s="34">
        <f t="shared" si="162"/>
        <v>25</v>
      </c>
      <c r="T611" s="34">
        <v>0</v>
      </c>
      <c r="V611" s="34">
        <v>0</v>
      </c>
      <c r="X611" s="34">
        <v>0</v>
      </c>
      <c r="Y611" s="41">
        <v>22593590.500000022</v>
      </c>
      <c r="Z611" s="34">
        <v>0</v>
      </c>
      <c r="AA611" s="34">
        <v>25</v>
      </c>
      <c r="AB611" s="35">
        <f t="shared" si="163"/>
        <v>0</v>
      </c>
      <c r="AC611" s="35">
        <f t="shared" si="164"/>
        <v>13</v>
      </c>
      <c r="AD611" s="35">
        <f t="shared" si="165"/>
        <v>0</v>
      </c>
      <c r="AE611" s="70">
        <f t="shared" si="166"/>
        <v>0</v>
      </c>
      <c r="AF611" s="70" t="str">
        <f t="shared" si="167"/>
        <v/>
      </c>
      <c r="AG611" s="70">
        <f t="shared" si="168"/>
        <v>25</v>
      </c>
      <c r="AH611" s="70" t="str">
        <f t="shared" si="169"/>
        <v>2018 (triag)</v>
      </c>
      <c r="AI611" s="70">
        <f t="shared" si="170"/>
        <v>25</v>
      </c>
      <c r="AJ611" s="70" t="str">
        <f t="shared" si="171"/>
        <v>2018 (triag)</v>
      </c>
      <c r="AK611" s="70" t="str">
        <f t="shared" si="172"/>
        <v/>
      </c>
      <c r="AL611" s="72">
        <f>IF(AK611="Adjust",(_xlfn.XLOOKUP(A611,'Adj factor'!A:A,'Adj factor'!I:I,,0)*AI611),'Aggregate (2)'!AI611)</f>
        <v>25</v>
      </c>
      <c r="AM611" s="72">
        <f t="shared" si="173"/>
        <v>25</v>
      </c>
      <c r="AN611" s="73" t="str">
        <f t="shared" si="174"/>
        <v>No change</v>
      </c>
      <c r="AO611" s="42">
        <f>VLOOKUP(B611,'Growthrates source'!A$2:H$49,8,FALSE)</f>
        <v>3.5406206546388264E-2</v>
      </c>
      <c r="AP611" s="42">
        <f>VLOOKUP(B611,'Growthrates source'!A$2:I$49,9,FALSE)</f>
        <v>8.9309654310665287E-4</v>
      </c>
      <c r="AQ611" s="41">
        <f t="shared" si="175"/>
        <v>20.943844658272862</v>
      </c>
      <c r="AR611" s="41">
        <f t="shared" si="176"/>
        <v>25.067072053337885</v>
      </c>
      <c r="AS611" s="43">
        <f t="shared" si="177"/>
        <v>0</v>
      </c>
      <c r="AT611" s="43">
        <f t="shared" si="178"/>
        <v>1.2541199093140875E-2</v>
      </c>
      <c r="AU611" s="43">
        <f t="shared" si="179"/>
        <v>1.1065085029313944E-2</v>
      </c>
    </row>
    <row r="612" spans="1:47" x14ac:dyDescent="0.35">
      <c r="A612" t="str">
        <f>_xlfn.XLOOKUP(B612,'country codes'!G:G,'country codes'!H:H,,0)</f>
        <v>Mali</v>
      </c>
      <c r="B612" s="34" t="s">
        <v>180</v>
      </c>
      <c r="C612" s="41">
        <v>16514697</v>
      </c>
      <c r="D612" s="34" t="s">
        <v>229</v>
      </c>
      <c r="E612" s="34">
        <v>0</v>
      </c>
      <c r="F612" s="41">
        <v>17004032.499999996</v>
      </c>
      <c r="G612" s="34">
        <v>0</v>
      </c>
      <c r="I612" s="34">
        <v>0</v>
      </c>
      <c r="K612" s="34">
        <v>0</v>
      </c>
      <c r="M612" s="34">
        <v>0</v>
      </c>
      <c r="O612" s="34">
        <v>0</v>
      </c>
      <c r="P612" s="41">
        <v>19934298.000000004</v>
      </c>
      <c r="Q612" s="34">
        <v>15</v>
      </c>
      <c r="R612" s="34">
        <f t="shared" si="162"/>
        <v>15</v>
      </c>
      <c r="T612" s="34">
        <v>0</v>
      </c>
      <c r="V612" s="34">
        <v>0</v>
      </c>
      <c r="X612" s="34">
        <v>0</v>
      </c>
      <c r="Y612" s="41">
        <v>22593590.500000022</v>
      </c>
      <c r="Z612" s="34">
        <v>0</v>
      </c>
      <c r="AA612" s="34">
        <v>0</v>
      </c>
      <c r="AB612" s="35">
        <f t="shared" si="163"/>
        <v>0</v>
      </c>
      <c r="AC612" s="35">
        <f t="shared" si="164"/>
        <v>15</v>
      </c>
      <c r="AD612" s="35">
        <f t="shared" si="165"/>
        <v>0</v>
      </c>
      <c r="AE612" s="70">
        <f t="shared" si="166"/>
        <v>0</v>
      </c>
      <c r="AF612" s="70" t="str">
        <f t="shared" si="167"/>
        <v/>
      </c>
      <c r="AG612" s="70">
        <f t="shared" si="168"/>
        <v>15</v>
      </c>
      <c r="AH612" s="70">
        <f t="shared" si="169"/>
        <v>2018</v>
      </c>
      <c r="AI612" s="70">
        <f t="shared" si="170"/>
        <v>15</v>
      </c>
      <c r="AJ612" s="70">
        <f t="shared" si="171"/>
        <v>2018</v>
      </c>
      <c r="AK612" s="70" t="str">
        <f t="shared" si="172"/>
        <v/>
      </c>
      <c r="AL612" s="72">
        <f>IF(AK612="Adjust",(_xlfn.XLOOKUP(A612,'Adj factor'!A:A,'Adj factor'!I:I,,0)*AI612),'Aggregate (2)'!AI612)</f>
        <v>15</v>
      </c>
      <c r="AM612" s="72">
        <f t="shared" si="173"/>
        <v>15</v>
      </c>
      <c r="AN612" s="73" t="str">
        <f t="shared" si="174"/>
        <v>No change</v>
      </c>
      <c r="AO612" s="42">
        <f>VLOOKUP(B612,'Growthrates source'!A$2:H$49,8,FALSE)</f>
        <v>3.5406206546388264E-2</v>
      </c>
      <c r="AP612" s="42">
        <f>VLOOKUP(B612,'Growthrates source'!A$2:I$49,9,FALSE)</f>
        <v>8.9309654310665287E-4</v>
      </c>
      <c r="AQ612" s="41">
        <f t="shared" si="175"/>
        <v>0</v>
      </c>
      <c r="AR612" s="41">
        <f t="shared" si="176"/>
        <v>0</v>
      </c>
      <c r="AS612" s="43">
        <f t="shared" si="177"/>
        <v>0</v>
      </c>
      <c r="AT612" s="43">
        <f t="shared" si="178"/>
        <v>7.5247194558845246E-3</v>
      </c>
      <c r="AU612" s="43">
        <f t="shared" si="179"/>
        <v>6.6390510175883665E-3</v>
      </c>
    </row>
    <row r="613" spans="1:47" x14ac:dyDescent="0.35">
      <c r="A613" t="str">
        <f>_xlfn.XLOOKUP(B613,'country codes'!G:G,'country codes'!H:H,,0)</f>
        <v>Mali</v>
      </c>
      <c r="B613" s="34" t="s">
        <v>180</v>
      </c>
      <c r="C613" s="41">
        <v>16514698</v>
      </c>
      <c r="D613" s="34" t="s">
        <v>133</v>
      </c>
      <c r="E613" s="34">
        <v>0</v>
      </c>
      <c r="F613" s="41">
        <v>17004032.499999996</v>
      </c>
      <c r="G613" s="34">
        <v>0</v>
      </c>
      <c r="I613" s="34">
        <v>0</v>
      </c>
      <c r="K613" s="34">
        <v>0</v>
      </c>
      <c r="M613" s="34">
        <v>0</v>
      </c>
      <c r="O613" s="34">
        <v>0</v>
      </c>
      <c r="P613" s="41">
        <v>19934298.000000004</v>
      </c>
      <c r="Q613" s="34">
        <v>0</v>
      </c>
      <c r="R613" s="34">
        <f t="shared" si="162"/>
        <v>1496</v>
      </c>
      <c r="T613" s="34">
        <v>0</v>
      </c>
      <c r="V613" s="34">
        <v>0</v>
      </c>
      <c r="X613" s="34">
        <v>0</v>
      </c>
      <c r="Y613" s="41">
        <v>22593590.500000022</v>
      </c>
      <c r="Z613" s="34">
        <v>0</v>
      </c>
      <c r="AA613" s="34">
        <v>1496</v>
      </c>
      <c r="AB613" s="35">
        <f t="shared" si="163"/>
        <v>0</v>
      </c>
      <c r="AC613" s="35">
        <f t="shared" si="164"/>
        <v>0</v>
      </c>
      <c r="AD613" s="35">
        <f t="shared" si="165"/>
        <v>0</v>
      </c>
      <c r="AE613" s="70">
        <f t="shared" si="166"/>
        <v>0</v>
      </c>
      <c r="AF613" s="70" t="str">
        <f t="shared" si="167"/>
        <v/>
      </c>
      <c r="AG613" s="70">
        <f t="shared" si="168"/>
        <v>1496</v>
      </c>
      <c r="AH613" s="70" t="str">
        <f t="shared" si="169"/>
        <v>2018 (triag)</v>
      </c>
      <c r="AI613" s="70">
        <f t="shared" si="170"/>
        <v>1496</v>
      </c>
      <c r="AJ613" s="70" t="str">
        <f t="shared" si="171"/>
        <v>2018 (triag)</v>
      </c>
      <c r="AK613" s="70" t="str">
        <f t="shared" si="172"/>
        <v/>
      </c>
      <c r="AL613" s="72">
        <f>IF(AK613="Adjust",(_xlfn.XLOOKUP(A613,'Adj factor'!A:A,'Adj factor'!I:I,,0)*AI613),'Aggregate (2)'!AI613)</f>
        <v>1496</v>
      </c>
      <c r="AM613" s="72">
        <f t="shared" si="173"/>
        <v>1496</v>
      </c>
      <c r="AN613" s="73" t="str">
        <f t="shared" si="174"/>
        <v>No change</v>
      </c>
      <c r="AO613" s="42">
        <f>VLOOKUP(B613,'Growthrates source'!A$2:H$49,8,FALSE)</f>
        <v>3.5406206546388264E-2</v>
      </c>
      <c r="AP613" s="42">
        <f>VLOOKUP(B613,'Growthrates source'!A$2:I$49,9,FALSE)</f>
        <v>8.9309654310665287E-4</v>
      </c>
      <c r="AQ613" s="41">
        <f t="shared" si="175"/>
        <v>1253.279664351048</v>
      </c>
      <c r="AR613" s="41">
        <f t="shared" si="176"/>
        <v>1500.0135916717391</v>
      </c>
      <c r="AS613" s="43">
        <f t="shared" si="177"/>
        <v>0</v>
      </c>
      <c r="AT613" s="43">
        <f t="shared" si="178"/>
        <v>0.75046535373354994</v>
      </c>
      <c r="AU613" s="43">
        <f t="shared" si="179"/>
        <v>0.66213468815414644</v>
      </c>
    </row>
    <row r="614" spans="1:47" x14ac:dyDescent="0.35">
      <c r="A614" t="str">
        <f>_xlfn.XLOOKUP(B614,'country codes'!G:G,'country codes'!H:H,,0)</f>
        <v>Mali</v>
      </c>
      <c r="B614" s="34" t="s">
        <v>180</v>
      </c>
      <c r="C614" s="41">
        <v>16514699</v>
      </c>
      <c r="D614" s="34" t="s">
        <v>230</v>
      </c>
      <c r="E614" s="34">
        <v>0</v>
      </c>
      <c r="F614" s="41">
        <v>17004032.499999996</v>
      </c>
      <c r="G614" s="34">
        <v>0</v>
      </c>
      <c r="I614" s="34">
        <v>0</v>
      </c>
      <c r="K614" s="34">
        <v>0</v>
      </c>
      <c r="M614" s="34">
        <v>0</v>
      </c>
      <c r="O614" s="34">
        <v>0</v>
      </c>
      <c r="P614" s="41">
        <v>19934298.000000004</v>
      </c>
      <c r="Q614" s="34">
        <v>1022</v>
      </c>
      <c r="R614" s="34">
        <f t="shared" si="162"/>
        <v>1041</v>
      </c>
      <c r="T614" s="34">
        <v>0</v>
      </c>
      <c r="V614" s="34">
        <v>0</v>
      </c>
      <c r="X614" s="34">
        <v>0</v>
      </c>
      <c r="Y614" s="41">
        <v>22593590.500000022</v>
      </c>
      <c r="Z614" s="34">
        <v>1481</v>
      </c>
      <c r="AA614" s="34">
        <v>1041</v>
      </c>
      <c r="AB614" s="35">
        <f t="shared" si="163"/>
        <v>0</v>
      </c>
      <c r="AC614" s="35">
        <f t="shared" si="164"/>
        <v>1022</v>
      </c>
      <c r="AD614" s="35">
        <f t="shared" si="165"/>
        <v>1481</v>
      </c>
      <c r="AE614" s="70">
        <f t="shared" si="166"/>
        <v>0</v>
      </c>
      <c r="AF614" s="70" t="str">
        <f t="shared" si="167"/>
        <v/>
      </c>
      <c r="AG614" s="70">
        <f t="shared" si="168"/>
        <v>1041</v>
      </c>
      <c r="AH614" s="70" t="str">
        <f t="shared" si="169"/>
        <v>2018 (triag)</v>
      </c>
      <c r="AI614" s="70">
        <f t="shared" si="170"/>
        <v>1481</v>
      </c>
      <c r="AJ614" s="70">
        <f t="shared" si="171"/>
        <v>2022</v>
      </c>
      <c r="AK614" s="70" t="str">
        <f t="shared" si="172"/>
        <v/>
      </c>
      <c r="AL614" s="72">
        <f>IF(AK614="Adjust",(_xlfn.XLOOKUP(A614,'Adj factor'!A:A,'Adj factor'!I:I,,0)*AI614),'Aggregate (2)'!AI614)</f>
        <v>1481</v>
      </c>
      <c r="AM614" s="72">
        <f t="shared" si="173"/>
        <v>1481</v>
      </c>
      <c r="AN614" s="73" t="str">
        <f t="shared" si="174"/>
        <v>Increasing</v>
      </c>
      <c r="AO614" s="42">
        <f>VLOOKUP(B614,'Growthrates source'!A$2:H$49,8,FALSE)</f>
        <v>3.5406206546388264E-2</v>
      </c>
      <c r="AP614" s="42">
        <f>VLOOKUP(B614,'Growthrates source'!A$2:I$49,9,FALSE)</f>
        <v>8.9309654310665287E-4</v>
      </c>
      <c r="AQ614" s="41">
        <f t="shared" si="175"/>
        <v>872.10169157048188</v>
      </c>
      <c r="AR614" s="41">
        <f t="shared" si="176"/>
        <v>1043.7928803009895</v>
      </c>
      <c r="AS614" s="43">
        <f t="shared" si="177"/>
        <v>0</v>
      </c>
      <c r="AT614" s="43">
        <f t="shared" si="178"/>
        <v>0.52221553023838607</v>
      </c>
      <c r="AU614" s="43">
        <f t="shared" si="179"/>
        <v>0.65549563713655801</v>
      </c>
    </row>
    <row r="615" spans="1:47" x14ac:dyDescent="0.35">
      <c r="A615" t="str">
        <f>_xlfn.XLOOKUP(B615,'country codes'!G:G,'country codes'!H:H,,0)</f>
        <v>Mali</v>
      </c>
      <c r="B615" s="34" t="s">
        <v>180</v>
      </c>
      <c r="C615" s="41">
        <v>16514700</v>
      </c>
      <c r="D615" s="34" t="s">
        <v>136</v>
      </c>
      <c r="E615" s="34">
        <v>0</v>
      </c>
      <c r="F615" s="41">
        <v>17004032.499999996</v>
      </c>
      <c r="G615" s="34">
        <v>0</v>
      </c>
      <c r="I615" s="34">
        <v>0</v>
      </c>
      <c r="K615" s="34">
        <v>0</v>
      </c>
      <c r="M615" s="34">
        <v>0</v>
      </c>
      <c r="O615" s="34">
        <v>0</v>
      </c>
      <c r="P615" s="41">
        <v>19934298.000000004</v>
      </c>
      <c r="Q615" s="34">
        <v>0</v>
      </c>
      <c r="R615" s="34">
        <f t="shared" si="162"/>
        <v>0</v>
      </c>
      <c r="T615" s="34">
        <v>0</v>
      </c>
      <c r="V615" s="34">
        <v>0</v>
      </c>
      <c r="X615" s="34">
        <v>0</v>
      </c>
      <c r="Y615" s="41">
        <v>22593590.500000022</v>
      </c>
      <c r="Z615" s="34">
        <v>0</v>
      </c>
      <c r="AA615" s="34">
        <v>0</v>
      </c>
      <c r="AB615" s="35">
        <f t="shared" si="163"/>
        <v>0</v>
      </c>
      <c r="AC615" s="35">
        <f t="shared" si="164"/>
        <v>0</v>
      </c>
      <c r="AD615" s="35">
        <f t="shared" si="165"/>
        <v>0</v>
      </c>
      <c r="AE615" s="70">
        <f t="shared" si="166"/>
        <v>0</v>
      </c>
      <c r="AF615" s="70" t="str">
        <f t="shared" si="167"/>
        <v/>
      </c>
      <c r="AG615" s="70">
        <f t="shared" si="168"/>
        <v>0</v>
      </c>
      <c r="AH615" s="70" t="str">
        <f t="shared" si="169"/>
        <v/>
      </c>
      <c r="AI615" s="70">
        <f t="shared" si="170"/>
        <v>0</v>
      </c>
      <c r="AJ615" s="70" t="str">
        <f t="shared" si="171"/>
        <v/>
      </c>
      <c r="AK615" s="70" t="str">
        <f t="shared" si="172"/>
        <v/>
      </c>
      <c r="AL615" s="72">
        <f>IF(AK615="Adjust",(_xlfn.XLOOKUP(A615,'Adj factor'!A:A,'Adj factor'!I:I,,0)*AI615),'Aggregate (2)'!AI615)</f>
        <v>0</v>
      </c>
      <c r="AM615" s="72">
        <f t="shared" si="173"/>
        <v>0</v>
      </c>
      <c r="AN615" s="73" t="str">
        <f t="shared" si="174"/>
        <v>No change</v>
      </c>
      <c r="AO615" s="42">
        <f>VLOOKUP(B615,'Growthrates source'!A$2:H$49,8,FALSE)</f>
        <v>3.5406206546388264E-2</v>
      </c>
      <c r="AP615" s="42">
        <f>VLOOKUP(B615,'Growthrates source'!A$2:I$49,9,FALSE)</f>
        <v>8.9309654310665287E-4</v>
      </c>
      <c r="AQ615" s="41">
        <f t="shared" si="175"/>
        <v>0</v>
      </c>
      <c r="AR615" s="41">
        <f t="shared" si="176"/>
        <v>0</v>
      </c>
      <c r="AS615" s="43">
        <f t="shared" si="177"/>
        <v>0</v>
      </c>
      <c r="AT615" s="43">
        <f t="shared" si="178"/>
        <v>0</v>
      </c>
      <c r="AU615" s="43">
        <f t="shared" si="179"/>
        <v>0</v>
      </c>
    </row>
    <row r="616" spans="1:47" x14ac:dyDescent="0.35">
      <c r="A616" t="str">
        <f>_xlfn.XLOOKUP(B616,'country codes'!G:G,'country codes'!H:H,,0)</f>
        <v>Mali</v>
      </c>
      <c r="B616" s="34" t="s">
        <v>180</v>
      </c>
      <c r="C616" s="41">
        <v>16514701</v>
      </c>
      <c r="D616" s="34" t="s">
        <v>231</v>
      </c>
      <c r="E616" s="34">
        <v>0</v>
      </c>
      <c r="F616" s="41">
        <v>17004032.499999996</v>
      </c>
      <c r="G616" s="34">
        <v>0</v>
      </c>
      <c r="I616" s="34">
        <v>0</v>
      </c>
      <c r="K616" s="34">
        <v>0</v>
      </c>
      <c r="M616" s="34">
        <v>0</v>
      </c>
      <c r="O616" s="34">
        <v>0</v>
      </c>
      <c r="P616" s="41">
        <v>19934298.000000004</v>
      </c>
      <c r="Q616" s="34">
        <v>0</v>
      </c>
      <c r="R616" s="34">
        <f t="shared" si="162"/>
        <v>0</v>
      </c>
      <c r="T616" s="34">
        <v>0</v>
      </c>
      <c r="V616" s="34">
        <v>0</v>
      </c>
      <c r="X616" s="34">
        <v>0</v>
      </c>
      <c r="Y616" s="41">
        <v>22593590.500000022</v>
      </c>
      <c r="Z616" s="34">
        <v>0</v>
      </c>
      <c r="AA616" s="34">
        <v>0</v>
      </c>
      <c r="AB616" s="35">
        <f t="shared" si="163"/>
        <v>0</v>
      </c>
      <c r="AC616" s="35">
        <f t="shared" si="164"/>
        <v>0</v>
      </c>
      <c r="AD616" s="35">
        <f t="shared" si="165"/>
        <v>0</v>
      </c>
      <c r="AE616" s="70">
        <f t="shared" si="166"/>
        <v>0</v>
      </c>
      <c r="AF616" s="70" t="str">
        <f t="shared" si="167"/>
        <v/>
      </c>
      <c r="AG616" s="70">
        <f t="shared" si="168"/>
        <v>0</v>
      </c>
      <c r="AH616" s="70" t="str">
        <f t="shared" si="169"/>
        <v/>
      </c>
      <c r="AI616" s="70">
        <f t="shared" si="170"/>
        <v>0</v>
      </c>
      <c r="AJ616" s="70" t="str">
        <f t="shared" si="171"/>
        <v/>
      </c>
      <c r="AK616" s="70" t="str">
        <f t="shared" si="172"/>
        <v/>
      </c>
      <c r="AL616" s="72">
        <f>IF(AK616="Adjust",(_xlfn.XLOOKUP(A616,'Adj factor'!A:A,'Adj factor'!I:I,,0)*AI616),'Aggregate (2)'!AI616)</f>
        <v>0</v>
      </c>
      <c r="AM616" s="72">
        <f t="shared" si="173"/>
        <v>0</v>
      </c>
      <c r="AN616" s="73" t="str">
        <f t="shared" si="174"/>
        <v>No change</v>
      </c>
      <c r="AO616" s="42">
        <f>VLOOKUP(B616,'Growthrates source'!A$2:H$49,8,FALSE)</f>
        <v>3.5406206546388264E-2</v>
      </c>
      <c r="AP616" s="42">
        <f>VLOOKUP(B616,'Growthrates source'!A$2:I$49,9,FALSE)</f>
        <v>8.9309654310665287E-4</v>
      </c>
      <c r="AQ616" s="41">
        <f t="shared" si="175"/>
        <v>0</v>
      </c>
      <c r="AR616" s="41">
        <f t="shared" si="176"/>
        <v>0</v>
      </c>
      <c r="AS616" s="43">
        <f t="shared" si="177"/>
        <v>0</v>
      </c>
      <c r="AT616" s="43">
        <f t="shared" si="178"/>
        <v>0</v>
      </c>
      <c r="AU616" s="43">
        <f t="shared" si="179"/>
        <v>0</v>
      </c>
    </row>
    <row r="617" spans="1:47" x14ac:dyDescent="0.35">
      <c r="A617" t="str">
        <f>_xlfn.XLOOKUP(B617,'country codes'!G:G,'country codes'!H:H,,0)</f>
        <v>Mali</v>
      </c>
      <c r="B617" s="34" t="s">
        <v>180</v>
      </c>
      <c r="C617" s="41">
        <v>16514702</v>
      </c>
      <c r="D617" s="34" t="s">
        <v>141</v>
      </c>
      <c r="E617" s="34">
        <v>0</v>
      </c>
      <c r="F617" s="41">
        <v>17004032.499999996</v>
      </c>
      <c r="G617" s="34">
        <v>0</v>
      </c>
      <c r="I617" s="34">
        <v>0</v>
      </c>
      <c r="K617" s="34">
        <v>0</v>
      </c>
      <c r="M617" s="34">
        <v>0</v>
      </c>
      <c r="O617" s="34">
        <v>0</v>
      </c>
      <c r="P617" s="41">
        <v>19934298.000000004</v>
      </c>
      <c r="Q617" s="34">
        <v>0</v>
      </c>
      <c r="R617" s="34">
        <f t="shared" si="162"/>
        <v>0</v>
      </c>
      <c r="T617" s="34">
        <v>0</v>
      </c>
      <c r="V617" s="34">
        <v>0</v>
      </c>
      <c r="X617" s="34">
        <v>0</v>
      </c>
      <c r="Y617" s="41">
        <v>22593590.500000022</v>
      </c>
      <c r="Z617" s="34">
        <v>0</v>
      </c>
      <c r="AA617" s="34">
        <v>0</v>
      </c>
      <c r="AB617" s="35">
        <f t="shared" si="163"/>
        <v>0</v>
      </c>
      <c r="AC617" s="35">
        <f t="shared" si="164"/>
        <v>0</v>
      </c>
      <c r="AD617" s="35">
        <f t="shared" si="165"/>
        <v>0</v>
      </c>
      <c r="AE617" s="70">
        <f t="shared" si="166"/>
        <v>0</v>
      </c>
      <c r="AF617" s="70" t="str">
        <f t="shared" si="167"/>
        <v/>
      </c>
      <c r="AG617" s="70">
        <f t="shared" si="168"/>
        <v>0</v>
      </c>
      <c r="AH617" s="70" t="str">
        <f t="shared" si="169"/>
        <v/>
      </c>
      <c r="AI617" s="70">
        <f t="shared" si="170"/>
        <v>0</v>
      </c>
      <c r="AJ617" s="70" t="str">
        <f t="shared" si="171"/>
        <v/>
      </c>
      <c r="AK617" s="70" t="str">
        <f t="shared" si="172"/>
        <v/>
      </c>
      <c r="AL617" s="72">
        <f>IF(AK617="Adjust",(_xlfn.XLOOKUP(A617,'Adj factor'!A:A,'Adj factor'!I:I,,0)*AI617),'Aggregate (2)'!AI617)</f>
        <v>0</v>
      </c>
      <c r="AM617" s="72">
        <f t="shared" si="173"/>
        <v>0</v>
      </c>
      <c r="AN617" s="73" t="str">
        <f t="shared" si="174"/>
        <v>No change</v>
      </c>
      <c r="AO617" s="42">
        <f>VLOOKUP(B617,'Growthrates source'!A$2:H$49,8,FALSE)</f>
        <v>3.5406206546388264E-2</v>
      </c>
      <c r="AP617" s="42">
        <f>VLOOKUP(B617,'Growthrates source'!A$2:I$49,9,FALSE)</f>
        <v>8.9309654310665287E-4</v>
      </c>
      <c r="AQ617" s="41">
        <f t="shared" si="175"/>
        <v>0</v>
      </c>
      <c r="AR617" s="41">
        <f t="shared" si="176"/>
        <v>0</v>
      </c>
      <c r="AS617" s="43">
        <f t="shared" si="177"/>
        <v>0</v>
      </c>
      <c r="AT617" s="43">
        <f t="shared" si="178"/>
        <v>0</v>
      </c>
      <c r="AU617" s="43">
        <f t="shared" si="179"/>
        <v>0</v>
      </c>
    </row>
    <row r="618" spans="1:47" x14ac:dyDescent="0.35">
      <c r="A618" t="str">
        <f>_xlfn.XLOOKUP(B618,'country codes'!G:G,'country codes'!H:H,,0)</f>
        <v>Mali</v>
      </c>
      <c r="B618" s="34" t="s">
        <v>180</v>
      </c>
      <c r="C618" s="41">
        <v>16514703</v>
      </c>
      <c r="D618" s="34" t="s">
        <v>232</v>
      </c>
      <c r="E618" s="34">
        <v>0</v>
      </c>
      <c r="F618" s="41">
        <v>17004032.499999996</v>
      </c>
      <c r="G618" s="34">
        <v>0</v>
      </c>
      <c r="I618" s="34">
        <v>0</v>
      </c>
      <c r="K618" s="34">
        <v>0</v>
      </c>
      <c r="M618" s="34">
        <v>0</v>
      </c>
      <c r="O618" s="34">
        <v>0</v>
      </c>
      <c r="P618" s="41">
        <v>19934298.000000004</v>
      </c>
      <c r="Q618" s="34">
        <v>0</v>
      </c>
      <c r="R618" s="34">
        <f t="shared" si="162"/>
        <v>8306</v>
      </c>
      <c r="T618" s="34">
        <v>0</v>
      </c>
      <c r="V618" s="34">
        <v>0</v>
      </c>
      <c r="X618" s="34">
        <v>0</v>
      </c>
      <c r="Y618" s="41">
        <v>22593590.500000022</v>
      </c>
      <c r="Z618" s="34">
        <v>0</v>
      </c>
      <c r="AA618" s="34">
        <v>8306</v>
      </c>
      <c r="AB618" s="35">
        <f t="shared" si="163"/>
        <v>0</v>
      </c>
      <c r="AC618" s="35">
        <f t="shared" si="164"/>
        <v>0</v>
      </c>
      <c r="AD618" s="35">
        <f t="shared" si="165"/>
        <v>0</v>
      </c>
      <c r="AE618" s="70">
        <f t="shared" si="166"/>
        <v>0</v>
      </c>
      <c r="AF618" s="70" t="str">
        <f t="shared" si="167"/>
        <v/>
      </c>
      <c r="AG618" s="70">
        <f t="shared" si="168"/>
        <v>8306</v>
      </c>
      <c r="AH618" s="70" t="str">
        <f t="shared" si="169"/>
        <v>2018 (triag)</v>
      </c>
      <c r="AI618" s="70">
        <f t="shared" si="170"/>
        <v>8306</v>
      </c>
      <c r="AJ618" s="70" t="str">
        <f t="shared" si="171"/>
        <v>2018 (triag)</v>
      </c>
      <c r="AK618" s="70" t="str">
        <f t="shared" si="172"/>
        <v/>
      </c>
      <c r="AL618" s="72">
        <f>IF(AK618="Adjust",(_xlfn.XLOOKUP(A618,'Adj factor'!A:A,'Adj factor'!I:I,,0)*AI618),'Aggregate (2)'!AI618)</f>
        <v>8306</v>
      </c>
      <c r="AM618" s="72">
        <f t="shared" si="173"/>
        <v>8306</v>
      </c>
      <c r="AN618" s="73" t="str">
        <f t="shared" si="174"/>
        <v>No change</v>
      </c>
      <c r="AO618" s="42">
        <f>VLOOKUP(B618,'Growthrates source'!A$2:H$49,8,FALSE)</f>
        <v>3.5406206546388264E-2</v>
      </c>
      <c r="AP618" s="42">
        <f>VLOOKUP(B618,'Growthrates source'!A$2:I$49,9,FALSE)</f>
        <v>8.9309654310665287E-4</v>
      </c>
      <c r="AQ618" s="41">
        <f t="shared" si="175"/>
        <v>6958.3829492645755</v>
      </c>
      <c r="AR618" s="41">
        <f t="shared" si="176"/>
        <v>8328.2840190009792</v>
      </c>
      <c r="AS618" s="43">
        <f t="shared" si="177"/>
        <v>0</v>
      </c>
      <c r="AT618" s="43">
        <f t="shared" si="178"/>
        <v>4.1666879867051243</v>
      </c>
      <c r="AU618" s="43">
        <f t="shared" si="179"/>
        <v>3.6762638501392648</v>
      </c>
    </row>
    <row r="619" spans="1:47" x14ac:dyDescent="0.35">
      <c r="A619" t="str">
        <f>_xlfn.XLOOKUP(B619,'country codes'!G:G,'country codes'!H:H,,0)</f>
        <v>Mali</v>
      </c>
      <c r="B619" s="34" t="s">
        <v>180</v>
      </c>
      <c r="C619" s="41">
        <v>16514704</v>
      </c>
      <c r="D619" s="34" t="s">
        <v>233</v>
      </c>
      <c r="E619" s="34">
        <v>0</v>
      </c>
      <c r="F619" s="41">
        <v>17004032.499999996</v>
      </c>
      <c r="G619" s="34">
        <v>0</v>
      </c>
      <c r="I619" s="34">
        <v>0</v>
      </c>
      <c r="K619" s="34">
        <v>0</v>
      </c>
      <c r="M619" s="34">
        <v>0</v>
      </c>
      <c r="O619" s="34">
        <v>0</v>
      </c>
      <c r="P619" s="41">
        <v>19934298.000000004</v>
      </c>
      <c r="Q619" s="34">
        <v>0</v>
      </c>
      <c r="R619" s="34">
        <f t="shared" si="162"/>
        <v>0</v>
      </c>
      <c r="T619" s="34">
        <v>0</v>
      </c>
      <c r="V619" s="34">
        <v>0</v>
      </c>
      <c r="X619" s="34">
        <v>0</v>
      </c>
      <c r="Y619" s="41">
        <v>22593590.500000022</v>
      </c>
      <c r="Z619" s="34">
        <v>0</v>
      </c>
      <c r="AA619" s="34">
        <v>0</v>
      </c>
      <c r="AB619" s="35">
        <f t="shared" si="163"/>
        <v>0</v>
      </c>
      <c r="AC619" s="35">
        <f t="shared" si="164"/>
        <v>0</v>
      </c>
      <c r="AD619" s="35">
        <f t="shared" si="165"/>
        <v>0</v>
      </c>
      <c r="AE619" s="70">
        <f t="shared" si="166"/>
        <v>0</v>
      </c>
      <c r="AF619" s="70" t="str">
        <f t="shared" si="167"/>
        <v/>
      </c>
      <c r="AG619" s="70">
        <f t="shared" si="168"/>
        <v>0</v>
      </c>
      <c r="AH619" s="70" t="str">
        <f t="shared" si="169"/>
        <v/>
      </c>
      <c r="AI619" s="70">
        <f t="shared" si="170"/>
        <v>0</v>
      </c>
      <c r="AJ619" s="70" t="str">
        <f t="shared" si="171"/>
        <v/>
      </c>
      <c r="AK619" s="70" t="str">
        <f t="shared" si="172"/>
        <v/>
      </c>
      <c r="AL619" s="72">
        <f>IF(AK619="Adjust",(_xlfn.XLOOKUP(A619,'Adj factor'!A:A,'Adj factor'!I:I,,0)*AI619),'Aggregate (2)'!AI619)</f>
        <v>0</v>
      </c>
      <c r="AM619" s="72">
        <f t="shared" si="173"/>
        <v>0</v>
      </c>
      <c r="AN619" s="73" t="str">
        <f t="shared" si="174"/>
        <v>No change</v>
      </c>
      <c r="AO619" s="42">
        <f>VLOOKUP(B619,'Growthrates source'!A$2:H$49,8,FALSE)</f>
        <v>3.5406206546388264E-2</v>
      </c>
      <c r="AP619" s="42">
        <f>VLOOKUP(B619,'Growthrates source'!A$2:I$49,9,FALSE)</f>
        <v>8.9309654310665287E-4</v>
      </c>
      <c r="AQ619" s="41">
        <f t="shared" si="175"/>
        <v>0</v>
      </c>
      <c r="AR619" s="41">
        <f t="shared" si="176"/>
        <v>0</v>
      </c>
      <c r="AS619" s="43">
        <f t="shared" si="177"/>
        <v>0</v>
      </c>
      <c r="AT619" s="43">
        <f t="shared" si="178"/>
        <v>0</v>
      </c>
      <c r="AU619" s="43">
        <f t="shared" si="179"/>
        <v>0</v>
      </c>
    </row>
    <row r="620" spans="1:47" x14ac:dyDescent="0.35">
      <c r="A620" t="str">
        <f>_xlfn.XLOOKUP(B620,'country codes'!G:G,'country codes'!H:H,,0)</f>
        <v>Mali</v>
      </c>
      <c r="B620" s="34" t="s">
        <v>180</v>
      </c>
      <c r="C620" s="41">
        <v>16514705</v>
      </c>
      <c r="D620" s="34" t="s">
        <v>134</v>
      </c>
      <c r="E620" s="34">
        <v>0</v>
      </c>
      <c r="F620" s="41">
        <v>17004032.499999996</v>
      </c>
      <c r="G620" s="34">
        <v>0</v>
      </c>
      <c r="I620" s="34">
        <v>0</v>
      </c>
      <c r="K620" s="34">
        <v>0</v>
      </c>
      <c r="M620" s="34">
        <v>0</v>
      </c>
      <c r="O620" s="34">
        <v>0</v>
      </c>
      <c r="P620" s="41">
        <v>19934298.000000004</v>
      </c>
      <c r="Q620" s="34">
        <v>0</v>
      </c>
      <c r="R620" s="34">
        <f t="shared" si="162"/>
        <v>0</v>
      </c>
      <c r="T620" s="34">
        <v>0</v>
      </c>
      <c r="V620" s="34">
        <v>0</v>
      </c>
      <c r="X620" s="34">
        <v>0</v>
      </c>
      <c r="Y620" s="41">
        <v>22593590.500000022</v>
      </c>
      <c r="Z620" s="34">
        <v>0</v>
      </c>
      <c r="AA620" s="34">
        <v>0</v>
      </c>
      <c r="AB620" s="35">
        <f t="shared" si="163"/>
        <v>0</v>
      </c>
      <c r="AC620" s="35">
        <f t="shared" si="164"/>
        <v>0</v>
      </c>
      <c r="AD620" s="35">
        <f t="shared" si="165"/>
        <v>0</v>
      </c>
      <c r="AE620" s="70">
        <f t="shared" si="166"/>
        <v>0</v>
      </c>
      <c r="AF620" s="70" t="str">
        <f t="shared" si="167"/>
        <v/>
      </c>
      <c r="AG620" s="70">
        <f t="shared" si="168"/>
        <v>0</v>
      </c>
      <c r="AH620" s="70" t="str">
        <f t="shared" si="169"/>
        <v/>
      </c>
      <c r="AI620" s="70">
        <f t="shared" si="170"/>
        <v>0</v>
      </c>
      <c r="AJ620" s="70" t="str">
        <f t="shared" si="171"/>
        <v/>
      </c>
      <c r="AK620" s="70" t="str">
        <f t="shared" si="172"/>
        <v/>
      </c>
      <c r="AL620" s="72">
        <f>IF(AK620="Adjust",(_xlfn.XLOOKUP(A620,'Adj factor'!A:A,'Adj factor'!I:I,,0)*AI620),'Aggregate (2)'!AI620)</f>
        <v>0</v>
      </c>
      <c r="AM620" s="72">
        <f t="shared" si="173"/>
        <v>0</v>
      </c>
      <c r="AN620" s="73" t="str">
        <f t="shared" si="174"/>
        <v>No change</v>
      </c>
      <c r="AO620" s="42">
        <f>VLOOKUP(B620,'Growthrates source'!A$2:H$49,8,FALSE)</f>
        <v>3.5406206546388264E-2</v>
      </c>
      <c r="AP620" s="42">
        <f>VLOOKUP(B620,'Growthrates source'!A$2:I$49,9,FALSE)</f>
        <v>8.9309654310665287E-4</v>
      </c>
      <c r="AQ620" s="41">
        <f t="shared" si="175"/>
        <v>0</v>
      </c>
      <c r="AR620" s="41">
        <f t="shared" si="176"/>
        <v>0</v>
      </c>
      <c r="AS620" s="43">
        <f t="shared" si="177"/>
        <v>0</v>
      </c>
      <c r="AT620" s="43">
        <f t="shared" si="178"/>
        <v>0</v>
      </c>
      <c r="AU620" s="43">
        <f t="shared" si="179"/>
        <v>0</v>
      </c>
    </row>
    <row r="621" spans="1:47" x14ac:dyDescent="0.35">
      <c r="A621" t="str">
        <f>_xlfn.XLOOKUP(B621,'country codes'!G:G,'country codes'!H:H,,0)</f>
        <v>Mali</v>
      </c>
      <c r="B621" s="34" t="s">
        <v>180</v>
      </c>
      <c r="C621" s="41">
        <v>16514706</v>
      </c>
      <c r="D621" s="34" t="s">
        <v>142</v>
      </c>
      <c r="E621" s="34">
        <v>0</v>
      </c>
      <c r="F621" s="41">
        <v>17004032.499999996</v>
      </c>
      <c r="G621" s="34">
        <v>0</v>
      </c>
      <c r="I621" s="34">
        <v>0</v>
      </c>
      <c r="K621" s="34">
        <v>0</v>
      </c>
      <c r="M621" s="34">
        <v>0</v>
      </c>
      <c r="O621" s="34">
        <v>0</v>
      </c>
      <c r="P621" s="41">
        <v>19934298.000000004</v>
      </c>
      <c r="Q621" s="34">
        <v>0</v>
      </c>
      <c r="R621" s="34">
        <f t="shared" si="162"/>
        <v>0</v>
      </c>
      <c r="T621" s="34">
        <v>0</v>
      </c>
      <c r="V621" s="34">
        <v>0</v>
      </c>
      <c r="X621" s="34">
        <v>0</v>
      </c>
      <c r="Y621" s="41">
        <v>22593590.500000022</v>
      </c>
      <c r="Z621" s="34">
        <v>0</v>
      </c>
      <c r="AA621" s="34">
        <v>0</v>
      </c>
      <c r="AB621" s="35">
        <f t="shared" si="163"/>
        <v>0</v>
      </c>
      <c r="AC621" s="35">
        <f t="shared" si="164"/>
        <v>0</v>
      </c>
      <c r="AD621" s="35">
        <f t="shared" si="165"/>
        <v>0</v>
      </c>
      <c r="AE621" s="70">
        <f t="shared" si="166"/>
        <v>0</v>
      </c>
      <c r="AF621" s="70" t="str">
        <f t="shared" si="167"/>
        <v/>
      </c>
      <c r="AG621" s="70">
        <f t="shared" si="168"/>
        <v>0</v>
      </c>
      <c r="AH621" s="70" t="str">
        <f t="shared" si="169"/>
        <v/>
      </c>
      <c r="AI621" s="70">
        <f t="shared" si="170"/>
        <v>0</v>
      </c>
      <c r="AJ621" s="70" t="str">
        <f t="shared" si="171"/>
        <v/>
      </c>
      <c r="AK621" s="70" t="str">
        <f t="shared" si="172"/>
        <v/>
      </c>
      <c r="AL621" s="72">
        <f>IF(AK621="Adjust",(_xlfn.XLOOKUP(A621,'Adj factor'!A:A,'Adj factor'!I:I,,0)*AI621),'Aggregate (2)'!AI621)</f>
        <v>0</v>
      </c>
      <c r="AM621" s="72">
        <f t="shared" si="173"/>
        <v>0</v>
      </c>
      <c r="AN621" s="73" t="str">
        <f t="shared" si="174"/>
        <v>No change</v>
      </c>
      <c r="AO621" s="42">
        <f>VLOOKUP(B621,'Growthrates source'!A$2:H$49,8,FALSE)</f>
        <v>3.5406206546388264E-2</v>
      </c>
      <c r="AP621" s="42">
        <f>VLOOKUP(B621,'Growthrates source'!A$2:I$49,9,FALSE)</f>
        <v>8.9309654310665287E-4</v>
      </c>
      <c r="AQ621" s="41">
        <f t="shared" si="175"/>
        <v>0</v>
      </c>
      <c r="AR621" s="41">
        <f t="shared" si="176"/>
        <v>0</v>
      </c>
      <c r="AS621" s="43">
        <f t="shared" si="177"/>
        <v>0</v>
      </c>
      <c r="AT621" s="43">
        <f t="shared" si="178"/>
        <v>0</v>
      </c>
      <c r="AU621" s="43">
        <f t="shared" si="179"/>
        <v>0</v>
      </c>
    </row>
    <row r="622" spans="1:47" x14ac:dyDescent="0.35">
      <c r="A622" t="str">
        <f>_xlfn.XLOOKUP(B622,'country codes'!G:G,'country codes'!H:H,,0)</f>
        <v>Mali</v>
      </c>
      <c r="B622" s="34" t="s">
        <v>180</v>
      </c>
      <c r="C622" s="41">
        <v>16514707</v>
      </c>
      <c r="D622" s="34" t="s">
        <v>83</v>
      </c>
      <c r="E622" s="34">
        <v>0</v>
      </c>
      <c r="F622" s="41">
        <v>17004032.499999996</v>
      </c>
      <c r="G622" s="34">
        <v>0</v>
      </c>
      <c r="I622" s="34">
        <v>0</v>
      </c>
      <c r="K622" s="34">
        <v>0</v>
      </c>
      <c r="M622" s="34">
        <v>0</v>
      </c>
      <c r="O622" s="34">
        <v>0</v>
      </c>
      <c r="P622" s="41">
        <v>19934298.000000004</v>
      </c>
      <c r="Q622" s="34">
        <v>0</v>
      </c>
      <c r="R622" s="34">
        <f t="shared" si="162"/>
        <v>0</v>
      </c>
      <c r="T622" s="34">
        <v>0</v>
      </c>
      <c r="V622" s="34">
        <v>0</v>
      </c>
      <c r="X622" s="34">
        <v>0</v>
      </c>
      <c r="Y622" s="41">
        <v>22593590.500000022</v>
      </c>
      <c r="Z622" s="34">
        <v>0</v>
      </c>
      <c r="AA622" s="34">
        <v>0</v>
      </c>
      <c r="AB622" s="35">
        <f t="shared" si="163"/>
        <v>0</v>
      </c>
      <c r="AC622" s="35">
        <f t="shared" si="164"/>
        <v>0</v>
      </c>
      <c r="AD622" s="35">
        <f t="shared" si="165"/>
        <v>0</v>
      </c>
      <c r="AE622" s="70">
        <f t="shared" si="166"/>
        <v>0</v>
      </c>
      <c r="AF622" s="70" t="str">
        <f t="shared" si="167"/>
        <v/>
      </c>
      <c r="AG622" s="70">
        <f t="shared" si="168"/>
        <v>0</v>
      </c>
      <c r="AH622" s="70" t="str">
        <f t="shared" si="169"/>
        <v/>
      </c>
      <c r="AI622" s="70">
        <f t="shared" si="170"/>
        <v>0</v>
      </c>
      <c r="AJ622" s="70" t="str">
        <f t="shared" si="171"/>
        <v/>
      </c>
      <c r="AK622" s="70" t="str">
        <f t="shared" si="172"/>
        <v/>
      </c>
      <c r="AL622" s="72">
        <f>IF(AK622="Adjust",(_xlfn.XLOOKUP(A622,'Adj factor'!A:A,'Adj factor'!I:I,,0)*AI622),'Aggregate (2)'!AI622)</f>
        <v>0</v>
      </c>
      <c r="AM622" s="72">
        <f t="shared" si="173"/>
        <v>0</v>
      </c>
      <c r="AN622" s="73" t="str">
        <f t="shared" si="174"/>
        <v>No change</v>
      </c>
      <c r="AO622" s="42">
        <f>VLOOKUP(B622,'Growthrates source'!A$2:H$49,8,FALSE)</f>
        <v>3.5406206546388264E-2</v>
      </c>
      <c r="AP622" s="42">
        <f>VLOOKUP(B622,'Growthrates source'!A$2:I$49,9,FALSE)</f>
        <v>8.9309654310665287E-4</v>
      </c>
      <c r="AQ622" s="41">
        <f t="shared" si="175"/>
        <v>0</v>
      </c>
      <c r="AR622" s="41">
        <f t="shared" si="176"/>
        <v>0</v>
      </c>
      <c r="AS622" s="43">
        <f t="shared" si="177"/>
        <v>0</v>
      </c>
      <c r="AT622" s="43">
        <f t="shared" si="178"/>
        <v>0</v>
      </c>
      <c r="AU622" s="43">
        <f t="shared" si="179"/>
        <v>0</v>
      </c>
    </row>
    <row r="623" spans="1:47" x14ac:dyDescent="0.35">
      <c r="A623" t="str">
        <f>_xlfn.XLOOKUP(B623,'country codes'!G:G,'country codes'!H:H,,0)</f>
        <v>Mali</v>
      </c>
      <c r="B623" s="34" t="s">
        <v>180</v>
      </c>
      <c r="C623" s="41">
        <v>16514708</v>
      </c>
      <c r="D623" s="34" t="s">
        <v>84</v>
      </c>
      <c r="E623" s="34">
        <v>0</v>
      </c>
      <c r="F623" s="41">
        <v>17004032.499999996</v>
      </c>
      <c r="G623" s="34">
        <v>0</v>
      </c>
      <c r="I623" s="34">
        <v>0</v>
      </c>
      <c r="K623" s="34">
        <v>0</v>
      </c>
      <c r="M623" s="34">
        <v>0</v>
      </c>
      <c r="O623" s="34">
        <v>0</v>
      </c>
      <c r="P623" s="41">
        <v>19934298.000000004</v>
      </c>
      <c r="Q623" s="34">
        <v>0</v>
      </c>
      <c r="R623" s="34">
        <f t="shared" si="162"/>
        <v>0</v>
      </c>
      <c r="T623" s="34">
        <v>0</v>
      </c>
      <c r="V623" s="34">
        <v>0</v>
      </c>
      <c r="X623" s="34">
        <v>0</v>
      </c>
      <c r="Y623" s="41">
        <v>22593590.500000022</v>
      </c>
      <c r="Z623" s="34">
        <v>0</v>
      </c>
      <c r="AA623" s="34">
        <v>0</v>
      </c>
      <c r="AB623" s="35">
        <f t="shared" si="163"/>
        <v>0</v>
      </c>
      <c r="AC623" s="35">
        <f t="shared" si="164"/>
        <v>0</v>
      </c>
      <c r="AD623" s="35">
        <f t="shared" si="165"/>
        <v>0</v>
      </c>
      <c r="AE623" s="70">
        <f t="shared" si="166"/>
        <v>0</v>
      </c>
      <c r="AF623" s="70" t="str">
        <f t="shared" si="167"/>
        <v/>
      </c>
      <c r="AG623" s="70">
        <f t="shared" si="168"/>
        <v>0</v>
      </c>
      <c r="AH623" s="70" t="str">
        <f t="shared" si="169"/>
        <v/>
      </c>
      <c r="AI623" s="70">
        <f t="shared" si="170"/>
        <v>0</v>
      </c>
      <c r="AJ623" s="70" t="str">
        <f t="shared" si="171"/>
        <v/>
      </c>
      <c r="AK623" s="70" t="str">
        <f t="shared" si="172"/>
        <v/>
      </c>
      <c r="AL623" s="72">
        <f>IF(AK623="Adjust",(_xlfn.XLOOKUP(A623,'Adj factor'!A:A,'Adj factor'!I:I,,0)*AI623),'Aggregate (2)'!AI623)</f>
        <v>0</v>
      </c>
      <c r="AM623" s="72">
        <f t="shared" si="173"/>
        <v>0</v>
      </c>
      <c r="AN623" s="73" t="str">
        <f t="shared" si="174"/>
        <v>No change</v>
      </c>
      <c r="AO623" s="42">
        <f>VLOOKUP(B623,'Growthrates source'!A$2:H$49,8,FALSE)</f>
        <v>3.5406206546388264E-2</v>
      </c>
      <c r="AP623" s="42">
        <f>VLOOKUP(B623,'Growthrates source'!A$2:I$49,9,FALSE)</f>
        <v>8.9309654310665287E-4</v>
      </c>
      <c r="AQ623" s="41">
        <f t="shared" si="175"/>
        <v>0</v>
      </c>
      <c r="AR623" s="41">
        <f t="shared" si="176"/>
        <v>0</v>
      </c>
      <c r="AS623" s="43">
        <f t="shared" si="177"/>
        <v>0</v>
      </c>
      <c r="AT623" s="43">
        <f t="shared" si="178"/>
        <v>0</v>
      </c>
      <c r="AU623" s="43">
        <f t="shared" si="179"/>
        <v>0</v>
      </c>
    </row>
    <row r="624" spans="1:47" x14ac:dyDescent="0.35">
      <c r="A624" t="str">
        <f>_xlfn.XLOOKUP(B624,'country codes'!G:G,'country codes'!H:H,,0)</f>
        <v>Mali</v>
      </c>
      <c r="B624" s="34" t="s">
        <v>180</v>
      </c>
      <c r="C624" s="41">
        <v>16514709</v>
      </c>
      <c r="D624" s="34" t="s">
        <v>126</v>
      </c>
      <c r="E624" s="34">
        <v>0</v>
      </c>
      <c r="F624" s="41">
        <v>17004032.499999996</v>
      </c>
      <c r="G624" s="34">
        <v>0</v>
      </c>
      <c r="I624" s="34">
        <v>0</v>
      </c>
      <c r="K624" s="34">
        <v>0</v>
      </c>
      <c r="M624" s="34">
        <v>0</v>
      </c>
      <c r="O624" s="34">
        <v>0</v>
      </c>
      <c r="P624" s="41">
        <v>19934298.000000004</v>
      </c>
      <c r="Q624" s="34">
        <v>0</v>
      </c>
      <c r="R624" s="34">
        <f t="shared" si="162"/>
        <v>0</v>
      </c>
      <c r="T624" s="34">
        <v>0</v>
      </c>
      <c r="V624" s="34">
        <v>0</v>
      </c>
      <c r="X624" s="34">
        <v>0</v>
      </c>
      <c r="Y624" s="41">
        <v>22593590.500000022</v>
      </c>
      <c r="Z624" s="34">
        <v>0</v>
      </c>
      <c r="AA624" s="34">
        <v>0</v>
      </c>
      <c r="AB624" s="35">
        <f t="shared" si="163"/>
        <v>0</v>
      </c>
      <c r="AC624" s="35">
        <f t="shared" si="164"/>
        <v>0</v>
      </c>
      <c r="AD624" s="35">
        <f t="shared" si="165"/>
        <v>0</v>
      </c>
      <c r="AE624" s="70">
        <f t="shared" si="166"/>
        <v>0</v>
      </c>
      <c r="AF624" s="70" t="str">
        <f t="shared" si="167"/>
        <v/>
      </c>
      <c r="AG624" s="70">
        <f t="shared" si="168"/>
        <v>0</v>
      </c>
      <c r="AH624" s="70" t="str">
        <f t="shared" si="169"/>
        <v/>
      </c>
      <c r="AI624" s="70">
        <f t="shared" si="170"/>
        <v>0</v>
      </c>
      <c r="AJ624" s="70" t="str">
        <f t="shared" si="171"/>
        <v/>
      </c>
      <c r="AK624" s="70" t="str">
        <f t="shared" si="172"/>
        <v/>
      </c>
      <c r="AL624" s="72">
        <f>IF(AK624="Adjust",(_xlfn.XLOOKUP(A624,'Adj factor'!A:A,'Adj factor'!I:I,,0)*AI624),'Aggregate (2)'!AI624)</f>
        <v>0</v>
      </c>
      <c r="AM624" s="72">
        <f t="shared" si="173"/>
        <v>0</v>
      </c>
      <c r="AN624" s="73" t="str">
        <f t="shared" si="174"/>
        <v>No change</v>
      </c>
      <c r="AO624" s="42">
        <f>VLOOKUP(B624,'Growthrates source'!A$2:H$49,8,FALSE)</f>
        <v>3.5406206546388264E-2</v>
      </c>
      <c r="AP624" s="42">
        <f>VLOOKUP(B624,'Growthrates source'!A$2:I$49,9,FALSE)</f>
        <v>8.9309654310665287E-4</v>
      </c>
      <c r="AQ624" s="41">
        <f t="shared" si="175"/>
        <v>0</v>
      </c>
      <c r="AR624" s="41">
        <f t="shared" si="176"/>
        <v>0</v>
      </c>
      <c r="AS624" s="43">
        <f t="shared" si="177"/>
        <v>0</v>
      </c>
      <c r="AT624" s="43">
        <f t="shared" si="178"/>
        <v>0</v>
      </c>
      <c r="AU624" s="43">
        <f t="shared" si="179"/>
        <v>0</v>
      </c>
    </row>
    <row r="625" spans="1:47" x14ac:dyDescent="0.35">
      <c r="A625" t="str">
        <f>_xlfn.XLOOKUP(B625,'country codes'!G:G,'country codes'!H:H,,0)</f>
        <v>Mali</v>
      </c>
      <c r="B625" s="34" t="s">
        <v>180</v>
      </c>
      <c r="C625" s="41">
        <v>16514710</v>
      </c>
      <c r="D625" s="34" t="s">
        <v>87</v>
      </c>
      <c r="E625" s="34">
        <v>0</v>
      </c>
      <c r="F625" s="41">
        <v>17004032.499999996</v>
      </c>
      <c r="G625" s="34">
        <v>0</v>
      </c>
      <c r="I625" s="34">
        <v>0</v>
      </c>
      <c r="K625" s="34">
        <v>0</v>
      </c>
      <c r="M625" s="34">
        <v>0</v>
      </c>
      <c r="O625" s="34">
        <v>0</v>
      </c>
      <c r="P625" s="41">
        <v>19934298.000000004</v>
      </c>
      <c r="Q625" s="34">
        <v>0</v>
      </c>
      <c r="R625" s="34">
        <f t="shared" si="162"/>
        <v>4</v>
      </c>
      <c r="T625" s="34">
        <v>0</v>
      </c>
      <c r="V625" s="34">
        <v>0</v>
      </c>
      <c r="X625" s="34">
        <v>0</v>
      </c>
      <c r="Y625" s="41">
        <v>22593590.500000022</v>
      </c>
      <c r="Z625" s="34">
        <v>0</v>
      </c>
      <c r="AA625" s="34">
        <v>4</v>
      </c>
      <c r="AB625" s="35">
        <f t="shared" si="163"/>
        <v>0</v>
      </c>
      <c r="AC625" s="35">
        <f t="shared" si="164"/>
        <v>0</v>
      </c>
      <c r="AD625" s="35">
        <f t="shared" si="165"/>
        <v>0</v>
      </c>
      <c r="AE625" s="70">
        <f t="shared" si="166"/>
        <v>0</v>
      </c>
      <c r="AF625" s="70" t="str">
        <f t="shared" si="167"/>
        <v/>
      </c>
      <c r="AG625" s="70">
        <f t="shared" si="168"/>
        <v>4</v>
      </c>
      <c r="AH625" s="70" t="str">
        <f t="shared" si="169"/>
        <v>2018 (triag)</v>
      </c>
      <c r="AI625" s="70">
        <f t="shared" si="170"/>
        <v>4</v>
      </c>
      <c r="AJ625" s="70" t="str">
        <f t="shared" si="171"/>
        <v>2018 (triag)</v>
      </c>
      <c r="AK625" s="70" t="str">
        <f t="shared" si="172"/>
        <v/>
      </c>
      <c r="AL625" s="72">
        <f>IF(AK625="Adjust",(_xlfn.XLOOKUP(A625,'Adj factor'!A:A,'Adj factor'!I:I,,0)*AI625),'Aggregate (2)'!AI625)</f>
        <v>4</v>
      </c>
      <c r="AM625" s="72">
        <f t="shared" si="173"/>
        <v>4</v>
      </c>
      <c r="AN625" s="73" t="str">
        <f t="shared" si="174"/>
        <v>No change</v>
      </c>
      <c r="AO625" s="42">
        <f>VLOOKUP(B625,'Growthrates source'!A$2:H$49,8,FALSE)</f>
        <v>3.5406206546388264E-2</v>
      </c>
      <c r="AP625" s="42">
        <f>VLOOKUP(B625,'Growthrates source'!A$2:I$49,9,FALSE)</f>
        <v>8.9309654310665287E-4</v>
      </c>
      <c r="AQ625" s="41">
        <f t="shared" si="175"/>
        <v>3.3510151453236579</v>
      </c>
      <c r="AR625" s="41">
        <f t="shared" si="176"/>
        <v>4.0107315285340617</v>
      </c>
      <c r="AS625" s="43">
        <f t="shared" si="177"/>
        <v>0</v>
      </c>
      <c r="AT625" s="43">
        <f t="shared" si="178"/>
        <v>2.0065918549025401E-3</v>
      </c>
      <c r="AU625" s="43">
        <f t="shared" si="179"/>
        <v>1.770413604690231E-3</v>
      </c>
    </row>
    <row r="626" spans="1:47" x14ac:dyDescent="0.35">
      <c r="A626" t="str">
        <f>_xlfn.XLOOKUP(B626,'country codes'!G:G,'country codes'!H:H,,0)</f>
        <v>Mozambique</v>
      </c>
      <c r="B626" s="34" t="s">
        <v>182</v>
      </c>
      <c r="C626" s="41">
        <v>24487610.999999996</v>
      </c>
      <c r="D626" s="34" t="s">
        <v>135</v>
      </c>
      <c r="E626" s="34">
        <v>2716</v>
      </c>
      <c r="F626" s="41">
        <v>25251730.999999993</v>
      </c>
      <c r="G626" s="34">
        <v>2904</v>
      </c>
      <c r="H626" s="34">
        <v>26038704.499999993</v>
      </c>
      <c r="I626" s="34">
        <v>0</v>
      </c>
      <c r="J626" s="34">
        <v>26843245.5</v>
      </c>
      <c r="K626" s="34">
        <v>38</v>
      </c>
      <c r="L626" s="34">
        <v>27696492.499999989</v>
      </c>
      <c r="M626" s="34">
        <v>57</v>
      </c>
      <c r="N626" s="34">
        <v>28569441.000000015</v>
      </c>
      <c r="O626" s="34">
        <v>4985</v>
      </c>
      <c r="P626" s="41">
        <v>29423878.499999993</v>
      </c>
      <c r="Q626" s="34">
        <v>5147</v>
      </c>
      <c r="R626" s="34">
        <f t="shared" si="162"/>
        <v>5147</v>
      </c>
      <c r="S626" s="34">
        <v>30285595.000000004</v>
      </c>
      <c r="T626" s="34">
        <v>5993</v>
      </c>
      <c r="U626" s="34">
        <v>31178238.999999996</v>
      </c>
      <c r="V626" s="34">
        <v>6064</v>
      </c>
      <c r="W626" s="34">
        <v>32077072.000000011</v>
      </c>
      <c r="X626" s="34">
        <v>6016</v>
      </c>
      <c r="Y626" s="41">
        <v>32969518.500000007</v>
      </c>
      <c r="Z626" s="34">
        <v>6140</v>
      </c>
      <c r="AA626" s="34">
        <v>2180</v>
      </c>
      <c r="AB626" s="35">
        <f t="shared" si="163"/>
        <v>2904</v>
      </c>
      <c r="AC626" s="35">
        <f t="shared" si="164"/>
        <v>5993</v>
      </c>
      <c r="AD626" s="35">
        <f t="shared" si="165"/>
        <v>6140</v>
      </c>
      <c r="AE626" s="70">
        <f t="shared" si="166"/>
        <v>2904</v>
      </c>
      <c r="AF626" s="70">
        <f t="shared" si="167"/>
        <v>2013</v>
      </c>
      <c r="AG626" s="70">
        <f t="shared" si="168"/>
        <v>5147</v>
      </c>
      <c r="AH626" s="70">
        <f t="shared" si="169"/>
        <v>2018</v>
      </c>
      <c r="AI626" s="70">
        <f t="shared" si="170"/>
        <v>6140</v>
      </c>
      <c r="AJ626" s="70">
        <f t="shared" si="171"/>
        <v>2022</v>
      </c>
      <c r="AK626" s="70" t="str">
        <f t="shared" si="172"/>
        <v/>
      </c>
      <c r="AL626" s="72">
        <f>IF(AK626="Adjust",(_xlfn.XLOOKUP(A626,'Adj factor'!A:A,'Adj factor'!I:I,,0)*AI626),'Aggregate (2)'!AI626)</f>
        <v>6140</v>
      </c>
      <c r="AM626" s="72">
        <f t="shared" si="173"/>
        <v>6140</v>
      </c>
      <c r="AN626" s="73" t="str">
        <f t="shared" si="174"/>
        <v>Increasing</v>
      </c>
      <c r="AO626" s="42">
        <f>VLOOKUP(B626,'Growthrates source'!A$2:H$49,8,FALSE)</f>
        <v>5.4585812874464734E-2</v>
      </c>
      <c r="AP626" s="42">
        <f>VLOOKUP(B626,'Growthrates source'!A$2:I$49,9,FALSE)</f>
        <v>3.4026707504662967E-2</v>
      </c>
      <c r="AQ626" s="41">
        <f t="shared" si="175"/>
        <v>1659.2999763418154</v>
      </c>
      <c r="AR626" s="41">
        <f t="shared" si="176"/>
        <v>2414.2893995538839</v>
      </c>
      <c r="AS626" s="43">
        <f t="shared" si="177"/>
        <v>1.1500201708944233</v>
      </c>
      <c r="AT626" s="43">
        <f t="shared" si="178"/>
        <v>1.7492595342248987</v>
      </c>
      <c r="AU626" s="43">
        <f t="shared" si="179"/>
        <v>1.8623262575096444</v>
      </c>
    </row>
    <row r="627" spans="1:47" x14ac:dyDescent="0.35">
      <c r="A627" t="str">
        <f>_xlfn.XLOOKUP(B627,'country codes'!G:G,'country codes'!H:H,,0)</f>
        <v>Mozambique</v>
      </c>
      <c r="B627" s="34" t="s">
        <v>182</v>
      </c>
      <c r="C627" s="41">
        <v>24487612</v>
      </c>
      <c r="D627" s="34" t="s">
        <v>139</v>
      </c>
      <c r="E627" s="34">
        <v>11652</v>
      </c>
      <c r="F627" s="41">
        <v>25251730.999999993</v>
      </c>
      <c r="G627" s="34">
        <v>12864</v>
      </c>
      <c r="I627" s="34">
        <v>12696</v>
      </c>
      <c r="K627" s="34">
        <v>13854</v>
      </c>
      <c r="M627" s="34">
        <v>15320</v>
      </c>
      <c r="O627" s="34">
        <v>15922</v>
      </c>
      <c r="P627" s="41">
        <v>29423878.499999993</v>
      </c>
      <c r="Q627" s="34">
        <v>16306</v>
      </c>
      <c r="R627" s="34">
        <f t="shared" si="162"/>
        <v>16306</v>
      </c>
      <c r="T627" s="34">
        <v>16358</v>
      </c>
      <c r="V627" s="34">
        <v>17662</v>
      </c>
      <c r="X627" s="34">
        <v>21856</v>
      </c>
      <c r="Y627" s="41">
        <v>32969518.500000007</v>
      </c>
      <c r="Z627" s="34">
        <v>19550</v>
      </c>
      <c r="AA627" s="34">
        <v>7961</v>
      </c>
      <c r="AB627" s="35">
        <f t="shared" si="163"/>
        <v>13854</v>
      </c>
      <c r="AC627" s="35">
        <f t="shared" si="164"/>
        <v>16358</v>
      </c>
      <c r="AD627" s="35">
        <f t="shared" si="165"/>
        <v>21856</v>
      </c>
      <c r="AE627" s="70">
        <f t="shared" si="166"/>
        <v>12864</v>
      </c>
      <c r="AF627" s="70">
        <f t="shared" si="167"/>
        <v>2013</v>
      </c>
      <c r="AG627" s="70">
        <f t="shared" si="168"/>
        <v>16306</v>
      </c>
      <c r="AH627" s="70">
        <f t="shared" si="169"/>
        <v>2018</v>
      </c>
      <c r="AI627" s="70">
        <f t="shared" si="170"/>
        <v>19550</v>
      </c>
      <c r="AJ627" s="70">
        <f t="shared" si="171"/>
        <v>2022</v>
      </c>
      <c r="AK627" s="70" t="str">
        <f t="shared" si="172"/>
        <v/>
      </c>
      <c r="AL627" s="72">
        <f>IF(AK627="Adjust",(_xlfn.XLOOKUP(A627,'Adj factor'!A:A,'Adj factor'!I:I,,0)*AI627),'Aggregate (2)'!AI627)</f>
        <v>19550</v>
      </c>
      <c r="AM627" s="72">
        <f t="shared" si="173"/>
        <v>19550</v>
      </c>
      <c r="AN627" s="73" t="str">
        <f t="shared" si="174"/>
        <v>Increasing</v>
      </c>
      <c r="AO627" s="42">
        <f>VLOOKUP(B627,'Growthrates source'!A$2:H$49,8,FALSE)</f>
        <v>5.4585812874464734E-2</v>
      </c>
      <c r="AP627" s="42">
        <f>VLOOKUP(B627,'Growthrates source'!A$2:I$49,9,FALSE)</f>
        <v>3.4026707504662967E-2</v>
      </c>
      <c r="AQ627" s="41">
        <f t="shared" si="175"/>
        <v>6059.4895007601799</v>
      </c>
      <c r="AR627" s="41">
        <f t="shared" si="176"/>
        <v>8816.586197178196</v>
      </c>
      <c r="AS627" s="43">
        <f t="shared" si="177"/>
        <v>5.0943042280943054</v>
      </c>
      <c r="AT627" s="43">
        <f t="shared" si="178"/>
        <v>5.5417575218712258</v>
      </c>
      <c r="AU627" s="43">
        <f t="shared" si="179"/>
        <v>5.9297195984224018</v>
      </c>
    </row>
    <row r="628" spans="1:47" x14ac:dyDescent="0.35">
      <c r="A628" t="str">
        <f>_xlfn.XLOOKUP(B628,'country codes'!G:G,'country codes'!H:H,,0)</f>
        <v>Mozambique</v>
      </c>
      <c r="B628" s="34" t="s">
        <v>182</v>
      </c>
      <c r="C628" s="41">
        <v>24487613</v>
      </c>
      <c r="D628" s="34" t="s">
        <v>138</v>
      </c>
      <c r="E628" s="34">
        <v>8522</v>
      </c>
      <c r="F628" s="41">
        <v>25251730.999999993</v>
      </c>
      <c r="G628" s="34">
        <v>8530</v>
      </c>
      <c r="I628" s="34">
        <v>9298</v>
      </c>
      <c r="K628" s="34">
        <v>10316</v>
      </c>
      <c r="M628" s="34">
        <v>11410</v>
      </c>
      <c r="O628" s="34">
        <v>11640</v>
      </c>
      <c r="P628" s="41">
        <v>29423878.499999993</v>
      </c>
      <c r="Q628" s="34">
        <v>12042</v>
      </c>
      <c r="R628" s="34">
        <f t="shared" si="162"/>
        <v>12042</v>
      </c>
      <c r="T628" s="34">
        <v>12350</v>
      </c>
      <c r="V628" s="34">
        <v>12648</v>
      </c>
      <c r="X628" s="34">
        <v>14556</v>
      </c>
      <c r="Y628" s="41">
        <v>32969518.500000007</v>
      </c>
      <c r="Z628" s="34">
        <v>14240</v>
      </c>
      <c r="AA628" s="34">
        <v>5820</v>
      </c>
      <c r="AB628" s="35">
        <f t="shared" si="163"/>
        <v>10316</v>
      </c>
      <c r="AC628" s="35">
        <f t="shared" si="164"/>
        <v>12350</v>
      </c>
      <c r="AD628" s="35">
        <f t="shared" si="165"/>
        <v>14556</v>
      </c>
      <c r="AE628" s="70">
        <f t="shared" si="166"/>
        <v>8530</v>
      </c>
      <c r="AF628" s="70">
        <f t="shared" si="167"/>
        <v>2013</v>
      </c>
      <c r="AG628" s="70">
        <f t="shared" si="168"/>
        <v>12042</v>
      </c>
      <c r="AH628" s="70">
        <f t="shared" si="169"/>
        <v>2018</v>
      </c>
      <c r="AI628" s="70">
        <f t="shared" si="170"/>
        <v>14240</v>
      </c>
      <c r="AJ628" s="70">
        <f t="shared" si="171"/>
        <v>2022</v>
      </c>
      <c r="AK628" s="70" t="str">
        <f t="shared" si="172"/>
        <v/>
      </c>
      <c r="AL628" s="72">
        <f>IF(AK628="Adjust",(_xlfn.XLOOKUP(A628,'Adj factor'!A:A,'Adj factor'!I:I,,0)*AI628),'Aggregate (2)'!AI628)</f>
        <v>14240</v>
      </c>
      <c r="AM628" s="72">
        <f t="shared" si="173"/>
        <v>14240</v>
      </c>
      <c r="AN628" s="73" t="str">
        <f t="shared" si="174"/>
        <v>Increasing</v>
      </c>
      <c r="AO628" s="42">
        <f>VLOOKUP(B628,'Growthrates source'!A$2:H$49,8,FALSE)</f>
        <v>5.4585812874464734E-2</v>
      </c>
      <c r="AP628" s="42">
        <f>VLOOKUP(B628,'Growthrates source'!A$2:I$49,9,FALSE)</f>
        <v>3.4026707504662967E-2</v>
      </c>
      <c r="AQ628" s="41">
        <f t="shared" si="175"/>
        <v>4429.8742487657637</v>
      </c>
      <c r="AR628" s="41">
        <f t="shared" si="176"/>
        <v>6445.4882134878917</v>
      </c>
      <c r="AS628" s="43">
        <f t="shared" si="177"/>
        <v>3.3779862457745975</v>
      </c>
      <c r="AT628" s="43">
        <f t="shared" si="178"/>
        <v>4.0925943872423218</v>
      </c>
      <c r="AU628" s="43">
        <f t="shared" si="179"/>
        <v>4.3191410271884916</v>
      </c>
    </row>
    <row r="629" spans="1:47" x14ac:dyDescent="0.35">
      <c r="A629" t="str">
        <f>_xlfn.XLOOKUP(B629,'country codes'!G:G,'country codes'!H:H,,0)</f>
        <v>Mozambique</v>
      </c>
      <c r="B629" s="34" t="s">
        <v>182</v>
      </c>
      <c r="C629" s="41">
        <v>24487614</v>
      </c>
      <c r="D629" s="34" t="s">
        <v>82</v>
      </c>
      <c r="E629" s="34">
        <v>20</v>
      </c>
      <c r="F629" s="41">
        <v>25251730.999999993</v>
      </c>
      <c r="G629" s="34">
        <v>0</v>
      </c>
      <c r="I629" s="34">
        <v>0</v>
      </c>
      <c r="K629" s="34">
        <v>0</v>
      </c>
      <c r="M629" s="34">
        <v>20035</v>
      </c>
      <c r="O629" s="34">
        <v>0</v>
      </c>
      <c r="P629" s="41">
        <v>29423878.499999993</v>
      </c>
      <c r="Q629" s="34">
        <v>0</v>
      </c>
      <c r="R629" s="34">
        <f t="shared" si="162"/>
        <v>2310</v>
      </c>
      <c r="T629" s="34">
        <v>0</v>
      </c>
      <c r="V629" s="34">
        <v>0</v>
      </c>
      <c r="X629" s="34">
        <v>0</v>
      </c>
      <c r="Y629" s="41">
        <v>32969518.500000007</v>
      </c>
      <c r="Z629" s="34">
        <v>0</v>
      </c>
      <c r="AA629" s="34">
        <v>2310</v>
      </c>
      <c r="AB629" s="35">
        <f t="shared" si="163"/>
        <v>20</v>
      </c>
      <c r="AC629" s="35">
        <f t="shared" si="164"/>
        <v>20035</v>
      </c>
      <c r="AD629" s="35">
        <f t="shared" si="165"/>
        <v>0</v>
      </c>
      <c r="AE629" s="70">
        <f t="shared" si="166"/>
        <v>20</v>
      </c>
      <c r="AF629" s="70">
        <f t="shared" si="167"/>
        <v>2012</v>
      </c>
      <c r="AG629" s="70">
        <f t="shared" si="168"/>
        <v>2310</v>
      </c>
      <c r="AH629" s="70" t="str">
        <f t="shared" si="169"/>
        <v>2018 (triag)</v>
      </c>
      <c r="AI629" s="70">
        <f t="shared" si="170"/>
        <v>2310</v>
      </c>
      <c r="AJ629" s="70" t="str">
        <f t="shared" si="171"/>
        <v>2018 (triag)</v>
      </c>
      <c r="AK629" s="70" t="str">
        <f t="shared" si="172"/>
        <v/>
      </c>
      <c r="AL629" s="72">
        <f>IF(AK629="Adjust",(_xlfn.XLOOKUP(A629,'Adj factor'!A:A,'Adj factor'!I:I,,0)*AI629),'Aggregate (2)'!AI629)</f>
        <v>2310</v>
      </c>
      <c r="AM629" s="76">
        <v>3660</v>
      </c>
      <c r="AN629" s="73" t="str">
        <f t="shared" si="174"/>
        <v>No change</v>
      </c>
      <c r="AO629" s="42">
        <f>VLOOKUP(B629,'Growthrates source'!A$2:H$49,8,FALSE)</f>
        <v>5.4585812874464734E-2</v>
      </c>
      <c r="AP629" s="42">
        <f>VLOOKUP(B629,'Growthrates source'!A$2:I$49,9,FALSE)</f>
        <v>3.4026707504662967E-2</v>
      </c>
      <c r="AQ629" s="41">
        <f t="shared" si="175"/>
        <v>1758.2490574998135</v>
      </c>
      <c r="AR629" s="41">
        <f t="shared" si="176"/>
        <v>2558.2607857658127</v>
      </c>
      <c r="AS629" s="43">
        <f t="shared" si="177"/>
        <v>7.9202491108431358E-3</v>
      </c>
      <c r="AT629" s="43">
        <f t="shared" si="178"/>
        <v>0.78507665126472048</v>
      </c>
      <c r="AU629" s="43">
        <f t="shared" si="179"/>
        <v>1.1101163033363679</v>
      </c>
    </row>
    <row r="630" spans="1:47" x14ac:dyDescent="0.35">
      <c r="A630" t="str">
        <f>_xlfn.XLOOKUP(B630,'country codes'!G:G,'country codes'!H:H,,0)</f>
        <v>Mozambique</v>
      </c>
      <c r="B630" s="34" t="s">
        <v>182</v>
      </c>
      <c r="C630" s="41">
        <v>24487615</v>
      </c>
      <c r="D630" s="34" t="s">
        <v>60</v>
      </c>
      <c r="E630" s="34">
        <v>0</v>
      </c>
      <c r="F630" s="41">
        <v>25251730.999999993</v>
      </c>
      <c r="G630" s="34">
        <v>0</v>
      </c>
      <c r="I630" s="34">
        <v>0</v>
      </c>
      <c r="K630" s="34">
        <v>0</v>
      </c>
      <c r="M630" s="34">
        <v>0</v>
      </c>
      <c r="O630" s="34">
        <v>0</v>
      </c>
      <c r="P630" s="41">
        <v>29423878.499999993</v>
      </c>
      <c r="Q630" s="34">
        <v>0</v>
      </c>
      <c r="R630" s="34">
        <f t="shared" si="162"/>
        <v>545</v>
      </c>
      <c r="T630" s="34">
        <v>0</v>
      </c>
      <c r="V630" s="34">
        <v>0</v>
      </c>
      <c r="X630" s="34">
        <v>0</v>
      </c>
      <c r="Y630" s="41">
        <v>32969518.500000007</v>
      </c>
      <c r="Z630" s="34">
        <v>0</v>
      </c>
      <c r="AA630" s="34">
        <v>545</v>
      </c>
      <c r="AB630" s="35">
        <f t="shared" si="163"/>
        <v>0</v>
      </c>
      <c r="AC630" s="35">
        <f t="shared" si="164"/>
        <v>0</v>
      </c>
      <c r="AD630" s="35">
        <f t="shared" si="165"/>
        <v>0</v>
      </c>
      <c r="AE630" s="70">
        <f t="shared" si="166"/>
        <v>0</v>
      </c>
      <c r="AF630" s="70" t="str">
        <f t="shared" si="167"/>
        <v/>
      </c>
      <c r="AG630" s="70">
        <f t="shared" si="168"/>
        <v>545</v>
      </c>
      <c r="AH630" s="70" t="str">
        <f t="shared" si="169"/>
        <v>2018 (triag)</v>
      </c>
      <c r="AI630" s="70">
        <f t="shared" si="170"/>
        <v>545</v>
      </c>
      <c r="AJ630" s="70" t="str">
        <f t="shared" si="171"/>
        <v>2018 (triag)</v>
      </c>
      <c r="AK630" s="70" t="str">
        <f t="shared" si="172"/>
        <v/>
      </c>
      <c r="AL630" s="72">
        <f>IF(AK630="Adjust",(_xlfn.XLOOKUP(A630,'Adj factor'!A:A,'Adj factor'!I:I,,0)*AI630),'Aggregate (2)'!AI630)</f>
        <v>545</v>
      </c>
      <c r="AM630" s="72">
        <f t="shared" si="173"/>
        <v>545</v>
      </c>
      <c r="AN630" s="73" t="str">
        <f t="shared" si="174"/>
        <v>No change</v>
      </c>
      <c r="AO630" s="42">
        <f>VLOOKUP(B630,'Growthrates source'!A$2:H$49,8,FALSE)</f>
        <v>5.4585812874464734E-2</v>
      </c>
      <c r="AP630" s="42">
        <f>VLOOKUP(B630,'Growthrates source'!A$2:I$49,9,FALSE)</f>
        <v>3.4026707504662967E-2</v>
      </c>
      <c r="AQ630" s="41">
        <f t="shared" si="175"/>
        <v>414.82499408545385</v>
      </c>
      <c r="AR630" s="41">
        <f t="shared" si="176"/>
        <v>603.57234988847097</v>
      </c>
      <c r="AS630" s="43">
        <f t="shared" si="177"/>
        <v>0</v>
      </c>
      <c r="AT630" s="43">
        <f t="shared" si="178"/>
        <v>0.18522371209492322</v>
      </c>
      <c r="AU630" s="43">
        <f t="shared" si="179"/>
        <v>0.16530420363888537</v>
      </c>
    </row>
    <row r="631" spans="1:47" x14ac:dyDescent="0.35">
      <c r="A631" t="str">
        <f>_xlfn.XLOOKUP(B631,'country codes'!G:G,'country codes'!H:H,,0)</f>
        <v>Mozambique</v>
      </c>
      <c r="B631" s="34" t="s">
        <v>182</v>
      </c>
      <c r="C631" s="41">
        <v>24487616</v>
      </c>
      <c r="D631" s="34" t="s">
        <v>127</v>
      </c>
      <c r="E631" s="34">
        <v>1213</v>
      </c>
      <c r="F631" s="41">
        <v>25251730.999999993</v>
      </c>
      <c r="G631" s="34">
        <v>1204</v>
      </c>
      <c r="I631" s="34">
        <v>0</v>
      </c>
      <c r="K631" s="34">
        <v>0</v>
      </c>
      <c r="M631" s="34">
        <v>0</v>
      </c>
      <c r="O631" s="34">
        <v>1991</v>
      </c>
      <c r="P631" s="41">
        <v>29423878.499999993</v>
      </c>
      <c r="Q631" s="34">
        <v>4787</v>
      </c>
      <c r="R631" s="34">
        <f t="shared" si="162"/>
        <v>4787</v>
      </c>
      <c r="T631" s="34">
        <v>6632</v>
      </c>
      <c r="V631" s="34">
        <v>6696</v>
      </c>
      <c r="X631" s="34">
        <v>7329</v>
      </c>
      <c r="Y631" s="41">
        <v>32969518.500000007</v>
      </c>
      <c r="Z631" s="34">
        <v>6992</v>
      </c>
      <c r="AA631" s="34">
        <v>2205</v>
      </c>
      <c r="AB631" s="35">
        <f t="shared" si="163"/>
        <v>1213</v>
      </c>
      <c r="AC631" s="35">
        <f t="shared" si="164"/>
        <v>6632</v>
      </c>
      <c r="AD631" s="35">
        <f t="shared" si="165"/>
        <v>7329</v>
      </c>
      <c r="AE631" s="70">
        <f t="shared" si="166"/>
        <v>1204</v>
      </c>
      <c r="AF631" s="70">
        <f t="shared" si="167"/>
        <v>2013</v>
      </c>
      <c r="AG631" s="70">
        <f t="shared" si="168"/>
        <v>4787</v>
      </c>
      <c r="AH631" s="70">
        <f t="shared" si="169"/>
        <v>2018</v>
      </c>
      <c r="AI631" s="70">
        <f t="shared" si="170"/>
        <v>6992</v>
      </c>
      <c r="AJ631" s="70">
        <f t="shared" si="171"/>
        <v>2022</v>
      </c>
      <c r="AK631" s="70" t="str">
        <f t="shared" si="172"/>
        <v/>
      </c>
      <c r="AL631" s="72">
        <f>IF(AK631="Adjust",(_xlfn.XLOOKUP(A631,'Adj factor'!A:A,'Adj factor'!I:I,,0)*AI631),'Aggregate (2)'!AI631)</f>
        <v>6992</v>
      </c>
      <c r="AM631" s="72">
        <f t="shared" si="173"/>
        <v>6992</v>
      </c>
      <c r="AN631" s="73" t="str">
        <f t="shared" si="174"/>
        <v>Increasing</v>
      </c>
      <c r="AO631" s="42">
        <f>VLOOKUP(B631,'Growthrates source'!A$2:H$49,8,FALSE)</f>
        <v>5.4585812874464734E-2</v>
      </c>
      <c r="AP631" s="42">
        <f>VLOOKUP(B631,'Growthrates source'!A$2:I$49,9,FALSE)</f>
        <v>3.4026707504662967E-2</v>
      </c>
      <c r="AQ631" s="41">
        <f t="shared" si="175"/>
        <v>1678.3286457952765</v>
      </c>
      <c r="AR631" s="41">
        <f t="shared" si="176"/>
        <v>2441.9762045946391</v>
      </c>
      <c r="AS631" s="43">
        <f t="shared" si="177"/>
        <v>0.47679899647275681</v>
      </c>
      <c r="AT631" s="43">
        <f t="shared" si="178"/>
        <v>1.6269099262355917</v>
      </c>
      <c r="AU631" s="43">
        <f t="shared" si="179"/>
        <v>2.120746774024012</v>
      </c>
    </row>
    <row r="632" spans="1:47" x14ac:dyDescent="0.35">
      <c r="A632" t="str">
        <f>_xlfn.XLOOKUP(B632,'country codes'!G:G,'country codes'!H:H,,0)</f>
        <v>Mozambique</v>
      </c>
      <c r="B632" s="34" t="s">
        <v>182</v>
      </c>
      <c r="C632" s="41">
        <v>24487617</v>
      </c>
      <c r="D632" s="34" t="s">
        <v>61</v>
      </c>
      <c r="E632" s="34">
        <v>0</v>
      </c>
      <c r="F632" s="41">
        <v>25251730.999999993</v>
      </c>
      <c r="G632" s="34">
        <v>0</v>
      </c>
      <c r="I632" s="34">
        <v>0</v>
      </c>
      <c r="K632" s="34">
        <v>0</v>
      </c>
      <c r="M632" s="34">
        <v>0</v>
      </c>
      <c r="O632" s="34">
        <v>0</v>
      </c>
      <c r="P632" s="41">
        <v>29423878.499999993</v>
      </c>
      <c r="Q632" s="34">
        <v>0</v>
      </c>
      <c r="R632" s="34">
        <f t="shared" si="162"/>
        <v>0</v>
      </c>
      <c r="T632" s="34">
        <v>0</v>
      </c>
      <c r="V632" s="34">
        <v>0</v>
      </c>
      <c r="X632" s="34">
        <v>0</v>
      </c>
      <c r="Y632" s="41">
        <v>32969518.500000007</v>
      </c>
      <c r="Z632" s="34">
        <v>0</v>
      </c>
      <c r="AA632" s="34">
        <v>0</v>
      </c>
      <c r="AB632" s="35">
        <f t="shared" si="163"/>
        <v>0</v>
      </c>
      <c r="AC632" s="35">
        <f t="shared" si="164"/>
        <v>0</v>
      </c>
      <c r="AD632" s="35">
        <f t="shared" si="165"/>
        <v>0</v>
      </c>
      <c r="AE632" s="70">
        <f t="shared" si="166"/>
        <v>0</v>
      </c>
      <c r="AF632" s="70" t="str">
        <f t="shared" si="167"/>
        <v/>
      </c>
      <c r="AG632" s="70">
        <f t="shared" si="168"/>
        <v>0</v>
      </c>
      <c r="AH632" s="70" t="str">
        <f t="shared" si="169"/>
        <v/>
      </c>
      <c r="AI632" s="70">
        <f t="shared" si="170"/>
        <v>0</v>
      </c>
      <c r="AJ632" s="70" t="str">
        <f t="shared" si="171"/>
        <v/>
      </c>
      <c r="AK632" s="70" t="str">
        <f t="shared" si="172"/>
        <v/>
      </c>
      <c r="AL632" s="72">
        <f>IF(AK632="Adjust",(_xlfn.XLOOKUP(A632,'Adj factor'!A:A,'Adj factor'!I:I,,0)*AI632),'Aggregate (2)'!AI632)</f>
        <v>0</v>
      </c>
      <c r="AM632" s="83">
        <v>856</v>
      </c>
      <c r="AN632" s="73" t="str">
        <f t="shared" si="174"/>
        <v>No change</v>
      </c>
      <c r="AO632" s="42">
        <f>VLOOKUP(B632,'Growthrates source'!A$2:H$49,8,FALSE)</f>
        <v>5.4585812874464734E-2</v>
      </c>
      <c r="AP632" s="42">
        <f>VLOOKUP(B632,'Growthrates source'!A$2:I$49,9,FALSE)</f>
        <v>3.4026707504662967E-2</v>
      </c>
      <c r="AQ632" s="41">
        <f t="shared" si="175"/>
        <v>0</v>
      </c>
      <c r="AR632" s="41">
        <f t="shared" si="176"/>
        <v>0</v>
      </c>
      <c r="AS632" s="43">
        <f t="shared" si="177"/>
        <v>0</v>
      </c>
      <c r="AT632" s="43">
        <f t="shared" si="178"/>
        <v>0</v>
      </c>
      <c r="AU632" s="43">
        <f t="shared" si="179"/>
        <v>0.25963375837593738</v>
      </c>
    </row>
    <row r="633" spans="1:47" x14ac:dyDescent="0.35">
      <c r="A633" t="str">
        <f>_xlfn.XLOOKUP(B633,'country codes'!G:G,'country codes'!H:H,,0)</f>
        <v>Mozambique</v>
      </c>
      <c r="B633" s="34" t="s">
        <v>182</v>
      </c>
      <c r="C633" s="41">
        <v>24487618</v>
      </c>
      <c r="D633" s="34" t="s">
        <v>62</v>
      </c>
      <c r="E633" s="34">
        <v>85</v>
      </c>
      <c r="F633" s="41">
        <v>25251730.999999993</v>
      </c>
      <c r="G633" s="34">
        <v>0</v>
      </c>
      <c r="I633" s="34">
        <v>0</v>
      </c>
      <c r="K633" s="34">
        <v>0</v>
      </c>
      <c r="M633" s="34">
        <v>0</v>
      </c>
      <c r="O633" s="34">
        <v>0</v>
      </c>
      <c r="P633" s="41">
        <v>29423878.499999993</v>
      </c>
      <c r="Q633" s="34">
        <v>0</v>
      </c>
      <c r="R633" s="34">
        <f t="shared" si="162"/>
        <v>0</v>
      </c>
      <c r="T633" s="34">
        <v>0</v>
      </c>
      <c r="V633" s="34">
        <v>0</v>
      </c>
      <c r="X633" s="34">
        <v>0</v>
      </c>
      <c r="Y633" s="41">
        <v>32969518.500000007</v>
      </c>
      <c r="Z633" s="34">
        <v>0</v>
      </c>
      <c r="AA633" s="34">
        <v>0</v>
      </c>
      <c r="AB633" s="35">
        <f t="shared" si="163"/>
        <v>85</v>
      </c>
      <c r="AC633" s="35">
        <f t="shared" si="164"/>
        <v>0</v>
      </c>
      <c r="AD633" s="35">
        <f t="shared" si="165"/>
        <v>0</v>
      </c>
      <c r="AE633" s="70">
        <f t="shared" si="166"/>
        <v>85</v>
      </c>
      <c r="AF633" s="70">
        <f t="shared" si="167"/>
        <v>2012</v>
      </c>
      <c r="AG633" s="70">
        <f t="shared" si="168"/>
        <v>0</v>
      </c>
      <c r="AH633" s="70" t="str">
        <f t="shared" si="169"/>
        <v/>
      </c>
      <c r="AI633" s="70">
        <f t="shared" si="170"/>
        <v>0</v>
      </c>
      <c r="AJ633" s="70" t="str">
        <f t="shared" si="171"/>
        <v/>
      </c>
      <c r="AK633" s="70" t="str">
        <f t="shared" si="172"/>
        <v/>
      </c>
      <c r="AL633" s="72">
        <f>IF(AK633="Adjust",(_xlfn.XLOOKUP(A633,'Adj factor'!A:A,'Adj factor'!I:I,,0)*AI633),'Aggregate (2)'!AI633)</f>
        <v>0</v>
      </c>
      <c r="AM633" s="77">
        <v>6</v>
      </c>
      <c r="AN633" s="73" t="str">
        <f t="shared" si="174"/>
        <v>No change</v>
      </c>
      <c r="AO633" s="42">
        <f>VLOOKUP(B633,'Growthrates source'!A$2:H$49,8,FALSE)</f>
        <v>5.4585812874464734E-2</v>
      </c>
      <c r="AP633" s="42">
        <f>VLOOKUP(B633,'Growthrates source'!A$2:I$49,9,FALSE)</f>
        <v>3.4026707504662967E-2</v>
      </c>
      <c r="AQ633" s="41">
        <f t="shared" si="175"/>
        <v>0</v>
      </c>
      <c r="AR633" s="41">
        <f t="shared" si="176"/>
        <v>0</v>
      </c>
      <c r="AS633" s="43">
        <f t="shared" si="177"/>
        <v>3.3661058721083326E-2</v>
      </c>
      <c r="AT633" s="43">
        <f t="shared" si="178"/>
        <v>0</v>
      </c>
      <c r="AU633" s="43">
        <f t="shared" si="179"/>
        <v>1.8198627923547014E-3</v>
      </c>
    </row>
    <row r="634" spans="1:47" x14ac:dyDescent="0.35">
      <c r="A634" t="str">
        <f>_xlfn.XLOOKUP(B634,'country codes'!G:G,'country codes'!H:H,,0)</f>
        <v>Mozambique</v>
      </c>
      <c r="B634" s="34" t="s">
        <v>182</v>
      </c>
      <c r="C634" s="41">
        <v>24487619</v>
      </c>
      <c r="D634" s="34" t="s">
        <v>227</v>
      </c>
      <c r="E634" s="34">
        <v>0</v>
      </c>
      <c r="F634" s="41">
        <v>25251730.999999993</v>
      </c>
      <c r="G634" s="34">
        <v>0</v>
      </c>
      <c r="I634" s="34">
        <v>0</v>
      </c>
      <c r="K634" s="34">
        <v>0</v>
      </c>
      <c r="M634" s="34">
        <v>0</v>
      </c>
      <c r="O634" s="34">
        <v>0</v>
      </c>
      <c r="P634" s="41">
        <v>29423878.499999993</v>
      </c>
      <c r="Q634" s="34">
        <v>0</v>
      </c>
      <c r="R634" s="34">
        <f t="shared" si="162"/>
        <v>0</v>
      </c>
      <c r="T634" s="34">
        <v>0</v>
      </c>
      <c r="V634" s="34">
        <v>0</v>
      </c>
      <c r="X634" s="34">
        <v>0</v>
      </c>
      <c r="Y634" s="41">
        <v>32969518.500000007</v>
      </c>
      <c r="Z634" s="34">
        <v>0</v>
      </c>
      <c r="AA634" s="34">
        <v>0</v>
      </c>
      <c r="AB634" s="35">
        <f t="shared" si="163"/>
        <v>0</v>
      </c>
      <c r="AC634" s="35">
        <f t="shared" si="164"/>
        <v>0</v>
      </c>
      <c r="AD634" s="35">
        <f t="shared" si="165"/>
        <v>0</v>
      </c>
      <c r="AE634" s="70">
        <f t="shared" si="166"/>
        <v>0</v>
      </c>
      <c r="AF634" s="70" t="str">
        <f t="shared" si="167"/>
        <v/>
      </c>
      <c r="AG634" s="70">
        <f t="shared" si="168"/>
        <v>0</v>
      </c>
      <c r="AH634" s="70" t="str">
        <f t="shared" si="169"/>
        <v/>
      </c>
      <c r="AI634" s="70">
        <f t="shared" si="170"/>
        <v>0</v>
      </c>
      <c r="AJ634" s="70" t="str">
        <f t="shared" si="171"/>
        <v/>
      </c>
      <c r="AK634" s="70" t="str">
        <f t="shared" si="172"/>
        <v/>
      </c>
      <c r="AL634" s="72">
        <f>IF(AK634="Adjust",(_xlfn.XLOOKUP(A634,'Adj factor'!A:A,'Adj factor'!I:I,,0)*AI634),'Aggregate (2)'!AI634)</f>
        <v>0</v>
      </c>
      <c r="AM634" s="72">
        <f t="shared" si="173"/>
        <v>0</v>
      </c>
      <c r="AN634" s="73" t="str">
        <f t="shared" si="174"/>
        <v>No change</v>
      </c>
      <c r="AO634" s="42">
        <f>VLOOKUP(B634,'Growthrates source'!A$2:H$49,8,FALSE)</f>
        <v>5.4585812874464734E-2</v>
      </c>
      <c r="AP634" s="42">
        <f>VLOOKUP(B634,'Growthrates source'!A$2:I$49,9,FALSE)</f>
        <v>3.4026707504662967E-2</v>
      </c>
      <c r="AQ634" s="41">
        <f t="shared" si="175"/>
        <v>0</v>
      </c>
      <c r="AR634" s="41">
        <f t="shared" si="176"/>
        <v>0</v>
      </c>
      <c r="AS634" s="43">
        <f t="shared" si="177"/>
        <v>0</v>
      </c>
      <c r="AT634" s="43">
        <f t="shared" si="178"/>
        <v>0</v>
      </c>
      <c r="AU634" s="43">
        <f t="shared" si="179"/>
        <v>0</v>
      </c>
    </row>
    <row r="635" spans="1:47" x14ac:dyDescent="0.35">
      <c r="A635" t="str">
        <f>_xlfn.XLOOKUP(B635,'country codes'!G:G,'country codes'!H:H,,0)</f>
        <v>Mozambique</v>
      </c>
      <c r="B635" s="34" t="s">
        <v>182</v>
      </c>
      <c r="C635" s="41">
        <v>24487620</v>
      </c>
      <c r="D635" s="34" t="s">
        <v>228</v>
      </c>
      <c r="E635" s="34">
        <v>0</v>
      </c>
      <c r="F635" s="41">
        <v>25251730.999999993</v>
      </c>
      <c r="G635" s="34">
        <v>0</v>
      </c>
      <c r="I635" s="34">
        <v>0</v>
      </c>
      <c r="K635" s="34">
        <v>0</v>
      </c>
      <c r="M635" s="34">
        <v>0</v>
      </c>
      <c r="O635" s="34">
        <v>2466</v>
      </c>
      <c r="P635" s="41">
        <v>29423878.499999993</v>
      </c>
      <c r="Q635" s="34">
        <v>0</v>
      </c>
      <c r="R635" s="34">
        <f t="shared" si="162"/>
        <v>2466</v>
      </c>
      <c r="T635" s="34">
        <v>2789</v>
      </c>
      <c r="V635" s="34">
        <v>2954</v>
      </c>
      <c r="X635" s="34">
        <v>3318</v>
      </c>
      <c r="Y635" s="41">
        <v>32969518.500000007</v>
      </c>
      <c r="Z635" s="34">
        <v>3337</v>
      </c>
      <c r="AA635" s="34">
        <v>2466</v>
      </c>
      <c r="AB635" s="35">
        <f t="shared" si="163"/>
        <v>0</v>
      </c>
      <c r="AC635" s="35">
        <f t="shared" si="164"/>
        <v>2789</v>
      </c>
      <c r="AD635" s="35">
        <f t="shared" si="165"/>
        <v>3337</v>
      </c>
      <c r="AE635" s="70">
        <f t="shared" si="166"/>
        <v>0</v>
      </c>
      <c r="AF635" s="70" t="str">
        <f t="shared" si="167"/>
        <v/>
      </c>
      <c r="AG635" s="70">
        <f t="shared" si="168"/>
        <v>2466</v>
      </c>
      <c r="AH635" s="70">
        <f t="shared" si="169"/>
        <v>2017</v>
      </c>
      <c r="AI635" s="70">
        <f t="shared" si="170"/>
        <v>3337</v>
      </c>
      <c r="AJ635" s="70">
        <f t="shared" si="171"/>
        <v>2022</v>
      </c>
      <c r="AK635" s="70" t="str">
        <f t="shared" si="172"/>
        <v/>
      </c>
      <c r="AL635" s="72">
        <f>IF(AK635="Adjust",(_xlfn.XLOOKUP(A635,'Adj factor'!A:A,'Adj factor'!I:I,,0)*AI635),'Aggregate (2)'!AI635)</f>
        <v>3337</v>
      </c>
      <c r="AM635" s="72">
        <f t="shared" si="173"/>
        <v>3337</v>
      </c>
      <c r="AN635" s="73" t="str">
        <f t="shared" si="174"/>
        <v>Increasing</v>
      </c>
      <c r="AO635" s="42">
        <f>VLOOKUP(B635,'Growthrates source'!A$2:H$49,8,FALSE)</f>
        <v>5.4585812874464734E-2</v>
      </c>
      <c r="AP635" s="42">
        <f>VLOOKUP(B635,'Growthrates source'!A$2:I$49,9,FALSE)</f>
        <v>3.4026707504662967E-2</v>
      </c>
      <c r="AQ635" s="41">
        <f t="shared" si="175"/>
        <v>1876.9879548894114</v>
      </c>
      <c r="AR635" s="41">
        <f t="shared" si="176"/>
        <v>2731.0264492201272</v>
      </c>
      <c r="AS635" s="43">
        <f t="shared" si="177"/>
        <v>0</v>
      </c>
      <c r="AT635" s="43">
        <f t="shared" si="178"/>
        <v>0.83809481472675351</v>
      </c>
      <c r="AU635" s="43">
        <f t="shared" si="179"/>
        <v>1.0121470230146064</v>
      </c>
    </row>
    <row r="636" spans="1:47" x14ac:dyDescent="0.35">
      <c r="A636" t="str">
        <f>_xlfn.XLOOKUP(B636,'country codes'!G:G,'country codes'!H:H,,0)</f>
        <v>Mozambique</v>
      </c>
      <c r="B636" s="34" t="s">
        <v>182</v>
      </c>
      <c r="C636" s="41">
        <v>24487621</v>
      </c>
      <c r="D636" s="34" t="s">
        <v>229</v>
      </c>
      <c r="E636" s="34">
        <v>33</v>
      </c>
      <c r="F636" s="41">
        <v>25251730.999999993</v>
      </c>
      <c r="G636" s="34">
        <v>44</v>
      </c>
      <c r="I636" s="34">
        <v>0</v>
      </c>
      <c r="K636" s="34">
        <v>212</v>
      </c>
      <c r="M636" s="34">
        <v>0</v>
      </c>
      <c r="O636" s="34">
        <v>29</v>
      </c>
      <c r="P636" s="41">
        <v>29423878.499999993</v>
      </c>
      <c r="Q636" s="34">
        <v>304</v>
      </c>
      <c r="R636" s="34">
        <f t="shared" si="162"/>
        <v>304</v>
      </c>
      <c r="T636" s="34">
        <v>54</v>
      </c>
      <c r="V636" s="34">
        <v>0</v>
      </c>
      <c r="X636" s="34">
        <v>0</v>
      </c>
      <c r="Y636" s="41">
        <v>32969518.500000007</v>
      </c>
      <c r="Z636" s="34">
        <v>72</v>
      </c>
      <c r="AA636" s="34">
        <v>29</v>
      </c>
      <c r="AB636" s="35">
        <f t="shared" si="163"/>
        <v>212</v>
      </c>
      <c r="AC636" s="35">
        <f t="shared" si="164"/>
        <v>304</v>
      </c>
      <c r="AD636" s="35">
        <f t="shared" si="165"/>
        <v>72</v>
      </c>
      <c r="AE636" s="70">
        <f t="shared" si="166"/>
        <v>44</v>
      </c>
      <c r="AF636" s="70">
        <f t="shared" si="167"/>
        <v>2013</v>
      </c>
      <c r="AG636" s="70">
        <f t="shared" si="168"/>
        <v>304</v>
      </c>
      <c r="AH636" s="70">
        <f t="shared" si="169"/>
        <v>2018</v>
      </c>
      <c r="AI636" s="70">
        <f t="shared" si="170"/>
        <v>72</v>
      </c>
      <c r="AJ636" s="70">
        <f t="shared" si="171"/>
        <v>2022</v>
      </c>
      <c r="AK636" s="70" t="str">
        <f t="shared" si="172"/>
        <v>Adjust</v>
      </c>
      <c r="AL636" s="72">
        <f>IF(AK636="Adjust",(_xlfn.XLOOKUP(A636,'Adj factor'!A:A,'Adj factor'!I:I,,0)*AI636),'Aggregate (2)'!AI636)</f>
        <v>82.749502391069896</v>
      </c>
      <c r="AM636" s="72">
        <f t="shared" si="173"/>
        <v>304</v>
      </c>
      <c r="AN636" s="73" t="str">
        <f t="shared" si="174"/>
        <v>Decreasing</v>
      </c>
      <c r="AO636" s="42">
        <f>VLOOKUP(B636,'Growthrates source'!A$2:H$49,8,FALSE)</f>
        <v>5.4585812874464734E-2</v>
      </c>
      <c r="AP636" s="42">
        <f>VLOOKUP(B636,'Growthrates source'!A$2:I$49,9,FALSE)</f>
        <v>3.4026707504662967E-2</v>
      </c>
      <c r="AQ636" s="41">
        <f t="shared" si="175"/>
        <v>22.073256566014976</v>
      </c>
      <c r="AR636" s="41">
        <f t="shared" si="176"/>
        <v>32.116693847276437</v>
      </c>
      <c r="AS636" s="43">
        <f t="shared" si="177"/>
        <v>1.74245480438549E-2</v>
      </c>
      <c r="AT636" s="43">
        <f t="shared" si="178"/>
        <v>0.10331744674652599</v>
      </c>
      <c r="AU636" s="43">
        <f t="shared" si="179"/>
        <v>9.2206381479304877E-2</v>
      </c>
    </row>
    <row r="637" spans="1:47" x14ac:dyDescent="0.35">
      <c r="A637" t="str">
        <f>_xlfn.XLOOKUP(B637,'country codes'!G:G,'country codes'!H:H,,0)</f>
        <v>Mozambique</v>
      </c>
      <c r="B637" s="34" t="s">
        <v>182</v>
      </c>
      <c r="C637" s="41">
        <v>24487622</v>
      </c>
      <c r="D637" s="34" t="s">
        <v>133</v>
      </c>
      <c r="E637" s="34">
        <v>0</v>
      </c>
      <c r="F637" s="41">
        <v>25251730.999999993</v>
      </c>
      <c r="G637" s="34">
        <v>0</v>
      </c>
      <c r="I637" s="34">
        <v>0</v>
      </c>
      <c r="K637" s="34">
        <v>0</v>
      </c>
      <c r="M637" s="34">
        <v>0</v>
      </c>
      <c r="O637" s="34">
        <v>0</v>
      </c>
      <c r="P637" s="41">
        <v>29423878.499999993</v>
      </c>
      <c r="Q637" s="34">
        <v>0</v>
      </c>
      <c r="R637" s="34">
        <f t="shared" si="162"/>
        <v>5726</v>
      </c>
      <c r="T637" s="34">
        <v>2055</v>
      </c>
      <c r="V637" s="34">
        <v>2041</v>
      </c>
      <c r="X637" s="34">
        <v>1912</v>
      </c>
      <c r="Y637" s="41">
        <v>32969518.500000007</v>
      </c>
      <c r="Z637" s="34">
        <v>335</v>
      </c>
      <c r="AA637" s="34">
        <v>5726</v>
      </c>
      <c r="AB637" s="35">
        <f t="shared" si="163"/>
        <v>0</v>
      </c>
      <c r="AC637" s="35">
        <f t="shared" si="164"/>
        <v>2055</v>
      </c>
      <c r="AD637" s="35">
        <f t="shared" si="165"/>
        <v>2041</v>
      </c>
      <c r="AE637" s="83">
        <v>1908</v>
      </c>
      <c r="AF637" s="70">
        <v>2013</v>
      </c>
      <c r="AG637" s="70">
        <f t="shared" si="168"/>
        <v>5726</v>
      </c>
      <c r="AH637" s="70" t="str">
        <f t="shared" si="169"/>
        <v>2018 (triag)</v>
      </c>
      <c r="AI637" s="70">
        <f t="shared" si="170"/>
        <v>335</v>
      </c>
      <c r="AJ637" s="70">
        <f t="shared" si="171"/>
        <v>2022</v>
      </c>
      <c r="AK637" s="70" t="str">
        <f t="shared" si="172"/>
        <v>Adjust</v>
      </c>
      <c r="AL637" s="72">
        <f>IF(AK637="Adjust",(_xlfn.XLOOKUP(A637,'Adj factor'!A:A,'Adj factor'!I:I,,0)*AI637),'Aggregate (2)'!AI637)</f>
        <v>385.01504584733908</v>
      </c>
      <c r="AM637" s="72">
        <f t="shared" si="173"/>
        <v>5726</v>
      </c>
      <c r="AN637" s="73" t="str">
        <f t="shared" si="174"/>
        <v>Decreasing</v>
      </c>
      <c r="AO637" s="42">
        <f>VLOOKUP(B637,'Growthrates source'!A$2:H$49,8,FALSE)</f>
        <v>5.4585812874464734E-2</v>
      </c>
      <c r="AP637" s="42">
        <f>VLOOKUP(B637,'Growthrates source'!A$2:I$49,9,FALSE)</f>
        <v>3.4026707504662967E-2</v>
      </c>
      <c r="AQ637" s="41">
        <f t="shared" si="175"/>
        <v>4358.32645162075</v>
      </c>
      <c r="AR637" s="41">
        <f t="shared" si="176"/>
        <v>6341.3858265346507</v>
      </c>
      <c r="AS637" s="43">
        <f t="shared" si="177"/>
        <v>0.75559176517443516</v>
      </c>
      <c r="AT637" s="43">
        <f t="shared" si="178"/>
        <v>1.9460384870743677</v>
      </c>
      <c r="AU637" s="43">
        <f t="shared" si="179"/>
        <v>1.7367557248371701</v>
      </c>
    </row>
    <row r="638" spans="1:47" x14ac:dyDescent="0.35">
      <c r="A638" t="str">
        <f>_xlfn.XLOOKUP(B638,'country codes'!G:G,'country codes'!H:H,,0)</f>
        <v>Mozambique</v>
      </c>
      <c r="B638" s="34" t="s">
        <v>182</v>
      </c>
      <c r="C638" s="41">
        <v>24487623</v>
      </c>
      <c r="D638" s="34" t="s">
        <v>230</v>
      </c>
      <c r="E638" s="34">
        <v>0</v>
      </c>
      <c r="F638" s="41">
        <v>25251730.999999993</v>
      </c>
      <c r="G638" s="34">
        <v>0</v>
      </c>
      <c r="I638" s="34">
        <v>0</v>
      </c>
      <c r="K638" s="34">
        <v>0</v>
      </c>
      <c r="M638" s="34">
        <v>0</v>
      </c>
      <c r="O638" s="34">
        <v>0</v>
      </c>
      <c r="P638" s="41">
        <v>29423878.499999993</v>
      </c>
      <c r="Q638" s="34">
        <v>0</v>
      </c>
      <c r="R638" s="34">
        <f t="shared" si="162"/>
        <v>0</v>
      </c>
      <c r="T638" s="34">
        <v>0</v>
      </c>
      <c r="V638" s="34">
        <v>0</v>
      </c>
      <c r="X638" s="34">
        <v>0</v>
      </c>
      <c r="Y638" s="41">
        <v>32969518.500000007</v>
      </c>
      <c r="Z638" s="34">
        <v>0</v>
      </c>
      <c r="AA638" s="34">
        <v>0</v>
      </c>
      <c r="AB638" s="35">
        <f t="shared" si="163"/>
        <v>0</v>
      </c>
      <c r="AC638" s="35">
        <f t="shared" si="164"/>
        <v>0</v>
      </c>
      <c r="AD638" s="35">
        <f t="shared" si="165"/>
        <v>0</v>
      </c>
      <c r="AE638" s="70">
        <f t="shared" si="166"/>
        <v>0</v>
      </c>
      <c r="AF638" s="70" t="str">
        <f t="shared" si="167"/>
        <v/>
      </c>
      <c r="AG638" s="70">
        <f t="shared" si="168"/>
        <v>0</v>
      </c>
      <c r="AH638" s="70" t="str">
        <f t="shared" si="169"/>
        <v/>
      </c>
      <c r="AI638" s="70">
        <f t="shared" si="170"/>
        <v>0</v>
      </c>
      <c r="AJ638" s="70" t="str">
        <f t="shared" si="171"/>
        <v/>
      </c>
      <c r="AK638" s="70" t="str">
        <f t="shared" si="172"/>
        <v/>
      </c>
      <c r="AL638" s="72">
        <f>IF(AK638="Adjust",(_xlfn.XLOOKUP(A638,'Adj factor'!A:A,'Adj factor'!I:I,,0)*AI638),'Aggregate (2)'!AI638)</f>
        <v>0</v>
      </c>
      <c r="AM638" s="72">
        <f t="shared" si="173"/>
        <v>0</v>
      </c>
      <c r="AN638" s="73" t="str">
        <f t="shared" si="174"/>
        <v>No change</v>
      </c>
      <c r="AO638" s="42">
        <f>VLOOKUP(B638,'Growthrates source'!A$2:H$49,8,FALSE)</f>
        <v>5.4585812874464734E-2</v>
      </c>
      <c r="AP638" s="42">
        <f>VLOOKUP(B638,'Growthrates source'!A$2:I$49,9,FALSE)</f>
        <v>3.4026707504662967E-2</v>
      </c>
      <c r="AQ638" s="41">
        <f t="shared" si="175"/>
        <v>0</v>
      </c>
      <c r="AR638" s="41">
        <f t="shared" si="176"/>
        <v>0</v>
      </c>
      <c r="AS638" s="43">
        <f t="shared" si="177"/>
        <v>0</v>
      </c>
      <c r="AT638" s="43">
        <f t="shared" si="178"/>
        <v>0</v>
      </c>
      <c r="AU638" s="43">
        <f t="shared" si="179"/>
        <v>0</v>
      </c>
    </row>
    <row r="639" spans="1:47" x14ac:dyDescent="0.35">
      <c r="A639" t="str">
        <f>_xlfn.XLOOKUP(B639,'country codes'!G:G,'country codes'!H:H,,0)</f>
        <v>Mozambique</v>
      </c>
      <c r="B639" s="34" t="s">
        <v>182</v>
      </c>
      <c r="C639" s="41">
        <v>24487624</v>
      </c>
      <c r="D639" s="34" t="s">
        <v>136</v>
      </c>
      <c r="E639" s="34">
        <v>267</v>
      </c>
      <c r="F639" s="41">
        <v>25251730.999999993</v>
      </c>
      <c r="G639" s="34">
        <v>238</v>
      </c>
      <c r="I639" s="34">
        <v>0</v>
      </c>
      <c r="K639" s="34">
        <v>0</v>
      </c>
      <c r="M639" s="34">
        <v>0</v>
      </c>
      <c r="O639" s="34">
        <v>290</v>
      </c>
      <c r="P639" s="41">
        <v>29423878.499999993</v>
      </c>
      <c r="Q639" s="34">
        <v>0</v>
      </c>
      <c r="R639" s="34">
        <f t="shared" si="162"/>
        <v>206</v>
      </c>
      <c r="T639" s="34">
        <v>315</v>
      </c>
      <c r="V639" s="34">
        <v>301</v>
      </c>
      <c r="X639" s="34">
        <v>264</v>
      </c>
      <c r="Y639" s="41">
        <v>32969518.500000007</v>
      </c>
      <c r="Z639" s="34">
        <v>276</v>
      </c>
      <c r="AA639" s="34">
        <v>206</v>
      </c>
      <c r="AB639" s="35">
        <f t="shared" si="163"/>
        <v>267</v>
      </c>
      <c r="AC639" s="35">
        <f t="shared" si="164"/>
        <v>315</v>
      </c>
      <c r="AD639" s="35">
        <f t="shared" si="165"/>
        <v>301</v>
      </c>
      <c r="AE639" s="70">
        <f t="shared" si="166"/>
        <v>238</v>
      </c>
      <c r="AF639" s="70">
        <f t="shared" si="167"/>
        <v>2013</v>
      </c>
      <c r="AG639" s="70">
        <f t="shared" si="168"/>
        <v>206</v>
      </c>
      <c r="AH639" s="70" t="str">
        <f t="shared" si="169"/>
        <v>2018 (triag)</v>
      </c>
      <c r="AI639" s="70">
        <f t="shared" si="170"/>
        <v>276</v>
      </c>
      <c r="AJ639" s="70">
        <f t="shared" si="171"/>
        <v>2022</v>
      </c>
      <c r="AK639" s="70" t="str">
        <f t="shared" si="172"/>
        <v/>
      </c>
      <c r="AL639" s="72">
        <f>IF(AK639="Adjust",(_xlfn.XLOOKUP(A639,'Adj factor'!A:A,'Adj factor'!I:I,,0)*AI639),'Aggregate (2)'!AI639)</f>
        <v>276</v>
      </c>
      <c r="AM639" s="72">
        <f t="shared" si="173"/>
        <v>276</v>
      </c>
      <c r="AN639" s="73" t="str">
        <f t="shared" si="174"/>
        <v>Increasing</v>
      </c>
      <c r="AO639" s="42">
        <f>VLOOKUP(B639,'Growthrates source'!A$2:H$49,8,FALSE)</f>
        <v>5.4585812874464734E-2</v>
      </c>
      <c r="AP639" s="42">
        <f>VLOOKUP(B639,'Growthrates source'!A$2:I$49,9,FALSE)</f>
        <v>3.4026707504662967E-2</v>
      </c>
      <c r="AQ639" s="41">
        <f t="shared" si="175"/>
        <v>156.79623629652016</v>
      </c>
      <c r="AR639" s="41">
        <f t="shared" si="176"/>
        <v>228.13927353582571</v>
      </c>
      <c r="AS639" s="43">
        <f t="shared" si="177"/>
        <v>9.4250964419033315E-2</v>
      </c>
      <c r="AT639" s="43">
        <f t="shared" si="178"/>
        <v>7.0011164571659054E-2</v>
      </c>
      <c r="AU639" s="43">
        <f t="shared" si="179"/>
        <v>8.3713688448316267E-2</v>
      </c>
    </row>
    <row r="640" spans="1:47" x14ac:dyDescent="0.35">
      <c r="A640" t="str">
        <f>_xlfn.XLOOKUP(B640,'country codes'!G:G,'country codes'!H:H,,0)</f>
        <v>Mozambique</v>
      </c>
      <c r="B640" s="34" t="s">
        <v>182</v>
      </c>
      <c r="C640" s="41">
        <v>24487625</v>
      </c>
      <c r="D640" s="34" t="s">
        <v>231</v>
      </c>
      <c r="E640" s="34">
        <v>0</v>
      </c>
      <c r="F640" s="41">
        <v>25251730.999999993</v>
      </c>
      <c r="G640" s="34">
        <v>0</v>
      </c>
      <c r="I640" s="34">
        <v>0</v>
      </c>
      <c r="K640" s="34">
        <v>0</v>
      </c>
      <c r="M640" s="34">
        <v>0</v>
      </c>
      <c r="O640" s="34">
        <v>0</v>
      </c>
      <c r="P640" s="41">
        <v>29423878.499999993</v>
      </c>
      <c r="Q640" s="34">
        <v>0</v>
      </c>
      <c r="R640" s="34">
        <f t="shared" si="162"/>
        <v>59</v>
      </c>
      <c r="T640" s="34">
        <v>0</v>
      </c>
      <c r="V640" s="34">
        <v>0</v>
      </c>
      <c r="X640" s="34">
        <v>0</v>
      </c>
      <c r="Y640" s="41">
        <v>32969518.500000007</v>
      </c>
      <c r="Z640" s="34">
        <v>172</v>
      </c>
      <c r="AA640" s="34">
        <v>59</v>
      </c>
      <c r="AB640" s="35">
        <f t="shared" si="163"/>
        <v>0</v>
      </c>
      <c r="AC640" s="35">
        <f t="shared" si="164"/>
        <v>0</v>
      </c>
      <c r="AD640" s="35">
        <f t="shared" si="165"/>
        <v>172</v>
      </c>
      <c r="AE640" s="70">
        <f t="shared" si="166"/>
        <v>0</v>
      </c>
      <c r="AF640" s="70" t="str">
        <f t="shared" si="167"/>
        <v/>
      </c>
      <c r="AG640" s="70">
        <f t="shared" si="168"/>
        <v>59</v>
      </c>
      <c r="AH640" s="70" t="str">
        <f t="shared" si="169"/>
        <v>2018 (triag)</v>
      </c>
      <c r="AI640" s="70">
        <f t="shared" si="170"/>
        <v>172</v>
      </c>
      <c r="AJ640" s="70">
        <f t="shared" si="171"/>
        <v>2022</v>
      </c>
      <c r="AK640" s="70" t="str">
        <f t="shared" si="172"/>
        <v/>
      </c>
      <c r="AL640" s="72">
        <f>IF(AK640="Adjust",(_xlfn.XLOOKUP(A640,'Adj factor'!A:A,'Adj factor'!I:I,,0)*AI640),'Aggregate (2)'!AI640)</f>
        <v>172</v>
      </c>
      <c r="AM640" s="72">
        <f t="shared" si="173"/>
        <v>172</v>
      </c>
      <c r="AN640" s="73" t="str">
        <f t="shared" si="174"/>
        <v>Increasing</v>
      </c>
      <c r="AO640" s="42">
        <f>VLOOKUP(B640,'Growthrates source'!A$2:H$49,8,FALSE)</f>
        <v>5.4585812874464734E-2</v>
      </c>
      <c r="AP640" s="42">
        <f>VLOOKUP(B640,'Growthrates source'!A$2:I$49,9,FALSE)</f>
        <v>3.4026707504662967E-2</v>
      </c>
      <c r="AQ640" s="41">
        <f t="shared" si="175"/>
        <v>44.907659910168398</v>
      </c>
      <c r="AR640" s="41">
        <f t="shared" si="176"/>
        <v>65.34085989618309</v>
      </c>
      <c r="AS640" s="43">
        <f t="shared" si="177"/>
        <v>0</v>
      </c>
      <c r="AT640" s="43">
        <f t="shared" si="178"/>
        <v>2.0051741309358662E-2</v>
      </c>
      <c r="AU640" s="43">
        <f t="shared" si="179"/>
        <v>5.2169400047501438E-2</v>
      </c>
    </row>
    <row r="641" spans="1:47" x14ac:dyDescent="0.35">
      <c r="A641" t="str">
        <f>_xlfn.XLOOKUP(B641,'country codes'!G:G,'country codes'!H:H,,0)</f>
        <v>Mozambique</v>
      </c>
      <c r="B641" s="34" t="s">
        <v>182</v>
      </c>
      <c r="C641" s="41">
        <v>24487626</v>
      </c>
      <c r="D641" s="34" t="s">
        <v>141</v>
      </c>
      <c r="E641" s="34">
        <v>76</v>
      </c>
      <c r="F641" s="41">
        <v>25251730.999999993</v>
      </c>
      <c r="G641" s="34">
        <v>115</v>
      </c>
      <c r="I641" s="34">
        <v>0</v>
      </c>
      <c r="K641" s="34">
        <v>0</v>
      </c>
      <c r="M641" s="34">
        <v>0</v>
      </c>
      <c r="O641" s="34">
        <v>147</v>
      </c>
      <c r="P641" s="41">
        <v>29423878.499999993</v>
      </c>
      <c r="Q641" s="34">
        <v>150</v>
      </c>
      <c r="R641" s="34">
        <f t="shared" si="162"/>
        <v>150</v>
      </c>
      <c r="T641" s="34">
        <v>165</v>
      </c>
      <c r="V641" s="34">
        <v>156</v>
      </c>
      <c r="X641" s="34">
        <v>151</v>
      </c>
      <c r="Y641" s="41">
        <v>32969518.500000007</v>
      </c>
      <c r="Z641" s="34">
        <v>154</v>
      </c>
      <c r="AA641" s="34">
        <v>147</v>
      </c>
      <c r="AB641" s="35">
        <f t="shared" si="163"/>
        <v>115</v>
      </c>
      <c r="AC641" s="35">
        <f t="shared" si="164"/>
        <v>165</v>
      </c>
      <c r="AD641" s="35">
        <f t="shared" si="165"/>
        <v>156</v>
      </c>
      <c r="AE641" s="70">
        <f t="shared" si="166"/>
        <v>115</v>
      </c>
      <c r="AF641" s="70">
        <f t="shared" si="167"/>
        <v>2013</v>
      </c>
      <c r="AG641" s="70">
        <f t="shared" si="168"/>
        <v>150</v>
      </c>
      <c r="AH641" s="70">
        <f t="shared" si="169"/>
        <v>2018</v>
      </c>
      <c r="AI641" s="70">
        <f t="shared" si="170"/>
        <v>154</v>
      </c>
      <c r="AJ641" s="70">
        <f t="shared" si="171"/>
        <v>2022</v>
      </c>
      <c r="AK641" s="70" t="str">
        <f t="shared" si="172"/>
        <v/>
      </c>
      <c r="AL641" s="72">
        <f>IF(AK641="Adjust",(_xlfn.XLOOKUP(A641,'Adj factor'!A:A,'Adj factor'!I:I,,0)*AI641),'Aggregate (2)'!AI641)</f>
        <v>154</v>
      </c>
      <c r="AM641" s="72">
        <f t="shared" si="173"/>
        <v>154</v>
      </c>
      <c r="AN641" s="73" t="str">
        <f t="shared" si="174"/>
        <v>Increasing</v>
      </c>
      <c r="AO641" s="42">
        <f>VLOOKUP(B641,'Growthrates source'!A$2:H$49,8,FALSE)</f>
        <v>5.4585812874464734E-2</v>
      </c>
      <c r="AP641" s="42">
        <f>VLOOKUP(B641,'Growthrates source'!A$2:I$49,9,FALSE)</f>
        <v>3.4026707504662967E-2</v>
      </c>
      <c r="AQ641" s="41">
        <f t="shared" si="175"/>
        <v>111.88857638635177</v>
      </c>
      <c r="AR641" s="41">
        <f t="shared" si="176"/>
        <v>162.7984136396426</v>
      </c>
      <c r="AS641" s="43">
        <f t="shared" si="177"/>
        <v>4.5541432387348035E-2</v>
      </c>
      <c r="AT641" s="43">
        <f t="shared" si="178"/>
        <v>5.0979003328877955E-2</v>
      </c>
      <c r="AU641" s="43">
        <f t="shared" si="179"/>
        <v>4.6709811670437335E-2</v>
      </c>
    </row>
    <row r="642" spans="1:47" x14ac:dyDescent="0.35">
      <c r="A642" t="str">
        <f>_xlfn.XLOOKUP(B642,'country codes'!G:G,'country codes'!H:H,,0)</f>
        <v>Mozambique</v>
      </c>
      <c r="B642" s="34" t="s">
        <v>182</v>
      </c>
      <c r="C642" s="41">
        <v>24487627</v>
      </c>
      <c r="D642" s="34" t="s">
        <v>232</v>
      </c>
      <c r="E642" s="34">
        <v>0</v>
      </c>
      <c r="F642" s="41">
        <v>25251730.999999993</v>
      </c>
      <c r="G642" s="34">
        <v>0</v>
      </c>
      <c r="I642" s="34">
        <v>0</v>
      </c>
      <c r="K642" s="34">
        <v>0</v>
      </c>
      <c r="M642" s="34">
        <v>0</v>
      </c>
      <c r="O642" s="34">
        <v>34992</v>
      </c>
      <c r="P642" s="41">
        <v>29423878.499999993</v>
      </c>
      <c r="Q642" s="34">
        <v>0</v>
      </c>
      <c r="R642" s="34">
        <f t="shared" si="162"/>
        <v>26735</v>
      </c>
      <c r="T642" s="34">
        <v>399</v>
      </c>
      <c r="V642" s="34">
        <v>8308</v>
      </c>
      <c r="X642" s="34">
        <v>3530</v>
      </c>
      <c r="Y642" s="41">
        <v>32969518.500000007</v>
      </c>
      <c r="Z642" s="34">
        <v>696</v>
      </c>
      <c r="AA642" s="34">
        <v>26735</v>
      </c>
      <c r="AB642" s="35">
        <f t="shared" si="163"/>
        <v>0</v>
      </c>
      <c r="AC642" s="35">
        <f t="shared" si="164"/>
        <v>34992</v>
      </c>
      <c r="AD642" s="35">
        <f t="shared" si="165"/>
        <v>8308</v>
      </c>
      <c r="AE642" s="70">
        <f t="shared" si="166"/>
        <v>0</v>
      </c>
      <c r="AF642" s="70" t="str">
        <f t="shared" si="167"/>
        <v/>
      </c>
      <c r="AG642" s="70">
        <f t="shared" si="168"/>
        <v>26735</v>
      </c>
      <c r="AH642" s="70" t="str">
        <f t="shared" si="169"/>
        <v>2018 (triag)</v>
      </c>
      <c r="AI642" s="70">
        <f t="shared" si="170"/>
        <v>696</v>
      </c>
      <c r="AJ642" s="70">
        <f t="shared" si="171"/>
        <v>2022</v>
      </c>
      <c r="AK642" s="70" t="str">
        <f t="shared" si="172"/>
        <v>Adjust</v>
      </c>
      <c r="AL642" s="72">
        <f>IF(AK642="Adjust",(_xlfn.XLOOKUP(A642,'Adj factor'!A:A,'Adj factor'!I:I,,0)*AI642),'Aggregate (2)'!AI642)</f>
        <v>799.91185644700897</v>
      </c>
      <c r="AM642" s="72">
        <f t="shared" si="173"/>
        <v>26735</v>
      </c>
      <c r="AN642" s="73" t="str">
        <f t="shared" si="174"/>
        <v>Decreasing</v>
      </c>
      <c r="AO642" s="42">
        <f>VLOOKUP(B642,'Growthrates source'!A$2:H$49,8,FALSE)</f>
        <v>5.4585812874464734E-2</v>
      </c>
      <c r="AP642" s="42">
        <f>VLOOKUP(B642,'Growthrates source'!A$2:I$49,9,FALSE)</f>
        <v>3.4026707504662967E-2</v>
      </c>
      <c r="AQ642" s="41">
        <f t="shared" si="175"/>
        <v>20349.259113531392</v>
      </c>
      <c r="AR642" s="41">
        <f t="shared" si="176"/>
        <v>29608.269310583983</v>
      </c>
      <c r="AS642" s="43">
        <f t="shared" si="177"/>
        <v>0</v>
      </c>
      <c r="AT642" s="43">
        <f t="shared" si="178"/>
        <v>9.0861576933170127</v>
      </c>
      <c r="AU642" s="43">
        <f t="shared" si="179"/>
        <v>8.1090052922671578</v>
      </c>
    </row>
    <row r="643" spans="1:47" x14ac:dyDescent="0.35">
      <c r="A643" t="str">
        <f>_xlfn.XLOOKUP(B643,'country codes'!G:G,'country codes'!H:H,,0)</f>
        <v>Mozambique</v>
      </c>
      <c r="B643" s="34" t="s">
        <v>182</v>
      </c>
      <c r="C643" s="41">
        <v>24487628</v>
      </c>
      <c r="D643" s="34" t="s">
        <v>233</v>
      </c>
      <c r="E643" s="34">
        <v>0</v>
      </c>
      <c r="F643" s="41">
        <v>25251730.999999993</v>
      </c>
      <c r="G643" s="34">
        <v>0</v>
      </c>
      <c r="I643" s="34">
        <v>0</v>
      </c>
      <c r="K643" s="34">
        <v>0</v>
      </c>
      <c r="M643" s="34">
        <v>0</v>
      </c>
      <c r="O643" s="34">
        <v>26735</v>
      </c>
      <c r="P643" s="41">
        <v>29423878.499999993</v>
      </c>
      <c r="Q643" s="34">
        <v>0</v>
      </c>
      <c r="R643" s="34">
        <f t="shared" ref="R643:R706" si="180">MAX(Q643,AA643)</f>
        <v>0</v>
      </c>
      <c r="T643" s="34">
        <v>16937</v>
      </c>
      <c r="V643" s="34">
        <v>14416</v>
      </c>
      <c r="X643" s="34">
        <v>10717</v>
      </c>
      <c r="Y643" s="41">
        <v>32969518.500000007</v>
      </c>
      <c r="Z643" s="34">
        <v>12261</v>
      </c>
      <c r="AA643" s="34">
        <v>0</v>
      </c>
      <c r="AB643" s="35">
        <f t="shared" ref="AB643:AB706" si="181">MAX(G643,E643,I643,K643)</f>
        <v>0</v>
      </c>
      <c r="AC643" s="35">
        <f t="shared" ref="AC643:AC706" si="182">MAX(M643,O643,Q643,T643)</f>
        <v>26735</v>
      </c>
      <c r="AD643" s="35">
        <f t="shared" ref="AD643:AD706" si="183">MAX(V643,X643,Z643)</f>
        <v>14416</v>
      </c>
      <c r="AE643" s="70">
        <f t="shared" ref="AE643:AE706" si="184">IF(G643&gt;0,G643,IF(E643&gt;0,E643,IF(I643&gt;0,I643,K643)))</f>
        <v>0</v>
      </c>
      <c r="AF643" s="70" t="str">
        <f t="shared" ref="AF643:AF706" si="185">IF(AE643&gt;0,_xlfn.XLOOKUP(AE643,$B643:$K643,$B$1:$K$1,,0),"")</f>
        <v/>
      </c>
      <c r="AG643" s="70">
        <f t="shared" ref="AG643:AG706" si="186">IF(R643&gt;0,R643,IF(O643&gt;0,O643,T643))</f>
        <v>26735</v>
      </c>
      <c r="AH643" s="70">
        <f t="shared" ref="AH643:AH706" si="187">IF(AG643&gt;0,_xlfn.XLOOKUP(AG643,$L643:$T643,$L$1:$T$1,,0),"")</f>
        <v>2017</v>
      </c>
      <c r="AI643" s="70">
        <f t="shared" ref="AI643:AI706" si="188">IF((IF(Z643&gt;0,Z643,IF(X643&gt;0,X643,IF(V643&gt;0,V643,T643))))=0,AG643,IF(Z643&gt;0,Z643,IF(X643&gt;0,X643,IF(V643&gt;0,V643,T643))))</f>
        <v>12261</v>
      </c>
      <c r="AJ643" s="70">
        <f t="shared" ref="AJ643:AJ706" si="189">IFERROR(IF(AI643&gt;0,_xlfn.XLOOKUP(AI643,$V643:$Z643,$V$1:$Z$1,,0),""),AH643)</f>
        <v>2022</v>
      </c>
      <c r="AK643" s="70" t="str">
        <f t="shared" ref="AK643:AK706" si="190">IF(AI643&lt;AG643,"Adjust","")</f>
        <v>Adjust</v>
      </c>
      <c r="AL643" s="72">
        <f>IF(AK643="Adjust",(_xlfn.XLOOKUP(A643,'Adj factor'!A:A,'Adj factor'!I:I,,0)*AI643),'Aggregate (2)'!AI643)</f>
        <v>14091.550678012611</v>
      </c>
      <c r="AM643" s="72">
        <f t="shared" ref="AM643:AM706" si="191">IF(AL643&lt;AG643,AG643,AL643)</f>
        <v>26735</v>
      </c>
      <c r="AN643" s="73" t="str">
        <f t="shared" ref="AN643:AN706" si="192">IF(AL643&gt;AG643,"Increasing",IF(AL643&lt;AG643,"Decreasing","No change"))</f>
        <v>Decreasing</v>
      </c>
      <c r="AO643" s="42">
        <f>VLOOKUP(B643,'Growthrates source'!A$2:H$49,8,FALSE)</f>
        <v>5.4585812874464734E-2</v>
      </c>
      <c r="AP643" s="42">
        <f>VLOOKUP(B643,'Growthrates source'!A$2:I$49,9,FALSE)</f>
        <v>3.4026707504662967E-2</v>
      </c>
      <c r="AQ643" s="41">
        <f t="shared" ref="AQ643:AQ706" si="193">AA643/(EXP(AO643*5))</f>
        <v>0</v>
      </c>
      <c r="AR643" s="41">
        <f t="shared" ref="AR643:AR706" si="194">AA643*EXP(AP643*3)</f>
        <v>0</v>
      </c>
      <c r="AS643" s="43">
        <f t="shared" ref="AS643:AS706" si="195">(AE643*10000)/F643</f>
        <v>0</v>
      </c>
      <c r="AT643" s="43">
        <f t="shared" ref="AT643:AT706" si="196">(AG643*10000)/P643</f>
        <v>9.0861576933170127</v>
      </c>
      <c r="AU643" s="43">
        <f t="shared" ref="AU643:AU706" si="197">(AM643*10000)/Y643</f>
        <v>8.1090052922671578</v>
      </c>
    </row>
    <row r="644" spans="1:47" x14ac:dyDescent="0.35">
      <c r="A644" t="str">
        <f>_xlfn.XLOOKUP(B644,'country codes'!G:G,'country codes'!H:H,,0)</f>
        <v>Mozambique</v>
      </c>
      <c r="B644" s="34" t="s">
        <v>182</v>
      </c>
      <c r="C644" s="41">
        <v>24487629</v>
      </c>
      <c r="D644" s="34" t="s">
        <v>134</v>
      </c>
      <c r="E644" s="34">
        <v>1425</v>
      </c>
      <c r="F644" s="41">
        <v>25251730.999999993</v>
      </c>
      <c r="G644" s="34">
        <v>1465</v>
      </c>
      <c r="I644" s="34">
        <v>0</v>
      </c>
      <c r="K644" s="34">
        <v>0</v>
      </c>
      <c r="M644" s="34">
        <v>0</v>
      </c>
      <c r="O644" s="34">
        <v>1958</v>
      </c>
      <c r="P644" s="41">
        <v>29423878.499999993</v>
      </c>
      <c r="Q644" s="34">
        <v>0</v>
      </c>
      <c r="R644" s="34">
        <f t="shared" si="180"/>
        <v>1951</v>
      </c>
      <c r="T644" s="34">
        <v>0</v>
      </c>
      <c r="V644" s="34">
        <v>0</v>
      </c>
      <c r="X644" s="34">
        <v>301</v>
      </c>
      <c r="Y644" s="41">
        <v>32969518.500000007</v>
      </c>
      <c r="Z644" s="34">
        <v>2040</v>
      </c>
      <c r="AA644" s="34">
        <v>1951</v>
      </c>
      <c r="AB644" s="35">
        <f t="shared" si="181"/>
        <v>1465</v>
      </c>
      <c r="AC644" s="35">
        <f t="shared" si="182"/>
        <v>1958</v>
      </c>
      <c r="AD644" s="35">
        <f t="shared" si="183"/>
        <v>2040</v>
      </c>
      <c r="AE644" s="70">
        <f t="shared" si="184"/>
        <v>1465</v>
      </c>
      <c r="AF644" s="70">
        <f t="shared" si="185"/>
        <v>2013</v>
      </c>
      <c r="AG644" s="70">
        <f t="shared" si="186"/>
        <v>1951</v>
      </c>
      <c r="AH644" s="70" t="str">
        <f t="shared" si="187"/>
        <v>2018 (triag)</v>
      </c>
      <c r="AI644" s="70">
        <f t="shared" si="188"/>
        <v>2040</v>
      </c>
      <c r="AJ644" s="70">
        <f t="shared" si="189"/>
        <v>2022</v>
      </c>
      <c r="AK644" s="70" t="str">
        <f t="shared" si="190"/>
        <v/>
      </c>
      <c r="AL644" s="72">
        <f>IF(AK644="Adjust",(_xlfn.XLOOKUP(A644,'Adj factor'!A:A,'Adj factor'!I:I,,0)*AI644),'Aggregate (2)'!AI644)</f>
        <v>2040</v>
      </c>
      <c r="AM644" s="72">
        <f t="shared" si="191"/>
        <v>2040</v>
      </c>
      <c r="AN644" s="73" t="str">
        <f t="shared" si="192"/>
        <v>Increasing</v>
      </c>
      <c r="AO644" s="42">
        <f>VLOOKUP(B644,'Growthrates source'!A$2:H$49,8,FALSE)</f>
        <v>5.4585812874464734E-2</v>
      </c>
      <c r="AP644" s="42">
        <f>VLOOKUP(B644,'Growthrates source'!A$2:I$49,9,FALSE)</f>
        <v>3.4026707504662967E-2</v>
      </c>
      <c r="AQ644" s="41">
        <f t="shared" si="193"/>
        <v>1484.9973641481108</v>
      </c>
      <c r="AR644" s="41">
        <f t="shared" si="194"/>
        <v>2160.6782653805631</v>
      </c>
      <c r="AS644" s="43">
        <f t="shared" si="195"/>
        <v>0.58015824736925969</v>
      </c>
      <c r="AT644" s="43">
        <f t="shared" si="196"/>
        <v>0.66306690329760587</v>
      </c>
      <c r="AU644" s="43">
        <f t="shared" si="197"/>
        <v>0.61875334940059845</v>
      </c>
    </row>
    <row r="645" spans="1:47" x14ac:dyDescent="0.35">
      <c r="A645" t="str">
        <f>_xlfn.XLOOKUP(B645,'country codes'!G:G,'country codes'!H:H,,0)</f>
        <v>Mozambique</v>
      </c>
      <c r="B645" s="34" t="s">
        <v>182</v>
      </c>
      <c r="C645" s="41">
        <v>24487630</v>
      </c>
      <c r="D645" s="34" t="s">
        <v>142</v>
      </c>
      <c r="E645" s="34">
        <v>0</v>
      </c>
      <c r="F645" s="41">
        <v>25251730.999999993</v>
      </c>
      <c r="G645" s="34">
        <v>0</v>
      </c>
      <c r="I645" s="34">
        <v>0</v>
      </c>
      <c r="K645" s="34">
        <v>0</v>
      </c>
      <c r="M645" s="34">
        <v>0</v>
      </c>
      <c r="O645" s="34">
        <v>6281</v>
      </c>
      <c r="P645" s="41">
        <v>29423878.499999993</v>
      </c>
      <c r="Q645" s="34">
        <v>0</v>
      </c>
      <c r="R645" s="34">
        <f t="shared" si="180"/>
        <v>0</v>
      </c>
      <c r="T645" s="34">
        <v>6665</v>
      </c>
      <c r="V645" s="34">
        <v>0</v>
      </c>
      <c r="X645" s="34">
        <v>0</v>
      </c>
      <c r="Y645" s="41">
        <v>32969518.500000007</v>
      </c>
      <c r="Z645" s="34">
        <v>6873</v>
      </c>
      <c r="AA645" s="34">
        <v>0</v>
      </c>
      <c r="AB645" s="35">
        <f t="shared" si="181"/>
        <v>0</v>
      </c>
      <c r="AC645" s="35">
        <f t="shared" si="182"/>
        <v>6665</v>
      </c>
      <c r="AD645" s="35">
        <f t="shared" si="183"/>
        <v>6873</v>
      </c>
      <c r="AE645" s="70">
        <f t="shared" si="184"/>
        <v>0</v>
      </c>
      <c r="AF645" s="70" t="str">
        <f t="shared" si="185"/>
        <v/>
      </c>
      <c r="AG645" s="70">
        <f t="shared" si="186"/>
        <v>6281</v>
      </c>
      <c r="AH645" s="70">
        <f t="shared" si="187"/>
        <v>2017</v>
      </c>
      <c r="AI645" s="70">
        <f t="shared" si="188"/>
        <v>6873</v>
      </c>
      <c r="AJ645" s="70">
        <f t="shared" si="189"/>
        <v>2022</v>
      </c>
      <c r="AK645" s="70" t="str">
        <f t="shared" si="190"/>
        <v/>
      </c>
      <c r="AL645" s="72">
        <f>IF(AK645="Adjust",(_xlfn.XLOOKUP(A645,'Adj factor'!A:A,'Adj factor'!I:I,,0)*AI645),'Aggregate (2)'!AI645)</f>
        <v>6873</v>
      </c>
      <c r="AM645" s="72">
        <f t="shared" si="191"/>
        <v>6873</v>
      </c>
      <c r="AN645" s="73" t="str">
        <f t="shared" si="192"/>
        <v>Increasing</v>
      </c>
      <c r="AO645" s="42">
        <f>VLOOKUP(B645,'Growthrates source'!A$2:H$49,8,FALSE)</f>
        <v>5.4585812874464734E-2</v>
      </c>
      <c r="AP645" s="42">
        <f>VLOOKUP(B645,'Growthrates source'!A$2:I$49,9,FALSE)</f>
        <v>3.4026707504662967E-2</v>
      </c>
      <c r="AQ645" s="41">
        <f t="shared" si="193"/>
        <v>0</v>
      </c>
      <c r="AR645" s="41">
        <f t="shared" si="194"/>
        <v>0</v>
      </c>
      <c r="AS645" s="43">
        <f t="shared" si="195"/>
        <v>0</v>
      </c>
      <c r="AT645" s="43">
        <f t="shared" si="196"/>
        <v>2.1346607993912161</v>
      </c>
      <c r="AU645" s="43">
        <f t="shared" si="197"/>
        <v>2.0846528286423105</v>
      </c>
    </row>
    <row r="646" spans="1:47" x14ac:dyDescent="0.35">
      <c r="A646" t="str">
        <f>_xlfn.XLOOKUP(B646,'country codes'!G:G,'country codes'!H:H,,0)</f>
        <v>Mozambique</v>
      </c>
      <c r="B646" s="34" t="s">
        <v>182</v>
      </c>
      <c r="C646" s="41">
        <v>24487631</v>
      </c>
      <c r="D646" s="34" t="s">
        <v>83</v>
      </c>
      <c r="E646" s="34">
        <v>281</v>
      </c>
      <c r="F646" s="41">
        <v>25251730.999999993</v>
      </c>
      <c r="G646" s="34">
        <v>287</v>
      </c>
      <c r="I646" s="34">
        <v>0</v>
      </c>
      <c r="K646" s="34">
        <v>0</v>
      </c>
      <c r="M646" s="34">
        <v>0</v>
      </c>
      <c r="O646" s="34">
        <v>377</v>
      </c>
      <c r="P646" s="41">
        <v>29423878.499999993</v>
      </c>
      <c r="Q646" s="34">
        <v>362</v>
      </c>
      <c r="R646" s="34">
        <f t="shared" si="180"/>
        <v>377</v>
      </c>
      <c r="T646" s="34">
        <v>395</v>
      </c>
      <c r="V646" s="34">
        <v>444</v>
      </c>
      <c r="X646" s="34">
        <v>535</v>
      </c>
      <c r="Y646" s="41">
        <v>32969518.500000007</v>
      </c>
      <c r="Z646" s="34">
        <v>497</v>
      </c>
      <c r="AA646" s="34">
        <v>377</v>
      </c>
      <c r="AB646" s="35">
        <f t="shared" si="181"/>
        <v>287</v>
      </c>
      <c r="AC646" s="35">
        <f t="shared" si="182"/>
        <v>395</v>
      </c>
      <c r="AD646" s="35">
        <f t="shared" si="183"/>
        <v>535</v>
      </c>
      <c r="AE646" s="70">
        <f t="shared" si="184"/>
        <v>287</v>
      </c>
      <c r="AF646" s="70">
        <f t="shared" si="185"/>
        <v>2013</v>
      </c>
      <c r="AG646" s="70">
        <f t="shared" si="186"/>
        <v>377</v>
      </c>
      <c r="AH646" s="70">
        <f t="shared" si="187"/>
        <v>2017</v>
      </c>
      <c r="AI646" s="70">
        <f t="shared" si="188"/>
        <v>497</v>
      </c>
      <c r="AJ646" s="70">
        <f t="shared" si="189"/>
        <v>2022</v>
      </c>
      <c r="AK646" s="70" t="str">
        <f t="shared" si="190"/>
        <v/>
      </c>
      <c r="AL646" s="72">
        <f>IF(AK646="Adjust",(_xlfn.XLOOKUP(A646,'Adj factor'!A:A,'Adj factor'!I:I,,0)*AI646),'Aggregate (2)'!AI646)</f>
        <v>497</v>
      </c>
      <c r="AM646" s="83">
        <f>130+423</f>
        <v>553</v>
      </c>
      <c r="AN646" s="73" t="str">
        <f t="shared" si="192"/>
        <v>Increasing</v>
      </c>
      <c r="AO646" s="42">
        <f>VLOOKUP(B646,'Growthrates source'!A$2:H$49,8,FALSE)</f>
        <v>5.4585812874464734E-2</v>
      </c>
      <c r="AP646" s="42">
        <f>VLOOKUP(B646,'Growthrates source'!A$2:I$49,9,FALSE)</f>
        <v>3.4026707504662967E-2</v>
      </c>
      <c r="AQ646" s="41">
        <f t="shared" si="193"/>
        <v>286.95233535819466</v>
      </c>
      <c r="AR646" s="41">
        <f t="shared" si="194"/>
        <v>417.51702001459364</v>
      </c>
      <c r="AS646" s="43">
        <f t="shared" si="195"/>
        <v>0.11365557474059901</v>
      </c>
      <c r="AT646" s="43">
        <f t="shared" si="196"/>
        <v>0.12812722836657991</v>
      </c>
      <c r="AU646" s="43">
        <f t="shared" si="197"/>
        <v>0.16773068736202498</v>
      </c>
    </row>
    <row r="647" spans="1:47" x14ac:dyDescent="0.35">
      <c r="A647" t="str">
        <f>_xlfn.XLOOKUP(B647,'country codes'!G:G,'country codes'!H:H,,0)</f>
        <v>Mozambique</v>
      </c>
      <c r="B647" s="34" t="s">
        <v>182</v>
      </c>
      <c r="C647" s="41">
        <v>24487632</v>
      </c>
      <c r="D647" s="34" t="s">
        <v>84</v>
      </c>
      <c r="E647" s="34">
        <v>0</v>
      </c>
      <c r="F647" s="41">
        <v>25251730.999999993</v>
      </c>
      <c r="G647" s="34">
        <v>0</v>
      </c>
      <c r="I647" s="34">
        <v>0</v>
      </c>
      <c r="K647" s="34">
        <v>0</v>
      </c>
      <c r="M647" s="34">
        <v>0</v>
      </c>
      <c r="O647" s="34">
        <v>287</v>
      </c>
      <c r="P647" s="41">
        <v>29423878.499999993</v>
      </c>
      <c r="Q647" s="34">
        <v>338</v>
      </c>
      <c r="R647" s="34">
        <f t="shared" si="180"/>
        <v>338</v>
      </c>
      <c r="T647" s="34">
        <v>422</v>
      </c>
      <c r="V647" s="34">
        <v>554</v>
      </c>
      <c r="X647" s="34">
        <v>552</v>
      </c>
      <c r="Y647" s="41">
        <v>32969518.500000007</v>
      </c>
      <c r="Z647" s="34">
        <v>342</v>
      </c>
      <c r="AA647" s="34">
        <v>0</v>
      </c>
      <c r="AB647" s="35">
        <f t="shared" si="181"/>
        <v>0</v>
      </c>
      <c r="AC647" s="35">
        <f t="shared" si="182"/>
        <v>422</v>
      </c>
      <c r="AD647" s="35">
        <f t="shared" si="183"/>
        <v>554</v>
      </c>
      <c r="AE647" s="70">
        <f t="shared" si="184"/>
        <v>0</v>
      </c>
      <c r="AF647" s="70" t="str">
        <f t="shared" si="185"/>
        <v/>
      </c>
      <c r="AG647" s="70">
        <f t="shared" si="186"/>
        <v>338</v>
      </c>
      <c r="AH647" s="70">
        <f t="shared" si="187"/>
        <v>2018</v>
      </c>
      <c r="AI647" s="70">
        <f t="shared" si="188"/>
        <v>342</v>
      </c>
      <c r="AJ647" s="70">
        <f t="shared" si="189"/>
        <v>2022</v>
      </c>
      <c r="AK647" s="70" t="str">
        <f t="shared" si="190"/>
        <v/>
      </c>
      <c r="AL647" s="72">
        <f>IF(AK647="Adjust",(_xlfn.XLOOKUP(A647,'Adj factor'!A:A,'Adj factor'!I:I,,0)*AI647),'Aggregate (2)'!AI647)</f>
        <v>342</v>
      </c>
      <c r="AM647" s="72">
        <f t="shared" si="191"/>
        <v>342</v>
      </c>
      <c r="AN647" s="73" t="str">
        <f t="shared" si="192"/>
        <v>Increasing</v>
      </c>
      <c r="AO647" s="42">
        <f>VLOOKUP(B647,'Growthrates source'!A$2:H$49,8,FALSE)</f>
        <v>5.4585812874464734E-2</v>
      </c>
      <c r="AP647" s="42">
        <f>VLOOKUP(B647,'Growthrates source'!A$2:I$49,9,FALSE)</f>
        <v>3.4026707504662967E-2</v>
      </c>
      <c r="AQ647" s="41">
        <f t="shared" si="193"/>
        <v>0</v>
      </c>
      <c r="AR647" s="41">
        <f t="shared" si="194"/>
        <v>0</v>
      </c>
      <c r="AS647" s="43">
        <f t="shared" si="195"/>
        <v>0</v>
      </c>
      <c r="AT647" s="43">
        <f t="shared" si="196"/>
        <v>0.11487268750107164</v>
      </c>
      <c r="AU647" s="43">
        <f t="shared" si="197"/>
        <v>0.10373217916421798</v>
      </c>
    </row>
    <row r="648" spans="1:47" x14ac:dyDescent="0.35">
      <c r="A648" t="str">
        <f>_xlfn.XLOOKUP(B648,'country codes'!G:G,'country codes'!H:H,,0)</f>
        <v>Mozambique</v>
      </c>
      <c r="B648" s="34" t="s">
        <v>182</v>
      </c>
      <c r="C648" s="41">
        <v>24487633</v>
      </c>
      <c r="D648" s="34" t="s">
        <v>126</v>
      </c>
      <c r="E648" s="34">
        <v>0</v>
      </c>
      <c r="F648" s="41">
        <v>25251730.999999993</v>
      </c>
      <c r="G648" s="34">
        <v>0</v>
      </c>
      <c r="I648" s="34">
        <v>0</v>
      </c>
      <c r="K648" s="34">
        <v>0</v>
      </c>
      <c r="M648" s="34">
        <v>0</v>
      </c>
      <c r="O648" s="34">
        <v>2</v>
      </c>
      <c r="P648" s="41">
        <v>29423878.499999993</v>
      </c>
      <c r="Q648" s="34">
        <v>3</v>
      </c>
      <c r="R648" s="34">
        <f t="shared" si="180"/>
        <v>3</v>
      </c>
      <c r="T648" s="34">
        <v>2</v>
      </c>
      <c r="V648" s="34">
        <v>0</v>
      </c>
      <c r="X648" s="34">
        <v>0</v>
      </c>
      <c r="Y648" s="41">
        <v>32969518.500000007</v>
      </c>
      <c r="Z648" s="34">
        <v>0</v>
      </c>
      <c r="AA648" s="34">
        <v>0</v>
      </c>
      <c r="AB648" s="35">
        <f t="shared" si="181"/>
        <v>0</v>
      </c>
      <c r="AC648" s="35">
        <f t="shared" si="182"/>
        <v>3</v>
      </c>
      <c r="AD648" s="35">
        <f t="shared" si="183"/>
        <v>0</v>
      </c>
      <c r="AE648" s="70">
        <f t="shared" si="184"/>
        <v>0</v>
      </c>
      <c r="AF648" s="70" t="str">
        <f t="shared" si="185"/>
        <v/>
      </c>
      <c r="AG648" s="70">
        <f t="shared" si="186"/>
        <v>3</v>
      </c>
      <c r="AH648" s="70">
        <f t="shared" si="187"/>
        <v>2018</v>
      </c>
      <c r="AI648" s="70">
        <f t="shared" si="188"/>
        <v>2</v>
      </c>
      <c r="AJ648" s="70">
        <f t="shared" si="189"/>
        <v>2018</v>
      </c>
      <c r="AK648" s="70" t="str">
        <f t="shared" si="190"/>
        <v>Adjust</v>
      </c>
      <c r="AL648" s="72">
        <f>IF(AK648="Adjust",(_xlfn.XLOOKUP(A648,'Adj factor'!A:A,'Adj factor'!I:I,,0)*AI648),'Aggregate (2)'!AI648)</f>
        <v>2.2985972886408303</v>
      </c>
      <c r="AM648" s="72">
        <f t="shared" si="191"/>
        <v>3</v>
      </c>
      <c r="AN648" s="73" t="str">
        <f t="shared" si="192"/>
        <v>Decreasing</v>
      </c>
      <c r="AO648" s="42">
        <f>VLOOKUP(B648,'Growthrates source'!A$2:H$49,8,FALSE)</f>
        <v>5.4585812874464734E-2</v>
      </c>
      <c r="AP648" s="42">
        <f>VLOOKUP(B648,'Growthrates source'!A$2:I$49,9,FALSE)</f>
        <v>3.4026707504662967E-2</v>
      </c>
      <c r="AQ648" s="41">
        <f t="shared" si="193"/>
        <v>0</v>
      </c>
      <c r="AR648" s="41">
        <f t="shared" si="194"/>
        <v>0</v>
      </c>
      <c r="AS648" s="43">
        <f t="shared" si="195"/>
        <v>0</v>
      </c>
      <c r="AT648" s="43">
        <f t="shared" si="196"/>
        <v>1.019580066577559E-3</v>
      </c>
      <c r="AU648" s="43">
        <f t="shared" si="197"/>
        <v>9.0993139617735069E-4</v>
      </c>
    </row>
    <row r="649" spans="1:47" x14ac:dyDescent="0.35">
      <c r="A649" t="str">
        <f>_xlfn.XLOOKUP(B649,'country codes'!G:G,'country codes'!H:H,,0)</f>
        <v>Mozambique</v>
      </c>
      <c r="B649" s="34" t="s">
        <v>182</v>
      </c>
      <c r="C649" s="41">
        <v>24487634</v>
      </c>
      <c r="D649" s="34" t="s">
        <v>87</v>
      </c>
      <c r="E649" s="34">
        <v>0</v>
      </c>
      <c r="F649" s="41">
        <v>25251730.999999993</v>
      </c>
      <c r="G649" s="34">
        <v>0</v>
      </c>
      <c r="I649" s="34">
        <v>0</v>
      </c>
      <c r="K649" s="34">
        <v>0</v>
      </c>
      <c r="M649" s="34">
        <v>0</v>
      </c>
      <c r="O649" s="34">
        <v>0</v>
      </c>
      <c r="P649" s="41">
        <v>29423878.499999993</v>
      </c>
      <c r="Q649" s="34">
        <v>0</v>
      </c>
      <c r="R649" s="34">
        <f t="shared" si="180"/>
        <v>0</v>
      </c>
      <c r="T649" s="34">
        <v>0</v>
      </c>
      <c r="V649" s="34">
        <v>0</v>
      </c>
      <c r="X649" s="34">
        <v>0</v>
      </c>
      <c r="Y649" s="41">
        <v>32969518.500000007</v>
      </c>
      <c r="Z649" s="34">
        <v>99942</v>
      </c>
      <c r="AA649" s="34">
        <v>0</v>
      </c>
      <c r="AB649" s="35">
        <f t="shared" si="181"/>
        <v>0</v>
      </c>
      <c r="AC649" s="35">
        <f t="shared" si="182"/>
        <v>0</v>
      </c>
      <c r="AD649" s="35">
        <f t="shared" si="183"/>
        <v>99942</v>
      </c>
      <c r="AE649" s="70">
        <f t="shared" si="184"/>
        <v>0</v>
      </c>
      <c r="AF649" s="70" t="str">
        <f t="shared" si="185"/>
        <v/>
      </c>
      <c r="AG649" s="70">
        <f t="shared" si="186"/>
        <v>0</v>
      </c>
      <c r="AH649" s="70" t="str">
        <f t="shared" si="187"/>
        <v/>
      </c>
      <c r="AI649" s="70">
        <f t="shared" si="188"/>
        <v>99942</v>
      </c>
      <c r="AJ649" s="70">
        <f t="shared" si="189"/>
        <v>2022</v>
      </c>
      <c r="AK649" s="70" t="str">
        <f t="shared" si="190"/>
        <v/>
      </c>
      <c r="AL649" s="72">
        <f>IF(AK649="Adjust",(_xlfn.XLOOKUP(A649,'Adj factor'!A:A,'Adj factor'!I:I,,0)*AI649),'Aggregate (2)'!AI649)</f>
        <v>99942</v>
      </c>
      <c r="AM649" s="72">
        <f t="shared" si="191"/>
        <v>99942</v>
      </c>
      <c r="AN649" s="73" t="str">
        <f t="shared" si="192"/>
        <v>Increasing</v>
      </c>
      <c r="AO649" s="42">
        <f>VLOOKUP(B649,'Growthrates source'!A$2:H$49,8,FALSE)</f>
        <v>5.4585812874464734E-2</v>
      </c>
      <c r="AP649" s="42">
        <f>VLOOKUP(B649,'Growthrates source'!A$2:I$49,9,FALSE)</f>
        <v>3.4026707504662967E-2</v>
      </c>
      <c r="AQ649" s="41">
        <f t="shared" si="193"/>
        <v>0</v>
      </c>
      <c r="AR649" s="41">
        <f t="shared" si="194"/>
        <v>0</v>
      </c>
      <c r="AS649" s="43">
        <f t="shared" si="195"/>
        <v>0</v>
      </c>
      <c r="AT649" s="43">
        <f t="shared" si="196"/>
        <v>0</v>
      </c>
      <c r="AU649" s="43">
        <f t="shared" si="197"/>
        <v>30.313454532252262</v>
      </c>
    </row>
    <row r="650" spans="1:47" x14ac:dyDescent="0.35">
      <c r="A650" t="str">
        <f>_xlfn.XLOOKUP(B650,'country codes'!G:G,'country codes'!H:H,,0)</f>
        <v>Mauritania</v>
      </c>
      <c r="B650" s="34" t="s">
        <v>159</v>
      </c>
      <c r="C650" s="41">
        <v>3636113.5000000009</v>
      </c>
      <c r="D650" s="34" t="s">
        <v>135</v>
      </c>
      <c r="E650" s="34">
        <v>0</v>
      </c>
      <c r="F650" s="41">
        <v>3742958.9999999981</v>
      </c>
      <c r="G650" s="34">
        <v>0</v>
      </c>
      <c r="H650" s="34">
        <v>3843173.9999999991</v>
      </c>
      <c r="I650" s="34">
        <v>1244</v>
      </c>
      <c r="J650" s="34">
        <v>3946219.4999999991</v>
      </c>
      <c r="K650" s="34">
        <v>1384</v>
      </c>
      <c r="L650" s="34">
        <v>4051890.5000000014</v>
      </c>
      <c r="M650" s="34">
        <v>0</v>
      </c>
      <c r="N650" s="34">
        <v>4160014.4999999995</v>
      </c>
      <c r="O650" s="34">
        <v>1582</v>
      </c>
      <c r="P650" s="41">
        <v>4270711.4999999972</v>
      </c>
      <c r="Q650" s="34">
        <v>1700</v>
      </c>
      <c r="R650" s="34">
        <f t="shared" si="180"/>
        <v>1700</v>
      </c>
      <c r="S650" s="34">
        <v>4383848.5000000009</v>
      </c>
      <c r="T650" s="34">
        <v>1794</v>
      </c>
      <c r="U650" s="34">
        <v>4498603.4999999953</v>
      </c>
      <c r="V650" s="34">
        <v>1868</v>
      </c>
      <c r="W650" s="34">
        <v>4614974</v>
      </c>
      <c r="X650" s="34">
        <v>2070</v>
      </c>
      <c r="Y650" s="41">
        <v>4736138.9999999991</v>
      </c>
      <c r="Z650" s="34">
        <v>2236</v>
      </c>
      <c r="AA650" s="34">
        <v>1626</v>
      </c>
      <c r="AB650" s="35">
        <f t="shared" si="181"/>
        <v>1384</v>
      </c>
      <c r="AC650" s="35">
        <f t="shared" si="182"/>
        <v>1794</v>
      </c>
      <c r="AD650" s="35">
        <f t="shared" si="183"/>
        <v>2236</v>
      </c>
      <c r="AE650" s="70">
        <f t="shared" si="184"/>
        <v>1244</v>
      </c>
      <c r="AF650" s="70">
        <f t="shared" si="185"/>
        <v>2014</v>
      </c>
      <c r="AG650" s="70">
        <f t="shared" si="186"/>
        <v>1700</v>
      </c>
      <c r="AH650" s="70">
        <f t="shared" si="187"/>
        <v>2018</v>
      </c>
      <c r="AI650" s="70">
        <f t="shared" si="188"/>
        <v>2236</v>
      </c>
      <c r="AJ650" s="70">
        <f t="shared" si="189"/>
        <v>2022</v>
      </c>
      <c r="AK650" s="70" t="str">
        <f t="shared" si="190"/>
        <v/>
      </c>
      <c r="AL650" s="72">
        <f>IF(AK650="Adjust",(_xlfn.XLOOKUP(A650,'Adj factor'!A:A,'Adj factor'!I:I,,0)*AI650),'Aggregate (2)'!AI650)</f>
        <v>2236</v>
      </c>
      <c r="AM650" s="72">
        <f t="shared" si="191"/>
        <v>2236</v>
      </c>
      <c r="AN650" s="73" t="str">
        <f t="shared" si="192"/>
        <v>Increasing</v>
      </c>
      <c r="AO650" s="42">
        <f>VLOOKUP(B650,'Growthrates source'!A$2:H$49,8,FALSE)</f>
        <v>5.6024318930811168E-2</v>
      </c>
      <c r="AP650" s="42">
        <f>VLOOKUP(B650,'Growthrates source'!A$2:I$49,9,FALSE)</f>
        <v>5.4673730437993617E-2</v>
      </c>
      <c r="AQ650" s="41">
        <f t="shared" si="193"/>
        <v>1228.754944490516</v>
      </c>
      <c r="AR650" s="41">
        <f t="shared" si="194"/>
        <v>1915.8170745917573</v>
      </c>
      <c r="AS650" s="43">
        <f t="shared" si="195"/>
        <v>3.3235736752660143</v>
      </c>
      <c r="AT650" s="43">
        <f t="shared" si="196"/>
        <v>3.9806013588133995</v>
      </c>
      <c r="AU650" s="43">
        <f t="shared" si="197"/>
        <v>4.7211452197665658</v>
      </c>
    </row>
    <row r="651" spans="1:47" x14ac:dyDescent="0.35">
      <c r="A651" t="str">
        <f>_xlfn.XLOOKUP(B651,'country codes'!G:G,'country codes'!H:H,,0)</f>
        <v>Mauritania</v>
      </c>
      <c r="B651" s="34" t="s">
        <v>159</v>
      </c>
      <c r="C651" s="41">
        <v>3636114.5</v>
      </c>
      <c r="D651" s="34" t="s">
        <v>139</v>
      </c>
      <c r="E651" s="34">
        <v>0</v>
      </c>
      <c r="F651" s="41">
        <v>3742958.9999999981</v>
      </c>
      <c r="G651" s="34">
        <v>0</v>
      </c>
      <c r="I651" s="34">
        <v>7692</v>
      </c>
      <c r="K651" s="34">
        <v>8274</v>
      </c>
      <c r="M651" s="34">
        <v>0</v>
      </c>
      <c r="O651" s="34">
        <v>9142</v>
      </c>
      <c r="P651" s="41">
        <v>4270711.4999999972</v>
      </c>
      <c r="Q651" s="34">
        <v>8223</v>
      </c>
      <c r="R651" s="34">
        <f t="shared" si="180"/>
        <v>8223</v>
      </c>
      <c r="T651" s="34">
        <v>8738</v>
      </c>
      <c r="V651" s="34">
        <v>8580</v>
      </c>
      <c r="X651" s="34">
        <v>12312</v>
      </c>
      <c r="Y651" s="41">
        <v>4736138.9999999991</v>
      </c>
      <c r="Z651" s="34">
        <v>13006</v>
      </c>
      <c r="AA651" s="34">
        <v>4017</v>
      </c>
      <c r="AB651" s="35">
        <f t="shared" si="181"/>
        <v>8274</v>
      </c>
      <c r="AC651" s="35">
        <f t="shared" si="182"/>
        <v>9142</v>
      </c>
      <c r="AD651" s="35">
        <f t="shared" si="183"/>
        <v>13006</v>
      </c>
      <c r="AE651" s="70">
        <f t="shared" si="184"/>
        <v>7692</v>
      </c>
      <c r="AF651" s="70">
        <f t="shared" si="185"/>
        <v>2014</v>
      </c>
      <c r="AG651" s="70">
        <f t="shared" si="186"/>
        <v>8223</v>
      </c>
      <c r="AH651" s="70">
        <f t="shared" si="187"/>
        <v>2018</v>
      </c>
      <c r="AI651" s="70">
        <f t="shared" si="188"/>
        <v>13006</v>
      </c>
      <c r="AJ651" s="70">
        <f t="shared" si="189"/>
        <v>2022</v>
      </c>
      <c r="AK651" s="70" t="str">
        <f t="shared" si="190"/>
        <v/>
      </c>
      <c r="AL651" s="72">
        <f>IF(AK651="Adjust",(_xlfn.XLOOKUP(A651,'Adj factor'!A:A,'Adj factor'!I:I,,0)*AI651),'Aggregate (2)'!AI651)</f>
        <v>13006</v>
      </c>
      <c r="AM651" s="72">
        <f t="shared" si="191"/>
        <v>13006</v>
      </c>
      <c r="AN651" s="73" t="str">
        <f t="shared" si="192"/>
        <v>Increasing</v>
      </c>
      <c r="AO651" s="42">
        <f>VLOOKUP(B651,'Growthrates source'!A$2:H$49,8,FALSE)</f>
        <v>5.6024318930811168E-2</v>
      </c>
      <c r="AP651" s="42">
        <f>VLOOKUP(B651,'Growthrates source'!A$2:I$49,9,FALSE)</f>
        <v>5.4673730437993617E-2</v>
      </c>
      <c r="AQ651" s="41">
        <f t="shared" si="193"/>
        <v>3035.614152532843</v>
      </c>
      <c r="AR651" s="41">
        <f t="shared" si="194"/>
        <v>4732.9872008825887</v>
      </c>
      <c r="AS651" s="43">
        <f t="shared" si="195"/>
        <v>20.550585779860278</v>
      </c>
      <c r="AT651" s="43">
        <f t="shared" si="196"/>
        <v>19.254402925601518</v>
      </c>
      <c r="AU651" s="43">
        <f t="shared" si="197"/>
        <v>27.461187266674401</v>
      </c>
    </row>
    <row r="652" spans="1:47" x14ac:dyDescent="0.35">
      <c r="A652" t="str">
        <f>_xlfn.XLOOKUP(B652,'country codes'!G:G,'country codes'!H:H,,0)</f>
        <v>Mauritania</v>
      </c>
      <c r="B652" s="34" t="s">
        <v>159</v>
      </c>
      <c r="C652" s="41">
        <v>3636115.5</v>
      </c>
      <c r="D652" s="34" t="s">
        <v>138</v>
      </c>
      <c r="E652" s="34">
        <v>0</v>
      </c>
      <c r="F652" s="41">
        <v>3742958.9999999981</v>
      </c>
      <c r="G652" s="34">
        <v>736</v>
      </c>
      <c r="I652" s="34">
        <v>0</v>
      </c>
      <c r="K652" s="34">
        <v>0</v>
      </c>
      <c r="M652" s="34">
        <v>0</v>
      </c>
      <c r="O652" s="34">
        <v>0</v>
      </c>
      <c r="P652" s="41">
        <v>4270711.4999999972</v>
      </c>
      <c r="Q652" s="34">
        <v>1342</v>
      </c>
      <c r="R652" s="34">
        <f t="shared" si="180"/>
        <v>1342</v>
      </c>
      <c r="T652" s="34">
        <v>1864</v>
      </c>
      <c r="V652" s="34">
        <v>2054</v>
      </c>
      <c r="X652" s="34">
        <v>2504</v>
      </c>
      <c r="Y652" s="41">
        <v>4736138.9999999991</v>
      </c>
      <c r="Z652" s="34">
        <v>2680</v>
      </c>
      <c r="AA652" s="34">
        <v>855</v>
      </c>
      <c r="AB652" s="35">
        <f t="shared" si="181"/>
        <v>736</v>
      </c>
      <c r="AC652" s="35">
        <f t="shared" si="182"/>
        <v>1864</v>
      </c>
      <c r="AD652" s="35">
        <f t="shared" si="183"/>
        <v>2680</v>
      </c>
      <c r="AE652" s="70">
        <f t="shared" si="184"/>
        <v>736</v>
      </c>
      <c r="AF652" s="70">
        <f t="shared" si="185"/>
        <v>2013</v>
      </c>
      <c r="AG652" s="70">
        <f t="shared" si="186"/>
        <v>1342</v>
      </c>
      <c r="AH652" s="70">
        <f t="shared" si="187"/>
        <v>2018</v>
      </c>
      <c r="AI652" s="70">
        <f t="shared" si="188"/>
        <v>2680</v>
      </c>
      <c r="AJ652" s="70">
        <f t="shared" si="189"/>
        <v>2022</v>
      </c>
      <c r="AK652" s="70" t="str">
        <f t="shared" si="190"/>
        <v/>
      </c>
      <c r="AL652" s="72">
        <f>IF(AK652="Adjust",(_xlfn.XLOOKUP(A652,'Adj factor'!A:A,'Adj factor'!I:I,,0)*AI652),'Aggregate (2)'!AI652)</f>
        <v>2680</v>
      </c>
      <c r="AM652" s="72">
        <f t="shared" si="191"/>
        <v>2680</v>
      </c>
      <c r="AN652" s="73" t="str">
        <f t="shared" si="192"/>
        <v>Increasing</v>
      </c>
      <c r="AO652" s="42">
        <f>VLOOKUP(B652,'Growthrates source'!A$2:H$49,8,FALSE)</f>
        <v>5.6024318930811168E-2</v>
      </c>
      <c r="AP652" s="42">
        <f>VLOOKUP(B652,'Growthrates source'!A$2:I$49,9,FALSE)</f>
        <v>5.4673730437993617E-2</v>
      </c>
      <c r="AQ652" s="41">
        <f t="shared" si="193"/>
        <v>646.11652985202409</v>
      </c>
      <c r="AR652" s="41">
        <f t="shared" si="194"/>
        <v>1007.3945871930828</v>
      </c>
      <c r="AS652" s="43">
        <f t="shared" si="195"/>
        <v>1.9663587017651019</v>
      </c>
      <c r="AT652" s="43">
        <f t="shared" si="196"/>
        <v>3.1423335432515187</v>
      </c>
      <c r="AU652" s="43">
        <f t="shared" si="197"/>
        <v>5.6586177052658302</v>
      </c>
    </row>
    <row r="653" spans="1:47" x14ac:dyDescent="0.35">
      <c r="A653" t="str">
        <f>_xlfn.XLOOKUP(B653,'country codes'!G:G,'country codes'!H:H,,0)</f>
        <v>Mauritania</v>
      </c>
      <c r="B653" s="34" t="s">
        <v>159</v>
      </c>
      <c r="C653" s="41">
        <v>3636116.5</v>
      </c>
      <c r="D653" s="34" t="s">
        <v>82</v>
      </c>
      <c r="E653" s="34">
        <v>3445</v>
      </c>
      <c r="F653" s="41">
        <v>3742958.9999999981</v>
      </c>
      <c r="G653" s="34">
        <v>975</v>
      </c>
      <c r="I653" s="34">
        <v>0</v>
      </c>
      <c r="K653" s="34">
        <v>333</v>
      </c>
      <c r="M653" s="34">
        <v>0</v>
      </c>
      <c r="O653" s="34">
        <v>0</v>
      </c>
      <c r="P653" s="41">
        <v>4270711.4999999972</v>
      </c>
      <c r="Q653" s="34">
        <v>0</v>
      </c>
      <c r="R653" s="34">
        <f t="shared" si="180"/>
        <v>100</v>
      </c>
      <c r="T653" s="34">
        <v>0</v>
      </c>
      <c r="V653" s="34">
        <v>0</v>
      </c>
      <c r="X653" s="34">
        <v>0</v>
      </c>
      <c r="Y653" s="41">
        <v>4736138.9999999991</v>
      </c>
      <c r="Z653" s="34">
        <v>0</v>
      </c>
      <c r="AA653" s="34">
        <v>100</v>
      </c>
      <c r="AB653" s="35">
        <f t="shared" si="181"/>
        <v>3445</v>
      </c>
      <c r="AC653" s="35">
        <f t="shared" si="182"/>
        <v>0</v>
      </c>
      <c r="AD653" s="35">
        <f t="shared" si="183"/>
        <v>0</v>
      </c>
      <c r="AE653" s="70">
        <f t="shared" si="184"/>
        <v>975</v>
      </c>
      <c r="AF653" s="70">
        <f t="shared" si="185"/>
        <v>2013</v>
      </c>
      <c r="AG653" s="70">
        <f t="shared" si="186"/>
        <v>100</v>
      </c>
      <c r="AH653" s="70" t="str">
        <f t="shared" si="187"/>
        <v>2018 (triag)</v>
      </c>
      <c r="AI653" s="70">
        <f t="shared" si="188"/>
        <v>100</v>
      </c>
      <c r="AJ653" s="70" t="str">
        <f t="shared" si="189"/>
        <v>2018 (triag)</v>
      </c>
      <c r="AK653" s="70" t="str">
        <f t="shared" si="190"/>
        <v/>
      </c>
      <c r="AL653" s="72">
        <f>IF(AK653="Adjust",(_xlfn.XLOOKUP(A653,'Adj factor'!A:A,'Adj factor'!I:I,,0)*AI653),'Aggregate (2)'!AI653)</f>
        <v>100</v>
      </c>
      <c r="AM653" s="72">
        <f t="shared" si="191"/>
        <v>100</v>
      </c>
      <c r="AN653" s="73" t="str">
        <f t="shared" si="192"/>
        <v>No change</v>
      </c>
      <c r="AO653" s="42">
        <f>VLOOKUP(B653,'Growthrates source'!A$2:H$49,8,FALSE)</f>
        <v>5.6024318930811168E-2</v>
      </c>
      <c r="AP653" s="42">
        <f>VLOOKUP(B653,'Growthrates source'!A$2:I$49,9,FALSE)</f>
        <v>5.4673730437993617E-2</v>
      </c>
      <c r="AQ653" s="41">
        <f t="shared" si="193"/>
        <v>75.569184778014517</v>
      </c>
      <c r="AR653" s="41">
        <f t="shared" si="194"/>
        <v>117.82392832667634</v>
      </c>
      <c r="AS653" s="43">
        <f t="shared" si="195"/>
        <v>2.6048909432350196</v>
      </c>
      <c r="AT653" s="43">
        <f t="shared" si="196"/>
        <v>0.23415302110667055</v>
      </c>
      <c r="AU653" s="43">
        <f t="shared" si="197"/>
        <v>0.21114245168902351</v>
      </c>
    </row>
    <row r="654" spans="1:47" x14ac:dyDescent="0.35">
      <c r="A654" t="str">
        <f>_xlfn.XLOOKUP(B654,'country codes'!G:G,'country codes'!H:H,,0)</f>
        <v>Mauritania</v>
      </c>
      <c r="B654" s="34" t="s">
        <v>159</v>
      </c>
      <c r="C654" s="41">
        <v>3636117.5</v>
      </c>
      <c r="D654" s="34" t="s">
        <v>60</v>
      </c>
      <c r="E654" s="34">
        <v>695</v>
      </c>
      <c r="F654" s="41">
        <v>3742958.9999999981</v>
      </c>
      <c r="G654" s="34">
        <v>209</v>
      </c>
      <c r="I654" s="34">
        <v>0</v>
      </c>
      <c r="K654" s="34">
        <v>204</v>
      </c>
      <c r="M654" s="34">
        <v>0</v>
      </c>
      <c r="O654" s="34">
        <v>0</v>
      </c>
      <c r="P654" s="41">
        <v>4270711.4999999972</v>
      </c>
      <c r="Q654" s="34">
        <v>12751</v>
      </c>
      <c r="R654" s="34">
        <f t="shared" si="180"/>
        <v>12751</v>
      </c>
      <c r="T654" s="34">
        <v>0</v>
      </c>
      <c r="V654" s="34">
        <v>0</v>
      </c>
      <c r="X654" s="34">
        <v>0</v>
      </c>
      <c r="Y654" s="41">
        <v>4736138.9999999991</v>
      </c>
      <c r="Z654" s="34">
        <v>0</v>
      </c>
      <c r="AA654" s="34">
        <v>151</v>
      </c>
      <c r="AB654" s="35">
        <f t="shared" si="181"/>
        <v>695</v>
      </c>
      <c r="AC654" s="35">
        <f t="shared" si="182"/>
        <v>12751</v>
      </c>
      <c r="AD654" s="35">
        <f t="shared" si="183"/>
        <v>0</v>
      </c>
      <c r="AE654" s="70">
        <f t="shared" si="184"/>
        <v>209</v>
      </c>
      <c r="AF654" s="70">
        <f t="shared" si="185"/>
        <v>2013</v>
      </c>
      <c r="AG654" s="70">
        <f t="shared" si="186"/>
        <v>12751</v>
      </c>
      <c r="AH654" s="70">
        <f t="shared" si="187"/>
        <v>2018</v>
      </c>
      <c r="AI654" s="70">
        <f t="shared" si="188"/>
        <v>12751</v>
      </c>
      <c r="AJ654" s="70">
        <f t="shared" si="189"/>
        <v>2018</v>
      </c>
      <c r="AK654" s="70" t="str">
        <f t="shared" si="190"/>
        <v/>
      </c>
      <c r="AL654" s="72">
        <f>IF(AK654="Adjust",(_xlfn.XLOOKUP(A654,'Adj factor'!A:A,'Adj factor'!I:I,,0)*AI654),'Aggregate (2)'!AI654)</f>
        <v>12751</v>
      </c>
      <c r="AM654" s="72">
        <f t="shared" si="191"/>
        <v>12751</v>
      </c>
      <c r="AN654" s="73" t="str">
        <f t="shared" si="192"/>
        <v>No change</v>
      </c>
      <c r="AO654" s="42">
        <f>VLOOKUP(B654,'Growthrates source'!A$2:H$49,8,FALSE)</f>
        <v>5.6024318930811168E-2</v>
      </c>
      <c r="AP654" s="42">
        <f>VLOOKUP(B654,'Growthrates source'!A$2:I$49,9,FALSE)</f>
        <v>5.4673730437993617E-2</v>
      </c>
      <c r="AQ654" s="41">
        <f t="shared" si="193"/>
        <v>114.10946901480192</v>
      </c>
      <c r="AR654" s="41">
        <f t="shared" si="194"/>
        <v>177.91413177328127</v>
      </c>
      <c r="AS654" s="43">
        <f t="shared" si="195"/>
        <v>0.55838175090884001</v>
      </c>
      <c r="AT654" s="43">
        <f t="shared" si="196"/>
        <v>29.856851721311561</v>
      </c>
      <c r="AU654" s="43">
        <f t="shared" si="197"/>
        <v>26.92277401486739</v>
      </c>
    </row>
    <row r="655" spans="1:47" x14ac:dyDescent="0.35">
      <c r="A655" t="str">
        <f>_xlfn.XLOOKUP(B655,'country codes'!G:G,'country codes'!H:H,,0)</f>
        <v>Mauritania</v>
      </c>
      <c r="B655" s="34" t="s">
        <v>159</v>
      </c>
      <c r="C655" s="41">
        <v>3636118.5</v>
      </c>
      <c r="D655" s="34" t="s">
        <v>127</v>
      </c>
      <c r="E655" s="34">
        <v>0</v>
      </c>
      <c r="F655" s="41">
        <v>3742958.9999999981</v>
      </c>
      <c r="G655" s="34">
        <v>0</v>
      </c>
      <c r="I655" s="34">
        <v>0</v>
      </c>
      <c r="K655" s="34">
        <v>0</v>
      </c>
      <c r="M655" s="34">
        <v>0</v>
      </c>
      <c r="O655" s="34">
        <v>0</v>
      </c>
      <c r="P655" s="41">
        <v>4270711.4999999972</v>
      </c>
      <c r="Q655" s="34">
        <v>0</v>
      </c>
      <c r="R655" s="34">
        <f t="shared" si="180"/>
        <v>500</v>
      </c>
      <c r="T655" s="34">
        <v>0</v>
      </c>
      <c r="V655" s="34">
        <v>0</v>
      </c>
      <c r="X655" s="34">
        <v>0</v>
      </c>
      <c r="Y655" s="41">
        <v>4736138.9999999991</v>
      </c>
      <c r="Z655" s="34">
        <v>0</v>
      </c>
      <c r="AA655" s="34">
        <v>500</v>
      </c>
      <c r="AB655" s="35">
        <f t="shared" si="181"/>
        <v>0</v>
      </c>
      <c r="AC655" s="35">
        <f t="shared" si="182"/>
        <v>0</v>
      </c>
      <c r="AD655" s="35">
        <f t="shared" si="183"/>
        <v>0</v>
      </c>
      <c r="AE655" s="70">
        <f t="shared" si="184"/>
        <v>0</v>
      </c>
      <c r="AF655" s="70" t="str">
        <f t="shared" si="185"/>
        <v/>
      </c>
      <c r="AG655" s="70">
        <f t="shared" si="186"/>
        <v>500</v>
      </c>
      <c r="AH655" s="70" t="str">
        <f t="shared" si="187"/>
        <v>2018 (triag)</v>
      </c>
      <c r="AI655" s="70">
        <f t="shared" si="188"/>
        <v>500</v>
      </c>
      <c r="AJ655" s="70" t="str">
        <f t="shared" si="189"/>
        <v>2018 (triag)</v>
      </c>
      <c r="AK655" s="70" t="str">
        <f t="shared" si="190"/>
        <v/>
      </c>
      <c r="AL655" s="72">
        <f>IF(AK655="Adjust",(_xlfn.XLOOKUP(A655,'Adj factor'!A:A,'Adj factor'!I:I,,0)*AI655),'Aggregate (2)'!AI655)</f>
        <v>500</v>
      </c>
      <c r="AM655" s="72">
        <f t="shared" si="191"/>
        <v>500</v>
      </c>
      <c r="AN655" s="73" t="str">
        <f t="shared" si="192"/>
        <v>No change</v>
      </c>
      <c r="AO655" s="42">
        <f>VLOOKUP(B655,'Growthrates source'!A$2:H$49,8,FALSE)</f>
        <v>5.6024318930811168E-2</v>
      </c>
      <c r="AP655" s="42">
        <f>VLOOKUP(B655,'Growthrates source'!A$2:I$49,9,FALSE)</f>
        <v>5.4673730437993617E-2</v>
      </c>
      <c r="AQ655" s="41">
        <f t="shared" si="193"/>
        <v>377.84592389007258</v>
      </c>
      <c r="AR655" s="41">
        <f t="shared" si="194"/>
        <v>589.11964163338166</v>
      </c>
      <c r="AS655" s="43">
        <f t="shared" si="195"/>
        <v>0</v>
      </c>
      <c r="AT655" s="43">
        <f t="shared" si="196"/>
        <v>1.1707651055333528</v>
      </c>
      <c r="AU655" s="43">
        <f t="shared" si="197"/>
        <v>1.0557122584451177</v>
      </c>
    </row>
    <row r="656" spans="1:47" x14ac:dyDescent="0.35">
      <c r="A656" t="str">
        <f>_xlfn.XLOOKUP(B656,'country codes'!G:G,'country codes'!H:H,,0)</f>
        <v>Mauritania</v>
      </c>
      <c r="B656" s="34" t="s">
        <v>159</v>
      </c>
      <c r="C656" s="41">
        <v>3636119.5</v>
      </c>
      <c r="D656" s="34" t="s">
        <v>61</v>
      </c>
      <c r="E656" s="34">
        <v>1172</v>
      </c>
      <c r="F656" s="41">
        <v>3742958.9999999981</v>
      </c>
      <c r="G656" s="34">
        <v>35</v>
      </c>
      <c r="I656" s="34">
        <v>0</v>
      </c>
      <c r="K656" s="34">
        <v>12</v>
      </c>
      <c r="M656" s="34">
        <v>4</v>
      </c>
      <c r="O656" s="34">
        <v>0</v>
      </c>
      <c r="P656" s="41">
        <v>4270711.4999999972</v>
      </c>
      <c r="Q656" s="34">
        <v>4038</v>
      </c>
      <c r="R656" s="34">
        <f t="shared" si="180"/>
        <v>4038</v>
      </c>
      <c r="T656" s="34">
        <v>0</v>
      </c>
      <c r="V656" s="34">
        <v>0</v>
      </c>
      <c r="X656" s="34">
        <v>0</v>
      </c>
      <c r="Y656" s="41">
        <v>4736138.9999999991</v>
      </c>
      <c r="Z656" s="34">
        <v>0</v>
      </c>
      <c r="AA656" s="34">
        <v>20</v>
      </c>
      <c r="AB656" s="35">
        <f t="shared" si="181"/>
        <v>1172</v>
      </c>
      <c r="AC656" s="35">
        <f t="shared" si="182"/>
        <v>4038</v>
      </c>
      <c r="AD656" s="35">
        <f t="shared" si="183"/>
        <v>0</v>
      </c>
      <c r="AE656" s="70">
        <f t="shared" si="184"/>
        <v>35</v>
      </c>
      <c r="AF656" s="70">
        <f t="shared" si="185"/>
        <v>2013</v>
      </c>
      <c r="AG656" s="70">
        <f t="shared" si="186"/>
        <v>4038</v>
      </c>
      <c r="AH656" s="70">
        <f t="shared" si="187"/>
        <v>2018</v>
      </c>
      <c r="AI656" s="70">
        <f t="shared" si="188"/>
        <v>4038</v>
      </c>
      <c r="AJ656" s="70">
        <f t="shared" si="189"/>
        <v>2018</v>
      </c>
      <c r="AK656" s="70" t="str">
        <f t="shared" si="190"/>
        <v/>
      </c>
      <c r="AL656" s="72">
        <f>IF(AK656="Adjust",(_xlfn.XLOOKUP(A656,'Adj factor'!A:A,'Adj factor'!I:I,,0)*AI656),'Aggregate (2)'!AI656)</f>
        <v>4038</v>
      </c>
      <c r="AM656" s="72">
        <f t="shared" si="191"/>
        <v>4038</v>
      </c>
      <c r="AN656" s="73" t="str">
        <f t="shared" si="192"/>
        <v>No change</v>
      </c>
      <c r="AO656" s="42">
        <f>VLOOKUP(B656,'Growthrates source'!A$2:H$49,8,FALSE)</f>
        <v>5.6024318930811168E-2</v>
      </c>
      <c r="AP656" s="42">
        <f>VLOOKUP(B656,'Growthrates source'!A$2:I$49,9,FALSE)</f>
        <v>5.4673730437993617E-2</v>
      </c>
      <c r="AQ656" s="41">
        <f t="shared" si="193"/>
        <v>15.113836955602903</v>
      </c>
      <c r="AR656" s="41">
        <f t="shared" si="194"/>
        <v>23.564785665335268</v>
      </c>
      <c r="AS656" s="43">
        <f t="shared" si="195"/>
        <v>9.3508905654590441E-2</v>
      </c>
      <c r="AT656" s="43">
        <f t="shared" si="196"/>
        <v>9.4550989922873576</v>
      </c>
      <c r="AU656" s="43">
        <f t="shared" si="197"/>
        <v>8.5259321992027708</v>
      </c>
    </row>
    <row r="657" spans="1:47" x14ac:dyDescent="0.35">
      <c r="A657" t="str">
        <f>_xlfn.XLOOKUP(B657,'country codes'!G:G,'country codes'!H:H,,0)</f>
        <v>Mauritania</v>
      </c>
      <c r="B657" s="34" t="s">
        <v>159</v>
      </c>
      <c r="C657" s="41">
        <v>3636120.5</v>
      </c>
      <c r="D657" s="34" t="s">
        <v>62</v>
      </c>
      <c r="E657" s="34">
        <v>0</v>
      </c>
      <c r="F657" s="41">
        <v>3742958.9999999981</v>
      </c>
      <c r="G657" s="34">
        <v>209</v>
      </c>
      <c r="I657" s="34">
        <v>0</v>
      </c>
      <c r="K657" s="34">
        <v>53</v>
      </c>
      <c r="M657" s="34">
        <v>0</v>
      </c>
      <c r="O657" s="34">
        <v>0</v>
      </c>
      <c r="P657" s="41">
        <v>4270711.4999999972</v>
      </c>
      <c r="Q657" s="34">
        <v>4745</v>
      </c>
      <c r="R657" s="34">
        <f t="shared" si="180"/>
        <v>4745</v>
      </c>
      <c r="T657" s="34">
        <v>0</v>
      </c>
      <c r="V657" s="34">
        <v>0</v>
      </c>
      <c r="X657" s="34">
        <v>0</v>
      </c>
      <c r="Y657" s="41">
        <v>4736138.9999999991</v>
      </c>
      <c r="Z657" s="34">
        <v>0</v>
      </c>
      <c r="AA657" s="34">
        <v>5</v>
      </c>
      <c r="AB657" s="35">
        <f t="shared" si="181"/>
        <v>209</v>
      </c>
      <c r="AC657" s="35">
        <f t="shared" si="182"/>
        <v>4745</v>
      </c>
      <c r="AD657" s="35">
        <f t="shared" si="183"/>
        <v>0</v>
      </c>
      <c r="AE657" s="70">
        <f t="shared" si="184"/>
        <v>209</v>
      </c>
      <c r="AF657" s="70">
        <f t="shared" si="185"/>
        <v>2013</v>
      </c>
      <c r="AG657" s="70">
        <f t="shared" si="186"/>
        <v>4745</v>
      </c>
      <c r="AH657" s="70">
        <f t="shared" si="187"/>
        <v>2018</v>
      </c>
      <c r="AI657" s="70">
        <f t="shared" si="188"/>
        <v>4745</v>
      </c>
      <c r="AJ657" s="70">
        <f t="shared" si="189"/>
        <v>2018</v>
      </c>
      <c r="AK657" s="70" t="str">
        <f t="shared" si="190"/>
        <v/>
      </c>
      <c r="AL657" s="72">
        <f>IF(AK657="Adjust",(_xlfn.XLOOKUP(A657,'Adj factor'!A:A,'Adj factor'!I:I,,0)*AI657),'Aggregate (2)'!AI657)</f>
        <v>4745</v>
      </c>
      <c r="AM657" s="72">
        <f t="shared" si="191"/>
        <v>4745</v>
      </c>
      <c r="AN657" s="73" t="str">
        <f t="shared" si="192"/>
        <v>No change</v>
      </c>
      <c r="AO657" s="42">
        <f>VLOOKUP(B657,'Growthrates source'!A$2:H$49,8,FALSE)</f>
        <v>5.6024318930811168E-2</v>
      </c>
      <c r="AP657" s="42">
        <f>VLOOKUP(B657,'Growthrates source'!A$2:I$49,9,FALSE)</f>
        <v>5.4673730437993617E-2</v>
      </c>
      <c r="AQ657" s="41">
        <f t="shared" si="193"/>
        <v>3.7784592389007257</v>
      </c>
      <c r="AR657" s="41">
        <f t="shared" si="194"/>
        <v>5.8911964163338171</v>
      </c>
      <c r="AS657" s="43">
        <f t="shared" si="195"/>
        <v>0.55838175090884001</v>
      </c>
      <c r="AT657" s="43">
        <f t="shared" si="196"/>
        <v>11.110560851511517</v>
      </c>
      <c r="AU657" s="43">
        <f t="shared" si="197"/>
        <v>10.018709332644166</v>
      </c>
    </row>
    <row r="658" spans="1:47" x14ac:dyDescent="0.35">
      <c r="A658" t="str">
        <f>_xlfn.XLOOKUP(B658,'country codes'!G:G,'country codes'!H:H,,0)</f>
        <v>Mauritania</v>
      </c>
      <c r="B658" s="34" t="s">
        <v>159</v>
      </c>
      <c r="C658" s="41">
        <v>3636121.5</v>
      </c>
      <c r="D658" s="34" t="s">
        <v>227</v>
      </c>
      <c r="E658" s="34">
        <v>0</v>
      </c>
      <c r="F658" s="41">
        <v>3742958.9999999981</v>
      </c>
      <c r="G658" s="34">
        <v>0</v>
      </c>
      <c r="I658" s="34">
        <v>0</v>
      </c>
      <c r="K658" s="34">
        <v>0</v>
      </c>
      <c r="M658" s="34">
        <v>0</v>
      </c>
      <c r="O658" s="34">
        <v>0</v>
      </c>
      <c r="P658" s="41">
        <v>4270711.4999999972</v>
      </c>
      <c r="Q658" s="34">
        <v>0</v>
      </c>
      <c r="R658" s="34">
        <f t="shared" si="180"/>
        <v>38</v>
      </c>
      <c r="T658" s="34">
        <v>0</v>
      </c>
      <c r="V658" s="34">
        <v>0</v>
      </c>
      <c r="X658" s="34">
        <v>0</v>
      </c>
      <c r="Y658" s="41">
        <v>4736138.9999999991</v>
      </c>
      <c r="Z658" s="34">
        <v>0</v>
      </c>
      <c r="AA658" s="34">
        <v>38</v>
      </c>
      <c r="AB658" s="35">
        <f t="shared" si="181"/>
        <v>0</v>
      </c>
      <c r="AC658" s="35">
        <f t="shared" si="182"/>
        <v>0</v>
      </c>
      <c r="AD658" s="35">
        <f t="shared" si="183"/>
        <v>0</v>
      </c>
      <c r="AE658" s="70">
        <f t="shared" si="184"/>
        <v>0</v>
      </c>
      <c r="AF658" s="70" t="str">
        <f t="shared" si="185"/>
        <v/>
      </c>
      <c r="AG658" s="70">
        <f t="shared" si="186"/>
        <v>38</v>
      </c>
      <c r="AH658" s="70" t="str">
        <f t="shared" si="187"/>
        <v>2018 (triag)</v>
      </c>
      <c r="AI658" s="70">
        <f t="shared" si="188"/>
        <v>38</v>
      </c>
      <c r="AJ658" s="70" t="str">
        <f t="shared" si="189"/>
        <v>2018 (triag)</v>
      </c>
      <c r="AK658" s="70" t="str">
        <f t="shared" si="190"/>
        <v/>
      </c>
      <c r="AL658" s="72">
        <f>IF(AK658="Adjust",(_xlfn.XLOOKUP(A658,'Adj factor'!A:A,'Adj factor'!I:I,,0)*AI658),'Aggregate (2)'!AI658)</f>
        <v>38</v>
      </c>
      <c r="AM658" s="72">
        <f t="shared" si="191"/>
        <v>38</v>
      </c>
      <c r="AN658" s="73" t="str">
        <f t="shared" si="192"/>
        <v>No change</v>
      </c>
      <c r="AO658" s="42">
        <f>VLOOKUP(B658,'Growthrates source'!A$2:H$49,8,FALSE)</f>
        <v>5.6024318930811168E-2</v>
      </c>
      <c r="AP658" s="42">
        <f>VLOOKUP(B658,'Growthrates source'!A$2:I$49,9,FALSE)</f>
        <v>5.4673730437993617E-2</v>
      </c>
      <c r="AQ658" s="41">
        <f t="shared" si="193"/>
        <v>28.716290215645515</v>
      </c>
      <c r="AR658" s="41">
        <f t="shared" si="194"/>
        <v>44.773092764137012</v>
      </c>
      <c r="AS658" s="43">
        <f t="shared" si="195"/>
        <v>0</v>
      </c>
      <c r="AT658" s="43">
        <f t="shared" si="196"/>
        <v>8.8978148020534803E-2</v>
      </c>
      <c r="AU658" s="43">
        <f t="shared" si="197"/>
        <v>8.0234131641828937E-2</v>
      </c>
    </row>
    <row r="659" spans="1:47" x14ac:dyDescent="0.35">
      <c r="A659" t="str">
        <f>_xlfn.XLOOKUP(B659,'country codes'!G:G,'country codes'!H:H,,0)</f>
        <v>Mauritania</v>
      </c>
      <c r="B659" s="34" t="s">
        <v>159</v>
      </c>
      <c r="C659" s="41">
        <v>3636122.5</v>
      </c>
      <c r="D659" s="34" t="s">
        <v>228</v>
      </c>
      <c r="E659" s="34">
        <v>0</v>
      </c>
      <c r="F659" s="41">
        <v>3742958.9999999981</v>
      </c>
      <c r="G659" s="34">
        <v>0</v>
      </c>
      <c r="I659" s="34">
        <v>0</v>
      </c>
      <c r="K659" s="34">
        <v>0</v>
      </c>
      <c r="M659" s="34">
        <v>0</v>
      </c>
      <c r="O659" s="34">
        <v>0</v>
      </c>
      <c r="P659" s="41">
        <v>4270711.4999999972</v>
      </c>
      <c r="Q659" s="34">
        <v>0</v>
      </c>
      <c r="R659" s="34">
        <f t="shared" si="180"/>
        <v>20</v>
      </c>
      <c r="T659" s="34">
        <v>0</v>
      </c>
      <c r="V659" s="34">
        <v>0</v>
      </c>
      <c r="X659" s="34">
        <v>0</v>
      </c>
      <c r="Y659" s="41">
        <v>4736138.9999999991</v>
      </c>
      <c r="Z659" s="34">
        <v>0</v>
      </c>
      <c r="AA659" s="34">
        <v>20</v>
      </c>
      <c r="AB659" s="35">
        <f t="shared" si="181"/>
        <v>0</v>
      </c>
      <c r="AC659" s="35">
        <f t="shared" si="182"/>
        <v>0</v>
      </c>
      <c r="AD659" s="35">
        <f t="shared" si="183"/>
        <v>0</v>
      </c>
      <c r="AE659" s="70">
        <f t="shared" si="184"/>
        <v>0</v>
      </c>
      <c r="AF659" s="70" t="str">
        <f t="shared" si="185"/>
        <v/>
      </c>
      <c r="AG659" s="70">
        <f t="shared" si="186"/>
        <v>20</v>
      </c>
      <c r="AH659" s="70" t="str">
        <f t="shared" si="187"/>
        <v>2018 (triag)</v>
      </c>
      <c r="AI659" s="70">
        <f t="shared" si="188"/>
        <v>20</v>
      </c>
      <c r="AJ659" s="70" t="str">
        <f t="shared" si="189"/>
        <v>2018 (triag)</v>
      </c>
      <c r="AK659" s="70" t="str">
        <f t="shared" si="190"/>
        <v/>
      </c>
      <c r="AL659" s="72">
        <f>IF(AK659="Adjust",(_xlfn.XLOOKUP(A659,'Adj factor'!A:A,'Adj factor'!I:I,,0)*AI659),'Aggregate (2)'!AI659)</f>
        <v>20</v>
      </c>
      <c r="AM659" s="72">
        <f t="shared" si="191"/>
        <v>20</v>
      </c>
      <c r="AN659" s="73" t="str">
        <f t="shared" si="192"/>
        <v>No change</v>
      </c>
      <c r="AO659" s="42">
        <f>VLOOKUP(B659,'Growthrates source'!A$2:H$49,8,FALSE)</f>
        <v>5.6024318930811168E-2</v>
      </c>
      <c r="AP659" s="42">
        <f>VLOOKUP(B659,'Growthrates source'!A$2:I$49,9,FALSE)</f>
        <v>5.4673730437993617E-2</v>
      </c>
      <c r="AQ659" s="41">
        <f t="shared" si="193"/>
        <v>15.113836955602903</v>
      </c>
      <c r="AR659" s="41">
        <f t="shared" si="194"/>
        <v>23.564785665335268</v>
      </c>
      <c r="AS659" s="43">
        <f t="shared" si="195"/>
        <v>0</v>
      </c>
      <c r="AT659" s="43">
        <f t="shared" si="196"/>
        <v>4.6830604221334109E-2</v>
      </c>
      <c r="AU659" s="43">
        <f t="shared" si="197"/>
        <v>4.2228490337804708E-2</v>
      </c>
    </row>
    <row r="660" spans="1:47" x14ac:dyDescent="0.35">
      <c r="A660" t="str">
        <f>_xlfn.XLOOKUP(B660,'country codes'!G:G,'country codes'!H:H,,0)</f>
        <v>Mauritania</v>
      </c>
      <c r="B660" s="34" t="s">
        <v>159</v>
      </c>
      <c r="C660" s="41">
        <v>3636123.5</v>
      </c>
      <c r="D660" s="34" t="s">
        <v>229</v>
      </c>
      <c r="E660" s="34">
        <v>0</v>
      </c>
      <c r="F660" s="41">
        <v>3742958.9999999981</v>
      </c>
      <c r="G660" s="34">
        <v>0</v>
      </c>
      <c r="I660" s="34">
        <v>0</v>
      </c>
      <c r="K660" s="34">
        <v>0</v>
      </c>
      <c r="M660" s="34">
        <v>0</v>
      </c>
      <c r="O660" s="34">
        <v>0</v>
      </c>
      <c r="P660" s="41">
        <v>4270711.4999999972</v>
      </c>
      <c r="Q660" s="34">
        <v>0</v>
      </c>
      <c r="R660" s="34">
        <f t="shared" si="180"/>
        <v>9</v>
      </c>
      <c r="T660" s="34">
        <v>0</v>
      </c>
      <c r="V660" s="34">
        <v>0</v>
      </c>
      <c r="X660" s="34">
        <v>0</v>
      </c>
      <c r="Y660" s="41">
        <v>4736138.9999999991</v>
      </c>
      <c r="Z660" s="34">
        <v>0</v>
      </c>
      <c r="AA660" s="34">
        <v>9</v>
      </c>
      <c r="AB660" s="35">
        <f t="shared" si="181"/>
        <v>0</v>
      </c>
      <c r="AC660" s="35">
        <f t="shared" si="182"/>
        <v>0</v>
      </c>
      <c r="AD660" s="35">
        <f t="shared" si="183"/>
        <v>0</v>
      </c>
      <c r="AE660" s="70">
        <f t="shared" si="184"/>
        <v>0</v>
      </c>
      <c r="AF660" s="70" t="str">
        <f t="shared" si="185"/>
        <v/>
      </c>
      <c r="AG660" s="70">
        <f t="shared" si="186"/>
        <v>9</v>
      </c>
      <c r="AH660" s="70" t="str">
        <f t="shared" si="187"/>
        <v>2018 (triag)</v>
      </c>
      <c r="AI660" s="70">
        <f t="shared" si="188"/>
        <v>9</v>
      </c>
      <c r="AJ660" s="70" t="str">
        <f t="shared" si="189"/>
        <v>2018 (triag)</v>
      </c>
      <c r="AK660" s="70" t="str">
        <f t="shared" si="190"/>
        <v/>
      </c>
      <c r="AL660" s="72">
        <f>IF(AK660="Adjust",(_xlfn.XLOOKUP(A660,'Adj factor'!A:A,'Adj factor'!I:I,,0)*AI660),'Aggregate (2)'!AI660)</f>
        <v>9</v>
      </c>
      <c r="AM660" s="72">
        <f t="shared" si="191"/>
        <v>9</v>
      </c>
      <c r="AN660" s="73" t="str">
        <f t="shared" si="192"/>
        <v>No change</v>
      </c>
      <c r="AO660" s="42">
        <f>VLOOKUP(B660,'Growthrates source'!A$2:H$49,8,FALSE)</f>
        <v>5.6024318930811168E-2</v>
      </c>
      <c r="AP660" s="42">
        <f>VLOOKUP(B660,'Growthrates source'!A$2:I$49,9,FALSE)</f>
        <v>5.4673730437993617E-2</v>
      </c>
      <c r="AQ660" s="41">
        <f t="shared" si="193"/>
        <v>6.801226630021306</v>
      </c>
      <c r="AR660" s="41">
        <f t="shared" si="194"/>
        <v>10.60415354940087</v>
      </c>
      <c r="AS660" s="43">
        <f t="shared" si="195"/>
        <v>0</v>
      </c>
      <c r="AT660" s="43">
        <f t="shared" si="196"/>
        <v>2.1073771899600351E-2</v>
      </c>
      <c r="AU660" s="43">
        <f t="shared" si="197"/>
        <v>1.9002820652012118E-2</v>
      </c>
    </row>
    <row r="661" spans="1:47" x14ac:dyDescent="0.35">
      <c r="A661" t="str">
        <f>_xlfn.XLOOKUP(B661,'country codes'!G:G,'country codes'!H:H,,0)</f>
        <v>Mauritania</v>
      </c>
      <c r="B661" s="34" t="s">
        <v>159</v>
      </c>
      <c r="C661" s="41">
        <v>3636124.5</v>
      </c>
      <c r="D661" s="34" t="s">
        <v>133</v>
      </c>
      <c r="E661" s="34">
        <v>0</v>
      </c>
      <c r="F661" s="41">
        <v>3742958.9999999981</v>
      </c>
      <c r="G661" s="34">
        <v>0</v>
      </c>
      <c r="I661" s="34">
        <v>0</v>
      </c>
      <c r="K661" s="34">
        <v>0</v>
      </c>
      <c r="M661" s="34">
        <v>0</v>
      </c>
      <c r="O661" s="34">
        <v>0</v>
      </c>
      <c r="P661" s="41">
        <v>4270711.4999999972</v>
      </c>
      <c r="Q661" s="34">
        <v>0</v>
      </c>
      <c r="R661" s="34">
        <f t="shared" si="180"/>
        <v>326</v>
      </c>
      <c r="T661" s="34">
        <v>0</v>
      </c>
      <c r="V661" s="34">
        <v>0</v>
      </c>
      <c r="X661" s="34">
        <v>0</v>
      </c>
      <c r="Y661" s="41">
        <v>4736138.9999999991</v>
      </c>
      <c r="Z661" s="34">
        <v>0</v>
      </c>
      <c r="AA661" s="34">
        <v>326</v>
      </c>
      <c r="AB661" s="35">
        <f t="shared" si="181"/>
        <v>0</v>
      </c>
      <c r="AC661" s="35">
        <f t="shared" si="182"/>
        <v>0</v>
      </c>
      <c r="AD661" s="35">
        <f t="shared" si="183"/>
        <v>0</v>
      </c>
      <c r="AE661" s="70">
        <f t="shared" si="184"/>
        <v>0</v>
      </c>
      <c r="AF661" s="70" t="str">
        <f t="shared" si="185"/>
        <v/>
      </c>
      <c r="AG661" s="70">
        <f t="shared" si="186"/>
        <v>326</v>
      </c>
      <c r="AH661" s="70" t="str">
        <f t="shared" si="187"/>
        <v>2018 (triag)</v>
      </c>
      <c r="AI661" s="70">
        <f t="shared" si="188"/>
        <v>326</v>
      </c>
      <c r="AJ661" s="70" t="str">
        <f t="shared" si="189"/>
        <v>2018 (triag)</v>
      </c>
      <c r="AK661" s="70" t="str">
        <f t="shared" si="190"/>
        <v/>
      </c>
      <c r="AL661" s="72">
        <f>IF(AK661="Adjust",(_xlfn.XLOOKUP(A661,'Adj factor'!A:A,'Adj factor'!I:I,,0)*AI661),'Aggregate (2)'!AI661)</f>
        <v>326</v>
      </c>
      <c r="AM661" s="72">
        <f t="shared" si="191"/>
        <v>326</v>
      </c>
      <c r="AN661" s="73" t="str">
        <f t="shared" si="192"/>
        <v>No change</v>
      </c>
      <c r="AO661" s="42">
        <f>VLOOKUP(B661,'Growthrates source'!A$2:H$49,8,FALSE)</f>
        <v>5.6024318930811168E-2</v>
      </c>
      <c r="AP661" s="42">
        <f>VLOOKUP(B661,'Growthrates source'!A$2:I$49,9,FALSE)</f>
        <v>5.4673730437993617E-2</v>
      </c>
      <c r="AQ661" s="41">
        <f t="shared" si="193"/>
        <v>246.35554237632732</v>
      </c>
      <c r="AR661" s="41">
        <f t="shared" si="194"/>
        <v>384.1060063449649</v>
      </c>
      <c r="AS661" s="43">
        <f t="shared" si="195"/>
        <v>0</v>
      </c>
      <c r="AT661" s="43">
        <f t="shared" si="196"/>
        <v>0.76333884880774605</v>
      </c>
      <c r="AU661" s="43">
        <f t="shared" si="197"/>
        <v>0.68832439250621669</v>
      </c>
    </row>
    <row r="662" spans="1:47" x14ac:dyDescent="0.35">
      <c r="A662" t="str">
        <f>_xlfn.XLOOKUP(B662,'country codes'!G:G,'country codes'!H:H,,0)</f>
        <v>Mauritania</v>
      </c>
      <c r="B662" s="34" t="s">
        <v>159</v>
      </c>
      <c r="C662" s="41">
        <v>3636125.5</v>
      </c>
      <c r="D662" s="34" t="s">
        <v>230</v>
      </c>
      <c r="E662" s="34">
        <v>0</v>
      </c>
      <c r="F662" s="41">
        <v>3742958.9999999981</v>
      </c>
      <c r="G662" s="34">
        <v>0</v>
      </c>
      <c r="I662" s="34">
        <v>0</v>
      </c>
      <c r="K662" s="34">
        <v>0</v>
      </c>
      <c r="M662" s="34">
        <v>0</v>
      </c>
      <c r="O662" s="34">
        <v>0</v>
      </c>
      <c r="P662" s="41">
        <v>4270711.4999999972</v>
      </c>
      <c r="Q662" s="34">
        <v>0</v>
      </c>
      <c r="R662" s="34">
        <f t="shared" si="180"/>
        <v>0</v>
      </c>
      <c r="T662" s="34">
        <v>0</v>
      </c>
      <c r="V662" s="34">
        <v>0</v>
      </c>
      <c r="X662" s="34">
        <v>0</v>
      </c>
      <c r="Y662" s="41">
        <v>4736138.9999999991</v>
      </c>
      <c r="Z662" s="34">
        <v>0</v>
      </c>
      <c r="AA662" s="34">
        <v>0</v>
      </c>
      <c r="AB662" s="35">
        <f t="shared" si="181"/>
        <v>0</v>
      </c>
      <c r="AC662" s="35">
        <f t="shared" si="182"/>
        <v>0</v>
      </c>
      <c r="AD662" s="35">
        <f t="shared" si="183"/>
        <v>0</v>
      </c>
      <c r="AE662" s="70">
        <f t="shared" si="184"/>
        <v>0</v>
      </c>
      <c r="AF662" s="70" t="str">
        <f t="shared" si="185"/>
        <v/>
      </c>
      <c r="AG662" s="70">
        <f t="shared" si="186"/>
        <v>0</v>
      </c>
      <c r="AH662" s="70" t="str">
        <f t="shared" si="187"/>
        <v/>
      </c>
      <c r="AI662" s="70">
        <f t="shared" si="188"/>
        <v>0</v>
      </c>
      <c r="AJ662" s="70" t="str">
        <f t="shared" si="189"/>
        <v/>
      </c>
      <c r="AK662" s="70" t="str">
        <f t="shared" si="190"/>
        <v/>
      </c>
      <c r="AL662" s="72">
        <f>IF(AK662="Adjust",(_xlfn.XLOOKUP(A662,'Adj factor'!A:A,'Adj factor'!I:I,,0)*AI662),'Aggregate (2)'!AI662)</f>
        <v>0</v>
      </c>
      <c r="AM662" s="72">
        <f t="shared" si="191"/>
        <v>0</v>
      </c>
      <c r="AN662" s="73" t="str">
        <f t="shared" si="192"/>
        <v>No change</v>
      </c>
      <c r="AO662" s="42">
        <f>VLOOKUP(B662,'Growthrates source'!A$2:H$49,8,FALSE)</f>
        <v>5.6024318930811168E-2</v>
      </c>
      <c r="AP662" s="42">
        <f>VLOOKUP(B662,'Growthrates source'!A$2:I$49,9,FALSE)</f>
        <v>5.4673730437993617E-2</v>
      </c>
      <c r="AQ662" s="41">
        <f t="shared" si="193"/>
        <v>0</v>
      </c>
      <c r="AR662" s="41">
        <f t="shared" si="194"/>
        <v>0</v>
      </c>
      <c r="AS662" s="43">
        <f t="shared" si="195"/>
        <v>0</v>
      </c>
      <c r="AT662" s="43">
        <f t="shared" si="196"/>
        <v>0</v>
      </c>
      <c r="AU662" s="43">
        <f t="shared" si="197"/>
        <v>0</v>
      </c>
    </row>
    <row r="663" spans="1:47" x14ac:dyDescent="0.35">
      <c r="A663" t="str">
        <f>_xlfn.XLOOKUP(B663,'country codes'!G:G,'country codes'!H:H,,0)</f>
        <v>Mauritania</v>
      </c>
      <c r="B663" s="34" t="s">
        <v>159</v>
      </c>
      <c r="C663" s="41">
        <v>3636126.5</v>
      </c>
      <c r="D663" s="34" t="s">
        <v>136</v>
      </c>
      <c r="E663" s="34">
        <v>0</v>
      </c>
      <c r="F663" s="41">
        <v>3742958.9999999981</v>
      </c>
      <c r="G663" s="34">
        <v>0</v>
      </c>
      <c r="I663" s="34">
        <v>0</v>
      </c>
      <c r="K663" s="34">
        <v>0</v>
      </c>
      <c r="M663" s="34">
        <v>0</v>
      </c>
      <c r="O663" s="34">
        <v>0</v>
      </c>
      <c r="P663" s="41">
        <v>4270711.4999999972</v>
      </c>
      <c r="Q663" s="34">
        <v>0</v>
      </c>
      <c r="R663" s="34">
        <f t="shared" si="180"/>
        <v>0</v>
      </c>
      <c r="T663" s="34">
        <v>0</v>
      </c>
      <c r="V663" s="34">
        <v>0</v>
      </c>
      <c r="X663" s="34">
        <v>0</v>
      </c>
      <c r="Y663" s="41">
        <v>4736138.9999999991</v>
      </c>
      <c r="Z663" s="34">
        <v>0</v>
      </c>
      <c r="AA663" s="34">
        <v>0</v>
      </c>
      <c r="AB663" s="35">
        <f t="shared" si="181"/>
        <v>0</v>
      </c>
      <c r="AC663" s="35">
        <f t="shared" si="182"/>
        <v>0</v>
      </c>
      <c r="AD663" s="35">
        <f t="shared" si="183"/>
        <v>0</v>
      </c>
      <c r="AE663" s="70">
        <f t="shared" si="184"/>
        <v>0</v>
      </c>
      <c r="AF663" s="70" t="str">
        <f t="shared" si="185"/>
        <v/>
      </c>
      <c r="AG663" s="70">
        <f t="shared" si="186"/>
        <v>0</v>
      </c>
      <c r="AH663" s="70" t="str">
        <f t="shared" si="187"/>
        <v/>
      </c>
      <c r="AI663" s="70">
        <f t="shared" si="188"/>
        <v>0</v>
      </c>
      <c r="AJ663" s="70" t="str">
        <f t="shared" si="189"/>
        <v/>
      </c>
      <c r="AK663" s="70" t="str">
        <f t="shared" si="190"/>
        <v/>
      </c>
      <c r="AL663" s="72">
        <f>IF(AK663="Adjust",(_xlfn.XLOOKUP(A663,'Adj factor'!A:A,'Adj factor'!I:I,,0)*AI663),'Aggregate (2)'!AI663)</f>
        <v>0</v>
      </c>
      <c r="AM663" s="72">
        <f t="shared" si="191"/>
        <v>0</v>
      </c>
      <c r="AN663" s="73" t="str">
        <f t="shared" si="192"/>
        <v>No change</v>
      </c>
      <c r="AO663" s="42">
        <f>VLOOKUP(B663,'Growthrates source'!A$2:H$49,8,FALSE)</f>
        <v>5.6024318930811168E-2</v>
      </c>
      <c r="AP663" s="42">
        <f>VLOOKUP(B663,'Growthrates source'!A$2:I$49,9,FALSE)</f>
        <v>5.4673730437993617E-2</v>
      </c>
      <c r="AQ663" s="41">
        <f t="shared" si="193"/>
        <v>0</v>
      </c>
      <c r="AR663" s="41">
        <f t="shared" si="194"/>
        <v>0</v>
      </c>
      <c r="AS663" s="43">
        <f t="shared" si="195"/>
        <v>0</v>
      </c>
      <c r="AT663" s="43">
        <f t="shared" si="196"/>
        <v>0</v>
      </c>
      <c r="AU663" s="43">
        <f t="shared" si="197"/>
        <v>0</v>
      </c>
    </row>
    <row r="664" spans="1:47" x14ac:dyDescent="0.35">
      <c r="A664" t="str">
        <f>_xlfn.XLOOKUP(B664,'country codes'!G:G,'country codes'!H:H,,0)</f>
        <v>Mauritania</v>
      </c>
      <c r="B664" s="34" t="s">
        <v>159</v>
      </c>
      <c r="C664" s="41">
        <v>3636127.5</v>
      </c>
      <c r="D664" s="34" t="s">
        <v>231</v>
      </c>
      <c r="E664" s="34">
        <v>0</v>
      </c>
      <c r="F664" s="41">
        <v>3742958.9999999981</v>
      </c>
      <c r="G664" s="34">
        <v>0</v>
      </c>
      <c r="I664" s="34">
        <v>0</v>
      </c>
      <c r="K664" s="34">
        <v>0</v>
      </c>
      <c r="M664" s="34">
        <v>0</v>
      </c>
      <c r="O664" s="34">
        <v>0</v>
      </c>
      <c r="P664" s="41">
        <v>4270711.4999999972</v>
      </c>
      <c r="Q664" s="34">
        <v>0</v>
      </c>
      <c r="R664" s="34">
        <f t="shared" si="180"/>
        <v>15</v>
      </c>
      <c r="T664" s="34">
        <v>0</v>
      </c>
      <c r="V664" s="34">
        <v>0</v>
      </c>
      <c r="X664" s="34">
        <v>0</v>
      </c>
      <c r="Y664" s="41">
        <v>4736138.9999999991</v>
      </c>
      <c r="Z664" s="34">
        <v>0</v>
      </c>
      <c r="AA664" s="34">
        <v>15</v>
      </c>
      <c r="AB664" s="35">
        <f t="shared" si="181"/>
        <v>0</v>
      </c>
      <c r="AC664" s="35">
        <f t="shared" si="182"/>
        <v>0</v>
      </c>
      <c r="AD664" s="35">
        <f t="shared" si="183"/>
        <v>0</v>
      </c>
      <c r="AE664" s="70">
        <f t="shared" si="184"/>
        <v>0</v>
      </c>
      <c r="AF664" s="70" t="str">
        <f t="shared" si="185"/>
        <v/>
      </c>
      <c r="AG664" s="70">
        <f t="shared" si="186"/>
        <v>15</v>
      </c>
      <c r="AH664" s="70" t="str">
        <f t="shared" si="187"/>
        <v>2018 (triag)</v>
      </c>
      <c r="AI664" s="70">
        <f t="shared" si="188"/>
        <v>15</v>
      </c>
      <c r="AJ664" s="70" t="str">
        <f t="shared" si="189"/>
        <v>2018 (triag)</v>
      </c>
      <c r="AK664" s="70" t="str">
        <f t="shared" si="190"/>
        <v/>
      </c>
      <c r="AL664" s="72">
        <f>IF(AK664="Adjust",(_xlfn.XLOOKUP(A664,'Adj factor'!A:A,'Adj factor'!I:I,,0)*AI664),'Aggregate (2)'!AI664)</f>
        <v>15</v>
      </c>
      <c r="AM664" s="72">
        <f t="shared" si="191"/>
        <v>15</v>
      </c>
      <c r="AN664" s="73" t="str">
        <f t="shared" si="192"/>
        <v>No change</v>
      </c>
      <c r="AO664" s="42">
        <f>VLOOKUP(B664,'Growthrates source'!A$2:H$49,8,FALSE)</f>
        <v>5.6024318930811168E-2</v>
      </c>
      <c r="AP664" s="42">
        <f>VLOOKUP(B664,'Growthrates source'!A$2:I$49,9,FALSE)</f>
        <v>5.4673730437993617E-2</v>
      </c>
      <c r="AQ664" s="41">
        <f t="shared" si="193"/>
        <v>11.335377716702178</v>
      </c>
      <c r="AR664" s="41">
        <f t="shared" si="194"/>
        <v>17.673589249001452</v>
      </c>
      <c r="AS664" s="43">
        <f t="shared" si="195"/>
        <v>0</v>
      </c>
      <c r="AT664" s="43">
        <f t="shared" si="196"/>
        <v>3.512295316600058E-2</v>
      </c>
      <c r="AU664" s="43">
        <f t="shared" si="197"/>
        <v>3.1671367753353531E-2</v>
      </c>
    </row>
    <row r="665" spans="1:47" x14ac:dyDescent="0.35">
      <c r="A665" t="str">
        <f>_xlfn.XLOOKUP(B665,'country codes'!G:G,'country codes'!H:H,,0)</f>
        <v>Mauritania</v>
      </c>
      <c r="B665" s="34" t="s">
        <v>159</v>
      </c>
      <c r="C665" s="41">
        <v>3636128.5</v>
      </c>
      <c r="D665" s="34" t="s">
        <v>141</v>
      </c>
      <c r="E665" s="34">
        <v>0</v>
      </c>
      <c r="F665" s="41">
        <v>3742958.9999999981</v>
      </c>
      <c r="G665" s="34">
        <v>0</v>
      </c>
      <c r="I665" s="34">
        <v>0</v>
      </c>
      <c r="K665" s="34">
        <v>0</v>
      </c>
      <c r="M665" s="34">
        <v>0</v>
      </c>
      <c r="O665" s="34">
        <v>0</v>
      </c>
      <c r="P665" s="41">
        <v>4270711.4999999972</v>
      </c>
      <c r="Q665" s="34">
        <v>0</v>
      </c>
      <c r="R665" s="34">
        <f t="shared" si="180"/>
        <v>0</v>
      </c>
      <c r="T665" s="34">
        <v>0</v>
      </c>
      <c r="V665" s="34">
        <v>0</v>
      </c>
      <c r="X665" s="34">
        <v>0</v>
      </c>
      <c r="Y665" s="41">
        <v>4736138.9999999991</v>
      </c>
      <c r="Z665" s="34">
        <v>0</v>
      </c>
      <c r="AA665" s="34">
        <v>0</v>
      </c>
      <c r="AB665" s="35">
        <f t="shared" si="181"/>
        <v>0</v>
      </c>
      <c r="AC665" s="35">
        <f t="shared" si="182"/>
        <v>0</v>
      </c>
      <c r="AD665" s="35">
        <f t="shared" si="183"/>
        <v>0</v>
      </c>
      <c r="AE665" s="70">
        <f t="shared" si="184"/>
        <v>0</v>
      </c>
      <c r="AF665" s="70" t="str">
        <f t="shared" si="185"/>
        <v/>
      </c>
      <c r="AG665" s="70">
        <f t="shared" si="186"/>
        <v>0</v>
      </c>
      <c r="AH665" s="70" t="str">
        <f t="shared" si="187"/>
        <v/>
      </c>
      <c r="AI665" s="70">
        <f t="shared" si="188"/>
        <v>0</v>
      </c>
      <c r="AJ665" s="70" t="str">
        <f t="shared" si="189"/>
        <v/>
      </c>
      <c r="AK665" s="70" t="str">
        <f t="shared" si="190"/>
        <v/>
      </c>
      <c r="AL665" s="72">
        <f>IF(AK665="Adjust",(_xlfn.XLOOKUP(A665,'Adj factor'!A:A,'Adj factor'!I:I,,0)*AI665),'Aggregate (2)'!AI665)</f>
        <v>0</v>
      </c>
      <c r="AM665" s="72">
        <f t="shared" si="191"/>
        <v>0</v>
      </c>
      <c r="AN665" s="73" t="str">
        <f t="shared" si="192"/>
        <v>No change</v>
      </c>
      <c r="AO665" s="42">
        <f>VLOOKUP(B665,'Growthrates source'!A$2:H$49,8,FALSE)</f>
        <v>5.6024318930811168E-2</v>
      </c>
      <c r="AP665" s="42">
        <f>VLOOKUP(B665,'Growthrates source'!A$2:I$49,9,FALSE)</f>
        <v>5.4673730437993617E-2</v>
      </c>
      <c r="AQ665" s="41">
        <f t="shared" si="193"/>
        <v>0</v>
      </c>
      <c r="AR665" s="41">
        <f t="shared" si="194"/>
        <v>0</v>
      </c>
      <c r="AS665" s="43">
        <f t="shared" si="195"/>
        <v>0</v>
      </c>
      <c r="AT665" s="43">
        <f t="shared" si="196"/>
        <v>0</v>
      </c>
      <c r="AU665" s="43">
        <f t="shared" si="197"/>
        <v>0</v>
      </c>
    </row>
    <row r="666" spans="1:47" x14ac:dyDescent="0.35">
      <c r="A666" t="str">
        <f>_xlfn.XLOOKUP(B666,'country codes'!G:G,'country codes'!H:H,,0)</f>
        <v>Mauritania</v>
      </c>
      <c r="B666" s="34" t="s">
        <v>159</v>
      </c>
      <c r="C666" s="41">
        <v>3636129.5</v>
      </c>
      <c r="D666" s="34" t="s">
        <v>232</v>
      </c>
      <c r="E666" s="34">
        <v>0</v>
      </c>
      <c r="F666" s="41">
        <v>3742958.9999999981</v>
      </c>
      <c r="G666" s="34">
        <v>0</v>
      </c>
      <c r="I666" s="34">
        <v>0</v>
      </c>
      <c r="K666" s="34">
        <v>0</v>
      </c>
      <c r="M666" s="34">
        <v>0</v>
      </c>
      <c r="O666" s="34">
        <v>0</v>
      </c>
      <c r="P666" s="41">
        <v>4270711.4999999972</v>
      </c>
      <c r="Q666" s="34">
        <v>0</v>
      </c>
      <c r="R666" s="34">
        <f t="shared" si="180"/>
        <v>1532</v>
      </c>
      <c r="T666" s="34">
        <v>0</v>
      </c>
      <c r="V666" s="34">
        <v>0</v>
      </c>
      <c r="X666" s="34">
        <v>0</v>
      </c>
      <c r="Y666" s="41">
        <v>4736138.9999999991</v>
      </c>
      <c r="Z666" s="34">
        <v>0</v>
      </c>
      <c r="AA666" s="34">
        <v>1532</v>
      </c>
      <c r="AB666" s="35">
        <f t="shared" si="181"/>
        <v>0</v>
      </c>
      <c r="AC666" s="35">
        <f t="shared" si="182"/>
        <v>0</v>
      </c>
      <c r="AD666" s="35">
        <f t="shared" si="183"/>
        <v>0</v>
      </c>
      <c r="AE666" s="70">
        <f t="shared" si="184"/>
        <v>0</v>
      </c>
      <c r="AF666" s="70" t="str">
        <f t="shared" si="185"/>
        <v/>
      </c>
      <c r="AG666" s="70">
        <f t="shared" si="186"/>
        <v>1532</v>
      </c>
      <c r="AH666" s="70" t="str">
        <f t="shared" si="187"/>
        <v>2018 (triag)</v>
      </c>
      <c r="AI666" s="70">
        <f t="shared" si="188"/>
        <v>1532</v>
      </c>
      <c r="AJ666" s="70" t="str">
        <f t="shared" si="189"/>
        <v>2018 (triag)</v>
      </c>
      <c r="AK666" s="70" t="str">
        <f t="shared" si="190"/>
        <v/>
      </c>
      <c r="AL666" s="72">
        <f>IF(AK666="Adjust",(_xlfn.XLOOKUP(A666,'Adj factor'!A:A,'Adj factor'!I:I,,0)*AI666),'Aggregate (2)'!AI666)</f>
        <v>1532</v>
      </c>
      <c r="AM666" s="72">
        <f t="shared" si="191"/>
        <v>1532</v>
      </c>
      <c r="AN666" s="73" t="str">
        <f t="shared" si="192"/>
        <v>No change</v>
      </c>
      <c r="AO666" s="42">
        <f>VLOOKUP(B666,'Growthrates source'!A$2:H$49,8,FALSE)</f>
        <v>5.6024318930811168E-2</v>
      </c>
      <c r="AP666" s="42">
        <f>VLOOKUP(B666,'Growthrates source'!A$2:I$49,9,FALSE)</f>
        <v>5.4673730437993617E-2</v>
      </c>
      <c r="AQ666" s="41">
        <f t="shared" si="193"/>
        <v>1157.7199107991823</v>
      </c>
      <c r="AR666" s="41">
        <f t="shared" si="194"/>
        <v>1805.0625819646816</v>
      </c>
      <c r="AS666" s="43">
        <f t="shared" si="195"/>
        <v>0</v>
      </c>
      <c r="AT666" s="43">
        <f t="shared" si="196"/>
        <v>3.587224283354193</v>
      </c>
      <c r="AU666" s="43">
        <f t="shared" si="197"/>
        <v>3.2347023598758406</v>
      </c>
    </row>
    <row r="667" spans="1:47" x14ac:dyDescent="0.35">
      <c r="A667" t="str">
        <f>_xlfn.XLOOKUP(B667,'country codes'!G:G,'country codes'!H:H,,0)</f>
        <v>Mauritania</v>
      </c>
      <c r="B667" s="34" t="s">
        <v>159</v>
      </c>
      <c r="C667" s="41">
        <v>3636130.5</v>
      </c>
      <c r="D667" s="34" t="s">
        <v>233</v>
      </c>
      <c r="E667" s="34">
        <v>0</v>
      </c>
      <c r="F667" s="41">
        <v>3742958.9999999981</v>
      </c>
      <c r="G667" s="34">
        <v>0</v>
      </c>
      <c r="I667" s="34">
        <v>0</v>
      </c>
      <c r="K667" s="34">
        <v>0</v>
      </c>
      <c r="M667" s="34">
        <v>0</v>
      </c>
      <c r="O667" s="34">
        <v>0</v>
      </c>
      <c r="P667" s="41">
        <v>4270711.4999999972</v>
      </c>
      <c r="Q667" s="34">
        <v>0</v>
      </c>
      <c r="R667" s="34">
        <f t="shared" si="180"/>
        <v>4</v>
      </c>
      <c r="T667" s="34">
        <v>0</v>
      </c>
      <c r="V667" s="34">
        <v>0</v>
      </c>
      <c r="X667" s="34">
        <v>0</v>
      </c>
      <c r="Y667" s="41">
        <v>4736138.9999999991</v>
      </c>
      <c r="Z667" s="34">
        <v>0</v>
      </c>
      <c r="AA667" s="34">
        <v>4</v>
      </c>
      <c r="AB667" s="35">
        <f t="shared" si="181"/>
        <v>0</v>
      </c>
      <c r="AC667" s="35">
        <f t="shared" si="182"/>
        <v>0</v>
      </c>
      <c r="AD667" s="35">
        <f t="shared" si="183"/>
        <v>0</v>
      </c>
      <c r="AE667" s="70">
        <f t="shared" si="184"/>
        <v>0</v>
      </c>
      <c r="AF667" s="70" t="str">
        <f t="shared" si="185"/>
        <v/>
      </c>
      <c r="AG667" s="70">
        <f t="shared" si="186"/>
        <v>4</v>
      </c>
      <c r="AH667" s="70" t="str">
        <f t="shared" si="187"/>
        <v>2018 (triag)</v>
      </c>
      <c r="AI667" s="70">
        <f t="shared" si="188"/>
        <v>4</v>
      </c>
      <c r="AJ667" s="70" t="str">
        <f t="shared" si="189"/>
        <v>2018 (triag)</v>
      </c>
      <c r="AK667" s="70" t="str">
        <f t="shared" si="190"/>
        <v/>
      </c>
      <c r="AL667" s="72">
        <f>IF(AK667="Adjust",(_xlfn.XLOOKUP(A667,'Adj factor'!A:A,'Adj factor'!I:I,,0)*AI667),'Aggregate (2)'!AI667)</f>
        <v>4</v>
      </c>
      <c r="AM667" s="72">
        <f t="shared" si="191"/>
        <v>4</v>
      </c>
      <c r="AN667" s="73" t="str">
        <f t="shared" si="192"/>
        <v>No change</v>
      </c>
      <c r="AO667" s="42">
        <f>VLOOKUP(B667,'Growthrates source'!A$2:H$49,8,FALSE)</f>
        <v>5.6024318930811168E-2</v>
      </c>
      <c r="AP667" s="42">
        <f>VLOOKUP(B667,'Growthrates source'!A$2:I$49,9,FALSE)</f>
        <v>5.4673730437993617E-2</v>
      </c>
      <c r="AQ667" s="41">
        <f t="shared" si="193"/>
        <v>3.0227673911205803</v>
      </c>
      <c r="AR667" s="41">
        <f t="shared" si="194"/>
        <v>4.7129571330670537</v>
      </c>
      <c r="AS667" s="43">
        <f t="shared" si="195"/>
        <v>0</v>
      </c>
      <c r="AT667" s="43">
        <f t="shared" si="196"/>
        <v>9.3661208442668217E-3</v>
      </c>
      <c r="AU667" s="43">
        <f t="shared" si="197"/>
        <v>8.445698067560941E-3</v>
      </c>
    </row>
    <row r="668" spans="1:47" x14ac:dyDescent="0.35">
      <c r="A668" t="str">
        <f>_xlfn.XLOOKUP(B668,'country codes'!G:G,'country codes'!H:H,,0)</f>
        <v>Mauritania</v>
      </c>
      <c r="B668" s="34" t="s">
        <v>159</v>
      </c>
      <c r="C668" s="41">
        <v>3636131.5</v>
      </c>
      <c r="D668" s="34" t="s">
        <v>134</v>
      </c>
      <c r="E668" s="34">
        <v>0</v>
      </c>
      <c r="F668" s="41">
        <v>3742958.9999999981</v>
      </c>
      <c r="G668" s="34">
        <v>0</v>
      </c>
      <c r="I668" s="34">
        <v>0</v>
      </c>
      <c r="K668" s="34">
        <v>0</v>
      </c>
      <c r="M668" s="34">
        <v>0</v>
      </c>
      <c r="O668" s="34">
        <v>0</v>
      </c>
      <c r="P668" s="41">
        <v>4270711.4999999972</v>
      </c>
      <c r="Q668" s="34">
        <v>0</v>
      </c>
      <c r="R668" s="34">
        <f t="shared" si="180"/>
        <v>122</v>
      </c>
      <c r="T668" s="34">
        <v>0</v>
      </c>
      <c r="V668" s="34">
        <v>0</v>
      </c>
      <c r="X668" s="34">
        <v>0</v>
      </c>
      <c r="Y668" s="41">
        <v>4736138.9999999991</v>
      </c>
      <c r="Z668" s="34">
        <v>0</v>
      </c>
      <c r="AA668" s="34">
        <v>122</v>
      </c>
      <c r="AB668" s="35">
        <f t="shared" si="181"/>
        <v>0</v>
      </c>
      <c r="AC668" s="35">
        <f t="shared" si="182"/>
        <v>0</v>
      </c>
      <c r="AD668" s="35">
        <f t="shared" si="183"/>
        <v>0</v>
      </c>
      <c r="AE668" s="70">
        <f t="shared" si="184"/>
        <v>0</v>
      </c>
      <c r="AF668" s="70" t="str">
        <f t="shared" si="185"/>
        <v/>
      </c>
      <c r="AG668" s="70">
        <f t="shared" si="186"/>
        <v>122</v>
      </c>
      <c r="AH668" s="70" t="str">
        <f t="shared" si="187"/>
        <v>2018 (triag)</v>
      </c>
      <c r="AI668" s="70">
        <f t="shared" si="188"/>
        <v>122</v>
      </c>
      <c r="AJ668" s="70" t="str">
        <f t="shared" si="189"/>
        <v>2018 (triag)</v>
      </c>
      <c r="AK668" s="70" t="str">
        <f t="shared" si="190"/>
        <v/>
      </c>
      <c r="AL668" s="72">
        <f>IF(AK668="Adjust",(_xlfn.XLOOKUP(A668,'Adj factor'!A:A,'Adj factor'!I:I,,0)*AI668),'Aggregate (2)'!AI668)</f>
        <v>122</v>
      </c>
      <c r="AM668" s="72">
        <f t="shared" si="191"/>
        <v>122</v>
      </c>
      <c r="AN668" s="73" t="str">
        <f t="shared" si="192"/>
        <v>No change</v>
      </c>
      <c r="AO668" s="42">
        <f>VLOOKUP(B668,'Growthrates source'!A$2:H$49,8,FALSE)</f>
        <v>5.6024318930811168E-2</v>
      </c>
      <c r="AP668" s="42">
        <f>VLOOKUP(B668,'Growthrates source'!A$2:I$49,9,FALSE)</f>
        <v>5.4673730437993617E-2</v>
      </c>
      <c r="AQ668" s="41">
        <f t="shared" si="193"/>
        <v>92.194405429177706</v>
      </c>
      <c r="AR668" s="41">
        <f t="shared" si="194"/>
        <v>143.74519255854514</v>
      </c>
      <c r="AS668" s="43">
        <f t="shared" si="195"/>
        <v>0</v>
      </c>
      <c r="AT668" s="43">
        <f t="shared" si="196"/>
        <v>0.28566668575013809</v>
      </c>
      <c r="AU668" s="43">
        <f t="shared" si="197"/>
        <v>0.2575937910606087</v>
      </c>
    </row>
    <row r="669" spans="1:47" x14ac:dyDescent="0.35">
      <c r="A669" t="str">
        <f>_xlfn.XLOOKUP(B669,'country codes'!G:G,'country codes'!H:H,,0)</f>
        <v>Mauritania</v>
      </c>
      <c r="B669" s="34" t="s">
        <v>159</v>
      </c>
      <c r="C669" s="41">
        <v>3636132.5</v>
      </c>
      <c r="D669" s="34" t="s">
        <v>142</v>
      </c>
      <c r="E669" s="34">
        <v>0</v>
      </c>
      <c r="F669" s="41">
        <v>3742958.9999999981</v>
      </c>
      <c r="G669" s="34">
        <v>0</v>
      </c>
      <c r="I669" s="34">
        <v>0</v>
      </c>
      <c r="K669" s="34">
        <v>0</v>
      </c>
      <c r="M669" s="34">
        <v>0</v>
      </c>
      <c r="O669" s="34">
        <v>0</v>
      </c>
      <c r="P669" s="41">
        <v>4270711.4999999972</v>
      </c>
      <c r="Q669" s="34">
        <v>0</v>
      </c>
      <c r="R669" s="34">
        <f t="shared" si="180"/>
        <v>65</v>
      </c>
      <c r="T669" s="34">
        <v>0</v>
      </c>
      <c r="V669" s="34">
        <v>0</v>
      </c>
      <c r="X669" s="34">
        <v>0</v>
      </c>
      <c r="Y669" s="41">
        <v>4736138.9999999991</v>
      </c>
      <c r="Z669" s="34">
        <v>0</v>
      </c>
      <c r="AA669" s="34">
        <v>65</v>
      </c>
      <c r="AB669" s="35">
        <f t="shared" si="181"/>
        <v>0</v>
      </c>
      <c r="AC669" s="35">
        <f t="shared" si="182"/>
        <v>0</v>
      </c>
      <c r="AD669" s="35">
        <f t="shared" si="183"/>
        <v>0</v>
      </c>
      <c r="AE669" s="70">
        <f t="shared" si="184"/>
        <v>0</v>
      </c>
      <c r="AF669" s="70" t="str">
        <f t="shared" si="185"/>
        <v/>
      </c>
      <c r="AG669" s="70">
        <f t="shared" si="186"/>
        <v>65</v>
      </c>
      <c r="AH669" s="70" t="str">
        <f t="shared" si="187"/>
        <v>2018 (triag)</v>
      </c>
      <c r="AI669" s="70">
        <f t="shared" si="188"/>
        <v>65</v>
      </c>
      <c r="AJ669" s="70" t="str">
        <f t="shared" si="189"/>
        <v>2018 (triag)</v>
      </c>
      <c r="AK669" s="70" t="str">
        <f t="shared" si="190"/>
        <v/>
      </c>
      <c r="AL669" s="72">
        <f>IF(AK669="Adjust",(_xlfn.XLOOKUP(A669,'Adj factor'!A:A,'Adj factor'!I:I,,0)*AI669),'Aggregate (2)'!AI669)</f>
        <v>65</v>
      </c>
      <c r="AM669" s="72">
        <f t="shared" si="191"/>
        <v>65</v>
      </c>
      <c r="AN669" s="73" t="str">
        <f t="shared" si="192"/>
        <v>No change</v>
      </c>
      <c r="AO669" s="42">
        <f>VLOOKUP(B669,'Growthrates source'!A$2:H$49,8,FALSE)</f>
        <v>5.6024318930811168E-2</v>
      </c>
      <c r="AP669" s="42">
        <f>VLOOKUP(B669,'Growthrates source'!A$2:I$49,9,FALSE)</f>
        <v>5.4673730437993617E-2</v>
      </c>
      <c r="AQ669" s="41">
        <f t="shared" si="193"/>
        <v>49.119970105709434</v>
      </c>
      <c r="AR669" s="41">
        <f t="shared" si="194"/>
        <v>76.585553412339621</v>
      </c>
      <c r="AS669" s="43">
        <f t="shared" si="195"/>
        <v>0</v>
      </c>
      <c r="AT669" s="43">
        <f t="shared" si="196"/>
        <v>0.15219946371933585</v>
      </c>
      <c r="AU669" s="43">
        <f t="shared" si="197"/>
        <v>0.13724259359786528</v>
      </c>
    </row>
    <row r="670" spans="1:47" x14ac:dyDescent="0.35">
      <c r="A670" t="str">
        <f>_xlfn.XLOOKUP(B670,'country codes'!G:G,'country codes'!H:H,,0)</f>
        <v>Mauritania</v>
      </c>
      <c r="B670" s="34" t="s">
        <v>159</v>
      </c>
      <c r="C670" s="41">
        <v>3636133.5</v>
      </c>
      <c r="D670" s="34" t="s">
        <v>83</v>
      </c>
      <c r="E670" s="34">
        <v>0</v>
      </c>
      <c r="F670" s="41">
        <v>3742958.9999999981</v>
      </c>
      <c r="G670" s="34">
        <v>0</v>
      </c>
      <c r="I670" s="34">
        <v>0</v>
      </c>
      <c r="K670" s="34">
        <v>0</v>
      </c>
      <c r="M670" s="34">
        <v>0</v>
      </c>
      <c r="O670" s="34">
        <v>0</v>
      </c>
      <c r="P670" s="41">
        <v>4270711.4999999972</v>
      </c>
      <c r="Q670" s="34">
        <v>0</v>
      </c>
      <c r="R670" s="34">
        <f t="shared" si="180"/>
        <v>7</v>
      </c>
      <c r="T670" s="34">
        <v>0</v>
      </c>
      <c r="V670" s="34">
        <v>0</v>
      </c>
      <c r="X670" s="34">
        <v>0</v>
      </c>
      <c r="Y670" s="41">
        <v>4736138.9999999991</v>
      </c>
      <c r="Z670" s="34">
        <v>0</v>
      </c>
      <c r="AA670" s="34">
        <v>7</v>
      </c>
      <c r="AB670" s="35">
        <f t="shared" si="181"/>
        <v>0</v>
      </c>
      <c r="AC670" s="35">
        <f t="shared" si="182"/>
        <v>0</v>
      </c>
      <c r="AD670" s="35">
        <f t="shared" si="183"/>
        <v>0</v>
      </c>
      <c r="AE670" s="70">
        <f t="shared" si="184"/>
        <v>0</v>
      </c>
      <c r="AF670" s="70" t="str">
        <f t="shared" si="185"/>
        <v/>
      </c>
      <c r="AG670" s="70">
        <f t="shared" si="186"/>
        <v>7</v>
      </c>
      <c r="AH670" s="70" t="str">
        <f t="shared" si="187"/>
        <v>2018 (triag)</v>
      </c>
      <c r="AI670" s="70">
        <f t="shared" si="188"/>
        <v>7</v>
      </c>
      <c r="AJ670" s="70" t="str">
        <f t="shared" si="189"/>
        <v>2018 (triag)</v>
      </c>
      <c r="AK670" s="70" t="str">
        <f t="shared" si="190"/>
        <v/>
      </c>
      <c r="AL670" s="72">
        <f>IF(AK670="Adjust",(_xlfn.XLOOKUP(A670,'Adj factor'!A:A,'Adj factor'!I:I,,0)*AI670),'Aggregate (2)'!AI670)</f>
        <v>7</v>
      </c>
      <c r="AM670" s="72">
        <f t="shared" si="191"/>
        <v>7</v>
      </c>
      <c r="AN670" s="73" t="str">
        <f t="shared" si="192"/>
        <v>No change</v>
      </c>
      <c r="AO670" s="42">
        <f>VLOOKUP(B670,'Growthrates source'!A$2:H$49,8,FALSE)</f>
        <v>5.6024318930811168E-2</v>
      </c>
      <c r="AP670" s="42">
        <f>VLOOKUP(B670,'Growthrates source'!A$2:I$49,9,FALSE)</f>
        <v>5.4673730437993617E-2</v>
      </c>
      <c r="AQ670" s="41">
        <f t="shared" si="193"/>
        <v>5.2898429344610163</v>
      </c>
      <c r="AR670" s="41">
        <f t="shared" si="194"/>
        <v>8.2476749828673448</v>
      </c>
      <c r="AS670" s="43">
        <f t="shared" si="195"/>
        <v>0</v>
      </c>
      <c r="AT670" s="43">
        <f t="shared" si="196"/>
        <v>1.639071147746694E-2</v>
      </c>
      <c r="AU670" s="43">
        <f t="shared" si="197"/>
        <v>1.4779971618231648E-2</v>
      </c>
    </row>
    <row r="671" spans="1:47" x14ac:dyDescent="0.35">
      <c r="A671" t="str">
        <f>_xlfn.XLOOKUP(B671,'country codes'!G:G,'country codes'!H:H,,0)</f>
        <v>Mauritania</v>
      </c>
      <c r="B671" s="34" t="s">
        <v>159</v>
      </c>
      <c r="C671" s="41">
        <v>3636134.5</v>
      </c>
      <c r="D671" s="34" t="s">
        <v>84</v>
      </c>
      <c r="E671" s="34">
        <v>0</v>
      </c>
      <c r="F671" s="41">
        <v>3742958.9999999981</v>
      </c>
      <c r="G671" s="34">
        <v>0</v>
      </c>
      <c r="I671" s="34">
        <v>0</v>
      </c>
      <c r="K671" s="34">
        <v>0</v>
      </c>
      <c r="M671" s="34">
        <v>0</v>
      </c>
      <c r="O671" s="34">
        <v>0</v>
      </c>
      <c r="P671" s="41">
        <v>4270711.4999999972</v>
      </c>
      <c r="Q671" s="34">
        <v>0</v>
      </c>
      <c r="R671" s="34">
        <f t="shared" si="180"/>
        <v>0</v>
      </c>
      <c r="T671" s="34">
        <v>0</v>
      </c>
      <c r="V671" s="34">
        <v>0</v>
      </c>
      <c r="X671" s="34">
        <v>0</v>
      </c>
      <c r="Y671" s="41">
        <v>4736138.9999999991</v>
      </c>
      <c r="Z671" s="34">
        <v>0</v>
      </c>
      <c r="AA671" s="34">
        <v>0</v>
      </c>
      <c r="AB671" s="35">
        <f t="shared" si="181"/>
        <v>0</v>
      </c>
      <c r="AC671" s="35">
        <f t="shared" si="182"/>
        <v>0</v>
      </c>
      <c r="AD671" s="35">
        <f t="shared" si="183"/>
        <v>0</v>
      </c>
      <c r="AE671" s="70">
        <f t="shared" si="184"/>
        <v>0</v>
      </c>
      <c r="AF671" s="70" t="str">
        <f t="shared" si="185"/>
        <v/>
      </c>
      <c r="AG671" s="70">
        <f t="shared" si="186"/>
        <v>0</v>
      </c>
      <c r="AH671" s="70" t="str">
        <f t="shared" si="187"/>
        <v/>
      </c>
      <c r="AI671" s="70">
        <f t="shared" si="188"/>
        <v>0</v>
      </c>
      <c r="AJ671" s="70" t="str">
        <f t="shared" si="189"/>
        <v/>
      </c>
      <c r="AK671" s="70" t="str">
        <f t="shared" si="190"/>
        <v/>
      </c>
      <c r="AL671" s="72">
        <f>IF(AK671="Adjust",(_xlfn.XLOOKUP(A671,'Adj factor'!A:A,'Adj factor'!I:I,,0)*AI671),'Aggregate (2)'!AI671)</f>
        <v>0</v>
      </c>
      <c r="AM671" s="72">
        <f t="shared" si="191"/>
        <v>0</v>
      </c>
      <c r="AN671" s="73" t="str">
        <f t="shared" si="192"/>
        <v>No change</v>
      </c>
      <c r="AO671" s="42">
        <f>VLOOKUP(B671,'Growthrates source'!A$2:H$49,8,FALSE)</f>
        <v>5.6024318930811168E-2</v>
      </c>
      <c r="AP671" s="42">
        <f>VLOOKUP(B671,'Growthrates source'!A$2:I$49,9,FALSE)</f>
        <v>5.4673730437993617E-2</v>
      </c>
      <c r="AQ671" s="41">
        <f t="shared" si="193"/>
        <v>0</v>
      </c>
      <c r="AR671" s="41">
        <f t="shared" si="194"/>
        <v>0</v>
      </c>
      <c r="AS671" s="43">
        <f t="shared" si="195"/>
        <v>0</v>
      </c>
      <c r="AT671" s="43">
        <f t="shared" si="196"/>
        <v>0</v>
      </c>
      <c r="AU671" s="43">
        <f t="shared" si="197"/>
        <v>0</v>
      </c>
    </row>
    <row r="672" spans="1:47" x14ac:dyDescent="0.35">
      <c r="A672" t="str">
        <f>_xlfn.XLOOKUP(B672,'country codes'!G:G,'country codes'!H:H,,0)</f>
        <v>Mauritania</v>
      </c>
      <c r="B672" s="34" t="s">
        <v>159</v>
      </c>
      <c r="C672" s="41">
        <v>3636135.5</v>
      </c>
      <c r="D672" s="34" t="s">
        <v>126</v>
      </c>
      <c r="E672" s="34">
        <v>0</v>
      </c>
      <c r="F672" s="41">
        <v>3742958.9999999981</v>
      </c>
      <c r="G672" s="34">
        <v>0</v>
      </c>
      <c r="I672" s="34">
        <v>0</v>
      </c>
      <c r="K672" s="34">
        <v>0</v>
      </c>
      <c r="M672" s="34">
        <v>0</v>
      </c>
      <c r="O672" s="34">
        <v>0</v>
      </c>
      <c r="P672" s="41">
        <v>4270711.4999999972</v>
      </c>
      <c r="Q672" s="34">
        <v>0</v>
      </c>
      <c r="R672" s="34">
        <f t="shared" si="180"/>
        <v>0</v>
      </c>
      <c r="T672" s="34">
        <v>0</v>
      </c>
      <c r="V672" s="34">
        <v>0</v>
      </c>
      <c r="X672" s="34">
        <v>0</v>
      </c>
      <c r="Y672" s="41">
        <v>4736138.9999999991</v>
      </c>
      <c r="Z672" s="34">
        <v>0</v>
      </c>
      <c r="AA672" s="34">
        <v>0</v>
      </c>
      <c r="AB672" s="35">
        <f t="shared" si="181"/>
        <v>0</v>
      </c>
      <c r="AC672" s="35">
        <f t="shared" si="182"/>
        <v>0</v>
      </c>
      <c r="AD672" s="35">
        <f t="shared" si="183"/>
        <v>0</v>
      </c>
      <c r="AE672" s="70">
        <f t="shared" si="184"/>
        <v>0</v>
      </c>
      <c r="AF672" s="70" t="str">
        <f t="shared" si="185"/>
        <v/>
      </c>
      <c r="AG672" s="70">
        <f t="shared" si="186"/>
        <v>0</v>
      </c>
      <c r="AH672" s="70" t="str">
        <f t="shared" si="187"/>
        <v/>
      </c>
      <c r="AI672" s="70">
        <f t="shared" si="188"/>
        <v>0</v>
      </c>
      <c r="AJ672" s="70" t="str">
        <f t="shared" si="189"/>
        <v/>
      </c>
      <c r="AK672" s="70" t="str">
        <f t="shared" si="190"/>
        <v/>
      </c>
      <c r="AL672" s="72">
        <f>IF(AK672="Adjust",(_xlfn.XLOOKUP(A672,'Adj factor'!A:A,'Adj factor'!I:I,,0)*AI672),'Aggregate (2)'!AI672)</f>
        <v>0</v>
      </c>
      <c r="AM672" s="72">
        <f t="shared" si="191"/>
        <v>0</v>
      </c>
      <c r="AN672" s="73" t="str">
        <f t="shared" si="192"/>
        <v>No change</v>
      </c>
      <c r="AO672" s="42">
        <f>VLOOKUP(B672,'Growthrates source'!A$2:H$49,8,FALSE)</f>
        <v>5.6024318930811168E-2</v>
      </c>
      <c r="AP672" s="42">
        <f>VLOOKUP(B672,'Growthrates source'!A$2:I$49,9,FALSE)</f>
        <v>5.4673730437993617E-2</v>
      </c>
      <c r="AQ672" s="41">
        <f t="shared" si="193"/>
        <v>0</v>
      </c>
      <c r="AR672" s="41">
        <f t="shared" si="194"/>
        <v>0</v>
      </c>
      <c r="AS672" s="43">
        <f t="shared" si="195"/>
        <v>0</v>
      </c>
      <c r="AT672" s="43">
        <f t="shared" si="196"/>
        <v>0</v>
      </c>
      <c r="AU672" s="43">
        <f t="shared" si="197"/>
        <v>0</v>
      </c>
    </row>
    <row r="673" spans="1:47" x14ac:dyDescent="0.35">
      <c r="A673" t="str">
        <f>_xlfn.XLOOKUP(B673,'country codes'!G:G,'country codes'!H:H,,0)</f>
        <v>Mauritania</v>
      </c>
      <c r="B673" s="34" t="s">
        <v>159</v>
      </c>
      <c r="C673" s="41">
        <v>3636136.5</v>
      </c>
      <c r="D673" s="34" t="s">
        <v>87</v>
      </c>
      <c r="E673" s="34">
        <v>0</v>
      </c>
      <c r="F673" s="41">
        <v>3742958.9999999981</v>
      </c>
      <c r="G673" s="34">
        <v>0</v>
      </c>
      <c r="I673" s="34">
        <v>0</v>
      </c>
      <c r="K673" s="34">
        <v>0</v>
      </c>
      <c r="M673" s="34">
        <v>0</v>
      </c>
      <c r="O673" s="34">
        <v>0</v>
      </c>
      <c r="P673" s="41">
        <v>4270711.4999999972</v>
      </c>
      <c r="Q673" s="34">
        <v>0</v>
      </c>
      <c r="R673" s="34">
        <f t="shared" si="180"/>
        <v>42</v>
      </c>
      <c r="T673" s="34">
        <v>0</v>
      </c>
      <c r="V673" s="34">
        <v>0</v>
      </c>
      <c r="X673" s="34">
        <v>0</v>
      </c>
      <c r="Y673" s="41">
        <v>4736138.9999999991</v>
      </c>
      <c r="Z673" s="34">
        <v>0</v>
      </c>
      <c r="AA673" s="34">
        <v>42</v>
      </c>
      <c r="AB673" s="35">
        <f t="shared" si="181"/>
        <v>0</v>
      </c>
      <c r="AC673" s="35">
        <f t="shared" si="182"/>
        <v>0</v>
      </c>
      <c r="AD673" s="35">
        <f t="shared" si="183"/>
        <v>0</v>
      </c>
      <c r="AE673" s="70">
        <f t="shared" si="184"/>
        <v>0</v>
      </c>
      <c r="AF673" s="70" t="str">
        <f t="shared" si="185"/>
        <v/>
      </c>
      <c r="AG673" s="70">
        <f t="shared" si="186"/>
        <v>42</v>
      </c>
      <c r="AH673" s="70" t="str">
        <f t="shared" si="187"/>
        <v>2018 (triag)</v>
      </c>
      <c r="AI673" s="70">
        <f t="shared" si="188"/>
        <v>42</v>
      </c>
      <c r="AJ673" s="70" t="str">
        <f t="shared" si="189"/>
        <v>2018 (triag)</v>
      </c>
      <c r="AK673" s="70" t="str">
        <f t="shared" si="190"/>
        <v/>
      </c>
      <c r="AL673" s="72">
        <f>IF(AK673="Adjust",(_xlfn.XLOOKUP(A673,'Adj factor'!A:A,'Adj factor'!I:I,,0)*AI673),'Aggregate (2)'!AI673)</f>
        <v>42</v>
      </c>
      <c r="AM673" s="72">
        <f t="shared" si="191"/>
        <v>42</v>
      </c>
      <c r="AN673" s="73" t="str">
        <f t="shared" si="192"/>
        <v>No change</v>
      </c>
      <c r="AO673" s="42">
        <f>VLOOKUP(B673,'Growthrates source'!A$2:H$49,8,FALSE)</f>
        <v>5.6024318930811168E-2</v>
      </c>
      <c r="AP673" s="42">
        <f>VLOOKUP(B673,'Growthrates source'!A$2:I$49,9,FALSE)</f>
        <v>5.4673730437993617E-2</v>
      </c>
      <c r="AQ673" s="41">
        <f t="shared" si="193"/>
        <v>31.739057606766096</v>
      </c>
      <c r="AR673" s="41">
        <f t="shared" si="194"/>
        <v>49.486049897204062</v>
      </c>
      <c r="AS673" s="43">
        <f t="shared" si="195"/>
        <v>0</v>
      </c>
      <c r="AT673" s="43">
        <f t="shared" si="196"/>
        <v>9.8344268864801632E-2</v>
      </c>
      <c r="AU673" s="43">
        <f t="shared" si="197"/>
        <v>8.8679829709389882E-2</v>
      </c>
    </row>
    <row r="674" spans="1:47" x14ac:dyDescent="0.35">
      <c r="A674" t="str">
        <f>_xlfn.XLOOKUP(B674,'country codes'!G:G,'country codes'!H:H,,0)</f>
        <v>Mauritius</v>
      </c>
      <c r="B674" s="34" t="s">
        <v>181</v>
      </c>
      <c r="C674" s="41">
        <v>1288744.5000000005</v>
      </c>
      <c r="D674" s="34" t="s">
        <v>135</v>
      </c>
      <c r="E674" s="34">
        <v>3444</v>
      </c>
      <c r="F674" s="41">
        <v>1290691.4999999998</v>
      </c>
      <c r="G674" s="34">
        <v>4092</v>
      </c>
      <c r="H674" s="34">
        <v>1292113.5000000002</v>
      </c>
      <c r="I674" s="34">
        <v>4858</v>
      </c>
      <c r="J674" s="34">
        <v>1293153</v>
      </c>
      <c r="K674" s="34">
        <v>5100</v>
      </c>
      <c r="L674" s="34">
        <v>1293911.0000000005</v>
      </c>
      <c r="M674" s="34">
        <v>5538</v>
      </c>
      <c r="N674" s="34">
        <v>1294740.5000000002</v>
      </c>
      <c r="O674" s="34">
        <v>5854</v>
      </c>
      <c r="P674" s="41">
        <v>1295381.5000000005</v>
      </c>
      <c r="Q674" s="34">
        <v>4790</v>
      </c>
      <c r="R674" s="34">
        <f t="shared" si="180"/>
        <v>4790</v>
      </c>
      <c r="S674" s="34">
        <v>1296279.0000000002</v>
      </c>
      <c r="T674" s="34">
        <v>6580</v>
      </c>
      <c r="U674" s="34">
        <v>1297827.5</v>
      </c>
      <c r="V674" s="34">
        <v>7101</v>
      </c>
      <c r="W674" s="34">
        <v>1298914.4999999995</v>
      </c>
      <c r="X674" s="34">
        <v>0</v>
      </c>
      <c r="Y674" s="41">
        <v>1299468.9999999986</v>
      </c>
      <c r="Z674" s="34">
        <v>3224</v>
      </c>
      <c r="AA674" s="34">
        <v>2395</v>
      </c>
      <c r="AB674" s="35">
        <f t="shared" si="181"/>
        <v>5100</v>
      </c>
      <c r="AC674" s="35">
        <f t="shared" si="182"/>
        <v>6580</v>
      </c>
      <c r="AD674" s="35">
        <f t="shared" si="183"/>
        <v>7101</v>
      </c>
      <c r="AE674" s="70">
        <f t="shared" si="184"/>
        <v>4092</v>
      </c>
      <c r="AF674" s="70">
        <f t="shared" si="185"/>
        <v>2013</v>
      </c>
      <c r="AG674" s="70">
        <f t="shared" si="186"/>
        <v>4790</v>
      </c>
      <c r="AH674" s="70">
        <f t="shared" si="187"/>
        <v>2018</v>
      </c>
      <c r="AI674" s="70">
        <f t="shared" si="188"/>
        <v>3224</v>
      </c>
      <c r="AJ674" s="70">
        <f t="shared" si="189"/>
        <v>2022</v>
      </c>
      <c r="AK674" s="70" t="str">
        <f t="shared" si="190"/>
        <v>Adjust</v>
      </c>
      <c r="AL674" s="72">
        <f>IF(AK674="Adjust",(_xlfn.XLOOKUP(A674,'Adj factor'!A:A,'Adj factor'!I:I,,0)*AI674),'Aggregate (2)'!AI674)</f>
        <v>3801.7397609775749</v>
      </c>
      <c r="AM674" s="72">
        <f t="shared" si="191"/>
        <v>4790</v>
      </c>
      <c r="AN674" s="73" t="str">
        <f t="shared" si="192"/>
        <v>Decreasing</v>
      </c>
      <c r="AO674" s="42">
        <f>VLOOKUP(B674,'Growthrates source'!A$2:H$49,8,FALSE)</f>
        <v>7.4156136535132866E-2</v>
      </c>
      <c r="AP674" s="42">
        <f>VLOOKUP(B674,'Growthrates source'!A$2:I$49,9,FALSE)</f>
        <v>5.4673730437993617E-2</v>
      </c>
      <c r="AQ674" s="41">
        <f t="shared" si="193"/>
        <v>1653.0177357079308</v>
      </c>
      <c r="AR674" s="41">
        <f t="shared" si="194"/>
        <v>2821.8830834238984</v>
      </c>
      <c r="AS674" s="43">
        <f t="shared" si="195"/>
        <v>31.70393544855607</v>
      </c>
      <c r="AT674" s="43">
        <f t="shared" si="196"/>
        <v>36.97752360984002</v>
      </c>
      <c r="AU674" s="43">
        <f t="shared" si="197"/>
        <v>36.861210232795131</v>
      </c>
    </row>
    <row r="675" spans="1:47" x14ac:dyDescent="0.35">
      <c r="A675" t="str">
        <f>_xlfn.XLOOKUP(B675,'country codes'!G:G,'country codes'!H:H,,0)</f>
        <v>Mauritius</v>
      </c>
      <c r="B675" s="34" t="s">
        <v>181</v>
      </c>
      <c r="C675" s="41">
        <v>1288745.5</v>
      </c>
      <c r="D675" s="34" t="s">
        <v>139</v>
      </c>
      <c r="E675" s="34">
        <v>7474</v>
      </c>
      <c r="F675" s="41">
        <v>1290691.4999999998</v>
      </c>
      <c r="G675" s="34">
        <v>7926</v>
      </c>
      <c r="I675" s="34">
        <v>8250</v>
      </c>
      <c r="K675" s="34">
        <v>8522</v>
      </c>
      <c r="M675" s="34">
        <v>8268</v>
      </c>
      <c r="O675" s="34">
        <v>8890</v>
      </c>
      <c r="P675" s="41">
        <v>1295381.5000000005</v>
      </c>
      <c r="Q675" s="34">
        <v>9972</v>
      </c>
      <c r="R675" s="34">
        <f t="shared" si="180"/>
        <v>9972</v>
      </c>
      <c r="T675" s="34">
        <v>0</v>
      </c>
      <c r="V675" s="34">
        <v>0</v>
      </c>
      <c r="X675" s="34">
        <v>0</v>
      </c>
      <c r="Y675" s="41">
        <v>1299468.9999999986</v>
      </c>
      <c r="Z675" s="34">
        <v>7800</v>
      </c>
      <c r="AA675" s="34">
        <v>4419</v>
      </c>
      <c r="AB675" s="35">
        <f t="shared" si="181"/>
        <v>8522</v>
      </c>
      <c r="AC675" s="35">
        <f t="shared" si="182"/>
        <v>9972</v>
      </c>
      <c r="AD675" s="35">
        <f t="shared" si="183"/>
        <v>7800</v>
      </c>
      <c r="AE675" s="70">
        <f t="shared" si="184"/>
        <v>7926</v>
      </c>
      <c r="AF675" s="70">
        <f t="shared" si="185"/>
        <v>2013</v>
      </c>
      <c r="AG675" s="70">
        <f t="shared" si="186"/>
        <v>9972</v>
      </c>
      <c r="AH675" s="70">
        <f t="shared" si="187"/>
        <v>2018</v>
      </c>
      <c r="AI675" s="70">
        <f t="shared" si="188"/>
        <v>7800</v>
      </c>
      <c r="AJ675" s="70">
        <f t="shared" si="189"/>
        <v>2022</v>
      </c>
      <c r="AK675" s="70" t="str">
        <f t="shared" si="190"/>
        <v>Adjust</v>
      </c>
      <c r="AL675" s="72">
        <f>IF(AK675="Adjust",(_xlfn.XLOOKUP(A675,'Adj factor'!A:A,'Adj factor'!I:I,,0)*AI675),'Aggregate (2)'!AI675)</f>
        <v>9197.7574862360689</v>
      </c>
      <c r="AM675" s="72">
        <f t="shared" si="191"/>
        <v>9972</v>
      </c>
      <c r="AN675" s="73" t="str">
        <f t="shared" si="192"/>
        <v>Decreasing</v>
      </c>
      <c r="AO675" s="42">
        <f>VLOOKUP(B675,'Growthrates source'!A$2:H$49,8,FALSE)</f>
        <v>7.4156136535132866E-2</v>
      </c>
      <c r="AP675" s="42">
        <f>VLOOKUP(B675,'Growthrates source'!A$2:I$49,9,FALSE)</f>
        <v>5.4673730437993617E-2</v>
      </c>
      <c r="AQ675" s="41">
        <f t="shared" si="193"/>
        <v>3049.9730163229001</v>
      </c>
      <c r="AR675" s="41">
        <f t="shared" si="194"/>
        <v>5206.6393927558274</v>
      </c>
      <c r="AS675" s="43">
        <f t="shared" si="195"/>
        <v>61.408942415751568</v>
      </c>
      <c r="AT675" s="43">
        <f t="shared" si="196"/>
        <v>76.98118276353334</v>
      </c>
      <c r="AU675" s="43">
        <f t="shared" si="197"/>
        <v>76.739037252908773</v>
      </c>
    </row>
    <row r="676" spans="1:47" x14ac:dyDescent="0.35">
      <c r="A676" t="str">
        <f>_xlfn.XLOOKUP(B676,'country codes'!G:G,'country codes'!H:H,,0)</f>
        <v>Mauritius</v>
      </c>
      <c r="B676" s="34" t="s">
        <v>181</v>
      </c>
      <c r="C676" s="41">
        <v>1288746.5</v>
      </c>
      <c r="D676" s="34" t="s">
        <v>138</v>
      </c>
      <c r="E676" s="34">
        <v>0</v>
      </c>
      <c r="F676" s="41">
        <v>1290691.4999999998</v>
      </c>
      <c r="G676" s="34">
        <v>0</v>
      </c>
      <c r="I676" s="34">
        <v>0</v>
      </c>
      <c r="K676" s="34">
        <v>0</v>
      </c>
      <c r="M676" s="34">
        <v>0</v>
      </c>
      <c r="O676" s="34">
        <v>0</v>
      </c>
      <c r="P676" s="41">
        <v>1295381.5000000005</v>
      </c>
      <c r="Q676" s="34">
        <v>0</v>
      </c>
      <c r="R676" s="34">
        <f t="shared" si="180"/>
        <v>567</v>
      </c>
      <c r="T676" s="34">
        <v>0</v>
      </c>
      <c r="V676" s="34">
        <v>0</v>
      </c>
      <c r="X676" s="34">
        <v>0</v>
      </c>
      <c r="Y676" s="41">
        <v>1299468.9999999986</v>
      </c>
      <c r="Z676" s="34">
        <v>0</v>
      </c>
      <c r="AA676" s="34">
        <v>567</v>
      </c>
      <c r="AB676" s="35">
        <f t="shared" si="181"/>
        <v>0</v>
      </c>
      <c r="AC676" s="35">
        <f t="shared" si="182"/>
        <v>0</v>
      </c>
      <c r="AD676" s="35">
        <f t="shared" si="183"/>
        <v>0</v>
      </c>
      <c r="AE676" s="70">
        <f t="shared" si="184"/>
        <v>0</v>
      </c>
      <c r="AF676" s="70" t="str">
        <f t="shared" si="185"/>
        <v/>
      </c>
      <c r="AG676" s="70">
        <f t="shared" si="186"/>
        <v>567</v>
      </c>
      <c r="AH676" s="70" t="str">
        <f t="shared" si="187"/>
        <v>2018 (triag)</v>
      </c>
      <c r="AI676" s="70">
        <f t="shared" si="188"/>
        <v>567</v>
      </c>
      <c r="AJ676" s="70" t="str">
        <f t="shared" si="189"/>
        <v>2018 (triag)</v>
      </c>
      <c r="AK676" s="70" t="str">
        <f t="shared" si="190"/>
        <v/>
      </c>
      <c r="AL676" s="72">
        <f>IF(AK676="Adjust",(_xlfn.XLOOKUP(A676,'Adj factor'!A:A,'Adj factor'!I:I,,0)*AI676),'Aggregate (2)'!AI676)</f>
        <v>567</v>
      </c>
      <c r="AM676" s="72">
        <f t="shared" si="191"/>
        <v>567</v>
      </c>
      <c r="AN676" s="73" t="str">
        <f t="shared" si="192"/>
        <v>No change</v>
      </c>
      <c r="AO676" s="42">
        <f>VLOOKUP(B676,'Growthrates source'!A$2:H$49,8,FALSE)</f>
        <v>7.4156136535132866E-2</v>
      </c>
      <c r="AP676" s="42">
        <f>VLOOKUP(B676,'Growthrates source'!A$2:I$49,9,FALSE)</f>
        <v>5.4673730437993617E-2</v>
      </c>
      <c r="AQ676" s="41">
        <f t="shared" si="193"/>
        <v>391.3407332552805</v>
      </c>
      <c r="AR676" s="41">
        <f t="shared" si="194"/>
        <v>668.06167361225482</v>
      </c>
      <c r="AS676" s="43">
        <f t="shared" si="195"/>
        <v>0</v>
      </c>
      <c r="AT676" s="43">
        <f t="shared" si="196"/>
        <v>4.3770889116449458</v>
      </c>
      <c r="AU676" s="43">
        <f t="shared" si="197"/>
        <v>4.3633207102285674</v>
      </c>
    </row>
    <row r="677" spans="1:47" x14ac:dyDescent="0.35">
      <c r="A677" t="str">
        <f>_xlfn.XLOOKUP(B677,'country codes'!G:G,'country codes'!H:H,,0)</f>
        <v>Mauritius</v>
      </c>
      <c r="B677" s="34" t="s">
        <v>181</v>
      </c>
      <c r="C677" s="41">
        <v>1288747.5</v>
      </c>
      <c r="D677" s="34" t="s">
        <v>82</v>
      </c>
      <c r="E677" s="34">
        <v>0</v>
      </c>
      <c r="F677" s="41">
        <v>1290691.4999999998</v>
      </c>
      <c r="G677" s="34">
        <v>73</v>
      </c>
      <c r="I677" s="34">
        <v>24</v>
      </c>
      <c r="K677" s="34">
        <v>0</v>
      </c>
      <c r="M677" s="34">
        <v>1159</v>
      </c>
      <c r="O677" s="34">
        <v>759</v>
      </c>
      <c r="P677" s="41">
        <v>1295381.5000000005</v>
      </c>
      <c r="Q677" s="34">
        <v>0</v>
      </c>
      <c r="R677" s="34">
        <f t="shared" si="180"/>
        <v>748</v>
      </c>
      <c r="T677" s="34">
        <v>14</v>
      </c>
      <c r="V677" s="34">
        <v>0</v>
      </c>
      <c r="X677" s="34">
        <v>0</v>
      </c>
      <c r="Y677" s="41">
        <v>1299468.9999999986</v>
      </c>
      <c r="Z677" s="34">
        <v>258</v>
      </c>
      <c r="AA677" s="34">
        <v>748</v>
      </c>
      <c r="AB677" s="35">
        <f t="shared" si="181"/>
        <v>73</v>
      </c>
      <c r="AC677" s="35">
        <f t="shared" si="182"/>
        <v>1159</v>
      </c>
      <c r="AD677" s="35">
        <f t="shared" si="183"/>
        <v>258</v>
      </c>
      <c r="AE677" s="70">
        <f t="shared" si="184"/>
        <v>73</v>
      </c>
      <c r="AF677" s="70">
        <f t="shared" si="185"/>
        <v>2013</v>
      </c>
      <c r="AG677" s="70">
        <f t="shared" si="186"/>
        <v>748</v>
      </c>
      <c r="AH677" s="70" t="str">
        <f t="shared" si="187"/>
        <v>2018 (triag)</v>
      </c>
      <c r="AI677" s="70">
        <f t="shared" si="188"/>
        <v>258</v>
      </c>
      <c r="AJ677" s="70">
        <f t="shared" si="189"/>
        <v>2022</v>
      </c>
      <c r="AK677" s="70" t="str">
        <f t="shared" si="190"/>
        <v>Adjust</v>
      </c>
      <c r="AL677" s="72">
        <f>IF(AK677="Adjust",(_xlfn.XLOOKUP(A677,'Adj factor'!A:A,'Adj factor'!I:I,,0)*AI677),'Aggregate (2)'!AI677)</f>
        <v>304.2335168524238</v>
      </c>
      <c r="AM677" s="72">
        <f t="shared" si="191"/>
        <v>748</v>
      </c>
      <c r="AN677" s="73" t="str">
        <f t="shared" si="192"/>
        <v>Decreasing</v>
      </c>
      <c r="AO677" s="42">
        <f>VLOOKUP(B677,'Growthrates source'!A$2:H$49,8,FALSE)</f>
        <v>7.4156136535132866E-2</v>
      </c>
      <c r="AP677" s="42">
        <f>VLOOKUP(B677,'Growthrates source'!A$2:I$49,9,FALSE)</f>
        <v>5.4673730437993617E-2</v>
      </c>
      <c r="AQ677" s="41">
        <f t="shared" si="193"/>
        <v>516.26608196640177</v>
      </c>
      <c r="AR677" s="41">
        <f t="shared" si="194"/>
        <v>881.322983883539</v>
      </c>
      <c r="AS677" s="43">
        <f t="shared" si="195"/>
        <v>0.56558829123768162</v>
      </c>
      <c r="AT677" s="43">
        <f t="shared" si="196"/>
        <v>5.7743606806180248</v>
      </c>
      <c r="AU677" s="43">
        <f t="shared" si="197"/>
        <v>5.7561973390669632</v>
      </c>
    </row>
    <row r="678" spans="1:47" x14ac:dyDescent="0.35">
      <c r="A678" t="str">
        <f>_xlfn.XLOOKUP(B678,'country codes'!G:G,'country codes'!H:H,,0)</f>
        <v>Mauritius</v>
      </c>
      <c r="B678" s="34" t="s">
        <v>181</v>
      </c>
      <c r="C678" s="41">
        <v>1288748.5</v>
      </c>
      <c r="D678" s="34" t="s">
        <v>60</v>
      </c>
      <c r="E678" s="34">
        <v>0</v>
      </c>
      <c r="F678" s="41">
        <v>1290691.4999999998</v>
      </c>
      <c r="G678" s="34">
        <v>27</v>
      </c>
      <c r="I678" s="34">
        <v>18</v>
      </c>
      <c r="K678" s="34">
        <v>0</v>
      </c>
      <c r="M678" s="34">
        <v>312</v>
      </c>
      <c r="O678" s="34">
        <v>293</v>
      </c>
      <c r="P678" s="41">
        <v>1295381.5000000005</v>
      </c>
      <c r="Q678" s="34">
        <v>0</v>
      </c>
      <c r="R678" s="34">
        <f t="shared" si="180"/>
        <v>466</v>
      </c>
      <c r="T678" s="34">
        <v>0</v>
      </c>
      <c r="V678" s="34">
        <v>0</v>
      </c>
      <c r="X678" s="34">
        <v>0</v>
      </c>
      <c r="Y678" s="41">
        <v>1299468.9999999986</v>
      </c>
      <c r="Z678" s="34">
        <v>0</v>
      </c>
      <c r="AA678" s="34">
        <v>466</v>
      </c>
      <c r="AB678" s="35">
        <f t="shared" si="181"/>
        <v>27</v>
      </c>
      <c r="AC678" s="35">
        <f t="shared" si="182"/>
        <v>312</v>
      </c>
      <c r="AD678" s="35">
        <f t="shared" si="183"/>
        <v>0</v>
      </c>
      <c r="AE678" s="70">
        <f t="shared" si="184"/>
        <v>27</v>
      </c>
      <c r="AF678" s="70">
        <f t="shared" si="185"/>
        <v>2013</v>
      </c>
      <c r="AG678" s="70">
        <f t="shared" si="186"/>
        <v>466</v>
      </c>
      <c r="AH678" s="70" t="str">
        <f t="shared" si="187"/>
        <v>2018 (triag)</v>
      </c>
      <c r="AI678" s="70">
        <f t="shared" si="188"/>
        <v>466</v>
      </c>
      <c r="AJ678" s="70" t="str">
        <f t="shared" si="189"/>
        <v>2018 (triag)</v>
      </c>
      <c r="AK678" s="70" t="str">
        <f t="shared" si="190"/>
        <v/>
      </c>
      <c r="AL678" s="72">
        <f>IF(AK678="Adjust",(_xlfn.XLOOKUP(A678,'Adj factor'!A:A,'Adj factor'!I:I,,0)*AI678),'Aggregate (2)'!AI678)</f>
        <v>466</v>
      </c>
      <c r="AM678" s="72">
        <f t="shared" si="191"/>
        <v>466</v>
      </c>
      <c r="AN678" s="73" t="str">
        <f t="shared" si="192"/>
        <v>No change</v>
      </c>
      <c r="AO678" s="42">
        <f>VLOOKUP(B678,'Growthrates source'!A$2:H$49,8,FALSE)</f>
        <v>7.4156136535132866E-2</v>
      </c>
      <c r="AP678" s="42">
        <f>VLOOKUP(B678,'Growthrates source'!A$2:I$49,9,FALSE)</f>
        <v>5.4673730437993617E-2</v>
      </c>
      <c r="AQ678" s="41">
        <f t="shared" si="193"/>
        <v>321.63100828388133</v>
      </c>
      <c r="AR678" s="41">
        <f t="shared" si="194"/>
        <v>549.05950600231176</v>
      </c>
      <c r="AS678" s="43">
        <f t="shared" si="195"/>
        <v>0.20919018990982743</v>
      </c>
      <c r="AT678" s="43">
        <f t="shared" si="196"/>
        <v>3.5973958250909082</v>
      </c>
      <c r="AU678" s="43">
        <f t="shared" si="197"/>
        <v>3.5860801604347659</v>
      </c>
    </row>
    <row r="679" spans="1:47" x14ac:dyDescent="0.35">
      <c r="A679" t="str">
        <f>_xlfn.XLOOKUP(B679,'country codes'!G:G,'country codes'!H:H,,0)</f>
        <v>Mauritius</v>
      </c>
      <c r="B679" s="34" t="s">
        <v>181</v>
      </c>
      <c r="C679" s="41">
        <v>1288749.5</v>
      </c>
      <c r="D679" s="34" t="s">
        <v>127</v>
      </c>
      <c r="E679" s="34">
        <v>0</v>
      </c>
      <c r="F679" s="41">
        <v>1290691.4999999998</v>
      </c>
      <c r="G679" s="34">
        <v>0</v>
      </c>
      <c r="I679" s="34">
        <v>0</v>
      </c>
      <c r="K679" s="34">
        <v>0</v>
      </c>
      <c r="M679" s="34">
        <v>0</v>
      </c>
      <c r="O679" s="34">
        <v>0</v>
      </c>
      <c r="P679" s="41">
        <v>1295381.5000000005</v>
      </c>
      <c r="Q679" s="34">
        <v>180</v>
      </c>
      <c r="R679" s="34">
        <f t="shared" si="180"/>
        <v>180</v>
      </c>
      <c r="T679" s="34">
        <v>0</v>
      </c>
      <c r="V679" s="34">
        <v>163</v>
      </c>
      <c r="X679" s="34">
        <v>0</v>
      </c>
      <c r="Y679" s="41">
        <v>1299468.9999999986</v>
      </c>
      <c r="Z679" s="34">
        <v>916</v>
      </c>
      <c r="AA679" s="34">
        <v>180</v>
      </c>
      <c r="AB679" s="35">
        <f t="shared" si="181"/>
        <v>0</v>
      </c>
      <c r="AC679" s="35">
        <f t="shared" si="182"/>
        <v>180</v>
      </c>
      <c r="AD679" s="35">
        <f t="shared" si="183"/>
        <v>916</v>
      </c>
      <c r="AE679" s="70">
        <f t="shared" si="184"/>
        <v>0</v>
      </c>
      <c r="AF679" s="70" t="str">
        <f t="shared" si="185"/>
        <v/>
      </c>
      <c r="AG679" s="70">
        <f t="shared" si="186"/>
        <v>180</v>
      </c>
      <c r="AH679" s="70">
        <f t="shared" si="187"/>
        <v>2018</v>
      </c>
      <c r="AI679" s="70">
        <f t="shared" si="188"/>
        <v>916</v>
      </c>
      <c r="AJ679" s="70">
        <f t="shared" si="189"/>
        <v>2022</v>
      </c>
      <c r="AK679" s="70" t="str">
        <f t="shared" si="190"/>
        <v/>
      </c>
      <c r="AL679" s="72">
        <f>IF(AK679="Adjust",(_xlfn.XLOOKUP(A679,'Adj factor'!A:A,'Adj factor'!I:I,,0)*AI679),'Aggregate (2)'!AI679)</f>
        <v>916</v>
      </c>
      <c r="AM679" s="72">
        <f t="shared" si="191"/>
        <v>916</v>
      </c>
      <c r="AN679" s="73" t="str">
        <f t="shared" si="192"/>
        <v>Increasing</v>
      </c>
      <c r="AO679" s="42">
        <f>VLOOKUP(B679,'Growthrates source'!A$2:H$49,8,FALSE)</f>
        <v>7.4156136535132866E-2</v>
      </c>
      <c r="AP679" s="42">
        <f>VLOOKUP(B679,'Growthrates source'!A$2:I$49,9,FALSE)</f>
        <v>5.4673730437993617E-2</v>
      </c>
      <c r="AQ679" s="41">
        <f t="shared" si="193"/>
        <v>124.23515341437476</v>
      </c>
      <c r="AR679" s="41">
        <f t="shared" si="194"/>
        <v>212.08307098801743</v>
      </c>
      <c r="AS679" s="43">
        <f t="shared" si="195"/>
        <v>0</v>
      </c>
      <c r="AT679" s="43">
        <f t="shared" si="196"/>
        <v>1.3895520354428401</v>
      </c>
      <c r="AU679" s="43">
        <f t="shared" si="197"/>
        <v>7.0490331050606132</v>
      </c>
    </row>
    <row r="680" spans="1:47" x14ac:dyDescent="0.35">
      <c r="A680" t="str">
        <f>_xlfn.XLOOKUP(B680,'country codes'!G:G,'country codes'!H:H,,0)</f>
        <v>Mauritius</v>
      </c>
      <c r="B680" s="34" t="s">
        <v>181</v>
      </c>
      <c r="C680" s="41">
        <v>1288750.5</v>
      </c>
      <c r="D680" s="34" t="s">
        <v>61</v>
      </c>
      <c r="E680" s="34">
        <v>0</v>
      </c>
      <c r="F680" s="41">
        <v>1290691.4999999998</v>
      </c>
      <c r="G680" s="34">
        <v>0</v>
      </c>
      <c r="I680" s="34">
        <v>0</v>
      </c>
      <c r="K680" s="34">
        <v>0</v>
      </c>
      <c r="M680" s="34">
        <v>202</v>
      </c>
      <c r="O680" s="34">
        <v>61</v>
      </c>
      <c r="P680" s="41">
        <v>1295381.5000000005</v>
      </c>
      <c r="Q680" s="34">
        <v>0</v>
      </c>
      <c r="R680" s="34">
        <f t="shared" si="180"/>
        <v>0</v>
      </c>
      <c r="T680" s="34">
        <v>1</v>
      </c>
      <c r="V680" s="34">
        <v>0</v>
      </c>
      <c r="X680" s="34">
        <v>0</v>
      </c>
      <c r="Y680" s="41">
        <v>1299468.9999999986</v>
      </c>
      <c r="Z680" s="34">
        <v>0</v>
      </c>
      <c r="AA680" s="34">
        <v>0</v>
      </c>
      <c r="AB680" s="35">
        <f t="shared" si="181"/>
        <v>0</v>
      </c>
      <c r="AC680" s="35">
        <f t="shared" si="182"/>
        <v>202</v>
      </c>
      <c r="AD680" s="35">
        <f t="shared" si="183"/>
        <v>0</v>
      </c>
      <c r="AE680" s="70">
        <f t="shared" si="184"/>
        <v>0</v>
      </c>
      <c r="AF680" s="70" t="str">
        <f t="shared" si="185"/>
        <v/>
      </c>
      <c r="AG680" s="70">
        <f t="shared" si="186"/>
        <v>61</v>
      </c>
      <c r="AH680" s="70">
        <f t="shared" si="187"/>
        <v>2017</v>
      </c>
      <c r="AI680" s="70">
        <f t="shared" si="188"/>
        <v>1</v>
      </c>
      <c r="AJ680" s="70">
        <f t="shared" si="189"/>
        <v>2017</v>
      </c>
      <c r="AK680" s="70" t="str">
        <f t="shared" si="190"/>
        <v>Adjust</v>
      </c>
      <c r="AL680" s="72">
        <f>IF(AK680="Adjust",(_xlfn.XLOOKUP(A680,'Adj factor'!A:A,'Adj factor'!I:I,,0)*AI680),'Aggregate (2)'!AI680)</f>
        <v>1.1791996777225728</v>
      </c>
      <c r="AM680" s="72">
        <f t="shared" si="191"/>
        <v>61</v>
      </c>
      <c r="AN680" s="73" t="str">
        <f t="shared" si="192"/>
        <v>Decreasing</v>
      </c>
      <c r="AO680" s="42">
        <f>VLOOKUP(B680,'Growthrates source'!A$2:H$49,8,FALSE)</f>
        <v>7.4156136535132866E-2</v>
      </c>
      <c r="AP680" s="42">
        <f>VLOOKUP(B680,'Growthrates source'!A$2:I$49,9,FALSE)</f>
        <v>5.4673730437993617E-2</v>
      </c>
      <c r="AQ680" s="41">
        <f t="shared" si="193"/>
        <v>0</v>
      </c>
      <c r="AR680" s="41">
        <f t="shared" si="194"/>
        <v>0</v>
      </c>
      <c r="AS680" s="43">
        <f t="shared" si="195"/>
        <v>0</v>
      </c>
      <c r="AT680" s="43">
        <f t="shared" si="196"/>
        <v>0.47090374534451801</v>
      </c>
      <c r="AU680" s="43">
        <f t="shared" si="197"/>
        <v>0.46942251027150372</v>
      </c>
    </row>
    <row r="681" spans="1:47" x14ac:dyDescent="0.35">
      <c r="A681" t="str">
        <f>_xlfn.XLOOKUP(B681,'country codes'!G:G,'country codes'!H:H,,0)</f>
        <v>Mauritius</v>
      </c>
      <c r="B681" s="34" t="s">
        <v>181</v>
      </c>
      <c r="C681" s="41">
        <v>1288751.5</v>
      </c>
      <c r="D681" s="34" t="s">
        <v>62</v>
      </c>
      <c r="E681" s="34">
        <v>0</v>
      </c>
      <c r="F681" s="41">
        <v>1290691.4999999998</v>
      </c>
      <c r="G681" s="34">
        <v>0</v>
      </c>
      <c r="I681" s="34">
        <v>0</v>
      </c>
      <c r="K681" s="34">
        <v>0</v>
      </c>
      <c r="M681" s="34">
        <v>1796</v>
      </c>
      <c r="O681" s="34">
        <v>1843</v>
      </c>
      <c r="P681" s="41">
        <v>1295381.5000000005</v>
      </c>
      <c r="Q681" s="34">
        <v>0</v>
      </c>
      <c r="R681" s="34">
        <f t="shared" si="180"/>
        <v>48</v>
      </c>
      <c r="T681" s="34">
        <v>311</v>
      </c>
      <c r="V681" s="34">
        <v>0</v>
      </c>
      <c r="X681" s="34">
        <v>0</v>
      </c>
      <c r="Y681" s="41">
        <v>1299468.9999999986</v>
      </c>
      <c r="Z681" s="34">
        <v>0</v>
      </c>
      <c r="AA681" s="34">
        <v>48</v>
      </c>
      <c r="AB681" s="35">
        <f t="shared" si="181"/>
        <v>0</v>
      </c>
      <c r="AC681" s="35">
        <f t="shared" si="182"/>
        <v>1843</v>
      </c>
      <c r="AD681" s="35">
        <f t="shared" si="183"/>
        <v>0</v>
      </c>
      <c r="AE681" s="70">
        <f t="shared" si="184"/>
        <v>0</v>
      </c>
      <c r="AF681" s="70" t="str">
        <f t="shared" si="185"/>
        <v/>
      </c>
      <c r="AG681" s="70">
        <f t="shared" si="186"/>
        <v>48</v>
      </c>
      <c r="AH681" s="70" t="str">
        <f t="shared" si="187"/>
        <v>2018 (triag)</v>
      </c>
      <c r="AI681" s="70">
        <f t="shared" si="188"/>
        <v>311</v>
      </c>
      <c r="AJ681" s="70" t="str">
        <f t="shared" si="189"/>
        <v>2018 (triag)</v>
      </c>
      <c r="AK681" s="70" t="str">
        <f t="shared" si="190"/>
        <v/>
      </c>
      <c r="AL681" s="72">
        <f>IF(AK681="Adjust",(_xlfn.XLOOKUP(A681,'Adj factor'!A:A,'Adj factor'!I:I,,0)*AI681),'Aggregate (2)'!AI681)</f>
        <v>311</v>
      </c>
      <c r="AM681" s="72">
        <f t="shared" si="191"/>
        <v>311</v>
      </c>
      <c r="AN681" s="73" t="str">
        <f t="shared" si="192"/>
        <v>Increasing</v>
      </c>
      <c r="AO681" s="42">
        <f>VLOOKUP(B681,'Growthrates source'!A$2:H$49,8,FALSE)</f>
        <v>7.4156136535132866E-2</v>
      </c>
      <c r="AP681" s="42">
        <f>VLOOKUP(B681,'Growthrates source'!A$2:I$49,9,FALSE)</f>
        <v>5.4673730437993617E-2</v>
      </c>
      <c r="AQ681" s="41">
        <f t="shared" si="193"/>
        <v>33.129374243833269</v>
      </c>
      <c r="AR681" s="41">
        <f t="shared" si="194"/>
        <v>56.555485596804644</v>
      </c>
      <c r="AS681" s="43">
        <f t="shared" si="195"/>
        <v>0</v>
      </c>
      <c r="AT681" s="43">
        <f t="shared" si="196"/>
        <v>0.370547209451424</v>
      </c>
      <c r="AU681" s="43">
        <f t="shared" si="197"/>
        <v>2.3932852572858634</v>
      </c>
    </row>
    <row r="682" spans="1:47" x14ac:dyDescent="0.35">
      <c r="A682" t="str">
        <f>_xlfn.XLOOKUP(B682,'country codes'!G:G,'country codes'!H:H,,0)</f>
        <v>Mauritius</v>
      </c>
      <c r="B682" s="34" t="s">
        <v>181</v>
      </c>
      <c r="C682" s="41">
        <v>1288752.5</v>
      </c>
      <c r="D682" s="34" t="s">
        <v>227</v>
      </c>
      <c r="E682" s="34">
        <v>0</v>
      </c>
      <c r="F682" s="41">
        <v>1290691.4999999998</v>
      </c>
      <c r="G682" s="34">
        <v>0</v>
      </c>
      <c r="I682" s="34">
        <v>0</v>
      </c>
      <c r="K682" s="34">
        <v>0</v>
      </c>
      <c r="M682" s="34">
        <v>0</v>
      </c>
      <c r="O682" s="34">
        <v>0</v>
      </c>
      <c r="P682" s="41">
        <v>1295381.5000000005</v>
      </c>
      <c r="Q682" s="34">
        <v>0</v>
      </c>
      <c r="R682" s="34">
        <f t="shared" si="180"/>
        <v>1153</v>
      </c>
      <c r="T682" s="34">
        <v>0</v>
      </c>
      <c r="V682" s="34">
        <v>0</v>
      </c>
      <c r="X682" s="34">
        <v>0</v>
      </c>
      <c r="Y682" s="41">
        <v>1299468.9999999986</v>
      </c>
      <c r="Z682" s="34">
        <v>0</v>
      </c>
      <c r="AA682" s="34">
        <v>1153</v>
      </c>
      <c r="AB682" s="35">
        <f t="shared" si="181"/>
        <v>0</v>
      </c>
      <c r="AC682" s="35">
        <f t="shared" si="182"/>
        <v>0</v>
      </c>
      <c r="AD682" s="35">
        <f t="shared" si="183"/>
        <v>0</v>
      </c>
      <c r="AE682" s="70">
        <f t="shared" si="184"/>
        <v>0</v>
      </c>
      <c r="AF682" s="70" t="str">
        <f t="shared" si="185"/>
        <v/>
      </c>
      <c r="AG682" s="70">
        <f t="shared" si="186"/>
        <v>1153</v>
      </c>
      <c r="AH682" s="70" t="str">
        <f t="shared" si="187"/>
        <v>2018 (triag)</v>
      </c>
      <c r="AI682" s="70">
        <f t="shared" si="188"/>
        <v>1153</v>
      </c>
      <c r="AJ682" s="70" t="str">
        <f t="shared" si="189"/>
        <v>2018 (triag)</v>
      </c>
      <c r="AK682" s="70" t="str">
        <f t="shared" si="190"/>
        <v/>
      </c>
      <c r="AL682" s="72">
        <f>IF(AK682="Adjust",(_xlfn.XLOOKUP(A682,'Adj factor'!A:A,'Adj factor'!I:I,,0)*AI682),'Aggregate (2)'!AI682)</f>
        <v>1153</v>
      </c>
      <c r="AM682" s="72">
        <f t="shared" si="191"/>
        <v>1153</v>
      </c>
      <c r="AN682" s="73" t="str">
        <f t="shared" si="192"/>
        <v>No change</v>
      </c>
      <c r="AO682" s="42">
        <f>VLOOKUP(B682,'Growthrates source'!A$2:H$49,8,FALSE)</f>
        <v>7.4156136535132866E-2</v>
      </c>
      <c r="AP682" s="42">
        <f>VLOOKUP(B682,'Growthrates source'!A$2:I$49,9,FALSE)</f>
        <v>5.4673730437993617E-2</v>
      </c>
      <c r="AQ682" s="41">
        <f t="shared" si="193"/>
        <v>795.79517714874498</v>
      </c>
      <c r="AR682" s="41">
        <f t="shared" si="194"/>
        <v>1358.5098936065783</v>
      </c>
      <c r="AS682" s="43">
        <f t="shared" si="195"/>
        <v>0</v>
      </c>
      <c r="AT682" s="43">
        <f t="shared" si="196"/>
        <v>8.9008527603644154</v>
      </c>
      <c r="AU682" s="43">
        <f t="shared" si="197"/>
        <v>8.8728549892302251</v>
      </c>
    </row>
    <row r="683" spans="1:47" x14ac:dyDescent="0.35">
      <c r="A683" t="str">
        <f>_xlfn.XLOOKUP(B683,'country codes'!G:G,'country codes'!H:H,,0)</f>
        <v>Mauritius</v>
      </c>
      <c r="B683" s="34" t="s">
        <v>181</v>
      </c>
      <c r="C683" s="41">
        <v>1288753.5</v>
      </c>
      <c r="D683" s="34" t="s">
        <v>228</v>
      </c>
      <c r="E683" s="34">
        <v>0</v>
      </c>
      <c r="F683" s="41">
        <v>1290691.4999999998</v>
      </c>
      <c r="G683" s="34">
        <v>0</v>
      </c>
      <c r="I683" s="34">
        <v>0</v>
      </c>
      <c r="K683" s="34">
        <v>0</v>
      </c>
      <c r="M683" s="34">
        <v>0</v>
      </c>
      <c r="O683" s="34">
        <v>0</v>
      </c>
      <c r="P683" s="41">
        <v>1295381.5000000005</v>
      </c>
      <c r="Q683" s="34">
        <v>0</v>
      </c>
      <c r="R683" s="34">
        <f t="shared" si="180"/>
        <v>315</v>
      </c>
      <c r="T683" s="34">
        <v>0</v>
      </c>
      <c r="V683" s="34">
        <v>0</v>
      </c>
      <c r="X683" s="34">
        <v>0</v>
      </c>
      <c r="Y683" s="41">
        <v>1299468.9999999986</v>
      </c>
      <c r="Z683" s="34">
        <v>0</v>
      </c>
      <c r="AA683" s="34">
        <v>315</v>
      </c>
      <c r="AB683" s="35">
        <f t="shared" si="181"/>
        <v>0</v>
      </c>
      <c r="AC683" s="35">
        <f t="shared" si="182"/>
        <v>0</v>
      </c>
      <c r="AD683" s="35">
        <f t="shared" si="183"/>
        <v>0</v>
      </c>
      <c r="AE683" s="70">
        <f t="shared" si="184"/>
        <v>0</v>
      </c>
      <c r="AF683" s="70" t="str">
        <f t="shared" si="185"/>
        <v/>
      </c>
      <c r="AG683" s="70">
        <f t="shared" si="186"/>
        <v>315</v>
      </c>
      <c r="AH683" s="70" t="str">
        <f t="shared" si="187"/>
        <v>2018 (triag)</v>
      </c>
      <c r="AI683" s="70">
        <f t="shared" si="188"/>
        <v>315</v>
      </c>
      <c r="AJ683" s="70" t="str">
        <f t="shared" si="189"/>
        <v>2018 (triag)</v>
      </c>
      <c r="AK683" s="70" t="str">
        <f t="shared" si="190"/>
        <v/>
      </c>
      <c r="AL683" s="72">
        <f>IF(AK683="Adjust",(_xlfn.XLOOKUP(A683,'Adj factor'!A:A,'Adj factor'!I:I,,0)*AI683),'Aggregate (2)'!AI683)</f>
        <v>315</v>
      </c>
      <c r="AM683" s="72">
        <f t="shared" si="191"/>
        <v>315</v>
      </c>
      <c r="AN683" s="73" t="str">
        <f t="shared" si="192"/>
        <v>No change</v>
      </c>
      <c r="AO683" s="42">
        <f>VLOOKUP(B683,'Growthrates source'!A$2:H$49,8,FALSE)</f>
        <v>7.4156136535132866E-2</v>
      </c>
      <c r="AP683" s="42">
        <f>VLOOKUP(B683,'Growthrates source'!A$2:I$49,9,FALSE)</f>
        <v>5.4673730437993617E-2</v>
      </c>
      <c r="AQ683" s="41">
        <f t="shared" si="193"/>
        <v>217.41151847515582</v>
      </c>
      <c r="AR683" s="41">
        <f t="shared" si="194"/>
        <v>371.14537422903049</v>
      </c>
      <c r="AS683" s="43">
        <f t="shared" si="195"/>
        <v>0</v>
      </c>
      <c r="AT683" s="43">
        <f t="shared" si="196"/>
        <v>2.4317160620249703</v>
      </c>
      <c r="AU683" s="43">
        <f t="shared" si="197"/>
        <v>2.4240670612380928</v>
      </c>
    </row>
    <row r="684" spans="1:47" x14ac:dyDescent="0.35">
      <c r="A684" t="str">
        <f>_xlfn.XLOOKUP(B684,'country codes'!G:G,'country codes'!H:H,,0)</f>
        <v>Mauritius</v>
      </c>
      <c r="B684" s="34" t="s">
        <v>181</v>
      </c>
      <c r="C684" s="41">
        <v>1288754.5</v>
      </c>
      <c r="D684" s="34" t="s">
        <v>229</v>
      </c>
      <c r="E684" s="34">
        <v>0</v>
      </c>
      <c r="F684" s="41">
        <v>1290691.4999999998</v>
      </c>
      <c r="G684" s="34">
        <v>0</v>
      </c>
      <c r="I684" s="34">
        <v>0</v>
      </c>
      <c r="K684" s="34">
        <v>0</v>
      </c>
      <c r="M684" s="34">
        <v>0</v>
      </c>
      <c r="O684" s="34">
        <v>0</v>
      </c>
      <c r="P684" s="41">
        <v>1295381.5000000005</v>
      </c>
      <c r="Q684" s="34">
        <v>0</v>
      </c>
      <c r="R684" s="34">
        <f t="shared" si="180"/>
        <v>12</v>
      </c>
      <c r="T684" s="34">
        <v>15</v>
      </c>
      <c r="V684" s="34">
        <v>0</v>
      </c>
      <c r="X684" s="34">
        <v>0</v>
      </c>
      <c r="Y684" s="41">
        <v>1299468.9999999986</v>
      </c>
      <c r="Z684" s="34">
        <v>0</v>
      </c>
      <c r="AA684" s="34">
        <v>12</v>
      </c>
      <c r="AB684" s="35">
        <f t="shared" si="181"/>
        <v>0</v>
      </c>
      <c r="AC684" s="35">
        <f t="shared" si="182"/>
        <v>15</v>
      </c>
      <c r="AD684" s="35">
        <f t="shared" si="183"/>
        <v>0</v>
      </c>
      <c r="AE684" s="70">
        <f t="shared" si="184"/>
        <v>0</v>
      </c>
      <c r="AF684" s="70" t="str">
        <f t="shared" si="185"/>
        <v/>
      </c>
      <c r="AG684" s="70">
        <f t="shared" si="186"/>
        <v>12</v>
      </c>
      <c r="AH684" s="70" t="str">
        <f t="shared" si="187"/>
        <v>2018 (triag)</v>
      </c>
      <c r="AI684" s="70">
        <f t="shared" si="188"/>
        <v>15</v>
      </c>
      <c r="AJ684" s="70" t="str">
        <f t="shared" si="189"/>
        <v>2018 (triag)</v>
      </c>
      <c r="AK684" s="70" t="str">
        <f t="shared" si="190"/>
        <v/>
      </c>
      <c r="AL684" s="72">
        <f>IF(AK684="Adjust",(_xlfn.XLOOKUP(A684,'Adj factor'!A:A,'Adj factor'!I:I,,0)*AI684),'Aggregate (2)'!AI684)</f>
        <v>15</v>
      </c>
      <c r="AM684" s="72">
        <f t="shared" si="191"/>
        <v>15</v>
      </c>
      <c r="AN684" s="73" t="str">
        <f t="shared" si="192"/>
        <v>Increasing</v>
      </c>
      <c r="AO684" s="42">
        <f>VLOOKUP(B684,'Growthrates source'!A$2:H$49,8,FALSE)</f>
        <v>7.4156136535132866E-2</v>
      </c>
      <c r="AP684" s="42">
        <f>VLOOKUP(B684,'Growthrates source'!A$2:I$49,9,FALSE)</f>
        <v>5.4673730437993617E-2</v>
      </c>
      <c r="AQ684" s="41">
        <f t="shared" si="193"/>
        <v>8.2823435609583171</v>
      </c>
      <c r="AR684" s="41">
        <f t="shared" si="194"/>
        <v>14.138871399201161</v>
      </c>
      <c r="AS684" s="43">
        <f t="shared" si="195"/>
        <v>0</v>
      </c>
      <c r="AT684" s="43">
        <f t="shared" si="196"/>
        <v>9.2636802362855999E-2</v>
      </c>
      <c r="AU684" s="43">
        <f t="shared" si="197"/>
        <v>0.11543176482086157</v>
      </c>
    </row>
    <row r="685" spans="1:47" x14ac:dyDescent="0.35">
      <c r="A685" t="str">
        <f>_xlfn.XLOOKUP(B685,'country codes'!G:G,'country codes'!H:H,,0)</f>
        <v>Mauritius</v>
      </c>
      <c r="B685" s="34" t="s">
        <v>181</v>
      </c>
      <c r="C685" s="41">
        <v>1288755.5</v>
      </c>
      <c r="D685" s="34" t="s">
        <v>133</v>
      </c>
      <c r="E685" s="34">
        <v>0</v>
      </c>
      <c r="F685" s="41">
        <v>1290691.4999999998</v>
      </c>
      <c r="G685" s="34">
        <v>0</v>
      </c>
      <c r="I685" s="34">
        <v>0</v>
      </c>
      <c r="K685" s="34">
        <v>0</v>
      </c>
      <c r="M685" s="34">
        <v>0</v>
      </c>
      <c r="O685" s="34">
        <v>0</v>
      </c>
      <c r="P685" s="41">
        <v>1295381.5000000005</v>
      </c>
      <c r="Q685" s="34">
        <v>291</v>
      </c>
      <c r="R685" s="34">
        <f t="shared" si="180"/>
        <v>291</v>
      </c>
      <c r="T685" s="34">
        <v>0</v>
      </c>
      <c r="V685" s="34">
        <v>0</v>
      </c>
      <c r="X685" s="34">
        <v>0</v>
      </c>
      <c r="Y685" s="41">
        <v>1299468.9999999986</v>
      </c>
      <c r="Z685" s="34">
        <v>270</v>
      </c>
      <c r="AA685" s="34">
        <v>274</v>
      </c>
      <c r="AB685" s="35">
        <f t="shared" si="181"/>
        <v>0</v>
      </c>
      <c r="AC685" s="35">
        <f t="shared" si="182"/>
        <v>291</v>
      </c>
      <c r="AD685" s="35">
        <f t="shared" si="183"/>
        <v>270</v>
      </c>
      <c r="AE685" s="70">
        <f t="shared" si="184"/>
        <v>0</v>
      </c>
      <c r="AF685" s="70" t="str">
        <f t="shared" si="185"/>
        <v/>
      </c>
      <c r="AG685" s="70">
        <f t="shared" si="186"/>
        <v>291</v>
      </c>
      <c r="AH685" s="70">
        <f t="shared" si="187"/>
        <v>2018</v>
      </c>
      <c r="AI685" s="70">
        <f t="shared" si="188"/>
        <v>270</v>
      </c>
      <c r="AJ685" s="70">
        <f t="shared" si="189"/>
        <v>2022</v>
      </c>
      <c r="AK685" s="70" t="str">
        <f t="shared" si="190"/>
        <v>Adjust</v>
      </c>
      <c r="AL685" s="72">
        <f>IF(AK685="Adjust",(_xlfn.XLOOKUP(A685,'Adj factor'!A:A,'Adj factor'!I:I,,0)*AI685),'Aggregate (2)'!AI685)</f>
        <v>318.38391298509464</v>
      </c>
      <c r="AM685" s="72">
        <f t="shared" si="191"/>
        <v>318.38391298509464</v>
      </c>
      <c r="AN685" s="73" t="str">
        <f t="shared" si="192"/>
        <v>Increasing</v>
      </c>
      <c r="AO685" s="42">
        <f>VLOOKUP(B685,'Growthrates source'!A$2:H$49,8,FALSE)</f>
        <v>7.4156136535132866E-2</v>
      </c>
      <c r="AP685" s="42">
        <f>VLOOKUP(B685,'Growthrates source'!A$2:I$49,9,FALSE)</f>
        <v>5.4673730437993617E-2</v>
      </c>
      <c r="AQ685" s="41">
        <f t="shared" si="193"/>
        <v>189.11351130854825</v>
      </c>
      <c r="AR685" s="41">
        <f t="shared" si="194"/>
        <v>322.83756361509319</v>
      </c>
      <c r="AS685" s="43">
        <f t="shared" si="195"/>
        <v>0</v>
      </c>
      <c r="AT685" s="43">
        <f t="shared" si="196"/>
        <v>2.2464424572992581</v>
      </c>
      <c r="AU685" s="43">
        <f t="shared" si="197"/>
        <v>2.4501077977627399</v>
      </c>
    </row>
    <row r="686" spans="1:47" x14ac:dyDescent="0.35">
      <c r="A686" t="str">
        <f>_xlfn.XLOOKUP(B686,'country codes'!G:G,'country codes'!H:H,,0)</f>
        <v>Mauritius</v>
      </c>
      <c r="B686" s="34" t="s">
        <v>181</v>
      </c>
      <c r="C686" s="41">
        <v>1288756.5</v>
      </c>
      <c r="D686" s="34" t="s">
        <v>230</v>
      </c>
      <c r="E686" s="34">
        <v>0</v>
      </c>
      <c r="F686" s="41">
        <v>1290691.4999999998</v>
      </c>
      <c r="G686" s="34">
        <v>0</v>
      </c>
      <c r="I686" s="34">
        <v>0</v>
      </c>
      <c r="K686" s="34">
        <v>0</v>
      </c>
      <c r="M686" s="34">
        <v>0</v>
      </c>
      <c r="O686" s="34">
        <v>0</v>
      </c>
      <c r="P686" s="41">
        <v>1295381.5000000005</v>
      </c>
      <c r="Q686" s="34">
        <v>0</v>
      </c>
      <c r="R686" s="34">
        <f t="shared" si="180"/>
        <v>9</v>
      </c>
      <c r="T686" s="34">
        <v>0</v>
      </c>
      <c r="V686" s="34">
        <v>0</v>
      </c>
      <c r="X686" s="34">
        <v>0</v>
      </c>
      <c r="Y686" s="41">
        <v>1299468.9999999986</v>
      </c>
      <c r="Z686" s="34">
        <v>0</v>
      </c>
      <c r="AA686" s="34">
        <v>9</v>
      </c>
      <c r="AB686" s="35">
        <f t="shared" si="181"/>
        <v>0</v>
      </c>
      <c r="AC686" s="35">
        <f t="shared" si="182"/>
        <v>0</v>
      </c>
      <c r="AD686" s="35">
        <f t="shared" si="183"/>
        <v>0</v>
      </c>
      <c r="AE686" s="70">
        <f t="shared" si="184"/>
        <v>0</v>
      </c>
      <c r="AF686" s="70" t="str">
        <f t="shared" si="185"/>
        <v/>
      </c>
      <c r="AG686" s="70">
        <f t="shared" si="186"/>
        <v>9</v>
      </c>
      <c r="AH686" s="70" t="str">
        <f t="shared" si="187"/>
        <v>2018 (triag)</v>
      </c>
      <c r="AI686" s="70">
        <f t="shared" si="188"/>
        <v>9</v>
      </c>
      <c r="AJ686" s="70" t="str">
        <f t="shared" si="189"/>
        <v>2018 (triag)</v>
      </c>
      <c r="AK686" s="70" t="str">
        <f t="shared" si="190"/>
        <v/>
      </c>
      <c r="AL686" s="72">
        <f>IF(AK686="Adjust",(_xlfn.XLOOKUP(A686,'Adj factor'!A:A,'Adj factor'!I:I,,0)*AI686),'Aggregate (2)'!AI686)</f>
        <v>9</v>
      </c>
      <c r="AM686" s="72">
        <f t="shared" si="191"/>
        <v>9</v>
      </c>
      <c r="AN686" s="73" t="str">
        <f t="shared" si="192"/>
        <v>No change</v>
      </c>
      <c r="AO686" s="42">
        <f>VLOOKUP(B686,'Growthrates source'!A$2:H$49,8,FALSE)</f>
        <v>7.4156136535132866E-2</v>
      </c>
      <c r="AP686" s="42">
        <f>VLOOKUP(B686,'Growthrates source'!A$2:I$49,9,FALSE)</f>
        <v>5.4673730437993617E-2</v>
      </c>
      <c r="AQ686" s="41">
        <f t="shared" si="193"/>
        <v>6.2117576707187379</v>
      </c>
      <c r="AR686" s="41">
        <f t="shared" si="194"/>
        <v>10.60415354940087</v>
      </c>
      <c r="AS686" s="43">
        <f t="shared" si="195"/>
        <v>0</v>
      </c>
      <c r="AT686" s="43">
        <f t="shared" si="196"/>
        <v>6.9477601772142003E-2</v>
      </c>
      <c r="AU686" s="43">
        <f t="shared" si="197"/>
        <v>6.9259058892516948E-2</v>
      </c>
    </row>
    <row r="687" spans="1:47" x14ac:dyDescent="0.35">
      <c r="A687" t="str">
        <f>_xlfn.XLOOKUP(B687,'country codes'!G:G,'country codes'!H:H,,0)</f>
        <v>Mauritius</v>
      </c>
      <c r="B687" s="34" t="s">
        <v>181</v>
      </c>
      <c r="C687" s="41">
        <v>1288757.5</v>
      </c>
      <c r="D687" s="34" t="s">
        <v>136</v>
      </c>
      <c r="E687" s="34">
        <v>0</v>
      </c>
      <c r="F687" s="41">
        <v>1290691.4999999998</v>
      </c>
      <c r="G687" s="34">
        <v>0</v>
      </c>
      <c r="I687" s="34">
        <v>0</v>
      </c>
      <c r="K687" s="34">
        <v>0</v>
      </c>
      <c r="M687" s="34">
        <v>0</v>
      </c>
      <c r="O687" s="34">
        <v>0</v>
      </c>
      <c r="P687" s="41">
        <v>1295381.5000000005</v>
      </c>
      <c r="Q687" s="34">
        <v>0</v>
      </c>
      <c r="R687" s="34">
        <f t="shared" si="180"/>
        <v>213</v>
      </c>
      <c r="T687" s="34">
        <v>0</v>
      </c>
      <c r="V687" s="34">
        <v>0</v>
      </c>
      <c r="X687" s="34">
        <v>0</v>
      </c>
      <c r="Y687" s="41">
        <v>1299468.9999999986</v>
      </c>
      <c r="Z687" s="34">
        <v>0</v>
      </c>
      <c r="AA687" s="34">
        <v>213</v>
      </c>
      <c r="AB687" s="35">
        <f t="shared" si="181"/>
        <v>0</v>
      </c>
      <c r="AC687" s="35">
        <f t="shared" si="182"/>
        <v>0</v>
      </c>
      <c r="AD687" s="35">
        <f t="shared" si="183"/>
        <v>0</v>
      </c>
      <c r="AE687" s="70">
        <f t="shared" si="184"/>
        <v>0</v>
      </c>
      <c r="AF687" s="70" t="str">
        <f t="shared" si="185"/>
        <v/>
      </c>
      <c r="AG687" s="70">
        <f t="shared" si="186"/>
        <v>213</v>
      </c>
      <c r="AH687" s="70" t="str">
        <f t="shared" si="187"/>
        <v>2018 (triag)</v>
      </c>
      <c r="AI687" s="70">
        <f t="shared" si="188"/>
        <v>213</v>
      </c>
      <c r="AJ687" s="70" t="str">
        <f t="shared" si="189"/>
        <v>2018 (triag)</v>
      </c>
      <c r="AK687" s="70" t="str">
        <f t="shared" si="190"/>
        <v/>
      </c>
      <c r="AL687" s="72">
        <f>IF(AK687="Adjust",(_xlfn.XLOOKUP(A687,'Adj factor'!A:A,'Adj factor'!I:I,,0)*AI687),'Aggregate (2)'!AI687)</f>
        <v>213</v>
      </c>
      <c r="AM687" s="72">
        <f t="shared" si="191"/>
        <v>213</v>
      </c>
      <c r="AN687" s="73" t="str">
        <f t="shared" si="192"/>
        <v>No change</v>
      </c>
      <c r="AO687" s="42">
        <f>VLOOKUP(B687,'Growthrates source'!A$2:H$49,8,FALSE)</f>
        <v>7.4156136535132866E-2</v>
      </c>
      <c r="AP687" s="42">
        <f>VLOOKUP(B687,'Growthrates source'!A$2:I$49,9,FALSE)</f>
        <v>5.4673730437993617E-2</v>
      </c>
      <c r="AQ687" s="41">
        <f t="shared" si="193"/>
        <v>147.01159820701014</v>
      </c>
      <c r="AR687" s="41">
        <f t="shared" si="194"/>
        <v>250.9649673358206</v>
      </c>
      <c r="AS687" s="43">
        <f t="shared" si="195"/>
        <v>0</v>
      </c>
      <c r="AT687" s="43">
        <f t="shared" si="196"/>
        <v>1.644303241940694</v>
      </c>
      <c r="AU687" s="43">
        <f t="shared" si="197"/>
        <v>1.6391310604562344</v>
      </c>
    </row>
    <row r="688" spans="1:47" x14ac:dyDescent="0.35">
      <c r="A688" t="str">
        <f>_xlfn.XLOOKUP(B688,'country codes'!G:G,'country codes'!H:H,,0)</f>
        <v>Mauritius</v>
      </c>
      <c r="B688" s="34" t="s">
        <v>181</v>
      </c>
      <c r="C688" s="41">
        <v>1288758.5</v>
      </c>
      <c r="D688" s="34" t="s">
        <v>231</v>
      </c>
      <c r="E688" s="34">
        <v>0</v>
      </c>
      <c r="F688" s="41">
        <v>1290691.4999999998</v>
      </c>
      <c r="G688" s="34">
        <v>0</v>
      </c>
      <c r="I688" s="34">
        <v>0</v>
      </c>
      <c r="K688" s="34">
        <v>0</v>
      </c>
      <c r="M688" s="34">
        <v>0</v>
      </c>
      <c r="O688" s="34">
        <v>0</v>
      </c>
      <c r="P688" s="41">
        <v>1295381.5000000005</v>
      </c>
      <c r="Q688" s="34">
        <v>0</v>
      </c>
      <c r="R688" s="34">
        <f t="shared" si="180"/>
        <v>416</v>
      </c>
      <c r="T688" s="34">
        <v>0</v>
      </c>
      <c r="V688" s="34">
        <v>0</v>
      </c>
      <c r="X688" s="34">
        <v>0</v>
      </c>
      <c r="Y688" s="41">
        <v>1299468.9999999986</v>
      </c>
      <c r="Z688" s="34">
        <v>378</v>
      </c>
      <c r="AA688" s="34">
        <v>416</v>
      </c>
      <c r="AB688" s="35">
        <f t="shared" si="181"/>
        <v>0</v>
      </c>
      <c r="AC688" s="35">
        <f t="shared" si="182"/>
        <v>0</v>
      </c>
      <c r="AD688" s="35">
        <f t="shared" si="183"/>
        <v>378</v>
      </c>
      <c r="AE688" s="70">
        <f t="shared" si="184"/>
        <v>0</v>
      </c>
      <c r="AF688" s="70" t="str">
        <f t="shared" si="185"/>
        <v/>
      </c>
      <c r="AG688" s="70">
        <f t="shared" si="186"/>
        <v>416</v>
      </c>
      <c r="AH688" s="70" t="str">
        <f t="shared" si="187"/>
        <v>2018 (triag)</v>
      </c>
      <c r="AI688" s="70">
        <f t="shared" si="188"/>
        <v>378</v>
      </c>
      <c r="AJ688" s="70">
        <f t="shared" si="189"/>
        <v>2022</v>
      </c>
      <c r="AK688" s="70" t="str">
        <f t="shared" si="190"/>
        <v>Adjust</v>
      </c>
      <c r="AL688" s="72">
        <f>IF(AK688="Adjust",(_xlfn.XLOOKUP(A688,'Adj factor'!A:A,'Adj factor'!I:I,,0)*AI688),'Aggregate (2)'!AI688)</f>
        <v>445.73747817913255</v>
      </c>
      <c r="AM688" s="72">
        <f t="shared" si="191"/>
        <v>445.73747817913255</v>
      </c>
      <c r="AN688" s="73" t="str">
        <f t="shared" si="192"/>
        <v>Increasing</v>
      </c>
      <c r="AO688" s="42">
        <f>VLOOKUP(B688,'Growthrates source'!A$2:H$49,8,FALSE)</f>
        <v>7.4156136535132866E-2</v>
      </c>
      <c r="AP688" s="42">
        <f>VLOOKUP(B688,'Growthrates source'!A$2:I$49,9,FALSE)</f>
        <v>5.4673730437993617E-2</v>
      </c>
      <c r="AQ688" s="41">
        <f t="shared" si="193"/>
        <v>287.12124344655501</v>
      </c>
      <c r="AR688" s="41">
        <f t="shared" si="194"/>
        <v>490.14754183897355</v>
      </c>
      <c r="AS688" s="43">
        <f t="shared" si="195"/>
        <v>0</v>
      </c>
      <c r="AT688" s="43">
        <f t="shared" si="196"/>
        <v>3.2114091485790084</v>
      </c>
      <c r="AU688" s="43">
        <f t="shared" si="197"/>
        <v>3.4301509168678366</v>
      </c>
    </row>
    <row r="689" spans="1:47" x14ac:dyDescent="0.35">
      <c r="A689" t="str">
        <f>_xlfn.XLOOKUP(B689,'country codes'!G:G,'country codes'!H:H,,0)</f>
        <v>Mauritius</v>
      </c>
      <c r="B689" s="34" t="s">
        <v>181</v>
      </c>
      <c r="C689" s="41">
        <v>1288759.5</v>
      </c>
      <c r="D689" s="34" t="s">
        <v>141</v>
      </c>
      <c r="E689" s="34">
        <v>0</v>
      </c>
      <c r="F689" s="41">
        <v>1290691.4999999998</v>
      </c>
      <c r="G689" s="34">
        <v>0</v>
      </c>
      <c r="I689" s="34">
        <v>0</v>
      </c>
      <c r="K689" s="34">
        <v>0</v>
      </c>
      <c r="M689" s="34">
        <v>0</v>
      </c>
      <c r="O689" s="34">
        <v>0</v>
      </c>
      <c r="P689" s="41">
        <v>1295381.5000000005</v>
      </c>
      <c r="Q689" s="34">
        <v>0</v>
      </c>
      <c r="R689" s="34">
        <f t="shared" si="180"/>
        <v>0</v>
      </c>
      <c r="T689" s="34">
        <v>0</v>
      </c>
      <c r="V689" s="34">
        <v>0</v>
      </c>
      <c r="X689" s="34">
        <v>0</v>
      </c>
      <c r="Y689" s="41">
        <v>1299468.9999999986</v>
      </c>
      <c r="Z689" s="34">
        <v>6</v>
      </c>
      <c r="AA689" s="34">
        <v>0</v>
      </c>
      <c r="AB689" s="35">
        <f t="shared" si="181"/>
        <v>0</v>
      </c>
      <c r="AC689" s="35">
        <f t="shared" si="182"/>
        <v>0</v>
      </c>
      <c r="AD689" s="35">
        <f t="shared" si="183"/>
        <v>6</v>
      </c>
      <c r="AE689" s="70">
        <f t="shared" si="184"/>
        <v>0</v>
      </c>
      <c r="AF689" s="70" t="str">
        <f t="shared" si="185"/>
        <v/>
      </c>
      <c r="AG689" s="70">
        <f t="shared" si="186"/>
        <v>0</v>
      </c>
      <c r="AH689" s="70" t="str">
        <f t="shared" si="187"/>
        <v/>
      </c>
      <c r="AI689" s="70">
        <f t="shared" si="188"/>
        <v>6</v>
      </c>
      <c r="AJ689" s="70">
        <f t="shared" si="189"/>
        <v>2022</v>
      </c>
      <c r="AK689" s="70" t="str">
        <f t="shared" si="190"/>
        <v/>
      </c>
      <c r="AL689" s="72">
        <f>IF(AK689="Adjust",(_xlfn.XLOOKUP(A689,'Adj factor'!A:A,'Adj factor'!I:I,,0)*AI689),'Aggregate (2)'!AI689)</f>
        <v>6</v>
      </c>
      <c r="AM689" s="72">
        <f t="shared" si="191"/>
        <v>6</v>
      </c>
      <c r="AN689" s="73" t="str">
        <f t="shared" si="192"/>
        <v>Increasing</v>
      </c>
      <c r="AO689" s="42">
        <f>VLOOKUP(B689,'Growthrates source'!A$2:H$49,8,FALSE)</f>
        <v>7.4156136535132866E-2</v>
      </c>
      <c r="AP689" s="42">
        <f>VLOOKUP(B689,'Growthrates source'!A$2:I$49,9,FALSE)</f>
        <v>5.4673730437993617E-2</v>
      </c>
      <c r="AQ689" s="41">
        <f t="shared" si="193"/>
        <v>0</v>
      </c>
      <c r="AR689" s="41">
        <f t="shared" si="194"/>
        <v>0</v>
      </c>
      <c r="AS689" s="43">
        <f t="shared" si="195"/>
        <v>0</v>
      </c>
      <c r="AT689" s="43">
        <f t="shared" si="196"/>
        <v>0</v>
      </c>
      <c r="AU689" s="43">
        <f t="shared" si="197"/>
        <v>4.6172705928344625E-2</v>
      </c>
    </row>
    <row r="690" spans="1:47" x14ac:dyDescent="0.35">
      <c r="A690" t="str">
        <f>_xlfn.XLOOKUP(B690,'country codes'!G:G,'country codes'!H:H,,0)</f>
        <v>Mauritius</v>
      </c>
      <c r="B690" s="34" t="s">
        <v>181</v>
      </c>
      <c r="C690" s="41">
        <v>1288760.5</v>
      </c>
      <c r="D690" s="34" t="s">
        <v>232</v>
      </c>
      <c r="E690" s="34">
        <v>0</v>
      </c>
      <c r="F690" s="41">
        <v>1290691.4999999998</v>
      </c>
      <c r="G690" s="34">
        <v>0</v>
      </c>
      <c r="I690" s="34">
        <v>0</v>
      </c>
      <c r="K690" s="34">
        <v>0</v>
      </c>
      <c r="M690" s="34">
        <v>0</v>
      </c>
      <c r="O690" s="34">
        <v>0</v>
      </c>
      <c r="P690" s="41">
        <v>1295381.5000000005</v>
      </c>
      <c r="Q690" s="34">
        <v>0</v>
      </c>
      <c r="R690" s="34">
        <f t="shared" si="180"/>
        <v>3295</v>
      </c>
      <c r="T690" s="34">
        <v>0</v>
      </c>
      <c r="V690" s="34">
        <v>0</v>
      </c>
      <c r="X690" s="34">
        <v>0</v>
      </c>
      <c r="Y690" s="41">
        <v>1299468.9999999986</v>
      </c>
      <c r="Z690" s="34">
        <v>0</v>
      </c>
      <c r="AA690" s="34">
        <v>3295</v>
      </c>
      <c r="AB690" s="35">
        <f t="shared" si="181"/>
        <v>0</v>
      </c>
      <c r="AC690" s="35">
        <f t="shared" si="182"/>
        <v>0</v>
      </c>
      <c r="AD690" s="35">
        <f t="shared" si="183"/>
        <v>0</v>
      </c>
      <c r="AE690" s="70">
        <f t="shared" si="184"/>
        <v>0</v>
      </c>
      <c r="AF690" s="70" t="str">
        <f t="shared" si="185"/>
        <v/>
      </c>
      <c r="AG690" s="70">
        <f t="shared" si="186"/>
        <v>3295</v>
      </c>
      <c r="AH690" s="70" t="str">
        <f t="shared" si="187"/>
        <v>2018 (triag)</v>
      </c>
      <c r="AI690" s="70">
        <f t="shared" si="188"/>
        <v>3295</v>
      </c>
      <c r="AJ690" s="70" t="str">
        <f t="shared" si="189"/>
        <v>2018 (triag)</v>
      </c>
      <c r="AK690" s="70" t="str">
        <f t="shared" si="190"/>
        <v/>
      </c>
      <c r="AL690" s="72">
        <f>IF(AK690="Adjust",(_xlfn.XLOOKUP(A690,'Adj factor'!A:A,'Adj factor'!I:I,,0)*AI690),'Aggregate (2)'!AI690)</f>
        <v>3295</v>
      </c>
      <c r="AM690" s="72">
        <f t="shared" si="191"/>
        <v>3295</v>
      </c>
      <c r="AN690" s="73" t="str">
        <f t="shared" si="192"/>
        <v>No change</v>
      </c>
      <c r="AO690" s="42">
        <f>VLOOKUP(B690,'Growthrates source'!A$2:H$49,8,FALSE)</f>
        <v>7.4156136535132866E-2</v>
      </c>
      <c r="AP690" s="42">
        <f>VLOOKUP(B690,'Growthrates source'!A$2:I$49,9,FALSE)</f>
        <v>5.4673730437993617E-2</v>
      </c>
      <c r="AQ690" s="41">
        <f t="shared" si="193"/>
        <v>2274.1935027798045</v>
      </c>
      <c r="AR690" s="41">
        <f t="shared" si="194"/>
        <v>3882.2984383639855</v>
      </c>
      <c r="AS690" s="43">
        <f t="shared" si="195"/>
        <v>0</v>
      </c>
      <c r="AT690" s="43">
        <f t="shared" si="196"/>
        <v>25.436521982134213</v>
      </c>
      <c r="AU690" s="43">
        <f t="shared" si="197"/>
        <v>25.356511005649256</v>
      </c>
    </row>
    <row r="691" spans="1:47" x14ac:dyDescent="0.35">
      <c r="A691" t="str">
        <f>_xlfn.XLOOKUP(B691,'country codes'!G:G,'country codes'!H:H,,0)</f>
        <v>Mauritius</v>
      </c>
      <c r="B691" s="34" t="s">
        <v>181</v>
      </c>
      <c r="C691" s="41">
        <v>1288761.5</v>
      </c>
      <c r="D691" s="34" t="s">
        <v>233</v>
      </c>
      <c r="E691" s="34">
        <v>0</v>
      </c>
      <c r="F691" s="41">
        <v>1290691.4999999998</v>
      </c>
      <c r="G691" s="34">
        <v>0</v>
      </c>
      <c r="I691" s="34">
        <v>0</v>
      </c>
      <c r="K691" s="34">
        <v>0</v>
      </c>
      <c r="M691" s="34">
        <v>0</v>
      </c>
      <c r="O691" s="34">
        <v>0</v>
      </c>
      <c r="P691" s="41">
        <v>1295381.5000000005</v>
      </c>
      <c r="Q691" s="34">
        <v>0</v>
      </c>
      <c r="R691" s="34">
        <f t="shared" si="180"/>
        <v>0</v>
      </c>
      <c r="T691" s="34">
        <v>0</v>
      </c>
      <c r="V691" s="34">
        <v>0</v>
      </c>
      <c r="X691" s="34">
        <v>0</v>
      </c>
      <c r="Y691" s="41">
        <v>1299468.9999999986</v>
      </c>
      <c r="Z691" s="34">
        <v>0</v>
      </c>
      <c r="AA691" s="34">
        <v>0</v>
      </c>
      <c r="AB691" s="35">
        <f t="shared" si="181"/>
        <v>0</v>
      </c>
      <c r="AC691" s="35">
        <f t="shared" si="182"/>
        <v>0</v>
      </c>
      <c r="AD691" s="35">
        <f t="shared" si="183"/>
        <v>0</v>
      </c>
      <c r="AE691" s="70">
        <f t="shared" si="184"/>
        <v>0</v>
      </c>
      <c r="AF691" s="70" t="str">
        <f t="shared" si="185"/>
        <v/>
      </c>
      <c r="AG691" s="70">
        <f t="shared" si="186"/>
        <v>0</v>
      </c>
      <c r="AH691" s="70" t="str">
        <f t="shared" si="187"/>
        <v/>
      </c>
      <c r="AI691" s="70">
        <f t="shared" si="188"/>
        <v>0</v>
      </c>
      <c r="AJ691" s="70" t="str">
        <f t="shared" si="189"/>
        <v/>
      </c>
      <c r="AK691" s="70" t="str">
        <f t="shared" si="190"/>
        <v/>
      </c>
      <c r="AL691" s="72">
        <f>IF(AK691="Adjust",(_xlfn.XLOOKUP(A691,'Adj factor'!A:A,'Adj factor'!I:I,,0)*AI691),'Aggregate (2)'!AI691)</f>
        <v>0</v>
      </c>
      <c r="AM691" s="72">
        <f t="shared" si="191"/>
        <v>0</v>
      </c>
      <c r="AN691" s="73" t="str">
        <f t="shared" si="192"/>
        <v>No change</v>
      </c>
      <c r="AO691" s="42">
        <f>VLOOKUP(B691,'Growthrates source'!A$2:H$49,8,FALSE)</f>
        <v>7.4156136535132866E-2</v>
      </c>
      <c r="AP691" s="42">
        <f>VLOOKUP(B691,'Growthrates source'!A$2:I$49,9,FALSE)</f>
        <v>5.4673730437993617E-2</v>
      </c>
      <c r="AQ691" s="41">
        <f t="shared" si="193"/>
        <v>0</v>
      </c>
      <c r="AR691" s="41">
        <f t="shared" si="194"/>
        <v>0</v>
      </c>
      <c r="AS691" s="43">
        <f t="shared" si="195"/>
        <v>0</v>
      </c>
      <c r="AT691" s="43">
        <f t="shared" si="196"/>
        <v>0</v>
      </c>
      <c r="AU691" s="43">
        <f t="shared" si="197"/>
        <v>0</v>
      </c>
    </row>
    <row r="692" spans="1:47" x14ac:dyDescent="0.35">
      <c r="A692" t="str">
        <f>_xlfn.XLOOKUP(B692,'country codes'!G:G,'country codes'!H:H,,0)</f>
        <v>Mauritius</v>
      </c>
      <c r="B692" s="34" t="s">
        <v>181</v>
      </c>
      <c r="C692" s="41">
        <v>1288762.5</v>
      </c>
      <c r="D692" s="34" t="s">
        <v>134</v>
      </c>
      <c r="E692" s="34">
        <v>0</v>
      </c>
      <c r="F692" s="41">
        <v>1290691.4999999998</v>
      </c>
      <c r="G692" s="34">
        <v>0</v>
      </c>
      <c r="I692" s="34">
        <v>0</v>
      </c>
      <c r="K692" s="34">
        <v>0</v>
      </c>
      <c r="M692" s="34">
        <v>0</v>
      </c>
      <c r="O692" s="34">
        <v>0</v>
      </c>
      <c r="P692" s="41">
        <v>1295381.5000000005</v>
      </c>
      <c r="Q692" s="34">
        <v>0</v>
      </c>
      <c r="R692" s="34">
        <f t="shared" si="180"/>
        <v>291</v>
      </c>
      <c r="T692" s="34">
        <v>0</v>
      </c>
      <c r="V692" s="34">
        <v>0</v>
      </c>
      <c r="X692" s="34">
        <v>0</v>
      </c>
      <c r="Y692" s="41">
        <v>1299468.9999999986</v>
      </c>
      <c r="Z692" s="34">
        <v>224</v>
      </c>
      <c r="AA692" s="34">
        <v>291</v>
      </c>
      <c r="AB692" s="35">
        <f t="shared" si="181"/>
        <v>0</v>
      </c>
      <c r="AC692" s="35">
        <f t="shared" si="182"/>
        <v>0</v>
      </c>
      <c r="AD692" s="35">
        <f t="shared" si="183"/>
        <v>224</v>
      </c>
      <c r="AE692" s="70">
        <f t="shared" si="184"/>
        <v>0</v>
      </c>
      <c r="AF692" s="70" t="str">
        <f t="shared" si="185"/>
        <v/>
      </c>
      <c r="AG692" s="70">
        <f t="shared" si="186"/>
        <v>291</v>
      </c>
      <c r="AH692" s="70" t="str">
        <f t="shared" si="187"/>
        <v>2018 (triag)</v>
      </c>
      <c r="AI692" s="70">
        <f t="shared" si="188"/>
        <v>224</v>
      </c>
      <c r="AJ692" s="70">
        <f t="shared" si="189"/>
        <v>2022</v>
      </c>
      <c r="AK692" s="70" t="str">
        <f t="shared" si="190"/>
        <v>Adjust</v>
      </c>
      <c r="AL692" s="72">
        <f>IF(AK692="Adjust",(_xlfn.XLOOKUP(A692,'Adj factor'!A:A,'Adj factor'!I:I,,0)*AI692),'Aggregate (2)'!AI692)</f>
        <v>264.14072780985634</v>
      </c>
      <c r="AM692" s="72">
        <f t="shared" si="191"/>
        <v>291</v>
      </c>
      <c r="AN692" s="73" t="str">
        <f t="shared" si="192"/>
        <v>Decreasing</v>
      </c>
      <c r="AO692" s="42">
        <f>VLOOKUP(B692,'Growthrates source'!A$2:H$49,8,FALSE)</f>
        <v>7.4156136535132866E-2</v>
      </c>
      <c r="AP692" s="42">
        <f>VLOOKUP(B692,'Growthrates source'!A$2:I$49,9,FALSE)</f>
        <v>5.4673730437993617E-2</v>
      </c>
      <c r="AQ692" s="41">
        <f t="shared" si="193"/>
        <v>200.8468313532392</v>
      </c>
      <c r="AR692" s="41">
        <f t="shared" si="194"/>
        <v>342.86763143062814</v>
      </c>
      <c r="AS692" s="43">
        <f t="shared" si="195"/>
        <v>0</v>
      </c>
      <c r="AT692" s="43">
        <f t="shared" si="196"/>
        <v>2.2464424572992581</v>
      </c>
      <c r="AU692" s="43">
        <f t="shared" si="197"/>
        <v>2.2393762375247146</v>
      </c>
    </row>
    <row r="693" spans="1:47" x14ac:dyDescent="0.35">
      <c r="A693" t="str">
        <f>_xlfn.XLOOKUP(B693,'country codes'!G:G,'country codes'!H:H,,0)</f>
        <v>Mauritius</v>
      </c>
      <c r="B693" s="34" t="s">
        <v>181</v>
      </c>
      <c r="C693" s="41">
        <v>1288763.5</v>
      </c>
      <c r="D693" s="34" t="s">
        <v>142</v>
      </c>
      <c r="E693" s="34">
        <v>0</v>
      </c>
      <c r="F693" s="41">
        <v>1290691.4999999998</v>
      </c>
      <c r="G693" s="34">
        <v>0</v>
      </c>
      <c r="I693" s="34">
        <v>0</v>
      </c>
      <c r="K693" s="34">
        <v>0</v>
      </c>
      <c r="M693" s="34">
        <v>0</v>
      </c>
      <c r="O693" s="34">
        <v>0</v>
      </c>
      <c r="P693" s="41">
        <v>1295381.5000000005</v>
      </c>
      <c r="Q693" s="34">
        <v>0</v>
      </c>
      <c r="R693" s="34">
        <f t="shared" si="180"/>
        <v>24</v>
      </c>
      <c r="T693" s="34">
        <v>0</v>
      </c>
      <c r="V693" s="34">
        <v>0</v>
      </c>
      <c r="X693" s="34">
        <v>0</v>
      </c>
      <c r="Y693" s="41">
        <v>1299468.9999999986</v>
      </c>
      <c r="Z693" s="34">
        <v>0</v>
      </c>
      <c r="AA693" s="34">
        <v>24</v>
      </c>
      <c r="AB693" s="35">
        <f t="shared" si="181"/>
        <v>0</v>
      </c>
      <c r="AC693" s="35">
        <f t="shared" si="182"/>
        <v>0</v>
      </c>
      <c r="AD693" s="35">
        <f t="shared" si="183"/>
        <v>0</v>
      </c>
      <c r="AE693" s="70">
        <f t="shared" si="184"/>
        <v>0</v>
      </c>
      <c r="AF693" s="70" t="str">
        <f t="shared" si="185"/>
        <v/>
      </c>
      <c r="AG693" s="70">
        <f t="shared" si="186"/>
        <v>24</v>
      </c>
      <c r="AH693" s="70" t="str">
        <f t="shared" si="187"/>
        <v>2018 (triag)</v>
      </c>
      <c r="AI693" s="70">
        <f t="shared" si="188"/>
        <v>24</v>
      </c>
      <c r="AJ693" s="70" t="str">
        <f t="shared" si="189"/>
        <v>2018 (triag)</v>
      </c>
      <c r="AK693" s="70" t="str">
        <f t="shared" si="190"/>
        <v/>
      </c>
      <c r="AL693" s="72">
        <f>IF(AK693="Adjust",(_xlfn.XLOOKUP(A693,'Adj factor'!A:A,'Adj factor'!I:I,,0)*AI693),'Aggregate (2)'!AI693)</f>
        <v>24</v>
      </c>
      <c r="AM693" s="72">
        <f t="shared" si="191"/>
        <v>24</v>
      </c>
      <c r="AN693" s="73" t="str">
        <f t="shared" si="192"/>
        <v>No change</v>
      </c>
      <c r="AO693" s="42">
        <f>VLOOKUP(B693,'Growthrates source'!A$2:H$49,8,FALSE)</f>
        <v>7.4156136535132866E-2</v>
      </c>
      <c r="AP693" s="42">
        <f>VLOOKUP(B693,'Growthrates source'!A$2:I$49,9,FALSE)</f>
        <v>5.4673730437993617E-2</v>
      </c>
      <c r="AQ693" s="41">
        <f t="shared" si="193"/>
        <v>16.564687121916634</v>
      </c>
      <c r="AR693" s="41">
        <f t="shared" si="194"/>
        <v>28.277742798402322</v>
      </c>
      <c r="AS693" s="43">
        <f t="shared" si="195"/>
        <v>0</v>
      </c>
      <c r="AT693" s="43">
        <f t="shared" si="196"/>
        <v>0.185273604725712</v>
      </c>
      <c r="AU693" s="43">
        <f t="shared" si="197"/>
        <v>0.1846908237133785</v>
      </c>
    </row>
    <row r="694" spans="1:47" x14ac:dyDescent="0.35">
      <c r="A694" t="str">
        <f>_xlfn.XLOOKUP(B694,'country codes'!G:G,'country codes'!H:H,,0)</f>
        <v>Mauritius</v>
      </c>
      <c r="B694" s="34" t="s">
        <v>181</v>
      </c>
      <c r="C694" s="41">
        <v>1288764.5</v>
      </c>
      <c r="D694" s="34" t="s">
        <v>83</v>
      </c>
      <c r="E694" s="34">
        <v>0</v>
      </c>
      <c r="F694" s="41">
        <v>1290691.4999999998</v>
      </c>
      <c r="G694" s="34">
        <v>0</v>
      </c>
      <c r="I694" s="34">
        <v>0</v>
      </c>
      <c r="K694" s="34">
        <v>0</v>
      </c>
      <c r="M694" s="34">
        <v>0</v>
      </c>
      <c r="O694" s="34">
        <v>0</v>
      </c>
      <c r="P694" s="41">
        <v>1295381.5000000005</v>
      </c>
      <c r="Q694" s="34">
        <v>0</v>
      </c>
      <c r="R694" s="34">
        <f t="shared" si="180"/>
        <v>64</v>
      </c>
      <c r="T694" s="34">
        <v>0</v>
      </c>
      <c r="V694" s="34">
        <v>0</v>
      </c>
      <c r="X694" s="34">
        <v>0</v>
      </c>
      <c r="Y694" s="41">
        <v>1299468.9999999986</v>
      </c>
      <c r="Z694" s="34">
        <v>0</v>
      </c>
      <c r="AA694" s="34">
        <v>64</v>
      </c>
      <c r="AB694" s="35">
        <f t="shared" si="181"/>
        <v>0</v>
      </c>
      <c r="AC694" s="35">
        <f t="shared" si="182"/>
        <v>0</v>
      </c>
      <c r="AD694" s="35">
        <f t="shared" si="183"/>
        <v>0</v>
      </c>
      <c r="AE694" s="70">
        <f t="shared" si="184"/>
        <v>0</v>
      </c>
      <c r="AF694" s="70" t="str">
        <f t="shared" si="185"/>
        <v/>
      </c>
      <c r="AG694" s="70">
        <f t="shared" si="186"/>
        <v>64</v>
      </c>
      <c r="AH694" s="70" t="str">
        <f t="shared" si="187"/>
        <v>2018 (triag)</v>
      </c>
      <c r="AI694" s="70">
        <f t="shared" si="188"/>
        <v>64</v>
      </c>
      <c r="AJ694" s="70" t="str">
        <f t="shared" si="189"/>
        <v>2018 (triag)</v>
      </c>
      <c r="AK694" s="70" t="str">
        <f t="shared" si="190"/>
        <v/>
      </c>
      <c r="AL694" s="72">
        <f>IF(AK694="Adjust",(_xlfn.XLOOKUP(A694,'Adj factor'!A:A,'Adj factor'!I:I,,0)*AI694),'Aggregate (2)'!AI694)</f>
        <v>64</v>
      </c>
      <c r="AM694" s="72">
        <f t="shared" si="191"/>
        <v>64</v>
      </c>
      <c r="AN694" s="73" t="str">
        <f t="shared" si="192"/>
        <v>No change</v>
      </c>
      <c r="AO694" s="42">
        <f>VLOOKUP(B694,'Growthrates source'!A$2:H$49,8,FALSE)</f>
        <v>7.4156136535132866E-2</v>
      </c>
      <c r="AP694" s="42">
        <f>VLOOKUP(B694,'Growthrates source'!A$2:I$49,9,FALSE)</f>
        <v>5.4673730437993617E-2</v>
      </c>
      <c r="AQ694" s="41">
        <f t="shared" si="193"/>
        <v>44.172498991777694</v>
      </c>
      <c r="AR694" s="41">
        <f t="shared" si="194"/>
        <v>75.407314129072859</v>
      </c>
      <c r="AS694" s="43">
        <f t="shared" si="195"/>
        <v>0</v>
      </c>
      <c r="AT694" s="43">
        <f t="shared" si="196"/>
        <v>0.49406294593523203</v>
      </c>
      <c r="AU694" s="43">
        <f t="shared" si="197"/>
        <v>0.492508863235676</v>
      </c>
    </row>
    <row r="695" spans="1:47" x14ac:dyDescent="0.35">
      <c r="A695" t="str">
        <f>_xlfn.XLOOKUP(B695,'country codes'!G:G,'country codes'!H:H,,0)</f>
        <v>Mauritius</v>
      </c>
      <c r="B695" s="34" t="s">
        <v>181</v>
      </c>
      <c r="C695" s="41">
        <v>1288765.5</v>
      </c>
      <c r="D695" s="34" t="s">
        <v>84</v>
      </c>
      <c r="E695" s="34">
        <v>0</v>
      </c>
      <c r="F695" s="41">
        <v>1290691.4999999998</v>
      </c>
      <c r="G695" s="34">
        <v>0</v>
      </c>
      <c r="I695" s="34">
        <v>0</v>
      </c>
      <c r="K695" s="34">
        <v>0</v>
      </c>
      <c r="M695" s="34">
        <v>0</v>
      </c>
      <c r="O695" s="34">
        <v>0</v>
      </c>
      <c r="P695" s="41">
        <v>1295381.5000000005</v>
      </c>
      <c r="Q695" s="34">
        <v>0</v>
      </c>
      <c r="R695" s="34">
        <f t="shared" si="180"/>
        <v>0</v>
      </c>
      <c r="T695" s="34">
        <v>0</v>
      </c>
      <c r="V695" s="34">
        <v>0</v>
      </c>
      <c r="X695" s="34">
        <v>0</v>
      </c>
      <c r="Y695" s="41">
        <v>1299468.9999999986</v>
      </c>
      <c r="Z695" s="34">
        <v>0</v>
      </c>
      <c r="AA695" s="34">
        <v>0</v>
      </c>
      <c r="AB695" s="35">
        <f t="shared" si="181"/>
        <v>0</v>
      </c>
      <c r="AC695" s="35">
        <f t="shared" si="182"/>
        <v>0</v>
      </c>
      <c r="AD695" s="35">
        <f t="shared" si="183"/>
        <v>0</v>
      </c>
      <c r="AE695" s="70">
        <f t="shared" si="184"/>
        <v>0</v>
      </c>
      <c r="AF695" s="70" t="str">
        <f t="shared" si="185"/>
        <v/>
      </c>
      <c r="AG695" s="70">
        <f t="shared" si="186"/>
        <v>0</v>
      </c>
      <c r="AH695" s="70" t="str">
        <f t="shared" si="187"/>
        <v/>
      </c>
      <c r="AI695" s="70">
        <f t="shared" si="188"/>
        <v>0</v>
      </c>
      <c r="AJ695" s="70" t="str">
        <f t="shared" si="189"/>
        <v/>
      </c>
      <c r="AK695" s="70" t="str">
        <f t="shared" si="190"/>
        <v/>
      </c>
      <c r="AL695" s="72">
        <f>IF(AK695="Adjust",(_xlfn.XLOOKUP(A695,'Adj factor'!A:A,'Adj factor'!I:I,,0)*AI695),'Aggregate (2)'!AI695)</f>
        <v>0</v>
      </c>
      <c r="AM695" s="72">
        <f t="shared" si="191"/>
        <v>0</v>
      </c>
      <c r="AN695" s="73" t="str">
        <f t="shared" si="192"/>
        <v>No change</v>
      </c>
      <c r="AO695" s="42">
        <f>VLOOKUP(B695,'Growthrates source'!A$2:H$49,8,FALSE)</f>
        <v>7.4156136535132866E-2</v>
      </c>
      <c r="AP695" s="42">
        <f>VLOOKUP(B695,'Growthrates source'!A$2:I$49,9,FALSE)</f>
        <v>5.4673730437993617E-2</v>
      </c>
      <c r="AQ695" s="41">
        <f t="shared" si="193"/>
        <v>0</v>
      </c>
      <c r="AR695" s="41">
        <f t="shared" si="194"/>
        <v>0</v>
      </c>
      <c r="AS695" s="43">
        <f t="shared" si="195"/>
        <v>0</v>
      </c>
      <c r="AT695" s="43">
        <f t="shared" si="196"/>
        <v>0</v>
      </c>
      <c r="AU695" s="43">
        <f t="shared" si="197"/>
        <v>0</v>
      </c>
    </row>
    <row r="696" spans="1:47" x14ac:dyDescent="0.35">
      <c r="A696" t="str">
        <f>_xlfn.XLOOKUP(B696,'country codes'!G:G,'country codes'!H:H,,0)</f>
        <v>Mauritius</v>
      </c>
      <c r="B696" s="34" t="s">
        <v>181</v>
      </c>
      <c r="C696" s="41">
        <v>1288766.5</v>
      </c>
      <c r="D696" s="34" t="s">
        <v>126</v>
      </c>
      <c r="E696" s="34">
        <v>0</v>
      </c>
      <c r="F696" s="41">
        <v>1290691.4999999998</v>
      </c>
      <c r="G696" s="34">
        <v>0</v>
      </c>
      <c r="I696" s="34">
        <v>0</v>
      </c>
      <c r="K696" s="34">
        <v>0</v>
      </c>
      <c r="M696" s="34">
        <v>0</v>
      </c>
      <c r="O696" s="34">
        <v>0</v>
      </c>
      <c r="P696" s="41">
        <v>1295381.5000000005</v>
      </c>
      <c r="Q696" s="34">
        <v>0</v>
      </c>
      <c r="R696" s="34">
        <f t="shared" si="180"/>
        <v>0</v>
      </c>
      <c r="T696" s="34">
        <v>0</v>
      </c>
      <c r="V696" s="34">
        <v>0</v>
      </c>
      <c r="X696" s="34">
        <v>0</v>
      </c>
      <c r="Y696" s="41">
        <v>1299468.9999999986</v>
      </c>
      <c r="Z696" s="34">
        <v>27</v>
      </c>
      <c r="AA696" s="34">
        <v>0</v>
      </c>
      <c r="AB696" s="35">
        <f t="shared" si="181"/>
        <v>0</v>
      </c>
      <c r="AC696" s="35">
        <f t="shared" si="182"/>
        <v>0</v>
      </c>
      <c r="AD696" s="35">
        <f t="shared" si="183"/>
        <v>27</v>
      </c>
      <c r="AE696" s="70">
        <f t="shared" si="184"/>
        <v>0</v>
      </c>
      <c r="AF696" s="70" t="str">
        <f t="shared" si="185"/>
        <v/>
      </c>
      <c r="AG696" s="70">
        <f t="shared" si="186"/>
        <v>0</v>
      </c>
      <c r="AH696" s="70" t="str">
        <f t="shared" si="187"/>
        <v/>
      </c>
      <c r="AI696" s="70">
        <f t="shared" si="188"/>
        <v>27</v>
      </c>
      <c r="AJ696" s="70">
        <f t="shared" si="189"/>
        <v>2022</v>
      </c>
      <c r="AK696" s="70" t="str">
        <f t="shared" si="190"/>
        <v/>
      </c>
      <c r="AL696" s="72">
        <f>IF(AK696="Adjust",(_xlfn.XLOOKUP(A696,'Adj factor'!A:A,'Adj factor'!I:I,,0)*AI696),'Aggregate (2)'!AI696)</f>
        <v>27</v>
      </c>
      <c r="AM696" s="72">
        <f t="shared" si="191"/>
        <v>27</v>
      </c>
      <c r="AN696" s="73" t="str">
        <f t="shared" si="192"/>
        <v>Increasing</v>
      </c>
      <c r="AO696" s="42">
        <f>VLOOKUP(B696,'Growthrates source'!A$2:H$49,8,FALSE)</f>
        <v>7.4156136535132866E-2</v>
      </c>
      <c r="AP696" s="42">
        <f>VLOOKUP(B696,'Growthrates source'!A$2:I$49,9,FALSE)</f>
        <v>5.4673730437993617E-2</v>
      </c>
      <c r="AQ696" s="41">
        <f t="shared" si="193"/>
        <v>0</v>
      </c>
      <c r="AR696" s="41">
        <f t="shared" si="194"/>
        <v>0</v>
      </c>
      <c r="AS696" s="43">
        <f t="shared" si="195"/>
        <v>0</v>
      </c>
      <c r="AT696" s="43">
        <f t="shared" si="196"/>
        <v>0</v>
      </c>
      <c r="AU696" s="43">
        <f t="shared" si="197"/>
        <v>0.20777717667755083</v>
      </c>
    </row>
    <row r="697" spans="1:47" x14ac:dyDescent="0.35">
      <c r="A697" t="str">
        <f>_xlfn.XLOOKUP(B697,'country codes'!G:G,'country codes'!H:H,,0)</f>
        <v>Mauritius</v>
      </c>
      <c r="B697" s="34" t="s">
        <v>181</v>
      </c>
      <c r="C697" s="41">
        <v>1288767.5</v>
      </c>
      <c r="D697" s="34" t="s">
        <v>87</v>
      </c>
      <c r="E697" s="34">
        <v>0</v>
      </c>
      <c r="F697" s="41">
        <v>1290691.4999999998</v>
      </c>
      <c r="G697" s="34">
        <v>0</v>
      </c>
      <c r="I697" s="34">
        <v>0</v>
      </c>
      <c r="K697" s="34">
        <v>0</v>
      </c>
      <c r="M697" s="34">
        <v>0</v>
      </c>
      <c r="O697" s="34">
        <v>0</v>
      </c>
      <c r="P697" s="41">
        <v>1295381.5000000005</v>
      </c>
      <c r="Q697" s="34">
        <v>0</v>
      </c>
      <c r="R697" s="34">
        <f t="shared" si="180"/>
        <v>5</v>
      </c>
      <c r="T697" s="34">
        <v>0</v>
      </c>
      <c r="V697" s="34">
        <v>0</v>
      </c>
      <c r="X697" s="34">
        <v>0</v>
      </c>
      <c r="Y697" s="41">
        <v>1299468.9999999986</v>
      </c>
      <c r="Z697" s="34">
        <v>0</v>
      </c>
      <c r="AA697" s="34">
        <v>5</v>
      </c>
      <c r="AB697" s="35">
        <f t="shared" si="181"/>
        <v>0</v>
      </c>
      <c r="AC697" s="35">
        <f t="shared" si="182"/>
        <v>0</v>
      </c>
      <c r="AD697" s="35">
        <f t="shared" si="183"/>
        <v>0</v>
      </c>
      <c r="AE697" s="70">
        <f t="shared" si="184"/>
        <v>0</v>
      </c>
      <c r="AF697" s="70" t="str">
        <f t="shared" si="185"/>
        <v/>
      </c>
      <c r="AG697" s="70">
        <f t="shared" si="186"/>
        <v>5</v>
      </c>
      <c r="AH697" s="70" t="str">
        <f t="shared" si="187"/>
        <v>2018 (triag)</v>
      </c>
      <c r="AI697" s="70">
        <f t="shared" si="188"/>
        <v>5</v>
      </c>
      <c r="AJ697" s="70" t="str">
        <f t="shared" si="189"/>
        <v>2018 (triag)</v>
      </c>
      <c r="AK697" s="70" t="str">
        <f t="shared" si="190"/>
        <v/>
      </c>
      <c r="AL697" s="72">
        <f>IF(AK697="Adjust",(_xlfn.XLOOKUP(A697,'Adj factor'!A:A,'Adj factor'!I:I,,0)*AI697),'Aggregate (2)'!AI697)</f>
        <v>5</v>
      </c>
      <c r="AM697" s="72">
        <f t="shared" si="191"/>
        <v>5</v>
      </c>
      <c r="AN697" s="73" t="str">
        <f t="shared" si="192"/>
        <v>No change</v>
      </c>
      <c r="AO697" s="42">
        <f>VLOOKUP(B697,'Growthrates source'!A$2:H$49,8,FALSE)</f>
        <v>7.4156136535132866E-2</v>
      </c>
      <c r="AP697" s="42">
        <f>VLOOKUP(B697,'Growthrates source'!A$2:I$49,9,FALSE)</f>
        <v>5.4673730437993617E-2</v>
      </c>
      <c r="AQ697" s="41">
        <f t="shared" si="193"/>
        <v>3.450976483732632</v>
      </c>
      <c r="AR697" s="41">
        <f t="shared" si="194"/>
        <v>5.8911964163338171</v>
      </c>
      <c r="AS697" s="43">
        <f t="shared" si="195"/>
        <v>0</v>
      </c>
      <c r="AT697" s="43">
        <f t="shared" si="196"/>
        <v>3.8598667651190001E-2</v>
      </c>
      <c r="AU697" s="43">
        <f t="shared" si="197"/>
        <v>3.8477254940287191E-2</v>
      </c>
    </row>
    <row r="698" spans="1:47" x14ac:dyDescent="0.35">
      <c r="A698" t="str">
        <f>_xlfn.XLOOKUP(B698,'country codes'!G:G,'country codes'!H:H,,0)</f>
        <v>Malawi</v>
      </c>
      <c r="B698" s="34" t="s">
        <v>179</v>
      </c>
      <c r="C698" s="41">
        <v>15581250.5</v>
      </c>
      <c r="D698" s="34" t="s">
        <v>135</v>
      </c>
      <c r="E698" s="34">
        <v>0</v>
      </c>
      <c r="F698" s="41">
        <v>16024775.499999996</v>
      </c>
      <c r="G698" s="34">
        <v>400</v>
      </c>
      <c r="H698" s="34">
        <v>16477966.500000002</v>
      </c>
      <c r="I698" s="34">
        <v>68</v>
      </c>
      <c r="J698" s="34">
        <v>16938941.500000004</v>
      </c>
      <c r="K698" s="34">
        <v>0</v>
      </c>
      <c r="L698" s="34">
        <v>17405623.5</v>
      </c>
      <c r="M698" s="34">
        <v>1093</v>
      </c>
      <c r="N698" s="34">
        <v>17881167.000000004</v>
      </c>
      <c r="O698" s="34">
        <v>11</v>
      </c>
      <c r="P698" s="41">
        <v>18367882.999999985</v>
      </c>
      <c r="Q698" s="34">
        <v>5520</v>
      </c>
      <c r="R698" s="34">
        <f t="shared" si="180"/>
        <v>5520</v>
      </c>
      <c r="S698" s="34">
        <v>18867336.499999993</v>
      </c>
      <c r="T698" s="34">
        <v>0</v>
      </c>
      <c r="U698" s="34">
        <v>19377061.499999985</v>
      </c>
      <c r="V698" s="34">
        <v>2265</v>
      </c>
      <c r="W698" s="34">
        <v>19889742.000000011</v>
      </c>
      <c r="X698" s="34">
        <v>0</v>
      </c>
      <c r="Y698" s="41">
        <v>20405316.500000019</v>
      </c>
      <c r="Z698" s="34">
        <v>2121</v>
      </c>
      <c r="AA698" s="34">
        <v>2760</v>
      </c>
      <c r="AB698" s="35">
        <f t="shared" si="181"/>
        <v>400</v>
      </c>
      <c r="AC698" s="35">
        <f t="shared" si="182"/>
        <v>5520</v>
      </c>
      <c r="AD698" s="35">
        <f t="shared" si="183"/>
        <v>2265</v>
      </c>
      <c r="AE698" s="70">
        <f t="shared" si="184"/>
        <v>400</v>
      </c>
      <c r="AF698" s="70">
        <f t="shared" si="185"/>
        <v>2013</v>
      </c>
      <c r="AG698" s="70">
        <f t="shared" si="186"/>
        <v>5520</v>
      </c>
      <c r="AH698" s="70">
        <f t="shared" si="187"/>
        <v>2018</v>
      </c>
      <c r="AI698" s="70">
        <f t="shared" si="188"/>
        <v>2121</v>
      </c>
      <c r="AJ698" s="70">
        <f t="shared" si="189"/>
        <v>2022</v>
      </c>
      <c r="AK698" s="70" t="str">
        <f t="shared" si="190"/>
        <v>Adjust</v>
      </c>
      <c r="AL698" s="72">
        <f>IF(AK698="Adjust",(_xlfn.XLOOKUP(A698,'Adj factor'!A:A,'Adj factor'!I:I,,0)*AI698),'Aggregate (2)'!AI698)</f>
        <v>2350.0590031813363</v>
      </c>
      <c r="AM698" s="72">
        <f t="shared" si="191"/>
        <v>5520</v>
      </c>
      <c r="AN698" s="73" t="str">
        <f t="shared" si="192"/>
        <v>Decreasing</v>
      </c>
      <c r="AO698" s="42">
        <f>VLOOKUP(B698,'Growthrates source'!A$2:H$49,8,FALSE)</f>
        <v>-0.13121558498618857</v>
      </c>
      <c r="AP698" s="42">
        <f>VLOOKUP(B698,'Growthrates source'!A$2:I$49,9,FALSE)</f>
        <v>0.50042870775453441</v>
      </c>
      <c r="AQ698" s="41">
        <f t="shared" si="193"/>
        <v>5319.1238751005985</v>
      </c>
      <c r="AR698" s="41">
        <f t="shared" si="194"/>
        <v>12385.380721387499</v>
      </c>
      <c r="AS698" s="43">
        <f t="shared" si="195"/>
        <v>0.24961348132459021</v>
      </c>
      <c r="AT698" s="43">
        <f t="shared" si="196"/>
        <v>3.005245623570231</v>
      </c>
      <c r="AU698" s="43">
        <f t="shared" si="197"/>
        <v>2.7051773492462101</v>
      </c>
    </row>
    <row r="699" spans="1:47" x14ac:dyDescent="0.35">
      <c r="A699" t="str">
        <f>_xlfn.XLOOKUP(B699,'country codes'!G:G,'country codes'!H:H,,0)</f>
        <v>Malawi</v>
      </c>
      <c r="B699" s="34" t="s">
        <v>179</v>
      </c>
      <c r="C699" s="41">
        <v>15581251.5</v>
      </c>
      <c r="D699" s="34" t="s">
        <v>139</v>
      </c>
      <c r="E699" s="34">
        <v>0</v>
      </c>
      <c r="F699" s="41">
        <v>16024775.499999996</v>
      </c>
      <c r="G699" s="34">
        <v>7090</v>
      </c>
      <c r="I699" s="34">
        <v>0</v>
      </c>
      <c r="K699" s="34">
        <v>0</v>
      </c>
      <c r="M699" s="34">
        <v>9146</v>
      </c>
      <c r="O699" s="34">
        <v>0</v>
      </c>
      <c r="P699" s="41">
        <v>18367882.999999985</v>
      </c>
      <c r="Q699" s="34">
        <v>15914</v>
      </c>
      <c r="R699" s="34">
        <f t="shared" si="180"/>
        <v>15914</v>
      </c>
      <c r="T699" s="34">
        <v>0</v>
      </c>
      <c r="V699" s="34">
        <v>32965</v>
      </c>
      <c r="X699" s="34">
        <v>0</v>
      </c>
      <c r="Y699" s="41">
        <v>20405316.500000019</v>
      </c>
      <c r="Z699" s="34">
        <v>19184</v>
      </c>
      <c r="AA699" s="34">
        <v>6025</v>
      </c>
      <c r="AB699" s="35">
        <f t="shared" si="181"/>
        <v>7090</v>
      </c>
      <c r="AC699" s="35">
        <f t="shared" si="182"/>
        <v>15914</v>
      </c>
      <c r="AD699" s="35">
        <f t="shared" si="183"/>
        <v>32965</v>
      </c>
      <c r="AE699" s="70">
        <f t="shared" si="184"/>
        <v>7090</v>
      </c>
      <c r="AF699" s="70">
        <f t="shared" si="185"/>
        <v>2013</v>
      </c>
      <c r="AG699" s="70">
        <f t="shared" si="186"/>
        <v>15914</v>
      </c>
      <c r="AH699" s="70">
        <f t="shared" si="187"/>
        <v>2018</v>
      </c>
      <c r="AI699" s="70">
        <f t="shared" si="188"/>
        <v>19184</v>
      </c>
      <c r="AJ699" s="70">
        <f t="shared" si="189"/>
        <v>2022</v>
      </c>
      <c r="AK699" s="70" t="str">
        <f t="shared" si="190"/>
        <v/>
      </c>
      <c r="AL699" s="72">
        <f>IF(AK699="Adjust",(_xlfn.XLOOKUP(A699,'Adj factor'!A:A,'Adj factor'!I:I,,0)*AI699),'Aggregate (2)'!AI699)</f>
        <v>19184</v>
      </c>
      <c r="AM699" s="72">
        <f t="shared" si="191"/>
        <v>19184</v>
      </c>
      <c r="AN699" s="73" t="str">
        <f t="shared" si="192"/>
        <v>Increasing</v>
      </c>
      <c r="AO699" s="42">
        <f>VLOOKUP(B699,'Growthrates source'!A$2:H$49,8,FALSE)</f>
        <v>-0.13121558498618857</v>
      </c>
      <c r="AP699" s="42">
        <f>VLOOKUP(B699,'Growthrates source'!A$2:I$49,9,FALSE)</f>
        <v>0.50042870775453441</v>
      </c>
      <c r="AQ699" s="41">
        <f t="shared" si="193"/>
        <v>11611.493241840981</v>
      </c>
      <c r="AR699" s="41">
        <f t="shared" si="194"/>
        <v>27036.927118246262</v>
      </c>
      <c r="AS699" s="43">
        <f t="shared" si="195"/>
        <v>4.4243989564783615</v>
      </c>
      <c r="AT699" s="43">
        <f t="shared" si="196"/>
        <v>8.6640360241841776</v>
      </c>
      <c r="AU699" s="43">
        <f t="shared" si="197"/>
        <v>9.4014714253513212</v>
      </c>
    </row>
    <row r="700" spans="1:47" x14ac:dyDescent="0.35">
      <c r="A700" t="str">
        <f>_xlfn.XLOOKUP(B700,'country codes'!G:G,'country codes'!H:H,,0)</f>
        <v>Malawi</v>
      </c>
      <c r="B700" s="34" t="s">
        <v>179</v>
      </c>
      <c r="C700" s="41">
        <v>15581252.5</v>
      </c>
      <c r="D700" s="34" t="s">
        <v>138</v>
      </c>
      <c r="E700" s="34">
        <v>0</v>
      </c>
      <c r="F700" s="41">
        <v>16024775.499999996</v>
      </c>
      <c r="G700" s="34">
        <v>96</v>
      </c>
      <c r="I700" s="34">
        <v>0</v>
      </c>
      <c r="K700" s="34">
        <v>0</v>
      </c>
      <c r="M700" s="34">
        <v>1136</v>
      </c>
      <c r="O700" s="34">
        <v>0</v>
      </c>
      <c r="P700" s="41">
        <v>18367882.999999985</v>
      </c>
      <c r="Q700" s="34">
        <v>0</v>
      </c>
      <c r="R700" s="34">
        <f t="shared" si="180"/>
        <v>0</v>
      </c>
      <c r="T700" s="34">
        <v>0</v>
      </c>
      <c r="V700" s="34">
        <v>0</v>
      </c>
      <c r="X700" s="34">
        <v>0</v>
      </c>
      <c r="Y700" s="41">
        <v>20405316.500000019</v>
      </c>
      <c r="Z700" s="34">
        <v>1232</v>
      </c>
      <c r="AA700" s="34">
        <v>0</v>
      </c>
      <c r="AB700" s="35">
        <f t="shared" si="181"/>
        <v>96</v>
      </c>
      <c r="AC700" s="35">
        <f t="shared" si="182"/>
        <v>1136</v>
      </c>
      <c r="AD700" s="35">
        <f t="shared" si="183"/>
        <v>1232</v>
      </c>
      <c r="AE700" s="70">
        <f t="shared" si="184"/>
        <v>96</v>
      </c>
      <c r="AF700" s="70">
        <f t="shared" si="185"/>
        <v>2013</v>
      </c>
      <c r="AG700" s="70">
        <f t="shared" si="186"/>
        <v>0</v>
      </c>
      <c r="AH700" s="70" t="str">
        <f t="shared" si="187"/>
        <v/>
      </c>
      <c r="AI700" s="70">
        <f t="shared" si="188"/>
        <v>1232</v>
      </c>
      <c r="AJ700" s="70">
        <f t="shared" si="189"/>
        <v>2022</v>
      </c>
      <c r="AK700" s="70" t="str">
        <f t="shared" si="190"/>
        <v/>
      </c>
      <c r="AL700" s="72">
        <f>IF(AK700="Adjust",(_xlfn.XLOOKUP(A700,'Adj factor'!A:A,'Adj factor'!I:I,,0)*AI700),'Aggregate (2)'!AI700)</f>
        <v>1232</v>
      </c>
      <c r="AM700" s="72">
        <f t="shared" si="191"/>
        <v>1232</v>
      </c>
      <c r="AN700" s="73" t="str">
        <f t="shared" si="192"/>
        <v>Increasing</v>
      </c>
      <c r="AO700" s="42">
        <f>VLOOKUP(B700,'Growthrates source'!A$2:H$49,8,FALSE)</f>
        <v>-0.13121558498618857</v>
      </c>
      <c r="AP700" s="42">
        <f>VLOOKUP(B700,'Growthrates source'!A$2:I$49,9,FALSE)</f>
        <v>0.50042870775453441</v>
      </c>
      <c r="AQ700" s="41">
        <f t="shared" si="193"/>
        <v>0</v>
      </c>
      <c r="AR700" s="41">
        <f t="shared" si="194"/>
        <v>0</v>
      </c>
      <c r="AS700" s="43">
        <f t="shared" si="195"/>
        <v>5.9907235517901655E-2</v>
      </c>
      <c r="AT700" s="43">
        <f t="shared" si="196"/>
        <v>0</v>
      </c>
      <c r="AU700" s="43">
        <f t="shared" si="197"/>
        <v>0.60376421997669028</v>
      </c>
    </row>
    <row r="701" spans="1:47" x14ac:dyDescent="0.35">
      <c r="A701" t="str">
        <f>_xlfn.XLOOKUP(B701,'country codes'!G:G,'country codes'!H:H,,0)</f>
        <v>Malawi</v>
      </c>
      <c r="B701" s="34" t="s">
        <v>179</v>
      </c>
      <c r="C701" s="41">
        <v>15581253.5</v>
      </c>
      <c r="D701" s="34" t="s">
        <v>82</v>
      </c>
      <c r="E701" s="34">
        <v>4</v>
      </c>
      <c r="F701" s="41">
        <v>16024775.499999996</v>
      </c>
      <c r="G701" s="34">
        <v>199</v>
      </c>
      <c r="I701" s="34">
        <v>0</v>
      </c>
      <c r="K701" s="34">
        <v>0</v>
      </c>
      <c r="M701" s="34">
        <v>0</v>
      </c>
      <c r="O701" s="34">
        <v>0</v>
      </c>
      <c r="P701" s="41">
        <v>18367882.999999985</v>
      </c>
      <c r="Q701" s="34">
        <v>570</v>
      </c>
      <c r="R701" s="34">
        <f t="shared" si="180"/>
        <v>570</v>
      </c>
      <c r="T701" s="34">
        <v>107</v>
      </c>
      <c r="V701" s="34">
        <v>40</v>
      </c>
      <c r="X701" s="34">
        <v>0</v>
      </c>
      <c r="Y701" s="41">
        <v>20405316.500000019</v>
      </c>
      <c r="Z701" s="34">
        <v>0</v>
      </c>
      <c r="AA701" s="34">
        <v>387</v>
      </c>
      <c r="AB701" s="35">
        <f t="shared" si="181"/>
        <v>199</v>
      </c>
      <c r="AC701" s="35">
        <f t="shared" si="182"/>
        <v>570</v>
      </c>
      <c r="AD701" s="35">
        <f t="shared" si="183"/>
        <v>40</v>
      </c>
      <c r="AE701" s="70">
        <f t="shared" si="184"/>
        <v>199</v>
      </c>
      <c r="AF701" s="70">
        <f t="shared" si="185"/>
        <v>2013</v>
      </c>
      <c r="AG701" s="70">
        <f t="shared" si="186"/>
        <v>570</v>
      </c>
      <c r="AH701" s="70">
        <f t="shared" si="187"/>
        <v>2018</v>
      </c>
      <c r="AI701" s="70">
        <f t="shared" si="188"/>
        <v>40</v>
      </c>
      <c r="AJ701" s="70">
        <f t="shared" si="189"/>
        <v>2020</v>
      </c>
      <c r="AK701" s="70" t="str">
        <f t="shared" si="190"/>
        <v>Adjust</v>
      </c>
      <c r="AL701" s="72">
        <f>IF(AK701="Adjust",(_xlfn.XLOOKUP(A701,'Adj factor'!A:A,'Adj factor'!I:I,,0)*AI701),'Aggregate (2)'!AI701)</f>
        <v>44.319830328738078</v>
      </c>
      <c r="AM701" s="72">
        <f t="shared" si="191"/>
        <v>570</v>
      </c>
      <c r="AN701" s="73" t="str">
        <f t="shared" si="192"/>
        <v>Decreasing</v>
      </c>
      <c r="AO701" s="42">
        <f>VLOOKUP(B701,'Growthrates source'!A$2:H$49,8,FALSE)</f>
        <v>-0.13121558498618857</v>
      </c>
      <c r="AP701" s="42">
        <f>VLOOKUP(B701,'Growthrates source'!A$2:I$49,9,FALSE)</f>
        <v>0.50042870775453441</v>
      </c>
      <c r="AQ701" s="41">
        <f t="shared" si="193"/>
        <v>745.83367379127969</v>
      </c>
      <c r="AR701" s="41">
        <f t="shared" si="194"/>
        <v>1736.6457750641168</v>
      </c>
      <c r="AS701" s="43">
        <f t="shared" si="195"/>
        <v>0.12418270695898363</v>
      </c>
      <c r="AT701" s="43">
        <f t="shared" si="196"/>
        <v>0.310324276346926</v>
      </c>
      <c r="AU701" s="43">
        <f t="shared" si="197"/>
        <v>0.27933896541129344</v>
      </c>
    </row>
    <row r="702" spans="1:47" x14ac:dyDescent="0.35">
      <c r="A702" t="str">
        <f>_xlfn.XLOOKUP(B702,'country codes'!G:G,'country codes'!H:H,,0)</f>
        <v>Malawi</v>
      </c>
      <c r="B702" s="34" t="s">
        <v>179</v>
      </c>
      <c r="C702" s="41">
        <v>15581254.5</v>
      </c>
      <c r="D702" s="34" t="s">
        <v>60</v>
      </c>
      <c r="E702" s="34">
        <v>4</v>
      </c>
      <c r="F702" s="41">
        <v>16024775.499999996</v>
      </c>
      <c r="G702" s="34">
        <v>88</v>
      </c>
      <c r="I702" s="34">
        <v>0</v>
      </c>
      <c r="K702" s="34">
        <v>0</v>
      </c>
      <c r="M702" s="34">
        <v>0</v>
      </c>
      <c r="O702" s="34">
        <v>0</v>
      </c>
      <c r="P702" s="41">
        <v>18367882.999999985</v>
      </c>
      <c r="Q702" s="34">
        <v>916</v>
      </c>
      <c r="R702" s="34">
        <f t="shared" si="180"/>
        <v>916</v>
      </c>
      <c r="T702" s="34">
        <v>50</v>
      </c>
      <c r="V702" s="34">
        <v>15</v>
      </c>
      <c r="X702" s="34">
        <v>0</v>
      </c>
      <c r="Y702" s="41">
        <v>20405316.500000019</v>
      </c>
      <c r="Z702" s="34">
        <v>0</v>
      </c>
      <c r="AA702" s="34">
        <v>112</v>
      </c>
      <c r="AB702" s="35">
        <f t="shared" si="181"/>
        <v>88</v>
      </c>
      <c r="AC702" s="35">
        <f t="shared" si="182"/>
        <v>916</v>
      </c>
      <c r="AD702" s="35">
        <f t="shared" si="183"/>
        <v>15</v>
      </c>
      <c r="AE702" s="70">
        <f t="shared" si="184"/>
        <v>88</v>
      </c>
      <c r="AF702" s="70">
        <f t="shared" si="185"/>
        <v>2013</v>
      </c>
      <c r="AG702" s="70">
        <f t="shared" si="186"/>
        <v>916</v>
      </c>
      <c r="AH702" s="70">
        <f t="shared" si="187"/>
        <v>2018</v>
      </c>
      <c r="AI702" s="70">
        <f t="shared" si="188"/>
        <v>15</v>
      </c>
      <c r="AJ702" s="70">
        <f t="shared" si="189"/>
        <v>2020</v>
      </c>
      <c r="AK702" s="70" t="str">
        <f t="shared" si="190"/>
        <v>Adjust</v>
      </c>
      <c r="AL702" s="72">
        <f>IF(AK702="Adjust",(_xlfn.XLOOKUP(A702,'Adj factor'!A:A,'Adj factor'!I:I,,0)*AI702),'Aggregate (2)'!AI702)</f>
        <v>16.619936373276779</v>
      </c>
      <c r="AM702" s="72">
        <f t="shared" si="191"/>
        <v>916</v>
      </c>
      <c r="AN702" s="73" t="str">
        <f t="shared" si="192"/>
        <v>Decreasing</v>
      </c>
      <c r="AO702" s="42">
        <f>VLOOKUP(B702,'Growthrates source'!A$2:H$49,8,FALSE)</f>
        <v>-0.13121558498618857</v>
      </c>
      <c r="AP702" s="42">
        <f>VLOOKUP(B702,'Growthrates source'!A$2:I$49,9,FALSE)</f>
        <v>0.50042870775453441</v>
      </c>
      <c r="AQ702" s="41">
        <f t="shared" si="193"/>
        <v>215.84850507654605</v>
      </c>
      <c r="AR702" s="41">
        <f t="shared" si="194"/>
        <v>502.59515970847826</v>
      </c>
      <c r="AS702" s="43">
        <f t="shared" si="195"/>
        <v>5.4914965891409852E-2</v>
      </c>
      <c r="AT702" s="43">
        <f t="shared" si="196"/>
        <v>0.49869655637506005</v>
      </c>
      <c r="AU702" s="43">
        <f t="shared" si="197"/>
        <v>0.44890261809955223</v>
      </c>
    </row>
    <row r="703" spans="1:47" x14ac:dyDescent="0.35">
      <c r="A703" t="str">
        <f>_xlfn.XLOOKUP(B703,'country codes'!G:G,'country codes'!H:H,,0)</f>
        <v>Malawi</v>
      </c>
      <c r="B703" s="34" t="s">
        <v>179</v>
      </c>
      <c r="C703" s="41">
        <v>15581255.5</v>
      </c>
      <c r="D703" s="34" t="s">
        <v>127</v>
      </c>
      <c r="E703" s="34">
        <v>0</v>
      </c>
      <c r="F703" s="41">
        <v>16024775.499999996</v>
      </c>
      <c r="G703" s="34">
        <v>0</v>
      </c>
      <c r="I703" s="34">
        <v>0</v>
      </c>
      <c r="K703" s="34">
        <v>0</v>
      </c>
      <c r="M703" s="34">
        <v>0</v>
      </c>
      <c r="O703" s="34">
        <v>0</v>
      </c>
      <c r="P703" s="41">
        <v>18367882.999999985</v>
      </c>
      <c r="Q703" s="34">
        <v>10016</v>
      </c>
      <c r="R703" s="34">
        <f t="shared" si="180"/>
        <v>10016</v>
      </c>
      <c r="T703" s="34">
        <v>0</v>
      </c>
      <c r="V703" s="34">
        <v>0</v>
      </c>
      <c r="X703" s="34">
        <v>0</v>
      </c>
      <c r="Y703" s="41">
        <v>20405316.500000019</v>
      </c>
      <c r="Z703" s="34">
        <v>10747</v>
      </c>
      <c r="AA703" s="34">
        <v>10016</v>
      </c>
      <c r="AB703" s="35">
        <f t="shared" si="181"/>
        <v>0</v>
      </c>
      <c r="AC703" s="35">
        <f t="shared" si="182"/>
        <v>10016</v>
      </c>
      <c r="AD703" s="35">
        <f t="shared" si="183"/>
        <v>10747</v>
      </c>
      <c r="AE703" s="70">
        <f t="shared" si="184"/>
        <v>0</v>
      </c>
      <c r="AF703" s="70" t="str">
        <f t="shared" si="185"/>
        <v/>
      </c>
      <c r="AG703" s="70">
        <f t="shared" si="186"/>
        <v>10016</v>
      </c>
      <c r="AH703" s="70">
        <f t="shared" si="187"/>
        <v>2018</v>
      </c>
      <c r="AI703" s="70">
        <f t="shared" si="188"/>
        <v>10747</v>
      </c>
      <c r="AJ703" s="70">
        <f t="shared" si="189"/>
        <v>2022</v>
      </c>
      <c r="AK703" s="70" t="str">
        <f t="shared" si="190"/>
        <v/>
      </c>
      <c r="AL703" s="72">
        <f>IF(AK703="Adjust",(_xlfn.XLOOKUP(A703,'Adj factor'!A:A,'Adj factor'!I:I,,0)*AI703),'Aggregate (2)'!AI703)</f>
        <v>10747</v>
      </c>
      <c r="AM703" s="72">
        <f t="shared" si="191"/>
        <v>10747</v>
      </c>
      <c r="AN703" s="73" t="str">
        <f t="shared" si="192"/>
        <v>Increasing</v>
      </c>
      <c r="AO703" s="42">
        <f>VLOOKUP(B703,'Growthrates source'!A$2:H$49,8,FALSE)</f>
        <v>-0.13121558498618857</v>
      </c>
      <c r="AP703" s="42">
        <f>VLOOKUP(B703,'Growthrates source'!A$2:I$49,9,FALSE)</f>
        <v>0.50042870775453441</v>
      </c>
      <c r="AQ703" s="41">
        <f t="shared" si="193"/>
        <v>19303.023453988262</v>
      </c>
      <c r="AR703" s="41">
        <f t="shared" si="194"/>
        <v>44946.367139643909</v>
      </c>
      <c r="AS703" s="43">
        <f t="shared" si="195"/>
        <v>0</v>
      </c>
      <c r="AT703" s="43">
        <f t="shared" si="196"/>
        <v>5.4529964068259842</v>
      </c>
      <c r="AU703" s="43">
        <f t="shared" si="197"/>
        <v>5.2667646689038072</v>
      </c>
    </row>
    <row r="704" spans="1:47" x14ac:dyDescent="0.35">
      <c r="A704" t="str">
        <f>_xlfn.XLOOKUP(B704,'country codes'!G:G,'country codes'!H:H,,0)</f>
        <v>Malawi</v>
      </c>
      <c r="B704" s="34" t="s">
        <v>179</v>
      </c>
      <c r="C704" s="41">
        <v>15581256.5</v>
      </c>
      <c r="D704" s="34" t="s">
        <v>61</v>
      </c>
      <c r="E704" s="34">
        <v>0</v>
      </c>
      <c r="F704" s="41">
        <v>16024775.499999996</v>
      </c>
      <c r="G704" s="34">
        <v>0</v>
      </c>
      <c r="I704" s="34">
        <v>0</v>
      </c>
      <c r="K704" s="34">
        <v>0</v>
      </c>
      <c r="M704" s="34">
        <v>0</v>
      </c>
      <c r="O704" s="34">
        <v>0</v>
      </c>
      <c r="P704" s="41">
        <v>18367882.999999985</v>
      </c>
      <c r="Q704" s="34">
        <v>0</v>
      </c>
      <c r="R704" s="34">
        <f t="shared" si="180"/>
        <v>25</v>
      </c>
      <c r="T704" s="34">
        <v>0</v>
      </c>
      <c r="V704" s="34">
        <v>9</v>
      </c>
      <c r="X704" s="34">
        <v>0</v>
      </c>
      <c r="Y704" s="41">
        <v>20405316.500000019</v>
      </c>
      <c r="Z704" s="34">
        <v>0</v>
      </c>
      <c r="AA704" s="34">
        <v>25</v>
      </c>
      <c r="AB704" s="35">
        <f t="shared" si="181"/>
        <v>0</v>
      </c>
      <c r="AC704" s="35">
        <f t="shared" si="182"/>
        <v>0</v>
      </c>
      <c r="AD704" s="35">
        <f t="shared" si="183"/>
        <v>9</v>
      </c>
      <c r="AE704" s="70">
        <f t="shared" si="184"/>
        <v>0</v>
      </c>
      <c r="AF704" s="70" t="str">
        <f t="shared" si="185"/>
        <v/>
      </c>
      <c r="AG704" s="70">
        <f t="shared" si="186"/>
        <v>25</v>
      </c>
      <c r="AH704" s="70" t="str">
        <f t="shared" si="187"/>
        <v>2018 (triag)</v>
      </c>
      <c r="AI704" s="70">
        <f t="shared" si="188"/>
        <v>9</v>
      </c>
      <c r="AJ704" s="70">
        <f t="shared" si="189"/>
        <v>2020</v>
      </c>
      <c r="AK704" s="70" t="str">
        <f t="shared" si="190"/>
        <v>Adjust</v>
      </c>
      <c r="AL704" s="72">
        <f>IF(AK704="Adjust",(_xlfn.XLOOKUP(A704,'Adj factor'!A:A,'Adj factor'!I:I,,0)*AI704),'Aggregate (2)'!AI704)</f>
        <v>9.9719618239660672</v>
      </c>
      <c r="AM704" s="72">
        <f t="shared" si="191"/>
        <v>25</v>
      </c>
      <c r="AN704" s="73" t="str">
        <f t="shared" si="192"/>
        <v>Decreasing</v>
      </c>
      <c r="AO704" s="42">
        <f>VLOOKUP(B704,'Growthrates source'!A$2:H$49,8,FALSE)</f>
        <v>-0.13121558498618857</v>
      </c>
      <c r="AP704" s="42">
        <f>VLOOKUP(B704,'Growthrates source'!A$2:I$49,9,FALSE)</f>
        <v>0.50042870775453441</v>
      </c>
      <c r="AQ704" s="41">
        <f t="shared" si="193"/>
        <v>48.180469883157599</v>
      </c>
      <c r="AR704" s="41">
        <f t="shared" si="194"/>
        <v>112.18641957778533</v>
      </c>
      <c r="AS704" s="43">
        <f t="shared" si="195"/>
        <v>0</v>
      </c>
      <c r="AT704" s="43">
        <f t="shared" si="196"/>
        <v>1.3610713874865177E-2</v>
      </c>
      <c r="AU704" s="43">
        <f t="shared" si="197"/>
        <v>1.2251709009267255E-2</v>
      </c>
    </row>
    <row r="705" spans="1:47" x14ac:dyDescent="0.35">
      <c r="A705" t="str">
        <f>_xlfn.XLOOKUP(B705,'country codes'!G:G,'country codes'!H:H,,0)</f>
        <v>Malawi</v>
      </c>
      <c r="B705" s="34" t="s">
        <v>179</v>
      </c>
      <c r="C705" s="41">
        <v>15581257.5</v>
      </c>
      <c r="D705" s="34" t="s">
        <v>62</v>
      </c>
      <c r="E705" s="34">
        <v>0</v>
      </c>
      <c r="F705" s="41">
        <v>16024775.499999996</v>
      </c>
      <c r="G705" s="34">
        <v>0</v>
      </c>
      <c r="I705" s="34">
        <v>0</v>
      </c>
      <c r="K705" s="34">
        <v>0</v>
      </c>
      <c r="M705" s="34">
        <v>0</v>
      </c>
      <c r="O705" s="34">
        <v>0</v>
      </c>
      <c r="P705" s="41">
        <v>18367882.999999985</v>
      </c>
      <c r="Q705" s="34">
        <v>0</v>
      </c>
      <c r="R705" s="34">
        <f t="shared" si="180"/>
        <v>35</v>
      </c>
      <c r="T705" s="34">
        <v>0</v>
      </c>
      <c r="V705" s="34">
        <v>0</v>
      </c>
      <c r="X705" s="34">
        <v>0</v>
      </c>
      <c r="Y705" s="41">
        <v>20405316.500000019</v>
      </c>
      <c r="Z705" s="34">
        <v>0</v>
      </c>
      <c r="AA705" s="34">
        <v>35</v>
      </c>
      <c r="AB705" s="35">
        <f t="shared" si="181"/>
        <v>0</v>
      </c>
      <c r="AC705" s="35">
        <f t="shared" si="182"/>
        <v>0</v>
      </c>
      <c r="AD705" s="35">
        <f t="shared" si="183"/>
        <v>0</v>
      </c>
      <c r="AE705" s="70">
        <f t="shared" si="184"/>
        <v>0</v>
      </c>
      <c r="AF705" s="70" t="str">
        <f t="shared" si="185"/>
        <v/>
      </c>
      <c r="AG705" s="70">
        <f t="shared" si="186"/>
        <v>35</v>
      </c>
      <c r="AH705" s="70" t="str">
        <f t="shared" si="187"/>
        <v>2018 (triag)</v>
      </c>
      <c r="AI705" s="70">
        <f t="shared" si="188"/>
        <v>35</v>
      </c>
      <c r="AJ705" s="70" t="str">
        <f t="shared" si="189"/>
        <v>2018 (triag)</v>
      </c>
      <c r="AK705" s="70" t="str">
        <f t="shared" si="190"/>
        <v/>
      </c>
      <c r="AL705" s="72">
        <f>IF(AK705="Adjust",(_xlfn.XLOOKUP(A705,'Adj factor'!A:A,'Adj factor'!I:I,,0)*AI705),'Aggregate (2)'!AI705)</f>
        <v>35</v>
      </c>
      <c r="AM705" s="72">
        <f t="shared" si="191"/>
        <v>35</v>
      </c>
      <c r="AN705" s="73" t="str">
        <f t="shared" si="192"/>
        <v>No change</v>
      </c>
      <c r="AO705" s="42">
        <f>VLOOKUP(B705,'Growthrates source'!A$2:H$49,8,FALSE)</f>
        <v>-0.13121558498618857</v>
      </c>
      <c r="AP705" s="42">
        <f>VLOOKUP(B705,'Growthrates source'!A$2:I$49,9,FALSE)</f>
        <v>0.50042870775453441</v>
      </c>
      <c r="AQ705" s="41">
        <f t="shared" si="193"/>
        <v>67.452657836420642</v>
      </c>
      <c r="AR705" s="41">
        <f t="shared" si="194"/>
        <v>157.06098740889945</v>
      </c>
      <c r="AS705" s="43">
        <f t="shared" si="195"/>
        <v>0</v>
      </c>
      <c r="AT705" s="43">
        <f t="shared" si="196"/>
        <v>1.9054999424811248E-2</v>
      </c>
      <c r="AU705" s="43">
        <f t="shared" si="197"/>
        <v>1.7152392612974156E-2</v>
      </c>
    </row>
    <row r="706" spans="1:47" x14ac:dyDescent="0.35">
      <c r="A706" t="str">
        <f>_xlfn.XLOOKUP(B706,'country codes'!G:G,'country codes'!H:H,,0)</f>
        <v>Malawi</v>
      </c>
      <c r="B706" s="34" t="s">
        <v>179</v>
      </c>
      <c r="C706" s="41">
        <v>15581258.5</v>
      </c>
      <c r="D706" s="34" t="s">
        <v>227</v>
      </c>
      <c r="E706" s="34">
        <v>0</v>
      </c>
      <c r="F706" s="41">
        <v>16024775.499999996</v>
      </c>
      <c r="G706" s="34">
        <v>0</v>
      </c>
      <c r="I706" s="34">
        <v>0</v>
      </c>
      <c r="K706" s="34">
        <v>0</v>
      </c>
      <c r="M706" s="34">
        <v>0</v>
      </c>
      <c r="O706" s="34">
        <v>0</v>
      </c>
      <c r="P706" s="41">
        <v>18367882.999999985</v>
      </c>
      <c r="Q706" s="34">
        <v>0</v>
      </c>
      <c r="R706" s="34">
        <f t="shared" si="180"/>
        <v>178</v>
      </c>
      <c r="T706" s="34">
        <v>0</v>
      </c>
      <c r="V706" s="34">
        <v>0</v>
      </c>
      <c r="X706" s="34">
        <v>0</v>
      </c>
      <c r="Y706" s="41">
        <v>20405316.500000019</v>
      </c>
      <c r="Z706" s="34">
        <v>0</v>
      </c>
      <c r="AA706" s="34">
        <v>178</v>
      </c>
      <c r="AB706" s="35">
        <f t="shared" si="181"/>
        <v>0</v>
      </c>
      <c r="AC706" s="35">
        <f t="shared" si="182"/>
        <v>0</v>
      </c>
      <c r="AD706" s="35">
        <f t="shared" si="183"/>
        <v>0</v>
      </c>
      <c r="AE706" s="70">
        <f t="shared" si="184"/>
        <v>0</v>
      </c>
      <c r="AF706" s="70" t="str">
        <f t="shared" si="185"/>
        <v/>
      </c>
      <c r="AG706" s="70">
        <f t="shared" si="186"/>
        <v>178</v>
      </c>
      <c r="AH706" s="70" t="str">
        <f t="shared" si="187"/>
        <v>2018 (triag)</v>
      </c>
      <c r="AI706" s="70">
        <f t="shared" si="188"/>
        <v>178</v>
      </c>
      <c r="AJ706" s="70" t="str">
        <f t="shared" si="189"/>
        <v>2018 (triag)</v>
      </c>
      <c r="AK706" s="70" t="str">
        <f t="shared" si="190"/>
        <v/>
      </c>
      <c r="AL706" s="72">
        <f>IF(AK706="Adjust",(_xlfn.XLOOKUP(A706,'Adj factor'!A:A,'Adj factor'!I:I,,0)*AI706),'Aggregate (2)'!AI706)</f>
        <v>178</v>
      </c>
      <c r="AM706" s="72">
        <f t="shared" si="191"/>
        <v>178</v>
      </c>
      <c r="AN706" s="73" t="str">
        <f t="shared" si="192"/>
        <v>No change</v>
      </c>
      <c r="AO706" s="42">
        <f>VLOOKUP(B706,'Growthrates source'!A$2:H$49,8,FALSE)</f>
        <v>-0.13121558498618857</v>
      </c>
      <c r="AP706" s="42">
        <f>VLOOKUP(B706,'Growthrates source'!A$2:I$49,9,FALSE)</f>
        <v>0.50042870775453441</v>
      </c>
      <c r="AQ706" s="41">
        <f t="shared" si="193"/>
        <v>343.04494556808208</v>
      </c>
      <c r="AR706" s="41">
        <f t="shared" si="194"/>
        <v>798.76730739383152</v>
      </c>
      <c r="AS706" s="43">
        <f t="shared" si="195"/>
        <v>0</v>
      </c>
      <c r="AT706" s="43">
        <f t="shared" si="196"/>
        <v>9.6908282789040054E-2</v>
      </c>
      <c r="AU706" s="43">
        <f t="shared" si="197"/>
        <v>8.723216814598285E-2</v>
      </c>
    </row>
    <row r="707" spans="1:47" x14ac:dyDescent="0.35">
      <c r="A707" t="str">
        <f>_xlfn.XLOOKUP(B707,'country codes'!G:G,'country codes'!H:H,,0)</f>
        <v>Malawi</v>
      </c>
      <c r="B707" s="34" t="s">
        <v>179</v>
      </c>
      <c r="C707" s="41">
        <v>15581259.5</v>
      </c>
      <c r="D707" s="34" t="s">
        <v>228</v>
      </c>
      <c r="E707" s="34">
        <v>0</v>
      </c>
      <c r="F707" s="41">
        <v>16024775.499999996</v>
      </c>
      <c r="G707" s="34">
        <v>0</v>
      </c>
      <c r="I707" s="34">
        <v>0</v>
      </c>
      <c r="K707" s="34">
        <v>0</v>
      </c>
      <c r="M707" s="34">
        <v>0</v>
      </c>
      <c r="O707" s="34">
        <v>0</v>
      </c>
      <c r="P707" s="41">
        <v>18367882.999999985</v>
      </c>
      <c r="Q707" s="34">
        <v>0</v>
      </c>
      <c r="R707" s="34">
        <f t="shared" ref="R707:R770" si="198">MAX(Q707,AA707)</f>
        <v>178</v>
      </c>
      <c r="T707" s="34">
        <v>0</v>
      </c>
      <c r="V707" s="34">
        <v>2630</v>
      </c>
      <c r="X707" s="34">
        <v>0</v>
      </c>
      <c r="Y707" s="41">
        <v>20405316.500000019</v>
      </c>
      <c r="Z707" s="34">
        <v>561</v>
      </c>
      <c r="AA707" s="34">
        <v>178</v>
      </c>
      <c r="AB707" s="35">
        <f t="shared" ref="AB707:AB770" si="199">MAX(G707,E707,I707,K707)</f>
        <v>0</v>
      </c>
      <c r="AC707" s="35">
        <f t="shared" ref="AC707:AC770" si="200">MAX(M707,O707,Q707,T707)</f>
        <v>0</v>
      </c>
      <c r="AD707" s="35">
        <f t="shared" ref="AD707:AD770" si="201">MAX(V707,X707,Z707)</f>
        <v>2630</v>
      </c>
      <c r="AE707" s="70">
        <f t="shared" ref="AE707:AE770" si="202">IF(G707&gt;0,G707,IF(E707&gt;0,E707,IF(I707&gt;0,I707,K707)))</f>
        <v>0</v>
      </c>
      <c r="AF707" s="70" t="str">
        <f t="shared" ref="AF707:AF770" si="203">IF(AE707&gt;0,_xlfn.XLOOKUP(AE707,$B707:$K707,$B$1:$K$1,,0),"")</f>
        <v/>
      </c>
      <c r="AG707" s="70">
        <f t="shared" ref="AG707:AG770" si="204">IF(R707&gt;0,R707,IF(O707&gt;0,O707,T707))</f>
        <v>178</v>
      </c>
      <c r="AH707" s="70" t="str">
        <f t="shared" ref="AH707:AH770" si="205">IF(AG707&gt;0,_xlfn.XLOOKUP(AG707,$L707:$T707,$L$1:$T$1,,0),"")</f>
        <v>2018 (triag)</v>
      </c>
      <c r="AI707" s="70">
        <f t="shared" ref="AI707:AI770" si="206">IF((IF(Z707&gt;0,Z707,IF(X707&gt;0,X707,IF(V707&gt;0,V707,T707))))=0,AG707,IF(Z707&gt;0,Z707,IF(X707&gt;0,X707,IF(V707&gt;0,V707,T707))))</f>
        <v>561</v>
      </c>
      <c r="AJ707" s="70">
        <f t="shared" ref="AJ707:AJ770" si="207">IFERROR(IF(AI707&gt;0,_xlfn.XLOOKUP(AI707,$V707:$Z707,$V$1:$Z$1,,0),""),AH707)</f>
        <v>2022</v>
      </c>
      <c r="AK707" s="70" t="str">
        <f t="shared" ref="AK707:AK770" si="208">IF(AI707&lt;AG707,"Adjust","")</f>
        <v/>
      </c>
      <c r="AL707" s="72">
        <f>IF(AK707="Adjust",(_xlfn.XLOOKUP(A707,'Adj factor'!A:A,'Adj factor'!I:I,,0)*AI707),'Aggregate (2)'!AI707)</f>
        <v>561</v>
      </c>
      <c r="AM707" s="72">
        <f t="shared" ref="AM707:AM770" si="209">IF(AL707&lt;AG707,AG707,AL707)</f>
        <v>561</v>
      </c>
      <c r="AN707" s="73" t="str">
        <f t="shared" ref="AN707:AN770" si="210">IF(AL707&gt;AG707,"Increasing",IF(AL707&lt;AG707,"Decreasing","No change"))</f>
        <v>Increasing</v>
      </c>
      <c r="AO707" s="42">
        <f>VLOOKUP(B707,'Growthrates source'!A$2:H$49,8,FALSE)</f>
        <v>-0.13121558498618857</v>
      </c>
      <c r="AP707" s="42">
        <f>VLOOKUP(B707,'Growthrates source'!A$2:I$49,9,FALSE)</f>
        <v>0.50042870775453441</v>
      </c>
      <c r="AQ707" s="41">
        <f t="shared" ref="AQ707:AQ770" si="211">AA707/(EXP(AO707*5))</f>
        <v>343.04494556808208</v>
      </c>
      <c r="AR707" s="41">
        <f t="shared" ref="AR707:AR770" si="212">AA707*EXP(AP707*3)</f>
        <v>798.76730739383152</v>
      </c>
      <c r="AS707" s="43">
        <f t="shared" ref="AS707:AS770" si="213">(AE707*10000)/F707</f>
        <v>0</v>
      </c>
      <c r="AT707" s="43">
        <f t="shared" ref="AT707:AT770" si="214">(AG707*10000)/P707</f>
        <v>9.6908282789040054E-2</v>
      </c>
      <c r="AU707" s="43">
        <f t="shared" ref="AU707:AU770" si="215">(AM707*10000)/Y707</f>
        <v>0.27492835016795719</v>
      </c>
    </row>
    <row r="708" spans="1:47" x14ac:dyDescent="0.35">
      <c r="A708" t="str">
        <f>_xlfn.XLOOKUP(B708,'country codes'!G:G,'country codes'!H:H,,0)</f>
        <v>Malawi</v>
      </c>
      <c r="B708" s="34" t="s">
        <v>179</v>
      </c>
      <c r="C708" s="41">
        <v>15581260.5</v>
      </c>
      <c r="D708" s="34" t="s">
        <v>229</v>
      </c>
      <c r="E708" s="34">
        <v>0</v>
      </c>
      <c r="F708" s="41">
        <v>16024775.499999996</v>
      </c>
      <c r="G708" s="34">
        <v>0</v>
      </c>
      <c r="I708" s="34">
        <v>0</v>
      </c>
      <c r="K708" s="34">
        <v>0</v>
      </c>
      <c r="M708" s="34">
        <v>0</v>
      </c>
      <c r="O708" s="34">
        <v>0</v>
      </c>
      <c r="P708" s="41">
        <v>18367882.999999985</v>
      </c>
      <c r="Q708" s="34">
        <v>0</v>
      </c>
      <c r="R708" s="34">
        <f t="shared" si="198"/>
        <v>0</v>
      </c>
      <c r="T708" s="34">
        <v>0</v>
      </c>
      <c r="V708" s="34">
        <v>0</v>
      </c>
      <c r="X708" s="34">
        <v>0</v>
      </c>
      <c r="Y708" s="41">
        <v>20405316.500000019</v>
      </c>
      <c r="Z708" s="34">
        <v>12</v>
      </c>
      <c r="AA708" s="34">
        <v>0</v>
      </c>
      <c r="AB708" s="35">
        <f t="shared" si="199"/>
        <v>0</v>
      </c>
      <c r="AC708" s="35">
        <f t="shared" si="200"/>
        <v>0</v>
      </c>
      <c r="AD708" s="35">
        <f t="shared" si="201"/>
        <v>12</v>
      </c>
      <c r="AE708" s="70">
        <f t="shared" si="202"/>
        <v>0</v>
      </c>
      <c r="AF708" s="70" t="str">
        <f t="shared" si="203"/>
        <v/>
      </c>
      <c r="AG708" s="70">
        <f t="shared" si="204"/>
        <v>0</v>
      </c>
      <c r="AH708" s="70" t="str">
        <f t="shared" si="205"/>
        <v/>
      </c>
      <c r="AI708" s="70">
        <f t="shared" si="206"/>
        <v>12</v>
      </c>
      <c r="AJ708" s="70">
        <f t="shared" si="207"/>
        <v>2022</v>
      </c>
      <c r="AK708" s="70" t="str">
        <f t="shared" si="208"/>
        <v/>
      </c>
      <c r="AL708" s="72">
        <f>IF(AK708="Adjust",(_xlfn.XLOOKUP(A708,'Adj factor'!A:A,'Adj factor'!I:I,,0)*AI708),'Aggregate (2)'!AI708)</f>
        <v>12</v>
      </c>
      <c r="AM708" s="72">
        <f t="shared" si="209"/>
        <v>12</v>
      </c>
      <c r="AN708" s="73" t="str">
        <f t="shared" si="210"/>
        <v>Increasing</v>
      </c>
      <c r="AO708" s="42">
        <f>VLOOKUP(B708,'Growthrates source'!A$2:H$49,8,FALSE)</f>
        <v>-0.13121558498618857</v>
      </c>
      <c r="AP708" s="42">
        <f>VLOOKUP(B708,'Growthrates source'!A$2:I$49,9,FALSE)</f>
        <v>0.50042870775453441</v>
      </c>
      <c r="AQ708" s="41">
        <f t="shared" si="211"/>
        <v>0</v>
      </c>
      <c r="AR708" s="41">
        <f t="shared" si="212"/>
        <v>0</v>
      </c>
      <c r="AS708" s="43">
        <f t="shared" si="213"/>
        <v>0</v>
      </c>
      <c r="AT708" s="43">
        <f t="shared" si="214"/>
        <v>0</v>
      </c>
      <c r="AU708" s="43">
        <f t="shared" si="215"/>
        <v>5.8808203244482826E-3</v>
      </c>
    </row>
    <row r="709" spans="1:47" x14ac:dyDescent="0.35">
      <c r="A709" t="str">
        <f>_xlfn.XLOOKUP(B709,'country codes'!G:G,'country codes'!H:H,,0)</f>
        <v>Malawi</v>
      </c>
      <c r="B709" s="34" t="s">
        <v>179</v>
      </c>
      <c r="C709" s="41">
        <v>15581261.5</v>
      </c>
      <c r="D709" s="34" t="s">
        <v>133</v>
      </c>
      <c r="E709" s="34">
        <v>0</v>
      </c>
      <c r="F709" s="41">
        <v>16024775.499999996</v>
      </c>
      <c r="G709" s="34">
        <v>0</v>
      </c>
      <c r="I709" s="34">
        <v>0</v>
      </c>
      <c r="K709" s="34">
        <v>0</v>
      </c>
      <c r="M709" s="34">
        <v>0</v>
      </c>
      <c r="O709" s="34">
        <v>0</v>
      </c>
      <c r="P709" s="41">
        <v>18367882.999999985</v>
      </c>
      <c r="Q709" s="34">
        <v>542</v>
      </c>
      <c r="R709" s="34">
        <f t="shared" si="198"/>
        <v>542</v>
      </c>
      <c r="T709" s="34">
        <v>0</v>
      </c>
      <c r="V709" s="34">
        <v>743</v>
      </c>
      <c r="X709" s="34">
        <v>0</v>
      </c>
      <c r="Y709" s="41">
        <v>20405316.500000019</v>
      </c>
      <c r="Z709" s="34">
        <v>81</v>
      </c>
      <c r="AA709" s="34">
        <v>0</v>
      </c>
      <c r="AB709" s="35">
        <f t="shared" si="199"/>
        <v>0</v>
      </c>
      <c r="AC709" s="35">
        <f t="shared" si="200"/>
        <v>542</v>
      </c>
      <c r="AD709" s="35">
        <f t="shared" si="201"/>
        <v>743</v>
      </c>
      <c r="AE709" s="70">
        <f t="shared" si="202"/>
        <v>0</v>
      </c>
      <c r="AF709" s="70" t="str">
        <f t="shared" si="203"/>
        <v/>
      </c>
      <c r="AG709" s="70">
        <f t="shared" si="204"/>
        <v>542</v>
      </c>
      <c r="AH709" s="70">
        <f t="shared" si="205"/>
        <v>2018</v>
      </c>
      <c r="AI709" s="70">
        <f t="shared" si="206"/>
        <v>81</v>
      </c>
      <c r="AJ709" s="70">
        <f t="shared" si="207"/>
        <v>2022</v>
      </c>
      <c r="AK709" s="70" t="str">
        <f t="shared" si="208"/>
        <v>Adjust</v>
      </c>
      <c r="AL709" s="72">
        <f>IF(AK709="Adjust",(_xlfn.XLOOKUP(A709,'Adj factor'!A:A,'Adj factor'!I:I,,0)*AI709),'Aggregate (2)'!AI709)</f>
        <v>89.747656415694607</v>
      </c>
      <c r="AM709" s="72">
        <f t="shared" si="209"/>
        <v>542</v>
      </c>
      <c r="AN709" s="73" t="str">
        <f t="shared" si="210"/>
        <v>Decreasing</v>
      </c>
      <c r="AO709" s="42">
        <f>VLOOKUP(B709,'Growthrates source'!A$2:H$49,8,FALSE)</f>
        <v>-0.13121558498618857</v>
      </c>
      <c r="AP709" s="42">
        <f>VLOOKUP(B709,'Growthrates source'!A$2:I$49,9,FALSE)</f>
        <v>0.50042870775453441</v>
      </c>
      <c r="AQ709" s="41">
        <f t="shared" si="211"/>
        <v>0</v>
      </c>
      <c r="AR709" s="41">
        <f t="shared" si="212"/>
        <v>0</v>
      </c>
      <c r="AS709" s="43">
        <f t="shared" si="213"/>
        <v>0</v>
      </c>
      <c r="AT709" s="43">
        <f t="shared" si="214"/>
        <v>0.29508027680707705</v>
      </c>
      <c r="AU709" s="43">
        <f t="shared" si="215"/>
        <v>0.26561705132091407</v>
      </c>
    </row>
    <row r="710" spans="1:47" x14ac:dyDescent="0.35">
      <c r="A710" t="str">
        <f>_xlfn.XLOOKUP(B710,'country codes'!G:G,'country codes'!H:H,,0)</f>
        <v>Malawi</v>
      </c>
      <c r="B710" s="34" t="s">
        <v>179</v>
      </c>
      <c r="C710" s="41">
        <v>15581262.5</v>
      </c>
      <c r="D710" s="34" t="s">
        <v>230</v>
      </c>
      <c r="E710" s="34">
        <v>0</v>
      </c>
      <c r="F710" s="41">
        <v>16024775.499999996</v>
      </c>
      <c r="G710" s="34">
        <v>0</v>
      </c>
      <c r="I710" s="34">
        <v>0</v>
      </c>
      <c r="K710" s="34">
        <v>0</v>
      </c>
      <c r="M710" s="34">
        <v>0</v>
      </c>
      <c r="O710" s="34">
        <v>0</v>
      </c>
      <c r="P710" s="41">
        <v>18367882.999999985</v>
      </c>
      <c r="Q710" s="34">
        <v>0</v>
      </c>
      <c r="R710" s="34">
        <f t="shared" si="198"/>
        <v>2804</v>
      </c>
      <c r="T710" s="34">
        <v>0</v>
      </c>
      <c r="V710" s="34">
        <v>1809</v>
      </c>
      <c r="X710" s="34">
        <v>0</v>
      </c>
      <c r="Y710" s="41">
        <v>20405316.500000019</v>
      </c>
      <c r="Z710" s="34">
        <v>1661</v>
      </c>
      <c r="AA710" s="34">
        <v>2804</v>
      </c>
      <c r="AB710" s="35">
        <f t="shared" si="199"/>
        <v>0</v>
      </c>
      <c r="AC710" s="35">
        <f t="shared" si="200"/>
        <v>0</v>
      </c>
      <c r="AD710" s="35">
        <f t="shared" si="201"/>
        <v>1809</v>
      </c>
      <c r="AE710" s="70">
        <f t="shared" si="202"/>
        <v>0</v>
      </c>
      <c r="AF710" s="70" t="str">
        <f t="shared" si="203"/>
        <v/>
      </c>
      <c r="AG710" s="70">
        <f t="shared" si="204"/>
        <v>2804</v>
      </c>
      <c r="AH710" s="70" t="str">
        <f t="shared" si="205"/>
        <v>2018 (triag)</v>
      </c>
      <c r="AI710" s="70">
        <f t="shared" si="206"/>
        <v>1661</v>
      </c>
      <c r="AJ710" s="70">
        <f t="shared" si="207"/>
        <v>2022</v>
      </c>
      <c r="AK710" s="70" t="str">
        <f t="shared" si="208"/>
        <v>Adjust</v>
      </c>
      <c r="AL710" s="72">
        <f>IF(AK710="Adjust",(_xlfn.XLOOKUP(A710,'Adj factor'!A:A,'Adj factor'!I:I,,0)*AI710),'Aggregate (2)'!AI710)</f>
        <v>1840.3809544008486</v>
      </c>
      <c r="AM710" s="72">
        <f t="shared" si="209"/>
        <v>2804</v>
      </c>
      <c r="AN710" s="73" t="str">
        <f t="shared" si="210"/>
        <v>Decreasing</v>
      </c>
      <c r="AO710" s="42">
        <f>VLOOKUP(B710,'Growthrates source'!A$2:H$49,8,FALSE)</f>
        <v>-0.13121558498618857</v>
      </c>
      <c r="AP710" s="42">
        <f>VLOOKUP(B710,'Growthrates source'!A$2:I$49,9,FALSE)</f>
        <v>0.50042870775453441</v>
      </c>
      <c r="AQ710" s="41">
        <f t="shared" si="211"/>
        <v>5403.9215020949559</v>
      </c>
      <c r="AR710" s="41">
        <f t="shared" si="212"/>
        <v>12582.828819844402</v>
      </c>
      <c r="AS710" s="43">
        <f t="shared" si="213"/>
        <v>0</v>
      </c>
      <c r="AT710" s="43">
        <f t="shared" si="214"/>
        <v>1.5265776682048782</v>
      </c>
      <c r="AU710" s="43">
        <f t="shared" si="215"/>
        <v>1.3741516824794153</v>
      </c>
    </row>
    <row r="711" spans="1:47" x14ac:dyDescent="0.35">
      <c r="A711" t="str">
        <f>_xlfn.XLOOKUP(B711,'country codes'!G:G,'country codes'!H:H,,0)</f>
        <v>Malawi</v>
      </c>
      <c r="B711" s="34" t="s">
        <v>179</v>
      </c>
      <c r="C711" s="41">
        <v>15581263.5</v>
      </c>
      <c r="D711" s="34" t="s">
        <v>136</v>
      </c>
      <c r="E711" s="34">
        <v>0</v>
      </c>
      <c r="F711" s="41">
        <v>16024775.499999996</v>
      </c>
      <c r="G711" s="34">
        <v>0</v>
      </c>
      <c r="I711" s="34">
        <v>0</v>
      </c>
      <c r="K711" s="34">
        <v>0</v>
      </c>
      <c r="M711" s="34">
        <v>0</v>
      </c>
      <c r="O711" s="34">
        <v>0</v>
      </c>
      <c r="P711" s="41">
        <v>18367882.999999985</v>
      </c>
      <c r="Q711" s="34">
        <v>0</v>
      </c>
      <c r="R711" s="34">
        <f t="shared" si="198"/>
        <v>44</v>
      </c>
      <c r="T711" s="34">
        <v>0</v>
      </c>
      <c r="V711" s="34">
        <v>0</v>
      </c>
      <c r="X711" s="34">
        <v>0</v>
      </c>
      <c r="Y711" s="41">
        <v>20405316.500000019</v>
      </c>
      <c r="Z711" s="34">
        <v>610</v>
      </c>
      <c r="AA711" s="34">
        <v>44</v>
      </c>
      <c r="AB711" s="35">
        <f t="shared" si="199"/>
        <v>0</v>
      </c>
      <c r="AC711" s="35">
        <f t="shared" si="200"/>
        <v>0</v>
      </c>
      <c r="AD711" s="35">
        <f t="shared" si="201"/>
        <v>610</v>
      </c>
      <c r="AE711" s="70">
        <f t="shared" si="202"/>
        <v>0</v>
      </c>
      <c r="AF711" s="70" t="str">
        <f t="shared" si="203"/>
        <v/>
      </c>
      <c r="AG711" s="70">
        <f t="shared" si="204"/>
        <v>44</v>
      </c>
      <c r="AH711" s="70" t="str">
        <f t="shared" si="205"/>
        <v>2018 (triag)</v>
      </c>
      <c r="AI711" s="70">
        <f t="shared" si="206"/>
        <v>610</v>
      </c>
      <c r="AJ711" s="70">
        <f t="shared" si="207"/>
        <v>2022</v>
      </c>
      <c r="AK711" s="70" t="str">
        <f t="shared" si="208"/>
        <v/>
      </c>
      <c r="AL711" s="72">
        <f>IF(AK711="Adjust",(_xlfn.XLOOKUP(A711,'Adj factor'!A:A,'Adj factor'!I:I,,0)*AI711),'Aggregate (2)'!AI711)</f>
        <v>610</v>
      </c>
      <c r="AM711" s="72">
        <f t="shared" si="209"/>
        <v>610</v>
      </c>
      <c r="AN711" s="73" t="str">
        <f t="shared" si="210"/>
        <v>Increasing</v>
      </c>
      <c r="AO711" s="42">
        <f>VLOOKUP(B711,'Growthrates source'!A$2:H$49,8,FALSE)</f>
        <v>-0.13121558498618857</v>
      </c>
      <c r="AP711" s="42">
        <f>VLOOKUP(B711,'Growthrates source'!A$2:I$49,9,FALSE)</f>
        <v>0.50042870775453441</v>
      </c>
      <c r="AQ711" s="41">
        <f t="shared" si="211"/>
        <v>84.797626994357373</v>
      </c>
      <c r="AR711" s="41">
        <f t="shared" si="212"/>
        <v>197.44809845690216</v>
      </c>
      <c r="AS711" s="43">
        <f t="shared" si="213"/>
        <v>0</v>
      </c>
      <c r="AT711" s="43">
        <f t="shared" si="214"/>
        <v>2.3954856419762711E-2</v>
      </c>
      <c r="AU711" s="43">
        <f t="shared" si="215"/>
        <v>0.29894169982612101</v>
      </c>
    </row>
    <row r="712" spans="1:47" x14ac:dyDescent="0.35">
      <c r="A712" t="str">
        <f>_xlfn.XLOOKUP(B712,'country codes'!G:G,'country codes'!H:H,,0)</f>
        <v>Malawi</v>
      </c>
      <c r="B712" s="34" t="s">
        <v>179</v>
      </c>
      <c r="C712" s="41">
        <v>15581264.5</v>
      </c>
      <c r="D712" s="34" t="s">
        <v>231</v>
      </c>
      <c r="E712" s="34">
        <v>0</v>
      </c>
      <c r="F712" s="41">
        <v>16024775.499999996</v>
      </c>
      <c r="G712" s="34">
        <v>0</v>
      </c>
      <c r="I712" s="34">
        <v>0</v>
      </c>
      <c r="K712" s="34">
        <v>0</v>
      </c>
      <c r="M712" s="34">
        <v>0</v>
      </c>
      <c r="O712" s="34">
        <v>0</v>
      </c>
      <c r="P712" s="41">
        <v>18367882.999999985</v>
      </c>
      <c r="Q712" s="34">
        <v>0</v>
      </c>
      <c r="R712" s="34">
        <f t="shared" si="198"/>
        <v>306</v>
      </c>
      <c r="T712" s="34">
        <v>0</v>
      </c>
      <c r="V712" s="34">
        <v>0</v>
      </c>
      <c r="X712" s="34">
        <v>0</v>
      </c>
      <c r="Y712" s="41">
        <v>20405316.500000019</v>
      </c>
      <c r="Z712" s="34">
        <v>0</v>
      </c>
      <c r="AA712" s="34">
        <v>306</v>
      </c>
      <c r="AB712" s="35">
        <f t="shared" si="199"/>
        <v>0</v>
      </c>
      <c r="AC712" s="35">
        <f t="shared" si="200"/>
        <v>0</v>
      </c>
      <c r="AD712" s="35">
        <f t="shared" si="201"/>
        <v>0</v>
      </c>
      <c r="AE712" s="70">
        <f t="shared" si="202"/>
        <v>0</v>
      </c>
      <c r="AF712" s="70" t="str">
        <f t="shared" si="203"/>
        <v/>
      </c>
      <c r="AG712" s="70">
        <f t="shared" si="204"/>
        <v>306</v>
      </c>
      <c r="AH712" s="70" t="str">
        <f t="shared" si="205"/>
        <v>2018 (triag)</v>
      </c>
      <c r="AI712" s="70">
        <f t="shared" si="206"/>
        <v>306</v>
      </c>
      <c r="AJ712" s="70" t="str">
        <f t="shared" si="207"/>
        <v>2018 (triag)</v>
      </c>
      <c r="AK712" s="70" t="str">
        <f t="shared" si="208"/>
        <v/>
      </c>
      <c r="AL712" s="72">
        <f>IF(AK712="Adjust",(_xlfn.XLOOKUP(A712,'Adj factor'!A:A,'Adj factor'!I:I,,0)*AI712),'Aggregate (2)'!AI712)</f>
        <v>306</v>
      </c>
      <c r="AM712" s="72">
        <f t="shared" si="209"/>
        <v>306</v>
      </c>
      <c r="AN712" s="73" t="str">
        <f t="shared" si="210"/>
        <v>No change</v>
      </c>
      <c r="AO712" s="42">
        <f>VLOOKUP(B712,'Growthrates source'!A$2:H$49,8,FALSE)</f>
        <v>-0.13121558498618857</v>
      </c>
      <c r="AP712" s="42">
        <f>VLOOKUP(B712,'Growthrates source'!A$2:I$49,9,FALSE)</f>
        <v>0.50042870775453441</v>
      </c>
      <c r="AQ712" s="41">
        <f t="shared" si="211"/>
        <v>589.72895136984903</v>
      </c>
      <c r="AR712" s="41">
        <f t="shared" si="212"/>
        <v>1373.1617756320923</v>
      </c>
      <c r="AS712" s="43">
        <f t="shared" si="213"/>
        <v>0</v>
      </c>
      <c r="AT712" s="43">
        <f t="shared" si="214"/>
        <v>0.16659513782834975</v>
      </c>
      <c r="AU712" s="43">
        <f t="shared" si="215"/>
        <v>0.14996091827343119</v>
      </c>
    </row>
    <row r="713" spans="1:47" x14ac:dyDescent="0.35">
      <c r="A713" t="str">
        <f>_xlfn.XLOOKUP(B713,'country codes'!G:G,'country codes'!H:H,,0)</f>
        <v>Malawi</v>
      </c>
      <c r="B713" s="34" t="s">
        <v>179</v>
      </c>
      <c r="C713" s="41">
        <v>15581265.5</v>
      </c>
      <c r="D713" s="34" t="s">
        <v>141</v>
      </c>
      <c r="E713" s="34">
        <v>0</v>
      </c>
      <c r="F713" s="41">
        <v>16024775.499999996</v>
      </c>
      <c r="G713" s="34">
        <v>0</v>
      </c>
      <c r="I713" s="34">
        <v>0</v>
      </c>
      <c r="K713" s="34">
        <v>0</v>
      </c>
      <c r="M713" s="34">
        <v>0</v>
      </c>
      <c r="O713" s="34">
        <v>0</v>
      </c>
      <c r="P713" s="41">
        <v>18367882.999999985</v>
      </c>
      <c r="Q713" s="34">
        <v>0</v>
      </c>
      <c r="R713" s="34">
        <f t="shared" si="198"/>
        <v>13</v>
      </c>
      <c r="T713" s="34">
        <v>0</v>
      </c>
      <c r="V713" s="34">
        <v>91</v>
      </c>
      <c r="X713" s="34">
        <v>0</v>
      </c>
      <c r="Y713" s="41">
        <v>20405316.500000019</v>
      </c>
      <c r="Z713" s="34">
        <v>73</v>
      </c>
      <c r="AA713" s="34">
        <v>13</v>
      </c>
      <c r="AB713" s="35">
        <f t="shared" si="199"/>
        <v>0</v>
      </c>
      <c r="AC713" s="35">
        <f t="shared" si="200"/>
        <v>0</v>
      </c>
      <c r="AD713" s="35">
        <f t="shared" si="201"/>
        <v>91</v>
      </c>
      <c r="AE713" s="70">
        <f t="shared" si="202"/>
        <v>0</v>
      </c>
      <c r="AF713" s="70" t="str">
        <f t="shared" si="203"/>
        <v/>
      </c>
      <c r="AG713" s="70">
        <f t="shared" si="204"/>
        <v>13</v>
      </c>
      <c r="AH713" s="70" t="str">
        <f t="shared" si="205"/>
        <v>2018 (triag)</v>
      </c>
      <c r="AI713" s="70">
        <f t="shared" si="206"/>
        <v>73</v>
      </c>
      <c r="AJ713" s="70">
        <f t="shared" si="207"/>
        <v>2022</v>
      </c>
      <c r="AK713" s="70" t="str">
        <f t="shared" si="208"/>
        <v/>
      </c>
      <c r="AL713" s="72">
        <f>IF(AK713="Adjust",(_xlfn.XLOOKUP(A713,'Adj factor'!A:A,'Adj factor'!I:I,,0)*AI713),'Aggregate (2)'!AI713)</f>
        <v>73</v>
      </c>
      <c r="AM713" s="72">
        <f t="shared" si="209"/>
        <v>73</v>
      </c>
      <c r="AN713" s="73" t="str">
        <f t="shared" si="210"/>
        <v>Increasing</v>
      </c>
      <c r="AO713" s="42">
        <f>VLOOKUP(B713,'Growthrates source'!A$2:H$49,8,FALSE)</f>
        <v>-0.13121558498618857</v>
      </c>
      <c r="AP713" s="42">
        <f>VLOOKUP(B713,'Growthrates source'!A$2:I$49,9,FALSE)</f>
        <v>0.50042870775453441</v>
      </c>
      <c r="AQ713" s="41">
        <f t="shared" si="211"/>
        <v>25.053844339241952</v>
      </c>
      <c r="AR713" s="41">
        <f t="shared" si="212"/>
        <v>58.336938180448371</v>
      </c>
      <c r="AS713" s="43">
        <f t="shared" si="213"/>
        <v>0</v>
      </c>
      <c r="AT713" s="43">
        <f t="shared" si="214"/>
        <v>7.077571214929892E-3</v>
      </c>
      <c r="AU713" s="43">
        <f t="shared" si="215"/>
        <v>3.5774990307060384E-2</v>
      </c>
    </row>
    <row r="714" spans="1:47" x14ac:dyDescent="0.35">
      <c r="A714" t="str">
        <f>_xlfn.XLOOKUP(B714,'country codes'!G:G,'country codes'!H:H,,0)</f>
        <v>Malawi</v>
      </c>
      <c r="B714" s="34" t="s">
        <v>179</v>
      </c>
      <c r="C714" s="41">
        <v>15581266.5</v>
      </c>
      <c r="D714" s="34" t="s">
        <v>232</v>
      </c>
      <c r="E714" s="34">
        <v>0</v>
      </c>
      <c r="F714" s="41">
        <v>16024775.499999996</v>
      </c>
      <c r="G714" s="34">
        <v>0</v>
      </c>
      <c r="I714" s="34">
        <v>0</v>
      </c>
      <c r="K714" s="34">
        <v>0</v>
      </c>
      <c r="M714" s="34">
        <v>0</v>
      </c>
      <c r="O714" s="34">
        <v>0</v>
      </c>
      <c r="P714" s="41">
        <v>18367882.999999985</v>
      </c>
      <c r="Q714" s="34">
        <v>0</v>
      </c>
      <c r="R714" s="34">
        <f t="shared" si="198"/>
        <v>0</v>
      </c>
      <c r="T714" s="34">
        <v>0</v>
      </c>
      <c r="V714" s="34">
        <v>0</v>
      </c>
      <c r="X714" s="34">
        <v>0</v>
      </c>
      <c r="Y714" s="41">
        <v>20405316.500000019</v>
      </c>
      <c r="Z714" s="34">
        <v>0</v>
      </c>
      <c r="AA714" s="34">
        <v>0</v>
      </c>
      <c r="AB714" s="35">
        <f t="shared" si="199"/>
        <v>0</v>
      </c>
      <c r="AC714" s="35">
        <f t="shared" si="200"/>
        <v>0</v>
      </c>
      <c r="AD714" s="35">
        <f t="shared" si="201"/>
        <v>0</v>
      </c>
      <c r="AE714" s="70">
        <f t="shared" si="202"/>
        <v>0</v>
      </c>
      <c r="AF714" s="70" t="str">
        <f t="shared" si="203"/>
        <v/>
      </c>
      <c r="AG714" s="70">
        <f t="shared" si="204"/>
        <v>0</v>
      </c>
      <c r="AH714" s="70" t="str">
        <f t="shared" si="205"/>
        <v/>
      </c>
      <c r="AI714" s="70">
        <f t="shared" si="206"/>
        <v>0</v>
      </c>
      <c r="AJ714" s="70" t="str">
        <f t="shared" si="207"/>
        <v/>
      </c>
      <c r="AK714" s="70" t="str">
        <f t="shared" si="208"/>
        <v/>
      </c>
      <c r="AL714" s="72">
        <f>IF(AK714="Adjust",(_xlfn.XLOOKUP(A714,'Adj factor'!A:A,'Adj factor'!I:I,,0)*AI714),'Aggregate (2)'!AI714)</f>
        <v>0</v>
      </c>
      <c r="AM714" s="72">
        <f t="shared" si="209"/>
        <v>0</v>
      </c>
      <c r="AN714" s="73" t="str">
        <f t="shared" si="210"/>
        <v>No change</v>
      </c>
      <c r="AO714" s="42">
        <f>VLOOKUP(B714,'Growthrates source'!A$2:H$49,8,FALSE)</f>
        <v>-0.13121558498618857</v>
      </c>
      <c r="AP714" s="42">
        <f>VLOOKUP(B714,'Growthrates source'!A$2:I$49,9,FALSE)</f>
        <v>0.50042870775453441</v>
      </c>
      <c r="AQ714" s="41">
        <f t="shared" si="211"/>
        <v>0</v>
      </c>
      <c r="AR714" s="41">
        <f t="shared" si="212"/>
        <v>0</v>
      </c>
      <c r="AS714" s="43">
        <f t="shared" si="213"/>
        <v>0</v>
      </c>
      <c r="AT714" s="43">
        <f t="shared" si="214"/>
        <v>0</v>
      </c>
      <c r="AU714" s="43">
        <f t="shared" si="215"/>
        <v>0</v>
      </c>
    </row>
    <row r="715" spans="1:47" x14ac:dyDescent="0.35">
      <c r="A715" t="str">
        <f>_xlfn.XLOOKUP(B715,'country codes'!G:G,'country codes'!H:H,,0)</f>
        <v>Malawi</v>
      </c>
      <c r="B715" s="34" t="s">
        <v>179</v>
      </c>
      <c r="C715" s="41">
        <v>15581267.5</v>
      </c>
      <c r="D715" s="34" t="s">
        <v>233</v>
      </c>
      <c r="E715" s="34">
        <v>0</v>
      </c>
      <c r="F715" s="41">
        <v>16024775.499999996</v>
      </c>
      <c r="G715" s="34">
        <v>0</v>
      </c>
      <c r="I715" s="34">
        <v>0</v>
      </c>
      <c r="K715" s="34">
        <v>0</v>
      </c>
      <c r="M715" s="34">
        <v>0</v>
      </c>
      <c r="O715" s="34">
        <v>0</v>
      </c>
      <c r="P715" s="41">
        <v>18367882.999999985</v>
      </c>
      <c r="Q715" s="34">
        <v>0</v>
      </c>
      <c r="R715" s="34">
        <f t="shared" si="198"/>
        <v>0</v>
      </c>
      <c r="T715" s="34">
        <v>0</v>
      </c>
      <c r="V715" s="34">
        <v>0</v>
      </c>
      <c r="X715" s="34">
        <v>0</v>
      </c>
      <c r="Y715" s="41">
        <v>20405316.500000019</v>
      </c>
      <c r="Z715" s="34">
        <v>11178</v>
      </c>
      <c r="AA715" s="34">
        <v>0</v>
      </c>
      <c r="AB715" s="35">
        <f t="shared" si="199"/>
        <v>0</v>
      </c>
      <c r="AC715" s="35">
        <f t="shared" si="200"/>
        <v>0</v>
      </c>
      <c r="AD715" s="35">
        <f t="shared" si="201"/>
        <v>11178</v>
      </c>
      <c r="AE715" s="70">
        <f t="shared" si="202"/>
        <v>0</v>
      </c>
      <c r="AF715" s="70" t="str">
        <f t="shared" si="203"/>
        <v/>
      </c>
      <c r="AG715" s="70">
        <f t="shared" si="204"/>
        <v>0</v>
      </c>
      <c r="AH715" s="70" t="str">
        <f t="shared" si="205"/>
        <v/>
      </c>
      <c r="AI715" s="70">
        <f t="shared" si="206"/>
        <v>11178</v>
      </c>
      <c r="AJ715" s="70">
        <f t="shared" si="207"/>
        <v>2022</v>
      </c>
      <c r="AK715" s="70" t="str">
        <f t="shared" si="208"/>
        <v/>
      </c>
      <c r="AL715" s="72">
        <f>IF(AK715="Adjust",(_xlfn.XLOOKUP(A715,'Adj factor'!A:A,'Adj factor'!I:I,,0)*AI715),'Aggregate (2)'!AI715)</f>
        <v>11178</v>
      </c>
      <c r="AM715" s="72">
        <f t="shared" si="209"/>
        <v>11178</v>
      </c>
      <c r="AN715" s="73" t="str">
        <f t="shared" si="210"/>
        <v>Increasing</v>
      </c>
      <c r="AO715" s="42">
        <f>VLOOKUP(B715,'Growthrates source'!A$2:H$49,8,FALSE)</f>
        <v>-0.13121558498618857</v>
      </c>
      <c r="AP715" s="42">
        <f>VLOOKUP(B715,'Growthrates source'!A$2:I$49,9,FALSE)</f>
        <v>0.50042870775453441</v>
      </c>
      <c r="AQ715" s="41">
        <f t="shared" si="211"/>
        <v>0</v>
      </c>
      <c r="AR715" s="41">
        <f t="shared" si="212"/>
        <v>0</v>
      </c>
      <c r="AS715" s="43">
        <f t="shared" si="213"/>
        <v>0</v>
      </c>
      <c r="AT715" s="43">
        <f t="shared" si="214"/>
        <v>0</v>
      </c>
      <c r="AU715" s="43">
        <f t="shared" si="215"/>
        <v>5.4779841322235754</v>
      </c>
    </row>
    <row r="716" spans="1:47" x14ac:dyDescent="0.35">
      <c r="A716" t="str">
        <f>_xlfn.XLOOKUP(B716,'country codes'!G:G,'country codes'!H:H,,0)</f>
        <v>Malawi</v>
      </c>
      <c r="B716" s="34" t="s">
        <v>179</v>
      </c>
      <c r="C716" s="41">
        <v>15581268.5</v>
      </c>
      <c r="D716" s="34" t="s">
        <v>134</v>
      </c>
      <c r="E716" s="34">
        <v>0</v>
      </c>
      <c r="F716" s="41">
        <v>16024775.499999996</v>
      </c>
      <c r="G716" s="34">
        <v>0</v>
      </c>
      <c r="I716" s="34">
        <v>0</v>
      </c>
      <c r="K716" s="34">
        <v>0</v>
      </c>
      <c r="M716" s="34">
        <v>397</v>
      </c>
      <c r="O716" s="34">
        <v>0</v>
      </c>
      <c r="P716" s="41">
        <v>18367882.999999985</v>
      </c>
      <c r="Q716" s="34">
        <v>0</v>
      </c>
      <c r="R716" s="34">
        <f t="shared" si="198"/>
        <v>542</v>
      </c>
      <c r="T716" s="34">
        <v>0</v>
      </c>
      <c r="V716" s="34">
        <v>282</v>
      </c>
      <c r="X716" s="34">
        <v>0</v>
      </c>
      <c r="Y716" s="41">
        <v>20405316.500000019</v>
      </c>
      <c r="Z716" s="34">
        <v>189</v>
      </c>
      <c r="AA716" s="34">
        <v>542</v>
      </c>
      <c r="AB716" s="35">
        <f t="shared" si="199"/>
        <v>0</v>
      </c>
      <c r="AC716" s="35">
        <f t="shared" si="200"/>
        <v>397</v>
      </c>
      <c r="AD716" s="35">
        <f t="shared" si="201"/>
        <v>282</v>
      </c>
      <c r="AE716" s="70">
        <f t="shared" si="202"/>
        <v>0</v>
      </c>
      <c r="AF716" s="70" t="str">
        <f t="shared" si="203"/>
        <v/>
      </c>
      <c r="AG716" s="70">
        <f t="shared" si="204"/>
        <v>542</v>
      </c>
      <c r="AH716" s="70" t="str">
        <f t="shared" si="205"/>
        <v>2018 (triag)</v>
      </c>
      <c r="AI716" s="70">
        <f t="shared" si="206"/>
        <v>189</v>
      </c>
      <c r="AJ716" s="70">
        <f t="shared" si="207"/>
        <v>2022</v>
      </c>
      <c r="AK716" s="70" t="str">
        <f t="shared" si="208"/>
        <v>Adjust</v>
      </c>
      <c r="AL716" s="72">
        <f>IF(AK716="Adjust",(_xlfn.XLOOKUP(A716,'Adj factor'!A:A,'Adj factor'!I:I,,0)*AI716),'Aggregate (2)'!AI716)</f>
        <v>209.41119830328739</v>
      </c>
      <c r="AM716" s="72">
        <f t="shared" si="209"/>
        <v>542</v>
      </c>
      <c r="AN716" s="73" t="str">
        <f t="shared" si="210"/>
        <v>Decreasing</v>
      </c>
      <c r="AO716" s="42">
        <f>VLOOKUP(B716,'Growthrates source'!A$2:H$49,8,FALSE)</f>
        <v>-0.13121558498618857</v>
      </c>
      <c r="AP716" s="42">
        <f>VLOOKUP(B716,'Growthrates source'!A$2:I$49,9,FALSE)</f>
        <v>0.50042870775453441</v>
      </c>
      <c r="AQ716" s="41">
        <f t="shared" si="211"/>
        <v>1044.5525870668569</v>
      </c>
      <c r="AR716" s="41">
        <f t="shared" si="212"/>
        <v>2432.2015764463858</v>
      </c>
      <c r="AS716" s="43">
        <f t="shared" si="213"/>
        <v>0</v>
      </c>
      <c r="AT716" s="43">
        <f t="shared" si="214"/>
        <v>0.29508027680707705</v>
      </c>
      <c r="AU716" s="43">
        <f t="shared" si="215"/>
        <v>0.26561705132091407</v>
      </c>
    </row>
    <row r="717" spans="1:47" x14ac:dyDescent="0.35">
      <c r="A717" t="str">
        <f>_xlfn.XLOOKUP(B717,'country codes'!G:G,'country codes'!H:H,,0)</f>
        <v>Malawi</v>
      </c>
      <c r="B717" s="34" t="s">
        <v>179</v>
      </c>
      <c r="C717" s="41">
        <v>15581269.5</v>
      </c>
      <c r="D717" s="34" t="s">
        <v>142</v>
      </c>
      <c r="E717" s="34">
        <v>0</v>
      </c>
      <c r="F717" s="41">
        <v>16024775.499999996</v>
      </c>
      <c r="G717" s="34">
        <v>0</v>
      </c>
      <c r="I717" s="34">
        <v>0</v>
      </c>
      <c r="K717" s="34">
        <v>0</v>
      </c>
      <c r="M717" s="34">
        <v>1159</v>
      </c>
      <c r="O717" s="34">
        <v>0</v>
      </c>
      <c r="P717" s="41">
        <v>18367882.999999985</v>
      </c>
      <c r="Q717" s="34">
        <v>0</v>
      </c>
      <c r="R717" s="34">
        <f t="shared" si="198"/>
        <v>98</v>
      </c>
      <c r="T717" s="34">
        <v>0</v>
      </c>
      <c r="V717" s="34">
        <v>0</v>
      </c>
      <c r="X717" s="34">
        <v>0</v>
      </c>
      <c r="Y717" s="41">
        <v>20405316.500000019</v>
      </c>
      <c r="Z717" s="34">
        <v>37</v>
      </c>
      <c r="AA717" s="34">
        <v>98</v>
      </c>
      <c r="AB717" s="35">
        <f t="shared" si="199"/>
        <v>0</v>
      </c>
      <c r="AC717" s="35">
        <f t="shared" si="200"/>
        <v>1159</v>
      </c>
      <c r="AD717" s="35">
        <f t="shared" si="201"/>
        <v>37</v>
      </c>
      <c r="AE717" s="70">
        <f t="shared" si="202"/>
        <v>0</v>
      </c>
      <c r="AF717" s="70" t="str">
        <f t="shared" si="203"/>
        <v/>
      </c>
      <c r="AG717" s="70">
        <f t="shared" si="204"/>
        <v>98</v>
      </c>
      <c r="AH717" s="70" t="str">
        <f t="shared" si="205"/>
        <v>2018 (triag)</v>
      </c>
      <c r="AI717" s="70">
        <f t="shared" si="206"/>
        <v>37</v>
      </c>
      <c r="AJ717" s="70">
        <f t="shared" si="207"/>
        <v>2022</v>
      </c>
      <c r="AK717" s="70" t="str">
        <f t="shared" si="208"/>
        <v>Adjust</v>
      </c>
      <c r="AL717" s="72">
        <f>IF(AK717="Adjust",(_xlfn.XLOOKUP(A717,'Adj factor'!A:A,'Adj factor'!I:I,,0)*AI717),'Aggregate (2)'!AI717)</f>
        <v>40.995843054082719</v>
      </c>
      <c r="AM717" s="72">
        <f t="shared" si="209"/>
        <v>98</v>
      </c>
      <c r="AN717" s="73" t="str">
        <f t="shared" si="210"/>
        <v>Decreasing</v>
      </c>
      <c r="AO717" s="42">
        <f>VLOOKUP(B717,'Growthrates source'!A$2:H$49,8,FALSE)</f>
        <v>-0.13121558498618857</v>
      </c>
      <c r="AP717" s="42">
        <f>VLOOKUP(B717,'Growthrates source'!A$2:I$49,9,FALSE)</f>
        <v>0.50042870775453441</v>
      </c>
      <c r="AQ717" s="41">
        <f t="shared" si="211"/>
        <v>188.8674419419778</v>
      </c>
      <c r="AR717" s="41">
        <f t="shared" si="212"/>
        <v>439.77076474491849</v>
      </c>
      <c r="AS717" s="43">
        <f t="shared" si="213"/>
        <v>0</v>
      </c>
      <c r="AT717" s="43">
        <f t="shared" si="214"/>
        <v>5.3353998389471489E-2</v>
      </c>
      <c r="AU717" s="43">
        <f t="shared" si="215"/>
        <v>4.8026699316327637E-2</v>
      </c>
    </row>
    <row r="718" spans="1:47" x14ac:dyDescent="0.35">
      <c r="A718" t="str">
        <f>_xlfn.XLOOKUP(B718,'country codes'!G:G,'country codes'!H:H,,0)</f>
        <v>Malawi</v>
      </c>
      <c r="B718" s="34" t="s">
        <v>179</v>
      </c>
      <c r="C718" s="41">
        <v>15581270.5</v>
      </c>
      <c r="D718" s="34" t="s">
        <v>83</v>
      </c>
      <c r="E718" s="34">
        <v>0</v>
      </c>
      <c r="F718" s="41">
        <v>16024775.499999996</v>
      </c>
      <c r="G718" s="34">
        <v>0</v>
      </c>
      <c r="I718" s="34">
        <v>0</v>
      </c>
      <c r="K718" s="34">
        <v>0</v>
      </c>
      <c r="M718" s="34">
        <v>0</v>
      </c>
      <c r="O718" s="34">
        <v>0</v>
      </c>
      <c r="P718" s="41">
        <v>18367882.999999985</v>
      </c>
      <c r="Q718" s="34">
        <v>0</v>
      </c>
      <c r="R718" s="34">
        <f t="shared" si="198"/>
        <v>52</v>
      </c>
      <c r="T718" s="34">
        <v>0</v>
      </c>
      <c r="V718" s="34">
        <v>152</v>
      </c>
      <c r="X718" s="34">
        <v>0</v>
      </c>
      <c r="Y718" s="41">
        <v>20405316.500000019</v>
      </c>
      <c r="Z718" s="34">
        <v>248</v>
      </c>
      <c r="AA718" s="34">
        <v>52</v>
      </c>
      <c r="AB718" s="35">
        <f t="shared" si="199"/>
        <v>0</v>
      </c>
      <c r="AC718" s="35">
        <f t="shared" si="200"/>
        <v>0</v>
      </c>
      <c r="AD718" s="35">
        <f t="shared" si="201"/>
        <v>248</v>
      </c>
      <c r="AE718" s="70">
        <f t="shared" si="202"/>
        <v>0</v>
      </c>
      <c r="AF718" s="70" t="str">
        <f t="shared" si="203"/>
        <v/>
      </c>
      <c r="AG718" s="70">
        <f t="shared" si="204"/>
        <v>52</v>
      </c>
      <c r="AH718" s="70" t="str">
        <f t="shared" si="205"/>
        <v>2018 (triag)</v>
      </c>
      <c r="AI718" s="70">
        <f t="shared" si="206"/>
        <v>248</v>
      </c>
      <c r="AJ718" s="70">
        <f t="shared" si="207"/>
        <v>2022</v>
      </c>
      <c r="AK718" s="70" t="str">
        <f t="shared" si="208"/>
        <v/>
      </c>
      <c r="AL718" s="72">
        <f>IF(AK718="Adjust",(_xlfn.XLOOKUP(A718,'Adj factor'!A:A,'Adj factor'!I:I,,0)*AI718),'Aggregate (2)'!AI718)</f>
        <v>248</v>
      </c>
      <c r="AM718" s="72">
        <f t="shared" si="209"/>
        <v>248</v>
      </c>
      <c r="AN718" s="73" t="str">
        <f t="shared" si="210"/>
        <v>Increasing</v>
      </c>
      <c r="AO718" s="42">
        <f>VLOOKUP(B718,'Growthrates source'!A$2:H$49,8,FALSE)</f>
        <v>-0.13121558498618857</v>
      </c>
      <c r="AP718" s="42">
        <f>VLOOKUP(B718,'Growthrates source'!A$2:I$49,9,FALSE)</f>
        <v>0.50042870775453441</v>
      </c>
      <c r="AQ718" s="41">
        <f t="shared" si="211"/>
        <v>100.21537735696781</v>
      </c>
      <c r="AR718" s="41">
        <f t="shared" si="212"/>
        <v>233.34775272179348</v>
      </c>
      <c r="AS718" s="43">
        <f t="shared" si="213"/>
        <v>0</v>
      </c>
      <c r="AT718" s="43">
        <f t="shared" si="214"/>
        <v>2.8310284859719568E-2</v>
      </c>
      <c r="AU718" s="43">
        <f t="shared" si="215"/>
        <v>0.12153695337193117</v>
      </c>
    </row>
    <row r="719" spans="1:47" x14ac:dyDescent="0.35">
      <c r="A719" t="str">
        <f>_xlfn.XLOOKUP(B719,'country codes'!G:G,'country codes'!H:H,,0)</f>
        <v>Malawi</v>
      </c>
      <c r="B719" s="34" t="s">
        <v>179</v>
      </c>
      <c r="C719" s="41">
        <v>15581271.5</v>
      </c>
      <c r="D719" s="34" t="s">
        <v>84</v>
      </c>
      <c r="E719" s="34">
        <v>0</v>
      </c>
      <c r="F719" s="41">
        <v>16024775.499999996</v>
      </c>
      <c r="G719" s="34">
        <v>0</v>
      </c>
      <c r="I719" s="34">
        <v>0</v>
      </c>
      <c r="K719" s="34">
        <v>0</v>
      </c>
      <c r="M719" s="34">
        <v>0</v>
      </c>
      <c r="O719" s="34">
        <v>0</v>
      </c>
      <c r="P719" s="41">
        <v>18367882.999999985</v>
      </c>
      <c r="Q719" s="34">
        <v>0</v>
      </c>
      <c r="R719" s="34">
        <f t="shared" si="198"/>
        <v>0</v>
      </c>
      <c r="T719" s="34">
        <v>0</v>
      </c>
      <c r="V719" s="34">
        <v>0</v>
      </c>
      <c r="X719" s="34">
        <v>0</v>
      </c>
      <c r="Y719" s="41">
        <v>20405316.500000019</v>
      </c>
      <c r="Z719" s="34">
        <v>72</v>
      </c>
      <c r="AA719" s="34">
        <v>0</v>
      </c>
      <c r="AB719" s="35">
        <f t="shared" si="199"/>
        <v>0</v>
      </c>
      <c r="AC719" s="35">
        <f t="shared" si="200"/>
        <v>0</v>
      </c>
      <c r="AD719" s="35">
        <f t="shared" si="201"/>
        <v>72</v>
      </c>
      <c r="AE719" s="70">
        <f t="shared" si="202"/>
        <v>0</v>
      </c>
      <c r="AF719" s="70" t="str">
        <f t="shared" si="203"/>
        <v/>
      </c>
      <c r="AG719" s="70">
        <f t="shared" si="204"/>
        <v>0</v>
      </c>
      <c r="AH719" s="70" t="str">
        <f t="shared" si="205"/>
        <v/>
      </c>
      <c r="AI719" s="70">
        <f t="shared" si="206"/>
        <v>72</v>
      </c>
      <c r="AJ719" s="70">
        <f t="shared" si="207"/>
        <v>2022</v>
      </c>
      <c r="AK719" s="70" t="str">
        <f t="shared" si="208"/>
        <v/>
      </c>
      <c r="AL719" s="72">
        <f>IF(AK719="Adjust",(_xlfn.XLOOKUP(A719,'Adj factor'!A:A,'Adj factor'!I:I,,0)*AI719),'Aggregate (2)'!AI719)</f>
        <v>72</v>
      </c>
      <c r="AM719" s="72">
        <f t="shared" si="209"/>
        <v>72</v>
      </c>
      <c r="AN719" s="73" t="str">
        <f t="shared" si="210"/>
        <v>Increasing</v>
      </c>
      <c r="AO719" s="42">
        <f>VLOOKUP(B719,'Growthrates source'!A$2:H$49,8,FALSE)</f>
        <v>-0.13121558498618857</v>
      </c>
      <c r="AP719" s="42">
        <f>VLOOKUP(B719,'Growthrates source'!A$2:I$49,9,FALSE)</f>
        <v>0.50042870775453441</v>
      </c>
      <c r="AQ719" s="41">
        <f t="shared" si="211"/>
        <v>0</v>
      </c>
      <c r="AR719" s="41">
        <f t="shared" si="212"/>
        <v>0</v>
      </c>
      <c r="AS719" s="43">
        <f t="shared" si="213"/>
        <v>0</v>
      </c>
      <c r="AT719" s="43">
        <f t="shared" si="214"/>
        <v>0</v>
      </c>
      <c r="AU719" s="43">
        <f t="shared" si="215"/>
        <v>3.5284921946689696E-2</v>
      </c>
    </row>
    <row r="720" spans="1:47" x14ac:dyDescent="0.35">
      <c r="A720" t="str">
        <f>_xlfn.XLOOKUP(B720,'country codes'!G:G,'country codes'!H:H,,0)</f>
        <v>Malawi</v>
      </c>
      <c r="B720" s="34" t="s">
        <v>179</v>
      </c>
      <c r="C720" s="41">
        <v>15581272.5</v>
      </c>
      <c r="D720" s="34" t="s">
        <v>126</v>
      </c>
      <c r="E720" s="34">
        <v>0</v>
      </c>
      <c r="F720" s="41">
        <v>16024775.499999996</v>
      </c>
      <c r="G720" s="34">
        <v>0</v>
      </c>
      <c r="I720" s="34">
        <v>0</v>
      </c>
      <c r="K720" s="34">
        <v>0</v>
      </c>
      <c r="M720" s="34">
        <v>0</v>
      </c>
      <c r="O720" s="34">
        <v>0</v>
      </c>
      <c r="P720" s="41">
        <v>18367882.999999985</v>
      </c>
      <c r="Q720" s="34">
        <v>0</v>
      </c>
      <c r="R720" s="34">
        <f t="shared" si="198"/>
        <v>0</v>
      </c>
      <c r="T720" s="34">
        <v>0</v>
      </c>
      <c r="V720" s="34">
        <v>0</v>
      </c>
      <c r="X720" s="34">
        <v>0</v>
      </c>
      <c r="Y720" s="41">
        <v>20405316.500000019</v>
      </c>
      <c r="Z720" s="34">
        <v>0</v>
      </c>
      <c r="AA720" s="34">
        <v>0</v>
      </c>
      <c r="AB720" s="35">
        <f t="shared" si="199"/>
        <v>0</v>
      </c>
      <c r="AC720" s="35">
        <f t="shared" si="200"/>
        <v>0</v>
      </c>
      <c r="AD720" s="35">
        <f t="shared" si="201"/>
        <v>0</v>
      </c>
      <c r="AE720" s="70">
        <f t="shared" si="202"/>
        <v>0</v>
      </c>
      <c r="AF720" s="70" t="str">
        <f t="shared" si="203"/>
        <v/>
      </c>
      <c r="AG720" s="70">
        <f t="shared" si="204"/>
        <v>0</v>
      </c>
      <c r="AH720" s="70" t="str">
        <f t="shared" si="205"/>
        <v/>
      </c>
      <c r="AI720" s="70">
        <f t="shared" si="206"/>
        <v>0</v>
      </c>
      <c r="AJ720" s="70" t="str">
        <f t="shared" si="207"/>
        <v/>
      </c>
      <c r="AK720" s="70" t="str">
        <f t="shared" si="208"/>
        <v/>
      </c>
      <c r="AL720" s="72">
        <f>IF(AK720="Adjust",(_xlfn.XLOOKUP(A720,'Adj factor'!A:A,'Adj factor'!I:I,,0)*AI720),'Aggregate (2)'!AI720)</f>
        <v>0</v>
      </c>
      <c r="AM720" s="72">
        <f t="shared" si="209"/>
        <v>0</v>
      </c>
      <c r="AN720" s="73" t="str">
        <f t="shared" si="210"/>
        <v>No change</v>
      </c>
      <c r="AO720" s="42">
        <f>VLOOKUP(B720,'Growthrates source'!A$2:H$49,8,FALSE)</f>
        <v>-0.13121558498618857</v>
      </c>
      <c r="AP720" s="42">
        <f>VLOOKUP(B720,'Growthrates source'!A$2:I$49,9,FALSE)</f>
        <v>0.50042870775453441</v>
      </c>
      <c r="AQ720" s="41">
        <f t="shared" si="211"/>
        <v>0</v>
      </c>
      <c r="AR720" s="41">
        <f t="shared" si="212"/>
        <v>0</v>
      </c>
      <c r="AS720" s="43">
        <f t="shared" si="213"/>
        <v>0</v>
      </c>
      <c r="AT720" s="43">
        <f t="shared" si="214"/>
        <v>0</v>
      </c>
      <c r="AU720" s="43">
        <f t="shared" si="215"/>
        <v>0</v>
      </c>
    </row>
    <row r="721" spans="1:47" x14ac:dyDescent="0.35">
      <c r="A721" t="str">
        <f>_xlfn.XLOOKUP(B721,'country codes'!G:G,'country codes'!H:H,,0)</f>
        <v>Malawi</v>
      </c>
      <c r="B721" s="34" t="s">
        <v>179</v>
      </c>
      <c r="C721" s="41">
        <v>15581273.5</v>
      </c>
      <c r="D721" s="34" t="s">
        <v>87</v>
      </c>
      <c r="E721" s="34">
        <v>0</v>
      </c>
      <c r="F721" s="41">
        <v>16024775.499999996</v>
      </c>
      <c r="G721" s="34">
        <v>0</v>
      </c>
      <c r="I721" s="34">
        <v>0</v>
      </c>
      <c r="K721" s="34">
        <v>0</v>
      </c>
      <c r="M721" s="34">
        <v>0</v>
      </c>
      <c r="O721" s="34">
        <v>0</v>
      </c>
      <c r="P721" s="41">
        <v>18367882.999999985</v>
      </c>
      <c r="Q721" s="34">
        <v>0</v>
      </c>
      <c r="R721" s="34">
        <f t="shared" si="198"/>
        <v>0</v>
      </c>
      <c r="T721" s="34">
        <v>0</v>
      </c>
      <c r="V721" s="34">
        <v>0</v>
      </c>
      <c r="X721" s="34">
        <v>0</v>
      </c>
      <c r="Y721" s="41">
        <v>20405316.500000019</v>
      </c>
      <c r="Z721" s="34">
        <v>2</v>
      </c>
      <c r="AA721" s="34">
        <v>0</v>
      </c>
      <c r="AB721" s="35">
        <f t="shared" si="199"/>
        <v>0</v>
      </c>
      <c r="AC721" s="35">
        <f t="shared" si="200"/>
        <v>0</v>
      </c>
      <c r="AD721" s="35">
        <f t="shared" si="201"/>
        <v>2</v>
      </c>
      <c r="AE721" s="70">
        <f t="shared" si="202"/>
        <v>0</v>
      </c>
      <c r="AF721" s="70" t="str">
        <f t="shared" si="203"/>
        <v/>
      </c>
      <c r="AG721" s="70">
        <f t="shared" si="204"/>
        <v>0</v>
      </c>
      <c r="AH721" s="70" t="str">
        <f t="shared" si="205"/>
        <v/>
      </c>
      <c r="AI721" s="70">
        <f t="shared" si="206"/>
        <v>2</v>
      </c>
      <c r="AJ721" s="70">
        <f t="shared" si="207"/>
        <v>2022</v>
      </c>
      <c r="AK721" s="70" t="str">
        <f t="shared" si="208"/>
        <v/>
      </c>
      <c r="AL721" s="72">
        <f>IF(AK721="Adjust",(_xlfn.XLOOKUP(A721,'Adj factor'!A:A,'Adj factor'!I:I,,0)*AI721),'Aggregate (2)'!AI721)</f>
        <v>2</v>
      </c>
      <c r="AM721" s="72">
        <f t="shared" si="209"/>
        <v>2</v>
      </c>
      <c r="AN721" s="73" t="str">
        <f t="shared" si="210"/>
        <v>Increasing</v>
      </c>
      <c r="AO721" s="42">
        <f>VLOOKUP(B721,'Growthrates source'!A$2:H$49,8,FALSE)</f>
        <v>-0.13121558498618857</v>
      </c>
      <c r="AP721" s="42">
        <f>VLOOKUP(B721,'Growthrates source'!A$2:I$49,9,FALSE)</f>
        <v>0.50042870775453441</v>
      </c>
      <c r="AQ721" s="41">
        <f t="shared" si="211"/>
        <v>0</v>
      </c>
      <c r="AR721" s="41">
        <f t="shared" si="212"/>
        <v>0</v>
      </c>
      <c r="AS721" s="43">
        <f t="shared" si="213"/>
        <v>0</v>
      </c>
      <c r="AT721" s="43">
        <f t="shared" si="214"/>
        <v>0</v>
      </c>
      <c r="AU721" s="43">
        <f t="shared" si="215"/>
        <v>9.8013672074138036E-4</v>
      </c>
    </row>
    <row r="722" spans="1:47" x14ac:dyDescent="0.35">
      <c r="A722" t="str">
        <f>_xlfn.XLOOKUP(B722,'country codes'!G:G,'country codes'!H:H,,0)</f>
        <v>Namibia</v>
      </c>
      <c r="B722" s="34" t="s">
        <v>183</v>
      </c>
      <c r="C722" s="41">
        <v>2167470.0000000023</v>
      </c>
      <c r="D722" s="34" t="s">
        <v>135</v>
      </c>
      <c r="E722" s="34">
        <v>0</v>
      </c>
      <c r="F722" s="41">
        <v>2204510.0000000005</v>
      </c>
      <c r="G722" s="34">
        <v>113</v>
      </c>
      <c r="H722" s="34">
        <v>2243000.9999999991</v>
      </c>
      <c r="I722" s="34">
        <v>24</v>
      </c>
      <c r="J722" s="34">
        <v>2282703.9999999995</v>
      </c>
      <c r="K722" s="34">
        <v>0</v>
      </c>
      <c r="L722" s="34">
        <v>2323352</v>
      </c>
      <c r="M722" s="34">
        <v>0</v>
      </c>
      <c r="N722" s="34">
        <v>2364533.5000000009</v>
      </c>
      <c r="O722" s="34">
        <v>2842</v>
      </c>
      <c r="P722" s="41">
        <v>2405680.5000000005</v>
      </c>
      <c r="Q722" s="34">
        <v>1726</v>
      </c>
      <c r="R722" s="34">
        <f t="shared" si="198"/>
        <v>1726</v>
      </c>
      <c r="S722" s="34">
        <v>2446644.4999999977</v>
      </c>
      <c r="T722" s="34">
        <v>1931</v>
      </c>
      <c r="U722" s="34">
        <v>2489097.9999999991</v>
      </c>
      <c r="V722" s="34">
        <v>2230</v>
      </c>
      <c r="W722" s="34">
        <v>2530150.5000000014</v>
      </c>
      <c r="X722" s="34">
        <v>2549</v>
      </c>
      <c r="Y722" s="41">
        <v>2567012.4999999995</v>
      </c>
      <c r="Z722" s="34">
        <v>3012</v>
      </c>
      <c r="AA722" s="34">
        <v>1445</v>
      </c>
      <c r="AB722" s="35">
        <f t="shared" si="199"/>
        <v>113</v>
      </c>
      <c r="AC722" s="35">
        <f t="shared" si="200"/>
        <v>2842</v>
      </c>
      <c r="AD722" s="35">
        <f t="shared" si="201"/>
        <v>3012</v>
      </c>
      <c r="AE722" s="70">
        <f t="shared" si="202"/>
        <v>113</v>
      </c>
      <c r="AF722" s="70">
        <f t="shared" si="203"/>
        <v>2013</v>
      </c>
      <c r="AG722" s="70">
        <f t="shared" si="204"/>
        <v>1726</v>
      </c>
      <c r="AH722" s="70">
        <f t="shared" si="205"/>
        <v>2018</v>
      </c>
      <c r="AI722" s="70">
        <f t="shared" si="206"/>
        <v>3012</v>
      </c>
      <c r="AJ722" s="70">
        <f t="shared" si="207"/>
        <v>2022</v>
      </c>
      <c r="AK722" s="70" t="str">
        <f t="shared" si="208"/>
        <v/>
      </c>
      <c r="AL722" s="72">
        <f>IF(AK722="Adjust",(_xlfn.XLOOKUP(A722,'Adj factor'!A:A,'Adj factor'!I:I,,0)*AI722),'Aggregate (2)'!AI722)</f>
        <v>3012</v>
      </c>
      <c r="AM722" s="72">
        <f t="shared" si="209"/>
        <v>3012</v>
      </c>
      <c r="AN722" s="73" t="str">
        <f t="shared" si="210"/>
        <v>Increasing</v>
      </c>
      <c r="AO722" s="42">
        <f>VLOOKUP(B722,'Growthrates source'!A$2:H$49,8,FALSE)</f>
        <v>6.763943333062894E-2</v>
      </c>
      <c r="AP722" s="42">
        <f>VLOOKUP(B722,'Growthrates source'!A$2:I$49,9,FALSE)</f>
        <v>0.1043111029271564</v>
      </c>
      <c r="AQ722" s="41">
        <f t="shared" si="211"/>
        <v>1030.3640175592982</v>
      </c>
      <c r="AR722" s="41">
        <f t="shared" si="212"/>
        <v>1975.9368303056335</v>
      </c>
      <c r="AS722" s="43">
        <f t="shared" si="213"/>
        <v>0.51258556323173843</v>
      </c>
      <c r="AT722" s="43">
        <f t="shared" si="214"/>
        <v>7.1746850839086891</v>
      </c>
      <c r="AU722" s="43">
        <f t="shared" si="215"/>
        <v>11.733483962388187</v>
      </c>
    </row>
    <row r="723" spans="1:47" x14ac:dyDescent="0.35">
      <c r="A723" t="str">
        <f>_xlfn.XLOOKUP(B723,'country codes'!G:G,'country codes'!H:H,,0)</f>
        <v>Namibia</v>
      </c>
      <c r="B723" s="34" t="s">
        <v>183</v>
      </c>
      <c r="C723" s="41">
        <v>2167471</v>
      </c>
      <c r="D723" s="34" t="s">
        <v>139</v>
      </c>
      <c r="E723" s="34">
        <v>0</v>
      </c>
      <c r="F723" s="41">
        <v>2204510.0000000005</v>
      </c>
      <c r="G723" s="34">
        <v>8220</v>
      </c>
      <c r="I723" s="34">
        <v>8424</v>
      </c>
      <c r="K723" s="34">
        <v>8730</v>
      </c>
      <c r="M723" s="34">
        <v>9632</v>
      </c>
      <c r="O723" s="34">
        <v>9706</v>
      </c>
      <c r="P723" s="41">
        <v>2405680.5000000005</v>
      </c>
      <c r="Q723" s="34">
        <v>10614</v>
      </c>
      <c r="R723" s="34">
        <f t="shared" si="198"/>
        <v>12956</v>
      </c>
      <c r="T723" s="34">
        <v>11806</v>
      </c>
      <c r="V723" s="34">
        <v>12880</v>
      </c>
      <c r="X723" s="34">
        <v>14332</v>
      </c>
      <c r="Y723" s="41">
        <v>2567012.4999999995</v>
      </c>
      <c r="Z723" s="34">
        <v>17210</v>
      </c>
      <c r="AA723" s="34">
        <v>12956</v>
      </c>
      <c r="AB723" s="35">
        <f t="shared" si="199"/>
        <v>8730</v>
      </c>
      <c r="AC723" s="35">
        <f t="shared" si="200"/>
        <v>11806</v>
      </c>
      <c r="AD723" s="35">
        <f t="shared" si="201"/>
        <v>17210</v>
      </c>
      <c r="AE723" s="70">
        <f t="shared" si="202"/>
        <v>8220</v>
      </c>
      <c r="AF723" s="70">
        <f t="shared" si="203"/>
        <v>2013</v>
      </c>
      <c r="AG723" s="70">
        <f t="shared" si="204"/>
        <v>12956</v>
      </c>
      <c r="AH723" s="70" t="str">
        <f t="shared" si="205"/>
        <v>2018 (triag)</v>
      </c>
      <c r="AI723" s="70">
        <f t="shared" si="206"/>
        <v>17210</v>
      </c>
      <c r="AJ723" s="70">
        <f t="shared" si="207"/>
        <v>2022</v>
      </c>
      <c r="AK723" s="70" t="str">
        <f t="shared" si="208"/>
        <v/>
      </c>
      <c r="AL723" s="72">
        <f>IF(AK723="Adjust",(_xlfn.XLOOKUP(A723,'Adj factor'!A:A,'Adj factor'!I:I,,0)*AI723),'Aggregate (2)'!AI723)</f>
        <v>17210</v>
      </c>
      <c r="AM723" s="72">
        <f t="shared" si="209"/>
        <v>17210</v>
      </c>
      <c r="AN723" s="73" t="str">
        <f t="shared" si="210"/>
        <v>Increasing</v>
      </c>
      <c r="AO723" s="42">
        <f>VLOOKUP(B723,'Growthrates source'!A$2:H$49,8,FALSE)</f>
        <v>6.763943333062894E-2</v>
      </c>
      <c r="AP723" s="42">
        <f>VLOOKUP(B723,'Growthrates source'!A$2:I$49,9,FALSE)</f>
        <v>0.1043111029271564</v>
      </c>
      <c r="AQ723" s="41">
        <f t="shared" si="211"/>
        <v>9238.3364785455142</v>
      </c>
      <c r="AR723" s="41">
        <f t="shared" si="212"/>
        <v>17716.427386463522</v>
      </c>
      <c r="AS723" s="43">
        <f t="shared" si="213"/>
        <v>37.287197608538854</v>
      </c>
      <c r="AT723" s="43">
        <f t="shared" si="214"/>
        <v>53.855863237034164</v>
      </c>
      <c r="AU723" s="43">
        <f t="shared" si="215"/>
        <v>67.042914672211381</v>
      </c>
    </row>
    <row r="724" spans="1:47" x14ac:dyDescent="0.35">
      <c r="A724" t="str">
        <f>_xlfn.XLOOKUP(B724,'country codes'!G:G,'country codes'!H:H,,0)</f>
        <v>Namibia</v>
      </c>
      <c r="B724" s="34" t="s">
        <v>183</v>
      </c>
      <c r="C724" s="41">
        <v>2167472</v>
      </c>
      <c r="D724" s="34" t="s">
        <v>138</v>
      </c>
      <c r="E724" s="34">
        <v>0</v>
      </c>
      <c r="F724" s="41">
        <v>2204510.0000000005</v>
      </c>
      <c r="G724" s="34">
        <v>0</v>
      </c>
      <c r="I724" s="34">
        <v>0</v>
      </c>
      <c r="K724" s="34">
        <v>0</v>
      </c>
      <c r="M724" s="34">
        <v>0</v>
      </c>
      <c r="O724" s="34">
        <v>0</v>
      </c>
      <c r="P724" s="41">
        <v>2405680.5000000005</v>
      </c>
      <c r="Q724" s="34">
        <v>10</v>
      </c>
      <c r="R724" s="34">
        <f t="shared" si="198"/>
        <v>10</v>
      </c>
      <c r="T724" s="34">
        <v>10</v>
      </c>
      <c r="V724" s="34">
        <v>10</v>
      </c>
      <c r="X724" s="34">
        <v>12</v>
      </c>
      <c r="Y724" s="41">
        <v>2567012.4999999995</v>
      </c>
      <c r="Z724" s="34">
        <v>14</v>
      </c>
      <c r="AA724" s="34">
        <v>0</v>
      </c>
      <c r="AB724" s="35">
        <f t="shared" si="199"/>
        <v>0</v>
      </c>
      <c r="AC724" s="35">
        <f t="shared" si="200"/>
        <v>10</v>
      </c>
      <c r="AD724" s="35">
        <f t="shared" si="201"/>
        <v>14</v>
      </c>
      <c r="AE724" s="70">
        <f t="shared" si="202"/>
        <v>0</v>
      </c>
      <c r="AF724" s="70" t="str">
        <f t="shared" si="203"/>
        <v/>
      </c>
      <c r="AG724" s="70">
        <f t="shared" si="204"/>
        <v>10</v>
      </c>
      <c r="AH724" s="70">
        <f t="shared" si="205"/>
        <v>2018</v>
      </c>
      <c r="AI724" s="70">
        <f t="shared" si="206"/>
        <v>14</v>
      </c>
      <c r="AJ724" s="70">
        <f t="shared" si="207"/>
        <v>2022</v>
      </c>
      <c r="AK724" s="70" t="str">
        <f t="shared" si="208"/>
        <v/>
      </c>
      <c r="AL724" s="72">
        <f>IF(AK724="Adjust",(_xlfn.XLOOKUP(A724,'Adj factor'!A:A,'Adj factor'!I:I,,0)*AI724),'Aggregate (2)'!AI724)</f>
        <v>14</v>
      </c>
      <c r="AM724" s="83">
        <v>17</v>
      </c>
      <c r="AN724" s="73" t="str">
        <f t="shared" si="210"/>
        <v>Increasing</v>
      </c>
      <c r="AO724" s="42">
        <f>VLOOKUP(B724,'Growthrates source'!A$2:H$49,8,FALSE)</f>
        <v>6.763943333062894E-2</v>
      </c>
      <c r="AP724" s="42">
        <f>VLOOKUP(B724,'Growthrates source'!A$2:I$49,9,FALSE)</f>
        <v>0.1043111029271564</v>
      </c>
      <c r="AQ724" s="41">
        <f t="shared" si="211"/>
        <v>0</v>
      </c>
      <c r="AR724" s="41">
        <f t="shared" si="212"/>
        <v>0</v>
      </c>
      <c r="AS724" s="43">
        <f t="shared" si="213"/>
        <v>0</v>
      </c>
      <c r="AT724" s="43">
        <f t="shared" si="214"/>
        <v>4.1568279744546285E-2</v>
      </c>
      <c r="AU724" s="43">
        <f t="shared" si="215"/>
        <v>6.6224843081208226E-2</v>
      </c>
    </row>
    <row r="725" spans="1:47" x14ac:dyDescent="0.35">
      <c r="A725" t="str">
        <f>_xlfn.XLOOKUP(B725,'country codes'!G:G,'country codes'!H:H,,0)</f>
        <v>Namibia</v>
      </c>
      <c r="B725" s="34" t="s">
        <v>183</v>
      </c>
      <c r="C725" s="41">
        <v>2167473</v>
      </c>
      <c r="D725" s="34" t="s">
        <v>82</v>
      </c>
      <c r="E725" s="34">
        <v>0</v>
      </c>
      <c r="F725" s="41">
        <v>2204510.0000000005</v>
      </c>
      <c r="G725" s="34">
        <v>0</v>
      </c>
      <c r="I725" s="34">
        <v>0</v>
      </c>
      <c r="K725" s="34">
        <v>0</v>
      </c>
      <c r="M725" s="34">
        <v>0</v>
      </c>
      <c r="O725" s="34">
        <v>79</v>
      </c>
      <c r="P725" s="41">
        <v>2405680.5000000005</v>
      </c>
      <c r="Q725" s="34">
        <v>0</v>
      </c>
      <c r="R725" s="34">
        <f t="shared" si="198"/>
        <v>907</v>
      </c>
      <c r="T725" s="34">
        <v>0</v>
      </c>
      <c r="V725" s="34">
        <v>104</v>
      </c>
      <c r="X725" s="34">
        <v>0</v>
      </c>
      <c r="Y725" s="41">
        <v>2567012.4999999995</v>
      </c>
      <c r="Z725" s="34">
        <v>142</v>
      </c>
      <c r="AA725" s="34">
        <v>907</v>
      </c>
      <c r="AB725" s="35">
        <f t="shared" si="199"/>
        <v>0</v>
      </c>
      <c r="AC725" s="35">
        <f t="shared" si="200"/>
        <v>79</v>
      </c>
      <c r="AD725" s="35">
        <f t="shared" si="201"/>
        <v>142</v>
      </c>
      <c r="AE725" s="70">
        <f t="shared" si="202"/>
        <v>0</v>
      </c>
      <c r="AF725" s="70" t="str">
        <f t="shared" si="203"/>
        <v/>
      </c>
      <c r="AG725" s="70">
        <f t="shared" si="204"/>
        <v>907</v>
      </c>
      <c r="AH725" s="70" t="str">
        <f t="shared" si="205"/>
        <v>2018 (triag)</v>
      </c>
      <c r="AI725" s="70">
        <f t="shared" si="206"/>
        <v>142</v>
      </c>
      <c r="AJ725" s="70">
        <f t="shared" si="207"/>
        <v>2022</v>
      </c>
      <c r="AK725" s="70" t="str">
        <f t="shared" si="208"/>
        <v>Adjust</v>
      </c>
      <c r="AL725" s="72">
        <f>IF(AK725="Adjust",(_xlfn.XLOOKUP(A725,'Adj factor'!A:A,'Adj factor'!I:I,,0)*AI725),'Aggregate (2)'!AI725)</f>
        <v>215.09898595943838</v>
      </c>
      <c r="AM725" s="72">
        <f t="shared" si="209"/>
        <v>907</v>
      </c>
      <c r="AN725" s="73" t="str">
        <f t="shared" si="210"/>
        <v>Decreasing</v>
      </c>
      <c r="AO725" s="42">
        <f>VLOOKUP(B725,'Growthrates source'!A$2:H$49,8,FALSE)</f>
        <v>6.763943333062894E-2</v>
      </c>
      <c r="AP725" s="42">
        <f>VLOOKUP(B725,'Growthrates source'!A$2:I$49,9,FALSE)</f>
        <v>0.1043111029271564</v>
      </c>
      <c r="AQ725" s="41">
        <f t="shared" si="211"/>
        <v>646.74059787286058</v>
      </c>
      <c r="AR725" s="41">
        <f t="shared" si="212"/>
        <v>1240.2593114790377</v>
      </c>
      <c r="AS725" s="43">
        <f t="shared" si="213"/>
        <v>0</v>
      </c>
      <c r="AT725" s="43">
        <f t="shared" si="214"/>
        <v>3.7702429728303479</v>
      </c>
      <c r="AU725" s="43">
        <f t="shared" si="215"/>
        <v>3.5332901573326976</v>
      </c>
    </row>
    <row r="726" spans="1:47" x14ac:dyDescent="0.35">
      <c r="A726" t="str">
        <f>_xlfn.XLOOKUP(B726,'country codes'!G:G,'country codes'!H:H,,0)</f>
        <v>Namibia</v>
      </c>
      <c r="B726" s="34" t="s">
        <v>183</v>
      </c>
      <c r="C726" s="41">
        <v>2167474</v>
      </c>
      <c r="D726" s="34" t="s">
        <v>60</v>
      </c>
      <c r="E726" s="34">
        <v>0</v>
      </c>
      <c r="F726" s="41">
        <v>2204510.0000000005</v>
      </c>
      <c r="G726" s="34">
        <v>0</v>
      </c>
      <c r="I726" s="34">
        <v>0</v>
      </c>
      <c r="K726" s="34">
        <v>0</v>
      </c>
      <c r="M726" s="34">
        <v>0</v>
      </c>
      <c r="O726" s="34">
        <v>0</v>
      </c>
      <c r="P726" s="41">
        <v>2405680.5000000005</v>
      </c>
      <c r="Q726" s="34">
        <v>0</v>
      </c>
      <c r="R726" s="34">
        <f t="shared" si="198"/>
        <v>289</v>
      </c>
      <c r="T726" s="34">
        <v>0</v>
      </c>
      <c r="V726" s="34">
        <v>17</v>
      </c>
      <c r="X726" s="34">
        <v>0</v>
      </c>
      <c r="Y726" s="41">
        <v>2567012.4999999995</v>
      </c>
      <c r="Z726" s="34">
        <v>0</v>
      </c>
      <c r="AA726" s="34">
        <v>289</v>
      </c>
      <c r="AB726" s="35">
        <f t="shared" si="199"/>
        <v>0</v>
      </c>
      <c r="AC726" s="35">
        <f t="shared" si="200"/>
        <v>0</v>
      </c>
      <c r="AD726" s="35">
        <f t="shared" si="201"/>
        <v>17</v>
      </c>
      <c r="AE726" s="70">
        <f t="shared" si="202"/>
        <v>0</v>
      </c>
      <c r="AF726" s="70" t="str">
        <f t="shared" si="203"/>
        <v/>
      </c>
      <c r="AG726" s="70">
        <f t="shared" si="204"/>
        <v>289</v>
      </c>
      <c r="AH726" s="70" t="str">
        <f t="shared" si="205"/>
        <v>2018 (triag)</v>
      </c>
      <c r="AI726" s="70">
        <f t="shared" si="206"/>
        <v>17</v>
      </c>
      <c r="AJ726" s="70">
        <f t="shared" si="207"/>
        <v>2020</v>
      </c>
      <c r="AK726" s="70" t="str">
        <f t="shared" si="208"/>
        <v>Adjust</v>
      </c>
      <c r="AL726" s="72">
        <f>IF(AK726="Adjust",(_xlfn.XLOOKUP(A726,'Adj factor'!A:A,'Adj factor'!I:I,,0)*AI726),'Aggregate (2)'!AI726)</f>
        <v>25.751287051482059</v>
      </c>
      <c r="AM726" s="77">
        <v>328</v>
      </c>
      <c r="AN726" s="73" t="str">
        <f t="shared" si="210"/>
        <v>Decreasing</v>
      </c>
      <c r="AO726" s="42">
        <f>VLOOKUP(B726,'Growthrates source'!A$2:H$49,8,FALSE)</f>
        <v>6.763943333062894E-2</v>
      </c>
      <c r="AP726" s="42">
        <f>VLOOKUP(B726,'Growthrates source'!A$2:I$49,9,FALSE)</f>
        <v>0.1043111029271564</v>
      </c>
      <c r="AQ726" s="41">
        <f t="shared" si="211"/>
        <v>206.07280351185963</v>
      </c>
      <c r="AR726" s="41">
        <f t="shared" si="212"/>
        <v>395.18736606112668</v>
      </c>
      <c r="AS726" s="43">
        <f t="shared" si="213"/>
        <v>0</v>
      </c>
      <c r="AT726" s="43">
        <f t="shared" si="214"/>
        <v>1.2013232846173876</v>
      </c>
      <c r="AU726" s="43">
        <f t="shared" si="215"/>
        <v>1.2777499135668411</v>
      </c>
    </row>
    <row r="727" spans="1:47" x14ac:dyDescent="0.35">
      <c r="A727" t="str">
        <f>_xlfn.XLOOKUP(B727,'country codes'!G:G,'country codes'!H:H,,0)</f>
        <v>Namibia</v>
      </c>
      <c r="B727" s="34" t="s">
        <v>183</v>
      </c>
      <c r="C727" s="41">
        <v>2167475</v>
      </c>
      <c r="D727" s="34" t="s">
        <v>127</v>
      </c>
      <c r="E727" s="34">
        <v>0</v>
      </c>
      <c r="F727" s="41">
        <v>2204510.0000000005</v>
      </c>
      <c r="G727" s="34">
        <v>0</v>
      </c>
      <c r="I727" s="34">
        <v>0</v>
      </c>
      <c r="K727" s="34">
        <v>0</v>
      </c>
      <c r="M727" s="34">
        <v>0</v>
      </c>
      <c r="O727" s="34">
        <v>0</v>
      </c>
      <c r="P727" s="41">
        <v>2405680.5000000005</v>
      </c>
      <c r="Q727" s="34">
        <v>2292</v>
      </c>
      <c r="R727" s="34">
        <f t="shared" si="198"/>
        <v>2292</v>
      </c>
      <c r="T727" s="34">
        <v>0</v>
      </c>
      <c r="V727" s="34">
        <v>0</v>
      </c>
      <c r="X727" s="34">
        <v>0</v>
      </c>
      <c r="Y727" s="41">
        <v>2567012.4999999995</v>
      </c>
      <c r="Z727" s="34">
        <v>0</v>
      </c>
      <c r="AA727" s="34">
        <v>2292</v>
      </c>
      <c r="AB727" s="35">
        <f t="shared" si="199"/>
        <v>0</v>
      </c>
      <c r="AC727" s="35">
        <f t="shared" si="200"/>
        <v>2292</v>
      </c>
      <c r="AD727" s="35">
        <f t="shared" si="201"/>
        <v>0</v>
      </c>
      <c r="AE727" s="70">
        <f t="shared" si="202"/>
        <v>0</v>
      </c>
      <c r="AF727" s="70" t="str">
        <f t="shared" si="203"/>
        <v/>
      </c>
      <c r="AG727" s="70">
        <f t="shared" si="204"/>
        <v>2292</v>
      </c>
      <c r="AH727" s="70">
        <f t="shared" si="205"/>
        <v>2018</v>
      </c>
      <c r="AI727" s="70">
        <f t="shared" si="206"/>
        <v>2292</v>
      </c>
      <c r="AJ727" s="70">
        <f t="shared" si="207"/>
        <v>2018</v>
      </c>
      <c r="AK727" s="70" t="str">
        <f t="shared" si="208"/>
        <v/>
      </c>
      <c r="AL727" s="72">
        <f>IF(AK727="Adjust",(_xlfn.XLOOKUP(A727,'Adj factor'!A:A,'Adj factor'!I:I,,0)*AI727),'Aggregate (2)'!AI727)</f>
        <v>2292</v>
      </c>
      <c r="AM727" s="72">
        <f t="shared" si="209"/>
        <v>2292</v>
      </c>
      <c r="AN727" s="73" t="str">
        <f t="shared" si="210"/>
        <v>No change</v>
      </c>
      <c r="AO727" s="42">
        <f>VLOOKUP(B727,'Growthrates source'!A$2:H$49,8,FALSE)</f>
        <v>6.763943333062894E-2</v>
      </c>
      <c r="AP727" s="42">
        <f>VLOOKUP(B727,'Growthrates source'!A$2:I$49,9,FALSE)</f>
        <v>0.1043111029271564</v>
      </c>
      <c r="AQ727" s="41">
        <f t="shared" si="211"/>
        <v>1634.3213344262363</v>
      </c>
      <c r="AR727" s="41">
        <f t="shared" si="212"/>
        <v>3134.1503218411849</v>
      </c>
      <c r="AS727" s="43">
        <f t="shared" si="213"/>
        <v>0</v>
      </c>
      <c r="AT727" s="43">
        <f t="shared" si="214"/>
        <v>9.5274497174500095</v>
      </c>
      <c r="AU727" s="43">
        <f t="shared" si="215"/>
        <v>8.928667078948779</v>
      </c>
    </row>
    <row r="728" spans="1:47" x14ac:dyDescent="0.35">
      <c r="A728" t="str">
        <f>_xlfn.XLOOKUP(B728,'country codes'!G:G,'country codes'!H:H,,0)</f>
        <v>Namibia</v>
      </c>
      <c r="B728" s="34" t="s">
        <v>183</v>
      </c>
      <c r="C728" s="41">
        <v>2167476</v>
      </c>
      <c r="D728" s="34" t="s">
        <v>61</v>
      </c>
      <c r="E728" s="34">
        <v>0</v>
      </c>
      <c r="F728" s="41">
        <v>2204510.0000000005</v>
      </c>
      <c r="G728" s="34">
        <v>0</v>
      </c>
      <c r="I728" s="34">
        <v>0</v>
      </c>
      <c r="K728" s="34">
        <v>0</v>
      </c>
      <c r="M728" s="34">
        <v>0</v>
      </c>
      <c r="O728" s="34">
        <v>0</v>
      </c>
      <c r="P728" s="41">
        <v>2405680.5000000005</v>
      </c>
      <c r="Q728" s="34">
        <v>0</v>
      </c>
      <c r="R728" s="34">
        <f t="shared" si="198"/>
        <v>33</v>
      </c>
      <c r="T728" s="34">
        <v>0</v>
      </c>
      <c r="V728" s="34">
        <v>0</v>
      </c>
      <c r="X728" s="34">
        <v>0</v>
      </c>
      <c r="Y728" s="41">
        <v>2567012.4999999995</v>
      </c>
      <c r="Z728" s="34">
        <v>0</v>
      </c>
      <c r="AA728" s="34">
        <v>33</v>
      </c>
      <c r="AB728" s="35">
        <f t="shared" si="199"/>
        <v>0</v>
      </c>
      <c r="AC728" s="35">
        <f t="shared" si="200"/>
        <v>0</v>
      </c>
      <c r="AD728" s="35">
        <f t="shared" si="201"/>
        <v>0</v>
      </c>
      <c r="AE728" s="70">
        <f t="shared" si="202"/>
        <v>0</v>
      </c>
      <c r="AF728" s="70" t="str">
        <f t="shared" si="203"/>
        <v/>
      </c>
      <c r="AG728" s="70">
        <f t="shared" si="204"/>
        <v>33</v>
      </c>
      <c r="AH728" s="70" t="str">
        <f t="shared" si="205"/>
        <v>2018 (triag)</v>
      </c>
      <c r="AI728" s="70">
        <f t="shared" si="206"/>
        <v>33</v>
      </c>
      <c r="AJ728" s="70" t="str">
        <f t="shared" si="207"/>
        <v>2018 (triag)</v>
      </c>
      <c r="AK728" s="70" t="str">
        <f t="shared" si="208"/>
        <v/>
      </c>
      <c r="AL728" s="72">
        <f>IF(AK728="Adjust",(_xlfn.XLOOKUP(A728,'Adj factor'!A:A,'Adj factor'!I:I,,0)*AI728),'Aggregate (2)'!AI728)</f>
        <v>33</v>
      </c>
      <c r="AM728" s="72">
        <f t="shared" si="209"/>
        <v>33</v>
      </c>
      <c r="AN728" s="73" t="str">
        <f t="shared" si="210"/>
        <v>No change</v>
      </c>
      <c r="AO728" s="42">
        <f>VLOOKUP(B728,'Growthrates source'!A$2:H$49,8,FALSE)</f>
        <v>6.763943333062894E-2</v>
      </c>
      <c r="AP728" s="42">
        <f>VLOOKUP(B728,'Growthrates source'!A$2:I$49,9,FALSE)</f>
        <v>0.1043111029271564</v>
      </c>
      <c r="AQ728" s="41">
        <f t="shared" si="211"/>
        <v>23.53080455325733</v>
      </c>
      <c r="AR728" s="41">
        <f t="shared" si="212"/>
        <v>45.125200968917582</v>
      </c>
      <c r="AS728" s="43">
        <f t="shared" si="213"/>
        <v>0</v>
      </c>
      <c r="AT728" s="43">
        <f t="shared" si="214"/>
        <v>0.13717532315700273</v>
      </c>
      <c r="AU728" s="43">
        <f t="shared" si="215"/>
        <v>0.12855410715763949</v>
      </c>
    </row>
    <row r="729" spans="1:47" x14ac:dyDescent="0.35">
      <c r="A729" t="str">
        <f>_xlfn.XLOOKUP(B729,'country codes'!G:G,'country codes'!H:H,,0)</f>
        <v>Namibia</v>
      </c>
      <c r="B729" s="34" t="s">
        <v>183</v>
      </c>
      <c r="C729" s="41">
        <v>2167477</v>
      </c>
      <c r="D729" s="34" t="s">
        <v>62</v>
      </c>
      <c r="E729" s="34">
        <v>0</v>
      </c>
      <c r="F729" s="41">
        <v>2204510.0000000005</v>
      </c>
      <c r="G729" s="34">
        <v>0</v>
      </c>
      <c r="I729" s="34">
        <v>0</v>
      </c>
      <c r="K729" s="34">
        <v>0</v>
      </c>
      <c r="M729" s="34">
        <v>0</v>
      </c>
      <c r="O729" s="34">
        <v>0</v>
      </c>
      <c r="P729" s="41">
        <v>2405680.5000000005</v>
      </c>
      <c r="Q729" s="34">
        <v>0</v>
      </c>
      <c r="R729" s="34">
        <f t="shared" si="198"/>
        <v>218</v>
      </c>
      <c r="T729" s="34">
        <v>0</v>
      </c>
      <c r="V729" s="34">
        <v>172</v>
      </c>
      <c r="X729" s="34">
        <v>0</v>
      </c>
      <c r="Y729" s="41">
        <v>2567012.4999999995</v>
      </c>
      <c r="Z729" s="34">
        <v>0</v>
      </c>
      <c r="AA729" s="34">
        <v>218</v>
      </c>
      <c r="AB729" s="35">
        <f t="shared" si="199"/>
        <v>0</v>
      </c>
      <c r="AC729" s="35">
        <f t="shared" si="200"/>
        <v>0</v>
      </c>
      <c r="AD729" s="35">
        <f t="shared" si="201"/>
        <v>172</v>
      </c>
      <c r="AE729" s="70">
        <f t="shared" si="202"/>
        <v>0</v>
      </c>
      <c r="AF729" s="70" t="str">
        <f t="shared" si="203"/>
        <v/>
      </c>
      <c r="AG729" s="70">
        <f t="shared" si="204"/>
        <v>218</v>
      </c>
      <c r="AH729" s="70" t="str">
        <f t="shared" si="205"/>
        <v>2018 (triag)</v>
      </c>
      <c r="AI729" s="70">
        <f t="shared" si="206"/>
        <v>172</v>
      </c>
      <c r="AJ729" s="70">
        <f t="shared" si="207"/>
        <v>2020</v>
      </c>
      <c r="AK729" s="70" t="str">
        <f t="shared" si="208"/>
        <v>Adjust</v>
      </c>
      <c r="AL729" s="72">
        <f>IF(AK729="Adjust",(_xlfn.XLOOKUP(A729,'Adj factor'!A:A,'Adj factor'!I:I,,0)*AI729),'Aggregate (2)'!AI729)</f>
        <v>260.54243369734792</v>
      </c>
      <c r="AM729" s="83">
        <f>228+46+98</f>
        <v>372</v>
      </c>
      <c r="AN729" s="73" t="str">
        <f t="shared" si="210"/>
        <v>Increasing</v>
      </c>
      <c r="AO729" s="42">
        <f>VLOOKUP(B729,'Growthrates source'!A$2:H$49,8,FALSE)</f>
        <v>6.763943333062894E-2</v>
      </c>
      <c r="AP729" s="42">
        <f>VLOOKUP(B729,'Growthrates source'!A$2:I$49,9,FALSE)</f>
        <v>0.1043111029271564</v>
      </c>
      <c r="AQ729" s="41">
        <f t="shared" si="211"/>
        <v>155.44592098818478</v>
      </c>
      <c r="AR729" s="41">
        <f t="shared" si="212"/>
        <v>298.0998124613343</v>
      </c>
      <c r="AS729" s="43">
        <f t="shared" si="213"/>
        <v>0</v>
      </c>
      <c r="AT729" s="43">
        <f t="shared" si="214"/>
        <v>0.90618849843110905</v>
      </c>
      <c r="AU729" s="43">
        <f t="shared" si="215"/>
        <v>1.4491553897770271</v>
      </c>
    </row>
    <row r="730" spans="1:47" x14ac:dyDescent="0.35">
      <c r="A730" t="str">
        <f>_xlfn.XLOOKUP(B730,'country codes'!G:G,'country codes'!H:H,,0)</f>
        <v>Namibia</v>
      </c>
      <c r="B730" s="34" t="s">
        <v>183</v>
      </c>
      <c r="C730" s="41">
        <v>2167478</v>
      </c>
      <c r="D730" s="34" t="s">
        <v>227</v>
      </c>
      <c r="E730" s="34">
        <v>0</v>
      </c>
      <c r="F730" s="41">
        <v>2204510.0000000005</v>
      </c>
      <c r="G730" s="34">
        <v>0</v>
      </c>
      <c r="I730" s="34">
        <v>0</v>
      </c>
      <c r="K730" s="34">
        <v>0</v>
      </c>
      <c r="M730" s="34">
        <v>0</v>
      </c>
      <c r="O730" s="34">
        <v>0</v>
      </c>
      <c r="P730" s="41">
        <v>2405680.5000000005</v>
      </c>
      <c r="Q730" s="34">
        <v>0</v>
      </c>
      <c r="R730" s="34">
        <f t="shared" si="198"/>
        <v>0</v>
      </c>
      <c r="T730" s="34">
        <v>0</v>
      </c>
      <c r="V730" s="34">
        <v>0</v>
      </c>
      <c r="X730" s="34">
        <v>0</v>
      </c>
      <c r="Y730" s="41">
        <v>2567012.4999999995</v>
      </c>
      <c r="Z730" s="34">
        <v>889</v>
      </c>
      <c r="AA730" s="34">
        <v>0</v>
      </c>
      <c r="AB730" s="35">
        <f t="shared" si="199"/>
        <v>0</v>
      </c>
      <c r="AC730" s="35">
        <f t="shared" si="200"/>
        <v>0</v>
      </c>
      <c r="AD730" s="35">
        <f t="shared" si="201"/>
        <v>889</v>
      </c>
      <c r="AE730" s="70">
        <f t="shared" si="202"/>
        <v>0</v>
      </c>
      <c r="AF730" s="70" t="str">
        <f t="shared" si="203"/>
        <v/>
      </c>
      <c r="AG730" s="70">
        <f t="shared" si="204"/>
        <v>0</v>
      </c>
      <c r="AH730" s="70" t="str">
        <f t="shared" si="205"/>
        <v/>
      </c>
      <c r="AI730" s="70">
        <f t="shared" si="206"/>
        <v>889</v>
      </c>
      <c r="AJ730" s="70">
        <f t="shared" si="207"/>
        <v>2022</v>
      </c>
      <c r="AK730" s="70" t="str">
        <f t="shared" si="208"/>
        <v/>
      </c>
      <c r="AL730" s="72">
        <f>IF(AK730="Adjust",(_xlfn.XLOOKUP(A730,'Adj factor'!A:A,'Adj factor'!I:I,,0)*AI730),'Aggregate (2)'!AI730)</f>
        <v>889</v>
      </c>
      <c r="AM730" s="72">
        <f t="shared" si="209"/>
        <v>889</v>
      </c>
      <c r="AN730" s="73" t="str">
        <f t="shared" si="210"/>
        <v>Increasing</v>
      </c>
      <c r="AO730" s="42">
        <f>VLOOKUP(B730,'Growthrates source'!A$2:H$49,8,FALSE)</f>
        <v>6.763943333062894E-2</v>
      </c>
      <c r="AP730" s="42">
        <f>VLOOKUP(B730,'Growthrates source'!A$2:I$49,9,FALSE)</f>
        <v>0.1043111029271564</v>
      </c>
      <c r="AQ730" s="41">
        <f t="shared" si="211"/>
        <v>0</v>
      </c>
      <c r="AR730" s="41">
        <f t="shared" si="212"/>
        <v>0</v>
      </c>
      <c r="AS730" s="43">
        <f t="shared" si="213"/>
        <v>0</v>
      </c>
      <c r="AT730" s="43">
        <f t="shared" si="214"/>
        <v>0</v>
      </c>
      <c r="AU730" s="43">
        <f t="shared" si="215"/>
        <v>3.4631697352467126</v>
      </c>
    </row>
    <row r="731" spans="1:47" x14ac:dyDescent="0.35">
      <c r="A731" t="str">
        <f>_xlfn.XLOOKUP(B731,'country codes'!G:G,'country codes'!H:H,,0)</f>
        <v>Namibia</v>
      </c>
      <c r="B731" s="34" t="s">
        <v>183</v>
      </c>
      <c r="C731" s="41">
        <v>2167479</v>
      </c>
      <c r="D731" s="34" t="s">
        <v>228</v>
      </c>
      <c r="E731" s="34">
        <v>0</v>
      </c>
      <c r="F731" s="41">
        <v>2204510.0000000005</v>
      </c>
      <c r="G731" s="34">
        <v>0</v>
      </c>
      <c r="I731" s="34">
        <v>0</v>
      </c>
      <c r="K731" s="34">
        <v>0</v>
      </c>
      <c r="M731" s="34">
        <v>0</v>
      </c>
      <c r="O731" s="34">
        <v>0</v>
      </c>
      <c r="P731" s="41">
        <v>2405680.5000000005</v>
      </c>
      <c r="Q731" s="34">
        <v>0</v>
      </c>
      <c r="R731" s="34">
        <f t="shared" si="198"/>
        <v>313</v>
      </c>
      <c r="T731" s="34">
        <v>0</v>
      </c>
      <c r="V731" s="34">
        <v>0</v>
      </c>
      <c r="X731" s="34">
        <v>0</v>
      </c>
      <c r="Y731" s="41">
        <v>2567012.4999999995</v>
      </c>
      <c r="Z731" s="34">
        <v>51</v>
      </c>
      <c r="AA731" s="34">
        <v>313</v>
      </c>
      <c r="AB731" s="35">
        <f t="shared" si="199"/>
        <v>0</v>
      </c>
      <c r="AC731" s="35">
        <f t="shared" si="200"/>
        <v>0</v>
      </c>
      <c r="AD731" s="35">
        <f t="shared" si="201"/>
        <v>51</v>
      </c>
      <c r="AE731" s="70">
        <f t="shared" si="202"/>
        <v>0</v>
      </c>
      <c r="AF731" s="70" t="str">
        <f t="shared" si="203"/>
        <v/>
      </c>
      <c r="AG731" s="70">
        <f t="shared" si="204"/>
        <v>313</v>
      </c>
      <c r="AH731" s="70" t="str">
        <f t="shared" si="205"/>
        <v>2018 (triag)</v>
      </c>
      <c r="AI731" s="70">
        <f t="shared" si="206"/>
        <v>51</v>
      </c>
      <c r="AJ731" s="70">
        <f t="shared" si="207"/>
        <v>2022</v>
      </c>
      <c r="AK731" s="70" t="str">
        <f t="shared" si="208"/>
        <v>Adjust</v>
      </c>
      <c r="AL731" s="72">
        <f>IF(AK731="Adjust",(_xlfn.XLOOKUP(A731,'Adj factor'!A:A,'Adj factor'!I:I,,0)*AI731),'Aggregate (2)'!AI731)</f>
        <v>77.253861154446184</v>
      </c>
      <c r="AM731" s="72">
        <f t="shared" si="209"/>
        <v>313</v>
      </c>
      <c r="AN731" s="73" t="str">
        <f t="shared" si="210"/>
        <v>Decreasing</v>
      </c>
      <c r="AO731" s="42">
        <f>VLOOKUP(B731,'Growthrates source'!A$2:H$49,8,FALSE)</f>
        <v>6.763943333062894E-2</v>
      </c>
      <c r="AP731" s="42">
        <f>VLOOKUP(B731,'Growthrates source'!A$2:I$49,9,FALSE)</f>
        <v>0.1043111029271564</v>
      </c>
      <c r="AQ731" s="41">
        <f t="shared" si="211"/>
        <v>223.18611591422862</v>
      </c>
      <c r="AR731" s="41">
        <f t="shared" si="212"/>
        <v>428.00569403852131</v>
      </c>
      <c r="AS731" s="43">
        <f t="shared" si="213"/>
        <v>0</v>
      </c>
      <c r="AT731" s="43">
        <f t="shared" si="214"/>
        <v>1.3010871560042987</v>
      </c>
      <c r="AU731" s="43">
        <f t="shared" si="215"/>
        <v>1.2193162284951868</v>
      </c>
    </row>
    <row r="732" spans="1:47" x14ac:dyDescent="0.35">
      <c r="A732" t="str">
        <f>_xlfn.XLOOKUP(B732,'country codes'!G:G,'country codes'!H:H,,0)</f>
        <v>Namibia</v>
      </c>
      <c r="B732" s="34" t="s">
        <v>183</v>
      </c>
      <c r="C732" s="41">
        <v>2167480</v>
      </c>
      <c r="D732" s="34" t="s">
        <v>229</v>
      </c>
      <c r="E732" s="34">
        <v>0</v>
      </c>
      <c r="F732" s="41">
        <v>2204510.0000000005</v>
      </c>
      <c r="G732" s="34">
        <v>0</v>
      </c>
      <c r="I732" s="34">
        <v>0</v>
      </c>
      <c r="K732" s="34">
        <v>0</v>
      </c>
      <c r="M732" s="34">
        <v>0</v>
      </c>
      <c r="O732" s="34">
        <v>0</v>
      </c>
      <c r="P732" s="41">
        <v>2405680.5000000005</v>
      </c>
      <c r="Q732" s="34">
        <v>0</v>
      </c>
      <c r="R732" s="34">
        <f t="shared" si="198"/>
        <v>470</v>
      </c>
      <c r="T732" s="34">
        <v>137</v>
      </c>
      <c r="V732" s="34">
        <v>0</v>
      </c>
      <c r="X732" s="34">
        <v>0</v>
      </c>
      <c r="Y732" s="41">
        <v>2567012.4999999995</v>
      </c>
      <c r="Z732" s="34">
        <v>0</v>
      </c>
      <c r="AA732" s="34">
        <v>470</v>
      </c>
      <c r="AB732" s="35">
        <f t="shared" si="199"/>
        <v>0</v>
      </c>
      <c r="AC732" s="35">
        <f t="shared" si="200"/>
        <v>137</v>
      </c>
      <c r="AD732" s="35">
        <f t="shared" si="201"/>
        <v>0</v>
      </c>
      <c r="AE732" s="70">
        <f t="shared" si="202"/>
        <v>0</v>
      </c>
      <c r="AF732" s="70" t="str">
        <f t="shared" si="203"/>
        <v/>
      </c>
      <c r="AG732" s="70">
        <f t="shared" si="204"/>
        <v>470</v>
      </c>
      <c r="AH732" s="70" t="str">
        <f t="shared" si="205"/>
        <v>2018 (triag)</v>
      </c>
      <c r="AI732" s="70">
        <f t="shared" si="206"/>
        <v>137</v>
      </c>
      <c r="AJ732" s="70" t="str">
        <f t="shared" si="207"/>
        <v>2018 (triag)</v>
      </c>
      <c r="AK732" s="70" t="str">
        <f t="shared" si="208"/>
        <v>Adjust</v>
      </c>
      <c r="AL732" s="72">
        <f>IF(AK732="Adjust",(_xlfn.XLOOKUP(A732,'Adj factor'!A:A,'Adj factor'!I:I,,0)*AI732),'Aggregate (2)'!AI732)</f>
        <v>207.52507800312014</v>
      </c>
      <c r="AM732" s="72">
        <f t="shared" si="209"/>
        <v>470</v>
      </c>
      <c r="AN732" s="73" t="str">
        <f t="shared" si="210"/>
        <v>Decreasing</v>
      </c>
      <c r="AO732" s="42">
        <f>VLOOKUP(B732,'Growthrates source'!A$2:H$49,8,FALSE)</f>
        <v>6.763943333062894E-2</v>
      </c>
      <c r="AP732" s="42">
        <f>VLOOKUP(B732,'Growthrates source'!A$2:I$49,9,FALSE)</f>
        <v>0.1043111029271564</v>
      </c>
      <c r="AQ732" s="41">
        <f t="shared" si="211"/>
        <v>335.13570121305895</v>
      </c>
      <c r="AR732" s="41">
        <f t="shared" si="212"/>
        <v>642.69225622397767</v>
      </c>
      <c r="AS732" s="43">
        <f t="shared" si="213"/>
        <v>0</v>
      </c>
      <c r="AT732" s="43">
        <f t="shared" si="214"/>
        <v>1.9537091479936755</v>
      </c>
      <c r="AU732" s="43">
        <f t="shared" si="215"/>
        <v>1.8309221322451685</v>
      </c>
    </row>
    <row r="733" spans="1:47" x14ac:dyDescent="0.35">
      <c r="A733" t="str">
        <f>_xlfn.XLOOKUP(B733,'country codes'!G:G,'country codes'!H:H,,0)</f>
        <v>Namibia</v>
      </c>
      <c r="B733" s="34" t="s">
        <v>183</v>
      </c>
      <c r="C733" s="41">
        <v>2167481</v>
      </c>
      <c r="D733" s="34" t="s">
        <v>133</v>
      </c>
      <c r="E733" s="34">
        <v>0</v>
      </c>
      <c r="F733" s="41">
        <v>2204510.0000000005</v>
      </c>
      <c r="G733" s="34">
        <v>0</v>
      </c>
      <c r="I733" s="34">
        <v>0</v>
      </c>
      <c r="K733" s="34">
        <v>0</v>
      </c>
      <c r="M733" s="34">
        <v>0</v>
      </c>
      <c r="O733" s="34">
        <v>0</v>
      </c>
      <c r="P733" s="41">
        <v>2405680.5000000005</v>
      </c>
      <c r="Q733" s="34">
        <v>0</v>
      </c>
      <c r="R733" s="34">
        <f t="shared" si="198"/>
        <v>1739</v>
      </c>
      <c r="T733" s="34">
        <v>503</v>
      </c>
      <c r="V733" s="34">
        <v>99</v>
      </c>
      <c r="X733" s="34">
        <v>0</v>
      </c>
      <c r="Y733" s="41">
        <v>2567012.4999999995</v>
      </c>
      <c r="Z733" s="34">
        <v>0</v>
      </c>
      <c r="AA733" s="34">
        <v>1739</v>
      </c>
      <c r="AB733" s="35">
        <f t="shared" si="199"/>
        <v>0</v>
      </c>
      <c r="AC733" s="35">
        <f t="shared" si="200"/>
        <v>503</v>
      </c>
      <c r="AD733" s="35">
        <f t="shared" si="201"/>
        <v>99</v>
      </c>
      <c r="AE733" s="70">
        <f t="shared" si="202"/>
        <v>0</v>
      </c>
      <c r="AF733" s="70" t="str">
        <f t="shared" si="203"/>
        <v/>
      </c>
      <c r="AG733" s="70">
        <f t="shared" si="204"/>
        <v>1739</v>
      </c>
      <c r="AH733" s="70" t="str">
        <f t="shared" si="205"/>
        <v>2018 (triag)</v>
      </c>
      <c r="AI733" s="70">
        <f t="shared" si="206"/>
        <v>99</v>
      </c>
      <c r="AJ733" s="70">
        <f t="shared" si="207"/>
        <v>2020</v>
      </c>
      <c r="AK733" s="70" t="str">
        <f t="shared" si="208"/>
        <v>Adjust</v>
      </c>
      <c r="AL733" s="72">
        <f>IF(AK733="Adjust",(_xlfn.XLOOKUP(A733,'Adj factor'!A:A,'Adj factor'!I:I,,0)*AI733),'Aggregate (2)'!AI733)</f>
        <v>149.96337753510142</v>
      </c>
      <c r="AM733" s="72">
        <f t="shared" si="209"/>
        <v>1739</v>
      </c>
      <c r="AN733" s="73" t="str">
        <f t="shared" si="210"/>
        <v>Decreasing</v>
      </c>
      <c r="AO733" s="42">
        <f>VLOOKUP(B733,'Growthrates source'!A$2:H$49,8,FALSE)</f>
        <v>6.763943333062894E-2</v>
      </c>
      <c r="AP733" s="42">
        <f>VLOOKUP(B733,'Growthrates source'!A$2:I$49,9,FALSE)</f>
        <v>0.1043111029271564</v>
      </c>
      <c r="AQ733" s="41">
        <f t="shared" si="211"/>
        <v>1240.0020944883181</v>
      </c>
      <c r="AR733" s="41">
        <f t="shared" si="212"/>
        <v>2377.9613480287176</v>
      </c>
      <c r="AS733" s="43">
        <f t="shared" si="213"/>
        <v>0</v>
      </c>
      <c r="AT733" s="43">
        <f t="shared" si="214"/>
        <v>7.2287238475765987</v>
      </c>
      <c r="AU733" s="43">
        <f t="shared" si="215"/>
        <v>6.7744118893071237</v>
      </c>
    </row>
    <row r="734" spans="1:47" x14ac:dyDescent="0.35">
      <c r="A734" t="str">
        <f>_xlfn.XLOOKUP(B734,'country codes'!G:G,'country codes'!H:H,,0)</f>
        <v>Namibia</v>
      </c>
      <c r="B734" s="34" t="s">
        <v>183</v>
      </c>
      <c r="C734" s="41">
        <v>2167482</v>
      </c>
      <c r="D734" s="34" t="s">
        <v>230</v>
      </c>
      <c r="E734" s="34">
        <v>0</v>
      </c>
      <c r="F734" s="41">
        <v>2204510.0000000005</v>
      </c>
      <c r="G734" s="34">
        <v>0</v>
      </c>
      <c r="I734" s="34">
        <v>0</v>
      </c>
      <c r="K734" s="34">
        <v>0</v>
      </c>
      <c r="M734" s="34">
        <v>0</v>
      </c>
      <c r="O734" s="34">
        <v>0</v>
      </c>
      <c r="P734" s="41">
        <v>2405680.5000000005</v>
      </c>
      <c r="Q734" s="34">
        <v>3</v>
      </c>
      <c r="R734" s="34">
        <f t="shared" si="198"/>
        <v>21</v>
      </c>
      <c r="T734" s="34">
        <v>3</v>
      </c>
      <c r="V734" s="34">
        <v>3</v>
      </c>
      <c r="X734" s="34">
        <v>3</v>
      </c>
      <c r="Y734" s="41">
        <v>2567012.4999999995</v>
      </c>
      <c r="Z734" s="34">
        <v>5</v>
      </c>
      <c r="AA734" s="34">
        <v>21</v>
      </c>
      <c r="AB734" s="35">
        <f t="shared" si="199"/>
        <v>0</v>
      </c>
      <c r="AC734" s="35">
        <f t="shared" si="200"/>
        <v>3</v>
      </c>
      <c r="AD734" s="35">
        <f t="shared" si="201"/>
        <v>5</v>
      </c>
      <c r="AE734" s="70">
        <f t="shared" si="202"/>
        <v>0</v>
      </c>
      <c r="AF734" s="70" t="str">
        <f t="shared" si="203"/>
        <v/>
      </c>
      <c r="AG734" s="70">
        <f t="shared" si="204"/>
        <v>21</v>
      </c>
      <c r="AH734" s="70" t="str">
        <f t="shared" si="205"/>
        <v>2018 (triag)</v>
      </c>
      <c r="AI734" s="70">
        <f t="shared" si="206"/>
        <v>5</v>
      </c>
      <c r="AJ734" s="70">
        <f t="shared" si="207"/>
        <v>2022</v>
      </c>
      <c r="AK734" s="70" t="str">
        <f t="shared" si="208"/>
        <v>Adjust</v>
      </c>
      <c r="AL734" s="72">
        <f>IF(AK734="Adjust",(_xlfn.XLOOKUP(A734,'Adj factor'!A:A,'Adj factor'!I:I,,0)*AI734),'Aggregate (2)'!AI734)</f>
        <v>7.5739079563182532</v>
      </c>
      <c r="AM734" s="72">
        <f t="shared" si="209"/>
        <v>21</v>
      </c>
      <c r="AN734" s="73" t="str">
        <f t="shared" si="210"/>
        <v>Decreasing</v>
      </c>
      <c r="AO734" s="42">
        <f>VLOOKUP(B734,'Growthrates source'!A$2:H$49,8,FALSE)</f>
        <v>6.763943333062894E-2</v>
      </c>
      <c r="AP734" s="42">
        <f>VLOOKUP(B734,'Growthrates source'!A$2:I$49,9,FALSE)</f>
        <v>0.1043111029271564</v>
      </c>
      <c r="AQ734" s="41">
        <f t="shared" si="211"/>
        <v>14.974148352072847</v>
      </c>
      <c r="AR734" s="41">
        <f t="shared" si="212"/>
        <v>28.716036980220277</v>
      </c>
      <c r="AS734" s="43">
        <f t="shared" si="213"/>
        <v>0</v>
      </c>
      <c r="AT734" s="43">
        <f t="shared" si="214"/>
        <v>8.7293387463547201E-2</v>
      </c>
      <c r="AU734" s="43">
        <f t="shared" si="215"/>
        <v>8.1807159100316038E-2</v>
      </c>
    </row>
    <row r="735" spans="1:47" x14ac:dyDescent="0.35">
      <c r="A735" t="str">
        <f>_xlfn.XLOOKUP(B735,'country codes'!G:G,'country codes'!H:H,,0)</f>
        <v>Namibia</v>
      </c>
      <c r="B735" s="34" t="s">
        <v>183</v>
      </c>
      <c r="C735" s="41">
        <v>2167483</v>
      </c>
      <c r="D735" s="34" t="s">
        <v>136</v>
      </c>
      <c r="E735" s="34">
        <v>0</v>
      </c>
      <c r="F735" s="41">
        <v>2204510.0000000005</v>
      </c>
      <c r="G735" s="34">
        <v>0</v>
      </c>
      <c r="I735" s="34">
        <v>0</v>
      </c>
      <c r="K735" s="34">
        <v>0</v>
      </c>
      <c r="M735" s="34">
        <v>0</v>
      </c>
      <c r="O735" s="34">
        <v>0</v>
      </c>
      <c r="P735" s="41">
        <v>2405680.5000000005</v>
      </c>
      <c r="Q735" s="34">
        <v>0</v>
      </c>
      <c r="R735" s="34">
        <f t="shared" si="198"/>
        <v>303</v>
      </c>
      <c r="T735" s="34">
        <v>291</v>
      </c>
      <c r="V735" s="34">
        <v>0</v>
      </c>
      <c r="X735" s="34">
        <v>0</v>
      </c>
      <c r="Y735" s="41">
        <v>2567012.4999999995</v>
      </c>
      <c r="Z735" s="34">
        <v>289</v>
      </c>
      <c r="AA735" s="34">
        <v>303</v>
      </c>
      <c r="AB735" s="35">
        <f t="shared" si="199"/>
        <v>0</v>
      </c>
      <c r="AC735" s="35">
        <f t="shared" si="200"/>
        <v>291</v>
      </c>
      <c r="AD735" s="35">
        <f t="shared" si="201"/>
        <v>289</v>
      </c>
      <c r="AE735" s="70">
        <f t="shared" si="202"/>
        <v>0</v>
      </c>
      <c r="AF735" s="70" t="str">
        <f t="shared" si="203"/>
        <v/>
      </c>
      <c r="AG735" s="70">
        <f t="shared" si="204"/>
        <v>303</v>
      </c>
      <c r="AH735" s="70" t="str">
        <f t="shared" si="205"/>
        <v>2018 (triag)</v>
      </c>
      <c r="AI735" s="70">
        <f t="shared" si="206"/>
        <v>289</v>
      </c>
      <c r="AJ735" s="70">
        <f t="shared" si="207"/>
        <v>2022</v>
      </c>
      <c r="AK735" s="70" t="str">
        <f t="shared" si="208"/>
        <v>Adjust</v>
      </c>
      <c r="AL735" s="72">
        <f>IF(AK735="Adjust",(_xlfn.XLOOKUP(A735,'Adj factor'!A:A,'Adj factor'!I:I,,0)*AI735),'Aggregate (2)'!AI735)</f>
        <v>437.77187987519505</v>
      </c>
      <c r="AM735" s="72">
        <f t="shared" si="209"/>
        <v>437.77187987519505</v>
      </c>
      <c r="AN735" s="73" t="str">
        <f t="shared" si="210"/>
        <v>Increasing</v>
      </c>
      <c r="AO735" s="42">
        <f>VLOOKUP(B735,'Growthrates source'!A$2:H$49,8,FALSE)</f>
        <v>6.763943333062894E-2</v>
      </c>
      <c r="AP735" s="42">
        <f>VLOOKUP(B735,'Growthrates source'!A$2:I$49,9,FALSE)</f>
        <v>0.1043111029271564</v>
      </c>
      <c r="AQ735" s="41">
        <f t="shared" si="211"/>
        <v>216.0555690799082</v>
      </c>
      <c r="AR735" s="41">
        <f t="shared" si="212"/>
        <v>414.33139071460687</v>
      </c>
      <c r="AS735" s="43">
        <f t="shared" si="213"/>
        <v>0</v>
      </c>
      <c r="AT735" s="43">
        <f t="shared" si="214"/>
        <v>1.2595188762597525</v>
      </c>
      <c r="AU735" s="43">
        <f t="shared" si="215"/>
        <v>1.7053749441235486</v>
      </c>
    </row>
    <row r="736" spans="1:47" x14ac:dyDescent="0.35">
      <c r="A736" t="str">
        <f>_xlfn.XLOOKUP(B736,'country codes'!G:G,'country codes'!H:H,,0)</f>
        <v>Namibia</v>
      </c>
      <c r="B736" s="34" t="s">
        <v>183</v>
      </c>
      <c r="C736" s="41">
        <v>2167484</v>
      </c>
      <c r="D736" s="34" t="s">
        <v>231</v>
      </c>
      <c r="E736" s="34">
        <v>0</v>
      </c>
      <c r="F736" s="41">
        <v>2204510.0000000005</v>
      </c>
      <c r="G736" s="34">
        <v>0</v>
      </c>
      <c r="I736" s="34">
        <v>0</v>
      </c>
      <c r="K736" s="34">
        <v>0</v>
      </c>
      <c r="M736" s="34">
        <v>0</v>
      </c>
      <c r="O736" s="34">
        <v>0</v>
      </c>
      <c r="P736" s="41">
        <v>2405680.5000000005</v>
      </c>
      <c r="Q736" s="34">
        <v>0</v>
      </c>
      <c r="R736" s="34">
        <f t="shared" si="198"/>
        <v>37</v>
      </c>
      <c r="T736" s="34">
        <v>0</v>
      </c>
      <c r="V736" s="34">
        <v>0</v>
      </c>
      <c r="X736" s="34">
        <v>0</v>
      </c>
      <c r="Y736" s="41">
        <v>2567012.4999999995</v>
      </c>
      <c r="Z736" s="34">
        <v>0</v>
      </c>
      <c r="AA736" s="34">
        <v>37</v>
      </c>
      <c r="AB736" s="35">
        <f t="shared" si="199"/>
        <v>0</v>
      </c>
      <c r="AC736" s="35">
        <f t="shared" si="200"/>
        <v>0</v>
      </c>
      <c r="AD736" s="35">
        <f t="shared" si="201"/>
        <v>0</v>
      </c>
      <c r="AE736" s="70">
        <f t="shared" si="202"/>
        <v>0</v>
      </c>
      <c r="AF736" s="70" t="str">
        <f t="shared" si="203"/>
        <v/>
      </c>
      <c r="AG736" s="70">
        <f t="shared" si="204"/>
        <v>37</v>
      </c>
      <c r="AH736" s="70" t="str">
        <f t="shared" si="205"/>
        <v>2018 (triag)</v>
      </c>
      <c r="AI736" s="70">
        <f t="shared" si="206"/>
        <v>37</v>
      </c>
      <c r="AJ736" s="70" t="str">
        <f t="shared" si="207"/>
        <v>2018 (triag)</v>
      </c>
      <c r="AK736" s="70" t="str">
        <f t="shared" si="208"/>
        <v/>
      </c>
      <c r="AL736" s="72">
        <f>IF(AK736="Adjust",(_xlfn.XLOOKUP(A736,'Adj factor'!A:A,'Adj factor'!I:I,,0)*AI736),'Aggregate (2)'!AI736)</f>
        <v>37</v>
      </c>
      <c r="AM736" s="72">
        <f t="shared" si="209"/>
        <v>37</v>
      </c>
      <c r="AN736" s="73" t="str">
        <f t="shared" si="210"/>
        <v>No change</v>
      </c>
      <c r="AO736" s="42">
        <f>VLOOKUP(B736,'Growthrates source'!A$2:H$49,8,FALSE)</f>
        <v>6.763943333062894E-2</v>
      </c>
      <c r="AP736" s="42">
        <f>VLOOKUP(B736,'Growthrates source'!A$2:I$49,9,FALSE)</f>
        <v>0.1043111029271564</v>
      </c>
      <c r="AQ736" s="41">
        <f t="shared" si="211"/>
        <v>26.383023286985491</v>
      </c>
      <c r="AR736" s="41">
        <f t="shared" si="212"/>
        <v>50.594922298483347</v>
      </c>
      <c r="AS736" s="43">
        <f t="shared" si="213"/>
        <v>0</v>
      </c>
      <c r="AT736" s="43">
        <f t="shared" si="214"/>
        <v>0.15380263505482125</v>
      </c>
      <c r="AU736" s="43">
        <f t="shared" si="215"/>
        <v>0.14413642317674732</v>
      </c>
    </row>
    <row r="737" spans="1:47" x14ac:dyDescent="0.35">
      <c r="A737" t="str">
        <f>_xlfn.XLOOKUP(B737,'country codes'!G:G,'country codes'!H:H,,0)</f>
        <v>Namibia</v>
      </c>
      <c r="B737" s="34" t="s">
        <v>183</v>
      </c>
      <c r="C737" s="41">
        <v>2167485</v>
      </c>
      <c r="D737" s="34" t="s">
        <v>141</v>
      </c>
      <c r="E737" s="34">
        <v>0</v>
      </c>
      <c r="F737" s="41">
        <v>2204510.0000000005</v>
      </c>
      <c r="G737" s="34">
        <v>0</v>
      </c>
      <c r="I737" s="34">
        <v>0</v>
      </c>
      <c r="K737" s="34">
        <v>0</v>
      </c>
      <c r="M737" s="34">
        <v>0</v>
      </c>
      <c r="O737" s="34">
        <v>0</v>
      </c>
      <c r="P737" s="41">
        <v>2405680.5000000005</v>
      </c>
      <c r="Q737" s="34">
        <v>84</v>
      </c>
      <c r="R737" s="34">
        <f t="shared" si="198"/>
        <v>147</v>
      </c>
      <c r="T737" s="34">
        <v>99</v>
      </c>
      <c r="V737" s="34">
        <v>95</v>
      </c>
      <c r="X737" s="34">
        <v>99</v>
      </c>
      <c r="Y737" s="41">
        <v>2567012.4999999995</v>
      </c>
      <c r="Z737" s="34">
        <v>107</v>
      </c>
      <c r="AA737" s="34">
        <v>147</v>
      </c>
      <c r="AB737" s="35">
        <f t="shared" si="199"/>
        <v>0</v>
      </c>
      <c r="AC737" s="35">
        <f t="shared" si="200"/>
        <v>99</v>
      </c>
      <c r="AD737" s="35">
        <f t="shared" si="201"/>
        <v>107</v>
      </c>
      <c r="AE737" s="70">
        <f t="shared" si="202"/>
        <v>0</v>
      </c>
      <c r="AF737" s="70" t="str">
        <f t="shared" si="203"/>
        <v/>
      </c>
      <c r="AG737" s="70">
        <f t="shared" si="204"/>
        <v>147</v>
      </c>
      <c r="AH737" s="70" t="str">
        <f t="shared" si="205"/>
        <v>2018 (triag)</v>
      </c>
      <c r="AI737" s="70">
        <f t="shared" si="206"/>
        <v>107</v>
      </c>
      <c r="AJ737" s="70">
        <f t="shared" si="207"/>
        <v>2022</v>
      </c>
      <c r="AK737" s="70" t="str">
        <f t="shared" si="208"/>
        <v>Adjust</v>
      </c>
      <c r="AL737" s="72">
        <f>IF(AK737="Adjust",(_xlfn.XLOOKUP(A737,'Adj factor'!A:A,'Adj factor'!I:I,,0)*AI737),'Aggregate (2)'!AI737)</f>
        <v>162.08163026521061</v>
      </c>
      <c r="AM737" s="72">
        <f t="shared" si="209"/>
        <v>162.08163026521061</v>
      </c>
      <c r="AN737" s="73" t="str">
        <f t="shared" si="210"/>
        <v>Increasing</v>
      </c>
      <c r="AO737" s="42">
        <f>VLOOKUP(B737,'Growthrates source'!A$2:H$49,8,FALSE)</f>
        <v>6.763943333062894E-2</v>
      </c>
      <c r="AP737" s="42">
        <f>VLOOKUP(B737,'Growthrates source'!A$2:I$49,9,FALSE)</f>
        <v>0.1043111029271564</v>
      </c>
      <c r="AQ737" s="41">
        <f t="shared" si="211"/>
        <v>104.81903846450993</v>
      </c>
      <c r="AR737" s="41">
        <f t="shared" si="212"/>
        <v>201.01225886154197</v>
      </c>
      <c r="AS737" s="43">
        <f t="shared" si="213"/>
        <v>0</v>
      </c>
      <c r="AT737" s="43">
        <f t="shared" si="214"/>
        <v>0.6110537122448304</v>
      </c>
      <c r="AU737" s="43">
        <f t="shared" si="215"/>
        <v>0.63140179592117551</v>
      </c>
    </row>
    <row r="738" spans="1:47" x14ac:dyDescent="0.35">
      <c r="A738" t="str">
        <f>_xlfn.XLOOKUP(B738,'country codes'!G:G,'country codes'!H:H,,0)</f>
        <v>Namibia</v>
      </c>
      <c r="B738" s="34" t="s">
        <v>183</v>
      </c>
      <c r="C738" s="41">
        <v>2167486</v>
      </c>
      <c r="D738" s="34" t="s">
        <v>232</v>
      </c>
      <c r="E738" s="34">
        <v>0</v>
      </c>
      <c r="F738" s="41">
        <v>2204510.0000000005</v>
      </c>
      <c r="G738" s="34">
        <v>0</v>
      </c>
      <c r="I738" s="34">
        <v>0</v>
      </c>
      <c r="K738" s="34">
        <v>0</v>
      </c>
      <c r="M738" s="34">
        <v>0</v>
      </c>
      <c r="O738" s="34">
        <v>0</v>
      </c>
      <c r="P738" s="41">
        <v>2405680.5000000005</v>
      </c>
      <c r="Q738" s="34">
        <v>0</v>
      </c>
      <c r="R738" s="34">
        <f t="shared" si="198"/>
        <v>2157</v>
      </c>
      <c r="T738" s="34">
        <v>0</v>
      </c>
      <c r="V738" s="34">
        <v>0</v>
      </c>
      <c r="X738" s="34">
        <v>0</v>
      </c>
      <c r="Y738" s="41">
        <v>2567012.4999999995</v>
      </c>
      <c r="Z738" s="34">
        <v>0</v>
      </c>
      <c r="AA738" s="34">
        <v>2157</v>
      </c>
      <c r="AB738" s="35">
        <f t="shared" si="199"/>
        <v>0</v>
      </c>
      <c r="AC738" s="35">
        <f t="shared" si="200"/>
        <v>0</v>
      </c>
      <c r="AD738" s="35">
        <f t="shared" si="201"/>
        <v>0</v>
      </c>
      <c r="AE738" s="70">
        <f t="shared" si="202"/>
        <v>0</v>
      </c>
      <c r="AF738" s="70" t="str">
        <f t="shared" si="203"/>
        <v/>
      </c>
      <c r="AG738" s="70">
        <f t="shared" si="204"/>
        <v>2157</v>
      </c>
      <c r="AH738" s="70" t="str">
        <f t="shared" si="205"/>
        <v>2018 (triag)</v>
      </c>
      <c r="AI738" s="70">
        <f t="shared" si="206"/>
        <v>2157</v>
      </c>
      <c r="AJ738" s="70" t="str">
        <f t="shared" si="207"/>
        <v>2018 (triag)</v>
      </c>
      <c r="AK738" s="70" t="str">
        <f t="shared" si="208"/>
        <v/>
      </c>
      <c r="AL738" s="72">
        <f>IF(AK738="Adjust",(_xlfn.XLOOKUP(A738,'Adj factor'!A:A,'Adj factor'!I:I,,0)*AI738),'Aggregate (2)'!AI738)</f>
        <v>2157</v>
      </c>
      <c r="AM738" s="72">
        <f t="shared" si="209"/>
        <v>2157</v>
      </c>
      <c r="AN738" s="73" t="str">
        <f t="shared" si="210"/>
        <v>No change</v>
      </c>
      <c r="AO738" s="42">
        <f>VLOOKUP(B738,'Growthrates source'!A$2:H$49,8,FALSE)</f>
        <v>6.763943333062894E-2</v>
      </c>
      <c r="AP738" s="42">
        <f>VLOOKUP(B738,'Growthrates source'!A$2:I$49,9,FALSE)</f>
        <v>0.1043111029271564</v>
      </c>
      <c r="AQ738" s="41">
        <f t="shared" si="211"/>
        <v>1538.0589521629108</v>
      </c>
      <c r="AR738" s="41">
        <f t="shared" si="212"/>
        <v>2949.5472269683401</v>
      </c>
      <c r="AS738" s="43">
        <f t="shared" si="213"/>
        <v>0</v>
      </c>
      <c r="AT738" s="43">
        <f t="shared" si="214"/>
        <v>8.9662779408986335</v>
      </c>
      <c r="AU738" s="43">
        <f t="shared" si="215"/>
        <v>8.4027639133038914</v>
      </c>
    </row>
    <row r="739" spans="1:47" x14ac:dyDescent="0.35">
      <c r="A739" t="str">
        <f>_xlfn.XLOOKUP(B739,'country codes'!G:G,'country codes'!H:H,,0)</f>
        <v>Namibia</v>
      </c>
      <c r="B739" s="34" t="s">
        <v>183</v>
      </c>
      <c r="C739" s="41">
        <v>2167487</v>
      </c>
      <c r="D739" s="34" t="s">
        <v>233</v>
      </c>
      <c r="E739" s="34">
        <v>0</v>
      </c>
      <c r="F739" s="41">
        <v>2204510.0000000005</v>
      </c>
      <c r="G739" s="34">
        <v>0</v>
      </c>
      <c r="I739" s="34">
        <v>0</v>
      </c>
      <c r="K739" s="34">
        <v>0</v>
      </c>
      <c r="M739" s="34">
        <v>0</v>
      </c>
      <c r="O739" s="34">
        <v>0</v>
      </c>
      <c r="P739" s="41">
        <v>2405680.5000000005</v>
      </c>
      <c r="Q739" s="34">
        <v>0</v>
      </c>
      <c r="R739" s="34">
        <f t="shared" si="198"/>
        <v>0</v>
      </c>
      <c r="T739" s="34">
        <v>0</v>
      </c>
      <c r="V739" s="34">
        <v>0</v>
      </c>
      <c r="X739" s="34">
        <v>0</v>
      </c>
      <c r="Y739" s="41">
        <v>2567012.4999999995</v>
      </c>
      <c r="Z739" s="34">
        <v>0</v>
      </c>
      <c r="AA739" s="34">
        <v>0</v>
      </c>
      <c r="AB739" s="35">
        <f t="shared" si="199"/>
        <v>0</v>
      </c>
      <c r="AC739" s="35">
        <f t="shared" si="200"/>
        <v>0</v>
      </c>
      <c r="AD739" s="35">
        <f t="shared" si="201"/>
        <v>0</v>
      </c>
      <c r="AE739" s="70">
        <f t="shared" si="202"/>
        <v>0</v>
      </c>
      <c r="AF739" s="70" t="str">
        <f t="shared" si="203"/>
        <v/>
      </c>
      <c r="AG739" s="70">
        <f t="shared" si="204"/>
        <v>0</v>
      </c>
      <c r="AH739" s="70" t="str">
        <f t="shared" si="205"/>
        <v/>
      </c>
      <c r="AI739" s="70">
        <f t="shared" si="206"/>
        <v>0</v>
      </c>
      <c r="AJ739" s="70" t="str">
        <f t="shared" si="207"/>
        <v/>
      </c>
      <c r="AK739" s="70" t="str">
        <f t="shared" si="208"/>
        <v/>
      </c>
      <c r="AL739" s="72">
        <f>IF(AK739="Adjust",(_xlfn.XLOOKUP(A739,'Adj factor'!A:A,'Adj factor'!I:I,,0)*AI739),'Aggregate (2)'!AI739)</f>
        <v>0</v>
      </c>
      <c r="AM739" s="72">
        <f t="shared" si="209"/>
        <v>0</v>
      </c>
      <c r="AN739" s="73" t="str">
        <f t="shared" si="210"/>
        <v>No change</v>
      </c>
      <c r="AO739" s="42">
        <f>VLOOKUP(B739,'Growthrates source'!A$2:H$49,8,FALSE)</f>
        <v>6.763943333062894E-2</v>
      </c>
      <c r="AP739" s="42">
        <f>VLOOKUP(B739,'Growthrates source'!A$2:I$49,9,FALSE)</f>
        <v>0.1043111029271564</v>
      </c>
      <c r="AQ739" s="41">
        <f t="shared" si="211"/>
        <v>0</v>
      </c>
      <c r="AR739" s="41">
        <f t="shared" si="212"/>
        <v>0</v>
      </c>
      <c r="AS739" s="43">
        <f t="shared" si="213"/>
        <v>0</v>
      </c>
      <c r="AT739" s="43">
        <f t="shared" si="214"/>
        <v>0</v>
      </c>
      <c r="AU739" s="43">
        <f t="shared" si="215"/>
        <v>0</v>
      </c>
    </row>
    <row r="740" spans="1:47" x14ac:dyDescent="0.35">
      <c r="A740" t="str">
        <f>_xlfn.XLOOKUP(B740,'country codes'!G:G,'country codes'!H:H,,0)</f>
        <v>Namibia</v>
      </c>
      <c r="B740" s="34" t="s">
        <v>183</v>
      </c>
      <c r="C740" s="41">
        <v>2167488</v>
      </c>
      <c r="D740" s="34" t="s">
        <v>134</v>
      </c>
      <c r="E740" s="34">
        <v>0</v>
      </c>
      <c r="F740" s="41">
        <v>2204510.0000000005</v>
      </c>
      <c r="G740" s="34">
        <v>0</v>
      </c>
      <c r="I740" s="34">
        <v>0</v>
      </c>
      <c r="K740" s="34">
        <v>0</v>
      </c>
      <c r="M740" s="34">
        <v>0</v>
      </c>
      <c r="O740" s="34">
        <v>0</v>
      </c>
      <c r="P740" s="41">
        <v>2405680.5000000005</v>
      </c>
      <c r="Q740" s="34">
        <v>140</v>
      </c>
      <c r="R740" s="34">
        <f t="shared" si="198"/>
        <v>510</v>
      </c>
      <c r="T740" s="34">
        <v>0</v>
      </c>
      <c r="V740" s="34">
        <v>99</v>
      </c>
      <c r="X740" s="34">
        <v>99</v>
      </c>
      <c r="Y740" s="41">
        <v>2567012.4999999995</v>
      </c>
      <c r="Z740" s="34">
        <v>1065</v>
      </c>
      <c r="AA740" s="34">
        <v>510</v>
      </c>
      <c r="AB740" s="35">
        <f t="shared" si="199"/>
        <v>0</v>
      </c>
      <c r="AC740" s="35">
        <f t="shared" si="200"/>
        <v>140</v>
      </c>
      <c r="AD740" s="35">
        <f t="shared" si="201"/>
        <v>1065</v>
      </c>
      <c r="AE740" s="70">
        <f t="shared" si="202"/>
        <v>0</v>
      </c>
      <c r="AF740" s="70" t="str">
        <f t="shared" si="203"/>
        <v/>
      </c>
      <c r="AG740" s="70">
        <f t="shared" si="204"/>
        <v>510</v>
      </c>
      <c r="AH740" s="70" t="str">
        <f t="shared" si="205"/>
        <v>2018 (triag)</v>
      </c>
      <c r="AI740" s="70">
        <f t="shared" si="206"/>
        <v>1065</v>
      </c>
      <c r="AJ740" s="70">
        <f t="shared" si="207"/>
        <v>2022</v>
      </c>
      <c r="AK740" s="70" t="str">
        <f t="shared" si="208"/>
        <v/>
      </c>
      <c r="AL740" s="72">
        <f>IF(AK740="Adjust",(_xlfn.XLOOKUP(A740,'Adj factor'!A:A,'Adj factor'!I:I,,0)*AI740),'Aggregate (2)'!AI740)</f>
        <v>1065</v>
      </c>
      <c r="AM740" s="72">
        <f t="shared" si="209"/>
        <v>1065</v>
      </c>
      <c r="AN740" s="73" t="str">
        <f t="shared" si="210"/>
        <v>Increasing</v>
      </c>
      <c r="AO740" s="42">
        <f>VLOOKUP(B740,'Growthrates source'!A$2:H$49,8,FALSE)</f>
        <v>6.763943333062894E-2</v>
      </c>
      <c r="AP740" s="42">
        <f>VLOOKUP(B740,'Growthrates source'!A$2:I$49,9,FALSE)</f>
        <v>0.1043111029271564</v>
      </c>
      <c r="AQ740" s="41">
        <f t="shared" si="211"/>
        <v>363.65788855034054</v>
      </c>
      <c r="AR740" s="41">
        <f t="shared" si="212"/>
        <v>697.38946951963533</v>
      </c>
      <c r="AS740" s="43">
        <f t="shared" si="213"/>
        <v>0</v>
      </c>
      <c r="AT740" s="43">
        <f t="shared" si="214"/>
        <v>2.1199822669718604</v>
      </c>
      <c r="AU740" s="43">
        <f t="shared" si="215"/>
        <v>4.1487916400874569</v>
      </c>
    </row>
    <row r="741" spans="1:47" x14ac:dyDescent="0.35">
      <c r="A741" t="str">
        <f>_xlfn.XLOOKUP(B741,'country codes'!G:G,'country codes'!H:H,,0)</f>
        <v>Namibia</v>
      </c>
      <c r="B741" s="34" t="s">
        <v>183</v>
      </c>
      <c r="C741" s="41">
        <v>2167489</v>
      </c>
      <c r="D741" s="34" t="s">
        <v>142</v>
      </c>
      <c r="E741" s="34">
        <v>0</v>
      </c>
      <c r="F741" s="41">
        <v>2204510.0000000005</v>
      </c>
      <c r="G741" s="34">
        <v>0</v>
      </c>
      <c r="I741" s="34">
        <v>0</v>
      </c>
      <c r="K741" s="34">
        <v>0</v>
      </c>
      <c r="M741" s="34">
        <v>0</v>
      </c>
      <c r="O741" s="34">
        <v>0</v>
      </c>
      <c r="P741" s="41">
        <v>2405680.5000000005</v>
      </c>
      <c r="Q741" s="34">
        <v>52</v>
      </c>
      <c r="R741" s="34">
        <f t="shared" si="198"/>
        <v>1053</v>
      </c>
      <c r="T741" s="34">
        <v>53</v>
      </c>
      <c r="V741" s="34">
        <v>54</v>
      </c>
      <c r="X741" s="34">
        <v>63</v>
      </c>
      <c r="Y741" s="41">
        <v>2567012.4999999995</v>
      </c>
      <c r="Z741" s="34">
        <v>82</v>
      </c>
      <c r="AA741" s="34">
        <v>1053</v>
      </c>
      <c r="AB741" s="35">
        <f t="shared" si="199"/>
        <v>0</v>
      </c>
      <c r="AC741" s="35">
        <f t="shared" si="200"/>
        <v>53</v>
      </c>
      <c r="AD741" s="35">
        <f t="shared" si="201"/>
        <v>82</v>
      </c>
      <c r="AE741" s="70">
        <f t="shared" si="202"/>
        <v>0</v>
      </c>
      <c r="AF741" s="70" t="str">
        <f t="shared" si="203"/>
        <v/>
      </c>
      <c r="AG741" s="70">
        <f t="shared" si="204"/>
        <v>1053</v>
      </c>
      <c r="AH741" s="70" t="str">
        <f t="shared" si="205"/>
        <v>2018 (triag)</v>
      </c>
      <c r="AI741" s="70">
        <f t="shared" si="206"/>
        <v>82</v>
      </c>
      <c r="AJ741" s="70">
        <f t="shared" si="207"/>
        <v>2022</v>
      </c>
      <c r="AK741" s="70" t="str">
        <f t="shared" si="208"/>
        <v>Adjust</v>
      </c>
      <c r="AL741" s="72">
        <f>IF(AK741="Adjust",(_xlfn.XLOOKUP(A741,'Adj factor'!A:A,'Adj factor'!I:I,,0)*AI741),'Aggregate (2)'!AI741)</f>
        <v>124.21209048361935</v>
      </c>
      <c r="AM741" s="72">
        <f t="shared" si="209"/>
        <v>1053</v>
      </c>
      <c r="AN741" s="73" t="str">
        <f t="shared" si="210"/>
        <v>Decreasing</v>
      </c>
      <c r="AO741" s="42">
        <f>VLOOKUP(B741,'Growthrates source'!A$2:H$49,8,FALSE)</f>
        <v>6.763943333062894E-2</v>
      </c>
      <c r="AP741" s="42">
        <f>VLOOKUP(B741,'Growthrates source'!A$2:I$49,9,FALSE)</f>
        <v>0.1043111029271564</v>
      </c>
      <c r="AQ741" s="41">
        <f t="shared" si="211"/>
        <v>750.84658165393842</v>
      </c>
      <c r="AR741" s="41">
        <f t="shared" si="212"/>
        <v>1439.9041400081883</v>
      </c>
      <c r="AS741" s="43">
        <f t="shared" si="213"/>
        <v>0</v>
      </c>
      <c r="AT741" s="43">
        <f t="shared" si="214"/>
        <v>4.3771398571007243</v>
      </c>
      <c r="AU741" s="43">
        <f t="shared" si="215"/>
        <v>4.102044692030133</v>
      </c>
    </row>
    <row r="742" spans="1:47" x14ac:dyDescent="0.35">
      <c r="A742" t="str">
        <f>_xlfn.XLOOKUP(B742,'country codes'!G:G,'country codes'!H:H,,0)</f>
        <v>Namibia</v>
      </c>
      <c r="B742" s="34" t="s">
        <v>183</v>
      </c>
      <c r="C742" s="41">
        <v>2167490</v>
      </c>
      <c r="D742" s="34" t="s">
        <v>83</v>
      </c>
      <c r="E742" s="34">
        <v>0</v>
      </c>
      <c r="F742" s="41">
        <v>2204510.0000000005</v>
      </c>
      <c r="G742" s="34">
        <v>0</v>
      </c>
      <c r="I742" s="34">
        <v>0</v>
      </c>
      <c r="K742" s="34">
        <v>0</v>
      </c>
      <c r="M742" s="34">
        <v>0</v>
      </c>
      <c r="O742" s="34">
        <v>0</v>
      </c>
      <c r="P742" s="41">
        <v>2405680.5000000005</v>
      </c>
      <c r="Q742" s="34">
        <v>118</v>
      </c>
      <c r="R742" s="34">
        <f t="shared" si="198"/>
        <v>233</v>
      </c>
      <c r="T742" s="34">
        <v>123</v>
      </c>
      <c r="V742" s="34">
        <v>134</v>
      </c>
      <c r="X742" s="34">
        <v>140</v>
      </c>
      <c r="Y742" s="41">
        <v>2567012.4999999995</v>
      </c>
      <c r="Z742" s="34">
        <v>144</v>
      </c>
      <c r="AA742" s="34">
        <v>233</v>
      </c>
      <c r="AB742" s="35">
        <f t="shared" si="199"/>
        <v>0</v>
      </c>
      <c r="AC742" s="35">
        <f t="shared" si="200"/>
        <v>123</v>
      </c>
      <c r="AD742" s="35">
        <f t="shared" si="201"/>
        <v>144</v>
      </c>
      <c r="AE742" s="70">
        <f t="shared" si="202"/>
        <v>0</v>
      </c>
      <c r="AF742" s="70" t="str">
        <f t="shared" si="203"/>
        <v/>
      </c>
      <c r="AG742" s="70">
        <f t="shared" si="204"/>
        <v>233</v>
      </c>
      <c r="AH742" s="70" t="str">
        <f t="shared" si="205"/>
        <v>2018 (triag)</v>
      </c>
      <c r="AI742" s="70">
        <f t="shared" si="206"/>
        <v>144</v>
      </c>
      <c r="AJ742" s="70">
        <f t="shared" si="207"/>
        <v>2022</v>
      </c>
      <c r="AK742" s="70" t="str">
        <f t="shared" si="208"/>
        <v>Adjust</v>
      </c>
      <c r="AL742" s="72">
        <f>IF(AK742="Adjust",(_xlfn.XLOOKUP(A742,'Adj factor'!A:A,'Adj factor'!I:I,,0)*AI742),'Aggregate (2)'!AI742)</f>
        <v>218.12854914196569</v>
      </c>
      <c r="AM742" s="72">
        <f t="shared" si="209"/>
        <v>233</v>
      </c>
      <c r="AN742" s="73" t="str">
        <f t="shared" si="210"/>
        <v>Decreasing</v>
      </c>
      <c r="AO742" s="42">
        <f>VLOOKUP(B742,'Growthrates source'!A$2:H$49,8,FALSE)</f>
        <v>6.763943333062894E-2</v>
      </c>
      <c r="AP742" s="42">
        <f>VLOOKUP(B742,'Growthrates source'!A$2:I$49,9,FALSE)</f>
        <v>0.1043111029271564</v>
      </c>
      <c r="AQ742" s="41">
        <f t="shared" si="211"/>
        <v>166.14174123966538</v>
      </c>
      <c r="AR742" s="41">
        <f t="shared" si="212"/>
        <v>318.61126744720593</v>
      </c>
      <c r="AS742" s="43">
        <f t="shared" si="213"/>
        <v>0</v>
      </c>
      <c r="AT742" s="43">
        <f t="shared" si="214"/>
        <v>0.96854091804792841</v>
      </c>
      <c r="AU742" s="43">
        <f t="shared" si="215"/>
        <v>0.90766990811303039</v>
      </c>
    </row>
    <row r="743" spans="1:47" x14ac:dyDescent="0.35">
      <c r="A743" t="str">
        <f>_xlfn.XLOOKUP(B743,'country codes'!G:G,'country codes'!H:H,,0)</f>
        <v>Namibia</v>
      </c>
      <c r="B743" s="34" t="s">
        <v>183</v>
      </c>
      <c r="C743" s="41">
        <v>2167491</v>
      </c>
      <c r="D743" s="34" t="s">
        <v>84</v>
      </c>
      <c r="E743" s="34">
        <v>0</v>
      </c>
      <c r="F743" s="41">
        <v>2204510.0000000005</v>
      </c>
      <c r="G743" s="34">
        <v>0</v>
      </c>
      <c r="I743" s="34">
        <v>0</v>
      </c>
      <c r="K743" s="34">
        <v>0</v>
      </c>
      <c r="M743" s="34">
        <v>0</v>
      </c>
      <c r="O743" s="34">
        <v>0</v>
      </c>
      <c r="P743" s="41">
        <v>2405680.5000000005</v>
      </c>
      <c r="Q743" s="34">
        <v>0</v>
      </c>
      <c r="R743" s="34">
        <f t="shared" si="198"/>
        <v>509</v>
      </c>
      <c r="T743" s="34">
        <v>0</v>
      </c>
      <c r="V743" s="34">
        <v>0</v>
      </c>
      <c r="X743" s="34">
        <v>0</v>
      </c>
      <c r="Y743" s="41">
        <v>2567012.4999999995</v>
      </c>
      <c r="Z743" s="34">
        <v>0</v>
      </c>
      <c r="AA743" s="34">
        <v>509</v>
      </c>
      <c r="AB743" s="35">
        <f t="shared" si="199"/>
        <v>0</v>
      </c>
      <c r="AC743" s="35">
        <f t="shared" si="200"/>
        <v>0</v>
      </c>
      <c r="AD743" s="35">
        <f t="shared" si="201"/>
        <v>0</v>
      </c>
      <c r="AE743" s="70">
        <f t="shared" si="202"/>
        <v>0</v>
      </c>
      <c r="AF743" s="70" t="str">
        <f t="shared" si="203"/>
        <v/>
      </c>
      <c r="AG743" s="70">
        <f t="shared" si="204"/>
        <v>509</v>
      </c>
      <c r="AH743" s="70" t="str">
        <f t="shared" si="205"/>
        <v>2018 (triag)</v>
      </c>
      <c r="AI743" s="70">
        <f t="shared" si="206"/>
        <v>509</v>
      </c>
      <c r="AJ743" s="70" t="str">
        <f t="shared" si="207"/>
        <v>2018 (triag)</v>
      </c>
      <c r="AK743" s="70" t="str">
        <f t="shared" si="208"/>
        <v/>
      </c>
      <c r="AL743" s="72">
        <f>IF(AK743="Adjust",(_xlfn.XLOOKUP(A743,'Adj factor'!A:A,'Adj factor'!I:I,,0)*AI743),'Aggregate (2)'!AI743)</f>
        <v>509</v>
      </c>
      <c r="AM743" s="83">
        <f>507+3</f>
        <v>510</v>
      </c>
      <c r="AN743" s="73" t="str">
        <f t="shared" si="210"/>
        <v>No change</v>
      </c>
      <c r="AO743" s="42">
        <f>VLOOKUP(B743,'Growthrates source'!A$2:H$49,8,FALSE)</f>
        <v>6.763943333062894E-2</v>
      </c>
      <c r="AP743" s="42">
        <f>VLOOKUP(B743,'Growthrates source'!A$2:I$49,9,FALSE)</f>
        <v>0.1043111029271564</v>
      </c>
      <c r="AQ743" s="41">
        <f t="shared" si="211"/>
        <v>362.94483386690854</v>
      </c>
      <c r="AR743" s="41">
        <f t="shared" si="212"/>
        <v>696.02203918724388</v>
      </c>
      <c r="AS743" s="43">
        <f t="shared" si="213"/>
        <v>0</v>
      </c>
      <c r="AT743" s="43">
        <f t="shared" si="214"/>
        <v>2.115825438997406</v>
      </c>
      <c r="AU743" s="43">
        <f t="shared" si="215"/>
        <v>1.9867452924362468</v>
      </c>
    </row>
    <row r="744" spans="1:47" x14ac:dyDescent="0.35">
      <c r="A744" t="str">
        <f>_xlfn.XLOOKUP(B744,'country codes'!G:G,'country codes'!H:H,,0)</f>
        <v>Namibia</v>
      </c>
      <c r="B744" s="34" t="s">
        <v>183</v>
      </c>
      <c r="C744" s="41">
        <v>2167492</v>
      </c>
      <c r="D744" s="34" t="s">
        <v>126</v>
      </c>
      <c r="E744" s="34">
        <v>0</v>
      </c>
      <c r="F744" s="41">
        <v>2204510.0000000005</v>
      </c>
      <c r="G744" s="34">
        <v>0</v>
      </c>
      <c r="I744" s="34">
        <v>0</v>
      </c>
      <c r="K744" s="34">
        <v>0</v>
      </c>
      <c r="M744" s="34">
        <v>0</v>
      </c>
      <c r="O744" s="34">
        <v>0</v>
      </c>
      <c r="P744" s="41">
        <v>2405680.5000000005</v>
      </c>
      <c r="Q744" s="34">
        <v>0</v>
      </c>
      <c r="R744" s="34">
        <f t="shared" si="198"/>
        <v>0</v>
      </c>
      <c r="T744" s="34">
        <v>0</v>
      </c>
      <c r="V744" s="34">
        <v>0</v>
      </c>
      <c r="X744" s="34">
        <v>0</v>
      </c>
      <c r="Y744" s="41">
        <v>2567012.4999999995</v>
      </c>
      <c r="Z744" s="34">
        <v>0</v>
      </c>
      <c r="AA744" s="34">
        <v>0</v>
      </c>
      <c r="AB744" s="35">
        <f t="shared" si="199"/>
        <v>0</v>
      </c>
      <c r="AC744" s="35">
        <f t="shared" si="200"/>
        <v>0</v>
      </c>
      <c r="AD744" s="35">
        <f t="shared" si="201"/>
        <v>0</v>
      </c>
      <c r="AE744" s="70">
        <f t="shared" si="202"/>
        <v>0</v>
      </c>
      <c r="AF744" s="70" t="str">
        <f t="shared" si="203"/>
        <v/>
      </c>
      <c r="AG744" s="70">
        <f t="shared" si="204"/>
        <v>0</v>
      </c>
      <c r="AH744" s="70" t="str">
        <f t="shared" si="205"/>
        <v/>
      </c>
      <c r="AI744" s="70">
        <f t="shared" si="206"/>
        <v>0</v>
      </c>
      <c r="AJ744" s="70" t="str">
        <f t="shared" si="207"/>
        <v/>
      </c>
      <c r="AK744" s="70" t="str">
        <f t="shared" si="208"/>
        <v/>
      </c>
      <c r="AL744" s="72">
        <f>IF(AK744="Adjust",(_xlfn.XLOOKUP(A744,'Adj factor'!A:A,'Adj factor'!I:I,,0)*AI744),'Aggregate (2)'!AI744)</f>
        <v>0</v>
      </c>
      <c r="AM744" s="83">
        <f>3+12+7+7</f>
        <v>29</v>
      </c>
      <c r="AN744" s="73" t="str">
        <f t="shared" si="210"/>
        <v>No change</v>
      </c>
      <c r="AO744" s="42">
        <f>VLOOKUP(B744,'Growthrates source'!A$2:H$49,8,FALSE)</f>
        <v>6.763943333062894E-2</v>
      </c>
      <c r="AP744" s="42">
        <f>VLOOKUP(B744,'Growthrates source'!A$2:I$49,9,FALSE)</f>
        <v>0.1043111029271564</v>
      </c>
      <c r="AQ744" s="41">
        <f t="shared" si="211"/>
        <v>0</v>
      </c>
      <c r="AR744" s="41">
        <f t="shared" si="212"/>
        <v>0</v>
      </c>
      <c r="AS744" s="43">
        <f t="shared" si="213"/>
        <v>0</v>
      </c>
      <c r="AT744" s="43">
        <f t="shared" si="214"/>
        <v>0</v>
      </c>
      <c r="AU744" s="43">
        <f t="shared" si="215"/>
        <v>0.11297179113853167</v>
      </c>
    </row>
    <row r="745" spans="1:47" x14ac:dyDescent="0.35">
      <c r="A745" t="str">
        <f>_xlfn.XLOOKUP(B745,'country codes'!G:G,'country codes'!H:H,,0)</f>
        <v>Namibia</v>
      </c>
      <c r="B745" s="34" t="s">
        <v>183</v>
      </c>
      <c r="C745" s="41">
        <v>2167493</v>
      </c>
      <c r="D745" s="34" t="s">
        <v>87</v>
      </c>
      <c r="E745" s="34">
        <v>0</v>
      </c>
      <c r="F745" s="41">
        <v>2204510.0000000005</v>
      </c>
      <c r="G745" s="34">
        <v>0</v>
      </c>
      <c r="I745" s="34">
        <v>0</v>
      </c>
      <c r="K745" s="34">
        <v>0</v>
      </c>
      <c r="M745" s="34">
        <v>0</v>
      </c>
      <c r="O745" s="34">
        <v>0</v>
      </c>
      <c r="P745" s="41">
        <v>2405680.5000000005</v>
      </c>
      <c r="Q745" s="34">
        <v>0</v>
      </c>
      <c r="R745" s="34">
        <f t="shared" si="198"/>
        <v>8</v>
      </c>
      <c r="T745" s="34">
        <v>0</v>
      </c>
      <c r="V745" s="34">
        <v>0</v>
      </c>
      <c r="X745" s="34">
        <v>0</v>
      </c>
      <c r="Y745" s="41">
        <v>2567012.4999999995</v>
      </c>
      <c r="Z745" s="34">
        <v>0</v>
      </c>
      <c r="AA745" s="34">
        <v>8</v>
      </c>
      <c r="AB745" s="35">
        <f t="shared" si="199"/>
        <v>0</v>
      </c>
      <c r="AC745" s="35">
        <f t="shared" si="200"/>
        <v>0</v>
      </c>
      <c r="AD745" s="35">
        <f t="shared" si="201"/>
        <v>0</v>
      </c>
      <c r="AE745" s="70">
        <f t="shared" si="202"/>
        <v>0</v>
      </c>
      <c r="AF745" s="70" t="str">
        <f t="shared" si="203"/>
        <v/>
      </c>
      <c r="AG745" s="70">
        <f t="shared" si="204"/>
        <v>8</v>
      </c>
      <c r="AH745" s="70" t="str">
        <f t="shared" si="205"/>
        <v>2018 (triag)</v>
      </c>
      <c r="AI745" s="70">
        <f t="shared" si="206"/>
        <v>8</v>
      </c>
      <c r="AJ745" s="70" t="str">
        <f t="shared" si="207"/>
        <v>2018 (triag)</v>
      </c>
      <c r="AK745" s="70" t="str">
        <f t="shared" si="208"/>
        <v/>
      </c>
      <c r="AL745" s="72">
        <f>IF(AK745="Adjust",(_xlfn.XLOOKUP(A745,'Adj factor'!A:A,'Adj factor'!I:I,,0)*AI745),'Aggregate (2)'!AI745)</f>
        <v>8</v>
      </c>
      <c r="AM745" s="72">
        <f t="shared" si="209"/>
        <v>8</v>
      </c>
      <c r="AN745" s="73" t="str">
        <f t="shared" si="210"/>
        <v>No change</v>
      </c>
      <c r="AO745" s="42">
        <f>VLOOKUP(B745,'Growthrates source'!A$2:H$49,8,FALSE)</f>
        <v>6.763943333062894E-2</v>
      </c>
      <c r="AP745" s="42">
        <f>VLOOKUP(B745,'Growthrates source'!A$2:I$49,9,FALSE)</f>
        <v>0.1043111029271564</v>
      </c>
      <c r="AQ745" s="41">
        <f t="shared" si="211"/>
        <v>5.7044374674563221</v>
      </c>
      <c r="AR745" s="41">
        <f t="shared" si="212"/>
        <v>10.939442659131535</v>
      </c>
      <c r="AS745" s="43">
        <f t="shared" si="213"/>
        <v>0</v>
      </c>
      <c r="AT745" s="43">
        <f t="shared" si="214"/>
        <v>3.3254623795637026E-2</v>
      </c>
      <c r="AU745" s="43">
        <f t="shared" si="215"/>
        <v>3.1164632038215637E-2</v>
      </c>
    </row>
    <row r="746" spans="1:47" x14ac:dyDescent="0.35">
      <c r="A746" t="str">
        <f>_xlfn.XLOOKUP(B746,'country codes'!G:G,'country codes'!H:H,,0)</f>
        <v>Niger</v>
      </c>
      <c r="B746" s="34" t="s">
        <v>191</v>
      </c>
      <c r="C746" s="41">
        <v>17954407.000000004</v>
      </c>
      <c r="D746" s="34" t="s">
        <v>135</v>
      </c>
      <c r="E746" s="34">
        <v>1904</v>
      </c>
      <c r="F746" s="41">
        <v>18653199</v>
      </c>
      <c r="G746" s="34">
        <v>1892</v>
      </c>
      <c r="H746" s="34">
        <v>19372013.999999993</v>
      </c>
      <c r="I746" s="34">
        <v>1119</v>
      </c>
      <c r="J746" s="34">
        <v>20128123.999999989</v>
      </c>
      <c r="K746" s="34">
        <v>1268</v>
      </c>
      <c r="L746" s="34">
        <v>20921743.000000011</v>
      </c>
      <c r="M746" s="34">
        <v>1362</v>
      </c>
      <c r="N746" s="34">
        <v>21737922.000000011</v>
      </c>
      <c r="O746" s="34">
        <v>950</v>
      </c>
      <c r="P746" s="41">
        <v>22577057.999999996</v>
      </c>
      <c r="Q746" s="34">
        <v>1745</v>
      </c>
      <c r="R746" s="34">
        <f t="shared" si="198"/>
        <v>1745</v>
      </c>
      <c r="S746" s="34">
        <v>23443392.999999978</v>
      </c>
      <c r="T746" s="34">
        <v>1776</v>
      </c>
      <c r="U746" s="34">
        <v>24333638.499999985</v>
      </c>
      <c r="V746" s="34">
        <v>1670</v>
      </c>
      <c r="W746" s="34">
        <v>25252721.999999989</v>
      </c>
      <c r="X746" s="34">
        <v>0</v>
      </c>
      <c r="Y746" s="41">
        <v>26207976.5</v>
      </c>
      <c r="Z746" s="34">
        <v>1415</v>
      </c>
      <c r="AA746" s="34">
        <v>1065</v>
      </c>
      <c r="AB746" s="35">
        <f t="shared" si="199"/>
        <v>1904</v>
      </c>
      <c r="AC746" s="35">
        <f t="shared" si="200"/>
        <v>1776</v>
      </c>
      <c r="AD746" s="35">
        <f t="shared" si="201"/>
        <v>1670</v>
      </c>
      <c r="AE746" s="70">
        <f t="shared" si="202"/>
        <v>1892</v>
      </c>
      <c r="AF746" s="70">
        <f t="shared" si="203"/>
        <v>2013</v>
      </c>
      <c r="AG746" s="70">
        <f t="shared" si="204"/>
        <v>1745</v>
      </c>
      <c r="AH746" s="70">
        <f t="shared" si="205"/>
        <v>2018</v>
      </c>
      <c r="AI746" s="70">
        <f t="shared" si="206"/>
        <v>1415</v>
      </c>
      <c r="AJ746" s="70">
        <f t="shared" si="207"/>
        <v>2022</v>
      </c>
      <c r="AK746" s="70" t="str">
        <f t="shared" si="208"/>
        <v>Adjust</v>
      </c>
      <c r="AL746" s="72">
        <f>IF(AK746="Adjust",(_xlfn.XLOOKUP(A746,'Adj factor'!A:A,'Adj factor'!I:I,,0)*AI746),'Aggregate (2)'!AI746)</f>
        <v>1626.2575817133875</v>
      </c>
      <c r="AM746" s="72">
        <f t="shared" si="209"/>
        <v>1745</v>
      </c>
      <c r="AN746" s="73" t="str">
        <f t="shared" si="210"/>
        <v>Decreasing</v>
      </c>
      <c r="AO746" s="42">
        <f>VLOOKUP(B746,'Growthrates source'!A$2:H$49,8,FALSE)</f>
        <v>7.2635719552709199E-2</v>
      </c>
      <c r="AP746" s="42">
        <f>VLOOKUP(B746,'Growthrates source'!A$2:I$49,9,FALSE)</f>
        <v>2.4687803142194653E-2</v>
      </c>
      <c r="AQ746" s="41">
        <f t="shared" si="211"/>
        <v>740.66725834736894</v>
      </c>
      <c r="AR746" s="41">
        <f t="shared" si="212"/>
        <v>1146.871968041736</v>
      </c>
      <c r="AS746" s="43">
        <f t="shared" si="213"/>
        <v>1.0143032302394888</v>
      </c>
      <c r="AT746" s="43">
        <f t="shared" si="214"/>
        <v>0.77290849852979082</v>
      </c>
      <c r="AU746" s="43">
        <f t="shared" si="215"/>
        <v>0.66582782535690999</v>
      </c>
    </row>
    <row r="747" spans="1:47" x14ac:dyDescent="0.35">
      <c r="A747" t="str">
        <f>_xlfn.XLOOKUP(B747,'country codes'!G:G,'country codes'!H:H,,0)</f>
        <v>Niger</v>
      </c>
      <c r="B747" s="34" t="s">
        <v>191</v>
      </c>
      <c r="C747" s="41">
        <v>17954408</v>
      </c>
      <c r="D747" s="34" t="s">
        <v>139</v>
      </c>
      <c r="E747" s="34">
        <v>0</v>
      </c>
      <c r="F747" s="41">
        <v>18653199</v>
      </c>
      <c r="G747" s="34">
        <v>6578</v>
      </c>
      <c r="I747" s="34">
        <v>9880</v>
      </c>
      <c r="K747" s="34">
        <v>6506</v>
      </c>
      <c r="M747" s="34">
        <v>9492</v>
      </c>
      <c r="O747" s="34">
        <v>0</v>
      </c>
      <c r="P747" s="41">
        <v>22577057.999999996</v>
      </c>
      <c r="Q747" s="34">
        <v>8251</v>
      </c>
      <c r="R747" s="34">
        <f t="shared" si="198"/>
        <v>8251</v>
      </c>
      <c r="T747" s="34">
        <v>0</v>
      </c>
      <c r="V747" s="34">
        <v>0</v>
      </c>
      <c r="X747" s="34">
        <v>0</v>
      </c>
      <c r="Y747" s="41">
        <v>26207976.5</v>
      </c>
      <c r="Z747" s="34">
        <v>9130</v>
      </c>
      <c r="AA747" s="34">
        <v>3581</v>
      </c>
      <c r="AB747" s="35">
        <f t="shared" si="199"/>
        <v>9880</v>
      </c>
      <c r="AC747" s="35">
        <f t="shared" si="200"/>
        <v>9492</v>
      </c>
      <c r="AD747" s="35">
        <f t="shared" si="201"/>
        <v>9130</v>
      </c>
      <c r="AE747" s="70">
        <f t="shared" si="202"/>
        <v>6578</v>
      </c>
      <c r="AF747" s="70">
        <f t="shared" si="203"/>
        <v>2013</v>
      </c>
      <c r="AG747" s="70">
        <f t="shared" si="204"/>
        <v>8251</v>
      </c>
      <c r="AH747" s="70">
        <f t="shared" si="205"/>
        <v>2018</v>
      </c>
      <c r="AI747" s="70">
        <f t="shared" si="206"/>
        <v>9130</v>
      </c>
      <c r="AJ747" s="70">
        <f t="shared" si="207"/>
        <v>2022</v>
      </c>
      <c r="AK747" s="70" t="str">
        <f t="shared" si="208"/>
        <v/>
      </c>
      <c r="AL747" s="72">
        <f>IF(AK747="Adjust",(_xlfn.XLOOKUP(A747,'Adj factor'!A:A,'Adj factor'!I:I,,0)*AI747),'Aggregate (2)'!AI747)</f>
        <v>9130</v>
      </c>
      <c r="AM747" s="72">
        <f t="shared" si="209"/>
        <v>9130</v>
      </c>
      <c r="AN747" s="73" t="str">
        <f t="shared" si="210"/>
        <v>Increasing</v>
      </c>
      <c r="AO747" s="42">
        <f>VLOOKUP(B747,'Growthrates source'!A$2:H$49,8,FALSE)</f>
        <v>7.2635719552709199E-2</v>
      </c>
      <c r="AP747" s="42">
        <f>VLOOKUP(B747,'Growthrates source'!A$2:I$49,9,FALSE)</f>
        <v>2.4687803142194653E-2</v>
      </c>
      <c r="AQ747" s="41">
        <f t="shared" si="211"/>
        <v>2490.4501898046274</v>
      </c>
      <c r="AR747" s="41">
        <f t="shared" si="212"/>
        <v>3856.2896878473766</v>
      </c>
      <c r="AS747" s="43">
        <f t="shared" si="213"/>
        <v>3.5264728586233387</v>
      </c>
      <c r="AT747" s="43">
        <f t="shared" si="214"/>
        <v>3.6545948546528964</v>
      </c>
      <c r="AU747" s="43">
        <f t="shared" si="215"/>
        <v>3.4836722323831451</v>
      </c>
    </row>
    <row r="748" spans="1:47" x14ac:dyDescent="0.35">
      <c r="A748" t="str">
        <f>_xlfn.XLOOKUP(B748,'country codes'!G:G,'country codes'!H:H,,0)</f>
        <v>Niger</v>
      </c>
      <c r="B748" s="34" t="s">
        <v>191</v>
      </c>
      <c r="C748" s="41">
        <v>17954409</v>
      </c>
      <c r="D748" s="34" t="s">
        <v>138</v>
      </c>
      <c r="E748" s="34">
        <v>1788</v>
      </c>
      <c r="F748" s="41">
        <v>18653199</v>
      </c>
      <c r="G748" s="34">
        <v>1672</v>
      </c>
      <c r="I748" s="34">
        <v>1918</v>
      </c>
      <c r="K748" s="34">
        <v>1648</v>
      </c>
      <c r="M748" s="34">
        <v>1712</v>
      </c>
      <c r="O748" s="34">
        <v>0</v>
      </c>
      <c r="P748" s="41">
        <v>22577057.999999996</v>
      </c>
      <c r="Q748" s="34">
        <v>1812</v>
      </c>
      <c r="R748" s="34">
        <f t="shared" si="198"/>
        <v>1812</v>
      </c>
      <c r="T748" s="34">
        <v>0</v>
      </c>
      <c r="V748" s="34">
        <v>0</v>
      </c>
      <c r="X748" s="34">
        <v>0</v>
      </c>
      <c r="Y748" s="41">
        <v>26207976.5</v>
      </c>
      <c r="Z748" s="34">
        <v>1436</v>
      </c>
      <c r="AA748" s="34">
        <v>902</v>
      </c>
      <c r="AB748" s="35">
        <f t="shared" si="199"/>
        <v>1918</v>
      </c>
      <c r="AC748" s="35">
        <f t="shared" si="200"/>
        <v>1812</v>
      </c>
      <c r="AD748" s="35">
        <f t="shared" si="201"/>
        <v>1436</v>
      </c>
      <c r="AE748" s="70">
        <f t="shared" si="202"/>
        <v>1672</v>
      </c>
      <c r="AF748" s="70">
        <f t="shared" si="203"/>
        <v>2013</v>
      </c>
      <c r="AG748" s="70">
        <f t="shared" si="204"/>
        <v>1812</v>
      </c>
      <c r="AH748" s="70">
        <f t="shared" si="205"/>
        <v>2018</v>
      </c>
      <c r="AI748" s="70">
        <f t="shared" si="206"/>
        <v>1436</v>
      </c>
      <c r="AJ748" s="70">
        <f t="shared" si="207"/>
        <v>2022</v>
      </c>
      <c r="AK748" s="70" t="str">
        <f t="shared" si="208"/>
        <v>Adjust</v>
      </c>
      <c r="AL748" s="72">
        <f>IF(AK748="Adjust",(_xlfn.XLOOKUP(A748,'Adj factor'!A:A,'Adj factor'!I:I,,0)*AI748),'Aggregate (2)'!AI748)</f>
        <v>1650.3928532441162</v>
      </c>
      <c r="AM748" s="72">
        <f t="shared" si="209"/>
        <v>1812</v>
      </c>
      <c r="AN748" s="73" t="str">
        <f t="shared" si="210"/>
        <v>Decreasing</v>
      </c>
      <c r="AO748" s="42">
        <f>VLOOKUP(B748,'Growthrates source'!A$2:H$49,8,FALSE)</f>
        <v>7.2635719552709199E-2</v>
      </c>
      <c r="AP748" s="42">
        <f>VLOOKUP(B748,'Growthrates source'!A$2:I$49,9,FALSE)</f>
        <v>2.4687803142194653E-2</v>
      </c>
      <c r="AQ748" s="41">
        <f t="shared" si="211"/>
        <v>627.30691739842894</v>
      </c>
      <c r="AR748" s="41">
        <f t="shared" si="212"/>
        <v>971.34132880154539</v>
      </c>
      <c r="AS748" s="43">
        <f t="shared" si="213"/>
        <v>0.89636099416512949</v>
      </c>
      <c r="AT748" s="43">
        <f t="shared" si="214"/>
        <v>0.80258464145328423</v>
      </c>
      <c r="AU748" s="43">
        <f t="shared" si="215"/>
        <v>0.69139256134482574</v>
      </c>
    </row>
    <row r="749" spans="1:47" x14ac:dyDescent="0.35">
      <c r="A749" t="str">
        <f>_xlfn.XLOOKUP(B749,'country codes'!G:G,'country codes'!H:H,,0)</f>
        <v>Niger</v>
      </c>
      <c r="B749" s="34" t="s">
        <v>191</v>
      </c>
      <c r="C749" s="41">
        <v>17954410</v>
      </c>
      <c r="D749" s="34" t="s">
        <v>82</v>
      </c>
      <c r="E749" s="34">
        <v>0</v>
      </c>
      <c r="F749" s="41">
        <v>18653199</v>
      </c>
      <c r="G749" s="34">
        <v>0</v>
      </c>
      <c r="I749" s="34">
        <v>0</v>
      </c>
      <c r="K749" s="34">
        <v>0</v>
      </c>
      <c r="M749" s="34">
        <v>0</v>
      </c>
      <c r="O749" s="34">
        <v>0</v>
      </c>
      <c r="P749" s="41">
        <v>22577057.999999996</v>
      </c>
      <c r="Q749" s="34">
        <v>2100</v>
      </c>
      <c r="R749" s="34">
        <f t="shared" si="198"/>
        <v>2100</v>
      </c>
      <c r="T749" s="34">
        <v>0</v>
      </c>
      <c r="V749" s="34">
        <v>0</v>
      </c>
      <c r="X749" s="34">
        <v>0</v>
      </c>
      <c r="Y749" s="41">
        <v>26207976.5</v>
      </c>
      <c r="Z749" s="34">
        <v>0</v>
      </c>
      <c r="AA749" s="34">
        <v>60</v>
      </c>
      <c r="AB749" s="35">
        <f t="shared" si="199"/>
        <v>0</v>
      </c>
      <c r="AC749" s="35">
        <f t="shared" si="200"/>
        <v>2100</v>
      </c>
      <c r="AD749" s="35">
        <f t="shared" si="201"/>
        <v>0</v>
      </c>
      <c r="AE749" s="70">
        <f t="shared" si="202"/>
        <v>0</v>
      </c>
      <c r="AF749" s="70" t="str">
        <f t="shared" si="203"/>
        <v/>
      </c>
      <c r="AG749" s="70">
        <f t="shared" si="204"/>
        <v>2100</v>
      </c>
      <c r="AH749" s="70">
        <f t="shared" si="205"/>
        <v>2018</v>
      </c>
      <c r="AI749" s="70">
        <f t="shared" si="206"/>
        <v>2100</v>
      </c>
      <c r="AJ749" s="70">
        <f t="shared" si="207"/>
        <v>2018</v>
      </c>
      <c r="AK749" s="70" t="str">
        <f t="shared" si="208"/>
        <v/>
      </c>
      <c r="AL749" s="72">
        <f>IF(AK749="Adjust",(_xlfn.XLOOKUP(A749,'Adj factor'!A:A,'Adj factor'!I:I,,0)*AI749),'Aggregate (2)'!AI749)</f>
        <v>2100</v>
      </c>
      <c r="AM749" s="72">
        <f t="shared" si="209"/>
        <v>2100</v>
      </c>
      <c r="AN749" s="73" t="str">
        <f t="shared" si="210"/>
        <v>No change</v>
      </c>
      <c r="AO749" s="42">
        <f>VLOOKUP(B749,'Growthrates source'!A$2:H$49,8,FALSE)</f>
        <v>7.2635719552709199E-2</v>
      </c>
      <c r="AP749" s="42">
        <f>VLOOKUP(B749,'Growthrates source'!A$2:I$49,9,FALSE)</f>
        <v>2.4687803142194653E-2</v>
      </c>
      <c r="AQ749" s="41">
        <f t="shared" si="211"/>
        <v>41.727732864640508</v>
      </c>
      <c r="AR749" s="41">
        <f t="shared" si="212"/>
        <v>64.612505241787943</v>
      </c>
      <c r="AS749" s="43">
        <f t="shared" si="213"/>
        <v>0</v>
      </c>
      <c r="AT749" s="43">
        <f t="shared" si="214"/>
        <v>0.93014776327367377</v>
      </c>
      <c r="AU749" s="43">
        <f t="shared" si="215"/>
        <v>0.8012827697704934</v>
      </c>
    </row>
    <row r="750" spans="1:47" x14ac:dyDescent="0.35">
      <c r="A750" t="str">
        <f>_xlfn.XLOOKUP(B750,'country codes'!G:G,'country codes'!H:H,,0)</f>
        <v>Niger</v>
      </c>
      <c r="B750" s="34" t="s">
        <v>191</v>
      </c>
      <c r="C750" s="41">
        <v>17954411</v>
      </c>
      <c r="D750" s="34" t="s">
        <v>60</v>
      </c>
      <c r="E750" s="34">
        <v>0</v>
      </c>
      <c r="F750" s="41">
        <v>18653199</v>
      </c>
      <c r="G750" s="34">
        <v>0</v>
      </c>
      <c r="I750" s="34">
        <v>0</v>
      </c>
      <c r="K750" s="34">
        <v>0</v>
      </c>
      <c r="M750" s="34">
        <v>0</v>
      </c>
      <c r="O750" s="34">
        <v>0</v>
      </c>
      <c r="P750" s="41">
        <v>22577057.999999996</v>
      </c>
      <c r="Q750" s="34">
        <v>0</v>
      </c>
      <c r="R750" s="34">
        <f t="shared" si="198"/>
        <v>30</v>
      </c>
      <c r="T750" s="34">
        <v>0</v>
      </c>
      <c r="V750" s="34">
        <v>4</v>
      </c>
      <c r="X750" s="34">
        <v>0</v>
      </c>
      <c r="Y750" s="41">
        <v>26207976.5</v>
      </c>
      <c r="Z750" s="34">
        <v>0</v>
      </c>
      <c r="AA750" s="34">
        <v>30</v>
      </c>
      <c r="AB750" s="35">
        <f t="shared" si="199"/>
        <v>0</v>
      </c>
      <c r="AC750" s="35">
        <f t="shared" si="200"/>
        <v>0</v>
      </c>
      <c r="AD750" s="35">
        <f t="shared" si="201"/>
        <v>4</v>
      </c>
      <c r="AE750" s="70">
        <f t="shared" si="202"/>
        <v>0</v>
      </c>
      <c r="AF750" s="70" t="str">
        <f t="shared" si="203"/>
        <v/>
      </c>
      <c r="AG750" s="70">
        <f t="shared" si="204"/>
        <v>30</v>
      </c>
      <c r="AH750" s="70" t="str">
        <f t="shared" si="205"/>
        <v>2018 (triag)</v>
      </c>
      <c r="AI750" s="70">
        <f t="shared" si="206"/>
        <v>4</v>
      </c>
      <c r="AJ750" s="70">
        <f t="shared" si="207"/>
        <v>2020</v>
      </c>
      <c r="AK750" s="70" t="str">
        <f t="shared" si="208"/>
        <v>Adjust</v>
      </c>
      <c r="AL750" s="72">
        <f>IF(AK750="Adjust",(_xlfn.XLOOKUP(A750,'Adj factor'!A:A,'Adj factor'!I:I,,0)*AI750),'Aggregate (2)'!AI750)</f>
        <v>4.5971945772816607</v>
      </c>
      <c r="AM750" s="72">
        <f t="shared" si="209"/>
        <v>30</v>
      </c>
      <c r="AN750" s="73" t="str">
        <f t="shared" si="210"/>
        <v>Decreasing</v>
      </c>
      <c r="AO750" s="42">
        <f>VLOOKUP(B750,'Growthrates source'!A$2:H$49,8,FALSE)</f>
        <v>7.2635719552709199E-2</v>
      </c>
      <c r="AP750" s="42">
        <f>VLOOKUP(B750,'Growthrates source'!A$2:I$49,9,FALSE)</f>
        <v>2.4687803142194653E-2</v>
      </c>
      <c r="AQ750" s="41">
        <f t="shared" si="211"/>
        <v>20.863866432320254</v>
      </c>
      <c r="AR750" s="41">
        <f t="shared" si="212"/>
        <v>32.306252620893972</v>
      </c>
      <c r="AS750" s="43">
        <f t="shared" si="213"/>
        <v>0</v>
      </c>
      <c r="AT750" s="43">
        <f t="shared" si="214"/>
        <v>1.3287825189623912E-2</v>
      </c>
      <c r="AU750" s="43">
        <f t="shared" si="215"/>
        <v>1.1446896711007048E-2</v>
      </c>
    </row>
    <row r="751" spans="1:47" x14ac:dyDescent="0.35">
      <c r="A751" t="str">
        <f>_xlfn.XLOOKUP(B751,'country codes'!G:G,'country codes'!H:H,,0)</f>
        <v>Niger</v>
      </c>
      <c r="B751" s="34" t="s">
        <v>191</v>
      </c>
      <c r="C751" s="41">
        <v>17954412</v>
      </c>
      <c r="D751" s="34" t="s">
        <v>127</v>
      </c>
      <c r="E751" s="34">
        <v>0</v>
      </c>
      <c r="F751" s="41">
        <v>18653199</v>
      </c>
      <c r="G751" s="34">
        <v>6560</v>
      </c>
      <c r="I751" s="34">
        <v>0</v>
      </c>
      <c r="K751" s="34">
        <v>0</v>
      </c>
      <c r="M751" s="34">
        <v>0</v>
      </c>
      <c r="O751" s="34">
        <v>0</v>
      </c>
      <c r="P751" s="41">
        <v>22577057.999999996</v>
      </c>
      <c r="Q751" s="34">
        <v>0</v>
      </c>
      <c r="R751" s="34">
        <f t="shared" si="198"/>
        <v>55</v>
      </c>
      <c r="T751" s="34">
        <v>0</v>
      </c>
      <c r="V751" s="34">
        <v>21429</v>
      </c>
      <c r="X751" s="34">
        <v>0</v>
      </c>
      <c r="Y751" s="41">
        <v>26207976.5</v>
      </c>
      <c r="Z751" s="34">
        <v>2239</v>
      </c>
      <c r="AA751" s="34">
        <v>55</v>
      </c>
      <c r="AB751" s="35">
        <f t="shared" si="199"/>
        <v>6560</v>
      </c>
      <c r="AC751" s="35">
        <f t="shared" si="200"/>
        <v>0</v>
      </c>
      <c r="AD751" s="35">
        <f t="shared" si="201"/>
        <v>21429</v>
      </c>
      <c r="AE751" s="70">
        <f t="shared" si="202"/>
        <v>6560</v>
      </c>
      <c r="AF751" s="70">
        <f t="shared" si="203"/>
        <v>2013</v>
      </c>
      <c r="AG751" s="70">
        <f t="shared" si="204"/>
        <v>55</v>
      </c>
      <c r="AH751" s="70" t="str">
        <f t="shared" si="205"/>
        <v>2018 (triag)</v>
      </c>
      <c r="AI751" s="70">
        <f t="shared" si="206"/>
        <v>2239</v>
      </c>
      <c r="AJ751" s="70">
        <f t="shared" si="207"/>
        <v>2022</v>
      </c>
      <c r="AK751" s="70" t="str">
        <f t="shared" si="208"/>
        <v/>
      </c>
      <c r="AL751" s="72">
        <f>IF(AK751="Adjust",(_xlfn.XLOOKUP(A751,'Adj factor'!A:A,'Adj factor'!I:I,,0)*AI751),'Aggregate (2)'!AI751)</f>
        <v>2239</v>
      </c>
      <c r="AM751" s="72">
        <f t="shared" si="209"/>
        <v>2239</v>
      </c>
      <c r="AN751" s="73" t="str">
        <f t="shared" si="210"/>
        <v>Increasing</v>
      </c>
      <c r="AO751" s="42">
        <f>VLOOKUP(B751,'Growthrates source'!A$2:H$49,8,FALSE)</f>
        <v>7.2635719552709199E-2</v>
      </c>
      <c r="AP751" s="42">
        <f>VLOOKUP(B751,'Growthrates source'!A$2:I$49,9,FALSE)</f>
        <v>2.4687803142194653E-2</v>
      </c>
      <c r="AQ751" s="41">
        <f t="shared" si="211"/>
        <v>38.250421792587133</v>
      </c>
      <c r="AR751" s="41">
        <f t="shared" si="212"/>
        <v>59.228129804972276</v>
      </c>
      <c r="AS751" s="43">
        <f t="shared" si="213"/>
        <v>3.5168230393081639</v>
      </c>
      <c r="AT751" s="43">
        <f t="shared" si="214"/>
        <v>2.4361012847643838E-2</v>
      </c>
      <c r="AU751" s="43">
        <f t="shared" si="215"/>
        <v>0.85432005786482601</v>
      </c>
    </row>
    <row r="752" spans="1:47" x14ac:dyDescent="0.35">
      <c r="A752" t="str">
        <f>_xlfn.XLOOKUP(B752,'country codes'!G:G,'country codes'!H:H,,0)</f>
        <v>Niger</v>
      </c>
      <c r="B752" s="34" t="s">
        <v>191</v>
      </c>
      <c r="C752" s="41">
        <v>17954413</v>
      </c>
      <c r="D752" s="34" t="s">
        <v>61</v>
      </c>
      <c r="E752" s="34">
        <v>0</v>
      </c>
      <c r="F752" s="41">
        <v>18653199</v>
      </c>
      <c r="G752" s="34">
        <v>0</v>
      </c>
      <c r="I752" s="34">
        <v>0</v>
      </c>
      <c r="K752" s="34">
        <v>0</v>
      </c>
      <c r="M752" s="34">
        <v>0</v>
      </c>
      <c r="O752" s="34">
        <v>0</v>
      </c>
      <c r="P752" s="41">
        <v>22577057.999999996</v>
      </c>
      <c r="Q752" s="34">
        <v>0</v>
      </c>
      <c r="R752" s="34">
        <f t="shared" si="198"/>
        <v>42</v>
      </c>
      <c r="T752" s="34">
        <v>0</v>
      </c>
      <c r="V752" s="34">
        <v>0</v>
      </c>
      <c r="X752" s="34">
        <v>0</v>
      </c>
      <c r="Y752" s="41">
        <v>26207976.5</v>
      </c>
      <c r="Z752" s="34">
        <v>0</v>
      </c>
      <c r="AA752" s="34">
        <v>42</v>
      </c>
      <c r="AB752" s="35">
        <f t="shared" si="199"/>
        <v>0</v>
      </c>
      <c r="AC752" s="35">
        <f t="shared" si="200"/>
        <v>0</v>
      </c>
      <c r="AD752" s="35">
        <f t="shared" si="201"/>
        <v>0</v>
      </c>
      <c r="AE752" s="70">
        <f t="shared" si="202"/>
        <v>0</v>
      </c>
      <c r="AF752" s="70" t="str">
        <f t="shared" si="203"/>
        <v/>
      </c>
      <c r="AG752" s="70">
        <f t="shared" si="204"/>
        <v>42</v>
      </c>
      <c r="AH752" s="70" t="str">
        <f t="shared" si="205"/>
        <v>2018 (triag)</v>
      </c>
      <c r="AI752" s="70">
        <f t="shared" si="206"/>
        <v>42</v>
      </c>
      <c r="AJ752" s="70" t="str">
        <f t="shared" si="207"/>
        <v>2018 (triag)</v>
      </c>
      <c r="AK752" s="70" t="str">
        <f t="shared" si="208"/>
        <v/>
      </c>
      <c r="AL752" s="72">
        <f>IF(AK752="Adjust",(_xlfn.XLOOKUP(A752,'Adj factor'!A:A,'Adj factor'!I:I,,0)*AI752),'Aggregate (2)'!AI752)</f>
        <v>42</v>
      </c>
      <c r="AM752" s="72">
        <f t="shared" si="209"/>
        <v>42</v>
      </c>
      <c r="AN752" s="73" t="str">
        <f t="shared" si="210"/>
        <v>No change</v>
      </c>
      <c r="AO752" s="42">
        <f>VLOOKUP(B752,'Growthrates source'!A$2:H$49,8,FALSE)</f>
        <v>7.2635719552709199E-2</v>
      </c>
      <c r="AP752" s="42">
        <f>VLOOKUP(B752,'Growthrates source'!A$2:I$49,9,FALSE)</f>
        <v>2.4687803142194653E-2</v>
      </c>
      <c r="AQ752" s="41">
        <f t="shared" si="211"/>
        <v>29.209413005248354</v>
      </c>
      <c r="AR752" s="41">
        <f t="shared" si="212"/>
        <v>45.22875366925156</v>
      </c>
      <c r="AS752" s="43">
        <f t="shared" si="213"/>
        <v>0</v>
      </c>
      <c r="AT752" s="43">
        <f t="shared" si="214"/>
        <v>1.8602955265473477E-2</v>
      </c>
      <c r="AU752" s="43">
        <f t="shared" si="215"/>
        <v>1.6025655395409868E-2</v>
      </c>
    </row>
    <row r="753" spans="1:47" x14ac:dyDescent="0.35">
      <c r="A753" t="str">
        <f>_xlfn.XLOOKUP(B753,'country codes'!G:G,'country codes'!H:H,,0)</f>
        <v>Niger</v>
      </c>
      <c r="B753" s="34" t="s">
        <v>191</v>
      </c>
      <c r="C753" s="41">
        <v>17954414</v>
      </c>
      <c r="D753" s="34" t="s">
        <v>62</v>
      </c>
      <c r="E753" s="34">
        <v>0</v>
      </c>
      <c r="F753" s="41">
        <v>18653199</v>
      </c>
      <c r="G753" s="34">
        <v>0</v>
      </c>
      <c r="I753" s="34">
        <v>0</v>
      </c>
      <c r="K753" s="34">
        <v>0</v>
      </c>
      <c r="M753" s="34">
        <v>0</v>
      </c>
      <c r="O753" s="34">
        <v>0</v>
      </c>
      <c r="P753" s="41">
        <v>22577057.999999996</v>
      </c>
      <c r="Q753" s="34">
        <v>0</v>
      </c>
      <c r="R753" s="34">
        <f t="shared" si="198"/>
        <v>101</v>
      </c>
      <c r="T753" s="34">
        <v>0</v>
      </c>
      <c r="V753" s="34">
        <v>0</v>
      </c>
      <c r="X753" s="34">
        <v>0</v>
      </c>
      <c r="Y753" s="41">
        <v>26207976.5</v>
      </c>
      <c r="Z753" s="34">
        <v>0</v>
      </c>
      <c r="AA753" s="34">
        <v>101</v>
      </c>
      <c r="AB753" s="35">
        <f t="shared" si="199"/>
        <v>0</v>
      </c>
      <c r="AC753" s="35">
        <f t="shared" si="200"/>
        <v>0</v>
      </c>
      <c r="AD753" s="35">
        <f t="shared" si="201"/>
        <v>0</v>
      </c>
      <c r="AE753" s="70">
        <f t="shared" si="202"/>
        <v>0</v>
      </c>
      <c r="AF753" s="70" t="str">
        <f t="shared" si="203"/>
        <v/>
      </c>
      <c r="AG753" s="70">
        <f t="shared" si="204"/>
        <v>101</v>
      </c>
      <c r="AH753" s="70" t="str">
        <f t="shared" si="205"/>
        <v>2018 (triag)</v>
      </c>
      <c r="AI753" s="70">
        <f t="shared" si="206"/>
        <v>101</v>
      </c>
      <c r="AJ753" s="70" t="str">
        <f t="shared" si="207"/>
        <v>2018 (triag)</v>
      </c>
      <c r="AK753" s="70" t="str">
        <f t="shared" si="208"/>
        <v/>
      </c>
      <c r="AL753" s="72">
        <f>IF(AK753="Adjust",(_xlfn.XLOOKUP(A753,'Adj factor'!A:A,'Adj factor'!I:I,,0)*AI753),'Aggregate (2)'!AI753)</f>
        <v>101</v>
      </c>
      <c r="AM753" s="72">
        <f t="shared" si="209"/>
        <v>101</v>
      </c>
      <c r="AN753" s="73" t="str">
        <f t="shared" si="210"/>
        <v>No change</v>
      </c>
      <c r="AO753" s="42">
        <f>VLOOKUP(B753,'Growthrates source'!A$2:H$49,8,FALSE)</f>
        <v>7.2635719552709199E-2</v>
      </c>
      <c r="AP753" s="42">
        <f>VLOOKUP(B753,'Growthrates source'!A$2:I$49,9,FALSE)</f>
        <v>2.4687803142194653E-2</v>
      </c>
      <c r="AQ753" s="41">
        <f t="shared" si="211"/>
        <v>70.241683655478184</v>
      </c>
      <c r="AR753" s="41">
        <f t="shared" si="212"/>
        <v>108.76438382367637</v>
      </c>
      <c r="AS753" s="43">
        <f t="shared" si="213"/>
        <v>0</v>
      </c>
      <c r="AT753" s="43">
        <f t="shared" si="214"/>
        <v>4.47356781384005E-2</v>
      </c>
      <c r="AU753" s="43">
        <f t="shared" si="215"/>
        <v>3.8537885593723731E-2</v>
      </c>
    </row>
    <row r="754" spans="1:47" x14ac:dyDescent="0.35">
      <c r="A754" t="str">
        <f>_xlfn.XLOOKUP(B754,'country codes'!G:G,'country codes'!H:H,,0)</f>
        <v>Niger</v>
      </c>
      <c r="B754" s="34" t="s">
        <v>191</v>
      </c>
      <c r="C754" s="41">
        <v>17954415</v>
      </c>
      <c r="D754" s="34" t="s">
        <v>227</v>
      </c>
      <c r="E754" s="34">
        <v>0</v>
      </c>
      <c r="F754" s="41">
        <v>18653199</v>
      </c>
      <c r="G754" s="34">
        <v>0</v>
      </c>
      <c r="I754" s="34">
        <v>0</v>
      </c>
      <c r="K754" s="34">
        <v>0</v>
      </c>
      <c r="M754" s="34">
        <v>0</v>
      </c>
      <c r="O754" s="34">
        <v>0</v>
      </c>
      <c r="P754" s="41">
        <v>22577057.999999996</v>
      </c>
      <c r="Q754" s="34">
        <v>95</v>
      </c>
      <c r="R754" s="34">
        <f t="shared" si="198"/>
        <v>152</v>
      </c>
      <c r="T754" s="34">
        <v>0</v>
      </c>
      <c r="V754" s="34">
        <v>0</v>
      </c>
      <c r="X754" s="34">
        <v>0</v>
      </c>
      <c r="Y754" s="41">
        <v>26207976.5</v>
      </c>
      <c r="Z754" s="34">
        <v>0</v>
      </c>
      <c r="AA754" s="34">
        <v>152</v>
      </c>
      <c r="AB754" s="35">
        <f t="shared" si="199"/>
        <v>0</v>
      </c>
      <c r="AC754" s="35">
        <f t="shared" si="200"/>
        <v>95</v>
      </c>
      <c r="AD754" s="35">
        <f t="shared" si="201"/>
        <v>0</v>
      </c>
      <c r="AE754" s="70">
        <f t="shared" si="202"/>
        <v>0</v>
      </c>
      <c r="AF754" s="70" t="str">
        <f t="shared" si="203"/>
        <v/>
      </c>
      <c r="AG754" s="70">
        <f t="shared" si="204"/>
        <v>152</v>
      </c>
      <c r="AH754" s="70" t="str">
        <f t="shared" si="205"/>
        <v>2018 (triag)</v>
      </c>
      <c r="AI754" s="70">
        <f t="shared" si="206"/>
        <v>152</v>
      </c>
      <c r="AJ754" s="70" t="str">
        <f t="shared" si="207"/>
        <v>2018 (triag)</v>
      </c>
      <c r="AK754" s="70" t="str">
        <f t="shared" si="208"/>
        <v/>
      </c>
      <c r="AL754" s="72">
        <f>IF(AK754="Adjust",(_xlfn.XLOOKUP(A754,'Adj factor'!A:A,'Adj factor'!I:I,,0)*AI754),'Aggregate (2)'!AI754)</f>
        <v>152</v>
      </c>
      <c r="AM754" s="72">
        <f t="shared" si="209"/>
        <v>152</v>
      </c>
      <c r="AN754" s="73" t="str">
        <f t="shared" si="210"/>
        <v>No change</v>
      </c>
      <c r="AO754" s="42">
        <f>VLOOKUP(B754,'Growthrates source'!A$2:H$49,8,FALSE)</f>
        <v>7.2635719552709199E-2</v>
      </c>
      <c r="AP754" s="42">
        <f>VLOOKUP(B754,'Growthrates source'!A$2:I$49,9,FALSE)</f>
        <v>2.4687803142194653E-2</v>
      </c>
      <c r="AQ754" s="41">
        <f t="shared" si="211"/>
        <v>105.71025659042262</v>
      </c>
      <c r="AR754" s="41">
        <f t="shared" si="212"/>
        <v>163.68501327919611</v>
      </c>
      <c r="AS754" s="43">
        <f t="shared" si="213"/>
        <v>0</v>
      </c>
      <c r="AT754" s="43">
        <f t="shared" si="214"/>
        <v>6.7324980960761158E-2</v>
      </c>
      <c r="AU754" s="43">
        <f t="shared" si="215"/>
        <v>5.7997610002435709E-2</v>
      </c>
    </row>
    <row r="755" spans="1:47" x14ac:dyDescent="0.35">
      <c r="A755" t="str">
        <f>_xlfn.XLOOKUP(B755,'country codes'!G:G,'country codes'!H:H,,0)</f>
        <v>Niger</v>
      </c>
      <c r="B755" s="34" t="s">
        <v>191</v>
      </c>
      <c r="C755" s="41">
        <v>17954416</v>
      </c>
      <c r="D755" s="34" t="s">
        <v>228</v>
      </c>
      <c r="E755" s="34">
        <v>0</v>
      </c>
      <c r="F755" s="41">
        <v>18653199</v>
      </c>
      <c r="G755" s="34">
        <v>0</v>
      </c>
      <c r="I755" s="34">
        <v>0</v>
      </c>
      <c r="K755" s="34">
        <v>0</v>
      </c>
      <c r="M755" s="34">
        <v>0</v>
      </c>
      <c r="O755" s="34">
        <v>0</v>
      </c>
      <c r="P755" s="41">
        <v>22577057.999999996</v>
      </c>
      <c r="Q755" s="34">
        <v>0</v>
      </c>
      <c r="R755" s="34">
        <f t="shared" si="198"/>
        <v>226</v>
      </c>
      <c r="T755" s="34">
        <v>0</v>
      </c>
      <c r="V755" s="34">
        <v>0</v>
      </c>
      <c r="X755" s="34">
        <v>0</v>
      </c>
      <c r="Y755" s="41">
        <v>26207976.5</v>
      </c>
      <c r="Z755" s="34">
        <v>0</v>
      </c>
      <c r="AA755" s="34">
        <v>226</v>
      </c>
      <c r="AB755" s="35">
        <f t="shared" si="199"/>
        <v>0</v>
      </c>
      <c r="AC755" s="35">
        <f t="shared" si="200"/>
        <v>0</v>
      </c>
      <c r="AD755" s="35">
        <f t="shared" si="201"/>
        <v>0</v>
      </c>
      <c r="AE755" s="70">
        <f t="shared" si="202"/>
        <v>0</v>
      </c>
      <c r="AF755" s="70" t="str">
        <f t="shared" si="203"/>
        <v/>
      </c>
      <c r="AG755" s="70">
        <f t="shared" si="204"/>
        <v>226</v>
      </c>
      <c r="AH755" s="70" t="str">
        <f t="shared" si="205"/>
        <v>2018 (triag)</v>
      </c>
      <c r="AI755" s="70">
        <f t="shared" si="206"/>
        <v>226</v>
      </c>
      <c r="AJ755" s="70" t="str">
        <f t="shared" si="207"/>
        <v>2018 (triag)</v>
      </c>
      <c r="AK755" s="70" t="str">
        <f t="shared" si="208"/>
        <v/>
      </c>
      <c r="AL755" s="72">
        <f>IF(AK755="Adjust",(_xlfn.XLOOKUP(A755,'Adj factor'!A:A,'Adj factor'!I:I,,0)*AI755),'Aggregate (2)'!AI755)</f>
        <v>226</v>
      </c>
      <c r="AM755" s="72">
        <f t="shared" si="209"/>
        <v>226</v>
      </c>
      <c r="AN755" s="73" t="str">
        <f t="shared" si="210"/>
        <v>No change</v>
      </c>
      <c r="AO755" s="42">
        <f>VLOOKUP(B755,'Growthrates source'!A$2:H$49,8,FALSE)</f>
        <v>7.2635719552709199E-2</v>
      </c>
      <c r="AP755" s="42">
        <f>VLOOKUP(B755,'Growthrates source'!A$2:I$49,9,FALSE)</f>
        <v>2.4687803142194653E-2</v>
      </c>
      <c r="AQ755" s="41">
        <f t="shared" si="211"/>
        <v>157.17446045681257</v>
      </c>
      <c r="AR755" s="41">
        <f t="shared" si="212"/>
        <v>243.37376974406791</v>
      </c>
      <c r="AS755" s="43">
        <f t="shared" si="213"/>
        <v>0</v>
      </c>
      <c r="AT755" s="43">
        <f t="shared" si="214"/>
        <v>0.10010161642850013</v>
      </c>
      <c r="AU755" s="43">
        <f t="shared" si="215"/>
        <v>8.623328855625309E-2</v>
      </c>
    </row>
    <row r="756" spans="1:47" x14ac:dyDescent="0.35">
      <c r="A756" t="str">
        <f>_xlfn.XLOOKUP(B756,'country codes'!G:G,'country codes'!H:H,,0)</f>
        <v>Niger</v>
      </c>
      <c r="B756" s="34" t="s">
        <v>191</v>
      </c>
      <c r="C756" s="41">
        <v>17954417</v>
      </c>
      <c r="D756" s="34" t="s">
        <v>229</v>
      </c>
      <c r="E756" s="34">
        <v>0</v>
      </c>
      <c r="F756" s="41">
        <v>18653199</v>
      </c>
      <c r="G756" s="34">
        <v>0</v>
      </c>
      <c r="I756" s="34">
        <v>0</v>
      </c>
      <c r="K756" s="34">
        <v>0</v>
      </c>
      <c r="M756" s="34">
        <v>0</v>
      </c>
      <c r="O756" s="34">
        <v>0</v>
      </c>
      <c r="P756" s="41">
        <v>22577057.999999996</v>
      </c>
      <c r="Q756" s="34">
        <v>0</v>
      </c>
      <c r="R756" s="34">
        <f t="shared" si="198"/>
        <v>11</v>
      </c>
      <c r="T756" s="34">
        <v>0</v>
      </c>
      <c r="V756" s="34">
        <v>0</v>
      </c>
      <c r="X756" s="34">
        <v>0</v>
      </c>
      <c r="Y756" s="41">
        <v>26207976.5</v>
      </c>
      <c r="Z756" s="34">
        <v>6</v>
      </c>
      <c r="AA756" s="34">
        <v>11</v>
      </c>
      <c r="AB756" s="35">
        <f t="shared" si="199"/>
        <v>0</v>
      </c>
      <c r="AC756" s="35">
        <f t="shared" si="200"/>
        <v>0</v>
      </c>
      <c r="AD756" s="35">
        <f t="shared" si="201"/>
        <v>6</v>
      </c>
      <c r="AE756" s="70">
        <f t="shared" si="202"/>
        <v>0</v>
      </c>
      <c r="AF756" s="70" t="str">
        <f t="shared" si="203"/>
        <v/>
      </c>
      <c r="AG756" s="70">
        <f t="shared" si="204"/>
        <v>11</v>
      </c>
      <c r="AH756" s="70" t="str">
        <f t="shared" si="205"/>
        <v>2018 (triag)</v>
      </c>
      <c r="AI756" s="70">
        <f t="shared" si="206"/>
        <v>6</v>
      </c>
      <c r="AJ756" s="70">
        <f t="shared" si="207"/>
        <v>2022</v>
      </c>
      <c r="AK756" s="70" t="str">
        <f t="shared" si="208"/>
        <v>Adjust</v>
      </c>
      <c r="AL756" s="72">
        <f>IF(AK756="Adjust",(_xlfn.XLOOKUP(A756,'Adj factor'!A:A,'Adj factor'!I:I,,0)*AI756),'Aggregate (2)'!AI756)</f>
        <v>6.895791865922491</v>
      </c>
      <c r="AM756" s="72">
        <f t="shared" si="209"/>
        <v>11</v>
      </c>
      <c r="AN756" s="73" t="str">
        <f t="shared" si="210"/>
        <v>Decreasing</v>
      </c>
      <c r="AO756" s="42">
        <f>VLOOKUP(B756,'Growthrates source'!A$2:H$49,8,FALSE)</f>
        <v>7.2635719552709199E-2</v>
      </c>
      <c r="AP756" s="42">
        <f>VLOOKUP(B756,'Growthrates source'!A$2:I$49,9,FALSE)</f>
        <v>2.4687803142194653E-2</v>
      </c>
      <c r="AQ756" s="41">
        <f t="shared" si="211"/>
        <v>7.6500843585174261</v>
      </c>
      <c r="AR756" s="41">
        <f t="shared" si="212"/>
        <v>11.845625960994456</v>
      </c>
      <c r="AS756" s="43">
        <f t="shared" si="213"/>
        <v>0</v>
      </c>
      <c r="AT756" s="43">
        <f t="shared" si="214"/>
        <v>4.8722025695287679E-3</v>
      </c>
      <c r="AU756" s="43">
        <f t="shared" si="215"/>
        <v>4.1971954607025845E-3</v>
      </c>
    </row>
    <row r="757" spans="1:47" x14ac:dyDescent="0.35">
      <c r="A757" t="str">
        <f>_xlfn.XLOOKUP(B757,'country codes'!G:G,'country codes'!H:H,,0)</f>
        <v>Niger</v>
      </c>
      <c r="B757" s="34" t="s">
        <v>191</v>
      </c>
      <c r="C757" s="41">
        <v>17954418</v>
      </c>
      <c r="D757" s="34" t="s">
        <v>133</v>
      </c>
      <c r="E757" s="34">
        <v>0</v>
      </c>
      <c r="F757" s="41">
        <v>18653199</v>
      </c>
      <c r="G757" s="34">
        <v>0</v>
      </c>
      <c r="I757" s="34">
        <v>0</v>
      </c>
      <c r="K757" s="34">
        <v>0</v>
      </c>
      <c r="M757" s="34">
        <v>0</v>
      </c>
      <c r="O757" s="34">
        <v>0</v>
      </c>
      <c r="P757" s="41">
        <v>22577057.999999996</v>
      </c>
      <c r="Q757" s="34">
        <v>432</v>
      </c>
      <c r="R757" s="34">
        <f t="shared" si="198"/>
        <v>432</v>
      </c>
      <c r="T757" s="34">
        <v>0</v>
      </c>
      <c r="V757" s="34">
        <v>0</v>
      </c>
      <c r="X757" s="34">
        <v>0</v>
      </c>
      <c r="Y757" s="41">
        <v>26207976.5</v>
      </c>
      <c r="Z757" s="34">
        <v>0</v>
      </c>
      <c r="AA757" s="34">
        <v>191</v>
      </c>
      <c r="AB757" s="35">
        <f t="shared" si="199"/>
        <v>0</v>
      </c>
      <c r="AC757" s="35">
        <f t="shared" si="200"/>
        <v>432</v>
      </c>
      <c r="AD757" s="35">
        <f t="shared" si="201"/>
        <v>0</v>
      </c>
      <c r="AE757" s="70">
        <f t="shared" si="202"/>
        <v>0</v>
      </c>
      <c r="AF757" s="70" t="str">
        <f t="shared" si="203"/>
        <v/>
      </c>
      <c r="AG757" s="70">
        <f t="shared" si="204"/>
        <v>432</v>
      </c>
      <c r="AH757" s="70">
        <f t="shared" si="205"/>
        <v>2018</v>
      </c>
      <c r="AI757" s="70">
        <f t="shared" si="206"/>
        <v>432</v>
      </c>
      <c r="AJ757" s="70">
        <f t="shared" si="207"/>
        <v>2018</v>
      </c>
      <c r="AK757" s="70" t="str">
        <f t="shared" si="208"/>
        <v/>
      </c>
      <c r="AL757" s="72">
        <f>IF(AK757="Adjust",(_xlfn.XLOOKUP(A757,'Adj factor'!A:A,'Adj factor'!I:I,,0)*AI757),'Aggregate (2)'!AI757)</f>
        <v>432</v>
      </c>
      <c r="AM757" s="72">
        <f t="shared" si="209"/>
        <v>432</v>
      </c>
      <c r="AN757" s="73" t="str">
        <f t="shared" si="210"/>
        <v>No change</v>
      </c>
      <c r="AO757" s="42">
        <f>VLOOKUP(B757,'Growthrates source'!A$2:H$49,8,FALSE)</f>
        <v>7.2635719552709199E-2</v>
      </c>
      <c r="AP757" s="42">
        <f>VLOOKUP(B757,'Growthrates source'!A$2:I$49,9,FALSE)</f>
        <v>2.4687803142194653E-2</v>
      </c>
      <c r="AQ757" s="41">
        <f t="shared" si="211"/>
        <v>132.83328295243894</v>
      </c>
      <c r="AR757" s="41">
        <f t="shared" si="212"/>
        <v>205.68314168635828</v>
      </c>
      <c r="AS757" s="43">
        <f t="shared" si="213"/>
        <v>0</v>
      </c>
      <c r="AT757" s="43">
        <f t="shared" si="214"/>
        <v>0.19134468273058433</v>
      </c>
      <c r="AU757" s="43">
        <f t="shared" si="215"/>
        <v>0.16483531263850149</v>
      </c>
    </row>
    <row r="758" spans="1:47" x14ac:dyDescent="0.35">
      <c r="A758" t="str">
        <f>_xlfn.XLOOKUP(B758,'country codes'!G:G,'country codes'!H:H,,0)</f>
        <v>Niger</v>
      </c>
      <c r="B758" s="34" t="s">
        <v>191</v>
      </c>
      <c r="C758" s="41">
        <v>17954419</v>
      </c>
      <c r="D758" s="34" t="s">
        <v>230</v>
      </c>
      <c r="E758" s="34">
        <v>0</v>
      </c>
      <c r="F758" s="41">
        <v>18653199</v>
      </c>
      <c r="G758" s="34">
        <v>0</v>
      </c>
      <c r="I758" s="34">
        <v>0</v>
      </c>
      <c r="K758" s="34">
        <v>0</v>
      </c>
      <c r="M758" s="34">
        <v>0</v>
      </c>
      <c r="O758" s="34">
        <v>0</v>
      </c>
      <c r="P758" s="41">
        <v>22577057.999999996</v>
      </c>
      <c r="Q758" s="34">
        <v>439</v>
      </c>
      <c r="R758" s="34">
        <f t="shared" si="198"/>
        <v>439</v>
      </c>
      <c r="T758" s="34">
        <v>0</v>
      </c>
      <c r="V758" s="34">
        <v>0</v>
      </c>
      <c r="X758" s="34">
        <v>0</v>
      </c>
      <c r="Y758" s="41">
        <v>26207976.5</v>
      </c>
      <c r="Z758" s="34">
        <v>0</v>
      </c>
      <c r="AA758" s="34">
        <v>0</v>
      </c>
      <c r="AB758" s="35">
        <f t="shared" si="199"/>
        <v>0</v>
      </c>
      <c r="AC758" s="35">
        <f t="shared" si="200"/>
        <v>439</v>
      </c>
      <c r="AD758" s="35">
        <f t="shared" si="201"/>
        <v>0</v>
      </c>
      <c r="AE758" s="70">
        <f t="shared" si="202"/>
        <v>0</v>
      </c>
      <c r="AF758" s="70" t="str">
        <f t="shared" si="203"/>
        <v/>
      </c>
      <c r="AG758" s="70">
        <f t="shared" si="204"/>
        <v>439</v>
      </c>
      <c r="AH758" s="70">
        <f t="shared" si="205"/>
        <v>2018</v>
      </c>
      <c r="AI758" s="70">
        <f t="shared" si="206"/>
        <v>439</v>
      </c>
      <c r="AJ758" s="70">
        <f t="shared" si="207"/>
        <v>2018</v>
      </c>
      <c r="AK758" s="70" t="str">
        <f t="shared" si="208"/>
        <v/>
      </c>
      <c r="AL758" s="72">
        <f>IF(AK758="Adjust",(_xlfn.XLOOKUP(A758,'Adj factor'!A:A,'Adj factor'!I:I,,0)*AI758),'Aggregate (2)'!AI758)</f>
        <v>439</v>
      </c>
      <c r="AM758" s="72">
        <f t="shared" si="209"/>
        <v>439</v>
      </c>
      <c r="AN758" s="73" t="str">
        <f t="shared" si="210"/>
        <v>No change</v>
      </c>
      <c r="AO758" s="42">
        <f>VLOOKUP(B758,'Growthrates source'!A$2:H$49,8,FALSE)</f>
        <v>7.2635719552709199E-2</v>
      </c>
      <c r="AP758" s="42">
        <f>VLOOKUP(B758,'Growthrates source'!A$2:I$49,9,FALSE)</f>
        <v>2.4687803142194653E-2</v>
      </c>
      <c r="AQ758" s="41">
        <f t="shared" si="211"/>
        <v>0</v>
      </c>
      <c r="AR758" s="41">
        <f t="shared" si="212"/>
        <v>0</v>
      </c>
      <c r="AS758" s="43">
        <f t="shared" si="213"/>
        <v>0</v>
      </c>
      <c r="AT758" s="43">
        <f t="shared" si="214"/>
        <v>0.19444517527482991</v>
      </c>
      <c r="AU758" s="43">
        <f t="shared" si="215"/>
        <v>0.16750625520440313</v>
      </c>
    </row>
    <row r="759" spans="1:47" x14ac:dyDescent="0.35">
      <c r="A759" t="str">
        <f>_xlfn.XLOOKUP(B759,'country codes'!G:G,'country codes'!H:H,,0)</f>
        <v>Niger</v>
      </c>
      <c r="B759" s="34" t="s">
        <v>191</v>
      </c>
      <c r="C759" s="41">
        <v>17954420</v>
      </c>
      <c r="D759" s="34" t="s">
        <v>136</v>
      </c>
      <c r="E759" s="34">
        <v>0</v>
      </c>
      <c r="F759" s="41">
        <v>18653199</v>
      </c>
      <c r="G759" s="34">
        <v>0</v>
      </c>
      <c r="I759" s="34">
        <v>0</v>
      </c>
      <c r="K759" s="34">
        <v>0</v>
      </c>
      <c r="M759" s="34">
        <v>0</v>
      </c>
      <c r="O759" s="34">
        <v>0</v>
      </c>
      <c r="P759" s="41">
        <v>22577057.999999996</v>
      </c>
      <c r="Q759" s="34">
        <v>0</v>
      </c>
      <c r="R759" s="34">
        <f t="shared" si="198"/>
        <v>82</v>
      </c>
      <c r="T759" s="34">
        <v>0</v>
      </c>
      <c r="V759" s="34">
        <v>0</v>
      </c>
      <c r="X759" s="34">
        <v>0</v>
      </c>
      <c r="Y759" s="41">
        <v>26207976.5</v>
      </c>
      <c r="Z759" s="34">
        <v>0</v>
      </c>
      <c r="AA759" s="34">
        <v>82</v>
      </c>
      <c r="AB759" s="35">
        <f t="shared" si="199"/>
        <v>0</v>
      </c>
      <c r="AC759" s="35">
        <f t="shared" si="200"/>
        <v>0</v>
      </c>
      <c r="AD759" s="35">
        <f t="shared" si="201"/>
        <v>0</v>
      </c>
      <c r="AE759" s="70">
        <f t="shared" si="202"/>
        <v>0</v>
      </c>
      <c r="AF759" s="70" t="str">
        <f t="shared" si="203"/>
        <v/>
      </c>
      <c r="AG759" s="70">
        <f t="shared" si="204"/>
        <v>82</v>
      </c>
      <c r="AH759" s="70" t="str">
        <f t="shared" si="205"/>
        <v>2018 (triag)</v>
      </c>
      <c r="AI759" s="70">
        <f t="shared" si="206"/>
        <v>82</v>
      </c>
      <c r="AJ759" s="70" t="str">
        <f t="shared" si="207"/>
        <v>2018 (triag)</v>
      </c>
      <c r="AK759" s="70" t="str">
        <f t="shared" si="208"/>
        <v/>
      </c>
      <c r="AL759" s="72">
        <f>IF(AK759="Adjust",(_xlfn.XLOOKUP(A759,'Adj factor'!A:A,'Adj factor'!I:I,,0)*AI759),'Aggregate (2)'!AI759)</f>
        <v>82</v>
      </c>
      <c r="AM759" s="72">
        <f t="shared" si="209"/>
        <v>82</v>
      </c>
      <c r="AN759" s="73" t="str">
        <f t="shared" si="210"/>
        <v>No change</v>
      </c>
      <c r="AO759" s="42">
        <f>VLOOKUP(B759,'Growthrates source'!A$2:H$49,8,FALSE)</f>
        <v>7.2635719552709199E-2</v>
      </c>
      <c r="AP759" s="42">
        <f>VLOOKUP(B759,'Growthrates source'!A$2:I$49,9,FALSE)</f>
        <v>2.4687803142194653E-2</v>
      </c>
      <c r="AQ759" s="41">
        <f t="shared" si="211"/>
        <v>57.027901581675358</v>
      </c>
      <c r="AR759" s="41">
        <f t="shared" si="212"/>
        <v>88.303757163776851</v>
      </c>
      <c r="AS759" s="43">
        <f t="shared" si="213"/>
        <v>0</v>
      </c>
      <c r="AT759" s="43">
        <f t="shared" si="214"/>
        <v>3.6320055518305361E-2</v>
      </c>
      <c r="AU759" s="43">
        <f t="shared" si="215"/>
        <v>3.1288184343419262E-2</v>
      </c>
    </row>
    <row r="760" spans="1:47" x14ac:dyDescent="0.35">
      <c r="A760" t="str">
        <f>_xlfn.XLOOKUP(B760,'country codes'!G:G,'country codes'!H:H,,0)</f>
        <v>Niger</v>
      </c>
      <c r="B760" s="34" t="s">
        <v>191</v>
      </c>
      <c r="C760" s="41">
        <v>17954421</v>
      </c>
      <c r="D760" s="34" t="s">
        <v>231</v>
      </c>
      <c r="E760" s="34">
        <v>0</v>
      </c>
      <c r="F760" s="41">
        <v>18653199</v>
      </c>
      <c r="G760" s="34">
        <v>0</v>
      </c>
      <c r="I760" s="34">
        <v>0</v>
      </c>
      <c r="K760" s="34">
        <v>0</v>
      </c>
      <c r="M760" s="34">
        <v>0</v>
      </c>
      <c r="O760" s="34">
        <v>0</v>
      </c>
      <c r="P760" s="41">
        <v>22577057.999999996</v>
      </c>
      <c r="Q760" s="34">
        <v>0</v>
      </c>
      <c r="R760" s="34">
        <f t="shared" si="198"/>
        <v>22</v>
      </c>
      <c r="T760" s="34">
        <v>0</v>
      </c>
      <c r="V760" s="34">
        <v>0</v>
      </c>
      <c r="X760" s="34">
        <v>0</v>
      </c>
      <c r="Y760" s="41">
        <v>26207976.5</v>
      </c>
      <c r="Z760" s="34">
        <v>0</v>
      </c>
      <c r="AA760" s="34">
        <v>22</v>
      </c>
      <c r="AB760" s="35">
        <f t="shared" si="199"/>
        <v>0</v>
      </c>
      <c r="AC760" s="35">
        <f t="shared" si="200"/>
        <v>0</v>
      </c>
      <c r="AD760" s="35">
        <f t="shared" si="201"/>
        <v>0</v>
      </c>
      <c r="AE760" s="70">
        <f t="shared" si="202"/>
        <v>0</v>
      </c>
      <c r="AF760" s="70" t="str">
        <f t="shared" si="203"/>
        <v/>
      </c>
      <c r="AG760" s="70">
        <f t="shared" si="204"/>
        <v>22</v>
      </c>
      <c r="AH760" s="70" t="str">
        <f t="shared" si="205"/>
        <v>2018 (triag)</v>
      </c>
      <c r="AI760" s="70">
        <f t="shared" si="206"/>
        <v>22</v>
      </c>
      <c r="AJ760" s="70" t="str">
        <f t="shared" si="207"/>
        <v>2018 (triag)</v>
      </c>
      <c r="AK760" s="70" t="str">
        <f t="shared" si="208"/>
        <v/>
      </c>
      <c r="AL760" s="72">
        <f>IF(AK760="Adjust",(_xlfn.XLOOKUP(A760,'Adj factor'!A:A,'Adj factor'!I:I,,0)*AI760),'Aggregate (2)'!AI760)</f>
        <v>22</v>
      </c>
      <c r="AM760" s="72">
        <f t="shared" si="209"/>
        <v>22</v>
      </c>
      <c r="AN760" s="73" t="str">
        <f t="shared" si="210"/>
        <v>No change</v>
      </c>
      <c r="AO760" s="42">
        <f>VLOOKUP(B760,'Growthrates source'!A$2:H$49,8,FALSE)</f>
        <v>7.2635719552709199E-2</v>
      </c>
      <c r="AP760" s="42">
        <f>VLOOKUP(B760,'Growthrates source'!A$2:I$49,9,FALSE)</f>
        <v>2.4687803142194653E-2</v>
      </c>
      <c r="AQ760" s="41">
        <f t="shared" si="211"/>
        <v>15.300168717034852</v>
      </c>
      <c r="AR760" s="41">
        <f t="shared" si="212"/>
        <v>23.691251921988911</v>
      </c>
      <c r="AS760" s="43">
        <f t="shared" si="213"/>
        <v>0</v>
      </c>
      <c r="AT760" s="43">
        <f t="shared" si="214"/>
        <v>9.7444051390575357E-3</v>
      </c>
      <c r="AU760" s="43">
        <f t="shared" si="215"/>
        <v>8.394390921405169E-3</v>
      </c>
    </row>
    <row r="761" spans="1:47" x14ac:dyDescent="0.35">
      <c r="A761" t="str">
        <f>_xlfn.XLOOKUP(B761,'country codes'!G:G,'country codes'!H:H,,0)</f>
        <v>Niger</v>
      </c>
      <c r="B761" s="34" t="s">
        <v>191</v>
      </c>
      <c r="C761" s="41">
        <v>17954422</v>
      </c>
      <c r="D761" s="34" t="s">
        <v>141</v>
      </c>
      <c r="E761" s="34">
        <v>0</v>
      </c>
      <c r="F761" s="41">
        <v>18653199</v>
      </c>
      <c r="G761" s="34">
        <v>0</v>
      </c>
      <c r="I761" s="34">
        <v>0</v>
      </c>
      <c r="K761" s="34">
        <v>0</v>
      </c>
      <c r="M761" s="34">
        <v>0</v>
      </c>
      <c r="O761" s="34">
        <v>0</v>
      </c>
      <c r="P761" s="41">
        <v>22577057.999999996</v>
      </c>
      <c r="Q761" s="34">
        <v>0</v>
      </c>
      <c r="R761" s="34">
        <f t="shared" si="198"/>
        <v>0</v>
      </c>
      <c r="T761" s="34">
        <v>0</v>
      </c>
      <c r="V761" s="34">
        <v>0</v>
      </c>
      <c r="X761" s="34">
        <v>0</v>
      </c>
      <c r="Y761" s="41">
        <v>26207976.5</v>
      </c>
      <c r="Z761" s="34">
        <v>0</v>
      </c>
      <c r="AA761" s="34">
        <v>0</v>
      </c>
      <c r="AB761" s="35">
        <f t="shared" si="199"/>
        <v>0</v>
      </c>
      <c r="AC761" s="35">
        <f t="shared" si="200"/>
        <v>0</v>
      </c>
      <c r="AD761" s="35">
        <f t="shared" si="201"/>
        <v>0</v>
      </c>
      <c r="AE761" s="70">
        <f t="shared" si="202"/>
        <v>0</v>
      </c>
      <c r="AF761" s="70" t="str">
        <f t="shared" si="203"/>
        <v/>
      </c>
      <c r="AG761" s="70">
        <f t="shared" si="204"/>
        <v>0</v>
      </c>
      <c r="AH761" s="70" t="str">
        <f t="shared" si="205"/>
        <v/>
      </c>
      <c r="AI761" s="70">
        <f t="shared" si="206"/>
        <v>0</v>
      </c>
      <c r="AJ761" s="70" t="str">
        <f t="shared" si="207"/>
        <v/>
      </c>
      <c r="AK761" s="70" t="str">
        <f t="shared" si="208"/>
        <v/>
      </c>
      <c r="AL761" s="72">
        <f>IF(AK761="Adjust",(_xlfn.XLOOKUP(A761,'Adj factor'!A:A,'Adj factor'!I:I,,0)*AI761),'Aggregate (2)'!AI761)</f>
        <v>0</v>
      </c>
      <c r="AM761" s="72">
        <f t="shared" si="209"/>
        <v>0</v>
      </c>
      <c r="AN761" s="73" t="str">
        <f t="shared" si="210"/>
        <v>No change</v>
      </c>
      <c r="AO761" s="42">
        <f>VLOOKUP(B761,'Growthrates source'!A$2:H$49,8,FALSE)</f>
        <v>7.2635719552709199E-2</v>
      </c>
      <c r="AP761" s="42">
        <f>VLOOKUP(B761,'Growthrates source'!A$2:I$49,9,FALSE)</f>
        <v>2.4687803142194653E-2</v>
      </c>
      <c r="AQ761" s="41">
        <f t="shared" si="211"/>
        <v>0</v>
      </c>
      <c r="AR761" s="41">
        <f t="shared" si="212"/>
        <v>0</v>
      </c>
      <c r="AS761" s="43">
        <f t="shared" si="213"/>
        <v>0</v>
      </c>
      <c r="AT761" s="43">
        <f t="shared" si="214"/>
        <v>0</v>
      </c>
      <c r="AU761" s="43">
        <f t="shared" si="215"/>
        <v>0</v>
      </c>
    </row>
    <row r="762" spans="1:47" x14ac:dyDescent="0.35">
      <c r="A762" t="str">
        <f>_xlfn.XLOOKUP(B762,'country codes'!G:G,'country codes'!H:H,,0)</f>
        <v>Niger</v>
      </c>
      <c r="B762" s="34" t="s">
        <v>191</v>
      </c>
      <c r="C762" s="41">
        <v>17954423</v>
      </c>
      <c r="D762" s="34" t="s">
        <v>232</v>
      </c>
      <c r="E762" s="34">
        <v>0</v>
      </c>
      <c r="F762" s="41">
        <v>18653199</v>
      </c>
      <c r="G762" s="34">
        <v>0</v>
      </c>
      <c r="I762" s="34">
        <v>0</v>
      </c>
      <c r="K762" s="34">
        <v>0</v>
      </c>
      <c r="M762" s="34">
        <v>0</v>
      </c>
      <c r="O762" s="34">
        <v>0</v>
      </c>
      <c r="P762" s="41">
        <v>22577057.999999996</v>
      </c>
      <c r="Q762" s="34">
        <v>0</v>
      </c>
      <c r="R762" s="34">
        <f t="shared" si="198"/>
        <v>542</v>
      </c>
      <c r="T762" s="34">
        <v>0</v>
      </c>
      <c r="V762" s="34">
        <v>0</v>
      </c>
      <c r="X762" s="34">
        <v>0</v>
      </c>
      <c r="Y762" s="41">
        <v>26207976.5</v>
      </c>
      <c r="Z762" s="34">
        <v>0</v>
      </c>
      <c r="AA762" s="34">
        <v>542</v>
      </c>
      <c r="AB762" s="35">
        <f t="shared" si="199"/>
        <v>0</v>
      </c>
      <c r="AC762" s="35">
        <f t="shared" si="200"/>
        <v>0</v>
      </c>
      <c r="AD762" s="35">
        <f t="shared" si="201"/>
        <v>0</v>
      </c>
      <c r="AE762" s="70">
        <f t="shared" si="202"/>
        <v>0</v>
      </c>
      <c r="AF762" s="70" t="str">
        <f t="shared" si="203"/>
        <v/>
      </c>
      <c r="AG762" s="70">
        <f t="shared" si="204"/>
        <v>542</v>
      </c>
      <c r="AH762" s="70" t="str">
        <f t="shared" si="205"/>
        <v>2018 (triag)</v>
      </c>
      <c r="AI762" s="70">
        <f t="shared" si="206"/>
        <v>542</v>
      </c>
      <c r="AJ762" s="70" t="str">
        <f t="shared" si="207"/>
        <v>2018 (triag)</v>
      </c>
      <c r="AK762" s="70" t="str">
        <f t="shared" si="208"/>
        <v/>
      </c>
      <c r="AL762" s="72">
        <f>IF(AK762="Adjust",(_xlfn.XLOOKUP(A762,'Adj factor'!A:A,'Adj factor'!I:I,,0)*AI762),'Aggregate (2)'!AI762)</f>
        <v>542</v>
      </c>
      <c r="AM762" s="72">
        <f t="shared" si="209"/>
        <v>542</v>
      </c>
      <c r="AN762" s="73" t="str">
        <f t="shared" si="210"/>
        <v>No change</v>
      </c>
      <c r="AO762" s="42">
        <f>VLOOKUP(B762,'Growthrates source'!A$2:H$49,8,FALSE)</f>
        <v>7.2635719552709199E-2</v>
      </c>
      <c r="AP762" s="42">
        <f>VLOOKUP(B762,'Growthrates source'!A$2:I$49,9,FALSE)</f>
        <v>2.4687803142194653E-2</v>
      </c>
      <c r="AQ762" s="41">
        <f t="shared" si="211"/>
        <v>376.94052021058593</v>
      </c>
      <c r="AR762" s="41">
        <f t="shared" si="212"/>
        <v>583.66629735081767</v>
      </c>
      <c r="AS762" s="43">
        <f t="shared" si="213"/>
        <v>0</v>
      </c>
      <c r="AT762" s="43">
        <f t="shared" si="214"/>
        <v>0.24006670842587199</v>
      </c>
      <c r="AU762" s="43">
        <f t="shared" si="215"/>
        <v>0.20680726724552734</v>
      </c>
    </row>
    <row r="763" spans="1:47" x14ac:dyDescent="0.35">
      <c r="A763" t="str">
        <f>_xlfn.XLOOKUP(B763,'country codes'!G:G,'country codes'!H:H,,0)</f>
        <v>Niger</v>
      </c>
      <c r="B763" s="34" t="s">
        <v>191</v>
      </c>
      <c r="C763" s="41">
        <v>17954424</v>
      </c>
      <c r="D763" s="34" t="s">
        <v>233</v>
      </c>
      <c r="E763" s="34">
        <v>0</v>
      </c>
      <c r="F763" s="41">
        <v>18653199</v>
      </c>
      <c r="G763" s="34">
        <v>0</v>
      </c>
      <c r="I763" s="34">
        <v>0</v>
      </c>
      <c r="K763" s="34">
        <v>0</v>
      </c>
      <c r="M763" s="34">
        <v>0</v>
      </c>
      <c r="O763" s="34">
        <v>0</v>
      </c>
      <c r="P763" s="41">
        <v>22577057.999999996</v>
      </c>
      <c r="Q763" s="34">
        <v>249</v>
      </c>
      <c r="R763" s="34">
        <f t="shared" si="198"/>
        <v>462</v>
      </c>
      <c r="T763" s="34">
        <v>0</v>
      </c>
      <c r="V763" s="34">
        <v>0</v>
      </c>
      <c r="X763" s="34">
        <v>0</v>
      </c>
      <c r="Y763" s="41">
        <v>26207976.5</v>
      </c>
      <c r="Z763" s="34">
        <v>0</v>
      </c>
      <c r="AA763" s="34">
        <v>462</v>
      </c>
      <c r="AB763" s="35">
        <f t="shared" si="199"/>
        <v>0</v>
      </c>
      <c r="AC763" s="35">
        <f t="shared" si="200"/>
        <v>249</v>
      </c>
      <c r="AD763" s="35">
        <f t="shared" si="201"/>
        <v>0</v>
      </c>
      <c r="AE763" s="70">
        <f t="shared" si="202"/>
        <v>0</v>
      </c>
      <c r="AF763" s="70" t="str">
        <f t="shared" si="203"/>
        <v/>
      </c>
      <c r="AG763" s="70">
        <f t="shared" si="204"/>
        <v>462</v>
      </c>
      <c r="AH763" s="70" t="str">
        <f t="shared" si="205"/>
        <v>2018 (triag)</v>
      </c>
      <c r="AI763" s="70">
        <f t="shared" si="206"/>
        <v>462</v>
      </c>
      <c r="AJ763" s="70" t="str">
        <f t="shared" si="207"/>
        <v>2018 (triag)</v>
      </c>
      <c r="AK763" s="70" t="str">
        <f t="shared" si="208"/>
        <v/>
      </c>
      <c r="AL763" s="72">
        <f>IF(AK763="Adjust",(_xlfn.XLOOKUP(A763,'Adj factor'!A:A,'Adj factor'!I:I,,0)*AI763),'Aggregate (2)'!AI763)</f>
        <v>462</v>
      </c>
      <c r="AM763" s="72">
        <f t="shared" si="209"/>
        <v>462</v>
      </c>
      <c r="AN763" s="73" t="str">
        <f t="shared" si="210"/>
        <v>No change</v>
      </c>
      <c r="AO763" s="42">
        <f>VLOOKUP(B763,'Growthrates source'!A$2:H$49,8,FALSE)</f>
        <v>7.2635719552709199E-2</v>
      </c>
      <c r="AP763" s="42">
        <f>VLOOKUP(B763,'Growthrates source'!A$2:I$49,9,FALSE)</f>
        <v>2.4687803142194653E-2</v>
      </c>
      <c r="AQ763" s="41">
        <f t="shared" si="211"/>
        <v>321.30354305773193</v>
      </c>
      <c r="AR763" s="41">
        <f t="shared" si="212"/>
        <v>497.51629036176712</v>
      </c>
      <c r="AS763" s="43">
        <f t="shared" si="213"/>
        <v>0</v>
      </c>
      <c r="AT763" s="43">
        <f t="shared" si="214"/>
        <v>0.20463250792020823</v>
      </c>
      <c r="AU763" s="43">
        <f t="shared" si="215"/>
        <v>0.17628220934950853</v>
      </c>
    </row>
    <row r="764" spans="1:47" x14ac:dyDescent="0.35">
      <c r="A764" t="str">
        <f>_xlfn.XLOOKUP(B764,'country codes'!G:G,'country codes'!H:H,,0)</f>
        <v>Niger</v>
      </c>
      <c r="B764" s="34" t="s">
        <v>191</v>
      </c>
      <c r="C764" s="41">
        <v>17954425</v>
      </c>
      <c r="D764" s="34" t="s">
        <v>134</v>
      </c>
      <c r="E764" s="34">
        <v>0</v>
      </c>
      <c r="F764" s="41">
        <v>18653199</v>
      </c>
      <c r="G764" s="34">
        <v>0</v>
      </c>
      <c r="I764" s="34">
        <v>0</v>
      </c>
      <c r="K764" s="34">
        <v>0</v>
      </c>
      <c r="M764" s="34">
        <v>0</v>
      </c>
      <c r="O764" s="34">
        <v>0</v>
      </c>
      <c r="P764" s="41">
        <v>22577057.999999996</v>
      </c>
      <c r="Q764" s="34">
        <v>0</v>
      </c>
      <c r="R764" s="34">
        <f t="shared" si="198"/>
        <v>432</v>
      </c>
      <c r="T764" s="34">
        <v>0</v>
      </c>
      <c r="V764" s="34">
        <v>0</v>
      </c>
      <c r="X764" s="34">
        <v>0</v>
      </c>
      <c r="Y764" s="41">
        <v>26207976.5</v>
      </c>
      <c r="Z764" s="34">
        <v>418</v>
      </c>
      <c r="AA764" s="34">
        <v>432</v>
      </c>
      <c r="AB764" s="35">
        <f t="shared" si="199"/>
        <v>0</v>
      </c>
      <c r="AC764" s="35">
        <f t="shared" si="200"/>
        <v>0</v>
      </c>
      <c r="AD764" s="35">
        <f t="shared" si="201"/>
        <v>418</v>
      </c>
      <c r="AE764" s="70">
        <f t="shared" si="202"/>
        <v>0</v>
      </c>
      <c r="AF764" s="70" t="str">
        <f t="shared" si="203"/>
        <v/>
      </c>
      <c r="AG764" s="70">
        <f t="shared" si="204"/>
        <v>432</v>
      </c>
      <c r="AH764" s="70" t="str">
        <f t="shared" si="205"/>
        <v>2018 (triag)</v>
      </c>
      <c r="AI764" s="70">
        <f t="shared" si="206"/>
        <v>418</v>
      </c>
      <c r="AJ764" s="70">
        <f t="shared" si="207"/>
        <v>2022</v>
      </c>
      <c r="AK764" s="70" t="str">
        <f t="shared" si="208"/>
        <v>Adjust</v>
      </c>
      <c r="AL764" s="72">
        <f>IF(AK764="Adjust",(_xlfn.XLOOKUP(A764,'Adj factor'!A:A,'Adj factor'!I:I,,0)*AI764),'Aggregate (2)'!AI764)</f>
        <v>480.40683332593352</v>
      </c>
      <c r="AM764" s="72">
        <f t="shared" si="209"/>
        <v>480.40683332593352</v>
      </c>
      <c r="AN764" s="73" t="str">
        <f t="shared" si="210"/>
        <v>Increasing</v>
      </c>
      <c r="AO764" s="42">
        <f>VLOOKUP(B764,'Growthrates source'!A$2:H$49,8,FALSE)</f>
        <v>7.2635719552709199E-2</v>
      </c>
      <c r="AP764" s="42">
        <f>VLOOKUP(B764,'Growthrates source'!A$2:I$49,9,FALSE)</f>
        <v>2.4687803142194653E-2</v>
      </c>
      <c r="AQ764" s="41">
        <f t="shared" si="211"/>
        <v>300.43967662541166</v>
      </c>
      <c r="AR764" s="41">
        <f t="shared" si="212"/>
        <v>465.21003774087313</v>
      </c>
      <c r="AS764" s="43">
        <f t="shared" si="213"/>
        <v>0</v>
      </c>
      <c r="AT764" s="43">
        <f t="shared" si="214"/>
        <v>0.19134468273058433</v>
      </c>
      <c r="AU764" s="43">
        <f t="shared" si="215"/>
        <v>0.18330558001146463</v>
      </c>
    </row>
    <row r="765" spans="1:47" x14ac:dyDescent="0.35">
      <c r="A765" t="str">
        <f>_xlfn.XLOOKUP(B765,'country codes'!G:G,'country codes'!H:H,,0)</f>
        <v>Niger</v>
      </c>
      <c r="B765" s="34" t="s">
        <v>191</v>
      </c>
      <c r="C765" s="41">
        <v>17954426</v>
      </c>
      <c r="D765" s="34" t="s">
        <v>142</v>
      </c>
      <c r="E765" s="34">
        <v>0</v>
      </c>
      <c r="F765" s="41">
        <v>18653199</v>
      </c>
      <c r="G765" s="34">
        <v>0</v>
      </c>
      <c r="I765" s="34">
        <v>0</v>
      </c>
      <c r="K765" s="34">
        <v>0</v>
      </c>
      <c r="M765" s="34">
        <v>0</v>
      </c>
      <c r="O765" s="34">
        <v>0</v>
      </c>
      <c r="P765" s="41">
        <v>22577057.999999996</v>
      </c>
      <c r="Q765" s="34">
        <v>0</v>
      </c>
      <c r="R765" s="34">
        <f t="shared" si="198"/>
        <v>598</v>
      </c>
      <c r="T765" s="34">
        <v>0</v>
      </c>
      <c r="V765" s="34">
        <v>0</v>
      </c>
      <c r="X765" s="34">
        <v>0</v>
      </c>
      <c r="Y765" s="41">
        <v>26207976.5</v>
      </c>
      <c r="Z765" s="34">
        <v>1592</v>
      </c>
      <c r="AA765" s="34">
        <v>598</v>
      </c>
      <c r="AB765" s="35">
        <f t="shared" si="199"/>
        <v>0</v>
      </c>
      <c r="AC765" s="35">
        <f t="shared" si="200"/>
        <v>0</v>
      </c>
      <c r="AD765" s="35">
        <f t="shared" si="201"/>
        <v>1592</v>
      </c>
      <c r="AE765" s="70">
        <f t="shared" si="202"/>
        <v>0</v>
      </c>
      <c r="AF765" s="70" t="str">
        <f t="shared" si="203"/>
        <v/>
      </c>
      <c r="AG765" s="70">
        <f t="shared" si="204"/>
        <v>598</v>
      </c>
      <c r="AH765" s="70" t="str">
        <f t="shared" si="205"/>
        <v>2018 (triag)</v>
      </c>
      <c r="AI765" s="70">
        <f t="shared" si="206"/>
        <v>1592</v>
      </c>
      <c r="AJ765" s="70">
        <f t="shared" si="207"/>
        <v>2022</v>
      </c>
      <c r="AK765" s="70" t="str">
        <f t="shared" si="208"/>
        <v/>
      </c>
      <c r="AL765" s="72">
        <f>IF(AK765="Adjust",(_xlfn.XLOOKUP(A765,'Adj factor'!A:A,'Adj factor'!I:I,,0)*AI765),'Aggregate (2)'!AI765)</f>
        <v>1592</v>
      </c>
      <c r="AM765" s="72">
        <f t="shared" si="209"/>
        <v>1592</v>
      </c>
      <c r="AN765" s="73" t="str">
        <f t="shared" si="210"/>
        <v>Increasing</v>
      </c>
      <c r="AO765" s="42">
        <f>VLOOKUP(B765,'Growthrates source'!A$2:H$49,8,FALSE)</f>
        <v>7.2635719552709199E-2</v>
      </c>
      <c r="AP765" s="42">
        <f>VLOOKUP(B765,'Growthrates source'!A$2:I$49,9,FALSE)</f>
        <v>2.4687803142194653E-2</v>
      </c>
      <c r="AQ765" s="41">
        <f t="shared" si="211"/>
        <v>415.88640421758373</v>
      </c>
      <c r="AR765" s="41">
        <f t="shared" si="212"/>
        <v>643.9713022431531</v>
      </c>
      <c r="AS765" s="43">
        <f t="shared" si="213"/>
        <v>0</v>
      </c>
      <c r="AT765" s="43">
        <f t="shared" si="214"/>
        <v>0.26487064877983663</v>
      </c>
      <c r="AU765" s="43">
        <f t="shared" si="215"/>
        <v>0.60744865213077404</v>
      </c>
    </row>
    <row r="766" spans="1:47" x14ac:dyDescent="0.35">
      <c r="A766" t="str">
        <f>_xlfn.XLOOKUP(B766,'country codes'!G:G,'country codes'!H:H,,0)</f>
        <v>Niger</v>
      </c>
      <c r="B766" s="34" t="s">
        <v>191</v>
      </c>
      <c r="C766" s="41">
        <v>17954427</v>
      </c>
      <c r="D766" s="34" t="s">
        <v>83</v>
      </c>
      <c r="E766" s="34">
        <v>0</v>
      </c>
      <c r="F766" s="41">
        <v>18653199</v>
      </c>
      <c r="G766" s="34">
        <v>0</v>
      </c>
      <c r="I766" s="34">
        <v>0</v>
      </c>
      <c r="K766" s="34">
        <v>0</v>
      </c>
      <c r="M766" s="34">
        <v>0</v>
      </c>
      <c r="O766" s="34">
        <v>0</v>
      </c>
      <c r="P766" s="41">
        <v>22577057.999999996</v>
      </c>
      <c r="Q766" s="34">
        <v>0</v>
      </c>
      <c r="R766" s="34">
        <f t="shared" si="198"/>
        <v>0</v>
      </c>
      <c r="T766" s="34">
        <v>0</v>
      </c>
      <c r="V766" s="34">
        <v>0</v>
      </c>
      <c r="X766" s="34">
        <v>0</v>
      </c>
      <c r="Y766" s="41">
        <v>26207976.5</v>
      </c>
      <c r="Z766" s="34">
        <v>0</v>
      </c>
      <c r="AA766" s="34">
        <v>0</v>
      </c>
      <c r="AB766" s="35">
        <f t="shared" si="199"/>
        <v>0</v>
      </c>
      <c r="AC766" s="35">
        <f t="shared" si="200"/>
        <v>0</v>
      </c>
      <c r="AD766" s="35">
        <f t="shared" si="201"/>
        <v>0</v>
      </c>
      <c r="AE766" s="70">
        <f t="shared" si="202"/>
        <v>0</v>
      </c>
      <c r="AF766" s="70" t="str">
        <f t="shared" si="203"/>
        <v/>
      </c>
      <c r="AG766" s="70">
        <f t="shared" si="204"/>
        <v>0</v>
      </c>
      <c r="AH766" s="70" t="str">
        <f t="shared" si="205"/>
        <v/>
      </c>
      <c r="AI766" s="70">
        <f t="shared" si="206"/>
        <v>0</v>
      </c>
      <c r="AJ766" s="70" t="str">
        <f t="shared" si="207"/>
        <v/>
      </c>
      <c r="AK766" s="70" t="str">
        <f t="shared" si="208"/>
        <v/>
      </c>
      <c r="AL766" s="72">
        <f>IF(AK766="Adjust",(_xlfn.XLOOKUP(A766,'Adj factor'!A:A,'Adj factor'!I:I,,0)*AI766),'Aggregate (2)'!AI766)</f>
        <v>0</v>
      </c>
      <c r="AM766" s="72">
        <f t="shared" si="209"/>
        <v>0</v>
      </c>
      <c r="AN766" s="73" t="str">
        <f t="shared" si="210"/>
        <v>No change</v>
      </c>
      <c r="AO766" s="42">
        <f>VLOOKUP(B766,'Growthrates source'!A$2:H$49,8,FALSE)</f>
        <v>7.2635719552709199E-2</v>
      </c>
      <c r="AP766" s="42">
        <f>VLOOKUP(B766,'Growthrates source'!A$2:I$49,9,FALSE)</f>
        <v>2.4687803142194653E-2</v>
      </c>
      <c r="AQ766" s="41">
        <f t="shared" si="211"/>
        <v>0</v>
      </c>
      <c r="AR766" s="41">
        <f t="shared" si="212"/>
        <v>0</v>
      </c>
      <c r="AS766" s="43">
        <f t="shared" si="213"/>
        <v>0</v>
      </c>
      <c r="AT766" s="43">
        <f t="shared" si="214"/>
        <v>0</v>
      </c>
      <c r="AU766" s="43">
        <f t="shared" si="215"/>
        <v>0</v>
      </c>
    </row>
    <row r="767" spans="1:47" x14ac:dyDescent="0.35">
      <c r="A767" t="str">
        <f>_xlfn.XLOOKUP(B767,'country codes'!G:G,'country codes'!H:H,,0)</f>
        <v>Niger</v>
      </c>
      <c r="B767" s="34" t="s">
        <v>191</v>
      </c>
      <c r="C767" s="41">
        <v>17954428</v>
      </c>
      <c r="D767" s="34" t="s">
        <v>84</v>
      </c>
      <c r="E767" s="34">
        <v>0</v>
      </c>
      <c r="F767" s="41">
        <v>18653199</v>
      </c>
      <c r="G767" s="34">
        <v>0</v>
      </c>
      <c r="I767" s="34">
        <v>0</v>
      </c>
      <c r="K767" s="34">
        <v>0</v>
      </c>
      <c r="M767" s="34">
        <v>0</v>
      </c>
      <c r="O767" s="34">
        <v>0</v>
      </c>
      <c r="P767" s="41">
        <v>22577057.999999996</v>
      </c>
      <c r="Q767" s="34">
        <v>0</v>
      </c>
      <c r="R767" s="34">
        <f t="shared" si="198"/>
        <v>0</v>
      </c>
      <c r="T767" s="34">
        <v>0</v>
      </c>
      <c r="V767" s="34">
        <v>0</v>
      </c>
      <c r="X767" s="34">
        <v>0</v>
      </c>
      <c r="Y767" s="41">
        <v>26207976.5</v>
      </c>
      <c r="Z767" s="34">
        <v>0</v>
      </c>
      <c r="AA767" s="34">
        <v>0</v>
      </c>
      <c r="AB767" s="35">
        <f t="shared" si="199"/>
        <v>0</v>
      </c>
      <c r="AC767" s="35">
        <f t="shared" si="200"/>
        <v>0</v>
      </c>
      <c r="AD767" s="35">
        <f t="shared" si="201"/>
        <v>0</v>
      </c>
      <c r="AE767" s="70">
        <f t="shared" si="202"/>
        <v>0</v>
      </c>
      <c r="AF767" s="70" t="str">
        <f t="shared" si="203"/>
        <v/>
      </c>
      <c r="AG767" s="70">
        <f t="shared" si="204"/>
        <v>0</v>
      </c>
      <c r="AH767" s="70" t="str">
        <f t="shared" si="205"/>
        <v/>
      </c>
      <c r="AI767" s="70">
        <f t="shared" si="206"/>
        <v>0</v>
      </c>
      <c r="AJ767" s="70" t="str">
        <f t="shared" si="207"/>
        <v/>
      </c>
      <c r="AK767" s="70" t="str">
        <f t="shared" si="208"/>
        <v/>
      </c>
      <c r="AL767" s="72">
        <f>IF(AK767="Adjust",(_xlfn.XLOOKUP(A767,'Adj factor'!A:A,'Adj factor'!I:I,,0)*AI767),'Aggregate (2)'!AI767)</f>
        <v>0</v>
      </c>
      <c r="AM767" s="72">
        <f t="shared" si="209"/>
        <v>0</v>
      </c>
      <c r="AN767" s="73" t="str">
        <f t="shared" si="210"/>
        <v>No change</v>
      </c>
      <c r="AO767" s="42">
        <f>VLOOKUP(B767,'Growthrates source'!A$2:H$49,8,FALSE)</f>
        <v>7.2635719552709199E-2</v>
      </c>
      <c r="AP767" s="42">
        <f>VLOOKUP(B767,'Growthrates source'!A$2:I$49,9,FALSE)</f>
        <v>2.4687803142194653E-2</v>
      </c>
      <c r="AQ767" s="41">
        <f t="shared" si="211"/>
        <v>0</v>
      </c>
      <c r="AR767" s="41">
        <f t="shared" si="212"/>
        <v>0</v>
      </c>
      <c r="AS767" s="43">
        <f t="shared" si="213"/>
        <v>0</v>
      </c>
      <c r="AT767" s="43">
        <f t="shared" si="214"/>
        <v>0</v>
      </c>
      <c r="AU767" s="43">
        <f t="shared" si="215"/>
        <v>0</v>
      </c>
    </row>
    <row r="768" spans="1:47" x14ac:dyDescent="0.35">
      <c r="A768" t="str">
        <f>_xlfn.XLOOKUP(B768,'country codes'!G:G,'country codes'!H:H,,0)</f>
        <v>Niger</v>
      </c>
      <c r="B768" s="34" t="s">
        <v>191</v>
      </c>
      <c r="C768" s="41">
        <v>17954429</v>
      </c>
      <c r="D768" s="34" t="s">
        <v>126</v>
      </c>
      <c r="E768" s="34">
        <v>0</v>
      </c>
      <c r="F768" s="41">
        <v>18653199</v>
      </c>
      <c r="G768" s="34">
        <v>0</v>
      </c>
      <c r="I768" s="34">
        <v>0</v>
      </c>
      <c r="K768" s="34">
        <v>0</v>
      </c>
      <c r="M768" s="34">
        <v>0</v>
      </c>
      <c r="O768" s="34">
        <v>0</v>
      </c>
      <c r="P768" s="41">
        <v>22577057.999999996</v>
      </c>
      <c r="Q768" s="34">
        <v>0</v>
      </c>
      <c r="R768" s="34">
        <f t="shared" si="198"/>
        <v>0</v>
      </c>
      <c r="T768" s="34">
        <v>0</v>
      </c>
      <c r="V768" s="34">
        <v>0</v>
      </c>
      <c r="X768" s="34">
        <v>0</v>
      </c>
      <c r="Y768" s="41">
        <v>26207976.5</v>
      </c>
      <c r="Z768" s="34">
        <v>0</v>
      </c>
      <c r="AA768" s="34">
        <v>0</v>
      </c>
      <c r="AB768" s="35">
        <f t="shared" si="199"/>
        <v>0</v>
      </c>
      <c r="AC768" s="35">
        <f t="shared" si="200"/>
        <v>0</v>
      </c>
      <c r="AD768" s="35">
        <f t="shared" si="201"/>
        <v>0</v>
      </c>
      <c r="AE768" s="70">
        <f t="shared" si="202"/>
        <v>0</v>
      </c>
      <c r="AF768" s="70" t="str">
        <f t="shared" si="203"/>
        <v/>
      </c>
      <c r="AG768" s="70">
        <f t="shared" si="204"/>
        <v>0</v>
      </c>
      <c r="AH768" s="70" t="str">
        <f t="shared" si="205"/>
        <v/>
      </c>
      <c r="AI768" s="70">
        <f t="shared" si="206"/>
        <v>0</v>
      </c>
      <c r="AJ768" s="70" t="str">
        <f t="shared" si="207"/>
        <v/>
      </c>
      <c r="AK768" s="70" t="str">
        <f t="shared" si="208"/>
        <v/>
      </c>
      <c r="AL768" s="72">
        <f>IF(AK768="Adjust",(_xlfn.XLOOKUP(A768,'Adj factor'!A:A,'Adj factor'!I:I,,0)*AI768),'Aggregate (2)'!AI768)</f>
        <v>0</v>
      </c>
      <c r="AM768" s="72">
        <f t="shared" si="209"/>
        <v>0</v>
      </c>
      <c r="AN768" s="73" t="str">
        <f t="shared" si="210"/>
        <v>No change</v>
      </c>
      <c r="AO768" s="42">
        <f>VLOOKUP(B768,'Growthrates source'!A$2:H$49,8,FALSE)</f>
        <v>7.2635719552709199E-2</v>
      </c>
      <c r="AP768" s="42">
        <f>VLOOKUP(B768,'Growthrates source'!A$2:I$49,9,FALSE)</f>
        <v>2.4687803142194653E-2</v>
      </c>
      <c r="AQ768" s="41">
        <f t="shared" si="211"/>
        <v>0</v>
      </c>
      <c r="AR768" s="41">
        <f t="shared" si="212"/>
        <v>0</v>
      </c>
      <c r="AS768" s="43">
        <f t="shared" si="213"/>
        <v>0</v>
      </c>
      <c r="AT768" s="43">
        <f t="shared" si="214"/>
        <v>0</v>
      </c>
      <c r="AU768" s="43">
        <f t="shared" si="215"/>
        <v>0</v>
      </c>
    </row>
    <row r="769" spans="1:47" x14ac:dyDescent="0.35">
      <c r="A769" t="str">
        <f>_xlfn.XLOOKUP(B769,'country codes'!G:G,'country codes'!H:H,,0)</f>
        <v>Niger</v>
      </c>
      <c r="B769" s="34" t="s">
        <v>191</v>
      </c>
      <c r="C769" s="41">
        <v>17954430</v>
      </c>
      <c r="D769" s="34" t="s">
        <v>87</v>
      </c>
      <c r="E769" s="34">
        <v>0</v>
      </c>
      <c r="F769" s="41">
        <v>18653199</v>
      </c>
      <c r="G769" s="34">
        <v>0</v>
      </c>
      <c r="I769" s="34">
        <v>0</v>
      </c>
      <c r="K769" s="34">
        <v>0</v>
      </c>
      <c r="M769" s="34">
        <v>0</v>
      </c>
      <c r="O769" s="34">
        <v>0</v>
      </c>
      <c r="P769" s="41">
        <v>22577057.999999996</v>
      </c>
      <c r="Q769" s="34">
        <v>0</v>
      </c>
      <c r="R769" s="34">
        <f t="shared" si="198"/>
        <v>0</v>
      </c>
      <c r="T769" s="34">
        <v>0</v>
      </c>
      <c r="V769" s="34">
        <v>0</v>
      </c>
      <c r="X769" s="34">
        <v>0</v>
      </c>
      <c r="Y769" s="41">
        <v>26207976.5</v>
      </c>
      <c r="Z769" s="34">
        <v>0</v>
      </c>
      <c r="AA769" s="34">
        <v>0</v>
      </c>
      <c r="AB769" s="35">
        <f t="shared" si="199"/>
        <v>0</v>
      </c>
      <c r="AC769" s="35">
        <f t="shared" si="200"/>
        <v>0</v>
      </c>
      <c r="AD769" s="35">
        <f t="shared" si="201"/>
        <v>0</v>
      </c>
      <c r="AE769" s="70">
        <f t="shared" si="202"/>
        <v>0</v>
      </c>
      <c r="AF769" s="70" t="str">
        <f t="shared" si="203"/>
        <v/>
      </c>
      <c r="AG769" s="70">
        <f t="shared" si="204"/>
        <v>0</v>
      </c>
      <c r="AH769" s="70" t="str">
        <f t="shared" si="205"/>
        <v/>
      </c>
      <c r="AI769" s="70">
        <f t="shared" si="206"/>
        <v>0</v>
      </c>
      <c r="AJ769" s="70" t="str">
        <f t="shared" si="207"/>
        <v/>
      </c>
      <c r="AK769" s="70" t="str">
        <f t="shared" si="208"/>
        <v/>
      </c>
      <c r="AL769" s="72">
        <f>IF(AK769="Adjust",(_xlfn.XLOOKUP(A769,'Adj factor'!A:A,'Adj factor'!I:I,,0)*AI769),'Aggregate (2)'!AI769)</f>
        <v>0</v>
      </c>
      <c r="AM769" s="72">
        <f t="shared" si="209"/>
        <v>0</v>
      </c>
      <c r="AN769" s="73" t="str">
        <f t="shared" si="210"/>
        <v>No change</v>
      </c>
      <c r="AO769" s="42">
        <f>VLOOKUP(B769,'Growthrates source'!A$2:H$49,8,FALSE)</f>
        <v>7.2635719552709199E-2</v>
      </c>
      <c r="AP769" s="42">
        <f>VLOOKUP(B769,'Growthrates source'!A$2:I$49,9,FALSE)</f>
        <v>2.4687803142194653E-2</v>
      </c>
      <c r="AQ769" s="41">
        <f t="shared" si="211"/>
        <v>0</v>
      </c>
      <c r="AR769" s="41">
        <f t="shared" si="212"/>
        <v>0</v>
      </c>
      <c r="AS769" s="43">
        <f t="shared" si="213"/>
        <v>0</v>
      </c>
      <c r="AT769" s="43">
        <f t="shared" si="214"/>
        <v>0</v>
      </c>
      <c r="AU769" s="43">
        <f t="shared" si="215"/>
        <v>0</v>
      </c>
    </row>
    <row r="770" spans="1:47" x14ac:dyDescent="0.35">
      <c r="A770" t="str">
        <f>_xlfn.XLOOKUP(B770,'country codes'!G:G,'country codes'!H:H,,0)</f>
        <v>Nigeria</v>
      </c>
      <c r="B770" s="34" t="s">
        <v>157</v>
      </c>
      <c r="C770" s="41">
        <v>170075931.5</v>
      </c>
      <c r="D770" s="34" t="s">
        <v>135</v>
      </c>
      <c r="E770" s="34">
        <v>144</v>
      </c>
      <c r="F770" s="41">
        <v>174726123.50000006</v>
      </c>
      <c r="G770" s="34">
        <v>131518</v>
      </c>
      <c r="H770" s="34">
        <v>179379016.5</v>
      </c>
      <c r="I770" s="34">
        <v>2281</v>
      </c>
      <c r="J770" s="34">
        <v>183995784.49999991</v>
      </c>
      <c r="K770" s="34">
        <v>0</v>
      </c>
      <c r="L770" s="34">
        <v>188666930.99999988</v>
      </c>
      <c r="M770" s="34">
        <v>167130</v>
      </c>
      <c r="N770" s="34">
        <v>193495906.50000003</v>
      </c>
      <c r="O770" s="34">
        <v>0</v>
      </c>
      <c r="P770" s="41">
        <v>198387623.50000006</v>
      </c>
      <c r="Q770" s="34">
        <v>149976</v>
      </c>
      <c r="R770" s="34">
        <f t="shared" si="198"/>
        <v>149976</v>
      </c>
      <c r="S770" s="34">
        <v>203304491.50000006</v>
      </c>
      <c r="T770" s="34">
        <v>159688</v>
      </c>
      <c r="U770" s="34">
        <v>208327404.49999994</v>
      </c>
      <c r="V770" s="34">
        <v>0</v>
      </c>
      <c r="W770" s="34">
        <v>213401322.49999997</v>
      </c>
      <c r="X770" s="34">
        <v>168695</v>
      </c>
      <c r="Y770" s="41">
        <v>218541211.50000003</v>
      </c>
      <c r="Z770" s="34">
        <v>172576</v>
      </c>
      <c r="AA770" s="34">
        <v>83907</v>
      </c>
      <c r="AB770" s="35">
        <f t="shared" si="199"/>
        <v>131518</v>
      </c>
      <c r="AC770" s="35">
        <f t="shared" si="200"/>
        <v>167130</v>
      </c>
      <c r="AD770" s="35">
        <f t="shared" si="201"/>
        <v>172576</v>
      </c>
      <c r="AE770" s="70">
        <f t="shared" si="202"/>
        <v>131518</v>
      </c>
      <c r="AF770" s="70">
        <f t="shared" si="203"/>
        <v>2013</v>
      </c>
      <c r="AG770" s="70">
        <f t="shared" si="204"/>
        <v>149976</v>
      </c>
      <c r="AH770" s="70">
        <f t="shared" si="205"/>
        <v>2018</v>
      </c>
      <c r="AI770" s="70">
        <f t="shared" si="206"/>
        <v>172576</v>
      </c>
      <c r="AJ770" s="70">
        <f t="shared" si="207"/>
        <v>2022</v>
      </c>
      <c r="AK770" s="70" t="str">
        <f t="shared" si="208"/>
        <v/>
      </c>
      <c r="AL770" s="72">
        <f>IF(AK770="Adjust",(_xlfn.XLOOKUP(A770,'Adj factor'!A:A,'Adj factor'!I:I,,0)*AI770),'Aggregate (2)'!AI770)</f>
        <v>172576</v>
      </c>
      <c r="AM770" s="72">
        <f t="shared" si="209"/>
        <v>172576</v>
      </c>
      <c r="AN770" s="73" t="str">
        <f t="shared" si="210"/>
        <v>Increasing</v>
      </c>
      <c r="AO770" s="42">
        <f>VLOOKUP(B770,'Growthrates source'!A$2:H$49,8,FALSE)</f>
        <v>3.0407746470616726E-2</v>
      </c>
      <c r="AP770" s="42">
        <f>VLOOKUP(B770,'Growthrates source'!A$2:I$49,9,FALSE)</f>
        <v>4.0299906228893123E-2</v>
      </c>
      <c r="AQ770" s="41">
        <f t="shared" si="211"/>
        <v>72072.338086837117</v>
      </c>
      <c r="AR770" s="41">
        <f t="shared" si="212"/>
        <v>94690.034404864651</v>
      </c>
      <c r="AS770" s="43">
        <f t="shared" si="213"/>
        <v>7.5270942527377684</v>
      </c>
      <c r="AT770" s="43">
        <f t="shared" si="214"/>
        <v>7.5597457822261758</v>
      </c>
      <c r="AU770" s="43">
        <f t="shared" si="215"/>
        <v>7.8967256937714918</v>
      </c>
    </row>
    <row r="771" spans="1:47" x14ac:dyDescent="0.35">
      <c r="A771" t="str">
        <f>_xlfn.XLOOKUP(B771,'country codes'!G:G,'country codes'!H:H,,0)</f>
        <v>Nigeria</v>
      </c>
      <c r="B771" s="34" t="s">
        <v>157</v>
      </c>
      <c r="C771" s="41">
        <v>170075932.5</v>
      </c>
      <c r="D771" s="34" t="s">
        <v>139</v>
      </c>
      <c r="E771" s="34">
        <v>0</v>
      </c>
      <c r="F771" s="41">
        <v>174726123.50000006</v>
      </c>
      <c r="G771" s="34">
        <v>149840</v>
      </c>
      <c r="I771" s="34">
        <v>0</v>
      </c>
      <c r="K771" s="34">
        <v>0</v>
      </c>
      <c r="M771" s="34">
        <v>370202</v>
      </c>
      <c r="O771" s="34">
        <v>0</v>
      </c>
      <c r="P771" s="41">
        <v>198387623.50000006</v>
      </c>
      <c r="Q771" s="34">
        <v>220210</v>
      </c>
      <c r="R771" s="34">
        <f t="shared" ref="R771:R834" si="216">MAX(Q771,AA771)</f>
        <v>220210</v>
      </c>
      <c r="T771" s="34">
        <v>361418</v>
      </c>
      <c r="V771" s="34">
        <v>0</v>
      </c>
      <c r="X771" s="34">
        <v>535392</v>
      </c>
      <c r="Y771" s="41">
        <v>218541211.50000003</v>
      </c>
      <c r="Z771" s="34">
        <v>441362</v>
      </c>
      <c r="AA771" s="34">
        <v>180709</v>
      </c>
      <c r="AB771" s="35">
        <f t="shared" ref="AB771:AB834" si="217">MAX(G771,E771,I771,K771)</f>
        <v>149840</v>
      </c>
      <c r="AC771" s="35">
        <f t="shared" ref="AC771:AC834" si="218">MAX(M771,O771,Q771,T771)</f>
        <v>370202</v>
      </c>
      <c r="AD771" s="35">
        <f t="shared" ref="AD771:AD834" si="219">MAX(V771,X771,Z771)</f>
        <v>535392</v>
      </c>
      <c r="AE771" s="70">
        <f t="shared" ref="AE771:AE834" si="220">IF(G771&gt;0,G771,IF(E771&gt;0,E771,IF(I771&gt;0,I771,K771)))</f>
        <v>149840</v>
      </c>
      <c r="AF771" s="70">
        <f t="shared" ref="AF771:AF834" si="221">IF(AE771&gt;0,_xlfn.XLOOKUP(AE771,$B771:$K771,$B$1:$K$1,,0),"")</f>
        <v>2013</v>
      </c>
      <c r="AG771" s="70">
        <f t="shared" ref="AG771:AG834" si="222">IF(R771&gt;0,R771,IF(O771&gt;0,O771,T771))</f>
        <v>220210</v>
      </c>
      <c r="AH771" s="70">
        <f t="shared" ref="AH771:AH834" si="223">IF(AG771&gt;0,_xlfn.XLOOKUP(AG771,$L771:$T771,$L$1:$T$1,,0),"")</f>
        <v>2018</v>
      </c>
      <c r="AI771" s="70">
        <f t="shared" ref="AI771:AI834" si="224">IF((IF(Z771&gt;0,Z771,IF(X771&gt;0,X771,IF(V771&gt;0,V771,T771))))=0,AG771,IF(Z771&gt;0,Z771,IF(X771&gt;0,X771,IF(V771&gt;0,V771,T771))))</f>
        <v>441362</v>
      </c>
      <c r="AJ771" s="70">
        <f t="shared" ref="AJ771:AJ834" si="225">IFERROR(IF(AI771&gt;0,_xlfn.XLOOKUP(AI771,$V771:$Z771,$V$1:$Z$1,,0),""),AH771)</f>
        <v>2022</v>
      </c>
      <c r="AK771" s="70" t="str">
        <f t="shared" ref="AK771:AK834" si="226">IF(AI771&lt;AG771,"Adjust","")</f>
        <v/>
      </c>
      <c r="AL771" s="72">
        <f>IF(AK771="Adjust",(_xlfn.XLOOKUP(A771,'Adj factor'!A:A,'Adj factor'!I:I,,0)*AI771),'Aggregate (2)'!AI771)</f>
        <v>441362</v>
      </c>
      <c r="AM771" s="72">
        <f t="shared" ref="AM771:AM834" si="227">IF(AL771&lt;AG771,AG771,AL771)</f>
        <v>441362</v>
      </c>
      <c r="AN771" s="73" t="str">
        <f t="shared" ref="AN771:AN834" si="228">IF(AL771&gt;AG771,"Increasing",IF(AL771&lt;AG771,"Decreasing","No change"))</f>
        <v>Increasing</v>
      </c>
      <c r="AO771" s="42">
        <f>VLOOKUP(B771,'Growthrates source'!A$2:H$49,8,FALSE)</f>
        <v>3.0407746470616726E-2</v>
      </c>
      <c r="AP771" s="42">
        <f>VLOOKUP(B771,'Growthrates source'!A$2:I$49,9,FALSE)</f>
        <v>4.0299906228893123E-2</v>
      </c>
      <c r="AQ771" s="41">
        <f t="shared" ref="AQ771:AQ834" si="229">AA771/(EXP(AO771*5))</f>
        <v>155220.90103727044</v>
      </c>
      <c r="AR771" s="41">
        <f t="shared" ref="AR771:AR834" si="230">AA771*EXP(AP771*3)</f>
        <v>203932.22767193065</v>
      </c>
      <c r="AS771" s="43">
        <f t="shared" ref="AS771:AS834" si="231">(AE771*10000)/F771</f>
        <v>8.575706768885075</v>
      </c>
      <c r="AT771" s="43">
        <f t="shared" ref="AT771:AT834" si="232">(AG771*10000)/P771</f>
        <v>11.099986789246454</v>
      </c>
      <c r="AU771" s="43">
        <f t="shared" ref="AU771:AU834" si="233">(AM771*10000)/Y771</f>
        <v>20.195824712905463</v>
      </c>
    </row>
    <row r="772" spans="1:47" x14ac:dyDescent="0.35">
      <c r="A772" t="str">
        <f>_xlfn.XLOOKUP(B772,'country codes'!G:G,'country codes'!H:H,,0)</f>
        <v>Nigeria</v>
      </c>
      <c r="B772" s="34" t="s">
        <v>157</v>
      </c>
      <c r="C772" s="41">
        <v>170075933.5</v>
      </c>
      <c r="D772" s="34" t="s">
        <v>138</v>
      </c>
      <c r="E772" s="34">
        <v>0</v>
      </c>
      <c r="F772" s="41">
        <v>174726123.50000006</v>
      </c>
      <c r="G772" s="34">
        <v>202550</v>
      </c>
      <c r="I772" s="34">
        <v>0</v>
      </c>
      <c r="K772" s="34">
        <v>0</v>
      </c>
      <c r="M772" s="34">
        <v>282550</v>
      </c>
      <c r="O772" s="34">
        <v>0</v>
      </c>
      <c r="P772" s="41">
        <v>198387623.50000006</v>
      </c>
      <c r="Q772" s="34">
        <v>142474</v>
      </c>
      <c r="R772" s="34">
        <f t="shared" si="216"/>
        <v>142474</v>
      </c>
      <c r="T772" s="34">
        <v>241740</v>
      </c>
      <c r="V772" s="34">
        <v>0</v>
      </c>
      <c r="X772" s="34">
        <v>263844</v>
      </c>
      <c r="Y772" s="41">
        <v>218541211.50000003</v>
      </c>
      <c r="Z772" s="34">
        <v>293574</v>
      </c>
      <c r="AA772" s="34">
        <v>120870</v>
      </c>
      <c r="AB772" s="35">
        <f t="shared" si="217"/>
        <v>202550</v>
      </c>
      <c r="AC772" s="35">
        <f t="shared" si="218"/>
        <v>282550</v>
      </c>
      <c r="AD772" s="35">
        <f t="shared" si="219"/>
        <v>293574</v>
      </c>
      <c r="AE772" s="70">
        <f t="shared" si="220"/>
        <v>202550</v>
      </c>
      <c r="AF772" s="70">
        <f t="shared" si="221"/>
        <v>2013</v>
      </c>
      <c r="AG772" s="70">
        <f t="shared" si="222"/>
        <v>142474</v>
      </c>
      <c r="AH772" s="70">
        <f t="shared" si="223"/>
        <v>2018</v>
      </c>
      <c r="AI772" s="70">
        <f t="shared" si="224"/>
        <v>293574</v>
      </c>
      <c r="AJ772" s="70">
        <f t="shared" si="225"/>
        <v>2022</v>
      </c>
      <c r="AK772" s="70" t="str">
        <f t="shared" si="226"/>
        <v/>
      </c>
      <c r="AL772" s="72">
        <f>IF(AK772="Adjust",(_xlfn.XLOOKUP(A772,'Adj factor'!A:A,'Adj factor'!I:I,,0)*AI772),'Aggregate (2)'!AI772)</f>
        <v>293574</v>
      </c>
      <c r="AM772" s="72">
        <f t="shared" si="227"/>
        <v>293574</v>
      </c>
      <c r="AN772" s="73" t="str">
        <f t="shared" si="228"/>
        <v>Increasing</v>
      </c>
      <c r="AO772" s="42">
        <f>VLOOKUP(B772,'Growthrates source'!A$2:H$49,8,FALSE)</f>
        <v>3.0407746470616726E-2</v>
      </c>
      <c r="AP772" s="42">
        <f>VLOOKUP(B772,'Growthrates source'!A$2:I$49,9,FALSE)</f>
        <v>4.0299906228893123E-2</v>
      </c>
      <c r="AQ772" s="41">
        <f t="shared" si="229"/>
        <v>103821.89214911751</v>
      </c>
      <c r="AR772" s="41">
        <f t="shared" si="230"/>
        <v>136403.2137785404</v>
      </c>
      <c r="AS772" s="43">
        <f t="shared" si="231"/>
        <v>11.592427963412119</v>
      </c>
      <c r="AT772" s="43">
        <f t="shared" si="232"/>
        <v>7.1815971927301181</v>
      </c>
      <c r="AU772" s="43">
        <f t="shared" si="233"/>
        <v>13.433347330006907</v>
      </c>
    </row>
    <row r="773" spans="1:47" x14ac:dyDescent="0.35">
      <c r="A773" t="str">
        <f>_xlfn.XLOOKUP(B773,'country codes'!G:G,'country codes'!H:H,,0)</f>
        <v>Nigeria</v>
      </c>
      <c r="B773" s="34" t="s">
        <v>157</v>
      </c>
      <c r="C773" s="41">
        <v>170075934.5</v>
      </c>
      <c r="D773" s="34" t="s">
        <v>82</v>
      </c>
      <c r="E773" s="34">
        <v>0</v>
      </c>
      <c r="F773" s="41">
        <v>174726123.50000006</v>
      </c>
      <c r="G773" s="34">
        <v>0</v>
      </c>
      <c r="I773" s="34">
        <v>0</v>
      </c>
      <c r="K773" s="34">
        <v>0</v>
      </c>
      <c r="M773" s="34">
        <v>459</v>
      </c>
      <c r="O773" s="34">
        <v>571</v>
      </c>
      <c r="P773" s="41">
        <v>198387623.50000006</v>
      </c>
      <c r="Q773" s="34">
        <v>105</v>
      </c>
      <c r="R773" s="34">
        <f t="shared" si="216"/>
        <v>24668</v>
      </c>
      <c r="T773" s="34">
        <v>0</v>
      </c>
      <c r="V773" s="34">
        <v>588</v>
      </c>
      <c r="X773" s="34">
        <v>419</v>
      </c>
      <c r="Y773" s="41">
        <v>218541211.50000003</v>
      </c>
      <c r="Z773" s="34">
        <v>1332</v>
      </c>
      <c r="AA773" s="34">
        <v>24668</v>
      </c>
      <c r="AB773" s="35">
        <f t="shared" si="217"/>
        <v>0</v>
      </c>
      <c r="AC773" s="35">
        <f t="shared" si="218"/>
        <v>571</v>
      </c>
      <c r="AD773" s="35">
        <f t="shared" si="219"/>
        <v>1332</v>
      </c>
      <c r="AE773" s="70">
        <f t="shared" si="220"/>
        <v>0</v>
      </c>
      <c r="AF773" s="70" t="str">
        <f t="shared" si="221"/>
        <v/>
      </c>
      <c r="AG773" s="70">
        <f t="shared" si="222"/>
        <v>24668</v>
      </c>
      <c r="AH773" s="70" t="str">
        <f t="shared" si="223"/>
        <v>2018 (triag)</v>
      </c>
      <c r="AI773" s="70">
        <f t="shared" si="224"/>
        <v>1332</v>
      </c>
      <c r="AJ773" s="70">
        <f t="shared" si="225"/>
        <v>2022</v>
      </c>
      <c r="AK773" s="70" t="str">
        <f t="shared" si="226"/>
        <v>Adjust</v>
      </c>
      <c r="AL773" s="72">
        <f>IF(AK773="Adjust",(_xlfn.XLOOKUP(A773,'Adj factor'!A:A,'Adj factor'!I:I,,0)*AI773),'Aggregate (2)'!AI773)</f>
        <v>1530.8657942347929</v>
      </c>
      <c r="AM773" s="72">
        <f t="shared" si="227"/>
        <v>24668</v>
      </c>
      <c r="AN773" s="73" t="str">
        <f t="shared" si="228"/>
        <v>Decreasing</v>
      </c>
      <c r="AO773" s="42">
        <f>VLOOKUP(B773,'Growthrates source'!A$2:H$49,8,FALSE)</f>
        <v>3.0407746470616726E-2</v>
      </c>
      <c r="AP773" s="42">
        <f>VLOOKUP(B773,'Growthrates source'!A$2:I$49,9,FALSE)</f>
        <v>4.0299906228893123E-2</v>
      </c>
      <c r="AQ773" s="41">
        <f t="shared" si="229"/>
        <v>21188.702205133042</v>
      </c>
      <c r="AR773" s="41">
        <f t="shared" si="230"/>
        <v>27838.127554306568</v>
      </c>
      <c r="AS773" s="43">
        <f t="shared" si="231"/>
        <v>0</v>
      </c>
      <c r="AT773" s="43">
        <f t="shared" si="232"/>
        <v>1.2434243409342516</v>
      </c>
      <c r="AU773" s="43">
        <f t="shared" si="233"/>
        <v>1.1287573556807156</v>
      </c>
    </row>
    <row r="774" spans="1:47" x14ac:dyDescent="0.35">
      <c r="A774" t="str">
        <f>_xlfn.XLOOKUP(B774,'country codes'!G:G,'country codes'!H:H,,0)</f>
        <v>Nigeria</v>
      </c>
      <c r="B774" s="34" t="s">
        <v>157</v>
      </c>
      <c r="C774" s="41">
        <v>170075935.5</v>
      </c>
      <c r="D774" s="34" t="s">
        <v>60</v>
      </c>
      <c r="E774" s="34">
        <v>0</v>
      </c>
      <c r="F774" s="41">
        <v>174726123.50000006</v>
      </c>
      <c r="G774" s="34">
        <v>0</v>
      </c>
      <c r="I774" s="34">
        <v>0</v>
      </c>
      <c r="K774" s="34">
        <v>0</v>
      </c>
      <c r="M774" s="34">
        <v>56</v>
      </c>
      <c r="O774" s="34">
        <v>115</v>
      </c>
      <c r="P774" s="41">
        <v>198387623.50000006</v>
      </c>
      <c r="Q774" s="34">
        <v>0</v>
      </c>
      <c r="R774" s="34">
        <f t="shared" si="216"/>
        <v>25487</v>
      </c>
      <c r="T774" s="34">
        <v>0</v>
      </c>
      <c r="V774" s="34">
        <v>230</v>
      </c>
      <c r="X774" s="34">
        <v>30</v>
      </c>
      <c r="Y774" s="41">
        <v>218541211.50000003</v>
      </c>
      <c r="Z774" s="34">
        <v>416</v>
      </c>
      <c r="AA774" s="34">
        <v>25487</v>
      </c>
      <c r="AB774" s="35">
        <f t="shared" si="217"/>
        <v>0</v>
      </c>
      <c r="AC774" s="35">
        <f t="shared" si="218"/>
        <v>115</v>
      </c>
      <c r="AD774" s="35">
        <f t="shared" si="219"/>
        <v>416</v>
      </c>
      <c r="AE774" s="70">
        <f t="shared" si="220"/>
        <v>0</v>
      </c>
      <c r="AF774" s="70" t="str">
        <f t="shared" si="221"/>
        <v/>
      </c>
      <c r="AG774" s="70">
        <f t="shared" si="222"/>
        <v>25487</v>
      </c>
      <c r="AH774" s="70" t="str">
        <f t="shared" si="223"/>
        <v>2018 (triag)</v>
      </c>
      <c r="AI774" s="70">
        <f t="shared" si="224"/>
        <v>416</v>
      </c>
      <c r="AJ774" s="70">
        <f t="shared" si="225"/>
        <v>2022</v>
      </c>
      <c r="AK774" s="70" t="str">
        <f t="shared" si="226"/>
        <v>Adjust</v>
      </c>
      <c r="AL774" s="72">
        <f>IF(AK774="Adjust",(_xlfn.XLOOKUP(A774,'Adj factor'!A:A,'Adj factor'!I:I,,0)*AI774),'Aggregate (2)'!AI774)</f>
        <v>478.10823603729273</v>
      </c>
      <c r="AM774" s="72">
        <f t="shared" si="227"/>
        <v>25487</v>
      </c>
      <c r="AN774" s="73" t="str">
        <f t="shared" si="228"/>
        <v>Decreasing</v>
      </c>
      <c r="AO774" s="42">
        <f>VLOOKUP(B774,'Growthrates source'!A$2:H$49,8,FALSE)</f>
        <v>3.0407746470616726E-2</v>
      </c>
      <c r="AP774" s="42">
        <f>VLOOKUP(B774,'Growthrates source'!A$2:I$49,9,FALSE)</f>
        <v>4.0299906228893123E-2</v>
      </c>
      <c r="AQ774" s="41">
        <f t="shared" si="229"/>
        <v>21892.186358935698</v>
      </c>
      <c r="AR774" s="41">
        <f t="shared" si="230"/>
        <v>28762.378667772478</v>
      </c>
      <c r="AS774" s="43">
        <f t="shared" si="231"/>
        <v>0</v>
      </c>
      <c r="AT774" s="43">
        <f t="shared" si="232"/>
        <v>1.2847071581559619</v>
      </c>
      <c r="AU774" s="43">
        <f t="shared" si="233"/>
        <v>1.1662331248676179</v>
      </c>
    </row>
    <row r="775" spans="1:47" x14ac:dyDescent="0.35">
      <c r="A775" t="str">
        <f>_xlfn.XLOOKUP(B775,'country codes'!G:G,'country codes'!H:H,,0)</f>
        <v>Nigeria</v>
      </c>
      <c r="B775" s="34" t="s">
        <v>157</v>
      </c>
      <c r="C775" s="41">
        <v>170075936.5</v>
      </c>
      <c r="D775" s="34" t="s">
        <v>127</v>
      </c>
      <c r="E775" s="34">
        <v>0</v>
      </c>
      <c r="F775" s="41">
        <v>174726123.50000006</v>
      </c>
      <c r="G775" s="34">
        <v>0</v>
      </c>
      <c r="I775" s="34">
        <v>0</v>
      </c>
      <c r="K775" s="34">
        <v>0</v>
      </c>
      <c r="M775" s="34">
        <v>0</v>
      </c>
      <c r="O775" s="34">
        <v>0</v>
      </c>
      <c r="P775" s="41">
        <v>198387623.50000006</v>
      </c>
      <c r="Q775" s="34">
        <v>116454</v>
      </c>
      <c r="R775" s="34">
        <f t="shared" si="216"/>
        <v>116454</v>
      </c>
      <c r="T775" s="34">
        <v>116454</v>
      </c>
      <c r="V775" s="34">
        <v>0</v>
      </c>
      <c r="X775" s="34">
        <v>7912</v>
      </c>
      <c r="Y775" s="41">
        <v>218541211.50000003</v>
      </c>
      <c r="Z775" s="34">
        <v>154477</v>
      </c>
      <c r="AA775" s="34">
        <v>116454</v>
      </c>
      <c r="AB775" s="35">
        <f t="shared" si="217"/>
        <v>0</v>
      </c>
      <c r="AC775" s="35">
        <f t="shared" si="218"/>
        <v>116454</v>
      </c>
      <c r="AD775" s="35">
        <f t="shared" si="219"/>
        <v>154477</v>
      </c>
      <c r="AE775" s="70">
        <f t="shared" si="220"/>
        <v>0</v>
      </c>
      <c r="AF775" s="70" t="str">
        <f t="shared" si="221"/>
        <v/>
      </c>
      <c r="AG775" s="70">
        <f t="shared" si="222"/>
        <v>116454</v>
      </c>
      <c r="AH775" s="70">
        <f t="shared" si="223"/>
        <v>2018</v>
      </c>
      <c r="AI775" s="70">
        <f t="shared" si="224"/>
        <v>154477</v>
      </c>
      <c r="AJ775" s="70">
        <f t="shared" si="225"/>
        <v>2022</v>
      </c>
      <c r="AK775" s="70" t="str">
        <f t="shared" si="226"/>
        <v/>
      </c>
      <c r="AL775" s="72">
        <f>IF(AK775="Adjust",(_xlfn.XLOOKUP(A775,'Adj factor'!A:A,'Adj factor'!I:I,,0)*AI775),'Aggregate (2)'!AI775)</f>
        <v>154477</v>
      </c>
      <c r="AM775" s="72">
        <f t="shared" si="227"/>
        <v>154477</v>
      </c>
      <c r="AN775" s="73" t="str">
        <f t="shared" si="228"/>
        <v>Increasing</v>
      </c>
      <c r="AO775" s="42">
        <f>VLOOKUP(B775,'Growthrates source'!A$2:H$49,8,FALSE)</f>
        <v>3.0407746470616726E-2</v>
      </c>
      <c r="AP775" s="42">
        <f>VLOOKUP(B775,'Growthrates source'!A$2:I$49,9,FALSE)</f>
        <v>4.0299906228893123E-2</v>
      </c>
      <c r="AQ775" s="41">
        <f t="shared" si="229"/>
        <v>100028.7468216541</v>
      </c>
      <c r="AR775" s="41">
        <f t="shared" si="230"/>
        <v>131419.70594329564</v>
      </c>
      <c r="AS775" s="43">
        <f t="shared" si="231"/>
        <v>0</v>
      </c>
      <c r="AT775" s="43">
        <f t="shared" si="232"/>
        <v>5.8700234392393922</v>
      </c>
      <c r="AU775" s="43">
        <f t="shared" si="233"/>
        <v>7.0685523769048926</v>
      </c>
    </row>
    <row r="776" spans="1:47" x14ac:dyDescent="0.35">
      <c r="A776" t="str">
        <f>_xlfn.XLOOKUP(B776,'country codes'!G:G,'country codes'!H:H,,0)</f>
        <v>Nigeria</v>
      </c>
      <c r="B776" s="34" t="s">
        <v>157</v>
      </c>
      <c r="C776" s="41">
        <v>170075937.5</v>
      </c>
      <c r="D776" s="34" t="s">
        <v>61</v>
      </c>
      <c r="E776" s="34">
        <v>0</v>
      </c>
      <c r="F776" s="41">
        <v>174726123.50000006</v>
      </c>
      <c r="G776" s="34">
        <v>0</v>
      </c>
      <c r="I776" s="34">
        <v>0</v>
      </c>
      <c r="K776" s="34">
        <v>0</v>
      </c>
      <c r="M776" s="34">
        <v>44</v>
      </c>
      <c r="O776" s="34">
        <v>48</v>
      </c>
      <c r="P776" s="41">
        <v>198387623.50000006</v>
      </c>
      <c r="Q776" s="34">
        <v>7</v>
      </c>
      <c r="R776" s="34">
        <f t="shared" si="216"/>
        <v>7</v>
      </c>
      <c r="T776" s="34">
        <v>0</v>
      </c>
      <c r="V776" s="34">
        <v>71</v>
      </c>
      <c r="X776" s="34">
        <v>77</v>
      </c>
      <c r="Y776" s="41">
        <v>218541211.50000003</v>
      </c>
      <c r="Z776" s="34">
        <v>0</v>
      </c>
      <c r="AA776" s="34">
        <v>0</v>
      </c>
      <c r="AB776" s="35">
        <f t="shared" si="217"/>
        <v>0</v>
      </c>
      <c r="AC776" s="35">
        <f t="shared" si="218"/>
        <v>48</v>
      </c>
      <c r="AD776" s="35">
        <f t="shared" si="219"/>
        <v>77</v>
      </c>
      <c r="AE776" s="70">
        <f t="shared" si="220"/>
        <v>0</v>
      </c>
      <c r="AF776" s="70" t="str">
        <f t="shared" si="221"/>
        <v/>
      </c>
      <c r="AG776" s="70">
        <f t="shared" si="222"/>
        <v>7</v>
      </c>
      <c r="AH776" s="70">
        <f t="shared" si="223"/>
        <v>2018</v>
      </c>
      <c r="AI776" s="70">
        <f t="shared" si="224"/>
        <v>77</v>
      </c>
      <c r="AJ776" s="70">
        <f t="shared" si="225"/>
        <v>2021</v>
      </c>
      <c r="AK776" s="70" t="str">
        <f t="shared" si="226"/>
        <v/>
      </c>
      <c r="AL776" s="72">
        <f>IF(AK776="Adjust",(_xlfn.XLOOKUP(A776,'Adj factor'!A:A,'Adj factor'!I:I,,0)*AI776),'Aggregate (2)'!AI776)</f>
        <v>77</v>
      </c>
      <c r="AM776" s="72">
        <f t="shared" si="227"/>
        <v>77</v>
      </c>
      <c r="AN776" s="73" t="str">
        <f t="shared" si="228"/>
        <v>Increasing</v>
      </c>
      <c r="AO776" s="42">
        <f>VLOOKUP(B776,'Growthrates source'!A$2:H$49,8,FALSE)</f>
        <v>3.0407746470616726E-2</v>
      </c>
      <c r="AP776" s="42">
        <f>VLOOKUP(B776,'Growthrates source'!A$2:I$49,9,FALSE)</f>
        <v>4.0299906228893123E-2</v>
      </c>
      <c r="AQ776" s="41">
        <f t="shared" si="229"/>
        <v>0</v>
      </c>
      <c r="AR776" s="41">
        <f t="shared" si="230"/>
        <v>0</v>
      </c>
      <c r="AS776" s="43">
        <f t="shared" si="231"/>
        <v>0</v>
      </c>
      <c r="AT776" s="43">
        <f t="shared" si="232"/>
        <v>3.5284459163855038E-4</v>
      </c>
      <c r="AU776" s="43">
        <f t="shared" si="233"/>
        <v>3.5233629150079088E-3</v>
      </c>
    </row>
    <row r="777" spans="1:47" x14ac:dyDescent="0.35">
      <c r="A777" t="str">
        <f>_xlfn.XLOOKUP(B777,'country codes'!G:G,'country codes'!H:H,,0)</f>
        <v>Nigeria</v>
      </c>
      <c r="B777" s="34" t="s">
        <v>157</v>
      </c>
      <c r="C777" s="41">
        <v>170075938.5</v>
      </c>
      <c r="D777" s="34" t="s">
        <v>62</v>
      </c>
      <c r="E777" s="34">
        <v>0</v>
      </c>
      <c r="F777" s="41">
        <v>174726123.50000006</v>
      </c>
      <c r="G777" s="34">
        <v>0</v>
      </c>
      <c r="I777" s="34">
        <v>0</v>
      </c>
      <c r="K777" s="34">
        <v>0</v>
      </c>
      <c r="M777" s="34">
        <v>311</v>
      </c>
      <c r="O777" s="34">
        <v>0</v>
      </c>
      <c r="P777" s="41">
        <v>198387623.50000006</v>
      </c>
      <c r="Q777" s="34">
        <v>0</v>
      </c>
      <c r="R777" s="34">
        <f t="shared" si="216"/>
        <v>14645</v>
      </c>
      <c r="T777" s="34">
        <v>0</v>
      </c>
      <c r="V777" s="34">
        <v>0</v>
      </c>
      <c r="X777" s="34">
        <v>0</v>
      </c>
      <c r="Y777" s="41">
        <v>218541211.50000003</v>
      </c>
      <c r="Z777" s="34">
        <v>0</v>
      </c>
      <c r="AA777" s="34">
        <v>14645</v>
      </c>
      <c r="AB777" s="35">
        <f t="shared" si="217"/>
        <v>0</v>
      </c>
      <c r="AC777" s="35">
        <f t="shared" si="218"/>
        <v>311</v>
      </c>
      <c r="AD777" s="35">
        <f t="shared" si="219"/>
        <v>0</v>
      </c>
      <c r="AE777" s="70">
        <f t="shared" si="220"/>
        <v>0</v>
      </c>
      <c r="AF777" s="70" t="str">
        <f t="shared" si="221"/>
        <v/>
      </c>
      <c r="AG777" s="70">
        <f t="shared" si="222"/>
        <v>14645</v>
      </c>
      <c r="AH777" s="70" t="str">
        <f t="shared" si="223"/>
        <v>2018 (triag)</v>
      </c>
      <c r="AI777" s="70">
        <f t="shared" si="224"/>
        <v>14645</v>
      </c>
      <c r="AJ777" s="70" t="str">
        <f t="shared" si="225"/>
        <v>2018 (triag)</v>
      </c>
      <c r="AK777" s="70" t="str">
        <f t="shared" si="226"/>
        <v/>
      </c>
      <c r="AL777" s="72">
        <f>IF(AK777="Adjust",(_xlfn.XLOOKUP(A777,'Adj factor'!A:A,'Adj factor'!I:I,,0)*AI777),'Aggregate (2)'!AI777)</f>
        <v>14645</v>
      </c>
      <c r="AM777" s="72">
        <f t="shared" si="227"/>
        <v>14645</v>
      </c>
      <c r="AN777" s="73" t="str">
        <f t="shared" si="228"/>
        <v>No change</v>
      </c>
      <c r="AO777" s="42">
        <f>VLOOKUP(B777,'Growthrates source'!A$2:H$49,8,FALSE)</f>
        <v>3.0407746470616726E-2</v>
      </c>
      <c r="AP777" s="42">
        <f>VLOOKUP(B777,'Growthrates source'!A$2:I$49,9,FALSE)</f>
        <v>4.0299906228893123E-2</v>
      </c>
      <c r="AQ777" s="41">
        <f t="shared" si="229"/>
        <v>12579.396132405278</v>
      </c>
      <c r="AR777" s="41">
        <f t="shared" si="230"/>
        <v>16527.054403795188</v>
      </c>
      <c r="AS777" s="43">
        <f t="shared" si="231"/>
        <v>0</v>
      </c>
      <c r="AT777" s="43">
        <f t="shared" si="232"/>
        <v>0.73820129207808149</v>
      </c>
      <c r="AU777" s="43">
        <f t="shared" si="233"/>
        <v>0.6701253232505302</v>
      </c>
    </row>
    <row r="778" spans="1:47" x14ac:dyDescent="0.35">
      <c r="A778" t="str">
        <f>_xlfn.XLOOKUP(B778,'country codes'!G:G,'country codes'!H:H,,0)</f>
        <v>Nigeria</v>
      </c>
      <c r="B778" s="34" t="s">
        <v>157</v>
      </c>
      <c r="C778" s="41">
        <v>170075939.5</v>
      </c>
      <c r="D778" s="34" t="s">
        <v>227</v>
      </c>
      <c r="E778" s="34">
        <v>0</v>
      </c>
      <c r="F778" s="41">
        <v>174726123.50000006</v>
      </c>
      <c r="G778" s="34">
        <v>0</v>
      </c>
      <c r="I778" s="34">
        <v>0</v>
      </c>
      <c r="K778" s="34">
        <v>0</v>
      </c>
      <c r="M778" s="34">
        <v>0</v>
      </c>
      <c r="O778" s="34">
        <v>0</v>
      </c>
      <c r="P778" s="41">
        <v>198387623.50000006</v>
      </c>
      <c r="Q778" s="34">
        <v>0</v>
      </c>
      <c r="R778" s="34">
        <f t="shared" si="216"/>
        <v>0</v>
      </c>
      <c r="T778" s="34">
        <v>0</v>
      </c>
      <c r="V778" s="34">
        <v>0</v>
      </c>
      <c r="X778" s="34">
        <v>0</v>
      </c>
      <c r="Y778" s="41">
        <v>218541211.50000003</v>
      </c>
      <c r="Z778" s="34">
        <v>0</v>
      </c>
      <c r="AA778" s="34">
        <v>0</v>
      </c>
      <c r="AB778" s="35">
        <f t="shared" si="217"/>
        <v>0</v>
      </c>
      <c r="AC778" s="35">
        <f t="shared" si="218"/>
        <v>0</v>
      </c>
      <c r="AD778" s="35">
        <f t="shared" si="219"/>
        <v>0</v>
      </c>
      <c r="AE778" s="70">
        <f t="shared" si="220"/>
        <v>0</v>
      </c>
      <c r="AF778" s="70" t="str">
        <f t="shared" si="221"/>
        <v/>
      </c>
      <c r="AG778" s="70">
        <f t="shared" si="222"/>
        <v>0</v>
      </c>
      <c r="AH778" s="70" t="str">
        <f t="shared" si="223"/>
        <v/>
      </c>
      <c r="AI778" s="70">
        <f t="shared" si="224"/>
        <v>0</v>
      </c>
      <c r="AJ778" s="70" t="str">
        <f t="shared" si="225"/>
        <v/>
      </c>
      <c r="AK778" s="70" t="str">
        <f t="shared" si="226"/>
        <v/>
      </c>
      <c r="AL778" s="72">
        <f>IF(AK778="Adjust",(_xlfn.XLOOKUP(A778,'Adj factor'!A:A,'Adj factor'!I:I,,0)*AI778),'Aggregate (2)'!AI778)</f>
        <v>0</v>
      </c>
      <c r="AM778" s="72">
        <f t="shared" si="227"/>
        <v>0</v>
      </c>
      <c r="AN778" s="73" t="str">
        <f t="shared" si="228"/>
        <v>No change</v>
      </c>
      <c r="AO778" s="42">
        <f>VLOOKUP(B778,'Growthrates source'!A$2:H$49,8,FALSE)</f>
        <v>3.0407746470616726E-2</v>
      </c>
      <c r="AP778" s="42">
        <f>VLOOKUP(B778,'Growthrates source'!A$2:I$49,9,FALSE)</f>
        <v>4.0299906228893123E-2</v>
      </c>
      <c r="AQ778" s="41">
        <f t="shared" si="229"/>
        <v>0</v>
      </c>
      <c r="AR778" s="41">
        <f t="shared" si="230"/>
        <v>0</v>
      </c>
      <c r="AS778" s="43">
        <f t="shared" si="231"/>
        <v>0</v>
      </c>
      <c r="AT778" s="43">
        <f t="shared" si="232"/>
        <v>0</v>
      </c>
      <c r="AU778" s="43">
        <f t="shared" si="233"/>
        <v>0</v>
      </c>
    </row>
    <row r="779" spans="1:47" x14ac:dyDescent="0.35">
      <c r="A779" t="str">
        <f>_xlfn.XLOOKUP(B779,'country codes'!G:G,'country codes'!H:H,,0)</f>
        <v>Nigeria</v>
      </c>
      <c r="B779" s="34" t="s">
        <v>157</v>
      </c>
      <c r="C779" s="41">
        <v>170075940.5</v>
      </c>
      <c r="D779" s="34" t="s">
        <v>228</v>
      </c>
      <c r="E779" s="34">
        <v>0</v>
      </c>
      <c r="F779" s="41">
        <v>174726123.50000006</v>
      </c>
      <c r="G779" s="34">
        <v>0</v>
      </c>
      <c r="I779" s="34">
        <v>0</v>
      </c>
      <c r="K779" s="34">
        <v>0</v>
      </c>
      <c r="M779" s="34">
        <v>0</v>
      </c>
      <c r="O779" s="34">
        <v>0</v>
      </c>
      <c r="P779" s="41">
        <v>198387623.50000006</v>
      </c>
      <c r="Q779" s="34">
        <v>0</v>
      </c>
      <c r="R779" s="34">
        <f t="shared" si="216"/>
        <v>0</v>
      </c>
      <c r="T779" s="34">
        <v>0</v>
      </c>
      <c r="V779" s="34">
        <v>0</v>
      </c>
      <c r="X779" s="34">
        <v>0</v>
      </c>
      <c r="Y779" s="41">
        <v>218541211.50000003</v>
      </c>
      <c r="Z779" s="34">
        <v>0</v>
      </c>
      <c r="AA779" s="34">
        <v>0</v>
      </c>
      <c r="AB779" s="35">
        <f t="shared" si="217"/>
        <v>0</v>
      </c>
      <c r="AC779" s="35">
        <f t="shared" si="218"/>
        <v>0</v>
      </c>
      <c r="AD779" s="35">
        <f t="shared" si="219"/>
        <v>0</v>
      </c>
      <c r="AE779" s="70">
        <f t="shared" si="220"/>
        <v>0</v>
      </c>
      <c r="AF779" s="70" t="str">
        <f t="shared" si="221"/>
        <v/>
      </c>
      <c r="AG779" s="70">
        <f t="shared" si="222"/>
        <v>0</v>
      </c>
      <c r="AH779" s="70" t="str">
        <f t="shared" si="223"/>
        <v/>
      </c>
      <c r="AI779" s="70">
        <f t="shared" si="224"/>
        <v>0</v>
      </c>
      <c r="AJ779" s="70" t="str">
        <f t="shared" si="225"/>
        <v/>
      </c>
      <c r="AK779" s="70" t="str">
        <f t="shared" si="226"/>
        <v/>
      </c>
      <c r="AL779" s="72">
        <f>IF(AK779="Adjust",(_xlfn.XLOOKUP(A779,'Adj factor'!A:A,'Adj factor'!I:I,,0)*AI779),'Aggregate (2)'!AI779)</f>
        <v>0</v>
      </c>
      <c r="AM779" s="72">
        <f t="shared" si="227"/>
        <v>0</v>
      </c>
      <c r="AN779" s="73" t="str">
        <f t="shared" si="228"/>
        <v>No change</v>
      </c>
      <c r="AO779" s="42">
        <f>VLOOKUP(B779,'Growthrates source'!A$2:H$49,8,FALSE)</f>
        <v>3.0407746470616726E-2</v>
      </c>
      <c r="AP779" s="42">
        <f>VLOOKUP(B779,'Growthrates source'!A$2:I$49,9,FALSE)</f>
        <v>4.0299906228893123E-2</v>
      </c>
      <c r="AQ779" s="41">
        <f t="shared" si="229"/>
        <v>0</v>
      </c>
      <c r="AR779" s="41">
        <f t="shared" si="230"/>
        <v>0</v>
      </c>
      <c r="AS779" s="43">
        <f t="shared" si="231"/>
        <v>0</v>
      </c>
      <c r="AT779" s="43">
        <f t="shared" si="232"/>
        <v>0</v>
      </c>
      <c r="AU779" s="43">
        <f t="shared" si="233"/>
        <v>0</v>
      </c>
    </row>
    <row r="780" spans="1:47" x14ac:dyDescent="0.35">
      <c r="A780" t="str">
        <f>_xlfn.XLOOKUP(B780,'country codes'!G:G,'country codes'!H:H,,0)</f>
        <v>Nigeria</v>
      </c>
      <c r="B780" s="34" t="s">
        <v>157</v>
      </c>
      <c r="C780" s="41">
        <v>170075941.5</v>
      </c>
      <c r="D780" s="34" t="s">
        <v>229</v>
      </c>
      <c r="E780" s="34">
        <v>0</v>
      </c>
      <c r="F780" s="41">
        <v>174726123.50000006</v>
      </c>
      <c r="G780" s="34">
        <v>0</v>
      </c>
      <c r="I780" s="34">
        <v>0</v>
      </c>
      <c r="K780" s="34">
        <v>0</v>
      </c>
      <c r="M780" s="34">
        <v>0</v>
      </c>
      <c r="O780" s="34">
        <v>0</v>
      </c>
      <c r="P780" s="41">
        <v>198387623.50000006</v>
      </c>
      <c r="Q780" s="34">
        <v>6165</v>
      </c>
      <c r="R780" s="34">
        <f t="shared" si="216"/>
        <v>6165</v>
      </c>
      <c r="T780" s="34">
        <v>7</v>
      </c>
      <c r="V780" s="34">
        <v>0</v>
      </c>
      <c r="X780" s="34">
        <v>48589</v>
      </c>
      <c r="Y780" s="41">
        <v>218541211.50000003</v>
      </c>
      <c r="Z780" s="34">
        <v>280</v>
      </c>
      <c r="AA780" s="34">
        <v>0</v>
      </c>
      <c r="AB780" s="35">
        <f t="shared" si="217"/>
        <v>0</v>
      </c>
      <c r="AC780" s="35">
        <f t="shared" si="218"/>
        <v>6165</v>
      </c>
      <c r="AD780" s="35">
        <f t="shared" si="219"/>
        <v>48589</v>
      </c>
      <c r="AE780" s="70">
        <f t="shared" si="220"/>
        <v>0</v>
      </c>
      <c r="AF780" s="70" t="str">
        <f t="shared" si="221"/>
        <v/>
      </c>
      <c r="AG780" s="70">
        <f t="shared" si="222"/>
        <v>6165</v>
      </c>
      <c r="AH780" s="70">
        <f t="shared" si="223"/>
        <v>2018</v>
      </c>
      <c r="AI780" s="70">
        <f t="shared" si="224"/>
        <v>280</v>
      </c>
      <c r="AJ780" s="70">
        <f t="shared" si="225"/>
        <v>2022</v>
      </c>
      <c r="AK780" s="70" t="str">
        <f t="shared" si="226"/>
        <v>Adjust</v>
      </c>
      <c r="AL780" s="72">
        <f>IF(AK780="Adjust",(_xlfn.XLOOKUP(A780,'Adj factor'!A:A,'Adj factor'!I:I,,0)*AI780),'Aggregate (2)'!AI780)</f>
        <v>321.80362040971625</v>
      </c>
      <c r="AM780" s="72">
        <f t="shared" si="227"/>
        <v>6165</v>
      </c>
      <c r="AN780" s="73" t="str">
        <f t="shared" si="228"/>
        <v>Decreasing</v>
      </c>
      <c r="AO780" s="42">
        <f>VLOOKUP(B780,'Growthrates source'!A$2:H$49,8,FALSE)</f>
        <v>3.0407746470616726E-2</v>
      </c>
      <c r="AP780" s="42">
        <f>VLOOKUP(B780,'Growthrates source'!A$2:I$49,9,FALSE)</f>
        <v>4.0299906228893123E-2</v>
      </c>
      <c r="AQ780" s="41">
        <f t="shared" si="229"/>
        <v>0</v>
      </c>
      <c r="AR780" s="41">
        <f t="shared" si="230"/>
        <v>0</v>
      </c>
      <c r="AS780" s="43">
        <f t="shared" si="231"/>
        <v>0</v>
      </c>
      <c r="AT780" s="43">
        <f t="shared" si="232"/>
        <v>0.3107552724930947</v>
      </c>
      <c r="AU780" s="43">
        <f t="shared" si="233"/>
        <v>0.28209782300030856</v>
      </c>
    </row>
    <row r="781" spans="1:47" x14ac:dyDescent="0.35">
      <c r="A781" t="str">
        <f>_xlfn.XLOOKUP(B781,'country codes'!G:G,'country codes'!H:H,,0)</f>
        <v>Nigeria</v>
      </c>
      <c r="B781" s="34" t="s">
        <v>157</v>
      </c>
      <c r="C781" s="41">
        <v>170075942.5</v>
      </c>
      <c r="D781" s="34" t="s">
        <v>133</v>
      </c>
      <c r="E781" s="34">
        <v>0</v>
      </c>
      <c r="F781" s="41">
        <v>174726123.50000006</v>
      </c>
      <c r="G781" s="34">
        <v>0</v>
      </c>
      <c r="I781" s="34">
        <v>0</v>
      </c>
      <c r="K781" s="34">
        <v>0</v>
      </c>
      <c r="M781" s="34">
        <v>0</v>
      </c>
      <c r="O781" s="34">
        <v>0</v>
      </c>
      <c r="P781" s="41">
        <v>198387623.50000006</v>
      </c>
      <c r="Q781" s="34">
        <v>26677</v>
      </c>
      <c r="R781" s="34">
        <f t="shared" si="216"/>
        <v>26677</v>
      </c>
      <c r="T781" s="34">
        <v>26677</v>
      </c>
      <c r="V781" s="34">
        <v>0</v>
      </c>
      <c r="X781" s="34">
        <v>37181</v>
      </c>
      <c r="Y781" s="41">
        <v>218541211.50000003</v>
      </c>
      <c r="Z781" s="34">
        <v>36833</v>
      </c>
      <c r="AA781" s="34">
        <v>0</v>
      </c>
      <c r="AB781" s="35">
        <f t="shared" si="217"/>
        <v>0</v>
      </c>
      <c r="AC781" s="35">
        <f t="shared" si="218"/>
        <v>26677</v>
      </c>
      <c r="AD781" s="35">
        <f t="shared" si="219"/>
        <v>37181</v>
      </c>
      <c r="AE781" s="70">
        <f t="shared" si="220"/>
        <v>0</v>
      </c>
      <c r="AF781" s="70" t="str">
        <f t="shared" si="221"/>
        <v/>
      </c>
      <c r="AG781" s="70">
        <f t="shared" si="222"/>
        <v>26677</v>
      </c>
      <c r="AH781" s="70">
        <f t="shared" si="223"/>
        <v>2018</v>
      </c>
      <c r="AI781" s="70">
        <f t="shared" si="224"/>
        <v>36833</v>
      </c>
      <c r="AJ781" s="70">
        <f t="shared" si="225"/>
        <v>2022</v>
      </c>
      <c r="AK781" s="70" t="str">
        <f t="shared" si="226"/>
        <v/>
      </c>
      <c r="AL781" s="72">
        <f>IF(AK781="Adjust",(_xlfn.XLOOKUP(A781,'Adj factor'!A:A,'Adj factor'!I:I,,0)*AI781),'Aggregate (2)'!AI781)</f>
        <v>36833</v>
      </c>
      <c r="AM781" s="72">
        <f t="shared" si="227"/>
        <v>36833</v>
      </c>
      <c r="AN781" s="73" t="str">
        <f t="shared" si="228"/>
        <v>Increasing</v>
      </c>
      <c r="AO781" s="42">
        <f>VLOOKUP(B781,'Growthrates source'!A$2:H$49,8,FALSE)</f>
        <v>3.0407746470616726E-2</v>
      </c>
      <c r="AP781" s="42">
        <f>VLOOKUP(B781,'Growthrates source'!A$2:I$49,9,FALSE)</f>
        <v>4.0299906228893123E-2</v>
      </c>
      <c r="AQ781" s="41">
        <f t="shared" si="229"/>
        <v>0</v>
      </c>
      <c r="AR781" s="41">
        <f t="shared" si="230"/>
        <v>0</v>
      </c>
      <c r="AS781" s="43">
        <f t="shared" si="231"/>
        <v>0</v>
      </c>
      <c r="AT781" s="43">
        <f t="shared" si="232"/>
        <v>1.3446907387345155</v>
      </c>
      <c r="AU781" s="43">
        <f t="shared" si="233"/>
        <v>1.6854029382920299</v>
      </c>
    </row>
    <row r="782" spans="1:47" x14ac:dyDescent="0.35">
      <c r="A782" t="str">
        <f>_xlfn.XLOOKUP(B782,'country codes'!G:G,'country codes'!H:H,,0)</f>
        <v>Nigeria</v>
      </c>
      <c r="B782" s="34" t="s">
        <v>157</v>
      </c>
      <c r="C782" s="41">
        <v>170075943.5</v>
      </c>
      <c r="D782" s="34" t="s">
        <v>230</v>
      </c>
      <c r="E782" s="34">
        <v>0</v>
      </c>
      <c r="F782" s="41">
        <v>174726123.50000006</v>
      </c>
      <c r="G782" s="34">
        <v>0</v>
      </c>
      <c r="I782" s="34">
        <v>0</v>
      </c>
      <c r="K782" s="34">
        <v>0</v>
      </c>
      <c r="M782" s="34">
        <v>0</v>
      </c>
      <c r="O782" s="34">
        <v>0</v>
      </c>
      <c r="P782" s="41">
        <v>198387623.50000006</v>
      </c>
      <c r="Q782" s="34">
        <v>0</v>
      </c>
      <c r="R782" s="34">
        <f t="shared" si="216"/>
        <v>0</v>
      </c>
      <c r="T782" s="34">
        <v>0</v>
      </c>
      <c r="V782" s="34">
        <v>0</v>
      </c>
      <c r="X782" s="34">
        <v>0</v>
      </c>
      <c r="Y782" s="41">
        <v>218541211.50000003</v>
      </c>
      <c r="Z782" s="34">
        <v>0</v>
      </c>
      <c r="AA782" s="34">
        <v>0</v>
      </c>
      <c r="AB782" s="35">
        <f t="shared" si="217"/>
        <v>0</v>
      </c>
      <c r="AC782" s="35">
        <f t="shared" si="218"/>
        <v>0</v>
      </c>
      <c r="AD782" s="35">
        <f t="shared" si="219"/>
        <v>0</v>
      </c>
      <c r="AE782" s="70">
        <f t="shared" si="220"/>
        <v>0</v>
      </c>
      <c r="AF782" s="70" t="str">
        <f t="shared" si="221"/>
        <v/>
      </c>
      <c r="AG782" s="70">
        <f t="shared" si="222"/>
        <v>0</v>
      </c>
      <c r="AH782" s="70" t="str">
        <f t="shared" si="223"/>
        <v/>
      </c>
      <c r="AI782" s="70">
        <f t="shared" si="224"/>
        <v>0</v>
      </c>
      <c r="AJ782" s="70" t="str">
        <f t="shared" si="225"/>
        <v/>
      </c>
      <c r="AK782" s="70" t="str">
        <f t="shared" si="226"/>
        <v/>
      </c>
      <c r="AL782" s="72">
        <f>IF(AK782="Adjust",(_xlfn.XLOOKUP(A782,'Adj factor'!A:A,'Adj factor'!I:I,,0)*AI782),'Aggregate (2)'!AI782)</f>
        <v>0</v>
      </c>
      <c r="AM782" s="72">
        <f t="shared" si="227"/>
        <v>0</v>
      </c>
      <c r="AN782" s="73" t="str">
        <f t="shared" si="228"/>
        <v>No change</v>
      </c>
      <c r="AO782" s="42">
        <f>VLOOKUP(B782,'Growthrates source'!A$2:H$49,8,FALSE)</f>
        <v>3.0407746470616726E-2</v>
      </c>
      <c r="AP782" s="42">
        <f>VLOOKUP(B782,'Growthrates source'!A$2:I$49,9,FALSE)</f>
        <v>4.0299906228893123E-2</v>
      </c>
      <c r="AQ782" s="41">
        <f t="shared" si="229"/>
        <v>0</v>
      </c>
      <c r="AR782" s="41">
        <f t="shared" si="230"/>
        <v>0</v>
      </c>
      <c r="AS782" s="43">
        <f t="shared" si="231"/>
        <v>0</v>
      </c>
      <c r="AT782" s="43">
        <f t="shared" si="232"/>
        <v>0</v>
      </c>
      <c r="AU782" s="43">
        <f t="shared" si="233"/>
        <v>0</v>
      </c>
    </row>
    <row r="783" spans="1:47" x14ac:dyDescent="0.35">
      <c r="A783" t="str">
        <f>_xlfn.XLOOKUP(B783,'country codes'!G:G,'country codes'!H:H,,0)</f>
        <v>Nigeria</v>
      </c>
      <c r="B783" s="34" t="s">
        <v>157</v>
      </c>
      <c r="C783" s="41">
        <v>170075944.5</v>
      </c>
      <c r="D783" s="34" t="s">
        <v>136</v>
      </c>
      <c r="E783" s="34">
        <v>0</v>
      </c>
      <c r="F783" s="41">
        <v>174726123.50000006</v>
      </c>
      <c r="G783" s="34">
        <v>0</v>
      </c>
      <c r="I783" s="34">
        <v>0</v>
      </c>
      <c r="K783" s="34">
        <v>0</v>
      </c>
      <c r="M783" s="34">
        <v>0</v>
      </c>
      <c r="O783" s="34">
        <v>0</v>
      </c>
      <c r="P783" s="41">
        <v>198387623.50000006</v>
      </c>
      <c r="Q783" s="34">
        <v>2578</v>
      </c>
      <c r="R783" s="34">
        <f t="shared" si="216"/>
        <v>2648</v>
      </c>
      <c r="T783" s="34">
        <v>369</v>
      </c>
      <c r="V783" s="34">
        <v>0</v>
      </c>
      <c r="X783" s="34">
        <v>0</v>
      </c>
      <c r="Y783" s="41">
        <v>218541211.50000003</v>
      </c>
      <c r="Z783" s="34">
        <v>4262</v>
      </c>
      <c r="AA783" s="34">
        <v>2648</v>
      </c>
      <c r="AB783" s="35">
        <f t="shared" si="217"/>
        <v>0</v>
      </c>
      <c r="AC783" s="35">
        <f t="shared" si="218"/>
        <v>2578</v>
      </c>
      <c r="AD783" s="35">
        <f t="shared" si="219"/>
        <v>4262</v>
      </c>
      <c r="AE783" s="70">
        <f t="shared" si="220"/>
        <v>0</v>
      </c>
      <c r="AF783" s="70" t="str">
        <f t="shared" si="221"/>
        <v/>
      </c>
      <c r="AG783" s="70">
        <f t="shared" si="222"/>
        <v>2648</v>
      </c>
      <c r="AH783" s="70" t="str">
        <f t="shared" si="223"/>
        <v>2018 (triag)</v>
      </c>
      <c r="AI783" s="70">
        <f t="shared" si="224"/>
        <v>4262</v>
      </c>
      <c r="AJ783" s="70">
        <f t="shared" si="225"/>
        <v>2022</v>
      </c>
      <c r="AK783" s="70" t="str">
        <f t="shared" si="226"/>
        <v/>
      </c>
      <c r="AL783" s="72">
        <f>IF(AK783="Adjust",(_xlfn.XLOOKUP(A783,'Adj factor'!A:A,'Adj factor'!I:I,,0)*AI783),'Aggregate (2)'!AI783)</f>
        <v>4262</v>
      </c>
      <c r="AM783" s="72">
        <f t="shared" si="227"/>
        <v>4262</v>
      </c>
      <c r="AN783" s="73" t="str">
        <f t="shared" si="228"/>
        <v>Increasing</v>
      </c>
      <c r="AO783" s="42">
        <f>VLOOKUP(B783,'Growthrates source'!A$2:H$49,8,FALSE)</f>
        <v>3.0407746470616726E-2</v>
      </c>
      <c r="AP783" s="42">
        <f>VLOOKUP(B783,'Growthrates source'!A$2:I$49,9,FALSE)</f>
        <v>4.0299906228893123E-2</v>
      </c>
      <c r="AQ783" s="41">
        <f t="shared" si="229"/>
        <v>2274.5128684608521</v>
      </c>
      <c r="AR783" s="41">
        <f t="shared" si="230"/>
        <v>2988.2990823659716</v>
      </c>
      <c r="AS783" s="43">
        <f t="shared" si="231"/>
        <v>0</v>
      </c>
      <c r="AT783" s="43">
        <f t="shared" si="232"/>
        <v>0.13347606837984019</v>
      </c>
      <c r="AU783" s="43">
        <f t="shared" si="233"/>
        <v>0.19502042524368451</v>
      </c>
    </row>
    <row r="784" spans="1:47" x14ac:dyDescent="0.35">
      <c r="A784" t="str">
        <f>_xlfn.XLOOKUP(B784,'country codes'!G:G,'country codes'!H:H,,0)</f>
        <v>Nigeria</v>
      </c>
      <c r="B784" s="34" t="s">
        <v>157</v>
      </c>
      <c r="C784" s="41">
        <v>170075945.5</v>
      </c>
      <c r="D784" s="34" t="s">
        <v>231</v>
      </c>
      <c r="E784" s="34">
        <v>0</v>
      </c>
      <c r="F784" s="41">
        <v>174726123.50000006</v>
      </c>
      <c r="G784" s="34">
        <v>0</v>
      </c>
      <c r="I784" s="34">
        <v>0</v>
      </c>
      <c r="K784" s="34">
        <v>0</v>
      </c>
      <c r="M784" s="34">
        <v>0</v>
      </c>
      <c r="O784" s="34">
        <v>0</v>
      </c>
      <c r="P784" s="41">
        <v>198387623.50000006</v>
      </c>
      <c r="Q784" s="34">
        <v>0</v>
      </c>
      <c r="R784" s="34">
        <f t="shared" si="216"/>
        <v>34393</v>
      </c>
      <c r="T784" s="34">
        <v>27247</v>
      </c>
      <c r="V784" s="34">
        <v>0</v>
      </c>
      <c r="X784" s="34">
        <v>0</v>
      </c>
      <c r="Y784" s="41">
        <v>218541211.50000003</v>
      </c>
      <c r="Z784" s="34">
        <v>0</v>
      </c>
      <c r="AA784" s="34">
        <v>34393</v>
      </c>
      <c r="AB784" s="35">
        <f t="shared" si="217"/>
        <v>0</v>
      </c>
      <c r="AC784" s="35">
        <f t="shared" si="218"/>
        <v>27247</v>
      </c>
      <c r="AD784" s="35">
        <f t="shared" si="219"/>
        <v>0</v>
      </c>
      <c r="AE784" s="70">
        <f t="shared" si="220"/>
        <v>0</v>
      </c>
      <c r="AF784" s="70" t="str">
        <f t="shared" si="221"/>
        <v/>
      </c>
      <c r="AG784" s="70">
        <f t="shared" si="222"/>
        <v>34393</v>
      </c>
      <c r="AH784" s="70" t="str">
        <f t="shared" si="223"/>
        <v>2018 (triag)</v>
      </c>
      <c r="AI784" s="70">
        <f t="shared" si="224"/>
        <v>27247</v>
      </c>
      <c r="AJ784" s="70" t="str">
        <f t="shared" si="225"/>
        <v>2018 (triag)</v>
      </c>
      <c r="AK784" s="70" t="str">
        <f t="shared" si="226"/>
        <v>Adjust</v>
      </c>
      <c r="AL784" s="72">
        <f>IF(AK784="Adjust",(_xlfn.XLOOKUP(A784,'Adj factor'!A:A,'Adj factor'!I:I,,0)*AI784),'Aggregate (2)'!AI784)</f>
        <v>31314.940161798353</v>
      </c>
      <c r="AM784" s="72">
        <f t="shared" si="227"/>
        <v>34393</v>
      </c>
      <c r="AN784" s="73" t="str">
        <f t="shared" si="228"/>
        <v>Decreasing</v>
      </c>
      <c r="AO784" s="42">
        <f>VLOOKUP(B784,'Growthrates source'!A$2:H$49,8,FALSE)</f>
        <v>3.0407746470616726E-2</v>
      </c>
      <c r="AP784" s="42">
        <f>VLOOKUP(B784,'Growthrates source'!A$2:I$49,9,FALSE)</f>
        <v>4.0299906228893123E-2</v>
      </c>
      <c r="AQ784" s="41">
        <f t="shared" si="229"/>
        <v>29542.039684657884</v>
      </c>
      <c r="AR784" s="41">
        <f t="shared" si="230"/>
        <v>38812.904206877967</v>
      </c>
      <c r="AS784" s="43">
        <f t="shared" si="231"/>
        <v>0</v>
      </c>
      <c r="AT784" s="43">
        <f t="shared" si="232"/>
        <v>1.7336262914606662</v>
      </c>
      <c r="AU784" s="43">
        <f t="shared" si="233"/>
        <v>1.5737535160502207</v>
      </c>
    </row>
    <row r="785" spans="1:47" x14ac:dyDescent="0.35">
      <c r="A785" t="str">
        <f>_xlfn.XLOOKUP(B785,'country codes'!G:G,'country codes'!H:H,,0)</f>
        <v>Nigeria</v>
      </c>
      <c r="B785" s="34" t="s">
        <v>157</v>
      </c>
      <c r="C785" s="41">
        <v>170075946.5</v>
      </c>
      <c r="D785" s="34" t="s">
        <v>141</v>
      </c>
      <c r="E785" s="34">
        <v>0</v>
      </c>
      <c r="F785" s="41">
        <v>174726123.50000006</v>
      </c>
      <c r="G785" s="34">
        <v>0</v>
      </c>
      <c r="I785" s="34">
        <v>0</v>
      </c>
      <c r="K785" s="34">
        <v>0</v>
      </c>
      <c r="M785" s="34">
        <v>0</v>
      </c>
      <c r="O785" s="34">
        <v>0</v>
      </c>
      <c r="P785" s="41">
        <v>198387623.50000006</v>
      </c>
      <c r="Q785" s="34">
        <v>4626</v>
      </c>
      <c r="R785" s="34">
        <f t="shared" si="216"/>
        <v>5371</v>
      </c>
      <c r="T785" s="34">
        <v>4429</v>
      </c>
      <c r="V785" s="34">
        <v>0</v>
      </c>
      <c r="X785" s="34">
        <v>5485</v>
      </c>
      <c r="Y785" s="41">
        <v>218541211.50000003</v>
      </c>
      <c r="Z785" s="34">
        <v>5632</v>
      </c>
      <c r="AA785" s="34">
        <v>5371</v>
      </c>
      <c r="AB785" s="35">
        <f t="shared" si="217"/>
        <v>0</v>
      </c>
      <c r="AC785" s="35">
        <f t="shared" si="218"/>
        <v>4626</v>
      </c>
      <c r="AD785" s="35">
        <f t="shared" si="219"/>
        <v>5632</v>
      </c>
      <c r="AE785" s="70">
        <f t="shared" si="220"/>
        <v>0</v>
      </c>
      <c r="AF785" s="70" t="str">
        <f t="shared" si="221"/>
        <v/>
      </c>
      <c r="AG785" s="70">
        <f t="shared" si="222"/>
        <v>5371</v>
      </c>
      <c r="AH785" s="70" t="str">
        <f t="shared" si="223"/>
        <v>2018 (triag)</v>
      </c>
      <c r="AI785" s="70">
        <f t="shared" si="224"/>
        <v>5632</v>
      </c>
      <c r="AJ785" s="70">
        <f t="shared" si="225"/>
        <v>2022</v>
      </c>
      <c r="AK785" s="70" t="str">
        <f t="shared" si="226"/>
        <v/>
      </c>
      <c r="AL785" s="72">
        <f>IF(AK785="Adjust",(_xlfn.XLOOKUP(A785,'Adj factor'!A:A,'Adj factor'!I:I,,0)*AI785),'Aggregate (2)'!AI785)</f>
        <v>5632</v>
      </c>
      <c r="AM785" s="72">
        <f t="shared" si="227"/>
        <v>5632</v>
      </c>
      <c r="AN785" s="73" t="str">
        <f t="shared" si="228"/>
        <v>Increasing</v>
      </c>
      <c r="AO785" s="42">
        <f>VLOOKUP(B785,'Growthrates source'!A$2:H$49,8,FALSE)</f>
        <v>3.0407746470616726E-2</v>
      </c>
      <c r="AP785" s="42">
        <f>VLOOKUP(B785,'Growthrates source'!A$2:I$49,9,FALSE)</f>
        <v>4.0299906228893123E-2</v>
      </c>
      <c r="AQ785" s="41">
        <f t="shared" si="229"/>
        <v>4613.4473627278085</v>
      </c>
      <c r="AR785" s="41">
        <f t="shared" si="230"/>
        <v>6061.2365450859643</v>
      </c>
      <c r="AS785" s="43">
        <f t="shared" si="231"/>
        <v>0</v>
      </c>
      <c r="AT785" s="43">
        <f t="shared" si="232"/>
        <v>0.27073261452723629</v>
      </c>
      <c r="AU785" s="43">
        <f t="shared" si="233"/>
        <v>0.25770883035486419</v>
      </c>
    </row>
    <row r="786" spans="1:47" x14ac:dyDescent="0.35">
      <c r="A786" t="str">
        <f>_xlfn.XLOOKUP(B786,'country codes'!G:G,'country codes'!H:H,,0)</f>
        <v>Nigeria</v>
      </c>
      <c r="B786" s="34" t="s">
        <v>157</v>
      </c>
      <c r="C786" s="41">
        <v>170075947.5</v>
      </c>
      <c r="D786" s="34" t="s">
        <v>232</v>
      </c>
      <c r="E786" s="34">
        <v>0</v>
      </c>
      <c r="F786" s="41">
        <v>174726123.50000006</v>
      </c>
      <c r="G786" s="34">
        <v>0</v>
      </c>
      <c r="I786" s="34">
        <v>0</v>
      </c>
      <c r="K786" s="34">
        <v>0</v>
      </c>
      <c r="M786" s="34">
        <v>0</v>
      </c>
      <c r="O786" s="34">
        <v>0</v>
      </c>
      <c r="P786" s="41">
        <v>198387623.50000006</v>
      </c>
      <c r="Q786" s="34">
        <v>0</v>
      </c>
      <c r="R786" s="34">
        <f t="shared" si="216"/>
        <v>0</v>
      </c>
      <c r="T786" s="34">
        <v>0</v>
      </c>
      <c r="V786" s="34">
        <v>0</v>
      </c>
      <c r="X786" s="34">
        <v>0</v>
      </c>
      <c r="Y786" s="41">
        <v>218541211.50000003</v>
      </c>
      <c r="Z786" s="34">
        <v>0</v>
      </c>
      <c r="AA786" s="34">
        <v>0</v>
      </c>
      <c r="AB786" s="35">
        <f t="shared" si="217"/>
        <v>0</v>
      </c>
      <c r="AC786" s="35">
        <f t="shared" si="218"/>
        <v>0</v>
      </c>
      <c r="AD786" s="35">
        <f t="shared" si="219"/>
        <v>0</v>
      </c>
      <c r="AE786" s="70">
        <f t="shared" si="220"/>
        <v>0</v>
      </c>
      <c r="AF786" s="70" t="str">
        <f t="shared" si="221"/>
        <v/>
      </c>
      <c r="AG786" s="70">
        <f t="shared" si="222"/>
        <v>0</v>
      </c>
      <c r="AH786" s="70" t="str">
        <f t="shared" si="223"/>
        <v/>
      </c>
      <c r="AI786" s="70">
        <f t="shared" si="224"/>
        <v>0</v>
      </c>
      <c r="AJ786" s="70" t="str">
        <f t="shared" si="225"/>
        <v/>
      </c>
      <c r="AK786" s="70" t="str">
        <f t="shared" si="226"/>
        <v/>
      </c>
      <c r="AL786" s="72">
        <f>IF(AK786="Adjust",(_xlfn.XLOOKUP(A786,'Adj factor'!A:A,'Adj factor'!I:I,,0)*AI786),'Aggregate (2)'!AI786)</f>
        <v>0</v>
      </c>
      <c r="AM786" s="72">
        <f t="shared" si="227"/>
        <v>0</v>
      </c>
      <c r="AN786" s="73" t="str">
        <f t="shared" si="228"/>
        <v>No change</v>
      </c>
      <c r="AO786" s="42">
        <f>VLOOKUP(B786,'Growthrates source'!A$2:H$49,8,FALSE)</f>
        <v>3.0407746470616726E-2</v>
      </c>
      <c r="AP786" s="42">
        <f>VLOOKUP(B786,'Growthrates source'!A$2:I$49,9,FALSE)</f>
        <v>4.0299906228893123E-2</v>
      </c>
      <c r="AQ786" s="41">
        <f t="shared" si="229"/>
        <v>0</v>
      </c>
      <c r="AR786" s="41">
        <f t="shared" si="230"/>
        <v>0</v>
      </c>
      <c r="AS786" s="43">
        <f t="shared" si="231"/>
        <v>0</v>
      </c>
      <c r="AT786" s="43">
        <f t="shared" si="232"/>
        <v>0</v>
      </c>
      <c r="AU786" s="43">
        <f t="shared" si="233"/>
        <v>0</v>
      </c>
    </row>
    <row r="787" spans="1:47" x14ac:dyDescent="0.35">
      <c r="A787" t="str">
        <f>_xlfn.XLOOKUP(B787,'country codes'!G:G,'country codes'!H:H,,0)</f>
        <v>Nigeria</v>
      </c>
      <c r="B787" s="34" t="s">
        <v>157</v>
      </c>
      <c r="C787" s="41">
        <v>170075948.5</v>
      </c>
      <c r="D787" s="34" t="s">
        <v>233</v>
      </c>
      <c r="E787" s="34">
        <v>0</v>
      </c>
      <c r="F787" s="41">
        <v>174726123.50000006</v>
      </c>
      <c r="G787" s="34">
        <v>0</v>
      </c>
      <c r="I787" s="34">
        <v>0</v>
      </c>
      <c r="K787" s="34">
        <v>0</v>
      </c>
      <c r="M787" s="34">
        <v>0</v>
      </c>
      <c r="O787" s="34">
        <v>0</v>
      </c>
      <c r="P787" s="41">
        <v>198387623.50000006</v>
      </c>
      <c r="Q787" s="34">
        <v>0</v>
      </c>
      <c r="R787" s="34">
        <f t="shared" si="216"/>
        <v>3919</v>
      </c>
      <c r="T787" s="34">
        <v>0</v>
      </c>
      <c r="V787" s="34">
        <v>0</v>
      </c>
      <c r="X787" s="34">
        <v>0</v>
      </c>
      <c r="Y787" s="41">
        <v>218541211.50000003</v>
      </c>
      <c r="Z787" s="34">
        <v>0</v>
      </c>
      <c r="AA787" s="34">
        <v>3919</v>
      </c>
      <c r="AB787" s="35">
        <f t="shared" si="217"/>
        <v>0</v>
      </c>
      <c r="AC787" s="35">
        <f t="shared" si="218"/>
        <v>0</v>
      </c>
      <c r="AD787" s="35">
        <f t="shared" si="219"/>
        <v>0</v>
      </c>
      <c r="AE787" s="70">
        <f t="shared" si="220"/>
        <v>0</v>
      </c>
      <c r="AF787" s="70" t="str">
        <f t="shared" si="221"/>
        <v/>
      </c>
      <c r="AG787" s="70">
        <f t="shared" si="222"/>
        <v>3919</v>
      </c>
      <c r="AH787" s="70" t="str">
        <f t="shared" si="223"/>
        <v>2018 (triag)</v>
      </c>
      <c r="AI787" s="70">
        <f t="shared" si="224"/>
        <v>3919</v>
      </c>
      <c r="AJ787" s="70" t="str">
        <f t="shared" si="225"/>
        <v>2018 (triag)</v>
      </c>
      <c r="AK787" s="70" t="str">
        <f t="shared" si="226"/>
        <v/>
      </c>
      <c r="AL787" s="72">
        <f>IF(AK787="Adjust",(_xlfn.XLOOKUP(A787,'Adj factor'!A:A,'Adj factor'!I:I,,0)*AI787),'Aggregate (2)'!AI787)</f>
        <v>3919</v>
      </c>
      <c r="AM787" s="72">
        <f t="shared" si="227"/>
        <v>3919</v>
      </c>
      <c r="AN787" s="73" t="str">
        <f t="shared" si="228"/>
        <v>No change</v>
      </c>
      <c r="AO787" s="42">
        <f>VLOOKUP(B787,'Growthrates source'!A$2:H$49,8,FALSE)</f>
        <v>3.0407746470616726E-2</v>
      </c>
      <c r="AP787" s="42">
        <f>VLOOKUP(B787,'Growthrates source'!A$2:I$49,9,FALSE)</f>
        <v>4.0299906228893123E-2</v>
      </c>
      <c r="AQ787" s="41">
        <f t="shared" si="229"/>
        <v>3366.2446871216307</v>
      </c>
      <c r="AR787" s="41">
        <f t="shared" si="230"/>
        <v>4422.6375014321156</v>
      </c>
      <c r="AS787" s="43">
        <f t="shared" si="231"/>
        <v>0</v>
      </c>
      <c r="AT787" s="43">
        <f t="shared" si="232"/>
        <v>0.19754256494735412</v>
      </c>
      <c r="AU787" s="43">
        <f t="shared" si="233"/>
        <v>0.17932544498592201</v>
      </c>
    </row>
    <row r="788" spans="1:47" x14ac:dyDescent="0.35">
      <c r="A788" t="str">
        <f>_xlfn.XLOOKUP(B788,'country codes'!G:G,'country codes'!H:H,,0)</f>
        <v>Nigeria</v>
      </c>
      <c r="B788" s="34" t="s">
        <v>157</v>
      </c>
      <c r="C788" s="41">
        <v>170075949.5</v>
      </c>
      <c r="D788" s="34" t="s">
        <v>134</v>
      </c>
      <c r="E788" s="34">
        <v>0</v>
      </c>
      <c r="F788" s="41">
        <v>174726123.50000006</v>
      </c>
      <c r="G788" s="34">
        <v>0</v>
      </c>
      <c r="I788" s="34">
        <v>0</v>
      </c>
      <c r="K788" s="34">
        <v>0</v>
      </c>
      <c r="M788" s="34">
        <v>0</v>
      </c>
      <c r="O788" s="34">
        <v>0</v>
      </c>
      <c r="P788" s="41">
        <v>198387623.50000006</v>
      </c>
      <c r="Q788" s="34">
        <v>29246</v>
      </c>
      <c r="R788" s="34">
        <f t="shared" si="216"/>
        <v>311269</v>
      </c>
      <c r="T788" s="34">
        <v>29803</v>
      </c>
      <c r="V788" s="34">
        <v>0</v>
      </c>
      <c r="X788" s="34">
        <v>34554</v>
      </c>
      <c r="Y788" s="41">
        <v>218541211.50000003</v>
      </c>
      <c r="Z788" s="34">
        <v>38712</v>
      </c>
      <c r="AA788" s="34">
        <v>311269</v>
      </c>
      <c r="AB788" s="35">
        <f t="shared" si="217"/>
        <v>0</v>
      </c>
      <c r="AC788" s="35">
        <f t="shared" si="218"/>
        <v>29803</v>
      </c>
      <c r="AD788" s="35">
        <f t="shared" si="219"/>
        <v>38712</v>
      </c>
      <c r="AE788" s="70">
        <f t="shared" si="220"/>
        <v>0</v>
      </c>
      <c r="AF788" s="70" t="str">
        <f t="shared" si="221"/>
        <v/>
      </c>
      <c r="AG788" s="70">
        <f t="shared" si="222"/>
        <v>311269</v>
      </c>
      <c r="AH788" s="70" t="str">
        <f t="shared" si="223"/>
        <v>2018 (triag)</v>
      </c>
      <c r="AI788" s="70">
        <f t="shared" si="224"/>
        <v>38712</v>
      </c>
      <c r="AJ788" s="70">
        <f t="shared" si="225"/>
        <v>2022</v>
      </c>
      <c r="AK788" s="70" t="str">
        <f t="shared" si="226"/>
        <v>Adjust</v>
      </c>
      <c r="AL788" s="72">
        <f>IF(AK788="Adjust",(_xlfn.XLOOKUP(A788,'Adj factor'!A:A,'Adj factor'!I:I,,0)*AI788),'Aggregate (2)'!AI788)</f>
        <v>44491.649118931913</v>
      </c>
      <c r="AM788" s="72">
        <f t="shared" si="227"/>
        <v>311269</v>
      </c>
      <c r="AN788" s="73" t="str">
        <f t="shared" si="228"/>
        <v>Decreasing</v>
      </c>
      <c r="AO788" s="42">
        <f>VLOOKUP(B788,'Growthrates source'!A$2:H$49,8,FALSE)</f>
        <v>3.0407746470616726E-2</v>
      </c>
      <c r="AP788" s="42">
        <f>VLOOKUP(B788,'Growthrates source'!A$2:I$49,9,FALSE)</f>
        <v>4.0299906228893123E-2</v>
      </c>
      <c r="AQ788" s="41">
        <f t="shared" si="229"/>
        <v>267366.06724053662</v>
      </c>
      <c r="AR788" s="41">
        <f t="shared" si="230"/>
        <v>351270.72019221057</v>
      </c>
      <c r="AS788" s="43">
        <f t="shared" si="231"/>
        <v>0</v>
      </c>
      <c r="AT788" s="43">
        <f t="shared" si="232"/>
        <v>15.689940456391419</v>
      </c>
      <c r="AU788" s="43">
        <f t="shared" si="233"/>
        <v>14.243034431059698</v>
      </c>
    </row>
    <row r="789" spans="1:47" x14ac:dyDescent="0.35">
      <c r="A789" t="str">
        <f>_xlfn.XLOOKUP(B789,'country codes'!G:G,'country codes'!H:H,,0)</f>
        <v>Nigeria</v>
      </c>
      <c r="B789" s="34" t="s">
        <v>157</v>
      </c>
      <c r="C789" s="41">
        <v>170075950.5</v>
      </c>
      <c r="D789" s="34" t="s">
        <v>142</v>
      </c>
      <c r="E789" s="34">
        <v>0</v>
      </c>
      <c r="F789" s="41">
        <v>174726123.50000006</v>
      </c>
      <c r="G789" s="34">
        <v>0</v>
      </c>
      <c r="I789" s="34">
        <v>0</v>
      </c>
      <c r="K789" s="34">
        <v>0</v>
      </c>
      <c r="M789" s="34">
        <v>0</v>
      </c>
      <c r="O789" s="34">
        <v>0</v>
      </c>
      <c r="P789" s="41">
        <v>198387623.50000006</v>
      </c>
      <c r="Q789" s="34">
        <v>0</v>
      </c>
      <c r="R789" s="34">
        <f t="shared" si="216"/>
        <v>30</v>
      </c>
      <c r="T789" s="34">
        <v>0</v>
      </c>
      <c r="V789" s="34">
        <v>0</v>
      </c>
      <c r="X789" s="34">
        <v>0</v>
      </c>
      <c r="Y789" s="41">
        <v>218541211.50000003</v>
      </c>
      <c r="Z789" s="34">
        <v>0</v>
      </c>
      <c r="AA789" s="34">
        <v>30</v>
      </c>
      <c r="AB789" s="35">
        <f t="shared" si="217"/>
        <v>0</v>
      </c>
      <c r="AC789" s="35">
        <f t="shared" si="218"/>
        <v>0</v>
      </c>
      <c r="AD789" s="35">
        <f t="shared" si="219"/>
        <v>0</v>
      </c>
      <c r="AE789" s="70">
        <f t="shared" si="220"/>
        <v>0</v>
      </c>
      <c r="AF789" s="70" t="str">
        <f t="shared" si="221"/>
        <v/>
      </c>
      <c r="AG789" s="70">
        <f t="shared" si="222"/>
        <v>30</v>
      </c>
      <c r="AH789" s="70" t="str">
        <f t="shared" si="223"/>
        <v>2018 (triag)</v>
      </c>
      <c r="AI789" s="70">
        <f t="shared" si="224"/>
        <v>30</v>
      </c>
      <c r="AJ789" s="70" t="str">
        <f t="shared" si="225"/>
        <v>2018 (triag)</v>
      </c>
      <c r="AK789" s="70" t="str">
        <f t="shared" si="226"/>
        <v/>
      </c>
      <c r="AL789" s="72">
        <f>IF(AK789="Adjust",(_xlfn.XLOOKUP(A789,'Adj factor'!A:A,'Adj factor'!I:I,,0)*AI789),'Aggregate (2)'!AI789)</f>
        <v>30</v>
      </c>
      <c r="AM789" s="72">
        <f t="shared" si="227"/>
        <v>30</v>
      </c>
      <c r="AN789" s="73" t="str">
        <f t="shared" si="228"/>
        <v>No change</v>
      </c>
      <c r="AO789" s="42">
        <f>VLOOKUP(B789,'Growthrates source'!A$2:H$49,8,FALSE)</f>
        <v>3.0407746470616726E-2</v>
      </c>
      <c r="AP789" s="42">
        <f>VLOOKUP(B789,'Growthrates source'!A$2:I$49,9,FALSE)</f>
        <v>4.0299906228893123E-2</v>
      </c>
      <c r="AQ789" s="41">
        <f t="shared" si="229"/>
        <v>25.768650322441676</v>
      </c>
      <c r="AR789" s="41">
        <f t="shared" si="230"/>
        <v>33.855352141608442</v>
      </c>
      <c r="AS789" s="43">
        <f t="shared" si="231"/>
        <v>0</v>
      </c>
      <c r="AT789" s="43">
        <f t="shared" si="232"/>
        <v>1.5121911070223588E-3</v>
      </c>
      <c r="AU789" s="43">
        <f t="shared" si="233"/>
        <v>1.3727387980550293E-3</v>
      </c>
    </row>
    <row r="790" spans="1:47" x14ac:dyDescent="0.35">
      <c r="A790" t="str">
        <f>_xlfn.XLOOKUP(B790,'country codes'!G:G,'country codes'!H:H,,0)</f>
        <v>Nigeria</v>
      </c>
      <c r="B790" s="34" t="s">
        <v>157</v>
      </c>
      <c r="C790" s="41">
        <v>170075951.5</v>
      </c>
      <c r="D790" s="34" t="s">
        <v>83</v>
      </c>
      <c r="E790" s="34">
        <v>0</v>
      </c>
      <c r="F790" s="41">
        <v>174726123.50000006</v>
      </c>
      <c r="G790" s="34">
        <v>0</v>
      </c>
      <c r="I790" s="34">
        <v>0</v>
      </c>
      <c r="K790" s="34">
        <v>0</v>
      </c>
      <c r="M790" s="34">
        <v>0</v>
      </c>
      <c r="O790" s="34">
        <v>0</v>
      </c>
      <c r="P790" s="41">
        <v>198387623.50000006</v>
      </c>
      <c r="Q790" s="34">
        <v>5153</v>
      </c>
      <c r="R790" s="34">
        <f t="shared" si="216"/>
        <v>15823</v>
      </c>
      <c r="T790" s="34">
        <v>5089</v>
      </c>
      <c r="V790" s="34">
        <v>0</v>
      </c>
      <c r="X790" s="34">
        <v>0</v>
      </c>
      <c r="Y790" s="41">
        <v>218541211.50000003</v>
      </c>
      <c r="Z790" s="34">
        <v>6479</v>
      </c>
      <c r="AA790" s="34">
        <v>15823</v>
      </c>
      <c r="AB790" s="35">
        <f t="shared" si="217"/>
        <v>0</v>
      </c>
      <c r="AC790" s="35">
        <f t="shared" si="218"/>
        <v>5153</v>
      </c>
      <c r="AD790" s="35">
        <f t="shared" si="219"/>
        <v>6479</v>
      </c>
      <c r="AE790" s="70">
        <f t="shared" si="220"/>
        <v>0</v>
      </c>
      <c r="AF790" s="70" t="str">
        <f t="shared" si="221"/>
        <v/>
      </c>
      <c r="AG790" s="70">
        <f t="shared" si="222"/>
        <v>15823</v>
      </c>
      <c r="AH790" s="70" t="str">
        <f t="shared" si="223"/>
        <v>2018 (triag)</v>
      </c>
      <c r="AI790" s="70">
        <f t="shared" si="224"/>
        <v>6479</v>
      </c>
      <c r="AJ790" s="70">
        <f t="shared" si="225"/>
        <v>2022</v>
      </c>
      <c r="AK790" s="70" t="str">
        <f t="shared" si="226"/>
        <v>Adjust</v>
      </c>
      <c r="AL790" s="72">
        <f>IF(AK790="Adjust",(_xlfn.XLOOKUP(A790,'Adj factor'!A:A,'Adj factor'!I:I,,0)*AI790),'Aggregate (2)'!AI790)</f>
        <v>7446.3059165519699</v>
      </c>
      <c r="AM790" s="72">
        <f t="shared" si="227"/>
        <v>15823</v>
      </c>
      <c r="AN790" s="73" t="str">
        <f t="shared" si="228"/>
        <v>Decreasing</v>
      </c>
      <c r="AO790" s="42">
        <f>VLOOKUP(B790,'Growthrates source'!A$2:H$49,8,FALSE)</f>
        <v>3.0407746470616726E-2</v>
      </c>
      <c r="AP790" s="42">
        <f>VLOOKUP(B790,'Growthrates source'!A$2:I$49,9,FALSE)</f>
        <v>4.0299906228893123E-2</v>
      </c>
      <c r="AQ790" s="41">
        <f t="shared" si="229"/>
        <v>13591.245135066489</v>
      </c>
      <c r="AR790" s="41">
        <f t="shared" si="230"/>
        <v>17856.441231222347</v>
      </c>
      <c r="AS790" s="43">
        <f t="shared" si="231"/>
        <v>0</v>
      </c>
      <c r="AT790" s="43">
        <f t="shared" si="232"/>
        <v>0.79757999621382603</v>
      </c>
      <c r="AU790" s="43">
        <f t="shared" si="233"/>
        <v>0.72402820005415769</v>
      </c>
    </row>
    <row r="791" spans="1:47" x14ac:dyDescent="0.35">
      <c r="A791" t="str">
        <f>_xlfn.XLOOKUP(B791,'country codes'!G:G,'country codes'!H:H,,0)</f>
        <v>Nigeria</v>
      </c>
      <c r="B791" s="34" t="s">
        <v>157</v>
      </c>
      <c r="C791" s="41">
        <v>170075952.5</v>
      </c>
      <c r="D791" s="34" t="s">
        <v>84</v>
      </c>
      <c r="E791" s="34">
        <v>0</v>
      </c>
      <c r="F791" s="41">
        <v>174726123.50000006</v>
      </c>
      <c r="G791" s="34">
        <v>68565</v>
      </c>
      <c r="I791" s="34">
        <v>0</v>
      </c>
      <c r="K791" s="34">
        <v>0</v>
      </c>
      <c r="M791" s="34">
        <v>0</v>
      </c>
      <c r="O791" s="34">
        <v>0</v>
      </c>
      <c r="P791" s="41">
        <v>198387623.50000006</v>
      </c>
      <c r="Q791" s="34">
        <v>0</v>
      </c>
      <c r="R791" s="34">
        <f t="shared" si="216"/>
        <v>0</v>
      </c>
      <c r="T791" s="34">
        <v>0</v>
      </c>
      <c r="V791" s="34">
        <v>0</v>
      </c>
      <c r="X791" s="34">
        <v>0</v>
      </c>
      <c r="Y791" s="41">
        <v>218541211.50000003</v>
      </c>
      <c r="Z791" s="34">
        <v>0</v>
      </c>
      <c r="AA791" s="34">
        <v>0</v>
      </c>
      <c r="AB791" s="35">
        <f t="shared" si="217"/>
        <v>68565</v>
      </c>
      <c r="AC791" s="35">
        <f t="shared" si="218"/>
        <v>0</v>
      </c>
      <c r="AD791" s="35">
        <f t="shared" si="219"/>
        <v>0</v>
      </c>
      <c r="AE791" s="70">
        <f t="shared" si="220"/>
        <v>68565</v>
      </c>
      <c r="AF791" s="70">
        <f t="shared" si="221"/>
        <v>2013</v>
      </c>
      <c r="AG791" s="70">
        <f t="shared" si="222"/>
        <v>0</v>
      </c>
      <c r="AH791" s="70" t="str">
        <f t="shared" si="223"/>
        <v/>
      </c>
      <c r="AI791" s="70">
        <f t="shared" si="224"/>
        <v>0</v>
      </c>
      <c r="AJ791" s="70" t="str">
        <f t="shared" si="225"/>
        <v/>
      </c>
      <c r="AK791" s="70" t="str">
        <f t="shared" si="226"/>
        <v/>
      </c>
      <c r="AL791" s="72">
        <f>IF(AK791="Adjust",(_xlfn.XLOOKUP(A791,'Adj factor'!A:A,'Adj factor'!I:I,,0)*AI791),'Aggregate (2)'!AI791)</f>
        <v>0</v>
      </c>
      <c r="AM791" s="72">
        <f t="shared" si="227"/>
        <v>0</v>
      </c>
      <c r="AN791" s="73" t="str">
        <f t="shared" si="228"/>
        <v>No change</v>
      </c>
      <c r="AO791" s="42">
        <f>VLOOKUP(B791,'Growthrates source'!A$2:H$49,8,FALSE)</f>
        <v>3.0407746470616726E-2</v>
      </c>
      <c r="AP791" s="42">
        <f>VLOOKUP(B791,'Growthrates source'!A$2:I$49,9,FALSE)</f>
        <v>4.0299906228893123E-2</v>
      </c>
      <c r="AQ791" s="41">
        <f t="shared" si="229"/>
        <v>0</v>
      </c>
      <c r="AR791" s="41">
        <f t="shared" si="230"/>
        <v>0</v>
      </c>
      <c r="AS791" s="43">
        <f t="shared" si="231"/>
        <v>3.9241413147931468</v>
      </c>
      <c r="AT791" s="43">
        <f t="shared" si="232"/>
        <v>0</v>
      </c>
      <c r="AU791" s="43">
        <f t="shared" si="233"/>
        <v>0</v>
      </c>
    </row>
    <row r="792" spans="1:47" x14ac:dyDescent="0.35">
      <c r="A792" t="str">
        <f>_xlfn.XLOOKUP(B792,'country codes'!G:G,'country codes'!H:H,,0)</f>
        <v>Nigeria</v>
      </c>
      <c r="B792" s="34" t="s">
        <v>157</v>
      </c>
      <c r="C792" s="41">
        <v>170075953.5</v>
      </c>
      <c r="D792" s="34" t="s">
        <v>126</v>
      </c>
      <c r="E792" s="34">
        <v>0</v>
      </c>
      <c r="F792" s="41">
        <v>174726123.50000006</v>
      </c>
      <c r="G792" s="34">
        <v>0</v>
      </c>
      <c r="I792" s="34">
        <v>0</v>
      </c>
      <c r="K792" s="34">
        <v>0</v>
      </c>
      <c r="M792" s="34">
        <v>0</v>
      </c>
      <c r="O792" s="34">
        <v>0</v>
      </c>
      <c r="P792" s="41">
        <v>198387623.50000006</v>
      </c>
      <c r="Q792" s="34">
        <v>56</v>
      </c>
      <c r="R792" s="34">
        <f t="shared" si="216"/>
        <v>56</v>
      </c>
      <c r="T792" s="34">
        <v>79</v>
      </c>
      <c r="V792" s="34">
        <v>0</v>
      </c>
      <c r="X792" s="34">
        <v>0</v>
      </c>
      <c r="Y792" s="41">
        <v>218541211.50000003</v>
      </c>
      <c r="Z792" s="34">
        <v>168</v>
      </c>
      <c r="AA792" s="34">
        <v>0</v>
      </c>
      <c r="AB792" s="35">
        <f t="shared" si="217"/>
        <v>0</v>
      </c>
      <c r="AC792" s="35">
        <f t="shared" si="218"/>
        <v>79</v>
      </c>
      <c r="AD792" s="35">
        <f t="shared" si="219"/>
        <v>168</v>
      </c>
      <c r="AE792" s="70">
        <f t="shared" si="220"/>
        <v>0</v>
      </c>
      <c r="AF792" s="70" t="str">
        <f t="shared" si="221"/>
        <v/>
      </c>
      <c r="AG792" s="70">
        <f t="shared" si="222"/>
        <v>56</v>
      </c>
      <c r="AH792" s="70">
        <f t="shared" si="223"/>
        <v>2018</v>
      </c>
      <c r="AI792" s="70">
        <f t="shared" si="224"/>
        <v>168</v>
      </c>
      <c r="AJ792" s="70">
        <f t="shared" si="225"/>
        <v>2022</v>
      </c>
      <c r="AK792" s="70" t="str">
        <f t="shared" si="226"/>
        <v/>
      </c>
      <c r="AL792" s="72">
        <f>IF(AK792="Adjust",(_xlfn.XLOOKUP(A792,'Adj factor'!A:A,'Adj factor'!I:I,,0)*AI792),'Aggregate (2)'!AI792)</f>
        <v>168</v>
      </c>
      <c r="AM792" s="72">
        <f t="shared" si="227"/>
        <v>168</v>
      </c>
      <c r="AN792" s="73" t="str">
        <f t="shared" si="228"/>
        <v>Increasing</v>
      </c>
      <c r="AO792" s="42">
        <f>VLOOKUP(B792,'Growthrates source'!A$2:H$49,8,FALSE)</f>
        <v>3.0407746470616726E-2</v>
      </c>
      <c r="AP792" s="42">
        <f>VLOOKUP(B792,'Growthrates source'!A$2:I$49,9,FALSE)</f>
        <v>4.0299906228893123E-2</v>
      </c>
      <c r="AQ792" s="41">
        <f t="shared" si="229"/>
        <v>0</v>
      </c>
      <c r="AR792" s="41">
        <f t="shared" si="230"/>
        <v>0</v>
      </c>
      <c r="AS792" s="43">
        <f t="shared" si="231"/>
        <v>0</v>
      </c>
      <c r="AT792" s="43">
        <f t="shared" si="232"/>
        <v>2.822756733108403E-3</v>
      </c>
      <c r="AU792" s="43">
        <f t="shared" si="233"/>
        <v>7.6873372691081644E-3</v>
      </c>
    </row>
    <row r="793" spans="1:47" x14ac:dyDescent="0.35">
      <c r="A793" t="str">
        <f>_xlfn.XLOOKUP(B793,'country codes'!G:G,'country codes'!H:H,,0)</f>
        <v>Nigeria</v>
      </c>
      <c r="B793" s="34" t="s">
        <v>157</v>
      </c>
      <c r="C793" s="41">
        <v>170075954.5</v>
      </c>
      <c r="D793" s="34" t="s">
        <v>87</v>
      </c>
      <c r="E793" s="34">
        <v>0</v>
      </c>
      <c r="F793" s="41">
        <v>174726123.50000006</v>
      </c>
      <c r="G793" s="34">
        <v>262512</v>
      </c>
      <c r="I793" s="34">
        <v>0</v>
      </c>
      <c r="K793" s="34">
        <v>0</v>
      </c>
      <c r="M793" s="34">
        <v>0</v>
      </c>
      <c r="O793" s="34">
        <v>0</v>
      </c>
      <c r="P793" s="41">
        <v>198387623.50000006</v>
      </c>
      <c r="Q793" s="34">
        <v>0</v>
      </c>
      <c r="R793" s="34">
        <f t="shared" si="216"/>
        <v>0</v>
      </c>
      <c r="T793" s="34">
        <v>32</v>
      </c>
      <c r="V793" s="34">
        <v>0</v>
      </c>
      <c r="X793" s="34">
        <v>0</v>
      </c>
      <c r="Y793" s="41">
        <v>218541211.50000003</v>
      </c>
      <c r="Z793" s="34">
        <v>0</v>
      </c>
      <c r="AA793" s="34">
        <v>0</v>
      </c>
      <c r="AB793" s="35">
        <f t="shared" si="217"/>
        <v>262512</v>
      </c>
      <c r="AC793" s="35">
        <f t="shared" si="218"/>
        <v>32</v>
      </c>
      <c r="AD793" s="35">
        <f t="shared" si="219"/>
        <v>0</v>
      </c>
      <c r="AE793" s="70">
        <f t="shared" si="220"/>
        <v>262512</v>
      </c>
      <c r="AF793" s="70">
        <f t="shared" si="221"/>
        <v>2013</v>
      </c>
      <c r="AG793" s="70">
        <f t="shared" si="222"/>
        <v>32</v>
      </c>
      <c r="AH793" s="70">
        <f t="shared" si="223"/>
        <v>2019</v>
      </c>
      <c r="AI793" s="70">
        <f t="shared" si="224"/>
        <v>32</v>
      </c>
      <c r="AJ793" s="70">
        <f t="shared" si="225"/>
        <v>2019</v>
      </c>
      <c r="AK793" s="70" t="str">
        <f t="shared" si="226"/>
        <v/>
      </c>
      <c r="AL793" s="72">
        <f>IF(AK793="Adjust",(_xlfn.XLOOKUP(A793,'Adj factor'!A:A,'Adj factor'!I:I,,0)*AI793),'Aggregate (2)'!AI793)</f>
        <v>32</v>
      </c>
      <c r="AM793" s="72">
        <f t="shared" si="227"/>
        <v>32</v>
      </c>
      <c r="AN793" s="73" t="str">
        <f t="shared" si="228"/>
        <v>No change</v>
      </c>
      <c r="AO793" s="42">
        <f>VLOOKUP(B793,'Growthrates source'!A$2:H$49,8,FALSE)</f>
        <v>3.0407746470616726E-2</v>
      </c>
      <c r="AP793" s="42">
        <f>VLOOKUP(B793,'Growthrates source'!A$2:I$49,9,FALSE)</f>
        <v>4.0299906228893123E-2</v>
      </c>
      <c r="AQ793" s="41">
        <f t="shared" si="229"/>
        <v>0</v>
      </c>
      <c r="AR793" s="41">
        <f t="shared" si="230"/>
        <v>0</v>
      </c>
      <c r="AS793" s="85">
        <f t="shared" si="231"/>
        <v>15.024198714052046</v>
      </c>
      <c r="AT793" s="43">
        <f t="shared" si="232"/>
        <v>1.6130038474905159E-3</v>
      </c>
      <c r="AU793" s="43">
        <f t="shared" si="233"/>
        <v>1.4642547179253647E-3</v>
      </c>
    </row>
    <row r="794" spans="1:47" x14ac:dyDescent="0.35">
      <c r="A794" t="str">
        <f>_xlfn.XLOOKUP(B794,'country codes'!G:G,'country codes'!H:H,,0)</f>
        <v>Rwanda</v>
      </c>
      <c r="B794" s="34" t="s">
        <v>184</v>
      </c>
      <c r="C794" s="41">
        <v>10840333.999999994</v>
      </c>
      <c r="D794" s="34" t="s">
        <v>135</v>
      </c>
      <c r="E794" s="34">
        <v>0</v>
      </c>
      <c r="F794" s="41">
        <v>11101349.499999996</v>
      </c>
      <c r="G794" s="34">
        <v>2208</v>
      </c>
      <c r="H794" s="34">
        <v>11368451.500000004</v>
      </c>
      <c r="I794" s="34">
        <v>2098</v>
      </c>
      <c r="J794" s="34">
        <v>11642959</v>
      </c>
      <c r="K794" s="34">
        <v>2568</v>
      </c>
      <c r="L794" s="34">
        <v>11930899.500000007</v>
      </c>
      <c r="M794" s="34">
        <v>2918</v>
      </c>
      <c r="N794" s="34">
        <v>12230339</v>
      </c>
      <c r="O794" s="34">
        <v>3830</v>
      </c>
      <c r="P794" s="41">
        <v>12531807.499999998</v>
      </c>
      <c r="Q794" s="34">
        <v>3296</v>
      </c>
      <c r="R794" s="34">
        <f t="shared" si="216"/>
        <v>3296</v>
      </c>
      <c r="S794" s="34">
        <v>12835028</v>
      </c>
      <c r="T794" s="34">
        <v>2984</v>
      </c>
      <c r="U794" s="34">
        <v>13146361.500000002</v>
      </c>
      <c r="V794" s="34">
        <v>0</v>
      </c>
      <c r="W794" s="34">
        <v>13461887.499999998</v>
      </c>
      <c r="X794" s="34">
        <v>0</v>
      </c>
      <c r="Y794" s="41">
        <v>13776697.499999994</v>
      </c>
      <c r="Z794" s="34">
        <v>0</v>
      </c>
      <c r="AA794" s="34">
        <v>1350</v>
      </c>
      <c r="AB794" s="35">
        <f t="shared" si="217"/>
        <v>2568</v>
      </c>
      <c r="AC794" s="35">
        <f t="shared" si="218"/>
        <v>3830</v>
      </c>
      <c r="AD794" s="35">
        <f t="shared" si="219"/>
        <v>0</v>
      </c>
      <c r="AE794" s="70">
        <f t="shared" si="220"/>
        <v>2208</v>
      </c>
      <c r="AF794" s="70">
        <f t="shared" si="221"/>
        <v>2013</v>
      </c>
      <c r="AG794" s="70">
        <f t="shared" si="222"/>
        <v>3296</v>
      </c>
      <c r="AH794" s="70">
        <f t="shared" si="223"/>
        <v>2018</v>
      </c>
      <c r="AI794" s="70">
        <f t="shared" si="224"/>
        <v>2984</v>
      </c>
      <c r="AJ794" s="70">
        <f t="shared" si="225"/>
        <v>2018</v>
      </c>
      <c r="AK794" s="70" t="str">
        <f t="shared" si="226"/>
        <v>Adjust</v>
      </c>
      <c r="AL794" s="72">
        <f>IF(AK794="Adjust",(_xlfn.XLOOKUP(A794,'Adj factor'!A:A,'Adj factor'!I:I,,0)*AI794),'Aggregate (2)'!AI794)</f>
        <v>3084.8161877458497</v>
      </c>
      <c r="AM794" s="72">
        <f t="shared" si="227"/>
        <v>3296</v>
      </c>
      <c r="AN794" s="73" t="str">
        <f t="shared" si="228"/>
        <v>Decreasing</v>
      </c>
      <c r="AO794" s="42">
        <f>VLOOKUP(B794,'Growthrates source'!A$2:H$49,8,FALSE)</f>
        <v>-1.4357349923836749E-2</v>
      </c>
      <c r="AP794" s="42">
        <f>VLOOKUP(B794,'Growthrates source'!A$2:I$49,9,FALSE)</f>
        <v>0.17354491154631502</v>
      </c>
      <c r="AQ794" s="41">
        <f t="shared" si="229"/>
        <v>1450.4753670787004</v>
      </c>
      <c r="AR794" s="41">
        <f t="shared" si="230"/>
        <v>2272.1791002542254</v>
      </c>
      <c r="AS794" s="43">
        <f t="shared" si="231"/>
        <v>1.9889473797757657</v>
      </c>
      <c r="AT794" s="43">
        <f t="shared" si="232"/>
        <v>2.6301074286370905</v>
      </c>
      <c r="AU794" s="43">
        <f t="shared" si="233"/>
        <v>2.3924456496195852</v>
      </c>
    </row>
    <row r="795" spans="1:47" x14ac:dyDescent="0.35">
      <c r="A795" t="str">
        <f>_xlfn.XLOOKUP(B795,'country codes'!G:G,'country codes'!H:H,,0)</f>
        <v>Rwanda</v>
      </c>
      <c r="B795" s="34" t="s">
        <v>184</v>
      </c>
      <c r="C795" s="41">
        <v>10840335</v>
      </c>
      <c r="D795" s="34" t="s">
        <v>139</v>
      </c>
      <c r="E795" s="34">
        <v>0</v>
      </c>
      <c r="F795" s="41">
        <v>11101349.499999996</v>
      </c>
      <c r="G795" s="34">
        <v>0</v>
      </c>
      <c r="I795" s="34">
        <v>19250</v>
      </c>
      <c r="K795" s="34">
        <v>20734</v>
      </c>
      <c r="M795" s="34">
        <v>22562</v>
      </c>
      <c r="O795" s="34">
        <v>1290</v>
      </c>
      <c r="P795" s="41">
        <v>12531807.499999998</v>
      </c>
      <c r="Q795" s="34">
        <v>26690</v>
      </c>
      <c r="R795" s="34">
        <f t="shared" si="216"/>
        <v>26690</v>
      </c>
      <c r="T795" s="34">
        <v>20818</v>
      </c>
      <c r="V795" s="34">
        <v>0</v>
      </c>
      <c r="X795" s="34">
        <v>0</v>
      </c>
      <c r="Y795" s="41">
        <v>13776697.499999994</v>
      </c>
      <c r="Z795" s="34">
        <v>0</v>
      </c>
      <c r="AA795" s="34">
        <v>9551</v>
      </c>
      <c r="AB795" s="35">
        <f t="shared" si="217"/>
        <v>20734</v>
      </c>
      <c r="AC795" s="35">
        <f t="shared" si="218"/>
        <v>26690</v>
      </c>
      <c r="AD795" s="35">
        <f t="shared" si="219"/>
        <v>0</v>
      </c>
      <c r="AE795" s="70">
        <f t="shared" si="220"/>
        <v>19250</v>
      </c>
      <c r="AF795" s="70">
        <f t="shared" si="221"/>
        <v>2014</v>
      </c>
      <c r="AG795" s="70">
        <f t="shared" si="222"/>
        <v>26690</v>
      </c>
      <c r="AH795" s="70">
        <f t="shared" si="223"/>
        <v>2018</v>
      </c>
      <c r="AI795" s="70">
        <f t="shared" si="224"/>
        <v>20818</v>
      </c>
      <c r="AJ795" s="70">
        <f t="shared" si="225"/>
        <v>2018</v>
      </c>
      <c r="AK795" s="70" t="str">
        <f t="shared" si="226"/>
        <v>Adjust</v>
      </c>
      <c r="AL795" s="72">
        <f>IF(AK795="Adjust",(_xlfn.XLOOKUP(A795,'Adj factor'!A:A,'Adj factor'!I:I,,0)*AI795),'Aggregate (2)'!AI795)</f>
        <v>21521.348323221548</v>
      </c>
      <c r="AM795" s="72">
        <f t="shared" si="227"/>
        <v>26690</v>
      </c>
      <c r="AN795" s="73" t="str">
        <f t="shared" si="228"/>
        <v>Decreasing</v>
      </c>
      <c r="AO795" s="42">
        <f>VLOOKUP(B795,'Growthrates source'!A$2:H$49,8,FALSE)</f>
        <v>-1.4357349923836749E-2</v>
      </c>
      <c r="AP795" s="42">
        <f>VLOOKUP(B795,'Growthrates source'!A$2:I$49,9,FALSE)</f>
        <v>0.17354491154631502</v>
      </c>
      <c r="AQ795" s="41">
        <f t="shared" si="229"/>
        <v>10261.844615532345</v>
      </c>
      <c r="AR795" s="41">
        <f t="shared" si="230"/>
        <v>16075.246360391191</v>
      </c>
      <c r="AS795" s="43">
        <f t="shared" si="231"/>
        <v>17.34023417603419</v>
      </c>
      <c r="AT795" s="43">
        <f t="shared" si="232"/>
        <v>21.297805603860422</v>
      </c>
      <c r="AU795" s="43">
        <f t="shared" si="233"/>
        <v>19.373293200347913</v>
      </c>
    </row>
    <row r="796" spans="1:47" x14ac:dyDescent="0.35">
      <c r="A796" t="str">
        <f>_xlfn.XLOOKUP(B796,'country codes'!G:G,'country codes'!H:H,,0)</f>
        <v>Rwanda</v>
      </c>
      <c r="B796" s="34" t="s">
        <v>184</v>
      </c>
      <c r="C796" s="41">
        <v>10840336</v>
      </c>
      <c r="D796" s="34" t="s">
        <v>138</v>
      </c>
      <c r="E796" s="34">
        <v>0</v>
      </c>
      <c r="F796" s="41">
        <v>11101349.499999996</v>
      </c>
      <c r="G796" s="34">
        <v>1244</v>
      </c>
      <c r="I796" s="34">
        <v>1384</v>
      </c>
      <c r="K796" s="34">
        <v>1736</v>
      </c>
      <c r="M796" s="34">
        <v>2140</v>
      </c>
      <c r="O796" s="34">
        <v>4288</v>
      </c>
      <c r="P796" s="41">
        <v>12531807.499999998</v>
      </c>
      <c r="Q796" s="34">
        <v>2942</v>
      </c>
      <c r="R796" s="34">
        <f t="shared" si="216"/>
        <v>2942</v>
      </c>
      <c r="T796" s="34">
        <v>3122</v>
      </c>
      <c r="V796" s="34">
        <v>0</v>
      </c>
      <c r="X796" s="34">
        <v>0</v>
      </c>
      <c r="Y796" s="41">
        <v>13776697.499999994</v>
      </c>
      <c r="Z796" s="34">
        <v>0</v>
      </c>
      <c r="AA796" s="34">
        <v>1207</v>
      </c>
      <c r="AB796" s="35">
        <f t="shared" si="217"/>
        <v>1736</v>
      </c>
      <c r="AC796" s="35">
        <f t="shared" si="218"/>
        <v>4288</v>
      </c>
      <c r="AD796" s="35">
        <f t="shared" si="219"/>
        <v>0</v>
      </c>
      <c r="AE796" s="70">
        <f t="shared" si="220"/>
        <v>1244</v>
      </c>
      <c r="AF796" s="70">
        <f t="shared" si="221"/>
        <v>2013</v>
      </c>
      <c r="AG796" s="70">
        <f t="shared" si="222"/>
        <v>2942</v>
      </c>
      <c r="AH796" s="70">
        <f t="shared" si="223"/>
        <v>2018</v>
      </c>
      <c r="AI796" s="70">
        <f t="shared" si="224"/>
        <v>3122</v>
      </c>
      <c r="AJ796" s="70">
        <f t="shared" si="225"/>
        <v>2018</v>
      </c>
      <c r="AK796" s="70" t="str">
        <f t="shared" si="226"/>
        <v/>
      </c>
      <c r="AL796" s="72">
        <f>IF(AK796="Adjust",(_xlfn.XLOOKUP(A796,'Adj factor'!A:A,'Adj factor'!I:I,,0)*AI796),'Aggregate (2)'!AI796)</f>
        <v>3122</v>
      </c>
      <c r="AM796" s="72">
        <f t="shared" si="227"/>
        <v>3122</v>
      </c>
      <c r="AN796" s="73" t="str">
        <f t="shared" si="228"/>
        <v>Increasing</v>
      </c>
      <c r="AO796" s="42">
        <f>VLOOKUP(B796,'Growthrates source'!A$2:H$49,8,FALSE)</f>
        <v>-1.4357349923836749E-2</v>
      </c>
      <c r="AP796" s="42">
        <f>VLOOKUP(B796,'Growthrates source'!A$2:I$49,9,FALSE)</f>
        <v>0.17354491154631502</v>
      </c>
      <c r="AQ796" s="41">
        <f t="shared" si="229"/>
        <v>1296.8324207881417</v>
      </c>
      <c r="AR796" s="41">
        <f t="shared" si="230"/>
        <v>2031.4964251902595</v>
      </c>
      <c r="AS796" s="43">
        <f t="shared" si="231"/>
        <v>1.1205844838954042</v>
      </c>
      <c r="AT796" s="43">
        <f t="shared" si="232"/>
        <v>2.3476262302943933</v>
      </c>
      <c r="AU796" s="43">
        <f t="shared" si="233"/>
        <v>2.2661454241845704</v>
      </c>
    </row>
    <row r="797" spans="1:47" x14ac:dyDescent="0.35">
      <c r="A797" t="str">
        <f>_xlfn.XLOOKUP(B797,'country codes'!G:G,'country codes'!H:H,,0)</f>
        <v>Rwanda</v>
      </c>
      <c r="B797" s="34" t="s">
        <v>184</v>
      </c>
      <c r="C797" s="41">
        <v>10840337</v>
      </c>
      <c r="D797" s="34" t="s">
        <v>82</v>
      </c>
      <c r="E797" s="34">
        <v>0</v>
      </c>
      <c r="F797" s="41">
        <v>11101349.499999996</v>
      </c>
      <c r="G797" s="34">
        <v>0</v>
      </c>
      <c r="I797" s="34">
        <v>0</v>
      </c>
      <c r="K797" s="34">
        <v>0</v>
      </c>
      <c r="M797" s="34">
        <v>0</v>
      </c>
      <c r="O797" s="34">
        <v>0</v>
      </c>
      <c r="P797" s="41">
        <v>12531807.499999998</v>
      </c>
      <c r="Q797" s="34">
        <v>497</v>
      </c>
      <c r="R797" s="34">
        <f t="shared" si="216"/>
        <v>497</v>
      </c>
      <c r="T797" s="34">
        <v>194</v>
      </c>
      <c r="V797" s="34">
        <v>0</v>
      </c>
      <c r="X797" s="34">
        <v>114</v>
      </c>
      <c r="Y797" s="41">
        <v>13776697.499999994</v>
      </c>
      <c r="Z797" s="34">
        <v>143</v>
      </c>
      <c r="AA797" s="34">
        <v>167</v>
      </c>
      <c r="AB797" s="35">
        <f t="shared" si="217"/>
        <v>0</v>
      </c>
      <c r="AC797" s="35">
        <f t="shared" si="218"/>
        <v>497</v>
      </c>
      <c r="AD797" s="35">
        <f t="shared" si="219"/>
        <v>143</v>
      </c>
      <c r="AE797" s="70">
        <f t="shared" si="220"/>
        <v>0</v>
      </c>
      <c r="AF797" s="70" t="str">
        <f t="shared" si="221"/>
        <v/>
      </c>
      <c r="AG797" s="70">
        <f t="shared" si="222"/>
        <v>497</v>
      </c>
      <c r="AH797" s="70">
        <f t="shared" si="223"/>
        <v>2018</v>
      </c>
      <c r="AI797" s="70">
        <f t="shared" si="224"/>
        <v>143</v>
      </c>
      <c r="AJ797" s="70">
        <f t="shared" si="225"/>
        <v>2022</v>
      </c>
      <c r="AK797" s="70" t="str">
        <f t="shared" si="226"/>
        <v>Adjust</v>
      </c>
      <c r="AL797" s="72">
        <f>IF(AK797="Adjust",(_xlfn.XLOOKUP(A797,'Adj factor'!A:A,'Adj factor'!I:I,,0)*AI797),'Aggregate (2)'!AI797)</f>
        <v>147.83133875591705</v>
      </c>
      <c r="AM797" s="77">
        <v>898</v>
      </c>
      <c r="AN797" s="73" t="str">
        <f t="shared" si="228"/>
        <v>Decreasing</v>
      </c>
      <c r="AO797" s="42">
        <f>VLOOKUP(B797,'Growthrates source'!A$2:H$49,8,FALSE)</f>
        <v>-1.4357349923836749E-2</v>
      </c>
      <c r="AP797" s="42">
        <f>VLOOKUP(B797,'Growthrates source'!A$2:I$49,9,FALSE)</f>
        <v>0.17354491154631502</v>
      </c>
      <c r="AQ797" s="41">
        <f t="shared" si="229"/>
        <v>179.42917503862441</v>
      </c>
      <c r="AR797" s="41">
        <f t="shared" si="230"/>
        <v>281.0769701795968</v>
      </c>
      <c r="AS797" s="43">
        <f t="shared" si="231"/>
        <v>0</v>
      </c>
      <c r="AT797" s="43">
        <f t="shared" si="232"/>
        <v>0.39659083496135739</v>
      </c>
      <c r="AU797" s="43">
        <f t="shared" si="233"/>
        <v>0.65182530138300587</v>
      </c>
    </row>
    <row r="798" spans="1:47" x14ac:dyDescent="0.35">
      <c r="A798" t="str">
        <f>_xlfn.XLOOKUP(B798,'country codes'!G:G,'country codes'!H:H,,0)</f>
        <v>Rwanda</v>
      </c>
      <c r="B798" s="34" t="s">
        <v>184</v>
      </c>
      <c r="C798" s="41">
        <v>10840338</v>
      </c>
      <c r="D798" s="34" t="s">
        <v>60</v>
      </c>
      <c r="E798" s="34">
        <v>0</v>
      </c>
      <c r="F798" s="41">
        <v>11101349.499999996</v>
      </c>
      <c r="G798" s="34">
        <v>0</v>
      </c>
      <c r="I798" s="34">
        <v>0</v>
      </c>
      <c r="K798" s="34">
        <v>0</v>
      </c>
      <c r="M798" s="34">
        <v>0</v>
      </c>
      <c r="O798" s="34">
        <v>0</v>
      </c>
      <c r="P798" s="41">
        <v>12531807.499999998</v>
      </c>
      <c r="Q798" s="34">
        <v>380</v>
      </c>
      <c r="R798" s="34">
        <f t="shared" si="216"/>
        <v>380</v>
      </c>
      <c r="T798" s="34">
        <v>234</v>
      </c>
      <c r="V798" s="34">
        <v>0</v>
      </c>
      <c r="X798" s="34">
        <v>127</v>
      </c>
      <c r="Y798" s="41">
        <v>13776697.499999994</v>
      </c>
      <c r="Z798" s="34">
        <v>0</v>
      </c>
      <c r="AA798" s="34">
        <v>228</v>
      </c>
      <c r="AB798" s="35">
        <f t="shared" si="217"/>
        <v>0</v>
      </c>
      <c r="AC798" s="35">
        <f t="shared" si="218"/>
        <v>380</v>
      </c>
      <c r="AD798" s="35">
        <f t="shared" si="219"/>
        <v>127</v>
      </c>
      <c r="AE798" s="70">
        <f t="shared" si="220"/>
        <v>0</v>
      </c>
      <c r="AF798" s="70" t="str">
        <f t="shared" si="221"/>
        <v/>
      </c>
      <c r="AG798" s="70">
        <f t="shared" si="222"/>
        <v>380</v>
      </c>
      <c r="AH798" s="70">
        <f t="shared" si="223"/>
        <v>2018</v>
      </c>
      <c r="AI798" s="70">
        <f t="shared" si="224"/>
        <v>127</v>
      </c>
      <c r="AJ798" s="70">
        <f t="shared" si="225"/>
        <v>2021</v>
      </c>
      <c r="AK798" s="70" t="str">
        <f t="shared" si="226"/>
        <v>Adjust</v>
      </c>
      <c r="AL798" s="72">
        <f>IF(AK798="Adjust",(_xlfn.XLOOKUP(A798,'Adj factor'!A:A,'Adj factor'!I:I,,0)*AI798),'Aggregate (2)'!AI798)</f>
        <v>131.29076938462563</v>
      </c>
      <c r="AM798" s="72">
        <f t="shared" si="227"/>
        <v>380</v>
      </c>
      <c r="AN798" s="73" t="str">
        <f t="shared" si="228"/>
        <v>Decreasing</v>
      </c>
      <c r="AO798" s="42">
        <f>VLOOKUP(B798,'Growthrates source'!A$2:H$49,8,FALSE)</f>
        <v>-1.4357349923836749E-2</v>
      </c>
      <c r="AP798" s="42">
        <f>VLOOKUP(B798,'Growthrates source'!A$2:I$49,9,FALSE)</f>
        <v>0.17354491154631502</v>
      </c>
      <c r="AQ798" s="41">
        <f t="shared" si="229"/>
        <v>244.96917310662494</v>
      </c>
      <c r="AR798" s="41">
        <f t="shared" si="230"/>
        <v>383.74580359849142</v>
      </c>
      <c r="AS798" s="43">
        <f t="shared" si="231"/>
        <v>0</v>
      </c>
      <c r="AT798" s="43">
        <f t="shared" si="232"/>
        <v>0.30322840500063541</v>
      </c>
      <c r="AU798" s="43">
        <f t="shared" si="233"/>
        <v>0.27582807853623859</v>
      </c>
    </row>
    <row r="799" spans="1:47" x14ac:dyDescent="0.35">
      <c r="A799" t="str">
        <f>_xlfn.XLOOKUP(B799,'country codes'!G:G,'country codes'!H:H,,0)</f>
        <v>Rwanda</v>
      </c>
      <c r="B799" s="34" t="s">
        <v>184</v>
      </c>
      <c r="C799" s="41">
        <v>10840339</v>
      </c>
      <c r="D799" s="34" t="s">
        <v>127</v>
      </c>
      <c r="E799" s="34">
        <v>0</v>
      </c>
      <c r="F799" s="41">
        <v>11101349.499999996</v>
      </c>
      <c r="G799" s="34">
        <v>0</v>
      </c>
      <c r="I799" s="34">
        <v>0</v>
      </c>
      <c r="K799" s="34">
        <v>0</v>
      </c>
      <c r="M799" s="34">
        <v>0</v>
      </c>
      <c r="O799" s="34">
        <v>0</v>
      </c>
      <c r="P799" s="41">
        <v>12531807.499999998</v>
      </c>
      <c r="Q799" s="34">
        <v>45000</v>
      </c>
      <c r="R799" s="34">
        <f t="shared" si="216"/>
        <v>45000</v>
      </c>
      <c r="T799" s="34">
        <v>0</v>
      </c>
      <c r="V799" s="34">
        <v>58567</v>
      </c>
      <c r="X799" s="34">
        <v>0</v>
      </c>
      <c r="Y799" s="41">
        <v>13776697.499999994</v>
      </c>
      <c r="Z799" s="34">
        <v>0</v>
      </c>
      <c r="AA799" s="34">
        <v>45000</v>
      </c>
      <c r="AB799" s="35">
        <f t="shared" si="217"/>
        <v>0</v>
      </c>
      <c r="AC799" s="35">
        <f t="shared" si="218"/>
        <v>45000</v>
      </c>
      <c r="AD799" s="35">
        <f t="shared" si="219"/>
        <v>58567</v>
      </c>
      <c r="AE799" s="70">
        <f t="shared" si="220"/>
        <v>0</v>
      </c>
      <c r="AF799" s="70" t="str">
        <f t="shared" si="221"/>
        <v/>
      </c>
      <c r="AG799" s="70">
        <f t="shared" si="222"/>
        <v>45000</v>
      </c>
      <c r="AH799" s="70">
        <f t="shared" si="223"/>
        <v>2018</v>
      </c>
      <c r="AI799" s="70">
        <f t="shared" si="224"/>
        <v>58567</v>
      </c>
      <c r="AJ799" s="70">
        <f t="shared" si="225"/>
        <v>2020</v>
      </c>
      <c r="AK799" s="70" t="str">
        <f t="shared" si="226"/>
        <v/>
      </c>
      <c r="AL799" s="72">
        <f>IF(AK799="Adjust",(_xlfn.XLOOKUP(A799,'Adj factor'!A:A,'Adj factor'!I:I,,0)*AI799),'Aggregate (2)'!AI799)</f>
        <v>58567</v>
      </c>
      <c r="AM799" s="72">
        <f t="shared" si="227"/>
        <v>58567</v>
      </c>
      <c r="AN799" s="73" t="str">
        <f t="shared" si="228"/>
        <v>Increasing</v>
      </c>
      <c r="AO799" s="42">
        <f>VLOOKUP(B799,'Growthrates source'!A$2:H$49,8,FALSE)</f>
        <v>-1.4357349923836749E-2</v>
      </c>
      <c r="AP799" s="42">
        <f>VLOOKUP(B799,'Growthrates source'!A$2:I$49,9,FALSE)</f>
        <v>0.17354491154631502</v>
      </c>
      <c r="AQ799" s="41">
        <f t="shared" si="229"/>
        <v>48349.178902623345</v>
      </c>
      <c r="AR799" s="41">
        <f t="shared" si="230"/>
        <v>75739.303341807521</v>
      </c>
      <c r="AS799" s="43">
        <f t="shared" si="231"/>
        <v>0</v>
      </c>
      <c r="AT799" s="43">
        <f t="shared" si="232"/>
        <v>35.908626907969982</v>
      </c>
      <c r="AU799" s="43">
        <f t="shared" si="233"/>
        <v>42.511639672715482</v>
      </c>
    </row>
    <row r="800" spans="1:47" x14ac:dyDescent="0.35">
      <c r="A800" t="str">
        <f>_xlfn.XLOOKUP(B800,'country codes'!G:G,'country codes'!H:H,,0)</f>
        <v>Rwanda</v>
      </c>
      <c r="B800" s="34" t="s">
        <v>184</v>
      </c>
      <c r="C800" s="41">
        <v>10840340</v>
      </c>
      <c r="D800" s="34" t="s">
        <v>61</v>
      </c>
      <c r="E800" s="34">
        <v>0</v>
      </c>
      <c r="F800" s="41">
        <v>11101349.499999996</v>
      </c>
      <c r="G800" s="34">
        <v>0</v>
      </c>
      <c r="I800" s="34">
        <v>0</v>
      </c>
      <c r="K800" s="34">
        <v>0</v>
      </c>
      <c r="M800" s="34">
        <v>0</v>
      </c>
      <c r="O800" s="34">
        <v>0</v>
      </c>
      <c r="P800" s="41">
        <v>12531807.499999998</v>
      </c>
      <c r="Q800" s="34">
        <v>0</v>
      </c>
      <c r="R800" s="34">
        <f t="shared" si="216"/>
        <v>0</v>
      </c>
      <c r="T800" s="34">
        <v>0</v>
      </c>
      <c r="V800" s="34">
        <v>0</v>
      </c>
      <c r="X800" s="34">
        <v>207</v>
      </c>
      <c r="Y800" s="41">
        <v>13776697.499999994</v>
      </c>
      <c r="Z800" s="34">
        <v>0</v>
      </c>
      <c r="AA800" s="34">
        <v>0</v>
      </c>
      <c r="AB800" s="35">
        <f t="shared" si="217"/>
        <v>0</v>
      </c>
      <c r="AC800" s="35">
        <f t="shared" si="218"/>
        <v>0</v>
      </c>
      <c r="AD800" s="35">
        <f t="shared" si="219"/>
        <v>207</v>
      </c>
      <c r="AE800" s="70">
        <f t="shared" si="220"/>
        <v>0</v>
      </c>
      <c r="AF800" s="70" t="str">
        <f t="shared" si="221"/>
        <v/>
      </c>
      <c r="AG800" s="70">
        <f t="shared" si="222"/>
        <v>0</v>
      </c>
      <c r="AH800" s="70" t="str">
        <f t="shared" si="223"/>
        <v/>
      </c>
      <c r="AI800" s="70">
        <f t="shared" si="224"/>
        <v>207</v>
      </c>
      <c r="AJ800" s="70">
        <f t="shared" si="225"/>
        <v>2021</v>
      </c>
      <c r="AK800" s="70" t="str">
        <f t="shared" si="226"/>
        <v/>
      </c>
      <c r="AL800" s="72">
        <f>IF(AK800="Adjust",(_xlfn.XLOOKUP(A800,'Adj factor'!A:A,'Adj factor'!I:I,,0)*AI800),'Aggregate (2)'!AI800)</f>
        <v>207</v>
      </c>
      <c r="AM800" s="75">
        <v>224</v>
      </c>
      <c r="AN800" s="73" t="str">
        <f t="shared" si="228"/>
        <v>Increasing</v>
      </c>
      <c r="AO800" s="42">
        <f>VLOOKUP(B800,'Growthrates source'!A$2:H$49,8,FALSE)</f>
        <v>-1.4357349923836749E-2</v>
      </c>
      <c r="AP800" s="42">
        <f>VLOOKUP(B800,'Growthrates source'!A$2:I$49,9,FALSE)</f>
        <v>0.17354491154631502</v>
      </c>
      <c r="AQ800" s="41">
        <f t="shared" si="229"/>
        <v>0</v>
      </c>
      <c r="AR800" s="41">
        <f t="shared" si="230"/>
        <v>0</v>
      </c>
      <c r="AS800" s="43">
        <f t="shared" si="231"/>
        <v>0</v>
      </c>
      <c r="AT800" s="43">
        <f t="shared" si="232"/>
        <v>0</v>
      </c>
      <c r="AU800" s="43">
        <f t="shared" si="233"/>
        <v>0.16259339366346695</v>
      </c>
    </row>
    <row r="801" spans="1:47" x14ac:dyDescent="0.35">
      <c r="A801" t="str">
        <f>_xlfn.XLOOKUP(B801,'country codes'!G:G,'country codes'!H:H,,0)</f>
        <v>Rwanda</v>
      </c>
      <c r="B801" s="34" t="s">
        <v>184</v>
      </c>
      <c r="C801" s="41">
        <v>10840341</v>
      </c>
      <c r="D801" s="34" t="s">
        <v>62</v>
      </c>
      <c r="E801" s="34">
        <v>0</v>
      </c>
      <c r="F801" s="41">
        <v>11101349.499999996</v>
      </c>
      <c r="G801" s="34">
        <v>0</v>
      </c>
      <c r="I801" s="34">
        <v>0</v>
      </c>
      <c r="K801" s="34">
        <v>0</v>
      </c>
      <c r="M801" s="34">
        <v>0</v>
      </c>
      <c r="O801" s="34">
        <v>0</v>
      </c>
      <c r="P801" s="41">
        <v>12531807.499999998</v>
      </c>
      <c r="Q801" s="34">
        <v>0</v>
      </c>
      <c r="R801" s="34">
        <f t="shared" si="216"/>
        <v>0</v>
      </c>
      <c r="T801" s="34">
        <v>0</v>
      </c>
      <c r="V801" s="34">
        <v>0</v>
      </c>
      <c r="X801" s="34">
        <v>226</v>
      </c>
      <c r="Y801" s="41">
        <v>13776697.499999994</v>
      </c>
      <c r="Z801" s="34">
        <v>0</v>
      </c>
      <c r="AA801" s="34">
        <v>0</v>
      </c>
      <c r="AB801" s="35">
        <f t="shared" si="217"/>
        <v>0</v>
      </c>
      <c r="AC801" s="35">
        <f t="shared" si="218"/>
        <v>0</v>
      </c>
      <c r="AD801" s="35">
        <f t="shared" si="219"/>
        <v>226</v>
      </c>
      <c r="AE801" s="70">
        <f t="shared" si="220"/>
        <v>0</v>
      </c>
      <c r="AF801" s="70" t="str">
        <f t="shared" si="221"/>
        <v/>
      </c>
      <c r="AG801" s="70">
        <f t="shared" si="222"/>
        <v>0</v>
      </c>
      <c r="AH801" s="70" t="str">
        <f t="shared" si="223"/>
        <v/>
      </c>
      <c r="AI801" s="70">
        <f t="shared" si="224"/>
        <v>226</v>
      </c>
      <c r="AJ801" s="70">
        <f t="shared" si="225"/>
        <v>2021</v>
      </c>
      <c r="AK801" s="70" t="str">
        <f t="shared" si="226"/>
        <v/>
      </c>
      <c r="AL801" s="72">
        <f>IF(AK801="Adjust",(_xlfn.XLOOKUP(A801,'Adj factor'!A:A,'Adj factor'!I:I,,0)*AI801),'Aggregate (2)'!AI801)</f>
        <v>226</v>
      </c>
      <c r="AM801" s="72">
        <f t="shared" si="227"/>
        <v>226</v>
      </c>
      <c r="AN801" s="73" t="str">
        <f t="shared" si="228"/>
        <v>Increasing</v>
      </c>
      <c r="AO801" s="42">
        <f>VLOOKUP(B801,'Growthrates source'!A$2:H$49,8,FALSE)</f>
        <v>-1.4357349923836749E-2</v>
      </c>
      <c r="AP801" s="42">
        <f>VLOOKUP(B801,'Growthrates source'!A$2:I$49,9,FALSE)</f>
        <v>0.17354491154631502</v>
      </c>
      <c r="AQ801" s="41">
        <f t="shared" si="229"/>
        <v>0</v>
      </c>
      <c r="AR801" s="41">
        <f t="shared" si="230"/>
        <v>0</v>
      </c>
      <c r="AS801" s="43">
        <f t="shared" si="231"/>
        <v>0</v>
      </c>
      <c r="AT801" s="43">
        <f t="shared" si="232"/>
        <v>0</v>
      </c>
      <c r="AU801" s="43">
        <f t="shared" si="233"/>
        <v>0.16404512039260505</v>
      </c>
    </row>
    <row r="802" spans="1:47" x14ac:dyDescent="0.35">
      <c r="A802" t="str">
        <f>_xlfn.XLOOKUP(B802,'country codes'!G:G,'country codes'!H:H,,0)</f>
        <v>Rwanda</v>
      </c>
      <c r="B802" s="34" t="s">
        <v>184</v>
      </c>
      <c r="C802" s="41">
        <v>10840342</v>
      </c>
      <c r="D802" s="34" t="s">
        <v>227</v>
      </c>
      <c r="E802" s="34">
        <v>0</v>
      </c>
      <c r="F802" s="41">
        <v>11101349.499999996</v>
      </c>
      <c r="G802" s="34">
        <v>0</v>
      </c>
      <c r="I802" s="34">
        <v>0</v>
      </c>
      <c r="K802" s="34">
        <v>0</v>
      </c>
      <c r="M802" s="34">
        <v>0</v>
      </c>
      <c r="O802" s="34">
        <v>0</v>
      </c>
      <c r="P802" s="41">
        <v>12531807.499999998</v>
      </c>
      <c r="Q802" s="34">
        <v>0</v>
      </c>
      <c r="R802" s="34">
        <f t="shared" si="216"/>
        <v>0</v>
      </c>
      <c r="T802" s="34">
        <v>0</v>
      </c>
      <c r="V802" s="34">
        <v>0</v>
      </c>
      <c r="X802" s="34">
        <v>0</v>
      </c>
      <c r="Y802" s="41">
        <v>13776697.499999994</v>
      </c>
      <c r="Z802" s="34">
        <v>0</v>
      </c>
      <c r="AA802" s="34">
        <v>0</v>
      </c>
      <c r="AB802" s="35">
        <f t="shared" si="217"/>
        <v>0</v>
      </c>
      <c r="AC802" s="35">
        <f t="shared" si="218"/>
        <v>0</v>
      </c>
      <c r="AD802" s="35">
        <f t="shared" si="219"/>
        <v>0</v>
      </c>
      <c r="AE802" s="70">
        <f t="shared" si="220"/>
        <v>0</v>
      </c>
      <c r="AF802" s="70" t="str">
        <f t="shared" si="221"/>
        <v/>
      </c>
      <c r="AG802" s="70">
        <f t="shared" si="222"/>
        <v>0</v>
      </c>
      <c r="AH802" s="70" t="str">
        <f t="shared" si="223"/>
        <v/>
      </c>
      <c r="AI802" s="70">
        <f t="shared" si="224"/>
        <v>0</v>
      </c>
      <c r="AJ802" s="70" t="str">
        <f t="shared" si="225"/>
        <v/>
      </c>
      <c r="AK802" s="70" t="str">
        <f t="shared" si="226"/>
        <v/>
      </c>
      <c r="AL802" s="72">
        <f>IF(AK802="Adjust",(_xlfn.XLOOKUP(A802,'Adj factor'!A:A,'Adj factor'!I:I,,0)*AI802),'Aggregate (2)'!AI802)</f>
        <v>0</v>
      </c>
      <c r="AM802" s="72">
        <f t="shared" si="227"/>
        <v>0</v>
      </c>
      <c r="AN802" s="73" t="str">
        <f t="shared" si="228"/>
        <v>No change</v>
      </c>
      <c r="AO802" s="42">
        <f>VLOOKUP(B802,'Growthrates source'!A$2:H$49,8,FALSE)</f>
        <v>-1.4357349923836749E-2</v>
      </c>
      <c r="AP802" s="42">
        <f>VLOOKUP(B802,'Growthrates source'!A$2:I$49,9,FALSE)</f>
        <v>0.17354491154631502</v>
      </c>
      <c r="AQ802" s="41">
        <f t="shared" si="229"/>
        <v>0</v>
      </c>
      <c r="AR802" s="41">
        <f t="shared" si="230"/>
        <v>0</v>
      </c>
      <c r="AS802" s="43">
        <f t="shared" si="231"/>
        <v>0</v>
      </c>
      <c r="AT802" s="43">
        <f t="shared" si="232"/>
        <v>0</v>
      </c>
      <c r="AU802" s="43">
        <f t="shared" si="233"/>
        <v>0</v>
      </c>
    </row>
    <row r="803" spans="1:47" x14ac:dyDescent="0.35">
      <c r="A803" t="str">
        <f>_xlfn.XLOOKUP(B803,'country codes'!G:G,'country codes'!H:H,,0)</f>
        <v>Rwanda</v>
      </c>
      <c r="B803" s="34" t="s">
        <v>184</v>
      </c>
      <c r="C803" s="41">
        <v>10840343</v>
      </c>
      <c r="D803" s="34" t="s">
        <v>228</v>
      </c>
      <c r="E803" s="34">
        <v>0</v>
      </c>
      <c r="F803" s="41">
        <v>11101349.499999996</v>
      </c>
      <c r="G803" s="34">
        <v>0</v>
      </c>
      <c r="I803" s="34">
        <v>0</v>
      </c>
      <c r="K803" s="34">
        <v>0</v>
      </c>
      <c r="M803" s="34">
        <v>0</v>
      </c>
      <c r="O803" s="34">
        <v>0</v>
      </c>
      <c r="P803" s="41">
        <v>12531807.499999998</v>
      </c>
      <c r="Q803" s="34">
        <v>0</v>
      </c>
      <c r="R803" s="34">
        <f t="shared" si="216"/>
        <v>0</v>
      </c>
      <c r="T803" s="34">
        <v>0</v>
      </c>
      <c r="V803" s="34">
        <v>0</v>
      </c>
      <c r="X803" s="34">
        <v>0</v>
      </c>
      <c r="Y803" s="41">
        <v>13776697.499999994</v>
      </c>
      <c r="Z803" s="34">
        <v>0</v>
      </c>
      <c r="AA803" s="34">
        <v>0</v>
      </c>
      <c r="AB803" s="35">
        <f t="shared" si="217"/>
        <v>0</v>
      </c>
      <c r="AC803" s="35">
        <f t="shared" si="218"/>
        <v>0</v>
      </c>
      <c r="AD803" s="35">
        <f t="shared" si="219"/>
        <v>0</v>
      </c>
      <c r="AE803" s="70">
        <f t="shared" si="220"/>
        <v>0</v>
      </c>
      <c r="AF803" s="70" t="str">
        <f t="shared" si="221"/>
        <v/>
      </c>
      <c r="AG803" s="70">
        <f t="shared" si="222"/>
        <v>0</v>
      </c>
      <c r="AH803" s="70" t="str">
        <f t="shared" si="223"/>
        <v/>
      </c>
      <c r="AI803" s="70">
        <f t="shared" si="224"/>
        <v>0</v>
      </c>
      <c r="AJ803" s="70" t="str">
        <f t="shared" si="225"/>
        <v/>
      </c>
      <c r="AK803" s="70" t="str">
        <f t="shared" si="226"/>
        <v/>
      </c>
      <c r="AL803" s="72">
        <f>IF(AK803="Adjust",(_xlfn.XLOOKUP(A803,'Adj factor'!A:A,'Adj factor'!I:I,,0)*AI803),'Aggregate (2)'!AI803)</f>
        <v>0</v>
      </c>
      <c r="AM803" s="72">
        <f t="shared" si="227"/>
        <v>0</v>
      </c>
      <c r="AN803" s="73" t="str">
        <f t="shared" si="228"/>
        <v>No change</v>
      </c>
      <c r="AO803" s="42">
        <f>VLOOKUP(B803,'Growthrates source'!A$2:H$49,8,FALSE)</f>
        <v>-1.4357349923836749E-2</v>
      </c>
      <c r="AP803" s="42">
        <f>VLOOKUP(B803,'Growthrates source'!A$2:I$49,9,FALSE)</f>
        <v>0.17354491154631502</v>
      </c>
      <c r="AQ803" s="41">
        <f t="shared" si="229"/>
        <v>0</v>
      </c>
      <c r="AR803" s="41">
        <f t="shared" si="230"/>
        <v>0</v>
      </c>
      <c r="AS803" s="43">
        <f t="shared" si="231"/>
        <v>0</v>
      </c>
      <c r="AT803" s="43">
        <f t="shared" si="232"/>
        <v>0</v>
      </c>
      <c r="AU803" s="43">
        <f t="shared" si="233"/>
        <v>0</v>
      </c>
    </row>
    <row r="804" spans="1:47" x14ac:dyDescent="0.35">
      <c r="A804" t="str">
        <f>_xlfn.XLOOKUP(B804,'country codes'!G:G,'country codes'!H:H,,0)</f>
        <v>Rwanda</v>
      </c>
      <c r="B804" s="34" t="s">
        <v>184</v>
      </c>
      <c r="C804" s="41">
        <v>10840344</v>
      </c>
      <c r="D804" s="34" t="s">
        <v>229</v>
      </c>
      <c r="E804" s="34">
        <v>0</v>
      </c>
      <c r="F804" s="41">
        <v>11101349.499999996</v>
      </c>
      <c r="G804" s="34">
        <v>0</v>
      </c>
      <c r="I804" s="34">
        <v>0</v>
      </c>
      <c r="K804" s="34">
        <v>23</v>
      </c>
      <c r="M804" s="34">
        <v>0</v>
      </c>
      <c r="O804" s="34">
        <v>0</v>
      </c>
      <c r="P804" s="41">
        <v>12531807.499999998</v>
      </c>
      <c r="Q804" s="34">
        <v>0</v>
      </c>
      <c r="R804" s="34">
        <f t="shared" si="216"/>
        <v>0</v>
      </c>
      <c r="T804" s="34">
        <v>0</v>
      </c>
      <c r="V804" s="34">
        <v>0</v>
      </c>
      <c r="X804" s="34">
        <v>0</v>
      </c>
      <c r="Y804" s="41">
        <v>13776697.499999994</v>
      </c>
      <c r="Z804" s="34">
        <v>0</v>
      </c>
      <c r="AA804" s="34">
        <v>0</v>
      </c>
      <c r="AB804" s="35">
        <f t="shared" si="217"/>
        <v>23</v>
      </c>
      <c r="AC804" s="35">
        <f t="shared" si="218"/>
        <v>0</v>
      </c>
      <c r="AD804" s="35">
        <f t="shared" si="219"/>
        <v>0</v>
      </c>
      <c r="AE804" s="70">
        <f t="shared" si="220"/>
        <v>23</v>
      </c>
      <c r="AF804" s="70">
        <f t="shared" si="221"/>
        <v>2015</v>
      </c>
      <c r="AG804" s="70">
        <f t="shared" si="222"/>
        <v>0</v>
      </c>
      <c r="AH804" s="70" t="str">
        <f t="shared" si="223"/>
        <v/>
      </c>
      <c r="AI804" s="70">
        <f t="shared" si="224"/>
        <v>0</v>
      </c>
      <c r="AJ804" s="70" t="str">
        <f t="shared" si="225"/>
        <v/>
      </c>
      <c r="AK804" s="70" t="str">
        <f t="shared" si="226"/>
        <v/>
      </c>
      <c r="AL804" s="72">
        <f>IF(AK804="Adjust",(_xlfn.XLOOKUP(A804,'Adj factor'!A:A,'Adj factor'!I:I,,0)*AI804),'Aggregate (2)'!AI804)</f>
        <v>0</v>
      </c>
      <c r="AM804" s="72">
        <f t="shared" si="227"/>
        <v>0</v>
      </c>
      <c r="AN804" s="73" t="str">
        <f t="shared" si="228"/>
        <v>No change</v>
      </c>
      <c r="AO804" s="42">
        <f>VLOOKUP(B804,'Growthrates source'!A$2:H$49,8,FALSE)</f>
        <v>-1.4357349923836749E-2</v>
      </c>
      <c r="AP804" s="42">
        <f>VLOOKUP(B804,'Growthrates source'!A$2:I$49,9,FALSE)</f>
        <v>0.17354491154631502</v>
      </c>
      <c r="AQ804" s="41">
        <f t="shared" si="229"/>
        <v>0</v>
      </c>
      <c r="AR804" s="41">
        <f t="shared" si="230"/>
        <v>0</v>
      </c>
      <c r="AS804" s="43">
        <f t="shared" si="231"/>
        <v>2.0718201872664228E-2</v>
      </c>
      <c r="AT804" s="43">
        <f t="shared" si="232"/>
        <v>0</v>
      </c>
      <c r="AU804" s="43">
        <f t="shared" si="233"/>
        <v>0</v>
      </c>
    </row>
    <row r="805" spans="1:47" x14ac:dyDescent="0.35">
      <c r="A805" t="str">
        <f>_xlfn.XLOOKUP(B805,'country codes'!G:G,'country codes'!H:H,,0)</f>
        <v>Rwanda</v>
      </c>
      <c r="B805" s="34" t="s">
        <v>184</v>
      </c>
      <c r="C805" s="41">
        <v>10840345</v>
      </c>
      <c r="D805" s="34" t="s">
        <v>133</v>
      </c>
      <c r="E805" s="34">
        <v>0</v>
      </c>
      <c r="F805" s="41">
        <v>11101349.499999996</v>
      </c>
      <c r="G805" s="34">
        <v>0</v>
      </c>
      <c r="I805" s="34">
        <v>0</v>
      </c>
      <c r="K805" s="34">
        <v>0</v>
      </c>
      <c r="M805" s="34">
        <v>0</v>
      </c>
      <c r="O805" s="34">
        <v>0</v>
      </c>
      <c r="P805" s="41">
        <v>12531807.499999998</v>
      </c>
      <c r="Q805" s="34">
        <v>1990</v>
      </c>
      <c r="R805" s="34">
        <f t="shared" si="216"/>
        <v>1990</v>
      </c>
      <c r="T805" s="34">
        <v>0</v>
      </c>
      <c r="V805" s="34">
        <v>0</v>
      </c>
      <c r="X805" s="34">
        <v>0</v>
      </c>
      <c r="Y805" s="41">
        <v>13776697.499999994</v>
      </c>
      <c r="Z805" s="34">
        <v>0</v>
      </c>
      <c r="AA805" s="34">
        <v>321</v>
      </c>
      <c r="AB805" s="35">
        <f t="shared" si="217"/>
        <v>0</v>
      </c>
      <c r="AC805" s="35">
        <f t="shared" si="218"/>
        <v>1990</v>
      </c>
      <c r="AD805" s="35">
        <f t="shared" si="219"/>
        <v>0</v>
      </c>
      <c r="AE805" s="70">
        <f t="shared" si="220"/>
        <v>0</v>
      </c>
      <c r="AF805" s="70" t="str">
        <f t="shared" si="221"/>
        <v/>
      </c>
      <c r="AG805" s="70">
        <f t="shared" si="222"/>
        <v>1990</v>
      </c>
      <c r="AH805" s="70">
        <f t="shared" si="223"/>
        <v>2018</v>
      </c>
      <c r="AI805" s="70">
        <f t="shared" si="224"/>
        <v>1990</v>
      </c>
      <c r="AJ805" s="70">
        <f t="shared" si="225"/>
        <v>2018</v>
      </c>
      <c r="AK805" s="70" t="str">
        <f t="shared" si="226"/>
        <v/>
      </c>
      <c r="AL805" s="72">
        <f>IF(AK805="Adjust",(_xlfn.XLOOKUP(A805,'Adj factor'!A:A,'Adj factor'!I:I,,0)*AI805),'Aggregate (2)'!AI805)</f>
        <v>1990</v>
      </c>
      <c r="AM805" s="72">
        <f t="shared" si="227"/>
        <v>1990</v>
      </c>
      <c r="AN805" s="73" t="str">
        <f t="shared" si="228"/>
        <v>No change</v>
      </c>
      <c r="AO805" s="42">
        <f>VLOOKUP(B805,'Growthrates source'!A$2:H$49,8,FALSE)</f>
        <v>-1.4357349923836749E-2</v>
      </c>
      <c r="AP805" s="42">
        <f>VLOOKUP(B805,'Growthrates source'!A$2:I$49,9,FALSE)</f>
        <v>0.17354491154631502</v>
      </c>
      <c r="AQ805" s="41">
        <f t="shared" si="229"/>
        <v>344.89080950537988</v>
      </c>
      <c r="AR805" s="41">
        <f t="shared" si="230"/>
        <v>540.27369717156034</v>
      </c>
      <c r="AS805" s="43">
        <f t="shared" si="231"/>
        <v>0</v>
      </c>
      <c r="AT805" s="43">
        <f t="shared" si="232"/>
        <v>1.587959278819117</v>
      </c>
      <c r="AU805" s="43">
        <f t="shared" si="233"/>
        <v>1.4444680954924072</v>
      </c>
    </row>
    <row r="806" spans="1:47" x14ac:dyDescent="0.35">
      <c r="A806" t="str">
        <f>_xlfn.XLOOKUP(B806,'country codes'!G:G,'country codes'!H:H,,0)</f>
        <v>Rwanda</v>
      </c>
      <c r="B806" s="34" t="s">
        <v>184</v>
      </c>
      <c r="C806" s="41">
        <v>10840346</v>
      </c>
      <c r="D806" s="34" t="s">
        <v>230</v>
      </c>
      <c r="E806" s="34">
        <v>0</v>
      </c>
      <c r="F806" s="41">
        <v>11101349.499999996</v>
      </c>
      <c r="G806" s="34">
        <v>0</v>
      </c>
      <c r="I806" s="34">
        <v>0</v>
      </c>
      <c r="K806" s="34">
        <v>0</v>
      </c>
      <c r="M806" s="34">
        <v>0</v>
      </c>
      <c r="O806" s="34">
        <v>0</v>
      </c>
      <c r="P806" s="41">
        <v>12531807.499999998</v>
      </c>
      <c r="Q806" s="34">
        <v>0</v>
      </c>
      <c r="R806" s="34">
        <f t="shared" si="216"/>
        <v>0</v>
      </c>
      <c r="T806" s="34">
        <v>0</v>
      </c>
      <c r="V806" s="34">
        <v>0</v>
      </c>
      <c r="X806" s="34">
        <v>0</v>
      </c>
      <c r="Y806" s="41">
        <v>13776697.499999994</v>
      </c>
      <c r="Z806" s="34">
        <v>0</v>
      </c>
      <c r="AA806" s="34">
        <v>0</v>
      </c>
      <c r="AB806" s="35">
        <f t="shared" si="217"/>
        <v>0</v>
      </c>
      <c r="AC806" s="35">
        <f t="shared" si="218"/>
        <v>0</v>
      </c>
      <c r="AD806" s="35">
        <f t="shared" si="219"/>
        <v>0</v>
      </c>
      <c r="AE806" s="70">
        <f t="shared" si="220"/>
        <v>0</v>
      </c>
      <c r="AF806" s="70" t="str">
        <f t="shared" si="221"/>
        <v/>
      </c>
      <c r="AG806" s="70">
        <f t="shared" si="222"/>
        <v>0</v>
      </c>
      <c r="AH806" s="70" t="str">
        <f t="shared" si="223"/>
        <v/>
      </c>
      <c r="AI806" s="70">
        <f t="shared" si="224"/>
        <v>0</v>
      </c>
      <c r="AJ806" s="70" t="str">
        <f t="shared" si="225"/>
        <v/>
      </c>
      <c r="AK806" s="70" t="str">
        <f t="shared" si="226"/>
        <v/>
      </c>
      <c r="AL806" s="72">
        <f>IF(AK806="Adjust",(_xlfn.XLOOKUP(A806,'Adj factor'!A:A,'Adj factor'!I:I,,0)*AI806),'Aggregate (2)'!AI806)</f>
        <v>0</v>
      </c>
      <c r="AM806" s="72">
        <f t="shared" si="227"/>
        <v>0</v>
      </c>
      <c r="AN806" s="73" t="str">
        <f t="shared" si="228"/>
        <v>No change</v>
      </c>
      <c r="AO806" s="42">
        <f>VLOOKUP(B806,'Growthrates source'!A$2:H$49,8,FALSE)</f>
        <v>-1.4357349923836749E-2</v>
      </c>
      <c r="AP806" s="42">
        <f>VLOOKUP(B806,'Growthrates source'!A$2:I$49,9,FALSE)</f>
        <v>0.17354491154631502</v>
      </c>
      <c r="AQ806" s="41">
        <f t="shared" si="229"/>
        <v>0</v>
      </c>
      <c r="AR806" s="41">
        <f t="shared" si="230"/>
        <v>0</v>
      </c>
      <c r="AS806" s="43">
        <f t="shared" si="231"/>
        <v>0</v>
      </c>
      <c r="AT806" s="43">
        <f t="shared" si="232"/>
        <v>0</v>
      </c>
      <c r="AU806" s="43">
        <f t="shared" si="233"/>
        <v>0</v>
      </c>
    </row>
    <row r="807" spans="1:47" x14ac:dyDescent="0.35">
      <c r="A807" t="str">
        <f>_xlfn.XLOOKUP(B807,'country codes'!G:G,'country codes'!H:H,,0)</f>
        <v>Rwanda</v>
      </c>
      <c r="B807" s="34" t="s">
        <v>184</v>
      </c>
      <c r="C807" s="41">
        <v>10840347</v>
      </c>
      <c r="D807" s="34" t="s">
        <v>136</v>
      </c>
      <c r="E807" s="34">
        <v>0</v>
      </c>
      <c r="F807" s="41">
        <v>11101349.499999996</v>
      </c>
      <c r="G807" s="34">
        <v>0</v>
      </c>
      <c r="I807" s="34">
        <v>0</v>
      </c>
      <c r="K807" s="34">
        <v>116</v>
      </c>
      <c r="M807" s="34">
        <v>0</v>
      </c>
      <c r="O807" s="34">
        <v>0</v>
      </c>
      <c r="P807" s="41">
        <v>12531807.499999998</v>
      </c>
      <c r="Q807" s="34">
        <v>152</v>
      </c>
      <c r="R807" s="34">
        <f t="shared" si="216"/>
        <v>152</v>
      </c>
      <c r="T807" s="34">
        <v>0</v>
      </c>
      <c r="V807" s="34">
        <v>0</v>
      </c>
      <c r="X807" s="34">
        <v>0</v>
      </c>
      <c r="Y807" s="41">
        <v>13776697.499999994</v>
      </c>
      <c r="Z807" s="34">
        <v>0</v>
      </c>
      <c r="AA807" s="34">
        <v>0</v>
      </c>
      <c r="AB807" s="35">
        <f t="shared" si="217"/>
        <v>116</v>
      </c>
      <c r="AC807" s="35">
        <f t="shared" si="218"/>
        <v>152</v>
      </c>
      <c r="AD807" s="35">
        <f t="shared" si="219"/>
        <v>0</v>
      </c>
      <c r="AE807" s="70">
        <f t="shared" si="220"/>
        <v>116</v>
      </c>
      <c r="AF807" s="70">
        <f t="shared" si="221"/>
        <v>2015</v>
      </c>
      <c r="AG807" s="70">
        <f t="shared" si="222"/>
        <v>152</v>
      </c>
      <c r="AH807" s="70">
        <f t="shared" si="223"/>
        <v>2018</v>
      </c>
      <c r="AI807" s="70">
        <f t="shared" si="224"/>
        <v>152</v>
      </c>
      <c r="AJ807" s="70">
        <f t="shared" si="225"/>
        <v>2018</v>
      </c>
      <c r="AK807" s="70" t="str">
        <f t="shared" si="226"/>
        <v/>
      </c>
      <c r="AL807" s="72">
        <f>IF(AK807="Adjust",(_xlfn.XLOOKUP(A807,'Adj factor'!A:A,'Adj factor'!I:I,,0)*AI807),'Aggregate (2)'!AI807)</f>
        <v>152</v>
      </c>
      <c r="AM807" s="72">
        <f t="shared" si="227"/>
        <v>152</v>
      </c>
      <c r="AN807" s="73" t="str">
        <f t="shared" si="228"/>
        <v>No change</v>
      </c>
      <c r="AO807" s="42">
        <f>VLOOKUP(B807,'Growthrates source'!A$2:H$49,8,FALSE)</f>
        <v>-1.4357349923836749E-2</v>
      </c>
      <c r="AP807" s="42">
        <f>VLOOKUP(B807,'Growthrates source'!A$2:I$49,9,FALSE)</f>
        <v>0.17354491154631502</v>
      </c>
      <c r="AQ807" s="41">
        <f t="shared" si="229"/>
        <v>0</v>
      </c>
      <c r="AR807" s="41">
        <f t="shared" si="230"/>
        <v>0</v>
      </c>
      <c r="AS807" s="43">
        <f t="shared" si="231"/>
        <v>0.10449180074908915</v>
      </c>
      <c r="AT807" s="43">
        <f t="shared" si="232"/>
        <v>0.12129136200025417</v>
      </c>
      <c r="AU807" s="43">
        <f t="shared" si="233"/>
        <v>0.11033123141449543</v>
      </c>
    </row>
    <row r="808" spans="1:47" x14ac:dyDescent="0.35">
      <c r="A808" t="str">
        <f>_xlfn.XLOOKUP(B808,'country codes'!G:G,'country codes'!H:H,,0)</f>
        <v>Rwanda</v>
      </c>
      <c r="B808" s="34" t="s">
        <v>184</v>
      </c>
      <c r="C808" s="41">
        <v>10840348</v>
      </c>
      <c r="D808" s="34" t="s">
        <v>231</v>
      </c>
      <c r="E808" s="34">
        <v>0</v>
      </c>
      <c r="F808" s="41">
        <v>11101349.499999996</v>
      </c>
      <c r="G808" s="34">
        <v>0</v>
      </c>
      <c r="I808" s="34">
        <v>0</v>
      </c>
      <c r="K808" s="34">
        <v>0</v>
      </c>
      <c r="M808" s="34">
        <v>0</v>
      </c>
      <c r="O808" s="34">
        <v>0</v>
      </c>
      <c r="P808" s="41">
        <v>12531807.499999998</v>
      </c>
      <c r="Q808" s="34">
        <v>0</v>
      </c>
      <c r="R808" s="34">
        <f t="shared" si="216"/>
        <v>0</v>
      </c>
      <c r="T808" s="34">
        <v>0</v>
      </c>
      <c r="V808" s="34">
        <v>0</v>
      </c>
      <c r="X808" s="34">
        <v>0</v>
      </c>
      <c r="Y808" s="41">
        <v>13776697.499999994</v>
      </c>
      <c r="Z808" s="34">
        <v>0</v>
      </c>
      <c r="AA808" s="34">
        <v>0</v>
      </c>
      <c r="AB808" s="35">
        <f t="shared" si="217"/>
        <v>0</v>
      </c>
      <c r="AC808" s="35">
        <f t="shared" si="218"/>
        <v>0</v>
      </c>
      <c r="AD808" s="35">
        <f t="shared" si="219"/>
        <v>0</v>
      </c>
      <c r="AE808" s="70">
        <f t="shared" si="220"/>
        <v>0</v>
      </c>
      <c r="AF808" s="70" t="str">
        <f t="shared" si="221"/>
        <v/>
      </c>
      <c r="AG808" s="70">
        <f t="shared" si="222"/>
        <v>0</v>
      </c>
      <c r="AH808" s="70" t="str">
        <f t="shared" si="223"/>
        <v/>
      </c>
      <c r="AI808" s="70">
        <f t="shared" si="224"/>
        <v>0</v>
      </c>
      <c r="AJ808" s="70" t="str">
        <f t="shared" si="225"/>
        <v/>
      </c>
      <c r="AK808" s="70" t="str">
        <f t="shared" si="226"/>
        <v/>
      </c>
      <c r="AL808" s="72">
        <f>IF(AK808="Adjust",(_xlfn.XLOOKUP(A808,'Adj factor'!A:A,'Adj factor'!I:I,,0)*AI808),'Aggregate (2)'!AI808)</f>
        <v>0</v>
      </c>
      <c r="AM808" s="72">
        <f t="shared" si="227"/>
        <v>0</v>
      </c>
      <c r="AN808" s="73" t="str">
        <f t="shared" si="228"/>
        <v>No change</v>
      </c>
      <c r="AO808" s="42">
        <f>VLOOKUP(B808,'Growthrates source'!A$2:H$49,8,FALSE)</f>
        <v>-1.4357349923836749E-2</v>
      </c>
      <c r="AP808" s="42">
        <f>VLOOKUP(B808,'Growthrates source'!A$2:I$49,9,FALSE)</f>
        <v>0.17354491154631502</v>
      </c>
      <c r="AQ808" s="41">
        <f t="shared" si="229"/>
        <v>0</v>
      </c>
      <c r="AR808" s="41">
        <f t="shared" si="230"/>
        <v>0</v>
      </c>
      <c r="AS808" s="43">
        <f t="shared" si="231"/>
        <v>0</v>
      </c>
      <c r="AT808" s="43">
        <f t="shared" si="232"/>
        <v>0</v>
      </c>
      <c r="AU808" s="43">
        <f t="shared" si="233"/>
        <v>0</v>
      </c>
    </row>
    <row r="809" spans="1:47" x14ac:dyDescent="0.35">
      <c r="A809" t="str">
        <f>_xlfn.XLOOKUP(B809,'country codes'!G:G,'country codes'!H:H,,0)</f>
        <v>Rwanda</v>
      </c>
      <c r="B809" s="34" t="s">
        <v>184</v>
      </c>
      <c r="C809" s="41">
        <v>10840349</v>
      </c>
      <c r="D809" s="34" t="s">
        <v>141</v>
      </c>
      <c r="E809" s="34">
        <v>0</v>
      </c>
      <c r="F809" s="41">
        <v>11101349.499999996</v>
      </c>
      <c r="G809" s="34">
        <v>0</v>
      </c>
      <c r="I809" s="34">
        <v>0</v>
      </c>
      <c r="K809" s="34">
        <v>0</v>
      </c>
      <c r="M809" s="34">
        <v>0</v>
      </c>
      <c r="O809" s="34">
        <v>0</v>
      </c>
      <c r="P809" s="41">
        <v>12531807.499999998</v>
      </c>
      <c r="Q809" s="34">
        <v>13</v>
      </c>
      <c r="R809" s="34">
        <f t="shared" si="216"/>
        <v>13</v>
      </c>
      <c r="T809" s="34">
        <v>0</v>
      </c>
      <c r="V809" s="34">
        <v>0</v>
      </c>
      <c r="X809" s="34">
        <v>0</v>
      </c>
      <c r="Y809" s="41">
        <v>13776697.499999994</v>
      </c>
      <c r="Z809" s="34">
        <v>0</v>
      </c>
      <c r="AA809" s="34">
        <v>0</v>
      </c>
      <c r="AB809" s="35">
        <f t="shared" si="217"/>
        <v>0</v>
      </c>
      <c r="AC809" s="35">
        <f t="shared" si="218"/>
        <v>13</v>
      </c>
      <c r="AD809" s="35">
        <f t="shared" si="219"/>
        <v>0</v>
      </c>
      <c r="AE809" s="70">
        <f t="shared" si="220"/>
        <v>0</v>
      </c>
      <c r="AF809" s="70" t="str">
        <f t="shared" si="221"/>
        <v/>
      </c>
      <c r="AG809" s="70">
        <f t="shared" si="222"/>
        <v>13</v>
      </c>
      <c r="AH809" s="70">
        <f t="shared" si="223"/>
        <v>2018</v>
      </c>
      <c r="AI809" s="70">
        <f t="shared" si="224"/>
        <v>13</v>
      </c>
      <c r="AJ809" s="70">
        <f t="shared" si="225"/>
        <v>2018</v>
      </c>
      <c r="AK809" s="70" t="str">
        <f t="shared" si="226"/>
        <v/>
      </c>
      <c r="AL809" s="72">
        <f>IF(AK809="Adjust",(_xlfn.XLOOKUP(A809,'Adj factor'!A:A,'Adj factor'!I:I,,0)*AI809),'Aggregate (2)'!AI809)</f>
        <v>13</v>
      </c>
      <c r="AM809" s="75">
        <f>90+13</f>
        <v>103</v>
      </c>
      <c r="AN809" s="73" t="str">
        <f t="shared" si="228"/>
        <v>No change</v>
      </c>
      <c r="AO809" s="42">
        <f>VLOOKUP(B809,'Growthrates source'!A$2:H$49,8,FALSE)</f>
        <v>-1.4357349923836749E-2</v>
      </c>
      <c r="AP809" s="42">
        <f>VLOOKUP(B809,'Growthrates source'!A$2:I$49,9,FALSE)</f>
        <v>0.17354491154631502</v>
      </c>
      <c r="AQ809" s="41">
        <f t="shared" si="229"/>
        <v>0</v>
      </c>
      <c r="AR809" s="41">
        <f t="shared" si="230"/>
        <v>0</v>
      </c>
      <c r="AS809" s="43">
        <f t="shared" si="231"/>
        <v>0</v>
      </c>
      <c r="AT809" s="43">
        <f t="shared" si="232"/>
        <v>1.0373603328969108E-2</v>
      </c>
      <c r="AU809" s="43">
        <f t="shared" si="233"/>
        <v>7.4763926550612037E-2</v>
      </c>
    </row>
    <row r="810" spans="1:47" x14ac:dyDescent="0.35">
      <c r="A810" t="str">
        <f>_xlfn.XLOOKUP(B810,'country codes'!G:G,'country codes'!H:H,,0)</f>
        <v>Rwanda</v>
      </c>
      <c r="B810" s="34" t="s">
        <v>184</v>
      </c>
      <c r="C810" s="41">
        <v>10840350</v>
      </c>
      <c r="D810" s="34" t="s">
        <v>232</v>
      </c>
      <c r="E810" s="34">
        <v>0</v>
      </c>
      <c r="F810" s="41">
        <v>11101349.499999996</v>
      </c>
      <c r="G810" s="34">
        <v>0</v>
      </c>
      <c r="I810" s="34">
        <v>0</v>
      </c>
      <c r="K810" s="34">
        <v>0</v>
      </c>
      <c r="M810" s="34">
        <v>0</v>
      </c>
      <c r="O810" s="34">
        <v>0</v>
      </c>
      <c r="P810" s="41">
        <v>12531807.499999998</v>
      </c>
      <c r="Q810" s="34">
        <v>0</v>
      </c>
      <c r="R810" s="34">
        <f t="shared" si="216"/>
        <v>0</v>
      </c>
      <c r="T810" s="34">
        <v>0</v>
      </c>
      <c r="V810" s="34">
        <v>0</v>
      </c>
      <c r="X810" s="34">
        <v>0</v>
      </c>
      <c r="Y810" s="41">
        <v>13776697.499999994</v>
      </c>
      <c r="Z810" s="34">
        <v>0</v>
      </c>
      <c r="AA810" s="34">
        <v>0</v>
      </c>
      <c r="AB810" s="35">
        <f t="shared" si="217"/>
        <v>0</v>
      </c>
      <c r="AC810" s="35">
        <f t="shared" si="218"/>
        <v>0</v>
      </c>
      <c r="AD810" s="35">
        <f t="shared" si="219"/>
        <v>0</v>
      </c>
      <c r="AE810" s="70">
        <f t="shared" si="220"/>
        <v>0</v>
      </c>
      <c r="AF810" s="70" t="str">
        <f t="shared" si="221"/>
        <v/>
      </c>
      <c r="AG810" s="70">
        <f t="shared" si="222"/>
        <v>0</v>
      </c>
      <c r="AH810" s="70" t="str">
        <f t="shared" si="223"/>
        <v/>
      </c>
      <c r="AI810" s="70">
        <f t="shared" si="224"/>
        <v>0</v>
      </c>
      <c r="AJ810" s="70" t="str">
        <f t="shared" si="225"/>
        <v/>
      </c>
      <c r="AK810" s="70" t="str">
        <f t="shared" si="226"/>
        <v/>
      </c>
      <c r="AL810" s="72">
        <f>IF(AK810="Adjust",(_xlfn.XLOOKUP(A810,'Adj factor'!A:A,'Adj factor'!I:I,,0)*AI810),'Aggregate (2)'!AI810)</f>
        <v>0</v>
      </c>
      <c r="AM810" s="72">
        <f t="shared" si="227"/>
        <v>0</v>
      </c>
      <c r="AN810" s="73" t="str">
        <f t="shared" si="228"/>
        <v>No change</v>
      </c>
      <c r="AO810" s="42">
        <f>VLOOKUP(B810,'Growthrates source'!A$2:H$49,8,FALSE)</f>
        <v>-1.4357349923836749E-2</v>
      </c>
      <c r="AP810" s="42">
        <f>VLOOKUP(B810,'Growthrates source'!A$2:I$49,9,FALSE)</f>
        <v>0.17354491154631502</v>
      </c>
      <c r="AQ810" s="41">
        <f t="shared" si="229"/>
        <v>0</v>
      </c>
      <c r="AR810" s="41">
        <f t="shared" si="230"/>
        <v>0</v>
      </c>
      <c r="AS810" s="43">
        <f t="shared" si="231"/>
        <v>0</v>
      </c>
      <c r="AT810" s="43">
        <f t="shared" si="232"/>
        <v>0</v>
      </c>
      <c r="AU810" s="43">
        <f t="shared" si="233"/>
        <v>0</v>
      </c>
    </row>
    <row r="811" spans="1:47" x14ac:dyDescent="0.35">
      <c r="A811" t="str">
        <f>_xlfn.XLOOKUP(B811,'country codes'!G:G,'country codes'!H:H,,0)</f>
        <v>Rwanda</v>
      </c>
      <c r="B811" s="34" t="s">
        <v>184</v>
      </c>
      <c r="C811" s="41">
        <v>10840351</v>
      </c>
      <c r="D811" s="34" t="s">
        <v>233</v>
      </c>
      <c r="E811" s="34">
        <v>0</v>
      </c>
      <c r="F811" s="41">
        <v>11101349.499999996</v>
      </c>
      <c r="G811" s="34">
        <v>0</v>
      </c>
      <c r="I811" s="34">
        <v>0</v>
      </c>
      <c r="K811" s="34">
        <v>0</v>
      </c>
      <c r="M811" s="34">
        <v>0</v>
      </c>
      <c r="O811" s="34">
        <v>0</v>
      </c>
      <c r="P811" s="41">
        <v>12531807.499999998</v>
      </c>
      <c r="Q811" s="34">
        <v>0</v>
      </c>
      <c r="R811" s="34">
        <f t="shared" si="216"/>
        <v>0</v>
      </c>
      <c r="T811" s="34">
        <v>0</v>
      </c>
      <c r="V811" s="34">
        <v>0</v>
      </c>
      <c r="X811" s="34">
        <v>0</v>
      </c>
      <c r="Y811" s="41">
        <v>13776697.499999994</v>
      </c>
      <c r="Z811" s="34">
        <v>0</v>
      </c>
      <c r="AA811" s="34">
        <v>0</v>
      </c>
      <c r="AB811" s="35">
        <f t="shared" si="217"/>
        <v>0</v>
      </c>
      <c r="AC811" s="35">
        <f t="shared" si="218"/>
        <v>0</v>
      </c>
      <c r="AD811" s="35">
        <f t="shared" si="219"/>
        <v>0</v>
      </c>
      <c r="AE811" s="70">
        <f t="shared" si="220"/>
        <v>0</v>
      </c>
      <c r="AF811" s="70" t="str">
        <f t="shared" si="221"/>
        <v/>
      </c>
      <c r="AG811" s="70">
        <f t="shared" si="222"/>
        <v>0</v>
      </c>
      <c r="AH811" s="70" t="str">
        <f t="shared" si="223"/>
        <v/>
      </c>
      <c r="AI811" s="70">
        <f t="shared" si="224"/>
        <v>0</v>
      </c>
      <c r="AJ811" s="70" t="str">
        <f t="shared" si="225"/>
        <v/>
      </c>
      <c r="AK811" s="70" t="str">
        <f t="shared" si="226"/>
        <v/>
      </c>
      <c r="AL811" s="72">
        <f>IF(AK811="Adjust",(_xlfn.XLOOKUP(A811,'Adj factor'!A:A,'Adj factor'!I:I,,0)*AI811),'Aggregate (2)'!AI811)</f>
        <v>0</v>
      </c>
      <c r="AM811" s="72">
        <f t="shared" si="227"/>
        <v>0</v>
      </c>
      <c r="AN811" s="73" t="str">
        <f t="shared" si="228"/>
        <v>No change</v>
      </c>
      <c r="AO811" s="42">
        <f>VLOOKUP(B811,'Growthrates source'!A$2:H$49,8,FALSE)</f>
        <v>-1.4357349923836749E-2</v>
      </c>
      <c r="AP811" s="42">
        <f>VLOOKUP(B811,'Growthrates source'!A$2:I$49,9,FALSE)</f>
        <v>0.17354491154631502</v>
      </c>
      <c r="AQ811" s="41">
        <f t="shared" si="229"/>
        <v>0</v>
      </c>
      <c r="AR811" s="41">
        <f t="shared" si="230"/>
        <v>0</v>
      </c>
      <c r="AS811" s="43">
        <f t="shared" si="231"/>
        <v>0</v>
      </c>
      <c r="AT811" s="43">
        <f t="shared" si="232"/>
        <v>0</v>
      </c>
      <c r="AU811" s="43">
        <f t="shared" si="233"/>
        <v>0</v>
      </c>
    </row>
    <row r="812" spans="1:47" x14ac:dyDescent="0.35">
      <c r="A812" t="str">
        <f>_xlfn.XLOOKUP(B812,'country codes'!G:G,'country codes'!H:H,,0)</f>
        <v>Rwanda</v>
      </c>
      <c r="B812" s="34" t="s">
        <v>184</v>
      </c>
      <c r="C812" s="41">
        <v>10840352</v>
      </c>
      <c r="D812" s="34" t="s">
        <v>134</v>
      </c>
      <c r="E812" s="34">
        <v>0</v>
      </c>
      <c r="F812" s="41">
        <v>11101349.499999996</v>
      </c>
      <c r="G812" s="34">
        <v>0</v>
      </c>
      <c r="I812" s="34">
        <v>0</v>
      </c>
      <c r="K812" s="34">
        <v>1545</v>
      </c>
      <c r="M812" s="34">
        <v>0</v>
      </c>
      <c r="O812" s="34">
        <v>1990</v>
      </c>
      <c r="P812" s="41">
        <v>12531807.499999998</v>
      </c>
      <c r="Q812" s="34">
        <v>0</v>
      </c>
      <c r="R812" s="34">
        <f t="shared" si="216"/>
        <v>1990</v>
      </c>
      <c r="T812" s="34">
        <v>0</v>
      </c>
      <c r="V812" s="34">
        <v>0</v>
      </c>
      <c r="X812" s="34">
        <v>0</v>
      </c>
      <c r="Y812" s="41">
        <v>13776697.499999994</v>
      </c>
      <c r="Z812" s="34">
        <v>0</v>
      </c>
      <c r="AA812" s="34">
        <v>1990</v>
      </c>
      <c r="AB812" s="35">
        <f t="shared" si="217"/>
        <v>1545</v>
      </c>
      <c r="AC812" s="35">
        <f t="shared" si="218"/>
        <v>1990</v>
      </c>
      <c r="AD812" s="35">
        <f t="shared" si="219"/>
        <v>0</v>
      </c>
      <c r="AE812" s="70">
        <f t="shared" si="220"/>
        <v>1545</v>
      </c>
      <c r="AF812" s="70">
        <f t="shared" si="221"/>
        <v>2015</v>
      </c>
      <c r="AG812" s="70">
        <f t="shared" si="222"/>
        <v>1990</v>
      </c>
      <c r="AH812" s="70">
        <f t="shared" si="223"/>
        <v>2017</v>
      </c>
      <c r="AI812" s="70">
        <f t="shared" si="224"/>
        <v>1990</v>
      </c>
      <c r="AJ812" s="70">
        <f t="shared" si="225"/>
        <v>2017</v>
      </c>
      <c r="AK812" s="70" t="str">
        <f t="shared" si="226"/>
        <v/>
      </c>
      <c r="AL812" s="72">
        <f>IF(AK812="Adjust",(_xlfn.XLOOKUP(A812,'Adj factor'!A:A,'Adj factor'!I:I,,0)*AI812),'Aggregate (2)'!AI812)</f>
        <v>1990</v>
      </c>
      <c r="AM812" s="72">
        <f t="shared" si="227"/>
        <v>1990</v>
      </c>
      <c r="AN812" s="73" t="str">
        <f t="shared" si="228"/>
        <v>No change</v>
      </c>
      <c r="AO812" s="42">
        <f>VLOOKUP(B812,'Growthrates source'!A$2:H$49,8,FALSE)</f>
        <v>-1.4357349923836749E-2</v>
      </c>
      <c r="AP812" s="42">
        <f>VLOOKUP(B812,'Growthrates source'!A$2:I$49,9,FALSE)</f>
        <v>0.17354491154631502</v>
      </c>
      <c r="AQ812" s="41">
        <f t="shared" si="229"/>
        <v>2138.1081336937877</v>
      </c>
      <c r="AR812" s="41">
        <f t="shared" si="230"/>
        <v>3349.3603033377103</v>
      </c>
      <c r="AS812" s="43">
        <f t="shared" si="231"/>
        <v>1.3917226910115752</v>
      </c>
      <c r="AT812" s="43">
        <f t="shared" si="232"/>
        <v>1.587959278819117</v>
      </c>
      <c r="AU812" s="43">
        <f t="shared" si="233"/>
        <v>1.4444680954924072</v>
      </c>
    </row>
    <row r="813" spans="1:47" x14ac:dyDescent="0.35">
      <c r="A813" t="str">
        <f>_xlfn.XLOOKUP(B813,'country codes'!G:G,'country codes'!H:H,,0)</f>
        <v>Rwanda</v>
      </c>
      <c r="B813" s="34" t="s">
        <v>184</v>
      </c>
      <c r="C813" s="41">
        <v>10840353</v>
      </c>
      <c r="D813" s="34" t="s">
        <v>142</v>
      </c>
      <c r="E813" s="34">
        <v>0</v>
      </c>
      <c r="F813" s="41">
        <v>11101349.499999996</v>
      </c>
      <c r="G813" s="34">
        <v>0</v>
      </c>
      <c r="I813" s="34">
        <v>0</v>
      </c>
      <c r="K813" s="34">
        <v>0</v>
      </c>
      <c r="M813" s="34">
        <v>0</v>
      </c>
      <c r="O813" s="34">
        <v>0</v>
      </c>
      <c r="P813" s="41">
        <v>12531807.499999998</v>
      </c>
      <c r="Q813" s="34">
        <v>0</v>
      </c>
      <c r="R813" s="34">
        <f t="shared" si="216"/>
        <v>0</v>
      </c>
      <c r="T813" s="34">
        <v>0</v>
      </c>
      <c r="V813" s="34">
        <v>0</v>
      </c>
      <c r="X813" s="34">
        <v>0</v>
      </c>
      <c r="Y813" s="41">
        <v>13776697.499999994</v>
      </c>
      <c r="Z813" s="34">
        <v>0</v>
      </c>
      <c r="AA813" s="34">
        <v>0</v>
      </c>
      <c r="AB813" s="35">
        <f t="shared" si="217"/>
        <v>0</v>
      </c>
      <c r="AC813" s="35">
        <f t="shared" si="218"/>
        <v>0</v>
      </c>
      <c r="AD813" s="35">
        <f t="shared" si="219"/>
        <v>0</v>
      </c>
      <c r="AE813" s="70">
        <f t="shared" si="220"/>
        <v>0</v>
      </c>
      <c r="AF813" s="70" t="str">
        <f t="shared" si="221"/>
        <v/>
      </c>
      <c r="AG813" s="70">
        <f t="shared" si="222"/>
        <v>0</v>
      </c>
      <c r="AH813" s="70" t="str">
        <f t="shared" si="223"/>
        <v/>
      </c>
      <c r="AI813" s="70">
        <f t="shared" si="224"/>
        <v>0</v>
      </c>
      <c r="AJ813" s="70" t="str">
        <f t="shared" si="225"/>
        <v/>
      </c>
      <c r="AK813" s="70" t="str">
        <f t="shared" si="226"/>
        <v/>
      </c>
      <c r="AL813" s="72">
        <f>IF(AK813="Adjust",(_xlfn.XLOOKUP(A813,'Adj factor'!A:A,'Adj factor'!I:I,,0)*AI813),'Aggregate (2)'!AI813)</f>
        <v>0</v>
      </c>
      <c r="AM813" s="72">
        <f t="shared" si="227"/>
        <v>0</v>
      </c>
      <c r="AN813" s="73" t="str">
        <f t="shared" si="228"/>
        <v>No change</v>
      </c>
      <c r="AO813" s="42">
        <f>VLOOKUP(B813,'Growthrates source'!A$2:H$49,8,FALSE)</f>
        <v>-1.4357349923836749E-2</v>
      </c>
      <c r="AP813" s="42">
        <f>VLOOKUP(B813,'Growthrates source'!A$2:I$49,9,FALSE)</f>
        <v>0.17354491154631502</v>
      </c>
      <c r="AQ813" s="41">
        <f t="shared" si="229"/>
        <v>0</v>
      </c>
      <c r="AR813" s="41">
        <f t="shared" si="230"/>
        <v>0</v>
      </c>
      <c r="AS813" s="43">
        <f t="shared" si="231"/>
        <v>0</v>
      </c>
      <c r="AT813" s="43">
        <f t="shared" si="232"/>
        <v>0</v>
      </c>
      <c r="AU813" s="43">
        <f t="shared" si="233"/>
        <v>0</v>
      </c>
    </row>
    <row r="814" spans="1:47" x14ac:dyDescent="0.35">
      <c r="A814" t="str">
        <f>_xlfn.XLOOKUP(B814,'country codes'!G:G,'country codes'!H:H,,0)</f>
        <v>Rwanda</v>
      </c>
      <c r="B814" s="34" t="s">
        <v>184</v>
      </c>
      <c r="C814" s="41">
        <v>10840354</v>
      </c>
      <c r="D814" s="34" t="s">
        <v>83</v>
      </c>
      <c r="E814" s="34">
        <v>0</v>
      </c>
      <c r="F814" s="41">
        <v>11101349.499999996</v>
      </c>
      <c r="G814" s="34">
        <v>0</v>
      </c>
      <c r="I814" s="34">
        <v>0</v>
      </c>
      <c r="K814" s="34">
        <v>125</v>
      </c>
      <c r="M814" s="34">
        <v>0</v>
      </c>
      <c r="O814" s="34">
        <v>182</v>
      </c>
      <c r="P814" s="41">
        <v>12531807.499999998</v>
      </c>
      <c r="Q814" s="34">
        <v>225</v>
      </c>
      <c r="R814" s="34">
        <f t="shared" si="216"/>
        <v>225</v>
      </c>
      <c r="T814" s="34">
        <v>0</v>
      </c>
      <c r="V814" s="34">
        <v>0</v>
      </c>
      <c r="X814" s="34">
        <v>0</v>
      </c>
      <c r="Y814" s="41">
        <v>13776697.499999994</v>
      </c>
      <c r="Z814" s="34">
        <v>0</v>
      </c>
      <c r="AA814" s="34">
        <v>182</v>
      </c>
      <c r="AB814" s="35">
        <f t="shared" si="217"/>
        <v>125</v>
      </c>
      <c r="AC814" s="35">
        <f t="shared" si="218"/>
        <v>225</v>
      </c>
      <c r="AD814" s="35">
        <f t="shared" si="219"/>
        <v>0</v>
      </c>
      <c r="AE814" s="70">
        <f t="shared" si="220"/>
        <v>125</v>
      </c>
      <c r="AF814" s="70">
        <f t="shared" si="221"/>
        <v>2015</v>
      </c>
      <c r="AG814" s="70">
        <f t="shared" si="222"/>
        <v>225</v>
      </c>
      <c r="AH814" s="70">
        <f t="shared" si="223"/>
        <v>2018</v>
      </c>
      <c r="AI814" s="70">
        <f t="shared" si="224"/>
        <v>225</v>
      </c>
      <c r="AJ814" s="70">
        <f t="shared" si="225"/>
        <v>2018</v>
      </c>
      <c r="AK814" s="70" t="str">
        <f t="shared" si="226"/>
        <v/>
      </c>
      <c r="AL814" s="72">
        <f>IF(AK814="Adjust",(_xlfn.XLOOKUP(A814,'Adj factor'!A:A,'Adj factor'!I:I,,0)*AI814),'Aggregate (2)'!AI814)</f>
        <v>225</v>
      </c>
      <c r="AM814" s="72">
        <f t="shared" si="227"/>
        <v>225</v>
      </c>
      <c r="AN814" s="73" t="str">
        <f t="shared" si="228"/>
        <v>No change</v>
      </c>
      <c r="AO814" s="42">
        <f>VLOOKUP(B814,'Growthrates source'!A$2:H$49,8,FALSE)</f>
        <v>-1.4357349923836749E-2</v>
      </c>
      <c r="AP814" s="42">
        <f>VLOOKUP(B814,'Growthrates source'!A$2:I$49,9,FALSE)</f>
        <v>0.17354491154631502</v>
      </c>
      <c r="AQ814" s="41">
        <f t="shared" si="229"/>
        <v>195.54556800616552</v>
      </c>
      <c r="AR814" s="41">
        <f t="shared" si="230"/>
        <v>306.32340462686597</v>
      </c>
      <c r="AS814" s="43">
        <f t="shared" si="231"/>
        <v>0.11259892322100123</v>
      </c>
      <c r="AT814" s="43">
        <f t="shared" si="232"/>
        <v>0.17954313453984994</v>
      </c>
      <c r="AU814" s="43">
        <f t="shared" si="233"/>
        <v>0.16331925702803599</v>
      </c>
    </row>
    <row r="815" spans="1:47" x14ac:dyDescent="0.35">
      <c r="A815" t="str">
        <f>_xlfn.XLOOKUP(B815,'country codes'!G:G,'country codes'!H:H,,0)</f>
        <v>Rwanda</v>
      </c>
      <c r="B815" s="34" t="s">
        <v>184</v>
      </c>
      <c r="C815" s="41">
        <v>10840355</v>
      </c>
      <c r="D815" s="34" t="s">
        <v>84</v>
      </c>
      <c r="E815" s="34">
        <v>0</v>
      </c>
      <c r="F815" s="41">
        <v>11101349.499999996</v>
      </c>
      <c r="G815" s="34">
        <v>0</v>
      </c>
      <c r="I815" s="34">
        <v>0</v>
      </c>
      <c r="K815" s="34">
        <v>886</v>
      </c>
      <c r="M815" s="34">
        <v>0</v>
      </c>
      <c r="O815" s="34">
        <v>0</v>
      </c>
      <c r="P815" s="41">
        <v>12531807.499999998</v>
      </c>
      <c r="Q815" s="34">
        <v>0</v>
      </c>
      <c r="R815" s="34">
        <f t="shared" si="216"/>
        <v>0</v>
      </c>
      <c r="T815" s="34">
        <v>0</v>
      </c>
      <c r="V815" s="34">
        <v>0</v>
      </c>
      <c r="X815" s="34">
        <v>0</v>
      </c>
      <c r="Y815" s="41">
        <v>13776697.499999994</v>
      </c>
      <c r="Z815" s="34">
        <v>0</v>
      </c>
      <c r="AA815" s="34">
        <v>0</v>
      </c>
      <c r="AB815" s="35">
        <f t="shared" si="217"/>
        <v>886</v>
      </c>
      <c r="AC815" s="35">
        <f t="shared" si="218"/>
        <v>0</v>
      </c>
      <c r="AD815" s="35">
        <f t="shared" si="219"/>
        <v>0</v>
      </c>
      <c r="AE815" s="70">
        <f t="shared" si="220"/>
        <v>886</v>
      </c>
      <c r="AF815" s="70">
        <f t="shared" si="221"/>
        <v>2015</v>
      </c>
      <c r="AG815" s="70">
        <f t="shared" si="222"/>
        <v>0</v>
      </c>
      <c r="AH815" s="70" t="str">
        <f t="shared" si="223"/>
        <v/>
      </c>
      <c r="AI815" s="70">
        <f t="shared" si="224"/>
        <v>0</v>
      </c>
      <c r="AJ815" s="70" t="str">
        <f t="shared" si="225"/>
        <v/>
      </c>
      <c r="AK815" s="70" t="str">
        <f t="shared" si="226"/>
        <v/>
      </c>
      <c r="AL815" s="72">
        <f>IF(AK815="Adjust",(_xlfn.XLOOKUP(A815,'Adj factor'!A:A,'Adj factor'!I:I,,0)*AI815),'Aggregate (2)'!AI815)</f>
        <v>0</v>
      </c>
      <c r="AM815" s="72">
        <f t="shared" si="227"/>
        <v>0</v>
      </c>
      <c r="AN815" s="73" t="str">
        <f t="shared" si="228"/>
        <v>No change</v>
      </c>
      <c r="AO815" s="42">
        <f>VLOOKUP(B815,'Growthrates source'!A$2:H$49,8,FALSE)</f>
        <v>-1.4357349923836749E-2</v>
      </c>
      <c r="AP815" s="42">
        <f>VLOOKUP(B815,'Growthrates source'!A$2:I$49,9,FALSE)</f>
        <v>0.17354491154631502</v>
      </c>
      <c r="AQ815" s="41">
        <f t="shared" si="229"/>
        <v>0</v>
      </c>
      <c r="AR815" s="41">
        <f t="shared" si="230"/>
        <v>0</v>
      </c>
      <c r="AS815" s="43">
        <f t="shared" si="231"/>
        <v>0.7981011677904567</v>
      </c>
      <c r="AT815" s="43">
        <f t="shared" si="232"/>
        <v>0</v>
      </c>
      <c r="AU815" s="43">
        <f t="shared" si="233"/>
        <v>0</v>
      </c>
    </row>
    <row r="816" spans="1:47" x14ac:dyDescent="0.35">
      <c r="A816" t="str">
        <f>_xlfn.XLOOKUP(B816,'country codes'!G:G,'country codes'!H:H,,0)</f>
        <v>Rwanda</v>
      </c>
      <c r="B816" s="34" t="s">
        <v>184</v>
      </c>
      <c r="C816" s="41">
        <v>10840356</v>
      </c>
      <c r="D816" s="34" t="s">
        <v>126</v>
      </c>
      <c r="E816" s="34">
        <v>0</v>
      </c>
      <c r="F816" s="41">
        <v>11101349.499999996</v>
      </c>
      <c r="G816" s="34">
        <v>0</v>
      </c>
      <c r="I816" s="34">
        <v>0</v>
      </c>
      <c r="K816" s="34">
        <v>0</v>
      </c>
      <c r="M816" s="34">
        <v>0</v>
      </c>
      <c r="O816" s="34">
        <v>0</v>
      </c>
      <c r="P816" s="41">
        <v>12531807.499999998</v>
      </c>
      <c r="Q816" s="34">
        <v>0</v>
      </c>
      <c r="R816" s="34">
        <f t="shared" si="216"/>
        <v>0</v>
      </c>
      <c r="T816" s="34">
        <v>0</v>
      </c>
      <c r="V816" s="34">
        <v>0</v>
      </c>
      <c r="X816" s="34">
        <v>0</v>
      </c>
      <c r="Y816" s="41">
        <v>13776697.499999994</v>
      </c>
      <c r="Z816" s="34">
        <v>0</v>
      </c>
      <c r="AA816" s="34">
        <v>0</v>
      </c>
      <c r="AB816" s="35">
        <f t="shared" si="217"/>
        <v>0</v>
      </c>
      <c r="AC816" s="35">
        <f t="shared" si="218"/>
        <v>0</v>
      </c>
      <c r="AD816" s="35">
        <f t="shared" si="219"/>
        <v>0</v>
      </c>
      <c r="AE816" s="70">
        <f t="shared" si="220"/>
        <v>0</v>
      </c>
      <c r="AF816" s="70" t="str">
        <f t="shared" si="221"/>
        <v/>
      </c>
      <c r="AG816" s="70">
        <f t="shared" si="222"/>
        <v>0</v>
      </c>
      <c r="AH816" s="70" t="str">
        <f t="shared" si="223"/>
        <v/>
      </c>
      <c r="AI816" s="70">
        <f t="shared" si="224"/>
        <v>0</v>
      </c>
      <c r="AJ816" s="70" t="str">
        <f t="shared" si="225"/>
        <v/>
      </c>
      <c r="AK816" s="70" t="str">
        <f t="shared" si="226"/>
        <v/>
      </c>
      <c r="AL816" s="72">
        <f>IF(AK816="Adjust",(_xlfn.XLOOKUP(A816,'Adj factor'!A:A,'Adj factor'!I:I,,0)*AI816),'Aggregate (2)'!AI816)</f>
        <v>0</v>
      </c>
      <c r="AM816" s="75">
        <v>3</v>
      </c>
      <c r="AN816" s="73" t="str">
        <f t="shared" si="228"/>
        <v>No change</v>
      </c>
      <c r="AO816" s="42">
        <f>VLOOKUP(B816,'Growthrates source'!A$2:H$49,8,FALSE)</f>
        <v>-1.4357349923836749E-2</v>
      </c>
      <c r="AP816" s="42">
        <f>VLOOKUP(B816,'Growthrates source'!A$2:I$49,9,FALSE)</f>
        <v>0.17354491154631502</v>
      </c>
      <c r="AQ816" s="41">
        <f t="shared" si="229"/>
        <v>0</v>
      </c>
      <c r="AR816" s="41">
        <f t="shared" si="230"/>
        <v>0</v>
      </c>
      <c r="AS816" s="43">
        <f t="shared" si="231"/>
        <v>0</v>
      </c>
      <c r="AT816" s="43">
        <f t="shared" si="232"/>
        <v>0</v>
      </c>
      <c r="AU816" s="43">
        <f t="shared" si="233"/>
        <v>2.1775900937071467E-3</v>
      </c>
    </row>
    <row r="817" spans="1:47" x14ac:dyDescent="0.35">
      <c r="A817" t="str">
        <f>_xlfn.XLOOKUP(B817,'country codes'!G:G,'country codes'!H:H,,0)</f>
        <v>Rwanda</v>
      </c>
      <c r="B817" s="34" t="s">
        <v>184</v>
      </c>
      <c r="C817" s="41">
        <v>10840357</v>
      </c>
      <c r="D817" s="34" t="s">
        <v>87</v>
      </c>
      <c r="E817" s="34">
        <v>0</v>
      </c>
      <c r="F817" s="41">
        <v>11101349.499999996</v>
      </c>
      <c r="G817" s="34">
        <v>0</v>
      </c>
      <c r="I817" s="34">
        <v>0</v>
      </c>
      <c r="K817" s="34">
        <v>0</v>
      </c>
      <c r="M817" s="34">
        <v>0</v>
      </c>
      <c r="O817" s="34">
        <v>0</v>
      </c>
      <c r="P817" s="41">
        <v>12531807.499999998</v>
      </c>
      <c r="Q817" s="34">
        <v>0</v>
      </c>
      <c r="R817" s="34">
        <f t="shared" si="216"/>
        <v>0</v>
      </c>
      <c r="T817" s="34">
        <v>0</v>
      </c>
      <c r="V817" s="34">
        <v>0</v>
      </c>
      <c r="X817" s="34">
        <v>0</v>
      </c>
      <c r="Y817" s="41">
        <v>13776697.499999994</v>
      </c>
      <c r="Z817" s="34">
        <v>0</v>
      </c>
      <c r="AA817" s="34">
        <v>0</v>
      </c>
      <c r="AB817" s="35">
        <f t="shared" si="217"/>
        <v>0</v>
      </c>
      <c r="AC817" s="35">
        <f t="shared" si="218"/>
        <v>0</v>
      </c>
      <c r="AD817" s="35">
        <f t="shared" si="219"/>
        <v>0</v>
      </c>
      <c r="AE817" s="70">
        <f t="shared" si="220"/>
        <v>0</v>
      </c>
      <c r="AF817" s="70" t="str">
        <f t="shared" si="221"/>
        <v/>
      </c>
      <c r="AG817" s="70">
        <f t="shared" si="222"/>
        <v>0</v>
      </c>
      <c r="AH817" s="70" t="str">
        <f t="shared" si="223"/>
        <v/>
      </c>
      <c r="AI817" s="70">
        <f t="shared" si="224"/>
        <v>0</v>
      </c>
      <c r="AJ817" s="70" t="str">
        <f t="shared" si="225"/>
        <v/>
      </c>
      <c r="AK817" s="70" t="str">
        <f t="shared" si="226"/>
        <v/>
      </c>
      <c r="AL817" s="72">
        <f>IF(AK817="Adjust",(_xlfn.XLOOKUP(A817,'Adj factor'!A:A,'Adj factor'!I:I,,0)*AI817),'Aggregate (2)'!AI817)</f>
        <v>0</v>
      </c>
      <c r="AM817" s="72">
        <f t="shared" si="227"/>
        <v>0</v>
      </c>
      <c r="AN817" s="73" t="str">
        <f t="shared" si="228"/>
        <v>No change</v>
      </c>
      <c r="AO817" s="42">
        <f>VLOOKUP(B817,'Growthrates source'!A$2:H$49,8,FALSE)</f>
        <v>-1.4357349923836749E-2</v>
      </c>
      <c r="AP817" s="42">
        <f>VLOOKUP(B817,'Growthrates source'!A$2:I$49,9,FALSE)</f>
        <v>0.17354491154631502</v>
      </c>
      <c r="AQ817" s="41">
        <f t="shared" si="229"/>
        <v>0</v>
      </c>
      <c r="AR817" s="41">
        <f t="shared" si="230"/>
        <v>0</v>
      </c>
      <c r="AS817" s="43">
        <f t="shared" si="231"/>
        <v>0</v>
      </c>
      <c r="AT817" s="43">
        <f t="shared" si="232"/>
        <v>0</v>
      </c>
      <c r="AU817" s="43">
        <f t="shared" si="233"/>
        <v>0</v>
      </c>
    </row>
    <row r="818" spans="1:47" x14ac:dyDescent="0.35">
      <c r="A818" t="str">
        <f>_xlfn.XLOOKUP(B818,'country codes'!G:G,'country codes'!H:H,,0)</f>
        <v>Senegal</v>
      </c>
      <c r="B818" s="34" t="s">
        <v>185</v>
      </c>
      <c r="C818" s="41">
        <v>13231833.000000002</v>
      </c>
      <c r="D818" s="34" t="s">
        <v>135</v>
      </c>
      <c r="E818" s="34">
        <v>0</v>
      </c>
      <c r="F818" s="41">
        <v>13595565.499999993</v>
      </c>
      <c r="G818" s="34">
        <v>42</v>
      </c>
      <c r="H818" s="34">
        <v>13970307.499999993</v>
      </c>
      <c r="I818" s="34">
        <v>0</v>
      </c>
      <c r="J818" s="34">
        <v>14356180.500000004</v>
      </c>
      <c r="K818" s="34">
        <v>72</v>
      </c>
      <c r="L818" s="34">
        <v>14751356.499999994</v>
      </c>
      <c r="M818" s="34">
        <v>3195</v>
      </c>
      <c r="N818" s="34">
        <v>15157793.000000006</v>
      </c>
      <c r="O818" s="34">
        <v>2132</v>
      </c>
      <c r="P818" s="41">
        <v>15574908.999999998</v>
      </c>
      <c r="Q818" s="34">
        <v>0</v>
      </c>
      <c r="R818" s="34">
        <f t="shared" si="216"/>
        <v>2883</v>
      </c>
      <c r="S818" s="34">
        <v>16000781.500000006</v>
      </c>
      <c r="T818" s="34">
        <v>5952</v>
      </c>
      <c r="U818" s="34">
        <v>16436119.999999993</v>
      </c>
      <c r="V818" s="34">
        <v>3606</v>
      </c>
      <c r="W818" s="34">
        <v>16876719.999999996</v>
      </c>
      <c r="X818" s="34">
        <v>4634</v>
      </c>
      <c r="Y818" s="41">
        <v>17316449</v>
      </c>
      <c r="Z818" s="34">
        <v>4876</v>
      </c>
      <c r="AA818" s="34">
        <v>2883</v>
      </c>
      <c r="AB818" s="35">
        <f t="shared" si="217"/>
        <v>72</v>
      </c>
      <c r="AC818" s="35">
        <f t="shared" si="218"/>
        <v>5952</v>
      </c>
      <c r="AD818" s="35">
        <f t="shared" si="219"/>
        <v>4876</v>
      </c>
      <c r="AE818" s="70">
        <f t="shared" si="220"/>
        <v>42</v>
      </c>
      <c r="AF818" s="70">
        <f t="shared" si="221"/>
        <v>2013</v>
      </c>
      <c r="AG818" s="70">
        <f t="shared" si="222"/>
        <v>2883</v>
      </c>
      <c r="AH818" s="70" t="str">
        <f t="shared" si="223"/>
        <v>2018 (triag)</v>
      </c>
      <c r="AI818" s="70">
        <f t="shared" si="224"/>
        <v>4876</v>
      </c>
      <c r="AJ818" s="70">
        <f t="shared" si="225"/>
        <v>2022</v>
      </c>
      <c r="AK818" s="70" t="str">
        <f t="shared" si="226"/>
        <v/>
      </c>
      <c r="AL818" s="72">
        <f>IF(AK818="Adjust",(_xlfn.XLOOKUP(A818,'Adj factor'!A:A,'Adj factor'!I:I,,0)*AI818),'Aggregate (2)'!AI818)</f>
        <v>4876</v>
      </c>
      <c r="AM818" s="72">
        <f t="shared" si="227"/>
        <v>4876</v>
      </c>
      <c r="AN818" s="73" t="str">
        <f t="shared" si="228"/>
        <v>Increasing</v>
      </c>
      <c r="AO818" s="42">
        <f>VLOOKUP(B818,'Growthrates source'!A$2:H$49,8,FALSE)</f>
        <v>2.5918907427795013E-2</v>
      </c>
      <c r="AP818" s="42">
        <f>VLOOKUP(B818,'Growthrates source'!A$2:I$49,9,FALSE)</f>
        <v>7.7050082831477074E-2</v>
      </c>
      <c r="AQ818" s="41">
        <f t="shared" si="229"/>
        <v>2532.5757846176089</v>
      </c>
      <c r="AR818" s="41">
        <f t="shared" si="230"/>
        <v>3632.7199570348043</v>
      </c>
      <c r="AS818" s="43">
        <f t="shared" si="231"/>
        <v>3.0892425916376941E-2</v>
      </c>
      <c r="AT818" s="43">
        <f t="shared" si="232"/>
        <v>1.8510541538316534</v>
      </c>
      <c r="AU818" s="43">
        <f t="shared" si="233"/>
        <v>2.815819802316283</v>
      </c>
    </row>
    <row r="819" spans="1:47" x14ac:dyDescent="0.35">
      <c r="A819" t="str">
        <f>_xlfn.XLOOKUP(B819,'country codes'!G:G,'country codes'!H:H,,0)</f>
        <v>Senegal</v>
      </c>
      <c r="B819" s="34" t="s">
        <v>185</v>
      </c>
      <c r="C819" s="41">
        <v>13231834</v>
      </c>
      <c r="D819" s="34" t="s">
        <v>139</v>
      </c>
      <c r="E819" s="34">
        <v>0</v>
      </c>
      <c r="F819" s="41">
        <v>13595565.499999993</v>
      </c>
      <c r="G819" s="34">
        <v>0</v>
      </c>
      <c r="I819" s="34">
        <v>0</v>
      </c>
      <c r="K819" s="34">
        <v>3364</v>
      </c>
      <c r="M819" s="34">
        <v>4980</v>
      </c>
      <c r="O819" s="34">
        <v>5640</v>
      </c>
      <c r="P819" s="41">
        <v>15574908.999999998</v>
      </c>
      <c r="Q819" s="34">
        <v>0</v>
      </c>
      <c r="R819" s="34">
        <f t="shared" si="216"/>
        <v>4577</v>
      </c>
      <c r="T819" s="34">
        <v>14883</v>
      </c>
      <c r="V819" s="34">
        <v>7600</v>
      </c>
      <c r="X819" s="34">
        <v>12954</v>
      </c>
      <c r="Y819" s="41">
        <v>17316449</v>
      </c>
      <c r="Z819" s="34">
        <v>9474</v>
      </c>
      <c r="AA819" s="34">
        <v>4577</v>
      </c>
      <c r="AB819" s="35">
        <f t="shared" si="217"/>
        <v>3364</v>
      </c>
      <c r="AC819" s="35">
        <f t="shared" si="218"/>
        <v>14883</v>
      </c>
      <c r="AD819" s="35">
        <f t="shared" si="219"/>
        <v>12954</v>
      </c>
      <c r="AE819" s="70">
        <f t="shared" si="220"/>
        <v>3364</v>
      </c>
      <c r="AF819" s="70">
        <f t="shared" si="221"/>
        <v>2015</v>
      </c>
      <c r="AG819" s="70">
        <f t="shared" si="222"/>
        <v>4577</v>
      </c>
      <c r="AH819" s="70" t="str">
        <f t="shared" si="223"/>
        <v>2018 (triag)</v>
      </c>
      <c r="AI819" s="70">
        <f t="shared" si="224"/>
        <v>9474</v>
      </c>
      <c r="AJ819" s="70">
        <f t="shared" si="225"/>
        <v>2022</v>
      </c>
      <c r="AK819" s="70" t="str">
        <f t="shared" si="226"/>
        <v/>
      </c>
      <c r="AL819" s="72">
        <f>IF(AK819="Adjust",(_xlfn.XLOOKUP(A819,'Adj factor'!A:A,'Adj factor'!I:I,,0)*AI819),'Aggregate (2)'!AI819)</f>
        <v>9474</v>
      </c>
      <c r="AM819" s="72">
        <f t="shared" si="227"/>
        <v>9474</v>
      </c>
      <c r="AN819" s="73" t="str">
        <f t="shared" si="228"/>
        <v>Increasing</v>
      </c>
      <c r="AO819" s="42">
        <f>VLOOKUP(B819,'Growthrates source'!A$2:H$49,8,FALSE)</f>
        <v>2.5918907427795013E-2</v>
      </c>
      <c r="AP819" s="42">
        <f>VLOOKUP(B819,'Growthrates source'!A$2:I$49,9,FALSE)</f>
        <v>7.7050082831477074E-2</v>
      </c>
      <c r="AQ819" s="41">
        <f t="shared" si="229"/>
        <v>4020.6726903207755</v>
      </c>
      <c r="AR819" s="41">
        <f t="shared" si="230"/>
        <v>5767.2421933223377</v>
      </c>
      <c r="AS819" s="43">
        <f t="shared" si="231"/>
        <v>2.4743362091117151</v>
      </c>
      <c r="AT819" s="43">
        <f t="shared" si="232"/>
        <v>2.9387009580601728</v>
      </c>
      <c r="AU819" s="43">
        <f t="shared" si="233"/>
        <v>5.4710986068795053</v>
      </c>
    </row>
    <row r="820" spans="1:47" x14ac:dyDescent="0.35">
      <c r="A820" t="str">
        <f>_xlfn.XLOOKUP(B820,'country codes'!G:G,'country codes'!H:H,,0)</f>
        <v>Senegal</v>
      </c>
      <c r="B820" s="34" t="s">
        <v>185</v>
      </c>
      <c r="C820" s="41">
        <v>13231835</v>
      </c>
      <c r="D820" s="34" t="s">
        <v>138</v>
      </c>
      <c r="E820" s="34">
        <v>0</v>
      </c>
      <c r="F820" s="41">
        <v>13595565.499999993</v>
      </c>
      <c r="G820" s="34">
        <v>7892</v>
      </c>
      <c r="I820" s="34">
        <v>0</v>
      </c>
      <c r="K820" s="34">
        <v>2232</v>
      </c>
      <c r="M820" s="34">
        <v>4004</v>
      </c>
      <c r="O820" s="34">
        <v>4004</v>
      </c>
      <c r="P820" s="41">
        <v>15574908.999999998</v>
      </c>
      <c r="Q820" s="34">
        <v>0</v>
      </c>
      <c r="R820" s="34">
        <f t="shared" si="216"/>
        <v>3015</v>
      </c>
      <c r="T820" s="34">
        <v>5312</v>
      </c>
      <c r="V820" s="34">
        <v>4122</v>
      </c>
      <c r="X820" s="34">
        <v>5478</v>
      </c>
      <c r="Y820" s="41">
        <v>17316449</v>
      </c>
      <c r="Z820" s="34">
        <v>5606</v>
      </c>
      <c r="AA820" s="34">
        <v>3015</v>
      </c>
      <c r="AB820" s="35">
        <f t="shared" si="217"/>
        <v>7892</v>
      </c>
      <c r="AC820" s="35">
        <f t="shared" si="218"/>
        <v>5312</v>
      </c>
      <c r="AD820" s="35">
        <f t="shared" si="219"/>
        <v>5606</v>
      </c>
      <c r="AE820" s="70">
        <f t="shared" si="220"/>
        <v>7892</v>
      </c>
      <c r="AF820" s="70">
        <f t="shared" si="221"/>
        <v>2013</v>
      </c>
      <c r="AG820" s="70">
        <f t="shared" si="222"/>
        <v>3015</v>
      </c>
      <c r="AH820" s="70" t="str">
        <f t="shared" si="223"/>
        <v>2018 (triag)</v>
      </c>
      <c r="AI820" s="70">
        <f t="shared" si="224"/>
        <v>5606</v>
      </c>
      <c r="AJ820" s="70">
        <f t="shared" si="225"/>
        <v>2022</v>
      </c>
      <c r="AK820" s="70" t="str">
        <f t="shared" si="226"/>
        <v/>
      </c>
      <c r="AL820" s="72">
        <f>IF(AK820="Adjust",(_xlfn.XLOOKUP(A820,'Adj factor'!A:A,'Adj factor'!I:I,,0)*AI820),'Aggregate (2)'!AI820)</f>
        <v>5606</v>
      </c>
      <c r="AM820" s="72">
        <f t="shared" si="227"/>
        <v>5606</v>
      </c>
      <c r="AN820" s="73" t="str">
        <f t="shared" si="228"/>
        <v>Increasing</v>
      </c>
      <c r="AO820" s="42">
        <f>VLOOKUP(B820,'Growthrates source'!A$2:H$49,8,FALSE)</f>
        <v>2.5918907427795013E-2</v>
      </c>
      <c r="AP820" s="42">
        <f>VLOOKUP(B820,'Growthrates source'!A$2:I$49,9,FALSE)</f>
        <v>7.7050082831477074E-2</v>
      </c>
      <c r="AQ820" s="41">
        <f t="shared" si="229"/>
        <v>2648.5313876594141</v>
      </c>
      <c r="AR820" s="41">
        <f t="shared" si="230"/>
        <v>3799.0463650572096</v>
      </c>
      <c r="AS820" s="43">
        <f t="shared" si="231"/>
        <v>5.8048339364773049</v>
      </c>
      <c r="AT820" s="43">
        <f t="shared" si="232"/>
        <v>1.9358058528624471</v>
      </c>
      <c r="AU820" s="43">
        <f t="shared" si="233"/>
        <v>3.237384292818926</v>
      </c>
    </row>
    <row r="821" spans="1:47" x14ac:dyDescent="0.35">
      <c r="A821" t="str">
        <f>_xlfn.XLOOKUP(B821,'country codes'!G:G,'country codes'!H:H,,0)</f>
        <v>Senegal</v>
      </c>
      <c r="B821" s="34" t="s">
        <v>185</v>
      </c>
      <c r="C821" s="41">
        <v>13231836</v>
      </c>
      <c r="D821" s="34" t="s">
        <v>82</v>
      </c>
      <c r="E821" s="34">
        <v>0</v>
      </c>
      <c r="F821" s="41">
        <v>13595565.499999993</v>
      </c>
      <c r="G821" s="34">
        <v>0</v>
      </c>
      <c r="I821" s="34">
        <v>34261</v>
      </c>
      <c r="K821" s="34">
        <v>0</v>
      </c>
      <c r="M821" s="34">
        <v>0</v>
      </c>
      <c r="O821" s="34">
        <v>50</v>
      </c>
      <c r="P821" s="41">
        <v>15574908.999999998</v>
      </c>
      <c r="Q821" s="34">
        <v>45</v>
      </c>
      <c r="R821" s="34">
        <f t="shared" si="216"/>
        <v>215</v>
      </c>
      <c r="T821" s="34">
        <v>0</v>
      </c>
      <c r="V821" s="34">
        <v>584</v>
      </c>
      <c r="X821" s="34">
        <v>0</v>
      </c>
      <c r="Y821" s="41">
        <v>17316449</v>
      </c>
      <c r="Z821" s="34">
        <v>17</v>
      </c>
      <c r="AA821" s="34">
        <v>215</v>
      </c>
      <c r="AB821" s="35">
        <f t="shared" si="217"/>
        <v>34261</v>
      </c>
      <c r="AC821" s="35">
        <f t="shared" si="218"/>
        <v>50</v>
      </c>
      <c r="AD821" s="35">
        <f t="shared" si="219"/>
        <v>584</v>
      </c>
      <c r="AE821" s="70">
        <f t="shared" si="220"/>
        <v>34261</v>
      </c>
      <c r="AF821" s="70">
        <f t="shared" si="221"/>
        <v>2014</v>
      </c>
      <c r="AG821" s="70">
        <f t="shared" si="222"/>
        <v>215</v>
      </c>
      <c r="AH821" s="70" t="str">
        <f t="shared" si="223"/>
        <v>2018 (triag)</v>
      </c>
      <c r="AI821" s="70">
        <f t="shared" si="224"/>
        <v>17</v>
      </c>
      <c r="AJ821" s="70">
        <f t="shared" si="225"/>
        <v>2022</v>
      </c>
      <c r="AK821" s="70" t="str">
        <f t="shared" si="226"/>
        <v>Adjust</v>
      </c>
      <c r="AL821" s="72">
        <f>IF(AK821="Adjust",(_xlfn.XLOOKUP(A821,'Adj factor'!A:A,'Adj factor'!I:I,,0)*AI821),'Aggregate (2)'!AI821)</f>
        <v>19.897010602905628</v>
      </c>
      <c r="AM821" s="72">
        <f t="shared" si="227"/>
        <v>215</v>
      </c>
      <c r="AN821" s="73" t="str">
        <f t="shared" si="228"/>
        <v>Decreasing</v>
      </c>
      <c r="AO821" s="42">
        <f>VLOOKUP(B821,'Growthrates source'!A$2:H$49,8,FALSE)</f>
        <v>2.5918907427795013E-2</v>
      </c>
      <c r="AP821" s="42">
        <f>VLOOKUP(B821,'Growthrates source'!A$2:I$49,9,FALSE)</f>
        <v>7.7050082831477074E-2</v>
      </c>
      <c r="AQ821" s="41">
        <f t="shared" si="229"/>
        <v>188.8670807120312</v>
      </c>
      <c r="AR821" s="41">
        <f t="shared" si="230"/>
        <v>270.91043730922058</v>
      </c>
      <c r="AS821" s="85">
        <f t="shared" si="231"/>
        <v>25.200128674309294</v>
      </c>
      <c r="AT821" s="43">
        <f t="shared" si="232"/>
        <v>0.13804254008803521</v>
      </c>
      <c r="AU821" s="43">
        <f t="shared" si="233"/>
        <v>0.12415940473707976</v>
      </c>
    </row>
    <row r="822" spans="1:47" x14ac:dyDescent="0.35">
      <c r="A822" t="str">
        <f>_xlfn.XLOOKUP(B822,'country codes'!G:G,'country codes'!H:H,,0)</f>
        <v>Senegal</v>
      </c>
      <c r="B822" s="34" t="s">
        <v>185</v>
      </c>
      <c r="C822" s="41">
        <v>13231837</v>
      </c>
      <c r="D822" s="34" t="s">
        <v>60</v>
      </c>
      <c r="E822" s="34">
        <v>0</v>
      </c>
      <c r="F822" s="41">
        <v>13595565.499999993</v>
      </c>
      <c r="G822" s="34">
        <v>0</v>
      </c>
      <c r="I822" s="34">
        <v>10770</v>
      </c>
      <c r="K822" s="34">
        <v>0</v>
      </c>
      <c r="M822" s="34">
        <v>0</v>
      </c>
      <c r="O822" s="34">
        <v>30</v>
      </c>
      <c r="P822" s="41">
        <v>15574908.999999998</v>
      </c>
      <c r="Q822" s="34">
        <v>276</v>
      </c>
      <c r="R822" s="34">
        <f t="shared" si="216"/>
        <v>276</v>
      </c>
      <c r="T822" s="34">
        <v>0</v>
      </c>
      <c r="V822" s="34">
        <v>327</v>
      </c>
      <c r="X822" s="34">
        <v>0</v>
      </c>
      <c r="Y822" s="41">
        <v>17316449</v>
      </c>
      <c r="Z822" s="34">
        <v>18</v>
      </c>
      <c r="AA822" s="34">
        <v>236</v>
      </c>
      <c r="AB822" s="35">
        <f t="shared" si="217"/>
        <v>10770</v>
      </c>
      <c r="AC822" s="35">
        <f t="shared" si="218"/>
        <v>276</v>
      </c>
      <c r="AD822" s="35">
        <f t="shared" si="219"/>
        <v>327</v>
      </c>
      <c r="AE822" s="70">
        <f t="shared" si="220"/>
        <v>10770</v>
      </c>
      <c r="AF822" s="70">
        <f t="shared" si="221"/>
        <v>2014</v>
      </c>
      <c r="AG822" s="70">
        <f t="shared" si="222"/>
        <v>276</v>
      </c>
      <c r="AH822" s="70">
        <f t="shared" si="223"/>
        <v>2018</v>
      </c>
      <c r="AI822" s="70">
        <f t="shared" si="224"/>
        <v>18</v>
      </c>
      <c r="AJ822" s="70">
        <f t="shared" si="225"/>
        <v>2022</v>
      </c>
      <c r="AK822" s="70" t="str">
        <f t="shared" si="226"/>
        <v>Adjust</v>
      </c>
      <c r="AL822" s="72">
        <f>IF(AK822="Adjust",(_xlfn.XLOOKUP(A822,'Adj factor'!A:A,'Adj factor'!I:I,,0)*AI822),'Aggregate (2)'!AI822)</f>
        <v>21.06742299131184</v>
      </c>
      <c r="AM822" s="72">
        <f t="shared" si="227"/>
        <v>276</v>
      </c>
      <c r="AN822" s="73" t="str">
        <f t="shared" si="228"/>
        <v>Decreasing</v>
      </c>
      <c r="AO822" s="42">
        <f>VLOOKUP(B822,'Growthrates source'!A$2:H$49,8,FALSE)</f>
        <v>2.5918907427795013E-2</v>
      </c>
      <c r="AP822" s="42">
        <f>VLOOKUP(B822,'Growthrates source'!A$2:I$49,9,FALSE)</f>
        <v>7.7050082831477074E-2</v>
      </c>
      <c r="AQ822" s="41">
        <f t="shared" si="229"/>
        <v>207.31456301413655</v>
      </c>
      <c r="AR822" s="41">
        <f t="shared" si="230"/>
        <v>297.37145676733053</v>
      </c>
      <c r="AS822" s="85">
        <f t="shared" si="231"/>
        <v>7.9217006456995156</v>
      </c>
      <c r="AT822" s="43">
        <f t="shared" si="232"/>
        <v>0.17720809797347775</v>
      </c>
      <c r="AU822" s="43">
        <f t="shared" si="233"/>
        <v>0.15938602654620471</v>
      </c>
    </row>
    <row r="823" spans="1:47" x14ac:dyDescent="0.35">
      <c r="A823" t="str">
        <f>_xlfn.XLOOKUP(B823,'country codes'!G:G,'country codes'!H:H,,0)</f>
        <v>Senegal</v>
      </c>
      <c r="B823" s="34" t="s">
        <v>185</v>
      </c>
      <c r="C823" s="41">
        <v>13231838</v>
      </c>
      <c r="D823" s="34" t="s">
        <v>127</v>
      </c>
      <c r="E823" s="34">
        <v>0</v>
      </c>
      <c r="F823" s="41">
        <v>13595565.499999993</v>
      </c>
      <c r="G823" s="34">
        <v>0</v>
      </c>
      <c r="I823" s="34">
        <v>0</v>
      </c>
      <c r="K823" s="34">
        <v>770</v>
      </c>
      <c r="M823" s="34">
        <v>5</v>
      </c>
      <c r="O823" s="34">
        <v>5</v>
      </c>
      <c r="P823" s="41">
        <v>15574908.999999998</v>
      </c>
      <c r="Q823" s="34">
        <v>17417</v>
      </c>
      <c r="R823" s="34">
        <f t="shared" si="216"/>
        <v>17417</v>
      </c>
      <c r="T823" s="34">
        <v>1116</v>
      </c>
      <c r="V823" s="34">
        <v>0</v>
      </c>
      <c r="X823" s="34">
        <v>16443</v>
      </c>
      <c r="Y823" s="41">
        <v>17316449</v>
      </c>
      <c r="Z823" s="34">
        <v>18757</v>
      </c>
      <c r="AA823" s="34">
        <v>17417</v>
      </c>
      <c r="AB823" s="35">
        <f t="shared" si="217"/>
        <v>770</v>
      </c>
      <c r="AC823" s="35">
        <f t="shared" si="218"/>
        <v>17417</v>
      </c>
      <c r="AD823" s="35">
        <f t="shared" si="219"/>
        <v>18757</v>
      </c>
      <c r="AE823" s="70">
        <f t="shared" si="220"/>
        <v>770</v>
      </c>
      <c r="AF823" s="70">
        <f t="shared" si="221"/>
        <v>2015</v>
      </c>
      <c r="AG823" s="70">
        <f t="shared" si="222"/>
        <v>17417</v>
      </c>
      <c r="AH823" s="70">
        <f t="shared" si="223"/>
        <v>2018</v>
      </c>
      <c r="AI823" s="70">
        <f t="shared" si="224"/>
        <v>18757</v>
      </c>
      <c r="AJ823" s="70">
        <f t="shared" si="225"/>
        <v>2022</v>
      </c>
      <c r="AK823" s="70" t="str">
        <f t="shared" si="226"/>
        <v/>
      </c>
      <c r="AL823" s="72">
        <f>IF(AK823="Adjust",(_xlfn.XLOOKUP(A823,'Adj factor'!A:A,'Adj factor'!I:I,,0)*AI823),'Aggregate (2)'!AI823)</f>
        <v>18757</v>
      </c>
      <c r="AM823" s="72">
        <f t="shared" si="227"/>
        <v>18757</v>
      </c>
      <c r="AN823" s="73" t="str">
        <f t="shared" si="228"/>
        <v>Increasing</v>
      </c>
      <c r="AO823" s="42">
        <f>VLOOKUP(B823,'Growthrates source'!A$2:H$49,8,FALSE)</f>
        <v>2.5918907427795013E-2</v>
      </c>
      <c r="AP823" s="42">
        <f>VLOOKUP(B823,'Growthrates source'!A$2:I$49,9,FALSE)</f>
        <v>7.7050082831477074E-2</v>
      </c>
      <c r="AQ823" s="41">
        <f t="shared" si="229"/>
        <v>15299.990440750918</v>
      </c>
      <c r="AR823" s="41">
        <f t="shared" si="230"/>
        <v>21946.265519138116</v>
      </c>
      <c r="AS823" s="43">
        <f t="shared" si="231"/>
        <v>0.56636114180024388</v>
      </c>
      <c r="AT823" s="43">
        <f t="shared" si="232"/>
        <v>11.182729863782834</v>
      </c>
      <c r="AU823" s="43">
        <f t="shared" si="233"/>
        <v>10.831897463504209</v>
      </c>
    </row>
    <row r="824" spans="1:47" x14ac:dyDescent="0.35">
      <c r="A824" t="str">
        <f>_xlfn.XLOOKUP(B824,'country codes'!G:G,'country codes'!H:H,,0)</f>
        <v>Senegal</v>
      </c>
      <c r="B824" s="34" t="s">
        <v>185</v>
      </c>
      <c r="C824" s="41">
        <v>13231839</v>
      </c>
      <c r="D824" s="34" t="s">
        <v>61</v>
      </c>
      <c r="E824" s="34">
        <v>0</v>
      </c>
      <c r="F824" s="41">
        <v>13595565.499999993</v>
      </c>
      <c r="G824" s="34">
        <v>0</v>
      </c>
      <c r="I824" s="34">
        <v>0</v>
      </c>
      <c r="K824" s="34">
        <v>0</v>
      </c>
      <c r="M824" s="34">
        <v>0</v>
      </c>
      <c r="O824" s="34">
        <v>0</v>
      </c>
      <c r="P824" s="41">
        <v>15574908.999999998</v>
      </c>
      <c r="Q824" s="34">
        <v>0</v>
      </c>
      <c r="R824" s="34">
        <f t="shared" si="216"/>
        <v>4</v>
      </c>
      <c r="T824" s="34">
        <v>0</v>
      </c>
      <c r="V824" s="34">
        <v>0</v>
      </c>
      <c r="X824" s="34">
        <v>0</v>
      </c>
      <c r="Y824" s="41">
        <v>17316449</v>
      </c>
      <c r="Z824" s="34">
        <v>0</v>
      </c>
      <c r="AA824" s="34">
        <v>4</v>
      </c>
      <c r="AB824" s="35">
        <f t="shared" si="217"/>
        <v>0</v>
      </c>
      <c r="AC824" s="35">
        <f t="shared" si="218"/>
        <v>0</v>
      </c>
      <c r="AD824" s="35">
        <f t="shared" si="219"/>
        <v>0</v>
      </c>
      <c r="AE824" s="70">
        <f t="shared" si="220"/>
        <v>0</v>
      </c>
      <c r="AF824" s="70" t="str">
        <f t="shared" si="221"/>
        <v/>
      </c>
      <c r="AG824" s="70">
        <f t="shared" si="222"/>
        <v>4</v>
      </c>
      <c r="AH824" s="70" t="str">
        <f t="shared" si="223"/>
        <v>2018 (triag)</v>
      </c>
      <c r="AI824" s="70">
        <f t="shared" si="224"/>
        <v>4</v>
      </c>
      <c r="AJ824" s="70" t="str">
        <f t="shared" si="225"/>
        <v>2018 (triag)</v>
      </c>
      <c r="AK824" s="70" t="str">
        <f t="shared" si="226"/>
        <v/>
      </c>
      <c r="AL824" s="72">
        <f>IF(AK824="Adjust",(_xlfn.XLOOKUP(A824,'Adj factor'!A:A,'Adj factor'!I:I,,0)*AI824),'Aggregate (2)'!AI824)</f>
        <v>4</v>
      </c>
      <c r="AM824" s="72">
        <f t="shared" si="227"/>
        <v>4</v>
      </c>
      <c r="AN824" s="73" t="str">
        <f t="shared" si="228"/>
        <v>No change</v>
      </c>
      <c r="AO824" s="42">
        <f>VLOOKUP(B824,'Growthrates source'!A$2:H$49,8,FALSE)</f>
        <v>2.5918907427795013E-2</v>
      </c>
      <c r="AP824" s="42">
        <f>VLOOKUP(B824,'Growthrates source'!A$2:I$49,9,FALSE)</f>
        <v>7.7050082831477074E-2</v>
      </c>
      <c r="AQ824" s="41">
        <f t="shared" si="229"/>
        <v>3.5138061527819757</v>
      </c>
      <c r="AR824" s="41">
        <f t="shared" si="230"/>
        <v>5.0401941824971273</v>
      </c>
      <c r="AS824" s="43">
        <f t="shared" si="231"/>
        <v>0</v>
      </c>
      <c r="AT824" s="43">
        <f t="shared" si="232"/>
        <v>2.5682333039634456E-3</v>
      </c>
      <c r="AU824" s="43">
        <f t="shared" si="233"/>
        <v>2.3099424137131117E-3</v>
      </c>
    </row>
    <row r="825" spans="1:47" x14ac:dyDescent="0.35">
      <c r="A825" t="str">
        <f>_xlfn.XLOOKUP(B825,'country codes'!G:G,'country codes'!H:H,,0)</f>
        <v>Senegal</v>
      </c>
      <c r="B825" s="34" t="s">
        <v>185</v>
      </c>
      <c r="C825" s="41">
        <v>13231840</v>
      </c>
      <c r="D825" s="34" t="s">
        <v>62</v>
      </c>
      <c r="E825" s="34">
        <v>0</v>
      </c>
      <c r="F825" s="41">
        <v>13595565.499999993</v>
      </c>
      <c r="G825" s="34">
        <v>0</v>
      </c>
      <c r="I825" s="34">
        <v>3518</v>
      </c>
      <c r="K825" s="34">
        <v>0</v>
      </c>
      <c r="M825" s="34">
        <v>0</v>
      </c>
      <c r="O825" s="34">
        <v>0</v>
      </c>
      <c r="P825" s="41">
        <v>15574908.999999998</v>
      </c>
      <c r="Q825" s="34">
        <v>1925</v>
      </c>
      <c r="R825" s="34">
        <f t="shared" si="216"/>
        <v>1925</v>
      </c>
      <c r="T825" s="34">
        <v>0</v>
      </c>
      <c r="V825" s="34">
        <v>2494</v>
      </c>
      <c r="X825" s="34">
        <v>0</v>
      </c>
      <c r="Y825" s="41">
        <v>17316449</v>
      </c>
      <c r="Z825" s="34">
        <v>0</v>
      </c>
      <c r="AA825" s="34">
        <v>573</v>
      </c>
      <c r="AB825" s="35">
        <f t="shared" si="217"/>
        <v>3518</v>
      </c>
      <c r="AC825" s="35">
        <f t="shared" si="218"/>
        <v>1925</v>
      </c>
      <c r="AD825" s="35">
        <f t="shared" si="219"/>
        <v>2494</v>
      </c>
      <c r="AE825" s="70">
        <f t="shared" si="220"/>
        <v>3518</v>
      </c>
      <c r="AF825" s="70">
        <f t="shared" si="221"/>
        <v>2014</v>
      </c>
      <c r="AG825" s="70">
        <f t="shared" si="222"/>
        <v>1925</v>
      </c>
      <c r="AH825" s="70">
        <f t="shared" si="223"/>
        <v>2018</v>
      </c>
      <c r="AI825" s="70">
        <f t="shared" si="224"/>
        <v>2494</v>
      </c>
      <c r="AJ825" s="70">
        <f t="shared" si="225"/>
        <v>2020</v>
      </c>
      <c r="AK825" s="70" t="str">
        <f t="shared" si="226"/>
        <v/>
      </c>
      <c r="AL825" s="72">
        <f>IF(AK825="Adjust",(_xlfn.XLOOKUP(A825,'Adj factor'!A:A,'Adj factor'!I:I,,0)*AI825),'Aggregate (2)'!AI825)</f>
        <v>2494</v>
      </c>
      <c r="AM825" s="72">
        <f t="shared" si="227"/>
        <v>2494</v>
      </c>
      <c r="AN825" s="73" t="str">
        <f t="shared" si="228"/>
        <v>Increasing</v>
      </c>
      <c r="AO825" s="42">
        <f>VLOOKUP(B825,'Growthrates source'!A$2:H$49,8,FALSE)</f>
        <v>2.5918907427795013E-2</v>
      </c>
      <c r="AP825" s="42">
        <f>VLOOKUP(B825,'Growthrates source'!A$2:I$49,9,FALSE)</f>
        <v>7.7050082831477074E-2</v>
      </c>
      <c r="AQ825" s="41">
        <f t="shared" si="229"/>
        <v>503.35273138601804</v>
      </c>
      <c r="AR825" s="41">
        <f t="shared" si="230"/>
        <v>722.00781664271346</v>
      </c>
      <c r="AS825" s="85">
        <f t="shared" si="231"/>
        <v>2.5876084374717636</v>
      </c>
      <c r="AT825" s="43">
        <f t="shared" si="232"/>
        <v>1.2359622775324082</v>
      </c>
      <c r="AU825" s="43">
        <f t="shared" si="233"/>
        <v>1.4402490949501252</v>
      </c>
    </row>
    <row r="826" spans="1:47" x14ac:dyDescent="0.35">
      <c r="A826" t="str">
        <f>_xlfn.XLOOKUP(B826,'country codes'!G:G,'country codes'!H:H,,0)</f>
        <v>Senegal</v>
      </c>
      <c r="B826" s="34" t="s">
        <v>185</v>
      </c>
      <c r="C826" s="41">
        <v>13231841</v>
      </c>
      <c r="D826" s="34" t="s">
        <v>227</v>
      </c>
      <c r="E826" s="34">
        <v>0</v>
      </c>
      <c r="F826" s="41">
        <v>13595565.499999993</v>
      </c>
      <c r="G826" s="34">
        <v>0</v>
      </c>
      <c r="I826" s="34">
        <v>0</v>
      </c>
      <c r="K826" s="34">
        <v>0</v>
      </c>
      <c r="M826" s="34">
        <v>0</v>
      </c>
      <c r="O826" s="34">
        <v>0</v>
      </c>
      <c r="P826" s="41">
        <v>15574908.999999998</v>
      </c>
      <c r="Q826" s="34">
        <v>0</v>
      </c>
      <c r="R826" s="34">
        <f t="shared" si="216"/>
        <v>1670</v>
      </c>
      <c r="T826" s="34">
        <v>15422</v>
      </c>
      <c r="V826" s="34">
        <v>0</v>
      </c>
      <c r="X826" s="34">
        <v>949</v>
      </c>
      <c r="Y826" s="41">
        <v>17316449</v>
      </c>
      <c r="Z826" s="34">
        <v>3378</v>
      </c>
      <c r="AA826" s="34">
        <v>1670</v>
      </c>
      <c r="AB826" s="35">
        <f t="shared" si="217"/>
        <v>0</v>
      </c>
      <c r="AC826" s="35">
        <f t="shared" si="218"/>
        <v>15422</v>
      </c>
      <c r="AD826" s="35">
        <f t="shared" si="219"/>
        <v>3378</v>
      </c>
      <c r="AE826" s="70">
        <f t="shared" si="220"/>
        <v>0</v>
      </c>
      <c r="AF826" s="70" t="str">
        <f t="shared" si="221"/>
        <v/>
      </c>
      <c r="AG826" s="70">
        <f t="shared" si="222"/>
        <v>1670</v>
      </c>
      <c r="AH826" s="70" t="str">
        <f t="shared" si="223"/>
        <v>2018 (triag)</v>
      </c>
      <c r="AI826" s="70">
        <f t="shared" si="224"/>
        <v>3378</v>
      </c>
      <c r="AJ826" s="70">
        <f t="shared" si="225"/>
        <v>2022</v>
      </c>
      <c r="AK826" s="70" t="str">
        <f t="shared" si="226"/>
        <v/>
      </c>
      <c r="AL826" s="72">
        <f>IF(AK826="Adjust",(_xlfn.XLOOKUP(A826,'Adj factor'!A:A,'Adj factor'!I:I,,0)*AI826),'Aggregate (2)'!AI826)</f>
        <v>3378</v>
      </c>
      <c r="AM826" s="72">
        <f t="shared" si="227"/>
        <v>3378</v>
      </c>
      <c r="AN826" s="73" t="str">
        <f t="shared" si="228"/>
        <v>Increasing</v>
      </c>
      <c r="AO826" s="42">
        <f>VLOOKUP(B826,'Growthrates source'!A$2:H$49,8,FALSE)</f>
        <v>2.5918907427795013E-2</v>
      </c>
      <c r="AP826" s="42">
        <f>VLOOKUP(B826,'Growthrates source'!A$2:I$49,9,FALSE)</f>
        <v>7.7050082831477074E-2</v>
      </c>
      <c r="AQ826" s="41">
        <f t="shared" si="229"/>
        <v>1467.0140687864748</v>
      </c>
      <c r="AR826" s="41">
        <f t="shared" si="230"/>
        <v>2104.2810711925508</v>
      </c>
      <c r="AS826" s="43">
        <f t="shared" si="231"/>
        <v>0</v>
      </c>
      <c r="AT826" s="43">
        <f t="shared" si="232"/>
        <v>1.0722374044047385</v>
      </c>
      <c r="AU826" s="43">
        <f t="shared" si="233"/>
        <v>1.9507463683807229</v>
      </c>
    </row>
    <row r="827" spans="1:47" x14ac:dyDescent="0.35">
      <c r="A827" t="str">
        <f>_xlfn.XLOOKUP(B827,'country codes'!G:G,'country codes'!H:H,,0)</f>
        <v>Senegal</v>
      </c>
      <c r="B827" s="34" t="s">
        <v>185</v>
      </c>
      <c r="C827" s="41">
        <v>13231842</v>
      </c>
      <c r="D827" s="34" t="s">
        <v>228</v>
      </c>
      <c r="E827" s="34">
        <v>0</v>
      </c>
      <c r="F827" s="41">
        <v>13595565.499999993</v>
      </c>
      <c r="G827" s="34">
        <v>0</v>
      </c>
      <c r="I827" s="34">
        <v>0</v>
      </c>
      <c r="K827" s="34">
        <v>0</v>
      </c>
      <c r="M827" s="34">
        <v>0</v>
      </c>
      <c r="O827" s="34">
        <v>0</v>
      </c>
      <c r="P827" s="41">
        <v>15574908.999999998</v>
      </c>
      <c r="Q827" s="34">
        <v>0</v>
      </c>
      <c r="R827" s="34">
        <f t="shared" si="216"/>
        <v>135</v>
      </c>
      <c r="T827" s="34">
        <v>686</v>
      </c>
      <c r="V827" s="34">
        <v>27</v>
      </c>
      <c r="X827" s="34">
        <v>188</v>
      </c>
      <c r="Y827" s="41">
        <v>17316449</v>
      </c>
      <c r="Z827" s="34">
        <v>0</v>
      </c>
      <c r="AA827" s="34">
        <v>135</v>
      </c>
      <c r="AB827" s="35">
        <f t="shared" si="217"/>
        <v>0</v>
      </c>
      <c r="AC827" s="35">
        <f t="shared" si="218"/>
        <v>686</v>
      </c>
      <c r="AD827" s="35">
        <f t="shared" si="219"/>
        <v>188</v>
      </c>
      <c r="AE827" s="70">
        <f t="shared" si="220"/>
        <v>0</v>
      </c>
      <c r="AF827" s="70" t="str">
        <f t="shared" si="221"/>
        <v/>
      </c>
      <c r="AG827" s="70">
        <f t="shared" si="222"/>
        <v>135</v>
      </c>
      <c r="AH827" s="70" t="str">
        <f t="shared" si="223"/>
        <v>2018 (triag)</v>
      </c>
      <c r="AI827" s="70">
        <f t="shared" si="224"/>
        <v>188</v>
      </c>
      <c r="AJ827" s="70">
        <f t="shared" si="225"/>
        <v>2021</v>
      </c>
      <c r="AK827" s="70" t="str">
        <f t="shared" si="226"/>
        <v/>
      </c>
      <c r="AL827" s="72">
        <f>IF(AK827="Adjust",(_xlfn.XLOOKUP(A827,'Adj factor'!A:A,'Adj factor'!I:I,,0)*AI827),'Aggregate (2)'!AI827)</f>
        <v>188</v>
      </c>
      <c r="AM827" s="72">
        <f t="shared" si="227"/>
        <v>188</v>
      </c>
      <c r="AN827" s="73" t="str">
        <f t="shared" si="228"/>
        <v>Increasing</v>
      </c>
      <c r="AO827" s="42">
        <f>VLOOKUP(B827,'Growthrates source'!A$2:H$49,8,FALSE)</f>
        <v>2.5918907427795013E-2</v>
      </c>
      <c r="AP827" s="42">
        <f>VLOOKUP(B827,'Growthrates source'!A$2:I$49,9,FALSE)</f>
        <v>7.7050082831477074E-2</v>
      </c>
      <c r="AQ827" s="41">
        <f t="shared" si="229"/>
        <v>118.59095765639168</v>
      </c>
      <c r="AR827" s="41">
        <f t="shared" si="230"/>
        <v>170.10655365927803</v>
      </c>
      <c r="AS827" s="43">
        <f t="shared" si="231"/>
        <v>0</v>
      </c>
      <c r="AT827" s="43">
        <f t="shared" si="232"/>
        <v>8.6677874008766295E-2</v>
      </c>
      <c r="AU827" s="43">
        <f t="shared" si="233"/>
        <v>0.10856729344451625</v>
      </c>
    </row>
    <row r="828" spans="1:47" x14ac:dyDescent="0.35">
      <c r="A828" t="str">
        <f>_xlfn.XLOOKUP(B828,'country codes'!G:G,'country codes'!H:H,,0)</f>
        <v>Senegal</v>
      </c>
      <c r="B828" s="34" t="s">
        <v>185</v>
      </c>
      <c r="C828" s="41">
        <v>13231843</v>
      </c>
      <c r="D828" s="34" t="s">
        <v>229</v>
      </c>
      <c r="E828" s="34">
        <v>0</v>
      </c>
      <c r="F828" s="41">
        <v>13595565.499999993</v>
      </c>
      <c r="G828" s="34">
        <v>0</v>
      </c>
      <c r="I828" s="34">
        <v>0</v>
      </c>
      <c r="K828" s="34">
        <v>0</v>
      </c>
      <c r="M828" s="34">
        <v>57</v>
      </c>
      <c r="O828" s="34">
        <v>0</v>
      </c>
      <c r="P828" s="41">
        <v>15574908.999999998</v>
      </c>
      <c r="Q828" s="34">
        <v>0</v>
      </c>
      <c r="R828" s="34">
        <f t="shared" si="216"/>
        <v>100</v>
      </c>
      <c r="T828" s="34">
        <v>22</v>
      </c>
      <c r="V828" s="34">
        <v>13</v>
      </c>
      <c r="X828" s="34">
        <v>98</v>
      </c>
      <c r="Y828" s="41">
        <v>17316449</v>
      </c>
      <c r="Z828" s="34">
        <v>15</v>
      </c>
      <c r="AA828" s="34">
        <v>100</v>
      </c>
      <c r="AB828" s="35">
        <f t="shared" si="217"/>
        <v>0</v>
      </c>
      <c r="AC828" s="35">
        <f t="shared" si="218"/>
        <v>57</v>
      </c>
      <c r="AD828" s="35">
        <f t="shared" si="219"/>
        <v>98</v>
      </c>
      <c r="AE828" s="70">
        <f t="shared" si="220"/>
        <v>0</v>
      </c>
      <c r="AF828" s="70" t="str">
        <f t="shared" si="221"/>
        <v/>
      </c>
      <c r="AG828" s="70">
        <f t="shared" si="222"/>
        <v>100</v>
      </c>
      <c r="AH828" s="70" t="str">
        <f t="shared" si="223"/>
        <v>2018 (triag)</v>
      </c>
      <c r="AI828" s="70">
        <f t="shared" si="224"/>
        <v>15</v>
      </c>
      <c r="AJ828" s="70">
        <f t="shared" si="225"/>
        <v>2022</v>
      </c>
      <c r="AK828" s="70" t="str">
        <f t="shared" si="226"/>
        <v>Adjust</v>
      </c>
      <c r="AL828" s="72">
        <f>IF(AK828="Adjust",(_xlfn.XLOOKUP(A828,'Adj factor'!A:A,'Adj factor'!I:I,,0)*AI828),'Aggregate (2)'!AI828)</f>
        <v>17.556185826093202</v>
      </c>
      <c r="AM828" s="72">
        <f t="shared" si="227"/>
        <v>100</v>
      </c>
      <c r="AN828" s="73" t="str">
        <f t="shared" si="228"/>
        <v>Decreasing</v>
      </c>
      <c r="AO828" s="42">
        <f>VLOOKUP(B828,'Growthrates source'!A$2:H$49,8,FALSE)</f>
        <v>2.5918907427795013E-2</v>
      </c>
      <c r="AP828" s="42">
        <f>VLOOKUP(B828,'Growthrates source'!A$2:I$49,9,FALSE)</f>
        <v>7.7050082831477074E-2</v>
      </c>
      <c r="AQ828" s="41">
        <f t="shared" si="229"/>
        <v>87.845153819549395</v>
      </c>
      <c r="AR828" s="41">
        <f t="shared" si="230"/>
        <v>126.00485456242818</v>
      </c>
      <c r="AS828" s="43">
        <f t="shared" si="231"/>
        <v>0</v>
      </c>
      <c r="AT828" s="43">
        <f t="shared" si="232"/>
        <v>6.4205832599086146E-2</v>
      </c>
      <c r="AU828" s="43">
        <f t="shared" si="233"/>
        <v>5.7748560342827791E-2</v>
      </c>
    </row>
    <row r="829" spans="1:47" x14ac:dyDescent="0.35">
      <c r="A829" t="str">
        <f>_xlfn.XLOOKUP(B829,'country codes'!G:G,'country codes'!H:H,,0)</f>
        <v>Senegal</v>
      </c>
      <c r="B829" s="34" t="s">
        <v>185</v>
      </c>
      <c r="C829" s="41">
        <v>13231844</v>
      </c>
      <c r="D829" s="34" t="s">
        <v>133</v>
      </c>
      <c r="E829" s="34">
        <v>0</v>
      </c>
      <c r="F829" s="41">
        <v>13595565.499999993</v>
      </c>
      <c r="G829" s="34">
        <v>0</v>
      </c>
      <c r="I829" s="34">
        <v>0</v>
      </c>
      <c r="K829" s="34">
        <v>0</v>
      </c>
      <c r="M829" s="34">
        <v>0</v>
      </c>
      <c r="O829" s="34">
        <v>37</v>
      </c>
      <c r="P829" s="41">
        <v>15574908.999999998</v>
      </c>
      <c r="Q829" s="34">
        <v>328</v>
      </c>
      <c r="R829" s="34">
        <f t="shared" si="216"/>
        <v>1045</v>
      </c>
      <c r="T829" s="34">
        <v>715</v>
      </c>
      <c r="V829" s="34">
        <v>101</v>
      </c>
      <c r="X829" s="34">
        <v>434</v>
      </c>
      <c r="Y829" s="41">
        <v>17316449</v>
      </c>
      <c r="Z829" s="34">
        <v>0</v>
      </c>
      <c r="AA829" s="34">
        <v>1045</v>
      </c>
      <c r="AB829" s="35">
        <f t="shared" si="217"/>
        <v>0</v>
      </c>
      <c r="AC829" s="35">
        <f t="shared" si="218"/>
        <v>715</v>
      </c>
      <c r="AD829" s="35">
        <f t="shared" si="219"/>
        <v>434</v>
      </c>
      <c r="AE829" s="70">
        <f t="shared" si="220"/>
        <v>0</v>
      </c>
      <c r="AF829" s="70" t="str">
        <f t="shared" si="221"/>
        <v/>
      </c>
      <c r="AG829" s="70">
        <f t="shared" si="222"/>
        <v>1045</v>
      </c>
      <c r="AH829" s="70" t="str">
        <f t="shared" si="223"/>
        <v>2018 (triag)</v>
      </c>
      <c r="AI829" s="70">
        <f t="shared" si="224"/>
        <v>434</v>
      </c>
      <c r="AJ829" s="70">
        <f t="shared" si="225"/>
        <v>2021</v>
      </c>
      <c r="AK829" s="70" t="str">
        <f t="shared" si="226"/>
        <v>Adjust</v>
      </c>
      <c r="AL829" s="72">
        <f>IF(AK829="Adjust",(_xlfn.XLOOKUP(A829,'Adj factor'!A:A,'Adj factor'!I:I,,0)*AI829),'Aggregate (2)'!AI829)</f>
        <v>507.95897656829663</v>
      </c>
      <c r="AM829" s="72">
        <f t="shared" si="227"/>
        <v>1045</v>
      </c>
      <c r="AN829" s="73" t="str">
        <f t="shared" si="228"/>
        <v>Decreasing</v>
      </c>
      <c r="AO829" s="42">
        <f>VLOOKUP(B829,'Growthrates source'!A$2:H$49,8,FALSE)</f>
        <v>2.5918907427795013E-2</v>
      </c>
      <c r="AP829" s="42">
        <f>VLOOKUP(B829,'Growthrates source'!A$2:I$49,9,FALSE)</f>
        <v>7.7050082831477074E-2</v>
      </c>
      <c r="AQ829" s="41">
        <f t="shared" si="229"/>
        <v>917.9818574142912</v>
      </c>
      <c r="AR829" s="41">
        <f t="shared" si="230"/>
        <v>1316.7507301773744</v>
      </c>
      <c r="AS829" s="43">
        <f t="shared" si="231"/>
        <v>0</v>
      </c>
      <c r="AT829" s="43">
        <f t="shared" si="232"/>
        <v>0.67095095066045018</v>
      </c>
      <c r="AU829" s="43">
        <f t="shared" si="233"/>
        <v>0.60347245558255047</v>
      </c>
    </row>
    <row r="830" spans="1:47" x14ac:dyDescent="0.35">
      <c r="A830" t="str">
        <f>_xlfn.XLOOKUP(B830,'country codes'!G:G,'country codes'!H:H,,0)</f>
        <v>Senegal</v>
      </c>
      <c r="B830" s="34" t="s">
        <v>185</v>
      </c>
      <c r="C830" s="41">
        <v>13231845</v>
      </c>
      <c r="D830" s="34" t="s">
        <v>230</v>
      </c>
      <c r="E830" s="34">
        <v>0</v>
      </c>
      <c r="F830" s="41">
        <v>13595565.499999993</v>
      </c>
      <c r="G830" s="34">
        <v>0</v>
      </c>
      <c r="I830" s="34">
        <v>0</v>
      </c>
      <c r="K830" s="34">
        <v>0</v>
      </c>
      <c r="M830" s="34">
        <v>0</v>
      </c>
      <c r="O830" s="34">
        <v>0</v>
      </c>
      <c r="P830" s="41">
        <v>15574908.999999998</v>
      </c>
      <c r="Q830" s="34">
        <v>0</v>
      </c>
      <c r="R830" s="34">
        <f t="shared" si="216"/>
        <v>2543</v>
      </c>
      <c r="T830" s="34">
        <v>2112</v>
      </c>
      <c r="V830" s="34">
        <v>1482</v>
      </c>
      <c r="X830" s="34">
        <v>0</v>
      </c>
      <c r="Y830" s="41">
        <v>17316449</v>
      </c>
      <c r="Z830" s="34">
        <v>0</v>
      </c>
      <c r="AA830" s="34">
        <v>2543</v>
      </c>
      <c r="AB830" s="35">
        <f t="shared" si="217"/>
        <v>0</v>
      </c>
      <c r="AC830" s="35">
        <f t="shared" si="218"/>
        <v>2112</v>
      </c>
      <c r="AD830" s="35">
        <f t="shared" si="219"/>
        <v>1482</v>
      </c>
      <c r="AE830" s="70">
        <f t="shared" si="220"/>
        <v>0</v>
      </c>
      <c r="AF830" s="70" t="str">
        <f t="shared" si="221"/>
        <v/>
      </c>
      <c r="AG830" s="70">
        <f t="shared" si="222"/>
        <v>2543</v>
      </c>
      <c r="AH830" s="70" t="str">
        <f t="shared" si="223"/>
        <v>2018 (triag)</v>
      </c>
      <c r="AI830" s="70">
        <f t="shared" si="224"/>
        <v>1482</v>
      </c>
      <c r="AJ830" s="70">
        <f t="shared" si="225"/>
        <v>2020</v>
      </c>
      <c r="AK830" s="70" t="str">
        <f t="shared" si="226"/>
        <v>Adjust</v>
      </c>
      <c r="AL830" s="72">
        <f>IF(AK830="Adjust",(_xlfn.XLOOKUP(A830,'Adj factor'!A:A,'Adj factor'!I:I,,0)*AI830),'Aggregate (2)'!AI830)</f>
        <v>1734.5511596180083</v>
      </c>
      <c r="AM830" s="72">
        <f t="shared" si="227"/>
        <v>2543</v>
      </c>
      <c r="AN830" s="73" t="str">
        <f t="shared" si="228"/>
        <v>Decreasing</v>
      </c>
      <c r="AO830" s="42">
        <f>VLOOKUP(B830,'Growthrates source'!A$2:H$49,8,FALSE)</f>
        <v>2.5918907427795013E-2</v>
      </c>
      <c r="AP830" s="42">
        <f>VLOOKUP(B830,'Growthrates source'!A$2:I$49,9,FALSE)</f>
        <v>7.7050082831477074E-2</v>
      </c>
      <c r="AQ830" s="41">
        <f t="shared" si="229"/>
        <v>2233.9022616311408</v>
      </c>
      <c r="AR830" s="41">
        <f t="shared" si="230"/>
        <v>3204.3034515225486</v>
      </c>
      <c r="AS830" s="43">
        <f t="shared" si="231"/>
        <v>0</v>
      </c>
      <c r="AT830" s="43">
        <f t="shared" si="232"/>
        <v>1.6327543229947605</v>
      </c>
      <c r="AU830" s="43">
        <f t="shared" si="233"/>
        <v>1.4685458895181107</v>
      </c>
    </row>
    <row r="831" spans="1:47" x14ac:dyDescent="0.35">
      <c r="A831" t="str">
        <f>_xlfn.XLOOKUP(B831,'country codes'!G:G,'country codes'!H:H,,0)</f>
        <v>Senegal</v>
      </c>
      <c r="B831" s="34" t="s">
        <v>185</v>
      </c>
      <c r="C831" s="41">
        <v>13231846</v>
      </c>
      <c r="D831" s="34" t="s">
        <v>136</v>
      </c>
      <c r="E831" s="34">
        <v>0</v>
      </c>
      <c r="F831" s="41">
        <v>13595565.499999993</v>
      </c>
      <c r="G831" s="34">
        <v>22</v>
      </c>
      <c r="I831" s="34">
        <v>0</v>
      </c>
      <c r="K831" s="34">
        <v>0</v>
      </c>
      <c r="M831" s="34">
        <v>78</v>
      </c>
      <c r="O831" s="34">
        <v>0</v>
      </c>
      <c r="P831" s="41">
        <v>15574908.999999998</v>
      </c>
      <c r="Q831" s="34">
        <v>0</v>
      </c>
      <c r="R831" s="34">
        <f t="shared" si="216"/>
        <v>542</v>
      </c>
      <c r="T831" s="34">
        <v>124</v>
      </c>
      <c r="V831" s="34">
        <v>121</v>
      </c>
      <c r="X831" s="34">
        <v>123</v>
      </c>
      <c r="Y831" s="41">
        <v>17316449</v>
      </c>
      <c r="Z831" s="34">
        <v>237</v>
      </c>
      <c r="AA831" s="34">
        <v>542</v>
      </c>
      <c r="AB831" s="35">
        <f t="shared" si="217"/>
        <v>22</v>
      </c>
      <c r="AC831" s="35">
        <f t="shared" si="218"/>
        <v>124</v>
      </c>
      <c r="AD831" s="35">
        <f t="shared" si="219"/>
        <v>237</v>
      </c>
      <c r="AE831" s="70">
        <f t="shared" si="220"/>
        <v>22</v>
      </c>
      <c r="AF831" s="70">
        <f t="shared" si="221"/>
        <v>2013</v>
      </c>
      <c r="AG831" s="70">
        <f t="shared" si="222"/>
        <v>542</v>
      </c>
      <c r="AH831" s="70" t="str">
        <f t="shared" si="223"/>
        <v>2018 (triag)</v>
      </c>
      <c r="AI831" s="70">
        <f t="shared" si="224"/>
        <v>237</v>
      </c>
      <c r="AJ831" s="70">
        <f t="shared" si="225"/>
        <v>2022</v>
      </c>
      <c r="AK831" s="70" t="str">
        <f t="shared" si="226"/>
        <v>Adjust</v>
      </c>
      <c r="AL831" s="72">
        <f>IF(AK831="Adjust",(_xlfn.XLOOKUP(A831,'Adj factor'!A:A,'Adj factor'!I:I,,0)*AI831),'Aggregate (2)'!AI831)</f>
        <v>277.3877360522726</v>
      </c>
      <c r="AM831" s="72">
        <f t="shared" si="227"/>
        <v>542</v>
      </c>
      <c r="AN831" s="73" t="str">
        <f t="shared" si="228"/>
        <v>Decreasing</v>
      </c>
      <c r="AO831" s="42">
        <f>VLOOKUP(B831,'Growthrates source'!A$2:H$49,8,FALSE)</f>
        <v>2.5918907427795013E-2</v>
      </c>
      <c r="AP831" s="42">
        <f>VLOOKUP(B831,'Growthrates source'!A$2:I$49,9,FALSE)</f>
        <v>7.7050082831477074E-2</v>
      </c>
      <c r="AQ831" s="41">
        <f t="shared" si="229"/>
        <v>476.1207337019577</v>
      </c>
      <c r="AR831" s="41">
        <f t="shared" si="230"/>
        <v>682.9463117283608</v>
      </c>
      <c r="AS831" s="43">
        <f t="shared" si="231"/>
        <v>1.6181746908578397E-2</v>
      </c>
      <c r="AT831" s="43">
        <f t="shared" si="232"/>
        <v>0.34799561268704687</v>
      </c>
      <c r="AU831" s="43">
        <f t="shared" si="233"/>
        <v>0.31299719705812662</v>
      </c>
    </row>
    <row r="832" spans="1:47" x14ac:dyDescent="0.35">
      <c r="A832" t="str">
        <f>_xlfn.XLOOKUP(B832,'country codes'!G:G,'country codes'!H:H,,0)</f>
        <v>Senegal</v>
      </c>
      <c r="B832" s="34" t="s">
        <v>185</v>
      </c>
      <c r="C832" s="41">
        <v>13231847</v>
      </c>
      <c r="D832" s="34" t="s">
        <v>231</v>
      </c>
      <c r="E832" s="34">
        <v>0</v>
      </c>
      <c r="F832" s="41">
        <v>13595565.499999993</v>
      </c>
      <c r="G832" s="34">
        <v>0</v>
      </c>
      <c r="I832" s="34">
        <v>0</v>
      </c>
      <c r="K832" s="34">
        <v>0</v>
      </c>
      <c r="M832" s="34">
        <v>0</v>
      </c>
      <c r="O832" s="34">
        <v>0</v>
      </c>
      <c r="P832" s="41">
        <v>15574908.999999998</v>
      </c>
      <c r="Q832" s="34">
        <v>0</v>
      </c>
      <c r="R832" s="34">
        <f t="shared" si="216"/>
        <v>17</v>
      </c>
      <c r="T832" s="34">
        <v>123</v>
      </c>
      <c r="V832" s="34">
        <v>0</v>
      </c>
      <c r="X832" s="34">
        <v>2</v>
      </c>
      <c r="Y832" s="41">
        <v>17316449</v>
      </c>
      <c r="Z832" s="34">
        <v>0</v>
      </c>
      <c r="AA832" s="34">
        <v>17</v>
      </c>
      <c r="AB832" s="35">
        <f t="shared" si="217"/>
        <v>0</v>
      </c>
      <c r="AC832" s="35">
        <f t="shared" si="218"/>
        <v>123</v>
      </c>
      <c r="AD832" s="35">
        <f t="shared" si="219"/>
        <v>2</v>
      </c>
      <c r="AE832" s="70">
        <f t="shared" si="220"/>
        <v>0</v>
      </c>
      <c r="AF832" s="70" t="str">
        <f t="shared" si="221"/>
        <v/>
      </c>
      <c r="AG832" s="70">
        <f t="shared" si="222"/>
        <v>17</v>
      </c>
      <c r="AH832" s="70" t="str">
        <f t="shared" si="223"/>
        <v>2018 (triag)</v>
      </c>
      <c r="AI832" s="70">
        <f t="shared" si="224"/>
        <v>2</v>
      </c>
      <c r="AJ832" s="70">
        <f t="shared" si="225"/>
        <v>2021</v>
      </c>
      <c r="AK832" s="70" t="str">
        <f t="shared" si="226"/>
        <v>Adjust</v>
      </c>
      <c r="AL832" s="72">
        <f>IF(AK832="Adjust",(_xlfn.XLOOKUP(A832,'Adj factor'!A:A,'Adj factor'!I:I,,0)*AI832),'Aggregate (2)'!AI832)</f>
        <v>2.3408247768124268</v>
      </c>
      <c r="AM832" s="72">
        <f t="shared" si="227"/>
        <v>17</v>
      </c>
      <c r="AN832" s="73" t="str">
        <f t="shared" si="228"/>
        <v>Decreasing</v>
      </c>
      <c r="AO832" s="42">
        <f>VLOOKUP(B832,'Growthrates source'!A$2:H$49,8,FALSE)</f>
        <v>2.5918907427795013E-2</v>
      </c>
      <c r="AP832" s="42">
        <f>VLOOKUP(B832,'Growthrates source'!A$2:I$49,9,FALSE)</f>
        <v>7.7050082831477074E-2</v>
      </c>
      <c r="AQ832" s="41">
        <f t="shared" si="229"/>
        <v>14.933676149323396</v>
      </c>
      <c r="AR832" s="41">
        <f t="shared" si="230"/>
        <v>21.420825275612792</v>
      </c>
      <c r="AS832" s="43">
        <f t="shared" si="231"/>
        <v>0</v>
      </c>
      <c r="AT832" s="43">
        <f t="shared" si="232"/>
        <v>1.0914991541844644E-2</v>
      </c>
      <c r="AU832" s="43">
        <f t="shared" si="233"/>
        <v>9.8172552582807254E-3</v>
      </c>
    </row>
    <row r="833" spans="1:47" x14ac:dyDescent="0.35">
      <c r="A833" t="str">
        <f>_xlfn.XLOOKUP(B833,'country codes'!G:G,'country codes'!H:H,,0)</f>
        <v>Senegal</v>
      </c>
      <c r="B833" s="34" t="s">
        <v>185</v>
      </c>
      <c r="C833" s="41">
        <v>13231848</v>
      </c>
      <c r="D833" s="34" t="s">
        <v>141</v>
      </c>
      <c r="E833" s="34">
        <v>0</v>
      </c>
      <c r="F833" s="41">
        <v>13595565.499999993</v>
      </c>
      <c r="G833" s="34">
        <v>0</v>
      </c>
      <c r="I833" s="34">
        <v>0</v>
      </c>
      <c r="K833" s="34">
        <v>0</v>
      </c>
      <c r="M833" s="34">
        <v>0</v>
      </c>
      <c r="O833" s="34">
        <v>0</v>
      </c>
      <c r="P833" s="41">
        <v>15574908.999999998</v>
      </c>
      <c r="Q833" s="34">
        <v>0</v>
      </c>
      <c r="R833" s="34">
        <f t="shared" si="216"/>
        <v>108</v>
      </c>
      <c r="T833" s="34">
        <v>1</v>
      </c>
      <c r="V833" s="34">
        <v>0</v>
      </c>
      <c r="X833" s="34">
        <v>107</v>
      </c>
      <c r="Y833" s="41">
        <v>17316449</v>
      </c>
      <c r="Z833" s="34">
        <v>0</v>
      </c>
      <c r="AA833" s="34">
        <v>108</v>
      </c>
      <c r="AB833" s="35">
        <f t="shared" si="217"/>
        <v>0</v>
      </c>
      <c r="AC833" s="35">
        <f t="shared" si="218"/>
        <v>1</v>
      </c>
      <c r="AD833" s="35">
        <f t="shared" si="219"/>
        <v>107</v>
      </c>
      <c r="AE833" s="70">
        <f t="shared" si="220"/>
        <v>0</v>
      </c>
      <c r="AF833" s="70" t="str">
        <f t="shared" si="221"/>
        <v/>
      </c>
      <c r="AG833" s="70">
        <f t="shared" si="222"/>
        <v>108</v>
      </c>
      <c r="AH833" s="70" t="str">
        <f t="shared" si="223"/>
        <v>2018 (triag)</v>
      </c>
      <c r="AI833" s="70">
        <f t="shared" si="224"/>
        <v>107</v>
      </c>
      <c r="AJ833" s="70">
        <f t="shared" si="225"/>
        <v>2021</v>
      </c>
      <c r="AK833" s="70" t="str">
        <f t="shared" si="226"/>
        <v>Adjust</v>
      </c>
      <c r="AL833" s="72">
        <f>IF(AK833="Adjust",(_xlfn.XLOOKUP(A833,'Adj factor'!A:A,'Adj factor'!I:I,,0)*AI833),'Aggregate (2)'!AI833)</f>
        <v>125.23412555946484</v>
      </c>
      <c r="AM833" s="72">
        <f t="shared" si="227"/>
        <v>125.23412555946484</v>
      </c>
      <c r="AN833" s="73" t="str">
        <f t="shared" si="228"/>
        <v>Increasing</v>
      </c>
      <c r="AO833" s="42">
        <f>VLOOKUP(B833,'Growthrates source'!A$2:H$49,8,FALSE)</f>
        <v>2.5918907427795013E-2</v>
      </c>
      <c r="AP833" s="42">
        <f>VLOOKUP(B833,'Growthrates source'!A$2:I$49,9,FALSE)</f>
        <v>7.7050082831477074E-2</v>
      </c>
      <c r="AQ833" s="41">
        <f t="shared" si="229"/>
        <v>94.872766125113344</v>
      </c>
      <c r="AR833" s="41">
        <f t="shared" si="230"/>
        <v>136.08524292742243</v>
      </c>
      <c r="AS833" s="43">
        <f t="shared" si="231"/>
        <v>0</v>
      </c>
      <c r="AT833" s="43">
        <f t="shared" si="232"/>
        <v>6.9342299207013028E-2</v>
      </c>
      <c r="AU833" s="43">
        <f t="shared" si="233"/>
        <v>7.2320904568520278E-2</v>
      </c>
    </row>
    <row r="834" spans="1:47" x14ac:dyDescent="0.35">
      <c r="A834" t="str">
        <f>_xlfn.XLOOKUP(B834,'country codes'!G:G,'country codes'!H:H,,0)</f>
        <v>Senegal</v>
      </c>
      <c r="B834" s="34" t="s">
        <v>185</v>
      </c>
      <c r="C834" s="41">
        <v>13231849</v>
      </c>
      <c r="D834" s="34" t="s">
        <v>232</v>
      </c>
      <c r="E834" s="34">
        <v>0</v>
      </c>
      <c r="F834" s="41">
        <v>13595565.499999993</v>
      </c>
      <c r="G834" s="34">
        <v>0</v>
      </c>
      <c r="I834" s="34">
        <v>0</v>
      </c>
      <c r="K834" s="34">
        <v>0</v>
      </c>
      <c r="M834" s="34">
        <v>0</v>
      </c>
      <c r="O834" s="34">
        <v>0</v>
      </c>
      <c r="P834" s="41">
        <v>15574908.999999998</v>
      </c>
      <c r="Q834" s="34">
        <v>0</v>
      </c>
      <c r="R834" s="34">
        <f t="shared" si="216"/>
        <v>5868</v>
      </c>
      <c r="T834" s="34">
        <v>3647</v>
      </c>
      <c r="V834" s="34">
        <v>0</v>
      </c>
      <c r="X834" s="34">
        <v>16</v>
      </c>
      <c r="Y834" s="41">
        <v>17316449</v>
      </c>
      <c r="Z834" s="34">
        <v>0</v>
      </c>
      <c r="AA834" s="34">
        <v>5868</v>
      </c>
      <c r="AB834" s="35">
        <f t="shared" si="217"/>
        <v>0</v>
      </c>
      <c r="AC834" s="35">
        <f t="shared" si="218"/>
        <v>3647</v>
      </c>
      <c r="AD834" s="35">
        <f t="shared" si="219"/>
        <v>16</v>
      </c>
      <c r="AE834" s="70">
        <f t="shared" si="220"/>
        <v>0</v>
      </c>
      <c r="AF834" s="70" t="str">
        <f t="shared" si="221"/>
        <v/>
      </c>
      <c r="AG834" s="70">
        <f t="shared" si="222"/>
        <v>5868</v>
      </c>
      <c r="AH834" s="70" t="str">
        <f t="shared" si="223"/>
        <v>2018 (triag)</v>
      </c>
      <c r="AI834" s="70">
        <f t="shared" si="224"/>
        <v>16</v>
      </c>
      <c r="AJ834" s="70">
        <f t="shared" si="225"/>
        <v>2021</v>
      </c>
      <c r="AK834" s="70" t="str">
        <f t="shared" si="226"/>
        <v>Adjust</v>
      </c>
      <c r="AL834" s="72">
        <f>IF(AK834="Adjust",(_xlfn.XLOOKUP(A834,'Adj factor'!A:A,'Adj factor'!I:I,,0)*AI834),'Aggregate (2)'!AI834)</f>
        <v>18.726598214499415</v>
      </c>
      <c r="AM834" s="72">
        <f t="shared" si="227"/>
        <v>5868</v>
      </c>
      <c r="AN834" s="73" t="str">
        <f t="shared" si="228"/>
        <v>Decreasing</v>
      </c>
      <c r="AO834" s="42">
        <f>VLOOKUP(B834,'Growthrates source'!A$2:H$49,8,FALSE)</f>
        <v>2.5918907427795013E-2</v>
      </c>
      <c r="AP834" s="42">
        <f>VLOOKUP(B834,'Growthrates source'!A$2:I$49,9,FALSE)</f>
        <v>7.7050082831477074E-2</v>
      </c>
      <c r="AQ834" s="41">
        <f t="shared" si="229"/>
        <v>5154.7536261311579</v>
      </c>
      <c r="AR834" s="41">
        <f t="shared" si="230"/>
        <v>7393.9648657232856</v>
      </c>
      <c r="AS834" s="43">
        <f t="shared" si="231"/>
        <v>0</v>
      </c>
      <c r="AT834" s="43">
        <f t="shared" si="232"/>
        <v>3.7675982569143747</v>
      </c>
      <c r="AU834" s="43">
        <f t="shared" si="233"/>
        <v>3.3886855209171349</v>
      </c>
    </row>
    <row r="835" spans="1:47" x14ac:dyDescent="0.35">
      <c r="A835" t="str">
        <f>_xlfn.XLOOKUP(B835,'country codes'!G:G,'country codes'!H:H,,0)</f>
        <v>Senegal</v>
      </c>
      <c r="B835" s="34" t="s">
        <v>185</v>
      </c>
      <c r="C835" s="41">
        <v>13231850</v>
      </c>
      <c r="D835" s="34" t="s">
        <v>233</v>
      </c>
      <c r="E835" s="34">
        <v>0</v>
      </c>
      <c r="F835" s="41">
        <v>13595565.499999993</v>
      </c>
      <c r="G835" s="34">
        <v>0</v>
      </c>
      <c r="I835" s="34">
        <v>0</v>
      </c>
      <c r="K835" s="34">
        <v>0</v>
      </c>
      <c r="M835" s="34">
        <v>0</v>
      </c>
      <c r="O835" s="34">
        <v>0</v>
      </c>
      <c r="P835" s="41">
        <v>15574908.999999998</v>
      </c>
      <c r="Q835" s="34">
        <v>0</v>
      </c>
      <c r="R835" s="34">
        <f t="shared" ref="R835:R898" si="234">MAX(Q835,AA835)</f>
        <v>0</v>
      </c>
      <c r="T835" s="34">
        <v>1722</v>
      </c>
      <c r="V835" s="34">
        <v>0</v>
      </c>
      <c r="X835" s="34">
        <v>344</v>
      </c>
      <c r="Y835" s="41">
        <v>17316449</v>
      </c>
      <c r="Z835" s="34">
        <v>0</v>
      </c>
      <c r="AA835" s="34">
        <v>0</v>
      </c>
      <c r="AB835" s="35">
        <f t="shared" ref="AB835:AB898" si="235">MAX(G835,E835,I835,K835)</f>
        <v>0</v>
      </c>
      <c r="AC835" s="35">
        <f t="shared" ref="AC835:AC898" si="236">MAX(M835,O835,Q835,T835)</f>
        <v>1722</v>
      </c>
      <c r="AD835" s="35">
        <f t="shared" ref="AD835:AD898" si="237">MAX(V835,X835,Z835)</f>
        <v>344</v>
      </c>
      <c r="AE835" s="70">
        <f t="shared" ref="AE835:AE898" si="238">IF(G835&gt;0,G835,IF(E835&gt;0,E835,IF(I835&gt;0,I835,K835)))</f>
        <v>0</v>
      </c>
      <c r="AF835" s="70" t="str">
        <f t="shared" ref="AF835:AF898" si="239">IF(AE835&gt;0,_xlfn.XLOOKUP(AE835,$B835:$K835,$B$1:$K$1,,0),"")</f>
        <v/>
      </c>
      <c r="AG835" s="70">
        <f t="shared" ref="AG835:AG898" si="240">IF(R835&gt;0,R835,IF(O835&gt;0,O835,T835))</f>
        <v>1722</v>
      </c>
      <c r="AH835" s="70">
        <f t="shared" ref="AH835:AH898" si="241">IF(AG835&gt;0,_xlfn.XLOOKUP(AG835,$L835:$T835,$L$1:$T$1,,0),"")</f>
        <v>2019</v>
      </c>
      <c r="AI835" s="70">
        <f t="shared" ref="AI835:AI898" si="242">IF((IF(Z835&gt;0,Z835,IF(X835&gt;0,X835,IF(V835&gt;0,V835,T835))))=0,AG835,IF(Z835&gt;0,Z835,IF(X835&gt;0,X835,IF(V835&gt;0,V835,T835))))</f>
        <v>344</v>
      </c>
      <c r="AJ835" s="70">
        <f t="shared" ref="AJ835:AJ898" si="243">IFERROR(IF(AI835&gt;0,_xlfn.XLOOKUP(AI835,$V835:$Z835,$V$1:$Z$1,,0),""),AH835)</f>
        <v>2021</v>
      </c>
      <c r="AK835" s="70" t="str">
        <f t="shared" ref="AK835:AK898" si="244">IF(AI835&lt;AG835,"Adjust","")</f>
        <v>Adjust</v>
      </c>
      <c r="AL835" s="72">
        <f>IF(AK835="Adjust",(_xlfn.XLOOKUP(A835,'Adj factor'!A:A,'Adj factor'!I:I,,0)*AI835),'Aggregate (2)'!AI835)</f>
        <v>402.62186161173742</v>
      </c>
      <c r="AM835" s="72">
        <f t="shared" ref="AM835:AM898" si="245">IF(AL835&lt;AG835,AG835,AL835)</f>
        <v>1722</v>
      </c>
      <c r="AN835" s="73" t="str">
        <f t="shared" ref="AN835:AN898" si="246">IF(AL835&gt;AG835,"Increasing",IF(AL835&lt;AG835,"Decreasing","No change"))</f>
        <v>Decreasing</v>
      </c>
      <c r="AO835" s="42">
        <f>VLOOKUP(B835,'Growthrates source'!A$2:H$49,8,FALSE)</f>
        <v>2.5918907427795013E-2</v>
      </c>
      <c r="AP835" s="42">
        <f>VLOOKUP(B835,'Growthrates source'!A$2:I$49,9,FALSE)</f>
        <v>7.7050082831477074E-2</v>
      </c>
      <c r="AQ835" s="41">
        <f t="shared" ref="AQ835:AQ898" si="247">AA835/(EXP(AO835*5))</f>
        <v>0</v>
      </c>
      <c r="AR835" s="41">
        <f t="shared" ref="AR835:AR898" si="248">AA835*EXP(AP835*3)</f>
        <v>0</v>
      </c>
      <c r="AS835" s="43">
        <f t="shared" ref="AS835:AS898" si="249">(AE835*10000)/F835</f>
        <v>0</v>
      </c>
      <c r="AT835" s="43">
        <f t="shared" ref="AT835:AT898" si="250">(AG835*10000)/P835</f>
        <v>1.1056244373562634</v>
      </c>
      <c r="AU835" s="43">
        <f t="shared" ref="AU835:AU898" si="251">(AM835*10000)/Y835</f>
        <v>0.99443020910349456</v>
      </c>
    </row>
    <row r="836" spans="1:47" x14ac:dyDescent="0.35">
      <c r="A836" t="str">
        <f>_xlfn.XLOOKUP(B836,'country codes'!G:G,'country codes'!H:H,,0)</f>
        <v>Senegal</v>
      </c>
      <c r="B836" s="34" t="s">
        <v>185</v>
      </c>
      <c r="C836" s="41">
        <v>13231851</v>
      </c>
      <c r="D836" s="34" t="s">
        <v>134</v>
      </c>
      <c r="E836" s="34">
        <v>0</v>
      </c>
      <c r="F836" s="41">
        <v>13595565.499999993</v>
      </c>
      <c r="G836" s="34">
        <v>546</v>
      </c>
      <c r="I836" s="34">
        <v>0</v>
      </c>
      <c r="K836" s="34">
        <v>0</v>
      </c>
      <c r="M836" s="34">
        <v>37</v>
      </c>
      <c r="O836" s="34">
        <v>0</v>
      </c>
      <c r="P836" s="41">
        <v>15574908.999999998</v>
      </c>
      <c r="Q836" s="34">
        <v>0</v>
      </c>
      <c r="R836" s="34">
        <f t="shared" si="234"/>
        <v>328</v>
      </c>
      <c r="T836" s="34">
        <v>0</v>
      </c>
      <c r="V836" s="34">
        <v>323</v>
      </c>
      <c r="X836" s="34">
        <v>14</v>
      </c>
      <c r="Y836" s="41">
        <v>17316449</v>
      </c>
      <c r="Z836" s="34">
        <v>252</v>
      </c>
      <c r="AA836" s="34">
        <v>328</v>
      </c>
      <c r="AB836" s="35">
        <f t="shared" si="235"/>
        <v>546</v>
      </c>
      <c r="AC836" s="35">
        <f t="shared" si="236"/>
        <v>37</v>
      </c>
      <c r="AD836" s="35">
        <f t="shared" si="237"/>
        <v>323</v>
      </c>
      <c r="AE836" s="70">
        <f t="shared" si="238"/>
        <v>546</v>
      </c>
      <c r="AF836" s="70">
        <f t="shared" si="239"/>
        <v>2013</v>
      </c>
      <c r="AG836" s="70">
        <f t="shared" si="240"/>
        <v>328</v>
      </c>
      <c r="AH836" s="70" t="str">
        <f t="shared" si="241"/>
        <v>2018 (triag)</v>
      </c>
      <c r="AI836" s="70">
        <f t="shared" si="242"/>
        <v>252</v>
      </c>
      <c r="AJ836" s="70">
        <f t="shared" si="243"/>
        <v>2022</v>
      </c>
      <c r="AK836" s="70" t="str">
        <f t="shared" si="244"/>
        <v>Adjust</v>
      </c>
      <c r="AL836" s="72">
        <f>IF(AK836="Adjust",(_xlfn.XLOOKUP(A836,'Adj factor'!A:A,'Adj factor'!I:I,,0)*AI836),'Aggregate (2)'!AI836)</f>
        <v>294.94392187836576</v>
      </c>
      <c r="AM836" s="72">
        <f t="shared" si="245"/>
        <v>328</v>
      </c>
      <c r="AN836" s="73" t="str">
        <f t="shared" si="246"/>
        <v>Decreasing</v>
      </c>
      <c r="AO836" s="42">
        <f>VLOOKUP(B836,'Growthrates source'!A$2:H$49,8,FALSE)</f>
        <v>2.5918907427795013E-2</v>
      </c>
      <c r="AP836" s="42">
        <f>VLOOKUP(B836,'Growthrates source'!A$2:I$49,9,FALSE)</f>
        <v>7.7050082831477074E-2</v>
      </c>
      <c r="AQ836" s="41">
        <f t="shared" si="247"/>
        <v>288.132104528122</v>
      </c>
      <c r="AR836" s="41">
        <f t="shared" si="248"/>
        <v>413.29592296476443</v>
      </c>
      <c r="AS836" s="43">
        <f t="shared" si="249"/>
        <v>0.40160153691290024</v>
      </c>
      <c r="AT836" s="43">
        <f t="shared" si="250"/>
        <v>0.21059513092500254</v>
      </c>
      <c r="AU836" s="43">
        <f t="shared" si="251"/>
        <v>0.18941527792447516</v>
      </c>
    </row>
    <row r="837" spans="1:47" x14ac:dyDescent="0.35">
      <c r="A837" t="str">
        <f>_xlfn.XLOOKUP(B837,'country codes'!G:G,'country codes'!H:H,,0)</f>
        <v>Senegal</v>
      </c>
      <c r="B837" s="34" t="s">
        <v>185</v>
      </c>
      <c r="C837" s="41">
        <v>13231852</v>
      </c>
      <c r="D837" s="34" t="s">
        <v>142</v>
      </c>
      <c r="E837" s="34">
        <v>0</v>
      </c>
      <c r="F837" s="41">
        <v>13595565.499999993</v>
      </c>
      <c r="G837" s="34">
        <v>11</v>
      </c>
      <c r="I837" s="34">
        <v>0</v>
      </c>
      <c r="K837" s="34">
        <v>0</v>
      </c>
      <c r="M837" s="34">
        <v>0</v>
      </c>
      <c r="O837" s="34">
        <v>0</v>
      </c>
      <c r="P837" s="41">
        <v>15574908.999999998</v>
      </c>
      <c r="Q837" s="34">
        <v>0</v>
      </c>
      <c r="R837" s="34">
        <f t="shared" si="234"/>
        <v>505</v>
      </c>
      <c r="T837" s="34">
        <v>2352</v>
      </c>
      <c r="V837" s="34">
        <v>662</v>
      </c>
      <c r="X837" s="34">
        <v>917</v>
      </c>
      <c r="Y837" s="41">
        <v>17316449</v>
      </c>
      <c r="Z837" s="34">
        <v>1083</v>
      </c>
      <c r="AA837" s="34">
        <v>505</v>
      </c>
      <c r="AB837" s="35">
        <f t="shared" si="235"/>
        <v>11</v>
      </c>
      <c r="AC837" s="35">
        <f t="shared" si="236"/>
        <v>2352</v>
      </c>
      <c r="AD837" s="35">
        <f t="shared" si="237"/>
        <v>1083</v>
      </c>
      <c r="AE837" s="70">
        <f t="shared" si="238"/>
        <v>11</v>
      </c>
      <c r="AF837" s="70">
        <f t="shared" si="239"/>
        <v>2013</v>
      </c>
      <c r="AG837" s="70">
        <f t="shared" si="240"/>
        <v>505</v>
      </c>
      <c r="AH837" s="70" t="str">
        <f t="shared" si="241"/>
        <v>2018 (triag)</v>
      </c>
      <c r="AI837" s="70">
        <f t="shared" si="242"/>
        <v>1083</v>
      </c>
      <c r="AJ837" s="70">
        <f t="shared" si="243"/>
        <v>2022</v>
      </c>
      <c r="AK837" s="70" t="str">
        <f t="shared" si="244"/>
        <v/>
      </c>
      <c r="AL837" s="72">
        <f>IF(AK837="Adjust",(_xlfn.XLOOKUP(A837,'Adj factor'!A:A,'Adj factor'!I:I,,0)*AI837),'Aggregate (2)'!AI837)</f>
        <v>1083</v>
      </c>
      <c r="AM837" s="72">
        <f t="shared" si="245"/>
        <v>1083</v>
      </c>
      <c r="AN837" s="73" t="str">
        <f t="shared" si="246"/>
        <v>Increasing</v>
      </c>
      <c r="AO837" s="42">
        <f>VLOOKUP(B837,'Growthrates source'!A$2:H$49,8,FALSE)</f>
        <v>2.5918907427795013E-2</v>
      </c>
      <c r="AP837" s="42">
        <f>VLOOKUP(B837,'Growthrates source'!A$2:I$49,9,FALSE)</f>
        <v>7.7050082831477074E-2</v>
      </c>
      <c r="AQ837" s="41">
        <f t="shared" si="247"/>
        <v>443.61802678872442</v>
      </c>
      <c r="AR837" s="41">
        <f t="shared" si="248"/>
        <v>636.32451554026227</v>
      </c>
      <c r="AS837" s="43">
        <f t="shared" si="249"/>
        <v>8.0908734542891984E-3</v>
      </c>
      <c r="AT837" s="43">
        <f t="shared" si="250"/>
        <v>0.324239454625385</v>
      </c>
      <c r="AU837" s="43">
        <f t="shared" si="251"/>
        <v>0.62541690851282505</v>
      </c>
    </row>
    <row r="838" spans="1:47" x14ac:dyDescent="0.35">
      <c r="A838" t="str">
        <f>_xlfn.XLOOKUP(B838,'country codes'!G:G,'country codes'!H:H,,0)</f>
        <v>Senegal</v>
      </c>
      <c r="B838" s="34" t="s">
        <v>185</v>
      </c>
      <c r="C838" s="41">
        <v>13231853</v>
      </c>
      <c r="D838" s="34" t="s">
        <v>83</v>
      </c>
      <c r="E838" s="34">
        <v>0</v>
      </c>
      <c r="F838" s="41">
        <v>13595565.499999993</v>
      </c>
      <c r="G838" s="34">
        <v>11</v>
      </c>
      <c r="I838" s="34">
        <v>0</v>
      </c>
      <c r="K838" s="34">
        <v>0</v>
      </c>
      <c r="M838" s="34">
        <v>0</v>
      </c>
      <c r="O838" s="34">
        <v>0</v>
      </c>
      <c r="P838" s="41">
        <v>15574908.999999998</v>
      </c>
      <c r="Q838" s="34">
        <v>0</v>
      </c>
      <c r="R838" s="34">
        <f t="shared" si="234"/>
        <v>0</v>
      </c>
      <c r="T838" s="34">
        <v>0</v>
      </c>
      <c r="V838" s="34">
        <v>98</v>
      </c>
      <c r="X838" s="34">
        <v>0</v>
      </c>
      <c r="Y838" s="41">
        <v>17316449</v>
      </c>
      <c r="Z838" s="34">
        <v>94</v>
      </c>
      <c r="AA838" s="34">
        <v>0</v>
      </c>
      <c r="AB838" s="35">
        <f t="shared" si="235"/>
        <v>11</v>
      </c>
      <c r="AC838" s="35">
        <f t="shared" si="236"/>
        <v>0</v>
      </c>
      <c r="AD838" s="35">
        <f t="shared" si="237"/>
        <v>98</v>
      </c>
      <c r="AE838" s="70">
        <f t="shared" si="238"/>
        <v>11</v>
      </c>
      <c r="AF838" s="70">
        <f t="shared" si="239"/>
        <v>2013</v>
      </c>
      <c r="AG838" s="70">
        <f t="shared" si="240"/>
        <v>0</v>
      </c>
      <c r="AH838" s="70" t="str">
        <f t="shared" si="241"/>
        <v/>
      </c>
      <c r="AI838" s="70">
        <f t="shared" si="242"/>
        <v>94</v>
      </c>
      <c r="AJ838" s="70">
        <f t="shared" si="243"/>
        <v>2022</v>
      </c>
      <c r="AK838" s="70" t="str">
        <f t="shared" si="244"/>
        <v/>
      </c>
      <c r="AL838" s="72">
        <f>IF(AK838="Adjust",(_xlfn.XLOOKUP(A838,'Adj factor'!A:A,'Adj factor'!I:I,,0)*AI838),'Aggregate (2)'!AI838)</f>
        <v>94</v>
      </c>
      <c r="AM838" s="72">
        <f t="shared" si="245"/>
        <v>94</v>
      </c>
      <c r="AN838" s="73" t="str">
        <f t="shared" si="246"/>
        <v>Increasing</v>
      </c>
      <c r="AO838" s="42">
        <f>VLOOKUP(B838,'Growthrates source'!A$2:H$49,8,FALSE)</f>
        <v>2.5918907427795013E-2</v>
      </c>
      <c r="AP838" s="42">
        <f>VLOOKUP(B838,'Growthrates source'!A$2:I$49,9,FALSE)</f>
        <v>7.7050082831477074E-2</v>
      </c>
      <c r="AQ838" s="41">
        <f t="shared" si="247"/>
        <v>0</v>
      </c>
      <c r="AR838" s="41">
        <f t="shared" si="248"/>
        <v>0</v>
      </c>
      <c r="AS838" s="43">
        <f t="shared" si="249"/>
        <v>8.0908734542891984E-3</v>
      </c>
      <c r="AT838" s="43">
        <f t="shared" si="250"/>
        <v>0</v>
      </c>
      <c r="AU838" s="43">
        <f t="shared" si="251"/>
        <v>5.4283646722258126E-2</v>
      </c>
    </row>
    <row r="839" spans="1:47" x14ac:dyDescent="0.35">
      <c r="A839" t="str">
        <f>_xlfn.XLOOKUP(B839,'country codes'!G:G,'country codes'!H:H,,0)</f>
        <v>Senegal</v>
      </c>
      <c r="B839" s="34" t="s">
        <v>185</v>
      </c>
      <c r="C839" s="41">
        <v>13231854</v>
      </c>
      <c r="D839" s="34" t="s">
        <v>84</v>
      </c>
      <c r="E839" s="34">
        <v>0</v>
      </c>
      <c r="F839" s="41">
        <v>13595565.499999993</v>
      </c>
      <c r="G839" s="34">
        <v>0</v>
      </c>
      <c r="I839" s="34">
        <v>0</v>
      </c>
      <c r="K839" s="34">
        <v>0</v>
      </c>
      <c r="M839" s="34">
        <v>0</v>
      </c>
      <c r="O839" s="34">
        <v>0</v>
      </c>
      <c r="P839" s="41">
        <v>15574908.999999998</v>
      </c>
      <c r="Q839" s="34">
        <v>0</v>
      </c>
      <c r="R839" s="34">
        <f t="shared" si="234"/>
        <v>0</v>
      </c>
      <c r="T839" s="34">
        <v>402</v>
      </c>
      <c r="V839" s="34">
        <v>491</v>
      </c>
      <c r="X839" s="34">
        <v>173</v>
      </c>
      <c r="Y839" s="41">
        <v>17316449</v>
      </c>
      <c r="Z839" s="34">
        <v>543</v>
      </c>
      <c r="AA839" s="34">
        <v>0</v>
      </c>
      <c r="AB839" s="35">
        <f t="shared" si="235"/>
        <v>0</v>
      </c>
      <c r="AC839" s="35">
        <f t="shared" si="236"/>
        <v>402</v>
      </c>
      <c r="AD839" s="35">
        <f t="shared" si="237"/>
        <v>543</v>
      </c>
      <c r="AE839" s="70">
        <f t="shared" si="238"/>
        <v>0</v>
      </c>
      <c r="AF839" s="70" t="str">
        <f t="shared" si="239"/>
        <v/>
      </c>
      <c r="AG839" s="70">
        <f t="shared" si="240"/>
        <v>402</v>
      </c>
      <c r="AH839" s="70">
        <f t="shared" si="241"/>
        <v>2019</v>
      </c>
      <c r="AI839" s="70">
        <f t="shared" si="242"/>
        <v>543</v>
      </c>
      <c r="AJ839" s="70">
        <f t="shared" si="243"/>
        <v>2022</v>
      </c>
      <c r="AK839" s="70" t="str">
        <f t="shared" si="244"/>
        <v/>
      </c>
      <c r="AL839" s="72">
        <f>IF(AK839="Adjust",(_xlfn.XLOOKUP(A839,'Adj factor'!A:A,'Adj factor'!I:I,,0)*AI839),'Aggregate (2)'!AI839)</f>
        <v>543</v>
      </c>
      <c r="AM839" s="72">
        <f t="shared" si="245"/>
        <v>543</v>
      </c>
      <c r="AN839" s="73" t="str">
        <f t="shared" si="246"/>
        <v>Increasing</v>
      </c>
      <c r="AO839" s="42">
        <f>VLOOKUP(B839,'Growthrates source'!A$2:H$49,8,FALSE)</f>
        <v>2.5918907427795013E-2</v>
      </c>
      <c r="AP839" s="42">
        <f>VLOOKUP(B839,'Growthrates source'!A$2:I$49,9,FALSE)</f>
        <v>7.7050082831477074E-2</v>
      </c>
      <c r="AQ839" s="41">
        <f t="shared" si="247"/>
        <v>0</v>
      </c>
      <c r="AR839" s="41">
        <f t="shared" si="248"/>
        <v>0</v>
      </c>
      <c r="AS839" s="43">
        <f t="shared" si="249"/>
        <v>0</v>
      </c>
      <c r="AT839" s="43">
        <f t="shared" si="250"/>
        <v>0.25810744704832628</v>
      </c>
      <c r="AU839" s="43">
        <f t="shared" si="251"/>
        <v>0.31357468266155492</v>
      </c>
    </row>
    <row r="840" spans="1:47" x14ac:dyDescent="0.35">
      <c r="A840" t="str">
        <f>_xlfn.XLOOKUP(B840,'country codes'!G:G,'country codes'!H:H,,0)</f>
        <v>Senegal</v>
      </c>
      <c r="B840" s="34" t="s">
        <v>185</v>
      </c>
      <c r="C840" s="41">
        <v>13231855</v>
      </c>
      <c r="D840" s="34" t="s">
        <v>126</v>
      </c>
      <c r="E840" s="34">
        <v>0</v>
      </c>
      <c r="F840" s="41">
        <v>13595565.499999993</v>
      </c>
      <c r="G840" s="34">
        <v>0</v>
      </c>
      <c r="I840" s="34">
        <v>0</v>
      </c>
      <c r="K840" s="34">
        <v>0</v>
      </c>
      <c r="M840" s="34">
        <v>0</v>
      </c>
      <c r="O840" s="34">
        <v>0</v>
      </c>
      <c r="P840" s="41">
        <v>15574908.999999998</v>
      </c>
      <c r="Q840" s="34">
        <v>0</v>
      </c>
      <c r="R840" s="34">
        <f t="shared" si="234"/>
        <v>0</v>
      </c>
      <c r="T840" s="34">
        <v>2</v>
      </c>
      <c r="V840" s="34">
        <v>1</v>
      </c>
      <c r="X840" s="34">
        <v>0</v>
      </c>
      <c r="Y840" s="41">
        <v>17316449</v>
      </c>
      <c r="Z840" s="34">
        <v>0</v>
      </c>
      <c r="AA840" s="34">
        <v>0</v>
      </c>
      <c r="AB840" s="35">
        <f t="shared" si="235"/>
        <v>0</v>
      </c>
      <c r="AC840" s="35">
        <f t="shared" si="236"/>
        <v>2</v>
      </c>
      <c r="AD840" s="35">
        <f t="shared" si="237"/>
        <v>1</v>
      </c>
      <c r="AE840" s="70">
        <f t="shared" si="238"/>
        <v>0</v>
      </c>
      <c r="AF840" s="70" t="str">
        <f t="shared" si="239"/>
        <v/>
      </c>
      <c r="AG840" s="70">
        <f t="shared" si="240"/>
        <v>2</v>
      </c>
      <c r="AH840" s="70">
        <f t="shared" si="241"/>
        <v>2019</v>
      </c>
      <c r="AI840" s="70">
        <f t="shared" si="242"/>
        <v>1</v>
      </c>
      <c r="AJ840" s="70">
        <f t="shared" si="243"/>
        <v>2020</v>
      </c>
      <c r="AK840" s="70" t="str">
        <f t="shared" si="244"/>
        <v>Adjust</v>
      </c>
      <c r="AL840" s="72">
        <f>IF(AK840="Adjust",(_xlfn.XLOOKUP(A840,'Adj factor'!A:A,'Adj factor'!I:I,,0)*AI840),'Aggregate (2)'!AI840)</f>
        <v>1.1704123884062134</v>
      </c>
      <c r="AM840" s="72">
        <f t="shared" si="245"/>
        <v>2</v>
      </c>
      <c r="AN840" s="73" t="str">
        <f t="shared" si="246"/>
        <v>Decreasing</v>
      </c>
      <c r="AO840" s="42">
        <f>VLOOKUP(B840,'Growthrates source'!A$2:H$49,8,FALSE)</f>
        <v>2.5918907427795013E-2</v>
      </c>
      <c r="AP840" s="42">
        <f>VLOOKUP(B840,'Growthrates source'!A$2:I$49,9,FALSE)</f>
        <v>7.7050082831477074E-2</v>
      </c>
      <c r="AQ840" s="41">
        <f t="shared" si="247"/>
        <v>0</v>
      </c>
      <c r="AR840" s="41">
        <f t="shared" si="248"/>
        <v>0</v>
      </c>
      <c r="AS840" s="43">
        <f t="shared" si="249"/>
        <v>0</v>
      </c>
      <c r="AT840" s="43">
        <f t="shared" si="250"/>
        <v>1.2841166519817228E-3</v>
      </c>
      <c r="AU840" s="43">
        <f t="shared" si="251"/>
        <v>1.1549712068565558E-3</v>
      </c>
    </row>
    <row r="841" spans="1:47" x14ac:dyDescent="0.35">
      <c r="A841" t="str">
        <f>_xlfn.XLOOKUP(B841,'country codes'!G:G,'country codes'!H:H,,0)</f>
        <v>Senegal</v>
      </c>
      <c r="B841" s="34" t="s">
        <v>185</v>
      </c>
      <c r="C841" s="41">
        <v>13231856</v>
      </c>
      <c r="D841" s="34" t="s">
        <v>87</v>
      </c>
      <c r="E841" s="34">
        <v>0</v>
      </c>
      <c r="F841" s="41">
        <v>13595565.499999993</v>
      </c>
      <c r="G841" s="34">
        <v>54</v>
      </c>
      <c r="I841" s="34">
        <v>0</v>
      </c>
      <c r="K841" s="34">
        <v>0</v>
      </c>
      <c r="M841" s="34">
        <v>0</v>
      </c>
      <c r="O841" s="34">
        <v>0</v>
      </c>
      <c r="P841" s="41">
        <v>15574908.999999998</v>
      </c>
      <c r="Q841" s="34">
        <v>0</v>
      </c>
      <c r="R841" s="34">
        <f t="shared" si="234"/>
        <v>0</v>
      </c>
      <c r="T841" s="34">
        <v>0</v>
      </c>
      <c r="V841" s="34">
        <v>0</v>
      </c>
      <c r="X841" s="34">
        <v>0</v>
      </c>
      <c r="Y841" s="41">
        <v>17316449</v>
      </c>
      <c r="Z841" s="34">
        <v>0</v>
      </c>
      <c r="AA841" s="34">
        <v>0</v>
      </c>
      <c r="AB841" s="35">
        <f t="shared" si="235"/>
        <v>54</v>
      </c>
      <c r="AC841" s="35">
        <f t="shared" si="236"/>
        <v>0</v>
      </c>
      <c r="AD841" s="35">
        <f t="shared" si="237"/>
        <v>0</v>
      </c>
      <c r="AE841" s="70">
        <f t="shared" si="238"/>
        <v>54</v>
      </c>
      <c r="AF841" s="70">
        <f t="shared" si="239"/>
        <v>2013</v>
      </c>
      <c r="AG841" s="70">
        <f t="shared" si="240"/>
        <v>0</v>
      </c>
      <c r="AH841" s="70" t="str">
        <f t="shared" si="241"/>
        <v/>
      </c>
      <c r="AI841" s="70">
        <f t="shared" si="242"/>
        <v>0</v>
      </c>
      <c r="AJ841" s="70" t="str">
        <f t="shared" si="243"/>
        <v/>
      </c>
      <c r="AK841" s="70" t="str">
        <f t="shared" si="244"/>
        <v/>
      </c>
      <c r="AL841" s="72">
        <f>IF(AK841="Adjust",(_xlfn.XLOOKUP(A841,'Adj factor'!A:A,'Adj factor'!I:I,,0)*AI841),'Aggregate (2)'!AI841)</f>
        <v>0</v>
      </c>
      <c r="AM841" s="72">
        <f t="shared" si="245"/>
        <v>0</v>
      </c>
      <c r="AN841" s="73" t="str">
        <f t="shared" si="246"/>
        <v>No change</v>
      </c>
      <c r="AO841" s="42">
        <f>VLOOKUP(B841,'Growthrates source'!A$2:H$49,8,FALSE)</f>
        <v>2.5918907427795013E-2</v>
      </c>
      <c r="AP841" s="42">
        <f>VLOOKUP(B841,'Growthrates source'!A$2:I$49,9,FALSE)</f>
        <v>7.7050082831477074E-2</v>
      </c>
      <c r="AQ841" s="41">
        <f t="shared" si="247"/>
        <v>0</v>
      </c>
      <c r="AR841" s="41">
        <f t="shared" si="248"/>
        <v>0</v>
      </c>
      <c r="AS841" s="43">
        <f t="shared" si="249"/>
        <v>3.9718833321056066E-2</v>
      </c>
      <c r="AT841" s="43">
        <f t="shared" si="250"/>
        <v>0</v>
      </c>
      <c r="AU841" s="43">
        <f t="shared" si="251"/>
        <v>0</v>
      </c>
    </row>
    <row r="842" spans="1:47" x14ac:dyDescent="0.35">
      <c r="A842" t="str">
        <f>_xlfn.XLOOKUP(B842,'country codes'!G:G,'country codes'!H:H,,0)</f>
        <v>Sierra Leone</v>
      </c>
      <c r="B842" s="34" t="s">
        <v>187</v>
      </c>
      <c r="C842" s="41">
        <v>6788587.5000000037</v>
      </c>
      <c r="D842" s="34" t="s">
        <v>135</v>
      </c>
      <c r="E842" s="34">
        <v>8</v>
      </c>
      <c r="F842" s="41">
        <v>6964858.4999999972</v>
      </c>
      <c r="G842" s="34">
        <v>0</v>
      </c>
      <c r="H842" s="34">
        <v>7140688.0000000028</v>
      </c>
      <c r="I842" s="34">
        <v>1</v>
      </c>
      <c r="J842" s="34">
        <v>7314773</v>
      </c>
      <c r="K842" s="34">
        <v>0</v>
      </c>
      <c r="L842" s="34">
        <v>7493912.9999999981</v>
      </c>
      <c r="M842" s="34">
        <v>0</v>
      </c>
      <c r="N842" s="34">
        <v>7677565.5000000019</v>
      </c>
      <c r="O842" s="34">
        <v>0</v>
      </c>
      <c r="P842" s="41">
        <v>7861281</v>
      </c>
      <c r="Q842" s="34">
        <v>1132</v>
      </c>
      <c r="R842" s="34">
        <f t="shared" si="234"/>
        <v>1132</v>
      </c>
      <c r="S842" s="34">
        <v>8046828.5</v>
      </c>
      <c r="T842" s="34">
        <v>538</v>
      </c>
      <c r="U842" s="34">
        <v>8233970.4999999991</v>
      </c>
      <c r="V842" s="34">
        <v>1152</v>
      </c>
      <c r="W842" s="34">
        <v>8420641.0000000037</v>
      </c>
      <c r="X842" s="34">
        <v>0</v>
      </c>
      <c r="Y842" s="41">
        <v>8605718.0000000056</v>
      </c>
      <c r="Z842" s="34">
        <v>753</v>
      </c>
      <c r="AA842" s="34">
        <v>281</v>
      </c>
      <c r="AB842" s="35">
        <f t="shared" si="235"/>
        <v>8</v>
      </c>
      <c r="AC842" s="35">
        <f t="shared" si="236"/>
        <v>1132</v>
      </c>
      <c r="AD842" s="35">
        <f t="shared" si="237"/>
        <v>1152</v>
      </c>
      <c r="AE842" s="70">
        <f t="shared" si="238"/>
        <v>8</v>
      </c>
      <c r="AF842" s="70">
        <f t="shared" si="239"/>
        <v>2012</v>
      </c>
      <c r="AG842" s="70">
        <f t="shared" si="240"/>
        <v>1132</v>
      </c>
      <c r="AH842" s="70">
        <f t="shared" si="241"/>
        <v>2018</v>
      </c>
      <c r="AI842" s="70">
        <f t="shared" si="242"/>
        <v>753</v>
      </c>
      <c r="AJ842" s="70">
        <f t="shared" si="243"/>
        <v>2022</v>
      </c>
      <c r="AK842" s="70" t="str">
        <f t="shared" si="244"/>
        <v>Adjust</v>
      </c>
      <c r="AL842" s="72">
        <f>IF(AK842="Adjust",(_xlfn.XLOOKUP(A842,'Adj factor'!A:A,'Adj factor'!I:I,,0)*AI842),'Aggregate (2)'!AI842)</f>
        <v>865.4218791732726</v>
      </c>
      <c r="AM842" s="72">
        <f t="shared" si="245"/>
        <v>1132</v>
      </c>
      <c r="AN842" s="73" t="str">
        <f t="shared" si="246"/>
        <v>Decreasing</v>
      </c>
      <c r="AO842" s="42">
        <f>VLOOKUP(B842,'Growthrates source'!A$2:H$49,8,FALSE)</f>
        <v>-0.11784850836422744</v>
      </c>
      <c r="AP842" s="42">
        <f>VLOOKUP(B842,'Growthrates source'!A$2:I$49,9,FALSE)</f>
        <v>0.29117585098474064</v>
      </c>
      <c r="AQ842" s="41">
        <f t="shared" si="247"/>
        <v>506.53691884704665</v>
      </c>
      <c r="AR842" s="41">
        <f t="shared" si="248"/>
        <v>673.09213505506216</v>
      </c>
      <c r="AS842" s="43">
        <f t="shared" si="249"/>
        <v>1.1486234788545961E-2</v>
      </c>
      <c r="AT842" s="43">
        <f t="shared" si="250"/>
        <v>1.43996888038985</v>
      </c>
      <c r="AU842" s="43">
        <f t="shared" si="251"/>
        <v>1.3154044787430861</v>
      </c>
    </row>
    <row r="843" spans="1:47" x14ac:dyDescent="0.35">
      <c r="A843" t="str">
        <f>_xlfn.XLOOKUP(B843,'country codes'!G:G,'country codes'!H:H,,0)</f>
        <v>Sierra Leone</v>
      </c>
      <c r="B843" s="34" t="s">
        <v>187</v>
      </c>
      <c r="C843" s="41">
        <v>6788588.5</v>
      </c>
      <c r="D843" s="34" t="s">
        <v>139</v>
      </c>
      <c r="E843" s="34">
        <v>0</v>
      </c>
      <c r="F843" s="41">
        <v>6964858.4999999972</v>
      </c>
      <c r="G843" s="34">
        <v>12212</v>
      </c>
      <c r="I843" s="34">
        <v>12216</v>
      </c>
      <c r="K843" s="34">
        <v>11746</v>
      </c>
      <c r="M843" s="34">
        <v>10320</v>
      </c>
      <c r="O843" s="34">
        <v>11960</v>
      </c>
      <c r="P843" s="41">
        <v>7861281</v>
      </c>
      <c r="Q843" s="34">
        <v>11514</v>
      </c>
      <c r="R843" s="34">
        <f t="shared" si="234"/>
        <v>11514</v>
      </c>
      <c r="T843" s="34">
        <v>8622</v>
      </c>
      <c r="V843" s="34">
        <v>2080</v>
      </c>
      <c r="X843" s="34">
        <v>0</v>
      </c>
      <c r="Y843" s="41">
        <v>8605718.0000000056</v>
      </c>
      <c r="Z843" s="34">
        <v>14712</v>
      </c>
      <c r="AA843" s="34">
        <v>5302</v>
      </c>
      <c r="AB843" s="35">
        <f t="shared" si="235"/>
        <v>12216</v>
      </c>
      <c r="AC843" s="35">
        <f t="shared" si="236"/>
        <v>11960</v>
      </c>
      <c r="AD843" s="35">
        <f t="shared" si="237"/>
        <v>14712</v>
      </c>
      <c r="AE843" s="70">
        <f t="shared" si="238"/>
        <v>12212</v>
      </c>
      <c r="AF843" s="70">
        <f t="shared" si="239"/>
        <v>2013</v>
      </c>
      <c r="AG843" s="70">
        <f t="shared" si="240"/>
        <v>11514</v>
      </c>
      <c r="AH843" s="70">
        <f t="shared" si="241"/>
        <v>2018</v>
      </c>
      <c r="AI843" s="70">
        <f t="shared" si="242"/>
        <v>14712</v>
      </c>
      <c r="AJ843" s="70">
        <f t="shared" si="243"/>
        <v>2022</v>
      </c>
      <c r="AK843" s="70" t="str">
        <f t="shared" si="244"/>
        <v/>
      </c>
      <c r="AL843" s="72">
        <f>IF(AK843="Adjust",(_xlfn.XLOOKUP(A843,'Adj factor'!A:A,'Adj factor'!I:I,,0)*AI843),'Aggregate (2)'!AI843)</f>
        <v>14712</v>
      </c>
      <c r="AM843" s="83">
        <f>9491+5026+1040+109</f>
        <v>15666</v>
      </c>
      <c r="AN843" s="73" t="str">
        <f t="shared" si="246"/>
        <v>Increasing</v>
      </c>
      <c r="AO843" s="42">
        <f>VLOOKUP(B843,'Growthrates source'!A$2:H$49,8,FALSE)</f>
        <v>-0.11784850836422744</v>
      </c>
      <c r="AP843" s="42">
        <f>VLOOKUP(B843,'Growthrates source'!A$2:I$49,9,FALSE)</f>
        <v>0.29117585098474064</v>
      </c>
      <c r="AQ843" s="41">
        <f t="shared" si="247"/>
        <v>9557.50442607488</v>
      </c>
      <c r="AR843" s="41">
        <f t="shared" si="248"/>
        <v>12700.122776021137</v>
      </c>
      <c r="AS843" s="43">
        <f t="shared" si="249"/>
        <v>17.533737404715406</v>
      </c>
      <c r="AT843" s="43">
        <f t="shared" si="250"/>
        <v>14.646467922975912</v>
      </c>
      <c r="AU843" s="43">
        <f t="shared" si="251"/>
        <v>18.204175409884439</v>
      </c>
    </row>
    <row r="844" spans="1:47" x14ac:dyDescent="0.35">
      <c r="A844" t="str">
        <f>_xlfn.XLOOKUP(B844,'country codes'!G:G,'country codes'!H:H,,0)</f>
        <v>Sierra Leone</v>
      </c>
      <c r="B844" s="34" t="s">
        <v>187</v>
      </c>
      <c r="C844" s="41">
        <v>6788589.5</v>
      </c>
      <c r="D844" s="34" t="s">
        <v>138</v>
      </c>
      <c r="E844" s="34">
        <v>0</v>
      </c>
      <c r="F844" s="41">
        <v>6964858.4999999972</v>
      </c>
      <c r="G844" s="34">
        <v>4374</v>
      </c>
      <c r="I844" s="34">
        <v>1170</v>
      </c>
      <c r="K844" s="34">
        <v>0</v>
      </c>
      <c r="M844" s="34">
        <v>626</v>
      </c>
      <c r="O844" s="34">
        <v>0</v>
      </c>
      <c r="P844" s="41">
        <v>7861281</v>
      </c>
      <c r="Q844" s="34">
        <v>0</v>
      </c>
      <c r="R844" s="34">
        <f t="shared" si="234"/>
        <v>391</v>
      </c>
      <c r="T844" s="34">
        <v>4746</v>
      </c>
      <c r="V844" s="34">
        <v>1278</v>
      </c>
      <c r="X844" s="34">
        <v>0</v>
      </c>
      <c r="Y844" s="41">
        <v>8605718.0000000056</v>
      </c>
      <c r="Z844" s="34">
        <v>4542</v>
      </c>
      <c r="AA844" s="34">
        <v>391</v>
      </c>
      <c r="AB844" s="35">
        <f t="shared" si="235"/>
        <v>4374</v>
      </c>
      <c r="AC844" s="35">
        <f t="shared" si="236"/>
        <v>4746</v>
      </c>
      <c r="AD844" s="35">
        <f t="shared" si="237"/>
        <v>4542</v>
      </c>
      <c r="AE844" s="70">
        <f t="shared" si="238"/>
        <v>4374</v>
      </c>
      <c r="AF844" s="70">
        <f t="shared" si="239"/>
        <v>2013</v>
      </c>
      <c r="AG844" s="70">
        <f t="shared" si="240"/>
        <v>391</v>
      </c>
      <c r="AH844" s="70" t="str">
        <f t="shared" si="241"/>
        <v>2018 (triag)</v>
      </c>
      <c r="AI844" s="70">
        <f t="shared" si="242"/>
        <v>4542</v>
      </c>
      <c r="AJ844" s="70">
        <f t="shared" si="243"/>
        <v>2022</v>
      </c>
      <c r="AK844" s="70" t="str">
        <f t="shared" si="244"/>
        <v/>
      </c>
      <c r="AL844" s="72">
        <f>IF(AK844="Adjust",(_xlfn.XLOOKUP(A844,'Adj factor'!A:A,'Adj factor'!I:I,,0)*AI844),'Aggregate (2)'!AI844)</f>
        <v>4542</v>
      </c>
      <c r="AM844" s="72">
        <f t="shared" si="245"/>
        <v>4542</v>
      </c>
      <c r="AN844" s="73" t="str">
        <f t="shared" si="246"/>
        <v>Increasing</v>
      </c>
      <c r="AO844" s="42">
        <f>VLOOKUP(B844,'Growthrates source'!A$2:H$49,8,FALSE)</f>
        <v>-0.11784850836422744</v>
      </c>
      <c r="AP844" s="42">
        <f>VLOOKUP(B844,'Growthrates source'!A$2:I$49,9,FALSE)</f>
        <v>0.29117585098474064</v>
      </c>
      <c r="AQ844" s="41">
        <f t="shared" si="247"/>
        <v>704.8253924170649</v>
      </c>
      <c r="AR844" s="41">
        <f t="shared" si="248"/>
        <v>936.58015945384091</v>
      </c>
      <c r="AS844" s="43">
        <f t="shared" si="249"/>
        <v>6.280098870637504</v>
      </c>
      <c r="AT844" s="43">
        <f t="shared" si="250"/>
        <v>0.49737441009932098</v>
      </c>
      <c r="AU844" s="43">
        <f t="shared" si="251"/>
        <v>5.2778861682430183</v>
      </c>
    </row>
    <row r="845" spans="1:47" x14ac:dyDescent="0.35">
      <c r="A845" t="str">
        <f>_xlfn.XLOOKUP(B845,'country codes'!G:G,'country codes'!H:H,,0)</f>
        <v>Sierra Leone</v>
      </c>
      <c r="B845" s="34" t="s">
        <v>187</v>
      </c>
      <c r="C845" s="41">
        <v>6788590.5</v>
      </c>
      <c r="D845" s="34" t="s">
        <v>82</v>
      </c>
      <c r="E845" s="34">
        <v>0</v>
      </c>
      <c r="F845" s="41">
        <v>6964858.4999999972</v>
      </c>
      <c r="G845" s="34">
        <v>0</v>
      </c>
      <c r="I845" s="34">
        <v>0</v>
      </c>
      <c r="K845" s="34">
        <v>0</v>
      </c>
      <c r="M845" s="34">
        <v>0</v>
      </c>
      <c r="O845" s="34">
        <v>0</v>
      </c>
      <c r="P845" s="41">
        <v>7861281</v>
      </c>
      <c r="Q845" s="34">
        <v>0</v>
      </c>
      <c r="R845" s="34">
        <f t="shared" si="234"/>
        <v>156</v>
      </c>
      <c r="T845" s="34">
        <v>0</v>
      </c>
      <c r="V845" s="34">
        <v>78</v>
      </c>
      <c r="X845" s="34">
        <v>4740</v>
      </c>
      <c r="Y845" s="41">
        <v>8605718.0000000056</v>
      </c>
      <c r="Z845" s="34">
        <v>0</v>
      </c>
      <c r="AA845" s="34">
        <v>156</v>
      </c>
      <c r="AB845" s="35">
        <f t="shared" si="235"/>
        <v>0</v>
      </c>
      <c r="AC845" s="35">
        <f t="shared" si="236"/>
        <v>0</v>
      </c>
      <c r="AD845" s="35">
        <f t="shared" si="237"/>
        <v>4740</v>
      </c>
      <c r="AE845" s="70">
        <f t="shared" si="238"/>
        <v>0</v>
      </c>
      <c r="AF845" s="70" t="str">
        <f t="shared" si="239"/>
        <v/>
      </c>
      <c r="AG845" s="70">
        <f t="shared" si="240"/>
        <v>156</v>
      </c>
      <c r="AH845" s="70" t="str">
        <f t="shared" si="241"/>
        <v>2018 (triag)</v>
      </c>
      <c r="AI845" s="70">
        <f t="shared" si="242"/>
        <v>4740</v>
      </c>
      <c r="AJ845" s="70">
        <f t="shared" si="243"/>
        <v>2021</v>
      </c>
      <c r="AK845" s="70" t="str">
        <f t="shared" si="244"/>
        <v/>
      </c>
      <c r="AL845" s="72">
        <f>IF(AK845="Adjust",(_xlfn.XLOOKUP(A845,'Adj factor'!A:A,'Adj factor'!I:I,,0)*AI845),'Aggregate (2)'!AI845)</f>
        <v>4740</v>
      </c>
      <c r="AM845" s="72">
        <f t="shared" si="245"/>
        <v>4740</v>
      </c>
      <c r="AN845" s="73" t="str">
        <f t="shared" si="246"/>
        <v>Increasing</v>
      </c>
      <c r="AO845" s="42">
        <f>VLOOKUP(B845,'Growthrates source'!A$2:H$49,8,FALSE)</f>
        <v>-0.11784850836422744</v>
      </c>
      <c r="AP845" s="42">
        <f>VLOOKUP(B845,'Growthrates source'!A$2:I$49,9,FALSE)</f>
        <v>0.29117585098474064</v>
      </c>
      <c r="AQ845" s="41">
        <f t="shared" si="247"/>
        <v>281.20910797202589</v>
      </c>
      <c r="AR845" s="41">
        <f t="shared" si="248"/>
        <v>373.67392551099533</v>
      </c>
      <c r="AS845" s="43">
        <f t="shared" si="249"/>
        <v>0</v>
      </c>
      <c r="AT845" s="43">
        <f t="shared" si="250"/>
        <v>0.19844094111379557</v>
      </c>
      <c r="AU845" s="43">
        <f t="shared" si="251"/>
        <v>5.507965750213982</v>
      </c>
    </row>
    <row r="846" spans="1:47" x14ac:dyDescent="0.35">
      <c r="A846" t="str">
        <f>_xlfn.XLOOKUP(B846,'country codes'!G:G,'country codes'!H:H,,0)</f>
        <v>Sierra Leone</v>
      </c>
      <c r="B846" s="34" t="s">
        <v>187</v>
      </c>
      <c r="C846" s="41">
        <v>6788591.5</v>
      </c>
      <c r="D846" s="34" t="s">
        <v>60</v>
      </c>
      <c r="E846" s="34">
        <v>0</v>
      </c>
      <c r="F846" s="41">
        <v>6964858.4999999972</v>
      </c>
      <c r="G846" s="34">
        <v>0</v>
      </c>
      <c r="I846" s="34">
        <v>0</v>
      </c>
      <c r="K846" s="34">
        <v>0</v>
      </c>
      <c r="M846" s="34">
        <v>0</v>
      </c>
      <c r="O846" s="34">
        <v>0</v>
      </c>
      <c r="P846" s="41">
        <v>7861281</v>
      </c>
      <c r="Q846" s="34">
        <v>0</v>
      </c>
      <c r="R846" s="34">
        <f t="shared" si="234"/>
        <v>423</v>
      </c>
      <c r="T846" s="34">
        <v>0</v>
      </c>
      <c r="V846" s="34">
        <v>0</v>
      </c>
      <c r="X846" s="34">
        <v>610</v>
      </c>
      <c r="Y846" s="41">
        <v>8605718.0000000056</v>
      </c>
      <c r="Z846" s="34">
        <v>0</v>
      </c>
      <c r="AA846" s="34">
        <v>423</v>
      </c>
      <c r="AB846" s="35">
        <f t="shared" si="235"/>
        <v>0</v>
      </c>
      <c r="AC846" s="35">
        <f t="shared" si="236"/>
        <v>0</v>
      </c>
      <c r="AD846" s="35">
        <f t="shared" si="237"/>
        <v>610</v>
      </c>
      <c r="AE846" s="70">
        <f t="shared" si="238"/>
        <v>0</v>
      </c>
      <c r="AF846" s="70" t="str">
        <f t="shared" si="239"/>
        <v/>
      </c>
      <c r="AG846" s="70">
        <f t="shared" si="240"/>
        <v>423</v>
      </c>
      <c r="AH846" s="70" t="str">
        <f t="shared" si="241"/>
        <v>2018 (triag)</v>
      </c>
      <c r="AI846" s="70">
        <f t="shared" si="242"/>
        <v>610</v>
      </c>
      <c r="AJ846" s="70">
        <f t="shared" si="243"/>
        <v>2021</v>
      </c>
      <c r="AK846" s="70" t="str">
        <f t="shared" si="244"/>
        <v/>
      </c>
      <c r="AL846" s="72">
        <f>IF(AK846="Adjust",(_xlfn.XLOOKUP(A846,'Adj factor'!A:A,'Adj factor'!I:I,,0)*AI846),'Aggregate (2)'!AI846)</f>
        <v>610</v>
      </c>
      <c r="AM846" s="72">
        <f t="shared" si="245"/>
        <v>610</v>
      </c>
      <c r="AN846" s="73" t="str">
        <f t="shared" si="246"/>
        <v>Increasing</v>
      </c>
      <c r="AO846" s="42">
        <f>VLOOKUP(B846,'Growthrates source'!A$2:H$49,8,FALSE)</f>
        <v>-0.11784850836422744</v>
      </c>
      <c r="AP846" s="42">
        <f>VLOOKUP(B846,'Growthrates source'!A$2:I$49,9,FALSE)</f>
        <v>0.29117585098474064</v>
      </c>
      <c r="AQ846" s="41">
        <f t="shared" si="247"/>
        <v>762.50931200107027</v>
      </c>
      <c r="AR846" s="41">
        <f t="shared" si="248"/>
        <v>1013.231221097122</v>
      </c>
      <c r="AS846" s="43">
        <f t="shared" si="249"/>
        <v>0</v>
      </c>
      <c r="AT846" s="43">
        <f t="shared" si="250"/>
        <v>0.53808024417394573</v>
      </c>
      <c r="AU846" s="43">
        <f t="shared" si="251"/>
        <v>0.70883103536509051</v>
      </c>
    </row>
    <row r="847" spans="1:47" x14ac:dyDescent="0.35">
      <c r="A847" t="str">
        <f>_xlfn.XLOOKUP(B847,'country codes'!G:G,'country codes'!H:H,,0)</f>
        <v>Sierra Leone</v>
      </c>
      <c r="B847" s="34" t="s">
        <v>187</v>
      </c>
      <c r="C847" s="41">
        <v>6788592.5</v>
      </c>
      <c r="D847" s="34" t="s">
        <v>127</v>
      </c>
      <c r="E847" s="34">
        <v>0</v>
      </c>
      <c r="F847" s="41">
        <v>6964858.4999999972</v>
      </c>
      <c r="G847" s="34">
        <v>0</v>
      </c>
      <c r="I847" s="34">
        <v>0</v>
      </c>
      <c r="K847" s="34">
        <v>0</v>
      </c>
      <c r="M847" s="34">
        <v>14622</v>
      </c>
      <c r="O847" s="34">
        <v>0</v>
      </c>
      <c r="P847" s="41">
        <v>7861281</v>
      </c>
      <c r="Q847" s="34">
        <v>0</v>
      </c>
      <c r="R847" s="34">
        <f t="shared" si="234"/>
        <v>505</v>
      </c>
      <c r="T847" s="34">
        <v>15000</v>
      </c>
      <c r="V847" s="34">
        <v>13966</v>
      </c>
      <c r="X847" s="34">
        <v>0</v>
      </c>
      <c r="Y847" s="41">
        <v>8605718.0000000056</v>
      </c>
      <c r="Z847" s="34">
        <v>0</v>
      </c>
      <c r="AA847" s="34">
        <v>505</v>
      </c>
      <c r="AB847" s="35">
        <f t="shared" si="235"/>
        <v>0</v>
      </c>
      <c r="AC847" s="35">
        <f t="shared" si="236"/>
        <v>15000</v>
      </c>
      <c r="AD847" s="35">
        <f t="shared" si="237"/>
        <v>13966</v>
      </c>
      <c r="AE847" s="70">
        <f t="shared" si="238"/>
        <v>0</v>
      </c>
      <c r="AF847" s="70" t="str">
        <f t="shared" si="239"/>
        <v/>
      </c>
      <c r="AG847" s="70">
        <f t="shared" si="240"/>
        <v>505</v>
      </c>
      <c r="AH847" s="70" t="str">
        <f t="shared" si="241"/>
        <v>2018 (triag)</v>
      </c>
      <c r="AI847" s="70">
        <f t="shared" si="242"/>
        <v>13966</v>
      </c>
      <c r="AJ847" s="70">
        <f t="shared" si="243"/>
        <v>2020</v>
      </c>
      <c r="AK847" s="70" t="str">
        <f t="shared" si="244"/>
        <v/>
      </c>
      <c r="AL847" s="72">
        <f>IF(AK847="Adjust",(_xlfn.XLOOKUP(A847,'Adj factor'!A:A,'Adj factor'!I:I,,0)*AI847),'Aggregate (2)'!AI847)</f>
        <v>13966</v>
      </c>
      <c r="AM847" s="72">
        <f t="shared" si="245"/>
        <v>13966</v>
      </c>
      <c r="AN847" s="73" t="str">
        <f t="shared" si="246"/>
        <v>Increasing</v>
      </c>
      <c r="AO847" s="42">
        <f>VLOOKUP(B847,'Growthrates source'!A$2:H$49,8,FALSE)</f>
        <v>-0.11784850836422744</v>
      </c>
      <c r="AP847" s="42">
        <f>VLOOKUP(B847,'Growthrates source'!A$2:I$49,9,FALSE)</f>
        <v>0.29117585098474064</v>
      </c>
      <c r="AQ847" s="41">
        <f t="shared" si="247"/>
        <v>910.32435593508387</v>
      </c>
      <c r="AR847" s="41">
        <f t="shared" si="248"/>
        <v>1209.6495665580298</v>
      </c>
      <c r="AS847" s="43">
        <f t="shared" si="249"/>
        <v>0</v>
      </c>
      <c r="AT847" s="43">
        <f t="shared" si="250"/>
        <v>0.64238894399017155</v>
      </c>
      <c r="AU847" s="43">
        <f t="shared" si="251"/>
        <v>16.228744655588287</v>
      </c>
    </row>
    <row r="848" spans="1:47" x14ac:dyDescent="0.35">
      <c r="A848" t="str">
        <f>_xlfn.XLOOKUP(B848,'country codes'!G:G,'country codes'!H:H,,0)</f>
        <v>Sierra Leone</v>
      </c>
      <c r="B848" s="34" t="s">
        <v>187</v>
      </c>
      <c r="C848" s="41">
        <v>6788593.5</v>
      </c>
      <c r="D848" s="34" t="s">
        <v>61</v>
      </c>
      <c r="E848" s="34">
        <v>0</v>
      </c>
      <c r="F848" s="41">
        <v>6964858.4999999972</v>
      </c>
      <c r="G848" s="34">
        <v>0</v>
      </c>
      <c r="I848" s="34">
        <v>0</v>
      </c>
      <c r="K848" s="34">
        <v>0</v>
      </c>
      <c r="M848" s="34">
        <v>0</v>
      </c>
      <c r="O848" s="34">
        <v>0</v>
      </c>
      <c r="P848" s="41">
        <v>7861281</v>
      </c>
      <c r="Q848" s="34">
        <v>0</v>
      </c>
      <c r="R848" s="34">
        <f t="shared" si="234"/>
        <v>103</v>
      </c>
      <c r="T848" s="34">
        <v>0</v>
      </c>
      <c r="V848" s="34">
        <v>0</v>
      </c>
      <c r="X848" s="34">
        <v>120</v>
      </c>
      <c r="Y848" s="41">
        <v>8605718.0000000056</v>
      </c>
      <c r="Z848" s="34">
        <v>0</v>
      </c>
      <c r="AA848" s="34">
        <v>103</v>
      </c>
      <c r="AB848" s="35">
        <f t="shared" si="235"/>
        <v>0</v>
      </c>
      <c r="AC848" s="35">
        <f t="shared" si="236"/>
        <v>0</v>
      </c>
      <c r="AD848" s="35">
        <f t="shared" si="237"/>
        <v>120</v>
      </c>
      <c r="AE848" s="70">
        <f t="shared" si="238"/>
        <v>0</v>
      </c>
      <c r="AF848" s="70" t="str">
        <f t="shared" si="239"/>
        <v/>
      </c>
      <c r="AG848" s="70">
        <f t="shared" si="240"/>
        <v>103</v>
      </c>
      <c r="AH848" s="70" t="str">
        <f t="shared" si="241"/>
        <v>2018 (triag)</v>
      </c>
      <c r="AI848" s="70">
        <f t="shared" si="242"/>
        <v>120</v>
      </c>
      <c r="AJ848" s="70">
        <f t="shared" si="243"/>
        <v>2021</v>
      </c>
      <c r="AK848" s="70" t="str">
        <f t="shared" si="244"/>
        <v/>
      </c>
      <c r="AL848" s="72">
        <f>IF(AK848="Adjust",(_xlfn.XLOOKUP(A848,'Adj factor'!A:A,'Adj factor'!I:I,,0)*AI848),'Aggregate (2)'!AI848)</f>
        <v>120</v>
      </c>
      <c r="AM848" s="72">
        <f t="shared" si="245"/>
        <v>120</v>
      </c>
      <c r="AN848" s="73" t="str">
        <f t="shared" si="246"/>
        <v>Increasing</v>
      </c>
      <c r="AO848" s="42">
        <f>VLOOKUP(B848,'Growthrates source'!A$2:H$49,8,FALSE)</f>
        <v>-0.11784850836422744</v>
      </c>
      <c r="AP848" s="42">
        <f>VLOOKUP(B848,'Growthrates source'!A$2:I$49,9,FALSE)</f>
        <v>0.29117585098474064</v>
      </c>
      <c r="AQ848" s="41">
        <f t="shared" si="247"/>
        <v>185.67011616101709</v>
      </c>
      <c r="AR848" s="41">
        <f t="shared" si="248"/>
        <v>246.72060466431103</v>
      </c>
      <c r="AS848" s="43">
        <f t="shared" si="249"/>
        <v>0</v>
      </c>
      <c r="AT848" s="43">
        <f t="shared" si="250"/>
        <v>0.13102190342769837</v>
      </c>
      <c r="AU848" s="43">
        <f t="shared" si="251"/>
        <v>0.13944217089149322</v>
      </c>
    </row>
    <row r="849" spans="1:47" x14ac:dyDescent="0.35">
      <c r="A849" t="str">
        <f>_xlfn.XLOOKUP(B849,'country codes'!G:G,'country codes'!H:H,,0)</f>
        <v>Sierra Leone</v>
      </c>
      <c r="B849" s="34" t="s">
        <v>187</v>
      </c>
      <c r="C849" s="41">
        <v>6788594.5</v>
      </c>
      <c r="D849" s="34" t="s">
        <v>62</v>
      </c>
      <c r="E849" s="34">
        <v>0</v>
      </c>
      <c r="F849" s="41">
        <v>6964858.4999999972</v>
      </c>
      <c r="G849" s="34">
        <v>0</v>
      </c>
      <c r="I849" s="34">
        <v>0</v>
      </c>
      <c r="K849" s="34">
        <v>0</v>
      </c>
      <c r="M849" s="34">
        <v>0</v>
      </c>
      <c r="O849" s="34">
        <v>0</v>
      </c>
      <c r="P849" s="41">
        <v>7861281</v>
      </c>
      <c r="Q849" s="34">
        <v>0</v>
      </c>
      <c r="R849" s="34">
        <f t="shared" si="234"/>
        <v>406</v>
      </c>
      <c r="T849" s="34">
        <v>0</v>
      </c>
      <c r="V849" s="34">
        <v>0</v>
      </c>
      <c r="X849" s="34">
        <v>790</v>
      </c>
      <c r="Y849" s="41">
        <v>8605718.0000000056</v>
      </c>
      <c r="Z849" s="34">
        <v>0</v>
      </c>
      <c r="AA849" s="34">
        <v>406</v>
      </c>
      <c r="AB849" s="35">
        <f t="shared" si="235"/>
        <v>0</v>
      </c>
      <c r="AC849" s="35">
        <f t="shared" si="236"/>
        <v>0</v>
      </c>
      <c r="AD849" s="35">
        <f t="shared" si="237"/>
        <v>790</v>
      </c>
      <c r="AE849" s="70">
        <f t="shared" si="238"/>
        <v>0</v>
      </c>
      <c r="AF849" s="70" t="str">
        <f t="shared" si="239"/>
        <v/>
      </c>
      <c r="AG849" s="70">
        <f t="shared" si="240"/>
        <v>406</v>
      </c>
      <c r="AH849" s="70" t="str">
        <f t="shared" si="241"/>
        <v>2018 (triag)</v>
      </c>
      <c r="AI849" s="70">
        <f t="shared" si="242"/>
        <v>790</v>
      </c>
      <c r="AJ849" s="70">
        <f t="shared" si="243"/>
        <v>2021</v>
      </c>
      <c r="AK849" s="70" t="str">
        <f t="shared" si="244"/>
        <v/>
      </c>
      <c r="AL849" s="72">
        <f>IF(AK849="Adjust",(_xlfn.XLOOKUP(A849,'Adj factor'!A:A,'Adj factor'!I:I,,0)*AI849),'Aggregate (2)'!AI849)</f>
        <v>790</v>
      </c>
      <c r="AM849" s="72">
        <f t="shared" si="245"/>
        <v>790</v>
      </c>
      <c r="AN849" s="73" t="str">
        <f t="shared" si="246"/>
        <v>Increasing</v>
      </c>
      <c r="AO849" s="42">
        <f>VLOOKUP(B849,'Growthrates source'!A$2:H$49,8,FALSE)</f>
        <v>-0.11784850836422744</v>
      </c>
      <c r="AP849" s="42">
        <f>VLOOKUP(B849,'Growthrates source'!A$2:I$49,9,FALSE)</f>
        <v>0.29117585098474064</v>
      </c>
      <c r="AQ849" s="41">
        <f t="shared" si="247"/>
        <v>731.86472972206741</v>
      </c>
      <c r="AR849" s="41">
        <f t="shared" si="248"/>
        <v>972.51034459912887</v>
      </c>
      <c r="AS849" s="43">
        <f t="shared" si="249"/>
        <v>0</v>
      </c>
      <c r="AT849" s="43">
        <f t="shared" si="250"/>
        <v>0.51645526982180134</v>
      </c>
      <c r="AU849" s="43">
        <f t="shared" si="251"/>
        <v>0.91799429170233038</v>
      </c>
    </row>
    <row r="850" spans="1:47" x14ac:dyDescent="0.35">
      <c r="A850" t="str">
        <f>_xlfn.XLOOKUP(B850,'country codes'!G:G,'country codes'!H:H,,0)</f>
        <v>Sierra Leone</v>
      </c>
      <c r="B850" s="34" t="s">
        <v>187</v>
      </c>
      <c r="C850" s="41">
        <v>6788595.5</v>
      </c>
      <c r="D850" s="34" t="s">
        <v>227</v>
      </c>
      <c r="E850" s="34">
        <v>0</v>
      </c>
      <c r="F850" s="41">
        <v>6964858.4999999972</v>
      </c>
      <c r="G850" s="34">
        <v>0</v>
      </c>
      <c r="I850" s="34">
        <v>0</v>
      </c>
      <c r="K850" s="34">
        <v>0</v>
      </c>
      <c r="M850" s="34">
        <v>0</v>
      </c>
      <c r="O850" s="34">
        <v>0</v>
      </c>
      <c r="P850" s="41">
        <v>7861281</v>
      </c>
      <c r="Q850" s="34">
        <v>0</v>
      </c>
      <c r="R850" s="34">
        <f t="shared" si="234"/>
        <v>0</v>
      </c>
      <c r="T850" s="34">
        <v>0</v>
      </c>
      <c r="V850" s="34">
        <v>2251</v>
      </c>
      <c r="X850" s="34">
        <v>0</v>
      </c>
      <c r="Y850" s="41">
        <v>8605718.0000000056</v>
      </c>
      <c r="Z850" s="34">
        <v>0</v>
      </c>
      <c r="AA850" s="34">
        <v>0</v>
      </c>
      <c r="AB850" s="35">
        <f t="shared" si="235"/>
        <v>0</v>
      </c>
      <c r="AC850" s="35">
        <f t="shared" si="236"/>
        <v>0</v>
      </c>
      <c r="AD850" s="35">
        <f t="shared" si="237"/>
        <v>2251</v>
      </c>
      <c r="AE850" s="70">
        <f t="shared" si="238"/>
        <v>0</v>
      </c>
      <c r="AF850" s="70" t="str">
        <f t="shared" si="239"/>
        <v/>
      </c>
      <c r="AG850" s="70">
        <f t="shared" si="240"/>
        <v>0</v>
      </c>
      <c r="AH850" s="70" t="str">
        <f t="shared" si="241"/>
        <v/>
      </c>
      <c r="AI850" s="70">
        <f t="shared" si="242"/>
        <v>2251</v>
      </c>
      <c r="AJ850" s="70">
        <f t="shared" si="243"/>
        <v>2020</v>
      </c>
      <c r="AK850" s="70" t="str">
        <f t="shared" si="244"/>
        <v/>
      </c>
      <c r="AL850" s="72">
        <f>IF(AK850="Adjust",(_xlfn.XLOOKUP(A850,'Adj factor'!A:A,'Adj factor'!I:I,,0)*AI850),'Aggregate (2)'!AI850)</f>
        <v>2251</v>
      </c>
      <c r="AM850" s="72">
        <f t="shared" si="245"/>
        <v>2251</v>
      </c>
      <c r="AN850" s="73" t="str">
        <f t="shared" si="246"/>
        <v>Increasing</v>
      </c>
      <c r="AO850" s="42">
        <f>VLOOKUP(B850,'Growthrates source'!A$2:H$49,8,FALSE)</f>
        <v>-0.11784850836422744</v>
      </c>
      <c r="AP850" s="42">
        <f>VLOOKUP(B850,'Growthrates source'!A$2:I$49,9,FALSE)</f>
        <v>0.29117585098474064</v>
      </c>
      <c r="AQ850" s="41">
        <f t="shared" si="247"/>
        <v>0</v>
      </c>
      <c r="AR850" s="41">
        <f t="shared" si="248"/>
        <v>0</v>
      </c>
      <c r="AS850" s="43">
        <f t="shared" si="249"/>
        <v>0</v>
      </c>
      <c r="AT850" s="43">
        <f t="shared" si="250"/>
        <v>0</v>
      </c>
      <c r="AU850" s="43">
        <f t="shared" si="251"/>
        <v>2.6157027223062603</v>
      </c>
    </row>
    <row r="851" spans="1:47" x14ac:dyDescent="0.35">
      <c r="A851" t="str">
        <f>_xlfn.XLOOKUP(B851,'country codes'!G:G,'country codes'!H:H,,0)</f>
        <v>Sierra Leone</v>
      </c>
      <c r="B851" s="34" t="s">
        <v>187</v>
      </c>
      <c r="C851" s="41">
        <v>6788596.5</v>
      </c>
      <c r="D851" s="34" t="s">
        <v>228</v>
      </c>
      <c r="E851" s="34">
        <v>0</v>
      </c>
      <c r="F851" s="41">
        <v>6964858.4999999972</v>
      </c>
      <c r="G851" s="34">
        <v>0</v>
      </c>
      <c r="I851" s="34">
        <v>0</v>
      </c>
      <c r="K851" s="34">
        <v>0</v>
      </c>
      <c r="M851" s="34">
        <v>0</v>
      </c>
      <c r="O851" s="34">
        <v>0</v>
      </c>
      <c r="P851" s="41">
        <v>7861281</v>
      </c>
      <c r="Q851" s="34">
        <v>0</v>
      </c>
      <c r="R851" s="34">
        <f t="shared" si="234"/>
        <v>0</v>
      </c>
      <c r="T851" s="34">
        <v>93</v>
      </c>
      <c r="V851" s="34">
        <v>487</v>
      </c>
      <c r="X851" s="34">
        <v>0</v>
      </c>
      <c r="Y851" s="41">
        <v>8605718.0000000056</v>
      </c>
      <c r="Z851" s="34">
        <v>0</v>
      </c>
      <c r="AA851" s="34">
        <v>0</v>
      </c>
      <c r="AB851" s="35">
        <f t="shared" si="235"/>
        <v>0</v>
      </c>
      <c r="AC851" s="35">
        <f t="shared" si="236"/>
        <v>93</v>
      </c>
      <c r="AD851" s="35">
        <f t="shared" si="237"/>
        <v>487</v>
      </c>
      <c r="AE851" s="70">
        <f t="shared" si="238"/>
        <v>0</v>
      </c>
      <c r="AF851" s="70" t="str">
        <f t="shared" si="239"/>
        <v/>
      </c>
      <c r="AG851" s="70">
        <f t="shared" si="240"/>
        <v>93</v>
      </c>
      <c r="AH851" s="70">
        <f t="shared" si="241"/>
        <v>2019</v>
      </c>
      <c r="AI851" s="70">
        <f t="shared" si="242"/>
        <v>487</v>
      </c>
      <c r="AJ851" s="70">
        <f t="shared" si="243"/>
        <v>2020</v>
      </c>
      <c r="AK851" s="70" t="str">
        <f t="shared" si="244"/>
        <v/>
      </c>
      <c r="AL851" s="72">
        <f>IF(AK851="Adjust",(_xlfn.XLOOKUP(A851,'Adj factor'!A:A,'Adj factor'!I:I,,0)*AI851),'Aggregate (2)'!AI851)</f>
        <v>487</v>
      </c>
      <c r="AM851" s="72">
        <f t="shared" si="245"/>
        <v>487</v>
      </c>
      <c r="AN851" s="73" t="str">
        <f t="shared" si="246"/>
        <v>Increasing</v>
      </c>
      <c r="AO851" s="42">
        <f>VLOOKUP(B851,'Growthrates source'!A$2:H$49,8,FALSE)</f>
        <v>-0.11784850836422744</v>
      </c>
      <c r="AP851" s="42">
        <f>VLOOKUP(B851,'Growthrates source'!A$2:I$49,9,FALSE)</f>
        <v>0.29117585098474064</v>
      </c>
      <c r="AQ851" s="41">
        <f t="shared" si="247"/>
        <v>0</v>
      </c>
      <c r="AR851" s="41">
        <f t="shared" si="248"/>
        <v>0</v>
      </c>
      <c r="AS851" s="43">
        <f t="shared" si="249"/>
        <v>0</v>
      </c>
      <c r="AT851" s="43">
        <f t="shared" si="250"/>
        <v>0.11830133027937813</v>
      </c>
      <c r="AU851" s="43">
        <f t="shared" si="251"/>
        <v>0.56590281020130995</v>
      </c>
    </row>
    <row r="852" spans="1:47" x14ac:dyDescent="0.35">
      <c r="A852" t="str">
        <f>_xlfn.XLOOKUP(B852,'country codes'!G:G,'country codes'!H:H,,0)</f>
        <v>Sierra Leone</v>
      </c>
      <c r="B852" s="34" t="s">
        <v>187</v>
      </c>
      <c r="C852" s="41">
        <v>6788597.5</v>
      </c>
      <c r="D852" s="34" t="s">
        <v>229</v>
      </c>
      <c r="E852" s="34">
        <v>0</v>
      </c>
      <c r="F852" s="41">
        <v>6964858.4999999972</v>
      </c>
      <c r="G852" s="34">
        <v>0</v>
      </c>
      <c r="I852" s="34">
        <v>0</v>
      </c>
      <c r="K852" s="34">
        <v>0</v>
      </c>
      <c r="M852" s="34">
        <v>0</v>
      </c>
      <c r="O852" s="34">
        <v>0</v>
      </c>
      <c r="P852" s="41">
        <v>7861281</v>
      </c>
      <c r="Q852" s="34">
        <v>0</v>
      </c>
      <c r="R852" s="34">
        <f t="shared" si="234"/>
        <v>128</v>
      </c>
      <c r="T852" s="34">
        <v>25</v>
      </c>
      <c r="V852" s="34">
        <v>530</v>
      </c>
      <c r="X852" s="34">
        <v>0</v>
      </c>
      <c r="Y852" s="41">
        <v>8605718.0000000056</v>
      </c>
      <c r="Z852" s="34">
        <v>13</v>
      </c>
      <c r="AA852" s="34">
        <v>128</v>
      </c>
      <c r="AB852" s="35">
        <f t="shared" si="235"/>
        <v>0</v>
      </c>
      <c r="AC852" s="35">
        <f t="shared" si="236"/>
        <v>25</v>
      </c>
      <c r="AD852" s="35">
        <f t="shared" si="237"/>
        <v>530</v>
      </c>
      <c r="AE852" s="70">
        <f t="shared" si="238"/>
        <v>0</v>
      </c>
      <c r="AF852" s="70" t="str">
        <f t="shared" si="239"/>
        <v/>
      </c>
      <c r="AG852" s="70">
        <f t="shared" si="240"/>
        <v>128</v>
      </c>
      <c r="AH852" s="70" t="str">
        <f t="shared" si="241"/>
        <v>2018 (triag)</v>
      </c>
      <c r="AI852" s="70">
        <f t="shared" si="242"/>
        <v>13</v>
      </c>
      <c r="AJ852" s="70">
        <f t="shared" si="243"/>
        <v>2022</v>
      </c>
      <c r="AK852" s="70" t="str">
        <f t="shared" si="244"/>
        <v>Adjust</v>
      </c>
      <c r="AL852" s="72">
        <f>IF(AK852="Adjust",(_xlfn.XLOOKUP(A852,'Adj factor'!A:A,'Adj factor'!I:I,,0)*AI852),'Aggregate (2)'!AI852)</f>
        <v>14.940882376165398</v>
      </c>
      <c r="AM852" s="72">
        <f t="shared" si="245"/>
        <v>128</v>
      </c>
      <c r="AN852" s="73" t="str">
        <f t="shared" si="246"/>
        <v>Decreasing</v>
      </c>
      <c r="AO852" s="42">
        <f>VLOOKUP(B852,'Growthrates source'!A$2:H$49,8,FALSE)</f>
        <v>-0.11784850836422744</v>
      </c>
      <c r="AP852" s="42">
        <f>VLOOKUP(B852,'Growthrates source'!A$2:I$49,9,FALSE)</f>
        <v>0.29117585098474064</v>
      </c>
      <c r="AQ852" s="41">
        <f t="shared" si="247"/>
        <v>230.73567833602124</v>
      </c>
      <c r="AR852" s="41">
        <f t="shared" si="248"/>
        <v>306.60424657312439</v>
      </c>
      <c r="AS852" s="43">
        <f t="shared" si="249"/>
        <v>0</v>
      </c>
      <c r="AT852" s="43">
        <f t="shared" si="250"/>
        <v>0.16282333629849893</v>
      </c>
      <c r="AU852" s="43">
        <f t="shared" si="251"/>
        <v>0.14873831561759276</v>
      </c>
    </row>
    <row r="853" spans="1:47" x14ac:dyDescent="0.35">
      <c r="A853" t="str">
        <f>_xlfn.XLOOKUP(B853,'country codes'!G:G,'country codes'!H:H,,0)</f>
        <v>Sierra Leone</v>
      </c>
      <c r="B853" s="34" t="s">
        <v>187</v>
      </c>
      <c r="C853" s="41">
        <v>6788598.5</v>
      </c>
      <c r="D853" s="34" t="s">
        <v>133</v>
      </c>
      <c r="E853" s="34">
        <v>0</v>
      </c>
      <c r="F853" s="41">
        <v>6964858.4999999972</v>
      </c>
      <c r="G853" s="34">
        <v>0</v>
      </c>
      <c r="I853" s="34">
        <v>0</v>
      </c>
      <c r="K853" s="34">
        <v>0</v>
      </c>
      <c r="M853" s="34">
        <v>0</v>
      </c>
      <c r="O853" s="34">
        <v>0</v>
      </c>
      <c r="P853" s="41">
        <v>7861281</v>
      </c>
      <c r="Q853" s="34">
        <v>311</v>
      </c>
      <c r="R853" s="34">
        <f t="shared" si="234"/>
        <v>311</v>
      </c>
      <c r="T853" s="34">
        <v>0</v>
      </c>
      <c r="V853" s="34">
        <v>114</v>
      </c>
      <c r="X853" s="34">
        <v>0</v>
      </c>
      <c r="Y853" s="41">
        <v>8605718.0000000056</v>
      </c>
      <c r="Z853" s="34">
        <v>0</v>
      </c>
      <c r="AA853" s="34">
        <v>0</v>
      </c>
      <c r="AB853" s="35">
        <f t="shared" si="235"/>
        <v>0</v>
      </c>
      <c r="AC853" s="35">
        <f t="shared" si="236"/>
        <v>311</v>
      </c>
      <c r="AD853" s="35">
        <f t="shared" si="237"/>
        <v>114</v>
      </c>
      <c r="AE853" s="70">
        <f t="shared" si="238"/>
        <v>0</v>
      </c>
      <c r="AF853" s="70" t="str">
        <f t="shared" si="239"/>
        <v/>
      </c>
      <c r="AG853" s="70">
        <f t="shared" si="240"/>
        <v>311</v>
      </c>
      <c r="AH853" s="70">
        <f t="shared" si="241"/>
        <v>2018</v>
      </c>
      <c r="AI853" s="70">
        <f t="shared" si="242"/>
        <v>114</v>
      </c>
      <c r="AJ853" s="70">
        <f t="shared" si="243"/>
        <v>2020</v>
      </c>
      <c r="AK853" s="70" t="str">
        <f t="shared" si="244"/>
        <v>Adjust</v>
      </c>
      <c r="AL853" s="72">
        <f>IF(AK853="Adjust",(_xlfn.XLOOKUP(A853,'Adj factor'!A:A,'Adj factor'!I:I,,0)*AI853),'Aggregate (2)'!AI853)</f>
        <v>131.02004545252734</v>
      </c>
      <c r="AM853" s="72">
        <f t="shared" si="245"/>
        <v>311</v>
      </c>
      <c r="AN853" s="73" t="str">
        <f t="shared" si="246"/>
        <v>Decreasing</v>
      </c>
      <c r="AO853" s="42">
        <f>VLOOKUP(B853,'Growthrates source'!A$2:H$49,8,FALSE)</f>
        <v>-0.11784850836422744</v>
      </c>
      <c r="AP853" s="42">
        <f>VLOOKUP(B853,'Growthrates source'!A$2:I$49,9,FALSE)</f>
        <v>0.29117585098474064</v>
      </c>
      <c r="AQ853" s="41">
        <f t="shared" si="247"/>
        <v>0</v>
      </c>
      <c r="AR853" s="41">
        <f t="shared" si="248"/>
        <v>0</v>
      </c>
      <c r="AS853" s="43">
        <f t="shared" si="249"/>
        <v>0</v>
      </c>
      <c r="AT853" s="43">
        <f t="shared" si="250"/>
        <v>0.39560982491275914</v>
      </c>
      <c r="AU853" s="43">
        <f t="shared" si="251"/>
        <v>0.3613876262271199</v>
      </c>
    </row>
    <row r="854" spans="1:47" x14ac:dyDescent="0.35">
      <c r="A854" t="str">
        <f>_xlfn.XLOOKUP(B854,'country codes'!G:G,'country codes'!H:H,,0)</f>
        <v>Sierra Leone</v>
      </c>
      <c r="B854" s="34" t="s">
        <v>187</v>
      </c>
      <c r="C854" s="41">
        <v>6788599.5</v>
      </c>
      <c r="D854" s="34" t="s">
        <v>230</v>
      </c>
      <c r="E854" s="34">
        <v>0</v>
      </c>
      <c r="F854" s="41">
        <v>6964858.4999999972</v>
      </c>
      <c r="G854" s="34">
        <v>0</v>
      </c>
      <c r="I854" s="34">
        <v>0</v>
      </c>
      <c r="K854" s="34">
        <v>0</v>
      </c>
      <c r="M854" s="34">
        <v>0</v>
      </c>
      <c r="O854" s="34">
        <v>0</v>
      </c>
      <c r="P854" s="41">
        <v>7861281</v>
      </c>
      <c r="Q854" s="34">
        <v>0</v>
      </c>
      <c r="R854" s="34">
        <f t="shared" si="234"/>
        <v>0</v>
      </c>
      <c r="T854" s="34">
        <v>0</v>
      </c>
      <c r="V854" s="34">
        <v>0</v>
      </c>
      <c r="X854" s="34">
        <v>0</v>
      </c>
      <c r="Y854" s="41">
        <v>8605718.0000000056</v>
      </c>
      <c r="Z854" s="34">
        <v>0</v>
      </c>
      <c r="AA854" s="34">
        <v>0</v>
      </c>
      <c r="AB854" s="35">
        <f t="shared" si="235"/>
        <v>0</v>
      </c>
      <c r="AC854" s="35">
        <f t="shared" si="236"/>
        <v>0</v>
      </c>
      <c r="AD854" s="35">
        <f t="shared" si="237"/>
        <v>0</v>
      </c>
      <c r="AE854" s="70">
        <f t="shared" si="238"/>
        <v>0</v>
      </c>
      <c r="AF854" s="70" t="str">
        <f t="shared" si="239"/>
        <v/>
      </c>
      <c r="AG854" s="70">
        <f t="shared" si="240"/>
        <v>0</v>
      </c>
      <c r="AH854" s="70" t="str">
        <f t="shared" si="241"/>
        <v/>
      </c>
      <c r="AI854" s="70">
        <f t="shared" si="242"/>
        <v>0</v>
      </c>
      <c r="AJ854" s="70" t="str">
        <f t="shared" si="243"/>
        <v/>
      </c>
      <c r="AK854" s="70" t="str">
        <f t="shared" si="244"/>
        <v/>
      </c>
      <c r="AL854" s="72">
        <f>IF(AK854="Adjust",(_xlfn.XLOOKUP(A854,'Adj factor'!A:A,'Adj factor'!I:I,,0)*AI854),'Aggregate (2)'!AI854)</f>
        <v>0</v>
      </c>
      <c r="AM854" s="72">
        <f t="shared" si="245"/>
        <v>0</v>
      </c>
      <c r="AN854" s="73" t="str">
        <f t="shared" si="246"/>
        <v>No change</v>
      </c>
      <c r="AO854" s="42">
        <f>VLOOKUP(B854,'Growthrates source'!A$2:H$49,8,FALSE)</f>
        <v>-0.11784850836422744</v>
      </c>
      <c r="AP854" s="42">
        <f>VLOOKUP(B854,'Growthrates source'!A$2:I$49,9,FALSE)</f>
        <v>0.29117585098474064</v>
      </c>
      <c r="AQ854" s="41">
        <f t="shared" si="247"/>
        <v>0</v>
      </c>
      <c r="AR854" s="41">
        <f t="shared" si="248"/>
        <v>0</v>
      </c>
      <c r="AS854" s="43">
        <f t="shared" si="249"/>
        <v>0</v>
      </c>
      <c r="AT854" s="43">
        <f t="shared" si="250"/>
        <v>0</v>
      </c>
      <c r="AU854" s="43">
        <f t="shared" si="251"/>
        <v>0</v>
      </c>
    </row>
    <row r="855" spans="1:47" x14ac:dyDescent="0.35">
      <c r="A855" t="str">
        <f>_xlfn.XLOOKUP(B855,'country codes'!G:G,'country codes'!H:H,,0)</f>
        <v>Sierra Leone</v>
      </c>
      <c r="B855" s="34" t="s">
        <v>187</v>
      </c>
      <c r="C855" s="41">
        <v>6788600.5</v>
      </c>
      <c r="D855" s="34" t="s">
        <v>136</v>
      </c>
      <c r="E855" s="34">
        <v>0</v>
      </c>
      <c r="F855" s="41">
        <v>6964858.4999999972</v>
      </c>
      <c r="G855" s="34">
        <v>0</v>
      </c>
      <c r="I855" s="34">
        <v>0</v>
      </c>
      <c r="K855" s="34">
        <v>0</v>
      </c>
      <c r="M855" s="34">
        <v>0</v>
      </c>
      <c r="O855" s="34">
        <v>0</v>
      </c>
      <c r="P855" s="41">
        <v>7861281</v>
      </c>
      <c r="Q855" s="34">
        <v>0</v>
      </c>
      <c r="R855" s="34">
        <f t="shared" si="234"/>
        <v>22</v>
      </c>
      <c r="T855" s="34">
        <v>36</v>
      </c>
      <c r="V855" s="34">
        <v>0</v>
      </c>
      <c r="X855" s="34">
        <v>0</v>
      </c>
      <c r="Y855" s="41">
        <v>8605718.0000000056</v>
      </c>
      <c r="Z855" s="34">
        <v>38</v>
      </c>
      <c r="AA855" s="34">
        <v>22</v>
      </c>
      <c r="AB855" s="35">
        <f t="shared" si="235"/>
        <v>0</v>
      </c>
      <c r="AC855" s="35">
        <f t="shared" si="236"/>
        <v>36</v>
      </c>
      <c r="AD855" s="35">
        <f t="shared" si="237"/>
        <v>38</v>
      </c>
      <c r="AE855" s="70">
        <f t="shared" si="238"/>
        <v>0</v>
      </c>
      <c r="AF855" s="70" t="str">
        <f t="shared" si="239"/>
        <v/>
      </c>
      <c r="AG855" s="70">
        <f t="shared" si="240"/>
        <v>22</v>
      </c>
      <c r="AH855" s="70" t="str">
        <f t="shared" si="241"/>
        <v>2018 (triag)</v>
      </c>
      <c r="AI855" s="70">
        <f t="shared" si="242"/>
        <v>38</v>
      </c>
      <c r="AJ855" s="70">
        <f t="shared" si="243"/>
        <v>2022</v>
      </c>
      <c r="AK855" s="70" t="str">
        <f t="shared" si="244"/>
        <v/>
      </c>
      <c r="AL855" s="72">
        <f>IF(AK855="Adjust",(_xlfn.XLOOKUP(A855,'Adj factor'!A:A,'Adj factor'!I:I,,0)*AI855),'Aggregate (2)'!AI855)</f>
        <v>38</v>
      </c>
      <c r="AM855" s="72">
        <f t="shared" si="245"/>
        <v>38</v>
      </c>
      <c r="AN855" s="73" t="str">
        <f t="shared" si="246"/>
        <v>Increasing</v>
      </c>
      <c r="AO855" s="42">
        <f>VLOOKUP(B855,'Growthrates source'!A$2:H$49,8,FALSE)</f>
        <v>-0.11784850836422744</v>
      </c>
      <c r="AP855" s="42">
        <f>VLOOKUP(B855,'Growthrates source'!A$2:I$49,9,FALSE)</f>
        <v>0.29117585098474064</v>
      </c>
      <c r="AQ855" s="41">
        <f t="shared" si="247"/>
        <v>39.657694714003654</v>
      </c>
      <c r="AR855" s="41">
        <f t="shared" si="248"/>
        <v>52.697604879755751</v>
      </c>
      <c r="AS855" s="43">
        <f t="shared" si="249"/>
        <v>0</v>
      </c>
      <c r="AT855" s="43">
        <f t="shared" si="250"/>
        <v>2.7985260926304503E-2</v>
      </c>
      <c r="AU855" s="43">
        <f t="shared" si="251"/>
        <v>4.4156687448972852E-2</v>
      </c>
    </row>
    <row r="856" spans="1:47" x14ac:dyDescent="0.35">
      <c r="A856" t="str">
        <f>_xlfn.XLOOKUP(B856,'country codes'!G:G,'country codes'!H:H,,0)</f>
        <v>Sierra Leone</v>
      </c>
      <c r="B856" s="34" t="s">
        <v>187</v>
      </c>
      <c r="C856" s="41">
        <v>6788601.5</v>
      </c>
      <c r="D856" s="34" t="s">
        <v>231</v>
      </c>
      <c r="E856" s="34">
        <v>0</v>
      </c>
      <c r="F856" s="41">
        <v>6964858.4999999972</v>
      </c>
      <c r="G856" s="34">
        <v>0</v>
      </c>
      <c r="I856" s="34">
        <v>0</v>
      </c>
      <c r="K856" s="34">
        <v>0</v>
      </c>
      <c r="M856" s="34">
        <v>0</v>
      </c>
      <c r="O856" s="34">
        <v>0</v>
      </c>
      <c r="P856" s="41">
        <v>7861281</v>
      </c>
      <c r="Q856" s="34">
        <v>0</v>
      </c>
      <c r="R856" s="34">
        <f t="shared" si="234"/>
        <v>0</v>
      </c>
      <c r="T856" s="34">
        <v>64</v>
      </c>
      <c r="V856" s="34">
        <v>0</v>
      </c>
      <c r="X856" s="34">
        <v>0</v>
      </c>
      <c r="Y856" s="41">
        <v>8605718.0000000056</v>
      </c>
      <c r="Z856" s="34">
        <v>195</v>
      </c>
      <c r="AA856" s="34">
        <v>0</v>
      </c>
      <c r="AB856" s="35">
        <f t="shared" si="235"/>
        <v>0</v>
      </c>
      <c r="AC856" s="35">
        <f t="shared" si="236"/>
        <v>64</v>
      </c>
      <c r="AD856" s="35">
        <f t="shared" si="237"/>
        <v>195</v>
      </c>
      <c r="AE856" s="70">
        <f t="shared" si="238"/>
        <v>0</v>
      </c>
      <c r="AF856" s="70" t="str">
        <f t="shared" si="239"/>
        <v/>
      </c>
      <c r="AG856" s="70">
        <f t="shared" si="240"/>
        <v>64</v>
      </c>
      <c r="AH856" s="70">
        <f t="shared" si="241"/>
        <v>2019</v>
      </c>
      <c r="AI856" s="70">
        <f t="shared" si="242"/>
        <v>195</v>
      </c>
      <c r="AJ856" s="70">
        <f t="shared" si="243"/>
        <v>2022</v>
      </c>
      <c r="AK856" s="70" t="str">
        <f t="shared" si="244"/>
        <v/>
      </c>
      <c r="AL856" s="72">
        <f>IF(AK856="Adjust",(_xlfn.XLOOKUP(A856,'Adj factor'!A:A,'Adj factor'!I:I,,0)*AI856),'Aggregate (2)'!AI856)</f>
        <v>195</v>
      </c>
      <c r="AM856" s="72">
        <f t="shared" si="245"/>
        <v>195</v>
      </c>
      <c r="AN856" s="73" t="str">
        <f t="shared" si="246"/>
        <v>Increasing</v>
      </c>
      <c r="AO856" s="42">
        <f>VLOOKUP(B856,'Growthrates source'!A$2:H$49,8,FALSE)</f>
        <v>-0.11784850836422744</v>
      </c>
      <c r="AP856" s="42">
        <f>VLOOKUP(B856,'Growthrates source'!A$2:I$49,9,FALSE)</f>
        <v>0.29117585098474064</v>
      </c>
      <c r="AQ856" s="41">
        <f t="shared" si="247"/>
        <v>0</v>
      </c>
      <c r="AR856" s="41">
        <f t="shared" si="248"/>
        <v>0</v>
      </c>
      <c r="AS856" s="43">
        <f t="shared" si="249"/>
        <v>0</v>
      </c>
      <c r="AT856" s="43">
        <f t="shared" si="250"/>
        <v>8.1411668149249466E-2</v>
      </c>
      <c r="AU856" s="43">
        <f t="shared" si="251"/>
        <v>0.22659352769867647</v>
      </c>
    </row>
    <row r="857" spans="1:47" x14ac:dyDescent="0.35">
      <c r="A857" t="str">
        <f>_xlfn.XLOOKUP(B857,'country codes'!G:G,'country codes'!H:H,,0)</f>
        <v>Sierra Leone</v>
      </c>
      <c r="B857" s="34" t="s">
        <v>187</v>
      </c>
      <c r="C857" s="41">
        <v>6788602.5</v>
      </c>
      <c r="D857" s="34" t="s">
        <v>141</v>
      </c>
      <c r="E857" s="34">
        <v>0</v>
      </c>
      <c r="F857" s="41">
        <v>6964858.4999999972</v>
      </c>
      <c r="G857" s="34">
        <v>0</v>
      </c>
      <c r="I857" s="34">
        <v>0</v>
      </c>
      <c r="K857" s="34">
        <v>0</v>
      </c>
      <c r="M857" s="34">
        <v>0</v>
      </c>
      <c r="O857" s="34">
        <v>0</v>
      </c>
      <c r="P857" s="41">
        <v>7861281</v>
      </c>
      <c r="Q857" s="34">
        <v>0</v>
      </c>
      <c r="R857" s="34">
        <f t="shared" si="234"/>
        <v>13</v>
      </c>
      <c r="T857" s="34">
        <v>15</v>
      </c>
      <c r="V857" s="34">
        <v>1</v>
      </c>
      <c r="X857" s="34">
        <v>0</v>
      </c>
      <c r="Y857" s="41">
        <v>8605718.0000000056</v>
      </c>
      <c r="Z857" s="34">
        <v>2</v>
      </c>
      <c r="AA857" s="34">
        <v>13</v>
      </c>
      <c r="AB857" s="35">
        <f t="shared" si="235"/>
        <v>0</v>
      </c>
      <c r="AC857" s="35">
        <f t="shared" si="236"/>
        <v>15</v>
      </c>
      <c r="AD857" s="35">
        <f t="shared" si="237"/>
        <v>2</v>
      </c>
      <c r="AE857" s="70">
        <f t="shared" si="238"/>
        <v>0</v>
      </c>
      <c r="AF857" s="70" t="str">
        <f t="shared" si="239"/>
        <v/>
      </c>
      <c r="AG857" s="70">
        <f t="shared" si="240"/>
        <v>13</v>
      </c>
      <c r="AH857" s="70" t="str">
        <f t="shared" si="241"/>
        <v>2018 (triag)</v>
      </c>
      <c r="AI857" s="70">
        <f t="shared" si="242"/>
        <v>2</v>
      </c>
      <c r="AJ857" s="70">
        <f t="shared" si="243"/>
        <v>2022</v>
      </c>
      <c r="AK857" s="70" t="str">
        <f t="shared" si="244"/>
        <v>Adjust</v>
      </c>
      <c r="AL857" s="72">
        <f>IF(AK857="Adjust",(_xlfn.XLOOKUP(A857,'Adj factor'!A:A,'Adj factor'!I:I,,0)*AI857),'Aggregate (2)'!AI857)</f>
        <v>2.2985972886408303</v>
      </c>
      <c r="AM857" s="72">
        <f t="shared" si="245"/>
        <v>13</v>
      </c>
      <c r="AN857" s="73" t="str">
        <f t="shared" si="246"/>
        <v>Decreasing</v>
      </c>
      <c r="AO857" s="42">
        <f>VLOOKUP(B857,'Growthrates source'!A$2:H$49,8,FALSE)</f>
        <v>-0.11784850836422744</v>
      </c>
      <c r="AP857" s="42">
        <f>VLOOKUP(B857,'Growthrates source'!A$2:I$49,9,FALSE)</f>
        <v>0.29117585098474064</v>
      </c>
      <c r="AQ857" s="41">
        <f t="shared" si="247"/>
        <v>23.434092331002159</v>
      </c>
      <c r="AR857" s="41">
        <f t="shared" si="248"/>
        <v>31.139493792582947</v>
      </c>
      <c r="AS857" s="43">
        <f t="shared" si="249"/>
        <v>0</v>
      </c>
      <c r="AT857" s="43">
        <f t="shared" si="250"/>
        <v>1.6536745092816298E-2</v>
      </c>
      <c r="AU857" s="43">
        <f t="shared" si="251"/>
        <v>1.5106235179911765E-2</v>
      </c>
    </row>
    <row r="858" spans="1:47" x14ac:dyDescent="0.35">
      <c r="A858" t="str">
        <f>_xlfn.XLOOKUP(B858,'country codes'!G:G,'country codes'!H:H,,0)</f>
        <v>Sierra Leone</v>
      </c>
      <c r="B858" s="34" t="s">
        <v>187</v>
      </c>
      <c r="C858" s="41">
        <v>6788603.5</v>
      </c>
      <c r="D858" s="34" t="s">
        <v>232</v>
      </c>
      <c r="E858" s="34">
        <v>0</v>
      </c>
      <c r="F858" s="41">
        <v>6964858.4999999972</v>
      </c>
      <c r="G858" s="34">
        <v>0</v>
      </c>
      <c r="I858" s="34">
        <v>0</v>
      </c>
      <c r="K858" s="34">
        <v>0</v>
      </c>
      <c r="M858" s="34">
        <v>0</v>
      </c>
      <c r="O858" s="34">
        <v>0</v>
      </c>
      <c r="P858" s="41">
        <v>7861281</v>
      </c>
      <c r="Q858" s="34">
        <v>0</v>
      </c>
      <c r="R858" s="34">
        <f t="shared" si="234"/>
        <v>0</v>
      </c>
      <c r="T858" s="34">
        <v>0</v>
      </c>
      <c r="V858" s="34">
        <v>0</v>
      </c>
      <c r="X858" s="34">
        <v>0</v>
      </c>
      <c r="Y858" s="41">
        <v>8605718.0000000056</v>
      </c>
      <c r="Z858" s="34">
        <v>0</v>
      </c>
      <c r="AA858" s="34">
        <v>0</v>
      </c>
      <c r="AB858" s="35">
        <f t="shared" si="235"/>
        <v>0</v>
      </c>
      <c r="AC858" s="35">
        <f t="shared" si="236"/>
        <v>0</v>
      </c>
      <c r="AD858" s="35">
        <f t="shared" si="237"/>
        <v>0</v>
      </c>
      <c r="AE858" s="70">
        <f t="shared" si="238"/>
        <v>0</v>
      </c>
      <c r="AF858" s="70" t="str">
        <f t="shared" si="239"/>
        <v/>
      </c>
      <c r="AG858" s="70">
        <f t="shared" si="240"/>
        <v>0</v>
      </c>
      <c r="AH858" s="70" t="str">
        <f t="shared" si="241"/>
        <v/>
      </c>
      <c r="AI858" s="70">
        <f t="shared" si="242"/>
        <v>0</v>
      </c>
      <c r="AJ858" s="70" t="str">
        <f t="shared" si="243"/>
        <v/>
      </c>
      <c r="AK858" s="70" t="str">
        <f t="shared" si="244"/>
        <v/>
      </c>
      <c r="AL858" s="72">
        <f>IF(AK858="Adjust",(_xlfn.XLOOKUP(A858,'Adj factor'!A:A,'Adj factor'!I:I,,0)*AI858),'Aggregate (2)'!AI858)</f>
        <v>0</v>
      </c>
      <c r="AM858" s="72">
        <f t="shared" si="245"/>
        <v>0</v>
      </c>
      <c r="AN858" s="73" t="str">
        <f t="shared" si="246"/>
        <v>No change</v>
      </c>
      <c r="AO858" s="42">
        <f>VLOOKUP(B858,'Growthrates source'!A$2:H$49,8,FALSE)</f>
        <v>-0.11784850836422744</v>
      </c>
      <c r="AP858" s="42">
        <f>VLOOKUP(B858,'Growthrates source'!A$2:I$49,9,FALSE)</f>
        <v>0.29117585098474064</v>
      </c>
      <c r="AQ858" s="41">
        <f t="shared" si="247"/>
        <v>0</v>
      </c>
      <c r="AR858" s="41">
        <f t="shared" si="248"/>
        <v>0</v>
      </c>
      <c r="AS858" s="43">
        <f t="shared" si="249"/>
        <v>0</v>
      </c>
      <c r="AT858" s="43">
        <f t="shared" si="250"/>
        <v>0</v>
      </c>
      <c r="AU858" s="43">
        <f t="shared" si="251"/>
        <v>0</v>
      </c>
    </row>
    <row r="859" spans="1:47" x14ac:dyDescent="0.35">
      <c r="A859" t="str">
        <f>_xlfn.XLOOKUP(B859,'country codes'!G:G,'country codes'!H:H,,0)</f>
        <v>Sierra Leone</v>
      </c>
      <c r="B859" s="34" t="s">
        <v>187</v>
      </c>
      <c r="C859" s="41">
        <v>6788604.5</v>
      </c>
      <c r="D859" s="34" t="s">
        <v>233</v>
      </c>
      <c r="E859" s="34">
        <v>0</v>
      </c>
      <c r="F859" s="41">
        <v>6964858.4999999972</v>
      </c>
      <c r="G859" s="34">
        <v>0</v>
      </c>
      <c r="I859" s="34">
        <v>0</v>
      </c>
      <c r="K859" s="34">
        <v>0</v>
      </c>
      <c r="M859" s="34">
        <v>0</v>
      </c>
      <c r="O859" s="34">
        <v>0</v>
      </c>
      <c r="P859" s="41">
        <v>7861281</v>
      </c>
      <c r="Q859" s="34">
        <v>0</v>
      </c>
      <c r="R859" s="34">
        <f t="shared" si="234"/>
        <v>0</v>
      </c>
      <c r="T859" s="34">
        <v>0</v>
      </c>
      <c r="V859" s="34">
        <v>0</v>
      </c>
      <c r="X859" s="34">
        <v>0</v>
      </c>
      <c r="Y859" s="41">
        <v>8605718.0000000056</v>
      </c>
      <c r="Z859" s="34">
        <v>0</v>
      </c>
      <c r="AA859" s="34">
        <v>0</v>
      </c>
      <c r="AB859" s="35">
        <f t="shared" si="235"/>
        <v>0</v>
      </c>
      <c r="AC859" s="35">
        <f t="shared" si="236"/>
        <v>0</v>
      </c>
      <c r="AD859" s="35">
        <f t="shared" si="237"/>
        <v>0</v>
      </c>
      <c r="AE859" s="70">
        <f t="shared" si="238"/>
        <v>0</v>
      </c>
      <c r="AF859" s="70" t="str">
        <f t="shared" si="239"/>
        <v/>
      </c>
      <c r="AG859" s="70">
        <f t="shared" si="240"/>
        <v>0</v>
      </c>
      <c r="AH859" s="70" t="str">
        <f t="shared" si="241"/>
        <v/>
      </c>
      <c r="AI859" s="70">
        <f t="shared" si="242"/>
        <v>0</v>
      </c>
      <c r="AJ859" s="70" t="str">
        <f t="shared" si="243"/>
        <v/>
      </c>
      <c r="AK859" s="70" t="str">
        <f t="shared" si="244"/>
        <v/>
      </c>
      <c r="AL859" s="72">
        <f>IF(AK859="Adjust",(_xlfn.XLOOKUP(A859,'Adj factor'!A:A,'Adj factor'!I:I,,0)*AI859),'Aggregate (2)'!AI859)</f>
        <v>0</v>
      </c>
      <c r="AM859" s="72">
        <f t="shared" si="245"/>
        <v>0</v>
      </c>
      <c r="AN859" s="73" t="str">
        <f t="shared" si="246"/>
        <v>No change</v>
      </c>
      <c r="AO859" s="42">
        <f>VLOOKUP(B859,'Growthrates source'!A$2:H$49,8,FALSE)</f>
        <v>-0.11784850836422744</v>
      </c>
      <c r="AP859" s="42">
        <f>VLOOKUP(B859,'Growthrates source'!A$2:I$49,9,FALSE)</f>
        <v>0.29117585098474064</v>
      </c>
      <c r="AQ859" s="41">
        <f t="shared" si="247"/>
        <v>0</v>
      </c>
      <c r="AR859" s="41">
        <f t="shared" si="248"/>
        <v>0</v>
      </c>
      <c r="AS859" s="43">
        <f t="shared" si="249"/>
        <v>0</v>
      </c>
      <c r="AT859" s="43">
        <f t="shared" si="250"/>
        <v>0</v>
      </c>
      <c r="AU859" s="43">
        <f t="shared" si="251"/>
        <v>0</v>
      </c>
    </row>
    <row r="860" spans="1:47" x14ac:dyDescent="0.35">
      <c r="A860" t="str">
        <f>_xlfn.XLOOKUP(B860,'country codes'!G:G,'country codes'!H:H,,0)</f>
        <v>Sierra Leone</v>
      </c>
      <c r="B860" s="34" t="s">
        <v>187</v>
      </c>
      <c r="C860" s="41">
        <v>6788605.5</v>
      </c>
      <c r="D860" s="34" t="s">
        <v>134</v>
      </c>
      <c r="E860" s="34">
        <v>0</v>
      </c>
      <c r="F860" s="41">
        <v>6964858.4999999972</v>
      </c>
      <c r="G860" s="34">
        <v>0</v>
      </c>
      <c r="I860" s="34">
        <v>0</v>
      </c>
      <c r="K860" s="34">
        <v>0</v>
      </c>
      <c r="M860" s="34">
        <v>0</v>
      </c>
      <c r="O860" s="34">
        <v>0</v>
      </c>
      <c r="P860" s="41">
        <v>7861281</v>
      </c>
      <c r="Q860" s="34">
        <v>0</v>
      </c>
      <c r="R860" s="34">
        <f t="shared" si="234"/>
        <v>311</v>
      </c>
      <c r="T860" s="34">
        <v>342</v>
      </c>
      <c r="V860" s="34">
        <v>0</v>
      </c>
      <c r="X860" s="34">
        <v>0</v>
      </c>
      <c r="Y860" s="41">
        <v>8605718.0000000056</v>
      </c>
      <c r="Z860" s="34">
        <v>298</v>
      </c>
      <c r="AA860" s="34">
        <v>311</v>
      </c>
      <c r="AB860" s="35">
        <f t="shared" si="235"/>
        <v>0</v>
      </c>
      <c r="AC860" s="35">
        <f t="shared" si="236"/>
        <v>342</v>
      </c>
      <c r="AD860" s="35">
        <f t="shared" si="237"/>
        <v>298</v>
      </c>
      <c r="AE860" s="70">
        <f t="shared" si="238"/>
        <v>0</v>
      </c>
      <c r="AF860" s="70" t="str">
        <f t="shared" si="239"/>
        <v/>
      </c>
      <c r="AG860" s="70">
        <f t="shared" si="240"/>
        <v>311</v>
      </c>
      <c r="AH860" s="70" t="str">
        <f t="shared" si="241"/>
        <v>2018 (triag)</v>
      </c>
      <c r="AI860" s="70">
        <f t="shared" si="242"/>
        <v>298</v>
      </c>
      <c r="AJ860" s="70">
        <f t="shared" si="243"/>
        <v>2022</v>
      </c>
      <c r="AK860" s="70" t="str">
        <f t="shared" si="244"/>
        <v>Adjust</v>
      </c>
      <c r="AL860" s="72">
        <f>IF(AK860="Adjust",(_xlfn.XLOOKUP(A860,'Adj factor'!A:A,'Adj factor'!I:I,,0)*AI860),'Aggregate (2)'!AI860)</f>
        <v>342.49099600748372</v>
      </c>
      <c r="AM860" s="72">
        <f t="shared" si="245"/>
        <v>342.49099600748372</v>
      </c>
      <c r="AN860" s="73" t="str">
        <f t="shared" si="246"/>
        <v>Increasing</v>
      </c>
      <c r="AO860" s="42">
        <f>VLOOKUP(B860,'Growthrates source'!A$2:H$49,8,FALSE)</f>
        <v>-0.11784850836422744</v>
      </c>
      <c r="AP860" s="42">
        <f>VLOOKUP(B860,'Growthrates source'!A$2:I$49,9,FALSE)</f>
        <v>0.29117585098474064</v>
      </c>
      <c r="AQ860" s="41">
        <f t="shared" si="247"/>
        <v>560.61559345705166</v>
      </c>
      <c r="AR860" s="41">
        <f t="shared" si="248"/>
        <v>744.9525053456382</v>
      </c>
      <c r="AS860" s="43">
        <f t="shared" si="249"/>
        <v>0</v>
      </c>
      <c r="AT860" s="43">
        <f t="shared" si="250"/>
        <v>0.39560982491275914</v>
      </c>
      <c r="AU860" s="43">
        <f t="shared" si="251"/>
        <v>0.3979807332839439</v>
      </c>
    </row>
    <row r="861" spans="1:47" x14ac:dyDescent="0.35">
      <c r="A861" t="str">
        <f>_xlfn.XLOOKUP(B861,'country codes'!G:G,'country codes'!H:H,,0)</f>
        <v>Sierra Leone</v>
      </c>
      <c r="B861" s="34" t="s">
        <v>187</v>
      </c>
      <c r="C861" s="41">
        <v>6788606.5</v>
      </c>
      <c r="D861" s="34" t="s">
        <v>142</v>
      </c>
      <c r="E861" s="34">
        <v>0</v>
      </c>
      <c r="F861" s="41">
        <v>6964858.4999999972</v>
      </c>
      <c r="G861" s="34">
        <v>0</v>
      </c>
      <c r="I861" s="34">
        <v>0</v>
      </c>
      <c r="K861" s="34">
        <v>0</v>
      </c>
      <c r="M861" s="34">
        <v>0</v>
      </c>
      <c r="O861" s="34">
        <v>0</v>
      </c>
      <c r="P861" s="41">
        <v>7861281</v>
      </c>
      <c r="Q861" s="34">
        <v>0</v>
      </c>
      <c r="R861" s="34">
        <f t="shared" si="234"/>
        <v>0</v>
      </c>
      <c r="T861" s="34">
        <v>319</v>
      </c>
      <c r="V861" s="34">
        <v>650</v>
      </c>
      <c r="X861" s="34">
        <v>0</v>
      </c>
      <c r="Y861" s="41">
        <v>8605718.0000000056</v>
      </c>
      <c r="Z861" s="34">
        <v>0</v>
      </c>
      <c r="AA861" s="34">
        <v>0</v>
      </c>
      <c r="AB861" s="35">
        <f t="shared" si="235"/>
        <v>0</v>
      </c>
      <c r="AC861" s="35">
        <f t="shared" si="236"/>
        <v>319</v>
      </c>
      <c r="AD861" s="35">
        <f t="shared" si="237"/>
        <v>650</v>
      </c>
      <c r="AE861" s="70">
        <f t="shared" si="238"/>
        <v>0</v>
      </c>
      <c r="AF861" s="70" t="str">
        <f t="shared" si="239"/>
        <v/>
      </c>
      <c r="AG861" s="70">
        <f t="shared" si="240"/>
        <v>319</v>
      </c>
      <c r="AH861" s="70">
        <f t="shared" si="241"/>
        <v>2019</v>
      </c>
      <c r="AI861" s="70">
        <f t="shared" si="242"/>
        <v>650</v>
      </c>
      <c r="AJ861" s="70">
        <f t="shared" si="243"/>
        <v>2020</v>
      </c>
      <c r="AK861" s="70" t="str">
        <f t="shared" si="244"/>
        <v/>
      </c>
      <c r="AL861" s="72">
        <f>IF(AK861="Adjust",(_xlfn.XLOOKUP(A861,'Adj factor'!A:A,'Adj factor'!I:I,,0)*AI861),'Aggregate (2)'!AI861)</f>
        <v>650</v>
      </c>
      <c r="AM861" s="72">
        <f t="shared" si="245"/>
        <v>650</v>
      </c>
      <c r="AN861" s="73" t="str">
        <f t="shared" si="246"/>
        <v>Increasing</v>
      </c>
      <c r="AO861" s="42">
        <f>VLOOKUP(B861,'Growthrates source'!A$2:H$49,8,FALSE)</f>
        <v>-0.11784850836422744</v>
      </c>
      <c r="AP861" s="42">
        <f>VLOOKUP(B861,'Growthrates source'!A$2:I$49,9,FALSE)</f>
        <v>0.29117585098474064</v>
      </c>
      <c r="AQ861" s="41">
        <f t="shared" si="247"/>
        <v>0</v>
      </c>
      <c r="AR861" s="41">
        <f t="shared" si="248"/>
        <v>0</v>
      </c>
      <c r="AS861" s="43">
        <f t="shared" si="249"/>
        <v>0</v>
      </c>
      <c r="AT861" s="43">
        <f t="shared" si="250"/>
        <v>0.40578628343141532</v>
      </c>
      <c r="AU861" s="43">
        <f t="shared" si="251"/>
        <v>0.75531175899558822</v>
      </c>
    </row>
    <row r="862" spans="1:47" x14ac:dyDescent="0.35">
      <c r="A862" t="str">
        <f>_xlfn.XLOOKUP(B862,'country codes'!G:G,'country codes'!H:H,,0)</f>
        <v>Sierra Leone</v>
      </c>
      <c r="B862" s="34" t="s">
        <v>187</v>
      </c>
      <c r="C862" s="41">
        <v>6788607.5</v>
      </c>
      <c r="D862" s="34" t="s">
        <v>83</v>
      </c>
      <c r="E862" s="34">
        <v>0</v>
      </c>
      <c r="F862" s="41">
        <v>6964858.4999999972</v>
      </c>
      <c r="G862" s="34">
        <v>0</v>
      </c>
      <c r="I862" s="34">
        <v>0</v>
      </c>
      <c r="K862" s="34">
        <v>0</v>
      </c>
      <c r="M862" s="34">
        <v>0</v>
      </c>
      <c r="O862" s="34">
        <v>0</v>
      </c>
      <c r="P862" s="41">
        <v>7861281</v>
      </c>
      <c r="Q862" s="34">
        <v>0</v>
      </c>
      <c r="R862" s="34">
        <f t="shared" si="234"/>
        <v>13</v>
      </c>
      <c r="T862" s="34">
        <v>8</v>
      </c>
      <c r="V862" s="34">
        <v>6</v>
      </c>
      <c r="X862" s="34">
        <v>0</v>
      </c>
      <c r="Y862" s="41">
        <v>8605718.0000000056</v>
      </c>
      <c r="Z862" s="34">
        <v>0</v>
      </c>
      <c r="AA862" s="34">
        <v>13</v>
      </c>
      <c r="AB862" s="35">
        <f t="shared" si="235"/>
        <v>0</v>
      </c>
      <c r="AC862" s="35">
        <f t="shared" si="236"/>
        <v>8</v>
      </c>
      <c r="AD862" s="35">
        <f t="shared" si="237"/>
        <v>6</v>
      </c>
      <c r="AE862" s="70">
        <f t="shared" si="238"/>
        <v>0</v>
      </c>
      <c r="AF862" s="70" t="str">
        <f t="shared" si="239"/>
        <v/>
      </c>
      <c r="AG862" s="70">
        <f t="shared" si="240"/>
        <v>13</v>
      </c>
      <c r="AH862" s="70" t="str">
        <f t="shared" si="241"/>
        <v>2018 (triag)</v>
      </c>
      <c r="AI862" s="70">
        <f t="shared" si="242"/>
        <v>6</v>
      </c>
      <c r="AJ862" s="70">
        <f t="shared" si="243"/>
        <v>2020</v>
      </c>
      <c r="AK862" s="70" t="str">
        <f t="shared" si="244"/>
        <v>Adjust</v>
      </c>
      <c r="AL862" s="72">
        <f>IF(AK862="Adjust",(_xlfn.XLOOKUP(A862,'Adj factor'!A:A,'Adj factor'!I:I,,0)*AI862),'Aggregate (2)'!AI862)</f>
        <v>6.895791865922491</v>
      </c>
      <c r="AM862" s="72">
        <f t="shared" si="245"/>
        <v>13</v>
      </c>
      <c r="AN862" s="73" t="str">
        <f t="shared" si="246"/>
        <v>Decreasing</v>
      </c>
      <c r="AO862" s="42">
        <f>VLOOKUP(B862,'Growthrates source'!A$2:H$49,8,FALSE)</f>
        <v>-0.11784850836422744</v>
      </c>
      <c r="AP862" s="42">
        <f>VLOOKUP(B862,'Growthrates source'!A$2:I$49,9,FALSE)</f>
        <v>0.29117585098474064</v>
      </c>
      <c r="AQ862" s="41">
        <f t="shared" si="247"/>
        <v>23.434092331002159</v>
      </c>
      <c r="AR862" s="41">
        <f t="shared" si="248"/>
        <v>31.139493792582947</v>
      </c>
      <c r="AS862" s="43">
        <f t="shared" si="249"/>
        <v>0</v>
      </c>
      <c r="AT862" s="43">
        <f t="shared" si="250"/>
        <v>1.6536745092816298E-2</v>
      </c>
      <c r="AU862" s="43">
        <f t="shared" si="251"/>
        <v>1.5106235179911765E-2</v>
      </c>
    </row>
    <row r="863" spans="1:47" x14ac:dyDescent="0.35">
      <c r="A863" t="str">
        <f>_xlfn.XLOOKUP(B863,'country codes'!G:G,'country codes'!H:H,,0)</f>
        <v>Sierra Leone</v>
      </c>
      <c r="B863" s="34" t="s">
        <v>187</v>
      </c>
      <c r="C863" s="41">
        <v>6788608.5</v>
      </c>
      <c r="D863" s="34" t="s">
        <v>84</v>
      </c>
      <c r="E863" s="34">
        <v>0</v>
      </c>
      <c r="F863" s="41">
        <v>6964858.4999999972</v>
      </c>
      <c r="G863" s="34">
        <v>0</v>
      </c>
      <c r="I863" s="34">
        <v>1511</v>
      </c>
      <c r="K863" s="34">
        <v>0</v>
      </c>
      <c r="M863" s="34">
        <v>0</v>
      </c>
      <c r="O863" s="34">
        <v>0</v>
      </c>
      <c r="P863" s="41">
        <v>7861281</v>
      </c>
      <c r="Q863" s="34">
        <v>0</v>
      </c>
      <c r="R863" s="34">
        <f t="shared" si="234"/>
        <v>0</v>
      </c>
      <c r="T863" s="34">
        <v>0</v>
      </c>
      <c r="V863" s="34">
        <v>0</v>
      </c>
      <c r="X863" s="34">
        <v>0</v>
      </c>
      <c r="Y863" s="41">
        <v>8605718.0000000056</v>
      </c>
      <c r="Z863" s="34">
        <v>0</v>
      </c>
      <c r="AA863" s="34">
        <v>0</v>
      </c>
      <c r="AB863" s="35">
        <f t="shared" si="235"/>
        <v>1511</v>
      </c>
      <c r="AC863" s="35">
        <f t="shared" si="236"/>
        <v>0</v>
      </c>
      <c r="AD863" s="35">
        <f t="shared" si="237"/>
        <v>0</v>
      </c>
      <c r="AE863" s="70">
        <f t="shared" si="238"/>
        <v>1511</v>
      </c>
      <c r="AF863" s="70">
        <f t="shared" si="239"/>
        <v>2014</v>
      </c>
      <c r="AG863" s="70">
        <f t="shared" si="240"/>
        <v>0</v>
      </c>
      <c r="AH863" s="70" t="str">
        <f t="shared" si="241"/>
        <v/>
      </c>
      <c r="AI863" s="70">
        <f t="shared" si="242"/>
        <v>0</v>
      </c>
      <c r="AJ863" s="70" t="str">
        <f t="shared" si="243"/>
        <v/>
      </c>
      <c r="AK863" s="70" t="str">
        <f t="shared" si="244"/>
        <v/>
      </c>
      <c r="AL863" s="72">
        <f>IF(AK863="Adjust",(_xlfn.XLOOKUP(A863,'Adj factor'!A:A,'Adj factor'!I:I,,0)*AI863),'Aggregate (2)'!AI863)</f>
        <v>0</v>
      </c>
      <c r="AM863" s="72">
        <f t="shared" si="245"/>
        <v>0</v>
      </c>
      <c r="AN863" s="73" t="str">
        <f t="shared" si="246"/>
        <v>No change</v>
      </c>
      <c r="AO863" s="42">
        <f>VLOOKUP(B863,'Growthrates source'!A$2:H$49,8,FALSE)</f>
        <v>-0.11784850836422744</v>
      </c>
      <c r="AP863" s="42">
        <f>VLOOKUP(B863,'Growthrates source'!A$2:I$49,9,FALSE)</f>
        <v>0.29117585098474064</v>
      </c>
      <c r="AQ863" s="41">
        <f t="shared" si="247"/>
        <v>0</v>
      </c>
      <c r="AR863" s="41">
        <f t="shared" si="248"/>
        <v>0</v>
      </c>
      <c r="AS863" s="43">
        <f t="shared" si="249"/>
        <v>2.169462595686618</v>
      </c>
      <c r="AT863" s="43">
        <f t="shared" si="250"/>
        <v>0</v>
      </c>
      <c r="AU863" s="43">
        <f t="shared" si="251"/>
        <v>0</v>
      </c>
    </row>
    <row r="864" spans="1:47" x14ac:dyDescent="0.35">
      <c r="A864" t="str">
        <f>_xlfn.XLOOKUP(B864,'country codes'!G:G,'country codes'!H:H,,0)</f>
        <v>Sierra Leone</v>
      </c>
      <c r="B864" s="34" t="s">
        <v>187</v>
      </c>
      <c r="C864" s="41">
        <v>6788609.5</v>
      </c>
      <c r="D864" s="34" t="s">
        <v>126</v>
      </c>
      <c r="E864" s="34">
        <v>0</v>
      </c>
      <c r="F864" s="41">
        <v>6964858.4999999972</v>
      </c>
      <c r="G864" s="34">
        <v>0</v>
      </c>
      <c r="I864" s="34">
        <v>0</v>
      </c>
      <c r="K864" s="34">
        <v>0</v>
      </c>
      <c r="M864" s="34">
        <v>0</v>
      </c>
      <c r="O864" s="34">
        <v>0</v>
      </c>
      <c r="P864" s="41">
        <v>7861281</v>
      </c>
      <c r="Q864" s="34">
        <v>0</v>
      </c>
      <c r="R864" s="34">
        <f t="shared" si="234"/>
        <v>0</v>
      </c>
      <c r="T864" s="34">
        <v>0</v>
      </c>
      <c r="V864" s="34">
        <v>0</v>
      </c>
      <c r="X864" s="34">
        <v>0</v>
      </c>
      <c r="Y864" s="41">
        <v>8605718.0000000056</v>
      </c>
      <c r="Z864" s="34">
        <v>0</v>
      </c>
      <c r="AA864" s="34">
        <v>0</v>
      </c>
      <c r="AB864" s="35">
        <f t="shared" si="235"/>
        <v>0</v>
      </c>
      <c r="AC864" s="35">
        <f t="shared" si="236"/>
        <v>0</v>
      </c>
      <c r="AD864" s="35">
        <f t="shared" si="237"/>
        <v>0</v>
      </c>
      <c r="AE864" s="70">
        <f t="shared" si="238"/>
        <v>0</v>
      </c>
      <c r="AF864" s="70" t="str">
        <f t="shared" si="239"/>
        <v/>
      </c>
      <c r="AG864" s="70">
        <f t="shared" si="240"/>
        <v>0</v>
      </c>
      <c r="AH864" s="70" t="str">
        <f t="shared" si="241"/>
        <v/>
      </c>
      <c r="AI864" s="70">
        <f t="shared" si="242"/>
        <v>0</v>
      </c>
      <c r="AJ864" s="70" t="str">
        <f t="shared" si="243"/>
        <v/>
      </c>
      <c r="AK864" s="70" t="str">
        <f t="shared" si="244"/>
        <v/>
      </c>
      <c r="AL864" s="72">
        <f>IF(AK864="Adjust",(_xlfn.XLOOKUP(A864,'Adj factor'!A:A,'Adj factor'!I:I,,0)*AI864),'Aggregate (2)'!AI864)</f>
        <v>0</v>
      </c>
      <c r="AM864" s="72">
        <f t="shared" si="245"/>
        <v>0</v>
      </c>
      <c r="AN864" s="73" t="str">
        <f t="shared" si="246"/>
        <v>No change</v>
      </c>
      <c r="AO864" s="42">
        <f>VLOOKUP(B864,'Growthrates source'!A$2:H$49,8,FALSE)</f>
        <v>-0.11784850836422744</v>
      </c>
      <c r="AP864" s="42">
        <f>VLOOKUP(B864,'Growthrates source'!A$2:I$49,9,FALSE)</f>
        <v>0.29117585098474064</v>
      </c>
      <c r="AQ864" s="41">
        <f t="shared" si="247"/>
        <v>0</v>
      </c>
      <c r="AR864" s="41">
        <f t="shared" si="248"/>
        <v>0</v>
      </c>
      <c r="AS864" s="43">
        <f t="shared" si="249"/>
        <v>0</v>
      </c>
      <c r="AT864" s="43">
        <f t="shared" si="250"/>
        <v>0</v>
      </c>
      <c r="AU864" s="43">
        <f t="shared" si="251"/>
        <v>0</v>
      </c>
    </row>
    <row r="865" spans="1:47" x14ac:dyDescent="0.35">
      <c r="A865" t="str">
        <f>_xlfn.XLOOKUP(B865,'country codes'!G:G,'country codes'!H:H,,0)</f>
        <v>Sierra Leone</v>
      </c>
      <c r="B865" s="34" t="s">
        <v>187</v>
      </c>
      <c r="C865" s="41">
        <v>6788610.5</v>
      </c>
      <c r="D865" s="34" t="s">
        <v>87</v>
      </c>
      <c r="E865" s="34">
        <v>0</v>
      </c>
      <c r="F865" s="41">
        <v>6964858.4999999972</v>
      </c>
      <c r="G865" s="34">
        <v>0</v>
      </c>
      <c r="I865" s="34">
        <v>3046</v>
      </c>
      <c r="K865" s="34">
        <v>0</v>
      </c>
      <c r="M865" s="34">
        <v>0</v>
      </c>
      <c r="O865" s="34">
        <v>0</v>
      </c>
      <c r="P865" s="41">
        <v>7861281</v>
      </c>
      <c r="Q865" s="34">
        <v>0</v>
      </c>
      <c r="R865" s="34">
        <f t="shared" si="234"/>
        <v>0</v>
      </c>
      <c r="T865" s="34">
        <v>0</v>
      </c>
      <c r="V865" s="34">
        <v>0</v>
      </c>
      <c r="X865" s="34">
        <v>0</v>
      </c>
      <c r="Y865" s="41">
        <v>8605718.0000000056</v>
      </c>
      <c r="Z865" s="34">
        <v>0</v>
      </c>
      <c r="AA865" s="34">
        <v>0</v>
      </c>
      <c r="AB865" s="35">
        <f t="shared" si="235"/>
        <v>3046</v>
      </c>
      <c r="AC865" s="35">
        <f t="shared" si="236"/>
        <v>0</v>
      </c>
      <c r="AD865" s="35">
        <f t="shared" si="237"/>
        <v>0</v>
      </c>
      <c r="AE865" s="70">
        <f t="shared" si="238"/>
        <v>3046</v>
      </c>
      <c r="AF865" s="70">
        <f t="shared" si="239"/>
        <v>2014</v>
      </c>
      <c r="AG865" s="70">
        <f t="shared" si="240"/>
        <v>0</v>
      </c>
      <c r="AH865" s="70" t="str">
        <f t="shared" si="241"/>
        <v/>
      </c>
      <c r="AI865" s="70">
        <f t="shared" si="242"/>
        <v>0</v>
      </c>
      <c r="AJ865" s="70" t="str">
        <f t="shared" si="243"/>
        <v/>
      </c>
      <c r="AK865" s="70" t="str">
        <f t="shared" si="244"/>
        <v/>
      </c>
      <c r="AL865" s="72">
        <f>IF(AK865="Adjust",(_xlfn.XLOOKUP(A865,'Adj factor'!A:A,'Adj factor'!I:I,,0)*AI865),'Aggregate (2)'!AI865)</f>
        <v>0</v>
      </c>
      <c r="AM865" s="72">
        <f t="shared" si="245"/>
        <v>0</v>
      </c>
      <c r="AN865" s="73" t="str">
        <f t="shared" si="246"/>
        <v>No change</v>
      </c>
      <c r="AO865" s="42">
        <f>VLOOKUP(B865,'Growthrates source'!A$2:H$49,8,FALSE)</f>
        <v>-0.11784850836422744</v>
      </c>
      <c r="AP865" s="42">
        <f>VLOOKUP(B865,'Growthrates source'!A$2:I$49,9,FALSE)</f>
        <v>0.29117585098474064</v>
      </c>
      <c r="AQ865" s="41">
        <f t="shared" si="247"/>
        <v>0</v>
      </c>
      <c r="AR865" s="41">
        <f t="shared" si="248"/>
        <v>0</v>
      </c>
      <c r="AS865" s="43">
        <f t="shared" si="249"/>
        <v>4.3733838957388746</v>
      </c>
      <c r="AT865" s="43">
        <f t="shared" si="250"/>
        <v>0</v>
      </c>
      <c r="AU865" s="43">
        <f t="shared" si="251"/>
        <v>0</v>
      </c>
    </row>
    <row r="866" spans="1:47" x14ac:dyDescent="0.35">
      <c r="A866" t="str">
        <f>_xlfn.XLOOKUP(B866,'country codes'!G:G,'country codes'!H:H,,0)</f>
        <v>South Sudan</v>
      </c>
      <c r="B866" s="34" t="s">
        <v>189</v>
      </c>
      <c r="C866" s="41">
        <v>10701604.500000004</v>
      </c>
      <c r="D866" s="34" t="s">
        <v>135</v>
      </c>
      <c r="E866" s="34">
        <v>0</v>
      </c>
      <c r="F866" s="41">
        <v>11106031.000000004</v>
      </c>
      <c r="G866" s="34">
        <v>32</v>
      </c>
      <c r="H866" s="34">
        <v>11213284.499999998</v>
      </c>
      <c r="I866" s="34">
        <v>0</v>
      </c>
      <c r="J866" s="34">
        <v>11194299.499999998</v>
      </c>
      <c r="K866" s="34">
        <v>0</v>
      </c>
      <c r="L866" s="34">
        <v>11066105</v>
      </c>
      <c r="M866" s="34">
        <v>0</v>
      </c>
      <c r="N866" s="34">
        <v>10658225.499999994</v>
      </c>
      <c r="O866" s="34">
        <v>1</v>
      </c>
      <c r="P866" s="41">
        <v>10395329.5</v>
      </c>
      <c r="Q866" s="34">
        <v>822</v>
      </c>
      <c r="R866" s="34">
        <f t="shared" si="234"/>
        <v>822</v>
      </c>
      <c r="S866" s="34">
        <v>10447665.999999998</v>
      </c>
      <c r="T866" s="34">
        <v>747</v>
      </c>
      <c r="U866" s="34">
        <v>10606227.000000002</v>
      </c>
      <c r="V866" s="34">
        <v>995</v>
      </c>
      <c r="W866" s="34">
        <v>10748272.499999998</v>
      </c>
      <c r="X866" s="34">
        <v>0</v>
      </c>
      <c r="Y866" s="41">
        <v>10913163.5</v>
      </c>
      <c r="Z866" s="34">
        <v>0</v>
      </c>
      <c r="AA866" s="34">
        <v>411</v>
      </c>
      <c r="AB866" s="35">
        <f t="shared" si="235"/>
        <v>32</v>
      </c>
      <c r="AC866" s="35">
        <f t="shared" si="236"/>
        <v>822</v>
      </c>
      <c r="AD866" s="35">
        <f t="shared" si="237"/>
        <v>995</v>
      </c>
      <c r="AE866" s="70">
        <f t="shared" si="238"/>
        <v>32</v>
      </c>
      <c r="AF866" s="70">
        <f t="shared" si="239"/>
        <v>2013</v>
      </c>
      <c r="AG866" s="70">
        <f t="shared" si="240"/>
        <v>822</v>
      </c>
      <c r="AH866" s="70">
        <f t="shared" si="241"/>
        <v>2018</v>
      </c>
      <c r="AI866" s="70">
        <f t="shared" si="242"/>
        <v>995</v>
      </c>
      <c r="AJ866" s="70">
        <f t="shared" si="243"/>
        <v>2020</v>
      </c>
      <c r="AK866" s="70" t="str">
        <f t="shared" si="244"/>
        <v/>
      </c>
      <c r="AL866" s="72">
        <f>IF(AK866="Adjust",(_xlfn.XLOOKUP(A866,'Adj factor'!A:A,'Adj factor'!I:I,,0)*AI866),'Aggregate (2)'!AI866)</f>
        <v>995</v>
      </c>
      <c r="AM866" s="72">
        <f t="shared" si="245"/>
        <v>995</v>
      </c>
      <c r="AN866" s="73" t="str">
        <f t="shared" si="246"/>
        <v>Increasing</v>
      </c>
      <c r="AO866" s="42">
        <f>VLOOKUP(B866,'Growthrates source'!A$2:H$49,8,FALSE)</f>
        <v>0.25992104989487319</v>
      </c>
      <c r="AP866" s="42">
        <f>VLOOKUP(B866,'Growthrates source'!A$2:I$49,9,FALSE)</f>
        <v>5.4673730437993617E-2</v>
      </c>
      <c r="AQ866" s="41">
        <f t="shared" si="247"/>
        <v>112.05479189549264</v>
      </c>
      <c r="AR866" s="41">
        <f t="shared" si="248"/>
        <v>484.25634542263975</v>
      </c>
      <c r="AS866" s="43">
        <f t="shared" si="249"/>
        <v>2.881317367113417E-2</v>
      </c>
      <c r="AT866" s="43">
        <f t="shared" si="250"/>
        <v>0.79073972595096675</v>
      </c>
      <c r="AU866" s="43">
        <f t="shared" si="251"/>
        <v>0.91174296069146221</v>
      </c>
    </row>
    <row r="867" spans="1:47" x14ac:dyDescent="0.35">
      <c r="A867" t="str">
        <f>_xlfn.XLOOKUP(B867,'country codes'!G:G,'country codes'!H:H,,0)</f>
        <v>South Sudan</v>
      </c>
      <c r="B867" s="34" t="s">
        <v>189</v>
      </c>
      <c r="C867" s="41">
        <v>10701605.5</v>
      </c>
      <c r="D867" s="34" t="s">
        <v>139</v>
      </c>
      <c r="E867" s="34">
        <v>0</v>
      </c>
      <c r="F867" s="41">
        <v>11106031.000000004</v>
      </c>
      <c r="G867" s="34">
        <v>0</v>
      </c>
      <c r="I867" s="34">
        <v>0</v>
      </c>
      <c r="K867" s="34">
        <v>0</v>
      </c>
      <c r="M867" s="34">
        <v>0</v>
      </c>
      <c r="O867" s="34">
        <v>0</v>
      </c>
      <c r="P867" s="41">
        <v>10395329.5</v>
      </c>
      <c r="Q867" s="34">
        <v>7452</v>
      </c>
      <c r="R867" s="34">
        <f t="shared" si="234"/>
        <v>7452</v>
      </c>
      <c r="T867" s="34">
        <v>7428</v>
      </c>
      <c r="V867" s="34">
        <v>9060</v>
      </c>
      <c r="X867" s="34">
        <v>0</v>
      </c>
      <c r="Y867" s="41">
        <v>10913163.5</v>
      </c>
      <c r="Z867" s="34">
        <v>0</v>
      </c>
      <c r="AA867" s="34">
        <v>2014</v>
      </c>
      <c r="AB867" s="35">
        <f t="shared" si="235"/>
        <v>0</v>
      </c>
      <c r="AC867" s="35">
        <f t="shared" si="236"/>
        <v>7452</v>
      </c>
      <c r="AD867" s="35">
        <f t="shared" si="237"/>
        <v>9060</v>
      </c>
      <c r="AE867" s="70">
        <f t="shared" si="238"/>
        <v>0</v>
      </c>
      <c r="AF867" s="70" t="str">
        <f t="shared" si="239"/>
        <v/>
      </c>
      <c r="AG867" s="70">
        <f t="shared" si="240"/>
        <v>7452</v>
      </c>
      <c r="AH867" s="70">
        <f t="shared" si="241"/>
        <v>2018</v>
      </c>
      <c r="AI867" s="70">
        <f t="shared" si="242"/>
        <v>9060</v>
      </c>
      <c r="AJ867" s="70">
        <f t="shared" si="243"/>
        <v>2020</v>
      </c>
      <c r="AK867" s="70" t="str">
        <f t="shared" si="244"/>
        <v/>
      </c>
      <c r="AL867" s="72">
        <f>IF(AK867="Adjust",(_xlfn.XLOOKUP(A867,'Adj factor'!A:A,'Adj factor'!I:I,,0)*AI867),'Aggregate (2)'!AI867)</f>
        <v>9060</v>
      </c>
      <c r="AM867" s="72">
        <f t="shared" si="245"/>
        <v>9060</v>
      </c>
      <c r="AN867" s="73" t="str">
        <f t="shared" si="246"/>
        <v>Increasing</v>
      </c>
      <c r="AO867" s="42">
        <f>VLOOKUP(B867,'Growthrates source'!A$2:H$49,8,FALSE)</f>
        <v>0.25992104989487319</v>
      </c>
      <c r="AP867" s="42">
        <f>VLOOKUP(B867,'Growthrates source'!A$2:I$49,9,FALSE)</f>
        <v>5.4673730437993617E-2</v>
      </c>
      <c r="AQ867" s="41">
        <f t="shared" si="247"/>
        <v>549.09574422754781</v>
      </c>
      <c r="AR867" s="41">
        <f t="shared" si="248"/>
        <v>2372.9739164992616</v>
      </c>
      <c r="AS867" s="43">
        <f t="shared" si="249"/>
        <v>0</v>
      </c>
      <c r="AT867" s="43">
        <f t="shared" si="250"/>
        <v>7.1686039389131437</v>
      </c>
      <c r="AU867" s="43">
        <f t="shared" si="251"/>
        <v>8.3019007275021579</v>
      </c>
    </row>
    <row r="868" spans="1:47" x14ac:dyDescent="0.35">
      <c r="A868" t="str">
        <f>_xlfn.XLOOKUP(B868,'country codes'!G:G,'country codes'!H:H,,0)</f>
        <v>South Sudan</v>
      </c>
      <c r="B868" s="34" t="s">
        <v>189</v>
      </c>
      <c r="C868" s="41">
        <v>10701606.5</v>
      </c>
      <c r="D868" s="34" t="s">
        <v>138</v>
      </c>
      <c r="E868" s="34">
        <v>0</v>
      </c>
      <c r="F868" s="41">
        <v>11106031.000000004</v>
      </c>
      <c r="G868" s="34">
        <v>0</v>
      </c>
      <c r="I868" s="34">
        <v>0</v>
      </c>
      <c r="K868" s="34">
        <v>0</v>
      </c>
      <c r="M868" s="34">
        <v>0</v>
      </c>
      <c r="O868" s="34">
        <v>0</v>
      </c>
      <c r="P868" s="41">
        <v>10395329.5</v>
      </c>
      <c r="Q868" s="34">
        <v>0</v>
      </c>
      <c r="R868" s="34">
        <f t="shared" si="234"/>
        <v>1712</v>
      </c>
      <c r="T868" s="34">
        <v>4760</v>
      </c>
      <c r="V868" s="34">
        <v>6040</v>
      </c>
      <c r="X868" s="34">
        <v>0</v>
      </c>
      <c r="Y868" s="41">
        <v>10913163.5</v>
      </c>
      <c r="Z868" s="34">
        <v>0</v>
      </c>
      <c r="AA868" s="34">
        <v>1712</v>
      </c>
      <c r="AB868" s="35">
        <f t="shared" si="235"/>
        <v>0</v>
      </c>
      <c r="AC868" s="35">
        <f t="shared" si="236"/>
        <v>4760</v>
      </c>
      <c r="AD868" s="35">
        <f t="shared" si="237"/>
        <v>6040</v>
      </c>
      <c r="AE868" s="70">
        <f t="shared" si="238"/>
        <v>0</v>
      </c>
      <c r="AF868" s="70" t="str">
        <f t="shared" si="239"/>
        <v/>
      </c>
      <c r="AG868" s="70">
        <f t="shared" si="240"/>
        <v>1712</v>
      </c>
      <c r="AH868" s="70" t="str">
        <f t="shared" si="241"/>
        <v>2018 (triag)</v>
      </c>
      <c r="AI868" s="70">
        <f t="shared" si="242"/>
        <v>6040</v>
      </c>
      <c r="AJ868" s="70">
        <f t="shared" si="243"/>
        <v>2020</v>
      </c>
      <c r="AK868" s="70" t="str">
        <f t="shared" si="244"/>
        <v/>
      </c>
      <c r="AL868" s="72">
        <f>IF(AK868="Adjust",(_xlfn.XLOOKUP(A868,'Adj factor'!A:A,'Adj factor'!I:I,,0)*AI868),'Aggregate (2)'!AI868)</f>
        <v>6040</v>
      </c>
      <c r="AM868" s="72">
        <f t="shared" si="245"/>
        <v>6040</v>
      </c>
      <c r="AN868" s="73" t="str">
        <f t="shared" si="246"/>
        <v>Increasing</v>
      </c>
      <c r="AO868" s="42">
        <f>VLOOKUP(B868,'Growthrates source'!A$2:H$49,8,FALSE)</f>
        <v>0.25992104989487319</v>
      </c>
      <c r="AP868" s="42">
        <f>VLOOKUP(B868,'Growthrates source'!A$2:I$49,9,FALSE)</f>
        <v>5.4673730437993617E-2</v>
      </c>
      <c r="AQ868" s="41">
        <f t="shared" si="247"/>
        <v>466.75864653304961</v>
      </c>
      <c r="AR868" s="41">
        <f t="shared" si="248"/>
        <v>2017.145652952699</v>
      </c>
      <c r="AS868" s="43">
        <f t="shared" si="249"/>
        <v>0</v>
      </c>
      <c r="AT868" s="43">
        <f t="shared" si="250"/>
        <v>1.6468934438297507</v>
      </c>
      <c r="AU868" s="43">
        <f t="shared" si="251"/>
        <v>5.5346004850014392</v>
      </c>
    </row>
    <row r="869" spans="1:47" x14ac:dyDescent="0.35">
      <c r="A869" t="str">
        <f>_xlfn.XLOOKUP(B869,'country codes'!G:G,'country codes'!H:H,,0)</f>
        <v>South Sudan</v>
      </c>
      <c r="B869" s="34" t="s">
        <v>189</v>
      </c>
      <c r="C869" s="41">
        <v>10701607.5</v>
      </c>
      <c r="D869" s="34" t="s">
        <v>82</v>
      </c>
      <c r="E869" s="34">
        <v>0</v>
      </c>
      <c r="F869" s="41">
        <v>11106031.000000004</v>
      </c>
      <c r="G869" s="34">
        <v>0</v>
      </c>
      <c r="I869" s="34">
        <v>0</v>
      </c>
      <c r="K869" s="34">
        <v>0</v>
      </c>
      <c r="M869" s="34">
        <v>0</v>
      </c>
      <c r="O869" s="34">
        <v>32485</v>
      </c>
      <c r="P869" s="41">
        <v>10395329.5</v>
      </c>
      <c r="Q869" s="34">
        <v>0</v>
      </c>
      <c r="R869" s="34">
        <f t="shared" si="234"/>
        <v>360</v>
      </c>
      <c r="T869" s="34">
        <v>0</v>
      </c>
      <c r="V869" s="34">
        <v>0</v>
      </c>
      <c r="X869" s="34">
        <v>0</v>
      </c>
      <c r="Y869" s="41">
        <v>10913163.5</v>
      </c>
      <c r="Z869" s="34">
        <v>0</v>
      </c>
      <c r="AA869" s="34">
        <v>360</v>
      </c>
      <c r="AB869" s="35">
        <f t="shared" si="235"/>
        <v>0</v>
      </c>
      <c r="AC869" s="35">
        <f t="shared" si="236"/>
        <v>32485</v>
      </c>
      <c r="AD869" s="35">
        <f t="shared" si="237"/>
        <v>0</v>
      </c>
      <c r="AE869" s="70">
        <f t="shared" si="238"/>
        <v>0</v>
      </c>
      <c r="AF869" s="70" t="str">
        <f t="shared" si="239"/>
        <v/>
      </c>
      <c r="AG869" s="70">
        <f t="shared" si="240"/>
        <v>360</v>
      </c>
      <c r="AH869" s="70" t="str">
        <f t="shared" si="241"/>
        <v>2018 (triag)</v>
      </c>
      <c r="AI869" s="70">
        <f t="shared" si="242"/>
        <v>360</v>
      </c>
      <c r="AJ869" s="70" t="str">
        <f t="shared" si="243"/>
        <v>2018 (triag)</v>
      </c>
      <c r="AK869" s="70" t="str">
        <f t="shared" si="244"/>
        <v/>
      </c>
      <c r="AL869" s="72">
        <f>IF(AK869="Adjust",(_xlfn.XLOOKUP(A869,'Adj factor'!A:A,'Adj factor'!I:I,,0)*AI869),'Aggregate (2)'!AI869)</f>
        <v>360</v>
      </c>
      <c r="AM869" s="72">
        <f t="shared" si="245"/>
        <v>360</v>
      </c>
      <c r="AN869" s="73" t="str">
        <f t="shared" si="246"/>
        <v>No change</v>
      </c>
      <c r="AO869" s="42">
        <f>VLOOKUP(B869,'Growthrates source'!A$2:H$49,8,FALSE)</f>
        <v>0.25992104989487319</v>
      </c>
      <c r="AP869" s="42">
        <f>VLOOKUP(B869,'Growthrates source'!A$2:I$49,9,FALSE)</f>
        <v>5.4673730437993617E-2</v>
      </c>
      <c r="AQ869" s="41">
        <f t="shared" si="247"/>
        <v>98.150182682183328</v>
      </c>
      <c r="AR869" s="41">
        <f t="shared" si="248"/>
        <v>424.16614197603485</v>
      </c>
      <c r="AS869" s="43">
        <f t="shared" si="249"/>
        <v>0</v>
      </c>
      <c r="AT869" s="43">
        <f t="shared" si="250"/>
        <v>0.34630936902962045</v>
      </c>
      <c r="AU869" s="43">
        <f t="shared" si="251"/>
        <v>0.32987685009942352</v>
      </c>
    </row>
    <row r="870" spans="1:47" x14ac:dyDescent="0.35">
      <c r="A870" t="str">
        <f>_xlfn.XLOOKUP(B870,'country codes'!G:G,'country codes'!H:H,,0)</f>
        <v>South Sudan</v>
      </c>
      <c r="B870" s="34" t="s">
        <v>189</v>
      </c>
      <c r="C870" s="41">
        <v>10701608.5</v>
      </c>
      <c r="D870" s="34" t="s">
        <v>60</v>
      </c>
      <c r="E870" s="34">
        <v>68</v>
      </c>
      <c r="F870" s="41">
        <v>11106031.000000004</v>
      </c>
      <c r="G870" s="34">
        <v>0</v>
      </c>
      <c r="I870" s="34">
        <v>0</v>
      </c>
      <c r="K870" s="34">
        <v>0</v>
      </c>
      <c r="M870" s="34">
        <v>0</v>
      </c>
      <c r="O870" s="34">
        <v>10504</v>
      </c>
      <c r="P870" s="41">
        <v>10395329.5</v>
      </c>
      <c r="Q870" s="34">
        <v>0</v>
      </c>
      <c r="R870" s="34">
        <f t="shared" si="234"/>
        <v>32</v>
      </c>
      <c r="T870" s="34">
        <v>0</v>
      </c>
      <c r="V870" s="34">
        <v>21</v>
      </c>
      <c r="X870" s="34">
        <v>0</v>
      </c>
      <c r="Y870" s="41">
        <v>10913163.5</v>
      </c>
      <c r="Z870" s="34">
        <v>0</v>
      </c>
      <c r="AA870" s="34">
        <v>32</v>
      </c>
      <c r="AB870" s="35">
        <f t="shared" si="235"/>
        <v>68</v>
      </c>
      <c r="AC870" s="35">
        <f t="shared" si="236"/>
        <v>10504</v>
      </c>
      <c r="AD870" s="35">
        <f t="shared" si="237"/>
        <v>21</v>
      </c>
      <c r="AE870" s="70">
        <f t="shared" si="238"/>
        <v>68</v>
      </c>
      <c r="AF870" s="70">
        <f t="shared" si="239"/>
        <v>2012</v>
      </c>
      <c r="AG870" s="70">
        <f t="shared" si="240"/>
        <v>32</v>
      </c>
      <c r="AH870" s="70" t="str">
        <f t="shared" si="241"/>
        <v>2018 (triag)</v>
      </c>
      <c r="AI870" s="70">
        <f t="shared" si="242"/>
        <v>21</v>
      </c>
      <c r="AJ870" s="70">
        <f t="shared" si="243"/>
        <v>2020</v>
      </c>
      <c r="AK870" s="70" t="str">
        <f t="shared" si="244"/>
        <v>Adjust</v>
      </c>
      <c r="AL870" s="72">
        <f>IF(AK870="Adjust",(_xlfn.XLOOKUP(A870,'Adj factor'!A:A,'Adj factor'!I:I,,0)*AI870),'Aggregate (2)'!AI870)</f>
        <v>24.135271530728719</v>
      </c>
      <c r="AM870" s="72">
        <f t="shared" si="245"/>
        <v>32</v>
      </c>
      <c r="AN870" s="73" t="str">
        <f t="shared" si="246"/>
        <v>Decreasing</v>
      </c>
      <c r="AO870" s="42">
        <f>VLOOKUP(B870,'Growthrates source'!A$2:H$49,8,FALSE)</f>
        <v>0.25992104989487319</v>
      </c>
      <c r="AP870" s="42">
        <f>VLOOKUP(B870,'Growthrates source'!A$2:I$49,9,FALSE)</f>
        <v>5.4673730437993617E-2</v>
      </c>
      <c r="AQ870" s="41">
        <f t="shared" si="247"/>
        <v>8.7244606828607409</v>
      </c>
      <c r="AR870" s="41">
        <f t="shared" si="248"/>
        <v>37.703657064536429</v>
      </c>
      <c r="AS870" s="43">
        <f t="shared" si="249"/>
        <v>6.1227994051160112E-2</v>
      </c>
      <c r="AT870" s="43">
        <f t="shared" si="250"/>
        <v>3.0783055024855153E-2</v>
      </c>
      <c r="AU870" s="43">
        <f t="shared" si="251"/>
        <v>2.9322386675504311E-2</v>
      </c>
    </row>
    <row r="871" spans="1:47" x14ac:dyDescent="0.35">
      <c r="A871" t="str">
        <f>_xlfn.XLOOKUP(B871,'country codes'!G:G,'country codes'!H:H,,0)</f>
        <v>South Sudan</v>
      </c>
      <c r="B871" s="34" t="s">
        <v>189</v>
      </c>
      <c r="C871" s="41">
        <v>10701609.5</v>
      </c>
      <c r="D871" s="34" t="s">
        <v>127</v>
      </c>
      <c r="E871" s="34">
        <v>0</v>
      </c>
      <c r="F871" s="41">
        <v>11106031.000000004</v>
      </c>
      <c r="G871" s="34">
        <v>0</v>
      </c>
      <c r="I871" s="34">
        <v>0</v>
      </c>
      <c r="K871" s="34">
        <v>0</v>
      </c>
      <c r="M871" s="34">
        <v>0</v>
      </c>
      <c r="O871" s="34">
        <v>0</v>
      </c>
      <c r="P871" s="41">
        <v>10395329.5</v>
      </c>
      <c r="Q871" s="34">
        <v>1455</v>
      </c>
      <c r="R871" s="34">
        <f t="shared" si="234"/>
        <v>1455</v>
      </c>
      <c r="T871" s="34">
        <v>850</v>
      </c>
      <c r="V871" s="34">
        <v>2826</v>
      </c>
      <c r="X871" s="34">
        <v>0</v>
      </c>
      <c r="Y871" s="41">
        <v>10913163.5</v>
      </c>
      <c r="Z871" s="34">
        <v>0</v>
      </c>
      <c r="AA871" s="34">
        <v>1455</v>
      </c>
      <c r="AB871" s="35">
        <f t="shared" si="235"/>
        <v>0</v>
      </c>
      <c r="AC871" s="35">
        <f t="shared" si="236"/>
        <v>1455</v>
      </c>
      <c r="AD871" s="35">
        <f t="shared" si="237"/>
        <v>2826</v>
      </c>
      <c r="AE871" s="70">
        <f t="shared" si="238"/>
        <v>0</v>
      </c>
      <c r="AF871" s="70" t="str">
        <f t="shared" si="239"/>
        <v/>
      </c>
      <c r="AG871" s="70">
        <f t="shared" si="240"/>
        <v>1455</v>
      </c>
      <c r="AH871" s="70">
        <f t="shared" si="241"/>
        <v>2018</v>
      </c>
      <c r="AI871" s="70">
        <f t="shared" si="242"/>
        <v>2826</v>
      </c>
      <c r="AJ871" s="70">
        <f t="shared" si="243"/>
        <v>2020</v>
      </c>
      <c r="AK871" s="70" t="str">
        <f t="shared" si="244"/>
        <v/>
      </c>
      <c r="AL871" s="72">
        <f>IF(AK871="Adjust",(_xlfn.XLOOKUP(A871,'Adj factor'!A:A,'Adj factor'!I:I,,0)*AI871),'Aggregate (2)'!AI871)</f>
        <v>2826</v>
      </c>
      <c r="AM871" s="72">
        <f t="shared" si="245"/>
        <v>2826</v>
      </c>
      <c r="AN871" s="73" t="str">
        <f t="shared" si="246"/>
        <v>Increasing</v>
      </c>
      <c r="AO871" s="42">
        <f>VLOOKUP(B871,'Growthrates source'!A$2:H$49,8,FALSE)</f>
        <v>0.25992104989487319</v>
      </c>
      <c r="AP871" s="42">
        <f>VLOOKUP(B871,'Growthrates source'!A$2:I$49,9,FALSE)</f>
        <v>5.4673730437993617E-2</v>
      </c>
      <c r="AQ871" s="41">
        <f t="shared" si="247"/>
        <v>396.69032167382431</v>
      </c>
      <c r="AR871" s="41">
        <f t="shared" si="248"/>
        <v>1714.3381571531409</v>
      </c>
      <c r="AS871" s="43">
        <f t="shared" si="249"/>
        <v>0</v>
      </c>
      <c r="AT871" s="43">
        <f t="shared" si="250"/>
        <v>1.3996670331613827</v>
      </c>
      <c r="AU871" s="43">
        <f t="shared" si="251"/>
        <v>2.5895332732804746</v>
      </c>
    </row>
    <row r="872" spans="1:47" x14ac:dyDescent="0.35">
      <c r="A872" t="str">
        <f>_xlfn.XLOOKUP(B872,'country codes'!G:G,'country codes'!H:H,,0)</f>
        <v>South Sudan</v>
      </c>
      <c r="B872" s="34" t="s">
        <v>189</v>
      </c>
      <c r="C872" s="41">
        <v>10701610.5</v>
      </c>
      <c r="D872" s="34" t="s">
        <v>61</v>
      </c>
      <c r="E872" s="34">
        <v>0</v>
      </c>
      <c r="F872" s="41">
        <v>11106031.000000004</v>
      </c>
      <c r="G872" s="34">
        <v>0</v>
      </c>
      <c r="I872" s="34">
        <v>0</v>
      </c>
      <c r="K872" s="34">
        <v>0</v>
      </c>
      <c r="M872" s="34">
        <v>0</v>
      </c>
      <c r="O872" s="34">
        <v>0</v>
      </c>
      <c r="P872" s="41">
        <v>10395329.5</v>
      </c>
      <c r="Q872" s="34">
        <v>0</v>
      </c>
      <c r="R872" s="34">
        <f t="shared" si="234"/>
        <v>22</v>
      </c>
      <c r="T872" s="34">
        <v>0</v>
      </c>
      <c r="V872" s="34">
        <v>0</v>
      </c>
      <c r="X872" s="34">
        <v>0</v>
      </c>
      <c r="Y872" s="41">
        <v>10913163.5</v>
      </c>
      <c r="Z872" s="34">
        <v>0</v>
      </c>
      <c r="AA872" s="34">
        <v>22</v>
      </c>
      <c r="AB872" s="35">
        <f t="shared" si="235"/>
        <v>0</v>
      </c>
      <c r="AC872" s="35">
        <f t="shared" si="236"/>
        <v>0</v>
      </c>
      <c r="AD872" s="35">
        <f t="shared" si="237"/>
        <v>0</v>
      </c>
      <c r="AE872" s="70">
        <f t="shared" si="238"/>
        <v>0</v>
      </c>
      <c r="AF872" s="70" t="str">
        <f t="shared" si="239"/>
        <v/>
      </c>
      <c r="AG872" s="70">
        <f t="shared" si="240"/>
        <v>22</v>
      </c>
      <c r="AH872" s="70" t="str">
        <f t="shared" si="241"/>
        <v>2018 (triag)</v>
      </c>
      <c r="AI872" s="70">
        <f t="shared" si="242"/>
        <v>22</v>
      </c>
      <c r="AJ872" s="70" t="str">
        <f t="shared" si="243"/>
        <v>2018 (triag)</v>
      </c>
      <c r="AK872" s="70" t="str">
        <f t="shared" si="244"/>
        <v/>
      </c>
      <c r="AL872" s="72">
        <f>IF(AK872="Adjust",(_xlfn.XLOOKUP(A872,'Adj factor'!A:A,'Adj factor'!I:I,,0)*AI872),'Aggregate (2)'!AI872)</f>
        <v>22</v>
      </c>
      <c r="AM872" s="72">
        <f t="shared" si="245"/>
        <v>22</v>
      </c>
      <c r="AN872" s="73" t="str">
        <f t="shared" si="246"/>
        <v>No change</v>
      </c>
      <c r="AO872" s="42">
        <f>VLOOKUP(B872,'Growthrates source'!A$2:H$49,8,FALSE)</f>
        <v>0.25992104989487319</v>
      </c>
      <c r="AP872" s="42">
        <f>VLOOKUP(B872,'Growthrates source'!A$2:I$49,9,FALSE)</f>
        <v>5.4673730437993617E-2</v>
      </c>
      <c r="AQ872" s="41">
        <f t="shared" si="247"/>
        <v>5.9980667194667587</v>
      </c>
      <c r="AR872" s="41">
        <f t="shared" si="248"/>
        <v>25.921264231868797</v>
      </c>
      <c r="AS872" s="43">
        <f t="shared" si="249"/>
        <v>0</v>
      </c>
      <c r="AT872" s="43">
        <f t="shared" si="250"/>
        <v>2.1163350329587917E-2</v>
      </c>
      <c r="AU872" s="43">
        <f t="shared" si="251"/>
        <v>2.0159140839409215E-2</v>
      </c>
    </row>
    <row r="873" spans="1:47" x14ac:dyDescent="0.35">
      <c r="A873" t="str">
        <f>_xlfn.XLOOKUP(B873,'country codes'!G:G,'country codes'!H:H,,0)</f>
        <v>South Sudan</v>
      </c>
      <c r="B873" s="34" t="s">
        <v>189</v>
      </c>
      <c r="C873" s="41">
        <v>10701611.5</v>
      </c>
      <c r="D873" s="34" t="s">
        <v>62</v>
      </c>
      <c r="E873" s="34">
        <v>0</v>
      </c>
      <c r="F873" s="41">
        <v>11106031.000000004</v>
      </c>
      <c r="G873" s="34">
        <v>0</v>
      </c>
      <c r="I873" s="34">
        <v>0</v>
      </c>
      <c r="K873" s="34">
        <v>0</v>
      </c>
      <c r="M873" s="34">
        <v>0</v>
      </c>
      <c r="O873" s="34">
        <v>3435</v>
      </c>
      <c r="P873" s="41">
        <v>10395329.5</v>
      </c>
      <c r="Q873" s="34">
        <v>0</v>
      </c>
      <c r="R873" s="34">
        <f t="shared" si="234"/>
        <v>250</v>
      </c>
      <c r="T873" s="34">
        <v>0</v>
      </c>
      <c r="V873" s="34">
        <v>0</v>
      </c>
      <c r="X873" s="34">
        <v>0</v>
      </c>
      <c r="Y873" s="41">
        <v>10913163.5</v>
      </c>
      <c r="Z873" s="34">
        <v>0</v>
      </c>
      <c r="AA873" s="34">
        <v>250</v>
      </c>
      <c r="AB873" s="35">
        <f t="shared" si="235"/>
        <v>0</v>
      </c>
      <c r="AC873" s="35">
        <f t="shared" si="236"/>
        <v>3435</v>
      </c>
      <c r="AD873" s="35">
        <f t="shared" si="237"/>
        <v>0</v>
      </c>
      <c r="AE873" s="70">
        <f t="shared" si="238"/>
        <v>0</v>
      </c>
      <c r="AF873" s="70" t="str">
        <f t="shared" si="239"/>
        <v/>
      </c>
      <c r="AG873" s="70">
        <f t="shared" si="240"/>
        <v>250</v>
      </c>
      <c r="AH873" s="70" t="str">
        <f t="shared" si="241"/>
        <v>2018 (triag)</v>
      </c>
      <c r="AI873" s="70">
        <f t="shared" si="242"/>
        <v>250</v>
      </c>
      <c r="AJ873" s="70" t="str">
        <f t="shared" si="243"/>
        <v>2018 (triag)</v>
      </c>
      <c r="AK873" s="70" t="str">
        <f t="shared" si="244"/>
        <v/>
      </c>
      <c r="AL873" s="72">
        <f>IF(AK873="Adjust",(_xlfn.XLOOKUP(A873,'Adj factor'!A:A,'Adj factor'!I:I,,0)*AI873),'Aggregate (2)'!AI873)</f>
        <v>250</v>
      </c>
      <c r="AM873" s="72">
        <f t="shared" si="245"/>
        <v>250</v>
      </c>
      <c r="AN873" s="73" t="str">
        <f t="shared" si="246"/>
        <v>No change</v>
      </c>
      <c r="AO873" s="42">
        <f>VLOOKUP(B873,'Growthrates source'!A$2:H$49,8,FALSE)</f>
        <v>0.25992104989487319</v>
      </c>
      <c r="AP873" s="42">
        <f>VLOOKUP(B873,'Growthrates source'!A$2:I$49,9,FALSE)</f>
        <v>5.4673730437993617E-2</v>
      </c>
      <c r="AQ873" s="41">
        <f t="shared" si="247"/>
        <v>68.15984908484954</v>
      </c>
      <c r="AR873" s="41">
        <f t="shared" si="248"/>
        <v>294.55982081669083</v>
      </c>
      <c r="AS873" s="43">
        <f t="shared" si="249"/>
        <v>0</v>
      </c>
      <c r="AT873" s="43">
        <f t="shared" si="250"/>
        <v>0.24049261738168087</v>
      </c>
      <c r="AU873" s="43">
        <f t="shared" si="251"/>
        <v>0.22908114590237744</v>
      </c>
    </row>
    <row r="874" spans="1:47" x14ac:dyDescent="0.35">
      <c r="A874" t="str">
        <f>_xlfn.XLOOKUP(B874,'country codes'!G:G,'country codes'!H:H,,0)</f>
        <v>South Sudan</v>
      </c>
      <c r="B874" s="34" t="s">
        <v>189</v>
      </c>
      <c r="C874" s="41">
        <v>10701612.5</v>
      </c>
      <c r="D874" s="34" t="s">
        <v>227</v>
      </c>
      <c r="E874" s="34">
        <v>0</v>
      </c>
      <c r="F874" s="41">
        <v>11106031.000000004</v>
      </c>
      <c r="G874" s="34">
        <v>0</v>
      </c>
      <c r="I874" s="34">
        <v>0</v>
      </c>
      <c r="K874" s="34">
        <v>0</v>
      </c>
      <c r="M874" s="34">
        <v>0</v>
      </c>
      <c r="O874" s="34">
        <v>0</v>
      </c>
      <c r="P874" s="41">
        <v>10395329.5</v>
      </c>
      <c r="Q874" s="34">
        <v>0</v>
      </c>
      <c r="R874" s="34">
        <f t="shared" si="234"/>
        <v>0</v>
      </c>
      <c r="T874" s="34">
        <v>5870</v>
      </c>
      <c r="V874" s="34">
        <v>0</v>
      </c>
      <c r="X874" s="34">
        <v>0</v>
      </c>
      <c r="Y874" s="41">
        <v>10913163.5</v>
      </c>
      <c r="Z874" s="34">
        <v>0</v>
      </c>
      <c r="AA874" s="34">
        <v>0</v>
      </c>
      <c r="AB874" s="35">
        <f t="shared" si="235"/>
        <v>0</v>
      </c>
      <c r="AC874" s="35">
        <f t="shared" si="236"/>
        <v>5870</v>
      </c>
      <c r="AD874" s="35">
        <f t="shared" si="237"/>
        <v>0</v>
      </c>
      <c r="AE874" s="70">
        <f t="shared" si="238"/>
        <v>0</v>
      </c>
      <c r="AF874" s="70" t="str">
        <f t="shared" si="239"/>
        <v/>
      </c>
      <c r="AG874" s="70">
        <f t="shared" si="240"/>
        <v>5870</v>
      </c>
      <c r="AH874" s="70">
        <f t="shared" si="241"/>
        <v>2019</v>
      </c>
      <c r="AI874" s="70">
        <f t="shared" si="242"/>
        <v>5870</v>
      </c>
      <c r="AJ874" s="70">
        <f t="shared" si="243"/>
        <v>2019</v>
      </c>
      <c r="AK874" s="70" t="str">
        <f t="shared" si="244"/>
        <v/>
      </c>
      <c r="AL874" s="72">
        <f>IF(AK874="Adjust",(_xlfn.XLOOKUP(A874,'Adj factor'!A:A,'Adj factor'!I:I,,0)*AI874),'Aggregate (2)'!AI874)</f>
        <v>5870</v>
      </c>
      <c r="AM874" s="72">
        <f t="shared" si="245"/>
        <v>5870</v>
      </c>
      <c r="AN874" s="73" t="str">
        <f t="shared" si="246"/>
        <v>No change</v>
      </c>
      <c r="AO874" s="42">
        <f>VLOOKUP(B874,'Growthrates source'!A$2:H$49,8,FALSE)</f>
        <v>0.25992104989487319</v>
      </c>
      <c r="AP874" s="42">
        <f>VLOOKUP(B874,'Growthrates source'!A$2:I$49,9,FALSE)</f>
        <v>5.4673730437993617E-2</v>
      </c>
      <c r="AQ874" s="41">
        <f t="shared" si="247"/>
        <v>0</v>
      </c>
      <c r="AR874" s="41">
        <f t="shared" si="248"/>
        <v>0</v>
      </c>
      <c r="AS874" s="43">
        <f t="shared" si="249"/>
        <v>0</v>
      </c>
      <c r="AT874" s="43">
        <f t="shared" si="250"/>
        <v>5.6467666561218675</v>
      </c>
      <c r="AU874" s="43">
        <f t="shared" si="251"/>
        <v>5.3788253057878226</v>
      </c>
    </row>
    <row r="875" spans="1:47" x14ac:dyDescent="0.35">
      <c r="A875" t="str">
        <f>_xlfn.XLOOKUP(B875,'country codes'!G:G,'country codes'!H:H,,0)</f>
        <v>South Sudan</v>
      </c>
      <c r="B875" s="34" t="s">
        <v>189</v>
      </c>
      <c r="C875" s="41">
        <v>10701613.5</v>
      </c>
      <c r="D875" s="34" t="s">
        <v>228</v>
      </c>
      <c r="E875" s="34">
        <v>0</v>
      </c>
      <c r="F875" s="41">
        <v>11106031.000000004</v>
      </c>
      <c r="G875" s="34">
        <v>0</v>
      </c>
      <c r="I875" s="34">
        <v>0</v>
      </c>
      <c r="K875" s="34">
        <v>0</v>
      </c>
      <c r="M875" s="34">
        <v>0</v>
      </c>
      <c r="O875" s="34">
        <v>0</v>
      </c>
      <c r="P875" s="41">
        <v>10395329.5</v>
      </c>
      <c r="Q875" s="34">
        <v>0</v>
      </c>
      <c r="R875" s="34">
        <f t="shared" si="234"/>
        <v>20</v>
      </c>
      <c r="T875" s="34">
        <v>0</v>
      </c>
      <c r="V875" s="34">
        <v>0</v>
      </c>
      <c r="X875" s="34">
        <v>0</v>
      </c>
      <c r="Y875" s="41">
        <v>10913163.5</v>
      </c>
      <c r="Z875" s="34">
        <v>0</v>
      </c>
      <c r="AA875" s="34">
        <v>20</v>
      </c>
      <c r="AB875" s="35">
        <f t="shared" si="235"/>
        <v>0</v>
      </c>
      <c r="AC875" s="35">
        <f t="shared" si="236"/>
        <v>0</v>
      </c>
      <c r="AD875" s="35">
        <f t="shared" si="237"/>
        <v>0</v>
      </c>
      <c r="AE875" s="70">
        <f t="shared" si="238"/>
        <v>0</v>
      </c>
      <c r="AF875" s="70" t="str">
        <f t="shared" si="239"/>
        <v/>
      </c>
      <c r="AG875" s="70">
        <f t="shared" si="240"/>
        <v>20</v>
      </c>
      <c r="AH875" s="70" t="str">
        <f t="shared" si="241"/>
        <v>2018 (triag)</v>
      </c>
      <c r="AI875" s="70">
        <f t="shared" si="242"/>
        <v>20</v>
      </c>
      <c r="AJ875" s="70" t="str">
        <f t="shared" si="243"/>
        <v>2018 (triag)</v>
      </c>
      <c r="AK875" s="70" t="str">
        <f t="shared" si="244"/>
        <v/>
      </c>
      <c r="AL875" s="72">
        <f>IF(AK875="Adjust",(_xlfn.XLOOKUP(A875,'Adj factor'!A:A,'Adj factor'!I:I,,0)*AI875),'Aggregate (2)'!AI875)</f>
        <v>20</v>
      </c>
      <c r="AM875" s="72">
        <f t="shared" si="245"/>
        <v>20</v>
      </c>
      <c r="AN875" s="73" t="str">
        <f t="shared" si="246"/>
        <v>No change</v>
      </c>
      <c r="AO875" s="42">
        <f>VLOOKUP(B875,'Growthrates source'!A$2:H$49,8,FALSE)</f>
        <v>0.25992104989487319</v>
      </c>
      <c r="AP875" s="42">
        <f>VLOOKUP(B875,'Growthrates source'!A$2:I$49,9,FALSE)</f>
        <v>5.4673730437993617E-2</v>
      </c>
      <c r="AQ875" s="41">
        <f t="shared" si="247"/>
        <v>5.4527879267879626</v>
      </c>
      <c r="AR875" s="41">
        <f t="shared" si="248"/>
        <v>23.564785665335268</v>
      </c>
      <c r="AS875" s="43">
        <f t="shared" si="249"/>
        <v>0</v>
      </c>
      <c r="AT875" s="43">
        <f t="shared" si="250"/>
        <v>1.9239409390534472E-2</v>
      </c>
      <c r="AU875" s="43">
        <f t="shared" si="251"/>
        <v>1.8326491672190196E-2</v>
      </c>
    </row>
    <row r="876" spans="1:47" x14ac:dyDescent="0.35">
      <c r="A876" t="str">
        <f>_xlfn.XLOOKUP(B876,'country codes'!G:G,'country codes'!H:H,,0)</f>
        <v>South Sudan</v>
      </c>
      <c r="B876" s="34" t="s">
        <v>189</v>
      </c>
      <c r="C876" s="41">
        <v>10701614.5</v>
      </c>
      <c r="D876" s="34" t="s">
        <v>229</v>
      </c>
      <c r="E876" s="34">
        <v>0</v>
      </c>
      <c r="F876" s="41">
        <v>11106031.000000004</v>
      </c>
      <c r="G876" s="34">
        <v>0</v>
      </c>
      <c r="I876" s="34">
        <v>0</v>
      </c>
      <c r="K876" s="34">
        <v>0</v>
      </c>
      <c r="M876" s="34">
        <v>0</v>
      </c>
      <c r="O876" s="34">
        <v>0</v>
      </c>
      <c r="P876" s="41">
        <v>10395329.5</v>
      </c>
      <c r="Q876" s="34">
        <v>2</v>
      </c>
      <c r="R876" s="34">
        <f t="shared" si="234"/>
        <v>21</v>
      </c>
      <c r="T876" s="34">
        <v>0</v>
      </c>
      <c r="V876" s="34">
        <v>0</v>
      </c>
      <c r="X876" s="34">
        <v>0</v>
      </c>
      <c r="Y876" s="41">
        <v>10913163.5</v>
      </c>
      <c r="Z876" s="34">
        <v>0</v>
      </c>
      <c r="AA876" s="34">
        <v>21</v>
      </c>
      <c r="AB876" s="35">
        <f t="shared" si="235"/>
        <v>0</v>
      </c>
      <c r="AC876" s="35">
        <f t="shared" si="236"/>
        <v>2</v>
      </c>
      <c r="AD876" s="35">
        <f t="shared" si="237"/>
        <v>0</v>
      </c>
      <c r="AE876" s="70">
        <f t="shared" si="238"/>
        <v>0</v>
      </c>
      <c r="AF876" s="70" t="str">
        <f t="shared" si="239"/>
        <v/>
      </c>
      <c r="AG876" s="70">
        <f t="shared" si="240"/>
        <v>21</v>
      </c>
      <c r="AH876" s="70" t="str">
        <f t="shared" si="241"/>
        <v>2018 (triag)</v>
      </c>
      <c r="AI876" s="70">
        <f t="shared" si="242"/>
        <v>21</v>
      </c>
      <c r="AJ876" s="70" t="str">
        <f t="shared" si="243"/>
        <v>2018 (triag)</v>
      </c>
      <c r="AK876" s="70" t="str">
        <f t="shared" si="244"/>
        <v/>
      </c>
      <c r="AL876" s="72">
        <f>IF(AK876="Adjust",(_xlfn.XLOOKUP(A876,'Adj factor'!A:A,'Adj factor'!I:I,,0)*AI876),'Aggregate (2)'!AI876)</f>
        <v>21</v>
      </c>
      <c r="AM876" s="72">
        <f t="shared" si="245"/>
        <v>21</v>
      </c>
      <c r="AN876" s="73" t="str">
        <f t="shared" si="246"/>
        <v>No change</v>
      </c>
      <c r="AO876" s="42">
        <f>VLOOKUP(B876,'Growthrates source'!A$2:H$49,8,FALSE)</f>
        <v>0.25992104989487319</v>
      </c>
      <c r="AP876" s="42">
        <f>VLOOKUP(B876,'Growthrates source'!A$2:I$49,9,FALSE)</f>
        <v>5.4673730437993617E-2</v>
      </c>
      <c r="AQ876" s="41">
        <f t="shared" si="247"/>
        <v>5.7254273231273611</v>
      </c>
      <c r="AR876" s="41">
        <f t="shared" si="248"/>
        <v>24.743024948602031</v>
      </c>
      <c r="AS876" s="43">
        <f t="shared" si="249"/>
        <v>0</v>
      </c>
      <c r="AT876" s="43">
        <f t="shared" si="250"/>
        <v>2.0201379860061194E-2</v>
      </c>
      <c r="AU876" s="43">
        <f t="shared" si="251"/>
        <v>1.9242816255799704E-2</v>
      </c>
    </row>
    <row r="877" spans="1:47" x14ac:dyDescent="0.35">
      <c r="A877" t="str">
        <f>_xlfn.XLOOKUP(B877,'country codes'!G:G,'country codes'!H:H,,0)</f>
        <v>South Sudan</v>
      </c>
      <c r="B877" s="34" t="s">
        <v>189</v>
      </c>
      <c r="C877" s="41">
        <v>10701615.5</v>
      </c>
      <c r="D877" s="34" t="s">
        <v>133</v>
      </c>
      <c r="E877" s="34">
        <v>0</v>
      </c>
      <c r="F877" s="41">
        <v>11106031.000000004</v>
      </c>
      <c r="G877" s="34">
        <v>0</v>
      </c>
      <c r="I877" s="34">
        <v>0</v>
      </c>
      <c r="K877" s="34">
        <v>0</v>
      </c>
      <c r="M877" s="34">
        <v>0</v>
      </c>
      <c r="O877" s="34">
        <v>0</v>
      </c>
      <c r="P877" s="41">
        <v>10395329.5</v>
      </c>
      <c r="Q877" s="34">
        <v>272</v>
      </c>
      <c r="R877" s="34">
        <f t="shared" si="234"/>
        <v>272</v>
      </c>
      <c r="T877" s="34">
        <v>485</v>
      </c>
      <c r="V877" s="34">
        <v>635</v>
      </c>
      <c r="X877" s="34">
        <v>0</v>
      </c>
      <c r="Y877" s="41">
        <v>10913163.5</v>
      </c>
      <c r="Z877" s="34">
        <v>0</v>
      </c>
      <c r="AA877" s="34">
        <v>16</v>
      </c>
      <c r="AB877" s="35">
        <f t="shared" si="235"/>
        <v>0</v>
      </c>
      <c r="AC877" s="35">
        <f t="shared" si="236"/>
        <v>485</v>
      </c>
      <c r="AD877" s="35">
        <f t="shared" si="237"/>
        <v>635</v>
      </c>
      <c r="AE877" s="70">
        <f t="shared" si="238"/>
        <v>0</v>
      </c>
      <c r="AF877" s="70" t="str">
        <f t="shared" si="239"/>
        <v/>
      </c>
      <c r="AG877" s="70">
        <f t="shared" si="240"/>
        <v>272</v>
      </c>
      <c r="AH877" s="70">
        <f t="shared" si="241"/>
        <v>2018</v>
      </c>
      <c r="AI877" s="70">
        <f t="shared" si="242"/>
        <v>635</v>
      </c>
      <c r="AJ877" s="70">
        <f t="shared" si="243"/>
        <v>2020</v>
      </c>
      <c r="AK877" s="70" t="str">
        <f t="shared" si="244"/>
        <v/>
      </c>
      <c r="AL877" s="72">
        <f>IF(AK877="Adjust",(_xlfn.XLOOKUP(A877,'Adj factor'!A:A,'Adj factor'!I:I,,0)*AI877),'Aggregate (2)'!AI877)</f>
        <v>635</v>
      </c>
      <c r="AM877" s="72">
        <f t="shared" si="245"/>
        <v>635</v>
      </c>
      <c r="AN877" s="73" t="str">
        <f t="shared" si="246"/>
        <v>Increasing</v>
      </c>
      <c r="AO877" s="42">
        <f>VLOOKUP(B877,'Growthrates source'!A$2:H$49,8,FALSE)</f>
        <v>0.25992104989487319</v>
      </c>
      <c r="AP877" s="42">
        <f>VLOOKUP(B877,'Growthrates source'!A$2:I$49,9,FALSE)</f>
        <v>5.4673730437993617E-2</v>
      </c>
      <c r="AQ877" s="41">
        <f t="shared" si="247"/>
        <v>4.3622303414303705</v>
      </c>
      <c r="AR877" s="41">
        <f t="shared" si="248"/>
        <v>18.851828532268215</v>
      </c>
      <c r="AS877" s="43">
        <f t="shared" si="249"/>
        <v>0</v>
      </c>
      <c r="AT877" s="43">
        <f t="shared" si="250"/>
        <v>0.26165596771126881</v>
      </c>
      <c r="AU877" s="43">
        <f t="shared" si="251"/>
        <v>0.58186611059203874</v>
      </c>
    </row>
    <row r="878" spans="1:47" x14ac:dyDescent="0.35">
      <c r="A878" t="str">
        <f>_xlfn.XLOOKUP(B878,'country codes'!G:G,'country codes'!H:H,,0)</f>
        <v>South Sudan</v>
      </c>
      <c r="B878" s="34" t="s">
        <v>189</v>
      </c>
      <c r="C878" s="41">
        <v>10701616.5</v>
      </c>
      <c r="D878" s="34" t="s">
        <v>230</v>
      </c>
      <c r="E878" s="34">
        <v>0</v>
      </c>
      <c r="F878" s="41">
        <v>11106031.000000004</v>
      </c>
      <c r="G878" s="34">
        <v>0</v>
      </c>
      <c r="I878" s="34">
        <v>0</v>
      </c>
      <c r="K878" s="34">
        <v>0</v>
      </c>
      <c r="M878" s="34">
        <v>0</v>
      </c>
      <c r="O878" s="34">
        <v>0</v>
      </c>
      <c r="P878" s="41">
        <v>10395329.5</v>
      </c>
      <c r="Q878" s="34">
        <v>0</v>
      </c>
      <c r="R878" s="34">
        <f t="shared" si="234"/>
        <v>1306</v>
      </c>
      <c r="T878" s="34">
        <v>0</v>
      </c>
      <c r="V878" s="34">
        <v>0</v>
      </c>
      <c r="X878" s="34">
        <v>0</v>
      </c>
      <c r="Y878" s="41">
        <v>10913163.5</v>
      </c>
      <c r="Z878" s="34">
        <v>0</v>
      </c>
      <c r="AA878" s="34">
        <v>1306</v>
      </c>
      <c r="AB878" s="35">
        <f t="shared" si="235"/>
        <v>0</v>
      </c>
      <c r="AC878" s="35">
        <f t="shared" si="236"/>
        <v>0</v>
      </c>
      <c r="AD878" s="35">
        <f t="shared" si="237"/>
        <v>0</v>
      </c>
      <c r="AE878" s="70">
        <f t="shared" si="238"/>
        <v>0</v>
      </c>
      <c r="AF878" s="70" t="str">
        <f t="shared" si="239"/>
        <v/>
      </c>
      <c r="AG878" s="70">
        <f t="shared" si="240"/>
        <v>1306</v>
      </c>
      <c r="AH878" s="70" t="str">
        <f t="shared" si="241"/>
        <v>2018 (triag)</v>
      </c>
      <c r="AI878" s="70">
        <f t="shared" si="242"/>
        <v>1306</v>
      </c>
      <c r="AJ878" s="70" t="str">
        <f t="shared" si="243"/>
        <v>2018 (triag)</v>
      </c>
      <c r="AK878" s="70" t="str">
        <f t="shared" si="244"/>
        <v/>
      </c>
      <c r="AL878" s="72">
        <f>IF(AK878="Adjust",(_xlfn.XLOOKUP(A878,'Adj factor'!A:A,'Adj factor'!I:I,,0)*AI878),'Aggregate (2)'!AI878)</f>
        <v>1306</v>
      </c>
      <c r="AM878" s="72">
        <f t="shared" si="245"/>
        <v>1306</v>
      </c>
      <c r="AN878" s="73" t="str">
        <f t="shared" si="246"/>
        <v>No change</v>
      </c>
      <c r="AO878" s="42">
        <f>VLOOKUP(B878,'Growthrates source'!A$2:H$49,8,FALSE)</f>
        <v>0.25992104989487319</v>
      </c>
      <c r="AP878" s="42">
        <f>VLOOKUP(B878,'Growthrates source'!A$2:I$49,9,FALSE)</f>
        <v>5.4673730437993617E-2</v>
      </c>
      <c r="AQ878" s="41">
        <f t="shared" si="247"/>
        <v>356.06705161925396</v>
      </c>
      <c r="AR878" s="41">
        <f t="shared" si="248"/>
        <v>1538.7805039463931</v>
      </c>
      <c r="AS878" s="43">
        <f t="shared" si="249"/>
        <v>0</v>
      </c>
      <c r="AT878" s="43">
        <f t="shared" si="250"/>
        <v>1.2563334332019009</v>
      </c>
      <c r="AU878" s="43">
        <f t="shared" si="251"/>
        <v>1.1967199061940197</v>
      </c>
    </row>
    <row r="879" spans="1:47" x14ac:dyDescent="0.35">
      <c r="A879" t="str">
        <f>_xlfn.XLOOKUP(B879,'country codes'!G:G,'country codes'!H:H,,0)</f>
        <v>South Sudan</v>
      </c>
      <c r="B879" s="34" t="s">
        <v>189</v>
      </c>
      <c r="C879" s="41">
        <v>10701617.5</v>
      </c>
      <c r="D879" s="34" t="s">
        <v>136</v>
      </c>
      <c r="E879" s="34">
        <v>0</v>
      </c>
      <c r="F879" s="41">
        <v>11106031.000000004</v>
      </c>
      <c r="G879" s="34">
        <v>0</v>
      </c>
      <c r="I879" s="34">
        <v>0</v>
      </c>
      <c r="K879" s="34">
        <v>0</v>
      </c>
      <c r="M879" s="34">
        <v>0</v>
      </c>
      <c r="O879" s="34">
        <v>0</v>
      </c>
      <c r="P879" s="41">
        <v>10395329.5</v>
      </c>
      <c r="Q879" s="34">
        <v>0</v>
      </c>
      <c r="R879" s="34">
        <f t="shared" si="234"/>
        <v>6</v>
      </c>
      <c r="T879" s="34">
        <v>13</v>
      </c>
      <c r="V879" s="34">
        <v>16</v>
      </c>
      <c r="X879" s="34">
        <v>0</v>
      </c>
      <c r="Y879" s="41">
        <v>10913163.5</v>
      </c>
      <c r="Z879" s="34">
        <v>0</v>
      </c>
      <c r="AA879" s="34">
        <v>6</v>
      </c>
      <c r="AB879" s="35">
        <f t="shared" si="235"/>
        <v>0</v>
      </c>
      <c r="AC879" s="35">
        <f t="shared" si="236"/>
        <v>13</v>
      </c>
      <c r="AD879" s="35">
        <f t="shared" si="237"/>
        <v>16</v>
      </c>
      <c r="AE879" s="70">
        <f t="shared" si="238"/>
        <v>0</v>
      </c>
      <c r="AF879" s="70" t="str">
        <f t="shared" si="239"/>
        <v/>
      </c>
      <c r="AG879" s="70">
        <f t="shared" si="240"/>
        <v>6</v>
      </c>
      <c r="AH879" s="70" t="str">
        <f t="shared" si="241"/>
        <v>2018 (triag)</v>
      </c>
      <c r="AI879" s="70">
        <f t="shared" si="242"/>
        <v>16</v>
      </c>
      <c r="AJ879" s="70">
        <f t="shared" si="243"/>
        <v>2020</v>
      </c>
      <c r="AK879" s="70" t="str">
        <f t="shared" si="244"/>
        <v/>
      </c>
      <c r="AL879" s="72">
        <f>IF(AK879="Adjust",(_xlfn.XLOOKUP(A879,'Adj factor'!A:A,'Adj factor'!I:I,,0)*AI879),'Aggregate (2)'!AI879)</f>
        <v>16</v>
      </c>
      <c r="AM879" s="72">
        <f t="shared" si="245"/>
        <v>16</v>
      </c>
      <c r="AN879" s="73" t="str">
        <f t="shared" si="246"/>
        <v>Increasing</v>
      </c>
      <c r="AO879" s="42">
        <f>VLOOKUP(B879,'Growthrates source'!A$2:H$49,8,FALSE)</f>
        <v>0.25992104989487319</v>
      </c>
      <c r="AP879" s="42">
        <f>VLOOKUP(B879,'Growthrates source'!A$2:I$49,9,FALSE)</f>
        <v>5.4673730437993617E-2</v>
      </c>
      <c r="AQ879" s="41">
        <f t="shared" si="247"/>
        <v>1.6358363780363889</v>
      </c>
      <c r="AR879" s="41">
        <f t="shared" si="248"/>
        <v>7.0694356996005805</v>
      </c>
      <c r="AS879" s="43">
        <f t="shared" si="249"/>
        <v>0</v>
      </c>
      <c r="AT879" s="43">
        <f t="shared" si="250"/>
        <v>5.7718228171603414E-3</v>
      </c>
      <c r="AU879" s="43">
        <f t="shared" si="251"/>
        <v>1.4661193337752156E-2</v>
      </c>
    </row>
    <row r="880" spans="1:47" x14ac:dyDescent="0.35">
      <c r="A880" t="str">
        <f>_xlfn.XLOOKUP(B880,'country codes'!G:G,'country codes'!H:H,,0)</f>
        <v>South Sudan</v>
      </c>
      <c r="B880" s="34" t="s">
        <v>189</v>
      </c>
      <c r="C880" s="41">
        <v>10701618.5</v>
      </c>
      <c r="D880" s="34" t="s">
        <v>231</v>
      </c>
      <c r="E880" s="34">
        <v>0</v>
      </c>
      <c r="F880" s="41">
        <v>11106031.000000004</v>
      </c>
      <c r="G880" s="34">
        <v>0</v>
      </c>
      <c r="I880" s="34">
        <v>0</v>
      </c>
      <c r="K880" s="34">
        <v>0</v>
      </c>
      <c r="M880" s="34">
        <v>0</v>
      </c>
      <c r="O880" s="34">
        <v>0</v>
      </c>
      <c r="P880" s="41">
        <v>10395329.5</v>
      </c>
      <c r="Q880" s="34">
        <v>0</v>
      </c>
      <c r="R880" s="34">
        <f t="shared" si="234"/>
        <v>57</v>
      </c>
      <c r="T880" s="34">
        <v>850</v>
      </c>
      <c r="V880" s="34">
        <v>1006</v>
      </c>
      <c r="X880" s="34">
        <v>0</v>
      </c>
      <c r="Y880" s="41">
        <v>10913163.5</v>
      </c>
      <c r="Z880" s="34">
        <v>0</v>
      </c>
      <c r="AA880" s="34">
        <v>57</v>
      </c>
      <c r="AB880" s="35">
        <f t="shared" si="235"/>
        <v>0</v>
      </c>
      <c r="AC880" s="35">
        <f t="shared" si="236"/>
        <v>850</v>
      </c>
      <c r="AD880" s="35">
        <f t="shared" si="237"/>
        <v>1006</v>
      </c>
      <c r="AE880" s="70">
        <f t="shared" si="238"/>
        <v>0</v>
      </c>
      <c r="AF880" s="70" t="str">
        <f t="shared" si="239"/>
        <v/>
      </c>
      <c r="AG880" s="70">
        <f t="shared" si="240"/>
        <v>57</v>
      </c>
      <c r="AH880" s="70" t="str">
        <f t="shared" si="241"/>
        <v>2018 (triag)</v>
      </c>
      <c r="AI880" s="70">
        <f t="shared" si="242"/>
        <v>1006</v>
      </c>
      <c r="AJ880" s="70">
        <f t="shared" si="243"/>
        <v>2020</v>
      </c>
      <c r="AK880" s="70" t="str">
        <f t="shared" si="244"/>
        <v/>
      </c>
      <c r="AL880" s="72">
        <f>IF(AK880="Adjust",(_xlfn.XLOOKUP(A880,'Adj factor'!A:A,'Adj factor'!I:I,,0)*AI880),'Aggregate (2)'!AI880)</f>
        <v>1006</v>
      </c>
      <c r="AM880" s="72">
        <f t="shared" si="245"/>
        <v>1006</v>
      </c>
      <c r="AN880" s="73" t="str">
        <f t="shared" si="246"/>
        <v>Increasing</v>
      </c>
      <c r="AO880" s="42">
        <f>VLOOKUP(B880,'Growthrates source'!A$2:H$49,8,FALSE)</f>
        <v>0.25992104989487319</v>
      </c>
      <c r="AP880" s="42">
        <f>VLOOKUP(B880,'Growthrates source'!A$2:I$49,9,FALSE)</f>
        <v>5.4673730437993617E-2</v>
      </c>
      <c r="AQ880" s="41">
        <f t="shared" si="247"/>
        <v>15.540445591345694</v>
      </c>
      <c r="AR880" s="41">
        <f t="shared" si="248"/>
        <v>67.159639146205521</v>
      </c>
      <c r="AS880" s="43">
        <f t="shared" si="249"/>
        <v>0</v>
      </c>
      <c r="AT880" s="43">
        <f t="shared" si="250"/>
        <v>5.4832316763023241E-2</v>
      </c>
      <c r="AU880" s="43">
        <f t="shared" si="251"/>
        <v>0.92182253111116685</v>
      </c>
    </row>
    <row r="881" spans="1:47" x14ac:dyDescent="0.35">
      <c r="A881" t="str">
        <f>_xlfn.XLOOKUP(B881,'country codes'!G:G,'country codes'!H:H,,0)</f>
        <v>South Sudan</v>
      </c>
      <c r="B881" s="34" t="s">
        <v>189</v>
      </c>
      <c r="C881" s="41">
        <v>10701619.5</v>
      </c>
      <c r="D881" s="34" t="s">
        <v>141</v>
      </c>
      <c r="E881" s="34">
        <v>0</v>
      </c>
      <c r="F881" s="41">
        <v>11106031.000000004</v>
      </c>
      <c r="G881" s="34">
        <v>0</v>
      </c>
      <c r="I881" s="34">
        <v>0</v>
      </c>
      <c r="K881" s="34">
        <v>0</v>
      </c>
      <c r="M881" s="34">
        <v>0</v>
      </c>
      <c r="O881" s="34">
        <v>0</v>
      </c>
      <c r="P881" s="41">
        <v>10395329.5</v>
      </c>
      <c r="Q881" s="34">
        <v>0</v>
      </c>
      <c r="R881" s="34">
        <f t="shared" si="234"/>
        <v>7</v>
      </c>
      <c r="T881" s="34">
        <v>13</v>
      </c>
      <c r="V881" s="34">
        <v>24</v>
      </c>
      <c r="X881" s="34">
        <v>0</v>
      </c>
      <c r="Y881" s="41">
        <v>10913163.5</v>
      </c>
      <c r="Z881" s="34">
        <v>0</v>
      </c>
      <c r="AA881" s="34">
        <v>7</v>
      </c>
      <c r="AB881" s="35">
        <f t="shared" si="235"/>
        <v>0</v>
      </c>
      <c r="AC881" s="35">
        <f t="shared" si="236"/>
        <v>13</v>
      </c>
      <c r="AD881" s="35">
        <f t="shared" si="237"/>
        <v>24</v>
      </c>
      <c r="AE881" s="70">
        <f t="shared" si="238"/>
        <v>0</v>
      </c>
      <c r="AF881" s="70" t="str">
        <f t="shared" si="239"/>
        <v/>
      </c>
      <c r="AG881" s="70">
        <f t="shared" si="240"/>
        <v>7</v>
      </c>
      <c r="AH881" s="70" t="str">
        <f t="shared" si="241"/>
        <v>2018 (triag)</v>
      </c>
      <c r="AI881" s="70">
        <f t="shared" si="242"/>
        <v>24</v>
      </c>
      <c r="AJ881" s="70">
        <f t="shared" si="243"/>
        <v>2020</v>
      </c>
      <c r="AK881" s="70" t="str">
        <f t="shared" si="244"/>
        <v/>
      </c>
      <c r="AL881" s="72">
        <f>IF(AK881="Adjust",(_xlfn.XLOOKUP(A881,'Adj factor'!A:A,'Adj factor'!I:I,,0)*AI881),'Aggregate (2)'!AI881)</f>
        <v>24</v>
      </c>
      <c r="AM881" s="72">
        <f t="shared" si="245"/>
        <v>24</v>
      </c>
      <c r="AN881" s="73" t="str">
        <f t="shared" si="246"/>
        <v>Increasing</v>
      </c>
      <c r="AO881" s="42">
        <f>VLOOKUP(B881,'Growthrates source'!A$2:H$49,8,FALSE)</f>
        <v>0.25992104989487319</v>
      </c>
      <c r="AP881" s="42">
        <f>VLOOKUP(B881,'Growthrates source'!A$2:I$49,9,FALSE)</f>
        <v>5.4673730437993617E-2</v>
      </c>
      <c r="AQ881" s="41">
        <f t="shared" si="247"/>
        <v>1.908475774375787</v>
      </c>
      <c r="AR881" s="41">
        <f t="shared" si="248"/>
        <v>8.2476749828673448</v>
      </c>
      <c r="AS881" s="43">
        <f t="shared" si="249"/>
        <v>0</v>
      </c>
      <c r="AT881" s="43">
        <f t="shared" si="250"/>
        <v>6.7337932866870648E-3</v>
      </c>
      <c r="AU881" s="43">
        <f t="shared" si="251"/>
        <v>2.1991790006628233E-2</v>
      </c>
    </row>
    <row r="882" spans="1:47" x14ac:dyDescent="0.35">
      <c r="A882" t="str">
        <f>_xlfn.XLOOKUP(B882,'country codes'!G:G,'country codes'!H:H,,0)</f>
        <v>South Sudan</v>
      </c>
      <c r="B882" s="34" t="s">
        <v>189</v>
      </c>
      <c r="C882" s="41">
        <v>10701620.5</v>
      </c>
      <c r="D882" s="34" t="s">
        <v>232</v>
      </c>
      <c r="E882" s="34">
        <v>0</v>
      </c>
      <c r="F882" s="41">
        <v>11106031.000000004</v>
      </c>
      <c r="G882" s="34">
        <v>0</v>
      </c>
      <c r="I882" s="34">
        <v>0</v>
      </c>
      <c r="K882" s="34">
        <v>0</v>
      </c>
      <c r="M882" s="34">
        <v>0</v>
      </c>
      <c r="O882" s="34">
        <v>0</v>
      </c>
      <c r="P882" s="41">
        <v>10395329.5</v>
      </c>
      <c r="Q882" s="34">
        <v>0</v>
      </c>
      <c r="R882" s="34">
        <f t="shared" si="234"/>
        <v>0</v>
      </c>
      <c r="T882" s="34">
        <v>0</v>
      </c>
      <c r="V882" s="34">
        <v>0</v>
      </c>
      <c r="X882" s="34">
        <v>0</v>
      </c>
      <c r="Y882" s="41">
        <v>10913163.5</v>
      </c>
      <c r="Z882" s="34">
        <v>0</v>
      </c>
      <c r="AA882" s="34">
        <v>0</v>
      </c>
      <c r="AB882" s="35">
        <f t="shared" si="235"/>
        <v>0</v>
      </c>
      <c r="AC882" s="35">
        <f t="shared" si="236"/>
        <v>0</v>
      </c>
      <c r="AD882" s="35">
        <f t="shared" si="237"/>
        <v>0</v>
      </c>
      <c r="AE882" s="70">
        <f t="shared" si="238"/>
        <v>0</v>
      </c>
      <c r="AF882" s="70" t="str">
        <f t="shared" si="239"/>
        <v/>
      </c>
      <c r="AG882" s="70">
        <f t="shared" si="240"/>
        <v>0</v>
      </c>
      <c r="AH882" s="70" t="str">
        <f t="shared" si="241"/>
        <v/>
      </c>
      <c r="AI882" s="70">
        <f t="shared" si="242"/>
        <v>0</v>
      </c>
      <c r="AJ882" s="70" t="str">
        <f t="shared" si="243"/>
        <v/>
      </c>
      <c r="AK882" s="70" t="str">
        <f t="shared" si="244"/>
        <v/>
      </c>
      <c r="AL882" s="72">
        <f>IF(AK882="Adjust",(_xlfn.XLOOKUP(A882,'Adj factor'!A:A,'Adj factor'!I:I,,0)*AI882),'Aggregate (2)'!AI882)</f>
        <v>0</v>
      </c>
      <c r="AM882" s="72">
        <f t="shared" si="245"/>
        <v>0</v>
      </c>
      <c r="AN882" s="73" t="str">
        <f t="shared" si="246"/>
        <v>No change</v>
      </c>
      <c r="AO882" s="42">
        <f>VLOOKUP(B882,'Growthrates source'!A$2:H$49,8,FALSE)</f>
        <v>0.25992104989487319</v>
      </c>
      <c r="AP882" s="42">
        <f>VLOOKUP(B882,'Growthrates source'!A$2:I$49,9,FALSE)</f>
        <v>5.4673730437993617E-2</v>
      </c>
      <c r="AQ882" s="41">
        <f t="shared" si="247"/>
        <v>0</v>
      </c>
      <c r="AR882" s="41">
        <f t="shared" si="248"/>
        <v>0</v>
      </c>
      <c r="AS882" s="43">
        <f t="shared" si="249"/>
        <v>0</v>
      </c>
      <c r="AT882" s="43">
        <f t="shared" si="250"/>
        <v>0</v>
      </c>
      <c r="AU882" s="43">
        <f t="shared" si="251"/>
        <v>0</v>
      </c>
    </row>
    <row r="883" spans="1:47" x14ac:dyDescent="0.35">
      <c r="A883" t="str">
        <f>_xlfn.XLOOKUP(B883,'country codes'!G:G,'country codes'!H:H,,0)</f>
        <v>South Sudan</v>
      </c>
      <c r="B883" s="34" t="s">
        <v>189</v>
      </c>
      <c r="C883" s="41">
        <v>10701621.5</v>
      </c>
      <c r="D883" s="34" t="s">
        <v>233</v>
      </c>
      <c r="E883" s="34">
        <v>0</v>
      </c>
      <c r="F883" s="41">
        <v>11106031.000000004</v>
      </c>
      <c r="G883" s="34">
        <v>0</v>
      </c>
      <c r="I883" s="34">
        <v>0</v>
      </c>
      <c r="K883" s="34">
        <v>0</v>
      </c>
      <c r="M883" s="34">
        <v>0</v>
      </c>
      <c r="O883" s="34">
        <v>0</v>
      </c>
      <c r="P883" s="41">
        <v>10395329.5</v>
      </c>
      <c r="Q883" s="34">
        <v>0</v>
      </c>
      <c r="R883" s="34">
        <f t="shared" si="234"/>
        <v>0</v>
      </c>
      <c r="T883" s="34">
        <v>0</v>
      </c>
      <c r="V883" s="34">
        <v>0</v>
      </c>
      <c r="X883" s="34">
        <v>0</v>
      </c>
      <c r="Y883" s="41">
        <v>10913163.5</v>
      </c>
      <c r="Z883" s="34">
        <v>0</v>
      </c>
      <c r="AA883" s="34">
        <v>0</v>
      </c>
      <c r="AB883" s="35">
        <f t="shared" si="235"/>
        <v>0</v>
      </c>
      <c r="AC883" s="35">
        <f t="shared" si="236"/>
        <v>0</v>
      </c>
      <c r="AD883" s="35">
        <f t="shared" si="237"/>
        <v>0</v>
      </c>
      <c r="AE883" s="70">
        <f t="shared" si="238"/>
        <v>0</v>
      </c>
      <c r="AF883" s="70" t="str">
        <f t="shared" si="239"/>
        <v/>
      </c>
      <c r="AG883" s="70">
        <f t="shared" si="240"/>
        <v>0</v>
      </c>
      <c r="AH883" s="70" t="str">
        <f t="shared" si="241"/>
        <v/>
      </c>
      <c r="AI883" s="70">
        <f t="shared" si="242"/>
        <v>0</v>
      </c>
      <c r="AJ883" s="70" t="str">
        <f t="shared" si="243"/>
        <v/>
      </c>
      <c r="AK883" s="70" t="str">
        <f t="shared" si="244"/>
        <v/>
      </c>
      <c r="AL883" s="72">
        <f>IF(AK883="Adjust",(_xlfn.XLOOKUP(A883,'Adj factor'!A:A,'Adj factor'!I:I,,0)*AI883),'Aggregate (2)'!AI883)</f>
        <v>0</v>
      </c>
      <c r="AM883" s="72">
        <f t="shared" si="245"/>
        <v>0</v>
      </c>
      <c r="AN883" s="73" t="str">
        <f t="shared" si="246"/>
        <v>No change</v>
      </c>
      <c r="AO883" s="42">
        <f>VLOOKUP(B883,'Growthrates source'!A$2:H$49,8,FALSE)</f>
        <v>0.25992104989487319</v>
      </c>
      <c r="AP883" s="42">
        <f>VLOOKUP(B883,'Growthrates source'!A$2:I$49,9,FALSE)</f>
        <v>5.4673730437993617E-2</v>
      </c>
      <c r="AQ883" s="41">
        <f t="shared" si="247"/>
        <v>0</v>
      </c>
      <c r="AR883" s="41">
        <f t="shared" si="248"/>
        <v>0</v>
      </c>
      <c r="AS883" s="43">
        <f t="shared" si="249"/>
        <v>0</v>
      </c>
      <c r="AT883" s="43">
        <f t="shared" si="250"/>
        <v>0</v>
      </c>
      <c r="AU883" s="43">
        <f t="shared" si="251"/>
        <v>0</v>
      </c>
    </row>
    <row r="884" spans="1:47" x14ac:dyDescent="0.35">
      <c r="A884" t="str">
        <f>_xlfn.XLOOKUP(B884,'country codes'!G:G,'country codes'!H:H,,0)</f>
        <v>South Sudan</v>
      </c>
      <c r="B884" s="34" t="s">
        <v>189</v>
      </c>
      <c r="C884" s="41">
        <v>10701622.5</v>
      </c>
      <c r="D884" s="34" t="s">
        <v>134</v>
      </c>
      <c r="E884" s="34">
        <v>0</v>
      </c>
      <c r="F884" s="41">
        <v>11106031.000000004</v>
      </c>
      <c r="G884" s="34">
        <v>0</v>
      </c>
      <c r="I884" s="34">
        <v>0</v>
      </c>
      <c r="K884" s="34">
        <v>0</v>
      </c>
      <c r="M884" s="34">
        <v>0</v>
      </c>
      <c r="O884" s="34">
        <v>0</v>
      </c>
      <c r="P884" s="41">
        <v>10395329.5</v>
      </c>
      <c r="Q884" s="34">
        <v>0</v>
      </c>
      <c r="R884" s="34">
        <f t="shared" si="234"/>
        <v>272</v>
      </c>
      <c r="T884" s="34">
        <v>0</v>
      </c>
      <c r="V884" s="34">
        <v>0</v>
      </c>
      <c r="X884" s="34">
        <v>0</v>
      </c>
      <c r="Y884" s="41">
        <v>10913163.5</v>
      </c>
      <c r="Z884" s="34">
        <v>0</v>
      </c>
      <c r="AA884" s="34">
        <v>272</v>
      </c>
      <c r="AB884" s="35">
        <f t="shared" si="235"/>
        <v>0</v>
      </c>
      <c r="AC884" s="35">
        <f t="shared" si="236"/>
        <v>0</v>
      </c>
      <c r="AD884" s="35">
        <f t="shared" si="237"/>
        <v>0</v>
      </c>
      <c r="AE884" s="70">
        <f t="shared" si="238"/>
        <v>0</v>
      </c>
      <c r="AF884" s="70" t="str">
        <f t="shared" si="239"/>
        <v/>
      </c>
      <c r="AG884" s="70">
        <f t="shared" si="240"/>
        <v>272</v>
      </c>
      <c r="AH884" s="70" t="str">
        <f t="shared" si="241"/>
        <v>2018 (triag)</v>
      </c>
      <c r="AI884" s="70">
        <f t="shared" si="242"/>
        <v>272</v>
      </c>
      <c r="AJ884" s="70" t="str">
        <f t="shared" si="243"/>
        <v>2018 (triag)</v>
      </c>
      <c r="AK884" s="70" t="str">
        <f t="shared" si="244"/>
        <v/>
      </c>
      <c r="AL884" s="72">
        <f>IF(AK884="Adjust",(_xlfn.XLOOKUP(A884,'Adj factor'!A:A,'Adj factor'!I:I,,0)*AI884),'Aggregate (2)'!AI884)</f>
        <v>272</v>
      </c>
      <c r="AM884" s="72">
        <f t="shared" si="245"/>
        <v>272</v>
      </c>
      <c r="AN884" s="73" t="str">
        <f t="shared" si="246"/>
        <v>No change</v>
      </c>
      <c r="AO884" s="42">
        <f>VLOOKUP(B884,'Growthrates source'!A$2:H$49,8,FALSE)</f>
        <v>0.25992104989487319</v>
      </c>
      <c r="AP884" s="42">
        <f>VLOOKUP(B884,'Growthrates source'!A$2:I$49,9,FALSE)</f>
        <v>5.4673730437993617E-2</v>
      </c>
      <c r="AQ884" s="41">
        <f t="shared" si="247"/>
        <v>74.157915804316289</v>
      </c>
      <c r="AR884" s="41">
        <f t="shared" si="248"/>
        <v>320.48108504855963</v>
      </c>
      <c r="AS884" s="43">
        <f t="shared" si="249"/>
        <v>0</v>
      </c>
      <c r="AT884" s="43">
        <f t="shared" si="250"/>
        <v>0.26165596771126881</v>
      </c>
      <c r="AU884" s="43">
        <f t="shared" si="251"/>
        <v>0.24924028674178664</v>
      </c>
    </row>
    <row r="885" spans="1:47" x14ac:dyDescent="0.35">
      <c r="A885" t="str">
        <f>_xlfn.XLOOKUP(B885,'country codes'!G:G,'country codes'!H:H,,0)</f>
        <v>South Sudan</v>
      </c>
      <c r="B885" s="34" t="s">
        <v>189</v>
      </c>
      <c r="C885" s="41">
        <v>10701623.5</v>
      </c>
      <c r="D885" s="34" t="s">
        <v>142</v>
      </c>
      <c r="E885" s="34">
        <v>0</v>
      </c>
      <c r="F885" s="41">
        <v>11106031.000000004</v>
      </c>
      <c r="G885" s="34">
        <v>0</v>
      </c>
      <c r="I885" s="34">
        <v>0</v>
      </c>
      <c r="K885" s="34">
        <v>0</v>
      </c>
      <c r="M885" s="34">
        <v>0</v>
      </c>
      <c r="O885" s="34">
        <v>0</v>
      </c>
      <c r="P885" s="41">
        <v>10395329.5</v>
      </c>
      <c r="Q885" s="34">
        <v>0</v>
      </c>
      <c r="R885" s="34">
        <f t="shared" si="234"/>
        <v>0</v>
      </c>
      <c r="T885" s="34">
        <v>580</v>
      </c>
      <c r="V885" s="34">
        <v>623</v>
      </c>
      <c r="X885" s="34">
        <v>0</v>
      </c>
      <c r="Y885" s="41">
        <v>10913163.5</v>
      </c>
      <c r="Z885" s="34">
        <v>0</v>
      </c>
      <c r="AA885" s="34">
        <v>0</v>
      </c>
      <c r="AB885" s="35">
        <f t="shared" si="235"/>
        <v>0</v>
      </c>
      <c r="AC885" s="35">
        <f t="shared" si="236"/>
        <v>580</v>
      </c>
      <c r="AD885" s="35">
        <f t="shared" si="237"/>
        <v>623</v>
      </c>
      <c r="AE885" s="70">
        <f t="shared" si="238"/>
        <v>0</v>
      </c>
      <c r="AF885" s="70" t="str">
        <f t="shared" si="239"/>
        <v/>
      </c>
      <c r="AG885" s="70">
        <f t="shared" si="240"/>
        <v>580</v>
      </c>
      <c r="AH885" s="70">
        <f t="shared" si="241"/>
        <v>2019</v>
      </c>
      <c r="AI885" s="70">
        <f t="shared" si="242"/>
        <v>623</v>
      </c>
      <c r="AJ885" s="70">
        <f t="shared" si="243"/>
        <v>2020</v>
      </c>
      <c r="AK885" s="70" t="str">
        <f t="shared" si="244"/>
        <v/>
      </c>
      <c r="AL885" s="72">
        <f>IF(AK885="Adjust",(_xlfn.XLOOKUP(A885,'Adj factor'!A:A,'Adj factor'!I:I,,0)*AI885),'Aggregate (2)'!AI885)</f>
        <v>623</v>
      </c>
      <c r="AM885" s="72">
        <f t="shared" si="245"/>
        <v>623</v>
      </c>
      <c r="AN885" s="73" t="str">
        <f t="shared" si="246"/>
        <v>Increasing</v>
      </c>
      <c r="AO885" s="42">
        <f>VLOOKUP(B885,'Growthrates source'!A$2:H$49,8,FALSE)</f>
        <v>0.25992104989487319</v>
      </c>
      <c r="AP885" s="42">
        <f>VLOOKUP(B885,'Growthrates source'!A$2:I$49,9,FALSE)</f>
        <v>5.4673730437993617E-2</v>
      </c>
      <c r="AQ885" s="41">
        <f t="shared" si="247"/>
        <v>0</v>
      </c>
      <c r="AR885" s="41">
        <f t="shared" si="248"/>
        <v>0</v>
      </c>
      <c r="AS885" s="43">
        <f t="shared" si="249"/>
        <v>0</v>
      </c>
      <c r="AT885" s="43">
        <f t="shared" si="250"/>
        <v>0.55794287232549966</v>
      </c>
      <c r="AU885" s="43">
        <f t="shared" si="251"/>
        <v>0.57087021558872453</v>
      </c>
    </row>
    <row r="886" spans="1:47" x14ac:dyDescent="0.35">
      <c r="A886" t="str">
        <f>_xlfn.XLOOKUP(B886,'country codes'!G:G,'country codes'!H:H,,0)</f>
        <v>South Sudan</v>
      </c>
      <c r="B886" s="34" t="s">
        <v>189</v>
      </c>
      <c r="C886" s="41">
        <v>10701624.5</v>
      </c>
      <c r="D886" s="34" t="s">
        <v>83</v>
      </c>
      <c r="E886" s="34">
        <v>0</v>
      </c>
      <c r="F886" s="41">
        <v>11106031.000000004</v>
      </c>
      <c r="G886" s="34">
        <v>0</v>
      </c>
      <c r="I886" s="34">
        <v>0</v>
      </c>
      <c r="K886" s="34">
        <v>0</v>
      </c>
      <c r="M886" s="34">
        <v>0</v>
      </c>
      <c r="O886" s="34">
        <v>0</v>
      </c>
      <c r="P886" s="41">
        <v>10395329.5</v>
      </c>
      <c r="Q886" s="34">
        <v>0</v>
      </c>
      <c r="R886" s="34">
        <f t="shared" si="234"/>
        <v>9</v>
      </c>
      <c r="T886" s="34">
        <v>11</v>
      </c>
      <c r="V886" s="34">
        <v>17</v>
      </c>
      <c r="X886" s="34">
        <v>0</v>
      </c>
      <c r="Y886" s="41">
        <v>10913163.5</v>
      </c>
      <c r="Z886" s="34">
        <v>0</v>
      </c>
      <c r="AA886" s="34">
        <v>9</v>
      </c>
      <c r="AB886" s="35">
        <f t="shared" si="235"/>
        <v>0</v>
      </c>
      <c r="AC886" s="35">
        <f t="shared" si="236"/>
        <v>11</v>
      </c>
      <c r="AD886" s="35">
        <f t="shared" si="237"/>
        <v>17</v>
      </c>
      <c r="AE886" s="70">
        <f t="shared" si="238"/>
        <v>0</v>
      </c>
      <c r="AF886" s="70" t="str">
        <f t="shared" si="239"/>
        <v/>
      </c>
      <c r="AG886" s="70">
        <f t="shared" si="240"/>
        <v>9</v>
      </c>
      <c r="AH886" s="70" t="str">
        <f t="shared" si="241"/>
        <v>2018 (triag)</v>
      </c>
      <c r="AI886" s="70">
        <f t="shared" si="242"/>
        <v>17</v>
      </c>
      <c r="AJ886" s="70">
        <f t="shared" si="243"/>
        <v>2020</v>
      </c>
      <c r="AK886" s="70" t="str">
        <f t="shared" si="244"/>
        <v/>
      </c>
      <c r="AL886" s="72">
        <f>IF(AK886="Adjust",(_xlfn.XLOOKUP(A886,'Adj factor'!A:A,'Adj factor'!I:I,,0)*AI886),'Aggregate (2)'!AI886)</f>
        <v>17</v>
      </c>
      <c r="AM886" s="72">
        <f t="shared" si="245"/>
        <v>17</v>
      </c>
      <c r="AN886" s="73" t="str">
        <f t="shared" si="246"/>
        <v>Increasing</v>
      </c>
      <c r="AO886" s="42">
        <f>VLOOKUP(B886,'Growthrates source'!A$2:H$49,8,FALSE)</f>
        <v>0.25992104989487319</v>
      </c>
      <c r="AP886" s="42">
        <f>VLOOKUP(B886,'Growthrates source'!A$2:I$49,9,FALSE)</f>
        <v>5.4673730437993617E-2</v>
      </c>
      <c r="AQ886" s="41">
        <f t="shared" si="247"/>
        <v>2.4537545670545833</v>
      </c>
      <c r="AR886" s="41">
        <f t="shared" si="248"/>
        <v>10.60415354940087</v>
      </c>
      <c r="AS886" s="43">
        <f t="shared" si="249"/>
        <v>0</v>
      </c>
      <c r="AT886" s="43">
        <f t="shared" si="250"/>
        <v>8.6577342257405116E-3</v>
      </c>
      <c r="AU886" s="43">
        <f t="shared" si="251"/>
        <v>1.5577517921361665E-2</v>
      </c>
    </row>
    <row r="887" spans="1:47" x14ac:dyDescent="0.35">
      <c r="A887" t="str">
        <f>_xlfn.XLOOKUP(B887,'country codes'!G:G,'country codes'!H:H,,0)</f>
        <v>South Sudan</v>
      </c>
      <c r="B887" s="34" t="s">
        <v>189</v>
      </c>
      <c r="C887" s="41">
        <v>10701625.5</v>
      </c>
      <c r="D887" s="34" t="s">
        <v>84</v>
      </c>
      <c r="E887" s="34">
        <v>0</v>
      </c>
      <c r="F887" s="41">
        <v>11106031.000000004</v>
      </c>
      <c r="G887" s="34">
        <v>0</v>
      </c>
      <c r="I887" s="34">
        <v>0</v>
      </c>
      <c r="K887" s="34">
        <v>0</v>
      </c>
      <c r="M887" s="34">
        <v>0</v>
      </c>
      <c r="O887" s="34">
        <v>0</v>
      </c>
      <c r="P887" s="41">
        <v>10395329.5</v>
      </c>
      <c r="Q887" s="34">
        <v>0</v>
      </c>
      <c r="R887" s="34">
        <f t="shared" si="234"/>
        <v>0</v>
      </c>
      <c r="T887" s="34">
        <v>0</v>
      </c>
      <c r="V887" s="34">
        <v>0</v>
      </c>
      <c r="X887" s="34">
        <v>0</v>
      </c>
      <c r="Y887" s="41">
        <v>10913163.5</v>
      </c>
      <c r="Z887" s="34">
        <v>0</v>
      </c>
      <c r="AA887" s="34">
        <v>0</v>
      </c>
      <c r="AB887" s="35">
        <f t="shared" si="235"/>
        <v>0</v>
      </c>
      <c r="AC887" s="35">
        <f t="shared" si="236"/>
        <v>0</v>
      </c>
      <c r="AD887" s="35">
        <f t="shared" si="237"/>
        <v>0</v>
      </c>
      <c r="AE887" s="70">
        <f t="shared" si="238"/>
        <v>0</v>
      </c>
      <c r="AF887" s="70" t="str">
        <f t="shared" si="239"/>
        <v/>
      </c>
      <c r="AG887" s="70">
        <f t="shared" si="240"/>
        <v>0</v>
      </c>
      <c r="AH887" s="70" t="str">
        <f t="shared" si="241"/>
        <v/>
      </c>
      <c r="AI887" s="70">
        <f t="shared" si="242"/>
        <v>0</v>
      </c>
      <c r="AJ887" s="70" t="str">
        <f t="shared" si="243"/>
        <v/>
      </c>
      <c r="AK887" s="70" t="str">
        <f t="shared" si="244"/>
        <v/>
      </c>
      <c r="AL887" s="72">
        <f>IF(AK887="Adjust",(_xlfn.XLOOKUP(A887,'Adj factor'!A:A,'Adj factor'!I:I,,0)*AI887),'Aggregate (2)'!AI887)</f>
        <v>0</v>
      </c>
      <c r="AM887" s="72">
        <f t="shared" si="245"/>
        <v>0</v>
      </c>
      <c r="AN887" s="73" t="str">
        <f t="shared" si="246"/>
        <v>No change</v>
      </c>
      <c r="AO887" s="42">
        <f>VLOOKUP(B887,'Growthrates source'!A$2:H$49,8,FALSE)</f>
        <v>0.25992104989487319</v>
      </c>
      <c r="AP887" s="42">
        <f>VLOOKUP(B887,'Growthrates source'!A$2:I$49,9,FALSE)</f>
        <v>5.4673730437993617E-2</v>
      </c>
      <c r="AQ887" s="41">
        <f t="shared" si="247"/>
        <v>0</v>
      </c>
      <c r="AR887" s="41">
        <f t="shared" si="248"/>
        <v>0</v>
      </c>
      <c r="AS887" s="43">
        <f t="shared" si="249"/>
        <v>0</v>
      </c>
      <c r="AT887" s="43">
        <f t="shared" si="250"/>
        <v>0</v>
      </c>
      <c r="AU887" s="43">
        <f t="shared" si="251"/>
        <v>0</v>
      </c>
    </row>
    <row r="888" spans="1:47" x14ac:dyDescent="0.35">
      <c r="A888" t="str">
        <f>_xlfn.XLOOKUP(B888,'country codes'!G:G,'country codes'!H:H,,0)</f>
        <v>South Sudan</v>
      </c>
      <c r="B888" s="34" t="s">
        <v>189</v>
      </c>
      <c r="C888" s="41">
        <v>10701626.5</v>
      </c>
      <c r="D888" s="34" t="s">
        <v>126</v>
      </c>
      <c r="E888" s="34">
        <v>0</v>
      </c>
      <c r="F888" s="41">
        <v>11106031.000000004</v>
      </c>
      <c r="G888" s="34">
        <v>0</v>
      </c>
      <c r="I888" s="34">
        <v>0</v>
      </c>
      <c r="K888" s="34">
        <v>0</v>
      </c>
      <c r="M888" s="34">
        <v>0</v>
      </c>
      <c r="O888" s="34">
        <v>0</v>
      </c>
      <c r="P888" s="41">
        <v>10395329.5</v>
      </c>
      <c r="Q888" s="34">
        <v>0</v>
      </c>
      <c r="R888" s="34">
        <f t="shared" si="234"/>
        <v>0</v>
      </c>
      <c r="T888" s="34">
        <v>0</v>
      </c>
      <c r="V888" s="34">
        <v>0</v>
      </c>
      <c r="X888" s="34">
        <v>0</v>
      </c>
      <c r="Y888" s="41">
        <v>10913163.5</v>
      </c>
      <c r="Z888" s="34">
        <v>0</v>
      </c>
      <c r="AA888" s="34">
        <v>0</v>
      </c>
      <c r="AB888" s="35">
        <f t="shared" si="235"/>
        <v>0</v>
      </c>
      <c r="AC888" s="35">
        <f t="shared" si="236"/>
        <v>0</v>
      </c>
      <c r="AD888" s="35">
        <f t="shared" si="237"/>
        <v>0</v>
      </c>
      <c r="AE888" s="70">
        <f t="shared" si="238"/>
        <v>0</v>
      </c>
      <c r="AF888" s="70" t="str">
        <f t="shared" si="239"/>
        <v/>
      </c>
      <c r="AG888" s="70">
        <f t="shared" si="240"/>
        <v>0</v>
      </c>
      <c r="AH888" s="70" t="str">
        <f t="shared" si="241"/>
        <v/>
      </c>
      <c r="AI888" s="70">
        <f t="shared" si="242"/>
        <v>0</v>
      </c>
      <c r="AJ888" s="70" t="str">
        <f t="shared" si="243"/>
        <v/>
      </c>
      <c r="AK888" s="70" t="str">
        <f t="shared" si="244"/>
        <v/>
      </c>
      <c r="AL888" s="72">
        <f>IF(AK888="Adjust",(_xlfn.XLOOKUP(A888,'Adj factor'!A:A,'Adj factor'!I:I,,0)*AI888),'Aggregate (2)'!AI888)</f>
        <v>0</v>
      </c>
      <c r="AM888" s="72">
        <f t="shared" si="245"/>
        <v>0</v>
      </c>
      <c r="AN888" s="73" t="str">
        <f t="shared" si="246"/>
        <v>No change</v>
      </c>
      <c r="AO888" s="42">
        <f>VLOOKUP(B888,'Growthrates source'!A$2:H$49,8,FALSE)</f>
        <v>0.25992104989487319</v>
      </c>
      <c r="AP888" s="42">
        <f>VLOOKUP(B888,'Growthrates source'!A$2:I$49,9,FALSE)</f>
        <v>5.4673730437993617E-2</v>
      </c>
      <c r="AQ888" s="41">
        <f t="shared" si="247"/>
        <v>0</v>
      </c>
      <c r="AR888" s="41">
        <f t="shared" si="248"/>
        <v>0</v>
      </c>
      <c r="AS888" s="43">
        <f t="shared" si="249"/>
        <v>0</v>
      </c>
      <c r="AT888" s="43">
        <f t="shared" si="250"/>
        <v>0</v>
      </c>
      <c r="AU888" s="43">
        <f t="shared" si="251"/>
        <v>0</v>
      </c>
    </row>
    <row r="889" spans="1:47" x14ac:dyDescent="0.35">
      <c r="A889" t="str">
        <f>_xlfn.XLOOKUP(B889,'country codes'!G:G,'country codes'!H:H,,0)</f>
        <v>South Sudan</v>
      </c>
      <c r="B889" s="34" t="s">
        <v>189</v>
      </c>
      <c r="C889" s="41">
        <v>10701627.5</v>
      </c>
      <c r="D889" s="34" t="s">
        <v>87</v>
      </c>
      <c r="E889" s="34">
        <v>0</v>
      </c>
      <c r="F889" s="41">
        <v>11106031.000000004</v>
      </c>
      <c r="G889" s="34">
        <v>0</v>
      </c>
      <c r="I889" s="34">
        <v>0</v>
      </c>
      <c r="K889" s="34">
        <v>0</v>
      </c>
      <c r="M889" s="34">
        <v>0</v>
      </c>
      <c r="O889" s="34">
        <v>0</v>
      </c>
      <c r="P889" s="41">
        <v>10395329.5</v>
      </c>
      <c r="Q889" s="34">
        <v>0</v>
      </c>
      <c r="R889" s="34">
        <f t="shared" si="234"/>
        <v>0</v>
      </c>
      <c r="T889" s="34">
        <v>0</v>
      </c>
      <c r="V889" s="34">
        <v>0</v>
      </c>
      <c r="X889" s="34">
        <v>0</v>
      </c>
      <c r="Y889" s="41">
        <v>10913163.5</v>
      </c>
      <c r="Z889" s="34">
        <v>0</v>
      </c>
      <c r="AA889" s="34">
        <v>0</v>
      </c>
      <c r="AB889" s="35">
        <f t="shared" si="235"/>
        <v>0</v>
      </c>
      <c r="AC889" s="35">
        <f t="shared" si="236"/>
        <v>0</v>
      </c>
      <c r="AD889" s="35">
        <f t="shared" si="237"/>
        <v>0</v>
      </c>
      <c r="AE889" s="70">
        <f t="shared" si="238"/>
        <v>0</v>
      </c>
      <c r="AF889" s="70" t="str">
        <f t="shared" si="239"/>
        <v/>
      </c>
      <c r="AG889" s="70">
        <f t="shared" si="240"/>
        <v>0</v>
      </c>
      <c r="AH889" s="70" t="str">
        <f t="shared" si="241"/>
        <v/>
      </c>
      <c r="AI889" s="70">
        <f t="shared" si="242"/>
        <v>0</v>
      </c>
      <c r="AJ889" s="70" t="str">
        <f t="shared" si="243"/>
        <v/>
      </c>
      <c r="AK889" s="70" t="str">
        <f t="shared" si="244"/>
        <v/>
      </c>
      <c r="AL889" s="72">
        <f>IF(AK889="Adjust",(_xlfn.XLOOKUP(A889,'Adj factor'!A:A,'Adj factor'!I:I,,0)*AI889),'Aggregate (2)'!AI889)</f>
        <v>0</v>
      </c>
      <c r="AM889" s="72">
        <f t="shared" si="245"/>
        <v>0</v>
      </c>
      <c r="AN889" s="73" t="str">
        <f t="shared" si="246"/>
        <v>No change</v>
      </c>
      <c r="AO889" s="42">
        <f>VLOOKUP(B889,'Growthrates source'!A$2:H$49,8,FALSE)</f>
        <v>0.25992104989487319</v>
      </c>
      <c r="AP889" s="42">
        <f>VLOOKUP(B889,'Growthrates source'!A$2:I$49,9,FALSE)</f>
        <v>5.4673730437993617E-2</v>
      </c>
      <c r="AQ889" s="41">
        <f t="shared" si="247"/>
        <v>0</v>
      </c>
      <c r="AR889" s="41">
        <f t="shared" si="248"/>
        <v>0</v>
      </c>
      <c r="AS889" s="43">
        <f t="shared" si="249"/>
        <v>0</v>
      </c>
      <c r="AT889" s="43">
        <f t="shared" si="250"/>
        <v>0</v>
      </c>
      <c r="AU889" s="43">
        <f t="shared" si="251"/>
        <v>0</v>
      </c>
    </row>
    <row r="890" spans="1:47" x14ac:dyDescent="0.35">
      <c r="A890" t="str">
        <f>_xlfn.XLOOKUP(B890,'country codes'!G:G,'country codes'!H:H,,0)</f>
        <v>Sao Tome and Principe</v>
      </c>
      <c r="B890" s="34" t="s">
        <v>154</v>
      </c>
      <c r="C890" s="41">
        <v>189924.5</v>
      </c>
      <c r="D890" s="34" t="s">
        <v>135</v>
      </c>
      <c r="E890" s="34">
        <v>0</v>
      </c>
      <c r="F890" s="41">
        <v>193756.99999999997</v>
      </c>
      <c r="G890" s="34">
        <v>0</v>
      </c>
      <c r="H890" s="34">
        <v>197496.99999999994</v>
      </c>
      <c r="I890" s="34">
        <v>0</v>
      </c>
      <c r="J890" s="34">
        <v>201123.50000000012</v>
      </c>
      <c r="K890" s="34">
        <v>126</v>
      </c>
      <c r="L890" s="34">
        <v>204632.49999999985</v>
      </c>
      <c r="M890" s="34">
        <v>0</v>
      </c>
      <c r="N890" s="34">
        <v>208036.50000000012</v>
      </c>
      <c r="O890" s="34">
        <v>0</v>
      </c>
      <c r="P890" s="41">
        <v>211344</v>
      </c>
      <c r="Q890" s="34">
        <v>0</v>
      </c>
      <c r="R890" s="34">
        <f t="shared" si="234"/>
        <v>60</v>
      </c>
      <c r="S890" s="34">
        <v>214599.00000000006</v>
      </c>
      <c r="T890" s="34">
        <v>213</v>
      </c>
      <c r="U890" s="34">
        <v>218640.99999999997</v>
      </c>
      <c r="V890" s="34">
        <v>0</v>
      </c>
      <c r="W890" s="34">
        <v>223107.49999999991</v>
      </c>
      <c r="X890" s="34">
        <v>0</v>
      </c>
      <c r="Y890" s="41">
        <v>227379.5</v>
      </c>
      <c r="Z890" s="34">
        <v>0</v>
      </c>
      <c r="AA890" s="34">
        <v>60</v>
      </c>
      <c r="AB890" s="35">
        <f t="shared" si="235"/>
        <v>126</v>
      </c>
      <c r="AC890" s="35">
        <f t="shared" si="236"/>
        <v>213</v>
      </c>
      <c r="AD890" s="35">
        <f t="shared" si="237"/>
        <v>0</v>
      </c>
      <c r="AE890" s="70">
        <f t="shared" si="238"/>
        <v>126</v>
      </c>
      <c r="AF890" s="70">
        <f t="shared" si="239"/>
        <v>2015</v>
      </c>
      <c r="AG890" s="70">
        <f t="shared" si="240"/>
        <v>60</v>
      </c>
      <c r="AH890" s="70" t="str">
        <f t="shared" si="241"/>
        <v>2018 (triag)</v>
      </c>
      <c r="AI890" s="70">
        <f t="shared" si="242"/>
        <v>213</v>
      </c>
      <c r="AJ890" s="70" t="str">
        <f t="shared" si="243"/>
        <v>2018 (triag)</v>
      </c>
      <c r="AK890" s="70" t="str">
        <f t="shared" si="244"/>
        <v/>
      </c>
      <c r="AL890" s="72">
        <f>IF(AK890="Adjust",(_xlfn.XLOOKUP(A890,'Adj factor'!A:A,'Adj factor'!I:I,,0)*AI890),'Aggregate (2)'!AI890)</f>
        <v>213</v>
      </c>
      <c r="AM890" s="72">
        <f t="shared" si="245"/>
        <v>213</v>
      </c>
      <c r="AN890" s="73" t="str">
        <f t="shared" si="246"/>
        <v>Increasing</v>
      </c>
      <c r="AO890" s="42">
        <f>VLOOKUP(B890,'Growthrates source'!A$2:H$49,8,FALSE)</f>
        <v>-0.16643545882510058</v>
      </c>
      <c r="AP890" s="42">
        <f>VLOOKUP(B890,'Growthrates source'!A$2:I$49,9,FALSE)</f>
        <v>0.34338657876279233</v>
      </c>
      <c r="AQ890" s="41">
        <f t="shared" si="247"/>
        <v>137.89904456982694</v>
      </c>
      <c r="AR890" s="41">
        <f t="shared" si="248"/>
        <v>168.09079813778811</v>
      </c>
      <c r="AS890" s="43">
        <f t="shared" si="249"/>
        <v>6.5029908596850703</v>
      </c>
      <c r="AT890" s="43">
        <f t="shared" si="250"/>
        <v>2.8389734272087215</v>
      </c>
      <c r="AU890" s="43">
        <f t="shared" si="251"/>
        <v>9.3675991019419076</v>
      </c>
    </row>
    <row r="891" spans="1:47" x14ac:dyDescent="0.35">
      <c r="A891" t="str">
        <f>_xlfn.XLOOKUP(B891,'country codes'!G:G,'country codes'!H:H,,0)</f>
        <v>Sao Tome and Principe</v>
      </c>
      <c r="B891" s="34" t="s">
        <v>154</v>
      </c>
      <c r="C891" s="41">
        <v>189925.5</v>
      </c>
      <c r="D891" s="34" t="s">
        <v>139</v>
      </c>
      <c r="E891" s="34">
        <v>0</v>
      </c>
      <c r="F891" s="41">
        <v>193756.99999999997</v>
      </c>
      <c r="G891" s="34">
        <v>0</v>
      </c>
      <c r="I891" s="34">
        <v>0</v>
      </c>
      <c r="K891" s="34">
        <v>884</v>
      </c>
      <c r="M891" s="34">
        <v>0</v>
      </c>
      <c r="O891" s="34">
        <v>0</v>
      </c>
      <c r="P891" s="41">
        <v>211344</v>
      </c>
      <c r="Q891" s="34">
        <v>812</v>
      </c>
      <c r="R891" s="34">
        <f t="shared" si="234"/>
        <v>812</v>
      </c>
      <c r="T891" s="34">
        <v>880</v>
      </c>
      <c r="V891" s="34">
        <v>0</v>
      </c>
      <c r="X891" s="34">
        <v>0</v>
      </c>
      <c r="Y891" s="41">
        <v>227379.5</v>
      </c>
      <c r="Z891" s="34">
        <v>0</v>
      </c>
      <c r="AA891" s="34">
        <v>206</v>
      </c>
      <c r="AB891" s="35">
        <f t="shared" si="235"/>
        <v>884</v>
      </c>
      <c r="AC891" s="35">
        <f t="shared" si="236"/>
        <v>880</v>
      </c>
      <c r="AD891" s="35">
        <f t="shared" si="237"/>
        <v>0</v>
      </c>
      <c r="AE891" s="70">
        <f t="shared" si="238"/>
        <v>884</v>
      </c>
      <c r="AF891" s="70">
        <f t="shared" si="239"/>
        <v>2015</v>
      </c>
      <c r="AG891" s="70">
        <f t="shared" si="240"/>
        <v>812</v>
      </c>
      <c r="AH891" s="70">
        <f t="shared" si="241"/>
        <v>2018</v>
      </c>
      <c r="AI891" s="70">
        <f t="shared" si="242"/>
        <v>880</v>
      </c>
      <c r="AJ891" s="70">
        <f t="shared" si="243"/>
        <v>2018</v>
      </c>
      <c r="AK891" s="70" t="str">
        <f t="shared" si="244"/>
        <v/>
      </c>
      <c r="AL891" s="72">
        <f>IF(AK891="Adjust",(_xlfn.XLOOKUP(A891,'Adj factor'!A:A,'Adj factor'!I:I,,0)*AI891),'Aggregate (2)'!AI891)</f>
        <v>880</v>
      </c>
      <c r="AM891" s="72">
        <f t="shared" si="245"/>
        <v>880</v>
      </c>
      <c r="AN891" s="73" t="str">
        <f t="shared" si="246"/>
        <v>Increasing</v>
      </c>
      <c r="AO891" s="42">
        <f>VLOOKUP(B891,'Growthrates source'!A$2:H$49,8,FALSE)</f>
        <v>-0.16643545882510058</v>
      </c>
      <c r="AP891" s="42">
        <f>VLOOKUP(B891,'Growthrates source'!A$2:I$49,9,FALSE)</f>
        <v>0.34338657876279233</v>
      </c>
      <c r="AQ891" s="41">
        <f t="shared" si="247"/>
        <v>473.45338635640582</v>
      </c>
      <c r="AR891" s="41">
        <f t="shared" si="248"/>
        <v>577.11174027307254</v>
      </c>
      <c r="AS891" s="43">
        <f t="shared" si="249"/>
        <v>45.62415809493335</v>
      </c>
      <c r="AT891" s="43">
        <f t="shared" si="250"/>
        <v>38.420773714891361</v>
      </c>
      <c r="AU891" s="43">
        <f t="shared" si="251"/>
        <v>38.701817885957176</v>
      </c>
    </row>
    <row r="892" spans="1:47" x14ac:dyDescent="0.35">
      <c r="A892" t="str">
        <f>_xlfn.XLOOKUP(B892,'country codes'!G:G,'country codes'!H:H,,0)</f>
        <v>Sao Tome and Principe</v>
      </c>
      <c r="B892" s="34" t="s">
        <v>154</v>
      </c>
      <c r="C892" s="41">
        <v>189926.5</v>
      </c>
      <c r="D892" s="34" t="s">
        <v>138</v>
      </c>
      <c r="E892" s="34">
        <v>0</v>
      </c>
      <c r="F892" s="41">
        <v>193756.99999999997</v>
      </c>
      <c r="G892" s="34">
        <v>62</v>
      </c>
      <c r="I892" s="34">
        <v>0</v>
      </c>
      <c r="K892" s="34">
        <v>0</v>
      </c>
      <c r="M892" s="34">
        <v>0</v>
      </c>
      <c r="O892" s="34">
        <v>0</v>
      </c>
      <c r="P892" s="41">
        <v>211344</v>
      </c>
      <c r="Q892" s="34">
        <v>0</v>
      </c>
      <c r="R892" s="34">
        <f t="shared" si="234"/>
        <v>50</v>
      </c>
      <c r="T892" s="34">
        <v>44</v>
      </c>
      <c r="V892" s="34">
        <v>0</v>
      </c>
      <c r="X892" s="34">
        <v>0</v>
      </c>
      <c r="Y892" s="41">
        <v>227379.5</v>
      </c>
      <c r="Z892" s="34">
        <v>0</v>
      </c>
      <c r="AA892" s="34">
        <v>50</v>
      </c>
      <c r="AB892" s="35">
        <f t="shared" si="235"/>
        <v>62</v>
      </c>
      <c r="AC892" s="35">
        <f t="shared" si="236"/>
        <v>44</v>
      </c>
      <c r="AD892" s="35">
        <f t="shared" si="237"/>
        <v>0</v>
      </c>
      <c r="AE892" s="70">
        <f t="shared" si="238"/>
        <v>62</v>
      </c>
      <c r="AF892" s="70">
        <f t="shared" si="239"/>
        <v>2013</v>
      </c>
      <c r="AG892" s="70">
        <f t="shared" si="240"/>
        <v>50</v>
      </c>
      <c r="AH892" s="70" t="str">
        <f t="shared" si="241"/>
        <v>2018 (triag)</v>
      </c>
      <c r="AI892" s="70">
        <f t="shared" si="242"/>
        <v>44</v>
      </c>
      <c r="AJ892" s="70" t="str">
        <f t="shared" si="243"/>
        <v>2018 (triag)</v>
      </c>
      <c r="AK892" s="70" t="str">
        <f t="shared" si="244"/>
        <v>Adjust</v>
      </c>
      <c r="AL892" s="72">
        <f>IF(AK892="Adjust",(_xlfn.XLOOKUP(A892,'Adj factor'!A:A,'Adj factor'!I:I,,0)*AI892),'Aggregate (2)'!AI892)</f>
        <v>50.569140350098266</v>
      </c>
      <c r="AM892" s="72">
        <f t="shared" si="245"/>
        <v>50.569140350098266</v>
      </c>
      <c r="AN892" s="73" t="str">
        <f t="shared" si="246"/>
        <v>Increasing</v>
      </c>
      <c r="AO892" s="42">
        <f>VLOOKUP(B892,'Growthrates source'!A$2:H$49,8,FALSE)</f>
        <v>-0.16643545882510058</v>
      </c>
      <c r="AP892" s="42">
        <f>VLOOKUP(B892,'Growthrates source'!A$2:I$49,9,FALSE)</f>
        <v>0.34338657876279233</v>
      </c>
      <c r="AQ892" s="41">
        <f t="shared" si="247"/>
        <v>114.91587047485578</v>
      </c>
      <c r="AR892" s="41">
        <f t="shared" si="248"/>
        <v>140.07566511482344</v>
      </c>
      <c r="AS892" s="43">
        <f t="shared" si="249"/>
        <v>3.1998843912736059</v>
      </c>
      <c r="AT892" s="43">
        <f t="shared" si="250"/>
        <v>2.3658111893406013</v>
      </c>
      <c r="AU892" s="43">
        <f t="shared" si="251"/>
        <v>2.223997341453309</v>
      </c>
    </row>
    <row r="893" spans="1:47" x14ac:dyDescent="0.35">
      <c r="A893" t="str">
        <f>_xlfn.XLOOKUP(B893,'country codes'!G:G,'country codes'!H:H,,0)</f>
        <v>Sao Tome and Principe</v>
      </c>
      <c r="B893" s="34" t="s">
        <v>154</v>
      </c>
      <c r="C893" s="41">
        <v>189927.5</v>
      </c>
      <c r="D893" s="34" t="s">
        <v>82</v>
      </c>
      <c r="E893" s="34">
        <v>0</v>
      </c>
      <c r="F893" s="41">
        <v>193756.99999999997</v>
      </c>
      <c r="G893" s="34">
        <v>82</v>
      </c>
      <c r="I893" s="34">
        <v>2683</v>
      </c>
      <c r="K893" s="34">
        <v>617</v>
      </c>
      <c r="M893" s="34">
        <v>27</v>
      </c>
      <c r="O893" s="34">
        <v>821</v>
      </c>
      <c r="P893" s="41">
        <v>211344</v>
      </c>
      <c r="Q893" s="34">
        <v>1721</v>
      </c>
      <c r="R893" s="34">
        <f t="shared" si="234"/>
        <v>1721</v>
      </c>
      <c r="T893" s="34">
        <v>349</v>
      </c>
      <c r="V893" s="34">
        <v>3797</v>
      </c>
      <c r="X893" s="34">
        <v>1057</v>
      </c>
      <c r="Y893" s="41">
        <v>227379.5</v>
      </c>
      <c r="Z893" s="34">
        <v>0</v>
      </c>
      <c r="AA893" s="34">
        <v>0</v>
      </c>
      <c r="AB893" s="35">
        <f t="shared" si="235"/>
        <v>2683</v>
      </c>
      <c r="AC893" s="35">
        <f t="shared" si="236"/>
        <v>1721</v>
      </c>
      <c r="AD893" s="35">
        <f t="shared" si="237"/>
        <v>3797</v>
      </c>
      <c r="AE893" s="70">
        <f t="shared" si="238"/>
        <v>82</v>
      </c>
      <c r="AF893" s="70">
        <f t="shared" si="239"/>
        <v>2013</v>
      </c>
      <c r="AG893" s="70">
        <f t="shared" si="240"/>
        <v>1721</v>
      </c>
      <c r="AH893" s="70">
        <f t="shared" si="241"/>
        <v>2018</v>
      </c>
      <c r="AI893" s="70">
        <f t="shared" si="242"/>
        <v>1057</v>
      </c>
      <c r="AJ893" s="70">
        <f t="shared" si="243"/>
        <v>2021</v>
      </c>
      <c r="AK893" s="70" t="str">
        <f t="shared" si="244"/>
        <v>Adjust</v>
      </c>
      <c r="AL893" s="72">
        <f>IF(AK893="Adjust",(_xlfn.XLOOKUP(A893,'Adj factor'!A:A,'Adj factor'!I:I,,0)*AI893),'Aggregate (2)'!AI893)</f>
        <v>1214.8086670466789</v>
      </c>
      <c r="AM893" s="72">
        <f t="shared" si="245"/>
        <v>1721</v>
      </c>
      <c r="AN893" s="73" t="str">
        <f t="shared" si="246"/>
        <v>Decreasing</v>
      </c>
      <c r="AO893" s="42">
        <f>VLOOKUP(B893,'Growthrates source'!A$2:H$49,8,FALSE)</f>
        <v>-0.16643545882510058</v>
      </c>
      <c r="AP893" s="42">
        <f>VLOOKUP(B893,'Growthrates source'!A$2:I$49,9,FALSE)</f>
        <v>0.34338657876279233</v>
      </c>
      <c r="AQ893" s="41">
        <f t="shared" si="247"/>
        <v>0</v>
      </c>
      <c r="AR893" s="41">
        <f t="shared" si="248"/>
        <v>0</v>
      </c>
      <c r="AS893" s="43">
        <f t="shared" si="249"/>
        <v>4.2321051626521884</v>
      </c>
      <c r="AT893" s="43">
        <f t="shared" si="250"/>
        <v>81.431221137103492</v>
      </c>
      <c r="AU893" s="43">
        <f t="shared" si="251"/>
        <v>75.688441570150346</v>
      </c>
    </row>
    <row r="894" spans="1:47" x14ac:dyDescent="0.35">
      <c r="A894" t="str">
        <f>_xlfn.XLOOKUP(B894,'country codes'!G:G,'country codes'!H:H,,0)</f>
        <v>Sao Tome and Principe</v>
      </c>
      <c r="B894" s="34" t="s">
        <v>154</v>
      </c>
      <c r="C894" s="41">
        <v>189928.5</v>
      </c>
      <c r="D894" s="34" t="s">
        <v>60</v>
      </c>
      <c r="E894" s="34">
        <v>84</v>
      </c>
      <c r="F894" s="41">
        <v>193756.99999999997</v>
      </c>
      <c r="G894" s="34">
        <v>22</v>
      </c>
      <c r="I894" s="34">
        <v>528</v>
      </c>
      <c r="K894" s="34">
        <v>6</v>
      </c>
      <c r="M894" s="34">
        <v>225</v>
      </c>
      <c r="O894" s="34">
        <v>264</v>
      </c>
      <c r="P894" s="41">
        <v>211344</v>
      </c>
      <c r="Q894" s="34">
        <v>0</v>
      </c>
      <c r="R894" s="34">
        <f t="shared" si="234"/>
        <v>0</v>
      </c>
      <c r="T894" s="34">
        <v>78</v>
      </c>
      <c r="V894" s="34">
        <v>689</v>
      </c>
      <c r="X894" s="34">
        <v>256</v>
      </c>
      <c r="Y894" s="41">
        <v>227379.5</v>
      </c>
      <c r="Z894" s="34">
        <v>0</v>
      </c>
      <c r="AA894" s="34">
        <v>0</v>
      </c>
      <c r="AB894" s="35">
        <f t="shared" si="235"/>
        <v>528</v>
      </c>
      <c r="AC894" s="35">
        <f t="shared" si="236"/>
        <v>264</v>
      </c>
      <c r="AD894" s="35">
        <f t="shared" si="237"/>
        <v>689</v>
      </c>
      <c r="AE894" s="70">
        <f t="shared" si="238"/>
        <v>22</v>
      </c>
      <c r="AF894" s="70">
        <f t="shared" si="239"/>
        <v>2013</v>
      </c>
      <c r="AG894" s="70">
        <f t="shared" si="240"/>
        <v>264</v>
      </c>
      <c r="AH894" s="70">
        <f t="shared" si="241"/>
        <v>2017</v>
      </c>
      <c r="AI894" s="70">
        <f t="shared" si="242"/>
        <v>256</v>
      </c>
      <c r="AJ894" s="70">
        <f t="shared" si="243"/>
        <v>2021</v>
      </c>
      <c r="AK894" s="70" t="str">
        <f t="shared" si="244"/>
        <v>Adjust</v>
      </c>
      <c r="AL894" s="72">
        <f>IF(AK894="Adjust",(_xlfn.XLOOKUP(A894,'Adj factor'!A:A,'Adj factor'!I:I,,0)*AI894),'Aggregate (2)'!AI894)</f>
        <v>294.22045294602628</v>
      </c>
      <c r="AM894" s="72">
        <f t="shared" si="245"/>
        <v>294.22045294602628</v>
      </c>
      <c r="AN894" s="73" t="str">
        <f t="shared" si="246"/>
        <v>Increasing</v>
      </c>
      <c r="AO894" s="42">
        <f>VLOOKUP(B894,'Growthrates source'!A$2:H$49,8,FALSE)</f>
        <v>-0.16643545882510058</v>
      </c>
      <c r="AP894" s="42">
        <f>VLOOKUP(B894,'Growthrates source'!A$2:I$49,9,FALSE)</f>
        <v>0.34338657876279233</v>
      </c>
      <c r="AQ894" s="41">
        <f t="shared" si="247"/>
        <v>0</v>
      </c>
      <c r="AR894" s="41">
        <f t="shared" si="248"/>
        <v>0</v>
      </c>
      <c r="AS894" s="43">
        <f t="shared" si="249"/>
        <v>1.135442848516441</v>
      </c>
      <c r="AT894" s="43">
        <f t="shared" si="250"/>
        <v>12.491483079718375</v>
      </c>
      <c r="AU894" s="43">
        <f t="shared" si="251"/>
        <v>12.939620895728345</v>
      </c>
    </row>
    <row r="895" spans="1:47" x14ac:dyDescent="0.35">
      <c r="A895" t="str">
        <f>_xlfn.XLOOKUP(B895,'country codes'!G:G,'country codes'!H:H,,0)</f>
        <v>Sao Tome and Principe</v>
      </c>
      <c r="B895" s="34" t="s">
        <v>154</v>
      </c>
      <c r="C895" s="41">
        <v>189929.5</v>
      </c>
      <c r="D895" s="34" t="s">
        <v>127</v>
      </c>
      <c r="E895" s="34">
        <v>0</v>
      </c>
      <c r="F895" s="41">
        <v>193756.99999999997</v>
      </c>
      <c r="G895" s="34">
        <v>0</v>
      </c>
      <c r="I895" s="34">
        <v>0</v>
      </c>
      <c r="K895" s="34">
        <v>0</v>
      </c>
      <c r="M895" s="34">
        <v>0</v>
      </c>
      <c r="O895" s="34">
        <v>0</v>
      </c>
      <c r="P895" s="41">
        <v>211344</v>
      </c>
      <c r="Q895" s="34">
        <v>0</v>
      </c>
      <c r="R895" s="34">
        <f t="shared" si="234"/>
        <v>0</v>
      </c>
      <c r="T895" s="34">
        <v>0</v>
      </c>
      <c r="V895" s="34">
        <v>0</v>
      </c>
      <c r="X895" s="34">
        <v>0</v>
      </c>
      <c r="Y895" s="41">
        <v>227379.5</v>
      </c>
      <c r="Z895" s="34">
        <v>0</v>
      </c>
      <c r="AA895" s="34">
        <v>0</v>
      </c>
      <c r="AB895" s="35">
        <f t="shared" si="235"/>
        <v>0</v>
      </c>
      <c r="AC895" s="35">
        <f t="shared" si="236"/>
        <v>0</v>
      </c>
      <c r="AD895" s="35">
        <f t="shared" si="237"/>
        <v>0</v>
      </c>
      <c r="AE895" s="70">
        <f t="shared" si="238"/>
        <v>0</v>
      </c>
      <c r="AF895" s="70" t="str">
        <f t="shared" si="239"/>
        <v/>
      </c>
      <c r="AG895" s="70">
        <f t="shared" si="240"/>
        <v>0</v>
      </c>
      <c r="AH895" s="70" t="str">
        <f t="shared" si="241"/>
        <v/>
      </c>
      <c r="AI895" s="70">
        <f t="shared" si="242"/>
        <v>0</v>
      </c>
      <c r="AJ895" s="70" t="str">
        <f t="shared" si="243"/>
        <v/>
      </c>
      <c r="AK895" s="70" t="str">
        <f t="shared" si="244"/>
        <v/>
      </c>
      <c r="AL895" s="72">
        <f>IF(AK895="Adjust",(_xlfn.XLOOKUP(A895,'Adj factor'!A:A,'Adj factor'!I:I,,0)*AI895),'Aggregate (2)'!AI895)</f>
        <v>0</v>
      </c>
      <c r="AM895" s="72">
        <f t="shared" si="245"/>
        <v>0</v>
      </c>
      <c r="AN895" s="73" t="str">
        <f t="shared" si="246"/>
        <v>No change</v>
      </c>
      <c r="AO895" s="42">
        <f>VLOOKUP(B895,'Growthrates source'!A$2:H$49,8,FALSE)</f>
        <v>-0.16643545882510058</v>
      </c>
      <c r="AP895" s="42">
        <f>VLOOKUP(B895,'Growthrates source'!A$2:I$49,9,FALSE)</f>
        <v>0.34338657876279233</v>
      </c>
      <c r="AQ895" s="41">
        <f t="shared" si="247"/>
        <v>0</v>
      </c>
      <c r="AR895" s="41">
        <f t="shared" si="248"/>
        <v>0</v>
      </c>
      <c r="AS895" s="43">
        <f t="shared" si="249"/>
        <v>0</v>
      </c>
      <c r="AT895" s="43">
        <f t="shared" si="250"/>
        <v>0</v>
      </c>
      <c r="AU895" s="43">
        <f t="shared" si="251"/>
        <v>0</v>
      </c>
    </row>
    <row r="896" spans="1:47" x14ac:dyDescent="0.35">
      <c r="A896" t="str">
        <f>_xlfn.XLOOKUP(B896,'country codes'!G:G,'country codes'!H:H,,0)</f>
        <v>Sao Tome and Principe</v>
      </c>
      <c r="B896" s="34" t="s">
        <v>154</v>
      </c>
      <c r="C896" s="41">
        <v>189930.5</v>
      </c>
      <c r="D896" s="34" t="s">
        <v>61</v>
      </c>
      <c r="E896" s="34">
        <v>0</v>
      </c>
      <c r="F896" s="41">
        <v>193756.99999999997</v>
      </c>
      <c r="G896" s="34">
        <v>4</v>
      </c>
      <c r="I896" s="34">
        <v>2217</v>
      </c>
      <c r="K896" s="34">
        <v>0</v>
      </c>
      <c r="M896" s="34">
        <v>0</v>
      </c>
      <c r="O896" s="34">
        <v>61</v>
      </c>
      <c r="P896" s="41">
        <v>211344</v>
      </c>
      <c r="Q896" s="34">
        <v>0</v>
      </c>
      <c r="R896" s="34">
        <f t="shared" si="234"/>
        <v>0</v>
      </c>
      <c r="T896" s="34">
        <v>14</v>
      </c>
      <c r="V896" s="34">
        <v>1344</v>
      </c>
      <c r="X896" s="34">
        <v>44</v>
      </c>
      <c r="Y896" s="41">
        <v>227379.5</v>
      </c>
      <c r="Z896" s="34">
        <v>0</v>
      </c>
      <c r="AA896" s="34">
        <v>0</v>
      </c>
      <c r="AB896" s="35">
        <f t="shared" si="235"/>
        <v>2217</v>
      </c>
      <c r="AC896" s="35">
        <f t="shared" si="236"/>
        <v>61</v>
      </c>
      <c r="AD896" s="35">
        <f t="shared" si="237"/>
        <v>1344</v>
      </c>
      <c r="AE896" s="70">
        <f t="shared" si="238"/>
        <v>4</v>
      </c>
      <c r="AF896" s="70">
        <f t="shared" si="239"/>
        <v>2013</v>
      </c>
      <c r="AG896" s="70">
        <f t="shared" si="240"/>
        <v>61</v>
      </c>
      <c r="AH896" s="70">
        <f t="shared" si="241"/>
        <v>2017</v>
      </c>
      <c r="AI896" s="70">
        <f t="shared" si="242"/>
        <v>44</v>
      </c>
      <c r="AJ896" s="70">
        <f t="shared" si="243"/>
        <v>2021</v>
      </c>
      <c r="AK896" s="70" t="str">
        <f t="shared" si="244"/>
        <v>Adjust</v>
      </c>
      <c r="AL896" s="72">
        <f>IF(AK896="Adjust",(_xlfn.XLOOKUP(A896,'Adj factor'!A:A,'Adj factor'!I:I,,0)*AI896),'Aggregate (2)'!AI896)</f>
        <v>50.569140350098266</v>
      </c>
      <c r="AM896" s="72">
        <f t="shared" si="245"/>
        <v>61</v>
      </c>
      <c r="AN896" s="73" t="str">
        <f t="shared" si="246"/>
        <v>Decreasing</v>
      </c>
      <c r="AO896" s="42">
        <f>VLOOKUP(B896,'Growthrates source'!A$2:H$49,8,FALSE)</f>
        <v>-0.16643545882510058</v>
      </c>
      <c r="AP896" s="42">
        <f>VLOOKUP(B896,'Growthrates source'!A$2:I$49,9,FALSE)</f>
        <v>0.34338657876279233</v>
      </c>
      <c r="AQ896" s="41">
        <f t="shared" si="247"/>
        <v>0</v>
      </c>
      <c r="AR896" s="41">
        <f t="shared" si="248"/>
        <v>0</v>
      </c>
      <c r="AS896" s="43">
        <f t="shared" si="249"/>
        <v>0.20644415427571652</v>
      </c>
      <c r="AT896" s="43">
        <f t="shared" si="250"/>
        <v>2.8862896509955331</v>
      </c>
      <c r="AU896" s="43">
        <f t="shared" si="251"/>
        <v>2.6827396489129409</v>
      </c>
    </row>
    <row r="897" spans="1:47" x14ac:dyDescent="0.35">
      <c r="A897" t="str">
        <f>_xlfn.XLOOKUP(B897,'country codes'!G:G,'country codes'!H:H,,0)</f>
        <v>Sao Tome and Principe</v>
      </c>
      <c r="B897" s="34" t="s">
        <v>154</v>
      </c>
      <c r="C897" s="41">
        <v>189931.5</v>
      </c>
      <c r="D897" s="34" t="s">
        <v>62</v>
      </c>
      <c r="E897" s="34">
        <v>0</v>
      </c>
      <c r="F897" s="41">
        <v>193756.99999999997</v>
      </c>
      <c r="G897" s="34">
        <v>24</v>
      </c>
      <c r="I897" s="34">
        <v>4286</v>
      </c>
      <c r="K897" s="34">
        <v>0</v>
      </c>
      <c r="M897" s="34">
        <v>0</v>
      </c>
      <c r="O897" s="34">
        <v>548</v>
      </c>
      <c r="P897" s="41">
        <v>211344</v>
      </c>
      <c r="Q897" s="34">
        <v>0</v>
      </c>
      <c r="R897" s="34">
        <f t="shared" si="234"/>
        <v>0</v>
      </c>
      <c r="T897" s="34">
        <v>26</v>
      </c>
      <c r="V897" s="34">
        <v>0</v>
      </c>
      <c r="X897" s="34">
        <v>245</v>
      </c>
      <c r="Y897" s="41">
        <v>227379.5</v>
      </c>
      <c r="Z897" s="34">
        <v>0</v>
      </c>
      <c r="AA897" s="34">
        <v>0</v>
      </c>
      <c r="AB897" s="35">
        <f t="shared" si="235"/>
        <v>4286</v>
      </c>
      <c r="AC897" s="35">
        <f t="shared" si="236"/>
        <v>548</v>
      </c>
      <c r="AD897" s="35">
        <f t="shared" si="237"/>
        <v>245</v>
      </c>
      <c r="AE897" s="70">
        <f t="shared" si="238"/>
        <v>24</v>
      </c>
      <c r="AF897" s="70">
        <f t="shared" si="239"/>
        <v>2013</v>
      </c>
      <c r="AG897" s="70">
        <f t="shared" si="240"/>
        <v>548</v>
      </c>
      <c r="AH897" s="70">
        <f t="shared" si="241"/>
        <v>2017</v>
      </c>
      <c r="AI897" s="70">
        <f t="shared" si="242"/>
        <v>245</v>
      </c>
      <c r="AJ897" s="70">
        <f t="shared" si="243"/>
        <v>2021</v>
      </c>
      <c r="AK897" s="70" t="str">
        <f t="shared" si="244"/>
        <v>Adjust</v>
      </c>
      <c r="AL897" s="72">
        <f>IF(AK897="Adjust",(_xlfn.XLOOKUP(A897,'Adj factor'!A:A,'Adj factor'!I:I,,0)*AI897),'Aggregate (2)'!AI897)</f>
        <v>281.57816785850173</v>
      </c>
      <c r="AM897" s="72">
        <f t="shared" si="245"/>
        <v>548</v>
      </c>
      <c r="AN897" s="73" t="str">
        <f t="shared" si="246"/>
        <v>Decreasing</v>
      </c>
      <c r="AO897" s="42">
        <f>VLOOKUP(B897,'Growthrates source'!A$2:H$49,8,FALSE)</f>
        <v>-0.16643545882510058</v>
      </c>
      <c r="AP897" s="42">
        <f>VLOOKUP(B897,'Growthrates source'!A$2:I$49,9,FALSE)</f>
        <v>0.34338657876279233</v>
      </c>
      <c r="AQ897" s="41">
        <f t="shared" si="247"/>
        <v>0</v>
      </c>
      <c r="AR897" s="41">
        <f t="shared" si="248"/>
        <v>0</v>
      </c>
      <c r="AS897" s="43">
        <f t="shared" si="249"/>
        <v>1.2386649256542992</v>
      </c>
      <c r="AT897" s="43">
        <f t="shared" si="250"/>
        <v>25.92929063517299</v>
      </c>
      <c r="AU897" s="43">
        <f t="shared" si="251"/>
        <v>24.100677501709697</v>
      </c>
    </row>
    <row r="898" spans="1:47" x14ac:dyDescent="0.35">
      <c r="A898" t="str">
        <f>_xlfn.XLOOKUP(B898,'country codes'!G:G,'country codes'!H:H,,0)</f>
        <v>Sao Tome and Principe</v>
      </c>
      <c r="B898" s="34" t="s">
        <v>154</v>
      </c>
      <c r="C898" s="41">
        <v>189932.5</v>
      </c>
      <c r="D898" s="34" t="s">
        <v>227</v>
      </c>
      <c r="E898" s="34">
        <v>0</v>
      </c>
      <c r="F898" s="41">
        <v>193756.99999999997</v>
      </c>
      <c r="G898" s="34">
        <v>0</v>
      </c>
      <c r="I898" s="34">
        <v>0</v>
      </c>
      <c r="K898" s="34">
        <v>0</v>
      </c>
      <c r="M898" s="34">
        <v>0</v>
      </c>
      <c r="O898" s="34">
        <v>0</v>
      </c>
      <c r="P898" s="41">
        <v>211344</v>
      </c>
      <c r="Q898" s="34">
        <v>0</v>
      </c>
      <c r="R898" s="34">
        <f t="shared" si="234"/>
        <v>0</v>
      </c>
      <c r="T898" s="34">
        <v>0</v>
      </c>
      <c r="V898" s="34">
        <v>0</v>
      </c>
      <c r="X898" s="34">
        <v>0</v>
      </c>
      <c r="Y898" s="41">
        <v>227379.5</v>
      </c>
      <c r="Z898" s="34">
        <v>0</v>
      </c>
      <c r="AA898" s="34">
        <v>0</v>
      </c>
      <c r="AB898" s="35">
        <f t="shared" si="235"/>
        <v>0</v>
      </c>
      <c r="AC898" s="35">
        <f t="shared" si="236"/>
        <v>0</v>
      </c>
      <c r="AD898" s="35">
        <f t="shared" si="237"/>
        <v>0</v>
      </c>
      <c r="AE898" s="70">
        <f t="shared" si="238"/>
        <v>0</v>
      </c>
      <c r="AF898" s="70" t="str">
        <f t="shared" si="239"/>
        <v/>
      </c>
      <c r="AG898" s="70">
        <f t="shared" si="240"/>
        <v>0</v>
      </c>
      <c r="AH898" s="70" t="str">
        <f t="shared" si="241"/>
        <v/>
      </c>
      <c r="AI898" s="70">
        <f t="shared" si="242"/>
        <v>0</v>
      </c>
      <c r="AJ898" s="70" t="str">
        <f t="shared" si="243"/>
        <v/>
      </c>
      <c r="AK898" s="70" t="str">
        <f t="shared" si="244"/>
        <v/>
      </c>
      <c r="AL898" s="72">
        <f>IF(AK898="Adjust",(_xlfn.XLOOKUP(A898,'Adj factor'!A:A,'Adj factor'!I:I,,0)*AI898),'Aggregate (2)'!AI898)</f>
        <v>0</v>
      </c>
      <c r="AM898" s="72">
        <f t="shared" si="245"/>
        <v>0</v>
      </c>
      <c r="AN898" s="73" t="str">
        <f t="shared" si="246"/>
        <v>No change</v>
      </c>
      <c r="AO898" s="42">
        <f>VLOOKUP(B898,'Growthrates source'!A$2:H$49,8,FALSE)</f>
        <v>-0.16643545882510058</v>
      </c>
      <c r="AP898" s="42">
        <f>VLOOKUP(B898,'Growthrates source'!A$2:I$49,9,FALSE)</f>
        <v>0.34338657876279233</v>
      </c>
      <c r="AQ898" s="41">
        <f t="shared" si="247"/>
        <v>0</v>
      </c>
      <c r="AR898" s="41">
        <f t="shared" si="248"/>
        <v>0</v>
      </c>
      <c r="AS898" s="43">
        <f t="shared" si="249"/>
        <v>0</v>
      </c>
      <c r="AT898" s="43">
        <f t="shared" si="250"/>
        <v>0</v>
      </c>
      <c r="AU898" s="43">
        <f t="shared" si="251"/>
        <v>0</v>
      </c>
    </row>
    <row r="899" spans="1:47" x14ac:dyDescent="0.35">
      <c r="A899" t="str">
        <f>_xlfn.XLOOKUP(B899,'country codes'!G:G,'country codes'!H:H,,0)</f>
        <v>Sao Tome and Principe</v>
      </c>
      <c r="B899" s="34" t="s">
        <v>154</v>
      </c>
      <c r="C899" s="41">
        <v>189933.5</v>
      </c>
      <c r="D899" s="34" t="s">
        <v>228</v>
      </c>
      <c r="E899" s="34">
        <v>0</v>
      </c>
      <c r="F899" s="41">
        <v>193756.99999999997</v>
      </c>
      <c r="G899" s="34">
        <v>0</v>
      </c>
      <c r="I899" s="34">
        <v>0</v>
      </c>
      <c r="K899" s="34">
        <v>0</v>
      </c>
      <c r="M899" s="34">
        <v>0</v>
      </c>
      <c r="O899" s="34">
        <v>0</v>
      </c>
      <c r="P899" s="41">
        <v>211344</v>
      </c>
      <c r="Q899" s="34">
        <v>0</v>
      </c>
      <c r="R899" s="34">
        <f t="shared" ref="R899:R962" si="252">MAX(Q899,AA899)</f>
        <v>79</v>
      </c>
      <c r="T899" s="34">
        <v>0</v>
      </c>
      <c r="V899" s="34">
        <v>0</v>
      </c>
      <c r="X899" s="34">
        <v>0</v>
      </c>
      <c r="Y899" s="41">
        <v>227379.5</v>
      </c>
      <c r="Z899" s="34">
        <v>0</v>
      </c>
      <c r="AA899" s="34">
        <v>79</v>
      </c>
      <c r="AB899" s="35">
        <f t="shared" ref="AB899:AB962" si="253">MAX(G899,E899,I899,K899)</f>
        <v>0</v>
      </c>
      <c r="AC899" s="35">
        <f t="shared" ref="AC899:AC962" si="254">MAX(M899,O899,Q899,T899)</f>
        <v>0</v>
      </c>
      <c r="AD899" s="35">
        <f t="shared" ref="AD899:AD962" si="255">MAX(V899,X899,Z899)</f>
        <v>0</v>
      </c>
      <c r="AE899" s="70">
        <f t="shared" ref="AE899:AE962" si="256">IF(G899&gt;0,G899,IF(E899&gt;0,E899,IF(I899&gt;0,I899,K899)))</f>
        <v>0</v>
      </c>
      <c r="AF899" s="70" t="str">
        <f t="shared" ref="AF899:AF962" si="257">IF(AE899&gt;0,_xlfn.XLOOKUP(AE899,$B899:$K899,$B$1:$K$1,,0),"")</f>
        <v/>
      </c>
      <c r="AG899" s="70">
        <f t="shared" ref="AG899:AG962" si="258">IF(R899&gt;0,R899,IF(O899&gt;0,O899,T899))</f>
        <v>79</v>
      </c>
      <c r="AH899" s="70" t="str">
        <f t="shared" ref="AH899:AH962" si="259">IF(AG899&gt;0,_xlfn.XLOOKUP(AG899,$L899:$T899,$L$1:$T$1,,0),"")</f>
        <v>2018 (triag)</v>
      </c>
      <c r="AI899" s="70">
        <f t="shared" ref="AI899:AI962" si="260">IF((IF(Z899&gt;0,Z899,IF(X899&gt;0,X899,IF(V899&gt;0,V899,T899))))=0,AG899,IF(Z899&gt;0,Z899,IF(X899&gt;0,X899,IF(V899&gt;0,V899,T899))))</f>
        <v>79</v>
      </c>
      <c r="AJ899" s="70" t="str">
        <f t="shared" ref="AJ899:AJ962" si="261">IFERROR(IF(AI899&gt;0,_xlfn.XLOOKUP(AI899,$V899:$Z899,$V$1:$Z$1,,0),""),AH899)</f>
        <v>2018 (triag)</v>
      </c>
      <c r="AK899" s="70" t="str">
        <f t="shared" ref="AK899:AK962" si="262">IF(AI899&lt;AG899,"Adjust","")</f>
        <v/>
      </c>
      <c r="AL899" s="72">
        <f>IF(AK899="Adjust",(_xlfn.XLOOKUP(A899,'Adj factor'!A:A,'Adj factor'!I:I,,0)*AI899),'Aggregate (2)'!AI899)</f>
        <v>79</v>
      </c>
      <c r="AM899" s="72">
        <f t="shared" ref="AM899:AM962" si="263">IF(AL899&lt;AG899,AG899,AL899)</f>
        <v>79</v>
      </c>
      <c r="AN899" s="73" t="str">
        <f t="shared" ref="AN899:AN962" si="264">IF(AL899&gt;AG899,"Increasing",IF(AL899&lt;AG899,"Decreasing","No change"))</f>
        <v>No change</v>
      </c>
      <c r="AO899" s="42">
        <f>VLOOKUP(B899,'Growthrates source'!A$2:H$49,8,FALSE)</f>
        <v>-0.16643545882510058</v>
      </c>
      <c r="AP899" s="42">
        <f>VLOOKUP(B899,'Growthrates source'!A$2:I$49,9,FALSE)</f>
        <v>0.34338657876279233</v>
      </c>
      <c r="AQ899" s="41">
        <f t="shared" ref="AQ899:AQ962" si="265">AA899/(EXP(AO899*5))</f>
        <v>181.56707535027212</v>
      </c>
      <c r="AR899" s="41">
        <f t="shared" ref="AR899:AR962" si="266">AA899*EXP(AP899*3)</f>
        <v>221.31955088142104</v>
      </c>
      <c r="AS899" s="43">
        <f t="shared" ref="AS899:AS962" si="267">(AE899*10000)/F899</f>
        <v>0</v>
      </c>
      <c r="AT899" s="43">
        <f t="shared" ref="AT899:AT962" si="268">(AG899*10000)/P899</f>
        <v>3.7379816791581497</v>
      </c>
      <c r="AU899" s="43">
        <f t="shared" ref="AU899:AU962" si="269">(AM899*10000)/Y899</f>
        <v>3.4743677420347923</v>
      </c>
    </row>
    <row r="900" spans="1:47" x14ac:dyDescent="0.35">
      <c r="A900" t="str">
        <f>_xlfn.XLOOKUP(B900,'country codes'!G:G,'country codes'!H:H,,0)</f>
        <v>Sao Tome and Principe</v>
      </c>
      <c r="B900" s="34" t="s">
        <v>154</v>
      </c>
      <c r="C900" s="41">
        <v>189934.5</v>
      </c>
      <c r="D900" s="34" t="s">
        <v>229</v>
      </c>
      <c r="E900" s="34">
        <v>0</v>
      </c>
      <c r="F900" s="41">
        <v>193756.99999999997</v>
      </c>
      <c r="G900" s="34">
        <v>0</v>
      </c>
      <c r="I900" s="34">
        <v>0</v>
      </c>
      <c r="K900" s="34">
        <v>0</v>
      </c>
      <c r="M900" s="34">
        <v>0</v>
      </c>
      <c r="O900" s="34">
        <v>0</v>
      </c>
      <c r="P900" s="41">
        <v>211344</v>
      </c>
      <c r="Q900" s="34">
        <v>0</v>
      </c>
      <c r="R900" s="34">
        <f t="shared" si="252"/>
        <v>0</v>
      </c>
      <c r="T900" s="34">
        <v>0</v>
      </c>
      <c r="V900" s="34">
        <v>0</v>
      </c>
      <c r="X900" s="34">
        <v>0</v>
      </c>
      <c r="Y900" s="41">
        <v>227379.5</v>
      </c>
      <c r="Z900" s="34">
        <v>0</v>
      </c>
      <c r="AA900" s="34">
        <v>0</v>
      </c>
      <c r="AB900" s="35">
        <f t="shared" si="253"/>
        <v>0</v>
      </c>
      <c r="AC900" s="35">
        <f t="shared" si="254"/>
        <v>0</v>
      </c>
      <c r="AD900" s="35">
        <f t="shared" si="255"/>
        <v>0</v>
      </c>
      <c r="AE900" s="70">
        <f t="shared" si="256"/>
        <v>0</v>
      </c>
      <c r="AF900" s="70" t="str">
        <f t="shared" si="257"/>
        <v/>
      </c>
      <c r="AG900" s="70">
        <f t="shared" si="258"/>
        <v>0</v>
      </c>
      <c r="AH900" s="70" t="str">
        <f t="shared" si="259"/>
        <v/>
      </c>
      <c r="AI900" s="70">
        <f t="shared" si="260"/>
        <v>0</v>
      </c>
      <c r="AJ900" s="70" t="str">
        <f t="shared" si="261"/>
        <v/>
      </c>
      <c r="AK900" s="70" t="str">
        <f t="shared" si="262"/>
        <v/>
      </c>
      <c r="AL900" s="72">
        <f>IF(AK900="Adjust",(_xlfn.XLOOKUP(A900,'Adj factor'!A:A,'Adj factor'!I:I,,0)*AI900),'Aggregate (2)'!AI900)</f>
        <v>0</v>
      </c>
      <c r="AM900" s="72">
        <f t="shared" si="263"/>
        <v>0</v>
      </c>
      <c r="AN900" s="73" t="str">
        <f t="shared" si="264"/>
        <v>No change</v>
      </c>
      <c r="AO900" s="42">
        <f>VLOOKUP(B900,'Growthrates source'!A$2:H$49,8,FALSE)</f>
        <v>-0.16643545882510058</v>
      </c>
      <c r="AP900" s="42">
        <f>VLOOKUP(B900,'Growthrates source'!A$2:I$49,9,FALSE)</f>
        <v>0.34338657876279233</v>
      </c>
      <c r="AQ900" s="41">
        <f t="shared" si="265"/>
        <v>0</v>
      </c>
      <c r="AR900" s="41">
        <f t="shared" si="266"/>
        <v>0</v>
      </c>
      <c r="AS900" s="43">
        <f t="shared" si="267"/>
        <v>0</v>
      </c>
      <c r="AT900" s="43">
        <f t="shared" si="268"/>
        <v>0</v>
      </c>
      <c r="AU900" s="43">
        <f t="shared" si="269"/>
        <v>0</v>
      </c>
    </row>
    <row r="901" spans="1:47" x14ac:dyDescent="0.35">
      <c r="A901" t="str">
        <f>_xlfn.XLOOKUP(B901,'country codes'!G:G,'country codes'!H:H,,0)</f>
        <v>Sao Tome and Principe</v>
      </c>
      <c r="B901" s="34" t="s">
        <v>154</v>
      </c>
      <c r="C901" s="41">
        <v>189935.5</v>
      </c>
      <c r="D901" s="34" t="s">
        <v>133</v>
      </c>
      <c r="E901" s="34">
        <v>0</v>
      </c>
      <c r="F901" s="41">
        <v>193756.99999999997</v>
      </c>
      <c r="G901" s="34">
        <v>0</v>
      </c>
      <c r="I901" s="34">
        <v>0</v>
      </c>
      <c r="K901" s="34">
        <v>0</v>
      </c>
      <c r="M901" s="34">
        <v>0</v>
      </c>
      <c r="O901" s="34">
        <v>0</v>
      </c>
      <c r="P901" s="41">
        <v>211344</v>
      </c>
      <c r="Q901" s="34">
        <v>0</v>
      </c>
      <c r="R901" s="34">
        <f t="shared" si="252"/>
        <v>146</v>
      </c>
      <c r="T901" s="34">
        <v>0</v>
      </c>
      <c r="V901" s="34">
        <v>0</v>
      </c>
      <c r="X901" s="34">
        <v>0</v>
      </c>
      <c r="Y901" s="41">
        <v>227379.5</v>
      </c>
      <c r="Z901" s="34">
        <v>0</v>
      </c>
      <c r="AA901" s="34">
        <v>146</v>
      </c>
      <c r="AB901" s="35">
        <f t="shared" si="253"/>
        <v>0</v>
      </c>
      <c r="AC901" s="35">
        <f t="shared" si="254"/>
        <v>0</v>
      </c>
      <c r="AD901" s="35">
        <f t="shared" si="255"/>
        <v>0</v>
      </c>
      <c r="AE901" s="70">
        <f t="shared" si="256"/>
        <v>0</v>
      </c>
      <c r="AF901" s="70" t="str">
        <f t="shared" si="257"/>
        <v/>
      </c>
      <c r="AG901" s="70">
        <f t="shared" si="258"/>
        <v>146</v>
      </c>
      <c r="AH901" s="70" t="str">
        <f t="shared" si="259"/>
        <v>2018 (triag)</v>
      </c>
      <c r="AI901" s="70">
        <f t="shared" si="260"/>
        <v>146</v>
      </c>
      <c r="AJ901" s="70" t="str">
        <f t="shared" si="261"/>
        <v>2018 (triag)</v>
      </c>
      <c r="AK901" s="70" t="str">
        <f t="shared" si="262"/>
        <v/>
      </c>
      <c r="AL901" s="72">
        <f>IF(AK901="Adjust",(_xlfn.XLOOKUP(A901,'Adj factor'!A:A,'Adj factor'!I:I,,0)*AI901),'Aggregate (2)'!AI901)</f>
        <v>146</v>
      </c>
      <c r="AM901" s="72">
        <f t="shared" si="263"/>
        <v>146</v>
      </c>
      <c r="AN901" s="73" t="str">
        <f t="shared" si="264"/>
        <v>No change</v>
      </c>
      <c r="AO901" s="42">
        <f>VLOOKUP(B901,'Growthrates source'!A$2:H$49,8,FALSE)</f>
        <v>-0.16643545882510058</v>
      </c>
      <c r="AP901" s="42">
        <f>VLOOKUP(B901,'Growthrates source'!A$2:I$49,9,FALSE)</f>
        <v>0.34338657876279233</v>
      </c>
      <c r="AQ901" s="41">
        <f t="shared" si="265"/>
        <v>335.5543417865789</v>
      </c>
      <c r="AR901" s="41">
        <f t="shared" si="266"/>
        <v>409.02094213528443</v>
      </c>
      <c r="AS901" s="43">
        <f t="shared" si="267"/>
        <v>0</v>
      </c>
      <c r="AT901" s="43">
        <f t="shared" si="268"/>
        <v>6.908168672874555</v>
      </c>
      <c r="AU901" s="43">
        <f t="shared" si="269"/>
        <v>6.4209834219883497</v>
      </c>
    </row>
    <row r="902" spans="1:47" x14ac:dyDescent="0.35">
      <c r="A902" t="str">
        <f>_xlfn.XLOOKUP(B902,'country codes'!G:G,'country codes'!H:H,,0)</f>
        <v>Sao Tome and Principe</v>
      </c>
      <c r="B902" s="34" t="s">
        <v>154</v>
      </c>
      <c r="C902" s="41">
        <v>189936.5</v>
      </c>
      <c r="D902" s="34" t="s">
        <v>230</v>
      </c>
      <c r="E902" s="34">
        <v>0</v>
      </c>
      <c r="F902" s="41">
        <v>193756.99999999997</v>
      </c>
      <c r="G902" s="34">
        <v>0</v>
      </c>
      <c r="I902" s="34">
        <v>0</v>
      </c>
      <c r="K902" s="34">
        <v>0</v>
      </c>
      <c r="M902" s="34">
        <v>0</v>
      </c>
      <c r="O902" s="34">
        <v>0</v>
      </c>
      <c r="P902" s="41">
        <v>211344</v>
      </c>
      <c r="Q902" s="34">
        <v>0</v>
      </c>
      <c r="R902" s="34">
        <f t="shared" si="252"/>
        <v>0</v>
      </c>
      <c r="T902" s="34">
        <v>0</v>
      </c>
      <c r="V902" s="34">
        <v>0</v>
      </c>
      <c r="X902" s="34">
        <v>0</v>
      </c>
      <c r="Y902" s="41">
        <v>227379.5</v>
      </c>
      <c r="Z902" s="34">
        <v>0</v>
      </c>
      <c r="AA902" s="34">
        <v>0</v>
      </c>
      <c r="AB902" s="35">
        <f t="shared" si="253"/>
        <v>0</v>
      </c>
      <c r="AC902" s="35">
        <f t="shared" si="254"/>
        <v>0</v>
      </c>
      <c r="AD902" s="35">
        <f t="shared" si="255"/>
        <v>0</v>
      </c>
      <c r="AE902" s="70">
        <f t="shared" si="256"/>
        <v>0</v>
      </c>
      <c r="AF902" s="70" t="str">
        <f t="shared" si="257"/>
        <v/>
      </c>
      <c r="AG902" s="70">
        <f t="shared" si="258"/>
        <v>0</v>
      </c>
      <c r="AH902" s="70" t="str">
        <f t="shared" si="259"/>
        <v/>
      </c>
      <c r="AI902" s="70">
        <f t="shared" si="260"/>
        <v>0</v>
      </c>
      <c r="AJ902" s="70" t="str">
        <f t="shared" si="261"/>
        <v/>
      </c>
      <c r="AK902" s="70" t="str">
        <f t="shared" si="262"/>
        <v/>
      </c>
      <c r="AL902" s="72">
        <f>IF(AK902="Adjust",(_xlfn.XLOOKUP(A902,'Adj factor'!A:A,'Adj factor'!I:I,,0)*AI902),'Aggregate (2)'!AI902)</f>
        <v>0</v>
      </c>
      <c r="AM902" s="72">
        <f t="shared" si="263"/>
        <v>0</v>
      </c>
      <c r="AN902" s="73" t="str">
        <f t="shared" si="264"/>
        <v>No change</v>
      </c>
      <c r="AO902" s="42">
        <f>VLOOKUP(B902,'Growthrates source'!A$2:H$49,8,FALSE)</f>
        <v>-0.16643545882510058</v>
      </c>
      <c r="AP902" s="42">
        <f>VLOOKUP(B902,'Growthrates source'!A$2:I$49,9,FALSE)</f>
        <v>0.34338657876279233</v>
      </c>
      <c r="AQ902" s="41">
        <f t="shared" si="265"/>
        <v>0</v>
      </c>
      <c r="AR902" s="41">
        <f t="shared" si="266"/>
        <v>0</v>
      </c>
      <c r="AS902" s="43">
        <f t="shared" si="267"/>
        <v>0</v>
      </c>
      <c r="AT902" s="43">
        <f t="shared" si="268"/>
        <v>0</v>
      </c>
      <c r="AU902" s="43">
        <f t="shared" si="269"/>
        <v>0</v>
      </c>
    </row>
    <row r="903" spans="1:47" x14ac:dyDescent="0.35">
      <c r="A903" t="str">
        <f>_xlfn.XLOOKUP(B903,'country codes'!G:G,'country codes'!H:H,,0)</f>
        <v>Sao Tome and Principe</v>
      </c>
      <c r="B903" s="34" t="s">
        <v>154</v>
      </c>
      <c r="C903" s="41">
        <v>189937.5</v>
      </c>
      <c r="D903" s="34" t="s">
        <v>136</v>
      </c>
      <c r="E903" s="34">
        <v>0</v>
      </c>
      <c r="F903" s="41">
        <v>193756.99999999997</v>
      </c>
      <c r="G903" s="34">
        <v>0</v>
      </c>
      <c r="I903" s="34">
        <v>0</v>
      </c>
      <c r="K903" s="34">
        <v>0</v>
      </c>
      <c r="M903" s="34">
        <v>0</v>
      </c>
      <c r="O903" s="34">
        <v>0</v>
      </c>
      <c r="P903" s="41">
        <v>211344</v>
      </c>
      <c r="Q903" s="34">
        <v>0</v>
      </c>
      <c r="R903" s="34">
        <f t="shared" si="252"/>
        <v>0</v>
      </c>
      <c r="T903" s="34">
        <v>0</v>
      </c>
      <c r="V903" s="34">
        <v>0</v>
      </c>
      <c r="X903" s="34">
        <v>0</v>
      </c>
      <c r="Y903" s="41">
        <v>227379.5</v>
      </c>
      <c r="Z903" s="34">
        <v>0</v>
      </c>
      <c r="AA903" s="34">
        <v>0</v>
      </c>
      <c r="AB903" s="35">
        <f t="shared" si="253"/>
        <v>0</v>
      </c>
      <c r="AC903" s="35">
        <f t="shared" si="254"/>
        <v>0</v>
      </c>
      <c r="AD903" s="35">
        <f t="shared" si="255"/>
        <v>0</v>
      </c>
      <c r="AE903" s="70">
        <f t="shared" si="256"/>
        <v>0</v>
      </c>
      <c r="AF903" s="70" t="str">
        <f t="shared" si="257"/>
        <v/>
      </c>
      <c r="AG903" s="70">
        <f t="shared" si="258"/>
        <v>0</v>
      </c>
      <c r="AH903" s="70" t="str">
        <f t="shared" si="259"/>
        <v/>
      </c>
      <c r="AI903" s="70">
        <f t="shared" si="260"/>
        <v>0</v>
      </c>
      <c r="AJ903" s="70" t="str">
        <f t="shared" si="261"/>
        <v/>
      </c>
      <c r="AK903" s="70" t="str">
        <f t="shared" si="262"/>
        <v/>
      </c>
      <c r="AL903" s="72">
        <f>IF(AK903="Adjust",(_xlfn.XLOOKUP(A903,'Adj factor'!A:A,'Adj factor'!I:I,,0)*AI903),'Aggregate (2)'!AI903)</f>
        <v>0</v>
      </c>
      <c r="AM903" s="72">
        <f t="shared" si="263"/>
        <v>0</v>
      </c>
      <c r="AN903" s="73" t="str">
        <f t="shared" si="264"/>
        <v>No change</v>
      </c>
      <c r="AO903" s="42">
        <f>VLOOKUP(B903,'Growthrates source'!A$2:H$49,8,FALSE)</f>
        <v>-0.16643545882510058</v>
      </c>
      <c r="AP903" s="42">
        <f>VLOOKUP(B903,'Growthrates source'!A$2:I$49,9,FALSE)</f>
        <v>0.34338657876279233</v>
      </c>
      <c r="AQ903" s="41">
        <f t="shared" si="265"/>
        <v>0</v>
      </c>
      <c r="AR903" s="41">
        <f t="shared" si="266"/>
        <v>0</v>
      </c>
      <c r="AS903" s="43">
        <f t="shared" si="267"/>
        <v>0</v>
      </c>
      <c r="AT903" s="43">
        <f t="shared" si="268"/>
        <v>0</v>
      </c>
      <c r="AU903" s="43">
        <f t="shared" si="269"/>
        <v>0</v>
      </c>
    </row>
    <row r="904" spans="1:47" x14ac:dyDescent="0.35">
      <c r="A904" t="str">
        <f>_xlfn.XLOOKUP(B904,'country codes'!G:G,'country codes'!H:H,,0)</f>
        <v>Sao Tome and Principe</v>
      </c>
      <c r="B904" s="34" t="s">
        <v>154</v>
      </c>
      <c r="C904" s="41">
        <v>189938.5</v>
      </c>
      <c r="D904" s="34" t="s">
        <v>231</v>
      </c>
      <c r="E904" s="34">
        <v>0</v>
      </c>
      <c r="F904" s="41">
        <v>193756.99999999997</v>
      </c>
      <c r="G904" s="34">
        <v>0</v>
      </c>
      <c r="I904" s="34">
        <v>0</v>
      </c>
      <c r="K904" s="34">
        <v>0</v>
      </c>
      <c r="M904" s="34">
        <v>0</v>
      </c>
      <c r="O904" s="34">
        <v>0</v>
      </c>
      <c r="P904" s="41">
        <v>211344</v>
      </c>
      <c r="Q904" s="34">
        <v>0</v>
      </c>
      <c r="R904" s="34">
        <f t="shared" si="252"/>
        <v>0</v>
      </c>
      <c r="T904" s="34">
        <v>0</v>
      </c>
      <c r="V904" s="34">
        <v>0</v>
      </c>
      <c r="X904" s="34">
        <v>0</v>
      </c>
      <c r="Y904" s="41">
        <v>227379.5</v>
      </c>
      <c r="Z904" s="34">
        <v>0</v>
      </c>
      <c r="AA904" s="34">
        <v>0</v>
      </c>
      <c r="AB904" s="35">
        <f t="shared" si="253"/>
        <v>0</v>
      </c>
      <c r="AC904" s="35">
        <f t="shared" si="254"/>
        <v>0</v>
      </c>
      <c r="AD904" s="35">
        <f t="shared" si="255"/>
        <v>0</v>
      </c>
      <c r="AE904" s="70">
        <f t="shared" si="256"/>
        <v>0</v>
      </c>
      <c r="AF904" s="70" t="str">
        <f t="shared" si="257"/>
        <v/>
      </c>
      <c r="AG904" s="70">
        <f t="shared" si="258"/>
        <v>0</v>
      </c>
      <c r="AH904" s="70" t="str">
        <f t="shared" si="259"/>
        <v/>
      </c>
      <c r="AI904" s="70">
        <f t="shared" si="260"/>
        <v>0</v>
      </c>
      <c r="AJ904" s="70" t="str">
        <f t="shared" si="261"/>
        <v/>
      </c>
      <c r="AK904" s="70" t="str">
        <f t="shared" si="262"/>
        <v/>
      </c>
      <c r="AL904" s="72">
        <f>IF(AK904="Adjust",(_xlfn.XLOOKUP(A904,'Adj factor'!A:A,'Adj factor'!I:I,,0)*AI904),'Aggregate (2)'!AI904)</f>
        <v>0</v>
      </c>
      <c r="AM904" s="72">
        <f t="shared" si="263"/>
        <v>0</v>
      </c>
      <c r="AN904" s="73" t="str">
        <f t="shared" si="264"/>
        <v>No change</v>
      </c>
      <c r="AO904" s="42">
        <f>VLOOKUP(B904,'Growthrates source'!A$2:H$49,8,FALSE)</f>
        <v>-0.16643545882510058</v>
      </c>
      <c r="AP904" s="42">
        <f>VLOOKUP(B904,'Growthrates source'!A$2:I$49,9,FALSE)</f>
        <v>0.34338657876279233</v>
      </c>
      <c r="AQ904" s="41">
        <f t="shared" si="265"/>
        <v>0</v>
      </c>
      <c r="AR904" s="41">
        <f t="shared" si="266"/>
        <v>0</v>
      </c>
      <c r="AS904" s="43">
        <f t="shared" si="267"/>
        <v>0</v>
      </c>
      <c r="AT904" s="43">
        <f t="shared" si="268"/>
        <v>0</v>
      </c>
      <c r="AU904" s="43">
        <f t="shared" si="269"/>
        <v>0</v>
      </c>
    </row>
    <row r="905" spans="1:47" x14ac:dyDescent="0.35">
      <c r="A905" t="str">
        <f>_xlfn.XLOOKUP(B905,'country codes'!G:G,'country codes'!H:H,,0)</f>
        <v>Sao Tome and Principe</v>
      </c>
      <c r="B905" s="34" t="s">
        <v>154</v>
      </c>
      <c r="C905" s="41">
        <v>189939.5</v>
      </c>
      <c r="D905" s="34" t="s">
        <v>141</v>
      </c>
      <c r="E905" s="34">
        <v>0</v>
      </c>
      <c r="F905" s="41">
        <v>193756.99999999997</v>
      </c>
      <c r="G905" s="34">
        <v>0</v>
      </c>
      <c r="I905" s="34">
        <v>0</v>
      </c>
      <c r="K905" s="34">
        <v>0</v>
      </c>
      <c r="M905" s="34">
        <v>0</v>
      </c>
      <c r="O905" s="34">
        <v>0</v>
      </c>
      <c r="P905" s="41">
        <v>211344</v>
      </c>
      <c r="Q905" s="34">
        <v>0</v>
      </c>
      <c r="R905" s="34">
        <f t="shared" si="252"/>
        <v>0</v>
      </c>
      <c r="T905" s="34">
        <v>0</v>
      </c>
      <c r="V905" s="34">
        <v>0</v>
      </c>
      <c r="X905" s="34">
        <v>0</v>
      </c>
      <c r="Y905" s="41">
        <v>227379.5</v>
      </c>
      <c r="Z905" s="34">
        <v>0</v>
      </c>
      <c r="AA905" s="34">
        <v>0</v>
      </c>
      <c r="AB905" s="35">
        <f t="shared" si="253"/>
        <v>0</v>
      </c>
      <c r="AC905" s="35">
        <f t="shared" si="254"/>
        <v>0</v>
      </c>
      <c r="AD905" s="35">
        <f t="shared" si="255"/>
        <v>0</v>
      </c>
      <c r="AE905" s="70">
        <f t="shared" si="256"/>
        <v>0</v>
      </c>
      <c r="AF905" s="70" t="str">
        <f t="shared" si="257"/>
        <v/>
      </c>
      <c r="AG905" s="70">
        <f t="shared" si="258"/>
        <v>0</v>
      </c>
      <c r="AH905" s="70" t="str">
        <f t="shared" si="259"/>
        <v/>
      </c>
      <c r="AI905" s="70">
        <f t="shared" si="260"/>
        <v>0</v>
      </c>
      <c r="AJ905" s="70" t="str">
        <f t="shared" si="261"/>
        <v/>
      </c>
      <c r="AK905" s="70" t="str">
        <f t="shared" si="262"/>
        <v/>
      </c>
      <c r="AL905" s="72">
        <f>IF(AK905="Adjust",(_xlfn.XLOOKUP(A905,'Adj factor'!A:A,'Adj factor'!I:I,,0)*AI905),'Aggregate (2)'!AI905)</f>
        <v>0</v>
      </c>
      <c r="AM905" s="72">
        <f t="shared" si="263"/>
        <v>0</v>
      </c>
      <c r="AN905" s="73" t="str">
        <f t="shared" si="264"/>
        <v>No change</v>
      </c>
      <c r="AO905" s="42">
        <f>VLOOKUP(B905,'Growthrates source'!A$2:H$49,8,FALSE)</f>
        <v>-0.16643545882510058</v>
      </c>
      <c r="AP905" s="42">
        <f>VLOOKUP(B905,'Growthrates source'!A$2:I$49,9,FALSE)</f>
        <v>0.34338657876279233</v>
      </c>
      <c r="AQ905" s="41">
        <f t="shared" si="265"/>
        <v>0</v>
      </c>
      <c r="AR905" s="41">
        <f t="shared" si="266"/>
        <v>0</v>
      </c>
      <c r="AS905" s="43">
        <f t="shared" si="267"/>
        <v>0</v>
      </c>
      <c r="AT905" s="43">
        <f t="shared" si="268"/>
        <v>0</v>
      </c>
      <c r="AU905" s="43">
        <f t="shared" si="269"/>
        <v>0</v>
      </c>
    </row>
    <row r="906" spans="1:47" x14ac:dyDescent="0.35">
      <c r="A906" t="str">
        <f>_xlfn.XLOOKUP(B906,'country codes'!G:G,'country codes'!H:H,,0)</f>
        <v>Sao Tome and Principe</v>
      </c>
      <c r="B906" s="34" t="s">
        <v>154</v>
      </c>
      <c r="C906" s="41">
        <v>189940.5</v>
      </c>
      <c r="D906" s="34" t="s">
        <v>232</v>
      </c>
      <c r="E906" s="34">
        <v>0</v>
      </c>
      <c r="F906" s="41">
        <v>193756.99999999997</v>
      </c>
      <c r="G906" s="34">
        <v>0</v>
      </c>
      <c r="I906" s="34">
        <v>0</v>
      </c>
      <c r="K906" s="34">
        <v>0</v>
      </c>
      <c r="M906" s="34">
        <v>0</v>
      </c>
      <c r="O906" s="34">
        <v>0</v>
      </c>
      <c r="P906" s="41">
        <v>211344</v>
      </c>
      <c r="Q906" s="34">
        <v>0</v>
      </c>
      <c r="R906" s="34">
        <f t="shared" si="252"/>
        <v>0</v>
      </c>
      <c r="T906" s="34">
        <v>0</v>
      </c>
      <c r="V906" s="34">
        <v>0</v>
      </c>
      <c r="X906" s="34">
        <v>0</v>
      </c>
      <c r="Y906" s="41">
        <v>227379.5</v>
      </c>
      <c r="Z906" s="34">
        <v>0</v>
      </c>
      <c r="AA906" s="34">
        <v>0</v>
      </c>
      <c r="AB906" s="35">
        <f t="shared" si="253"/>
        <v>0</v>
      </c>
      <c r="AC906" s="35">
        <f t="shared" si="254"/>
        <v>0</v>
      </c>
      <c r="AD906" s="35">
        <f t="shared" si="255"/>
        <v>0</v>
      </c>
      <c r="AE906" s="70">
        <f t="shared" si="256"/>
        <v>0</v>
      </c>
      <c r="AF906" s="70" t="str">
        <f t="shared" si="257"/>
        <v/>
      </c>
      <c r="AG906" s="70">
        <f t="shared" si="258"/>
        <v>0</v>
      </c>
      <c r="AH906" s="70" t="str">
        <f t="shared" si="259"/>
        <v/>
      </c>
      <c r="AI906" s="70">
        <f t="shared" si="260"/>
        <v>0</v>
      </c>
      <c r="AJ906" s="70" t="str">
        <f t="shared" si="261"/>
        <v/>
      </c>
      <c r="AK906" s="70" t="str">
        <f t="shared" si="262"/>
        <v/>
      </c>
      <c r="AL906" s="72">
        <f>IF(AK906="Adjust",(_xlfn.XLOOKUP(A906,'Adj factor'!A:A,'Adj factor'!I:I,,0)*AI906),'Aggregate (2)'!AI906)</f>
        <v>0</v>
      </c>
      <c r="AM906" s="72">
        <f t="shared" si="263"/>
        <v>0</v>
      </c>
      <c r="AN906" s="73" t="str">
        <f t="shared" si="264"/>
        <v>No change</v>
      </c>
      <c r="AO906" s="42">
        <f>VLOOKUP(B906,'Growthrates source'!A$2:H$49,8,FALSE)</f>
        <v>-0.16643545882510058</v>
      </c>
      <c r="AP906" s="42">
        <f>VLOOKUP(B906,'Growthrates source'!A$2:I$49,9,FALSE)</f>
        <v>0.34338657876279233</v>
      </c>
      <c r="AQ906" s="41">
        <f t="shared" si="265"/>
        <v>0</v>
      </c>
      <c r="AR906" s="41">
        <f t="shared" si="266"/>
        <v>0</v>
      </c>
      <c r="AS906" s="43">
        <f t="shared" si="267"/>
        <v>0</v>
      </c>
      <c r="AT906" s="43">
        <f t="shared" si="268"/>
        <v>0</v>
      </c>
      <c r="AU906" s="43">
        <f t="shared" si="269"/>
        <v>0</v>
      </c>
    </row>
    <row r="907" spans="1:47" x14ac:dyDescent="0.35">
      <c r="A907" t="str">
        <f>_xlfn.XLOOKUP(B907,'country codes'!G:G,'country codes'!H:H,,0)</f>
        <v>Sao Tome and Principe</v>
      </c>
      <c r="B907" s="34" t="s">
        <v>154</v>
      </c>
      <c r="C907" s="41">
        <v>189941.5</v>
      </c>
      <c r="D907" s="34" t="s">
        <v>233</v>
      </c>
      <c r="E907" s="34">
        <v>0</v>
      </c>
      <c r="F907" s="41">
        <v>193756.99999999997</v>
      </c>
      <c r="G907" s="34">
        <v>0</v>
      </c>
      <c r="I907" s="34">
        <v>0</v>
      </c>
      <c r="K907" s="34">
        <v>0</v>
      </c>
      <c r="M907" s="34">
        <v>0</v>
      </c>
      <c r="O907" s="34">
        <v>0</v>
      </c>
      <c r="P907" s="41">
        <v>211344</v>
      </c>
      <c r="Q907" s="34">
        <v>0</v>
      </c>
      <c r="R907" s="34">
        <f t="shared" si="252"/>
        <v>271</v>
      </c>
      <c r="T907" s="34">
        <v>0</v>
      </c>
      <c r="V907" s="34">
        <v>0</v>
      </c>
      <c r="X907" s="34">
        <v>0</v>
      </c>
      <c r="Y907" s="41">
        <v>227379.5</v>
      </c>
      <c r="Z907" s="34">
        <v>0</v>
      </c>
      <c r="AA907" s="34">
        <v>271</v>
      </c>
      <c r="AB907" s="35">
        <f t="shared" si="253"/>
        <v>0</v>
      </c>
      <c r="AC907" s="35">
        <f t="shared" si="254"/>
        <v>0</v>
      </c>
      <c r="AD907" s="35">
        <f t="shared" si="255"/>
        <v>0</v>
      </c>
      <c r="AE907" s="70">
        <f t="shared" si="256"/>
        <v>0</v>
      </c>
      <c r="AF907" s="70" t="str">
        <f t="shared" si="257"/>
        <v/>
      </c>
      <c r="AG907" s="70">
        <f t="shared" si="258"/>
        <v>271</v>
      </c>
      <c r="AH907" s="70" t="str">
        <f t="shared" si="259"/>
        <v>2018 (triag)</v>
      </c>
      <c r="AI907" s="70">
        <f t="shared" si="260"/>
        <v>271</v>
      </c>
      <c r="AJ907" s="70" t="str">
        <f t="shared" si="261"/>
        <v>2018 (triag)</v>
      </c>
      <c r="AK907" s="70" t="str">
        <f t="shared" si="262"/>
        <v/>
      </c>
      <c r="AL907" s="72">
        <f>IF(AK907="Adjust",(_xlfn.XLOOKUP(A907,'Adj factor'!A:A,'Adj factor'!I:I,,0)*AI907),'Aggregate (2)'!AI907)</f>
        <v>271</v>
      </c>
      <c r="AM907" s="72">
        <f t="shared" si="263"/>
        <v>271</v>
      </c>
      <c r="AN907" s="73" t="str">
        <f t="shared" si="264"/>
        <v>No change</v>
      </c>
      <c r="AO907" s="42">
        <f>VLOOKUP(B907,'Growthrates source'!A$2:H$49,8,FALSE)</f>
        <v>-0.16643545882510058</v>
      </c>
      <c r="AP907" s="42">
        <f>VLOOKUP(B907,'Growthrates source'!A$2:I$49,9,FALSE)</f>
        <v>0.34338657876279233</v>
      </c>
      <c r="AQ907" s="41">
        <f t="shared" si="265"/>
        <v>622.84401797371834</v>
      </c>
      <c r="AR907" s="41">
        <f t="shared" si="266"/>
        <v>759.21010492234302</v>
      </c>
      <c r="AS907" s="43">
        <f t="shared" si="267"/>
        <v>0</v>
      </c>
      <c r="AT907" s="43">
        <f t="shared" si="268"/>
        <v>12.822696646226058</v>
      </c>
      <c r="AU907" s="43">
        <f t="shared" si="269"/>
        <v>11.91840073533454</v>
      </c>
    </row>
    <row r="908" spans="1:47" x14ac:dyDescent="0.35">
      <c r="A908" t="str">
        <f>_xlfn.XLOOKUP(B908,'country codes'!G:G,'country codes'!H:H,,0)</f>
        <v>Sao Tome and Principe</v>
      </c>
      <c r="B908" s="34" t="s">
        <v>154</v>
      </c>
      <c r="C908" s="41">
        <v>189942.5</v>
      </c>
      <c r="D908" s="34" t="s">
        <v>134</v>
      </c>
      <c r="E908" s="34">
        <v>0</v>
      </c>
      <c r="F908" s="41">
        <v>193756.99999999997</v>
      </c>
      <c r="G908" s="34">
        <v>0</v>
      </c>
      <c r="I908" s="34">
        <v>0</v>
      </c>
      <c r="K908" s="34">
        <v>0</v>
      </c>
      <c r="M908" s="34">
        <v>0</v>
      </c>
      <c r="O908" s="34">
        <v>0</v>
      </c>
      <c r="P908" s="41">
        <v>211344</v>
      </c>
      <c r="Q908" s="34">
        <v>0</v>
      </c>
      <c r="R908" s="34">
        <f t="shared" si="252"/>
        <v>0</v>
      </c>
      <c r="T908" s="34">
        <v>0</v>
      </c>
      <c r="V908" s="34">
        <v>0</v>
      </c>
      <c r="X908" s="34">
        <v>0</v>
      </c>
      <c r="Y908" s="41">
        <v>227379.5</v>
      </c>
      <c r="Z908" s="34">
        <v>0</v>
      </c>
      <c r="AA908" s="34">
        <v>0</v>
      </c>
      <c r="AB908" s="35">
        <f t="shared" si="253"/>
        <v>0</v>
      </c>
      <c r="AC908" s="35">
        <f t="shared" si="254"/>
        <v>0</v>
      </c>
      <c r="AD908" s="35">
        <f t="shared" si="255"/>
        <v>0</v>
      </c>
      <c r="AE908" s="70">
        <f t="shared" si="256"/>
        <v>0</v>
      </c>
      <c r="AF908" s="70" t="str">
        <f t="shared" si="257"/>
        <v/>
      </c>
      <c r="AG908" s="70">
        <f t="shared" si="258"/>
        <v>0</v>
      </c>
      <c r="AH908" s="70" t="str">
        <f t="shared" si="259"/>
        <v/>
      </c>
      <c r="AI908" s="70">
        <f t="shared" si="260"/>
        <v>0</v>
      </c>
      <c r="AJ908" s="70" t="str">
        <f t="shared" si="261"/>
        <v/>
      </c>
      <c r="AK908" s="70" t="str">
        <f t="shared" si="262"/>
        <v/>
      </c>
      <c r="AL908" s="72">
        <f>IF(AK908="Adjust",(_xlfn.XLOOKUP(A908,'Adj factor'!A:A,'Adj factor'!I:I,,0)*AI908),'Aggregate (2)'!AI908)</f>
        <v>0</v>
      </c>
      <c r="AM908" s="72">
        <f t="shared" si="263"/>
        <v>0</v>
      </c>
      <c r="AN908" s="73" t="str">
        <f t="shared" si="264"/>
        <v>No change</v>
      </c>
      <c r="AO908" s="42">
        <f>VLOOKUP(B908,'Growthrates source'!A$2:H$49,8,FALSE)</f>
        <v>-0.16643545882510058</v>
      </c>
      <c r="AP908" s="42">
        <f>VLOOKUP(B908,'Growthrates source'!A$2:I$49,9,FALSE)</f>
        <v>0.34338657876279233</v>
      </c>
      <c r="AQ908" s="41">
        <f t="shared" si="265"/>
        <v>0</v>
      </c>
      <c r="AR908" s="41">
        <f t="shared" si="266"/>
        <v>0</v>
      </c>
      <c r="AS908" s="43">
        <f t="shared" si="267"/>
        <v>0</v>
      </c>
      <c r="AT908" s="43">
        <f t="shared" si="268"/>
        <v>0</v>
      </c>
      <c r="AU908" s="43">
        <f t="shared" si="269"/>
        <v>0</v>
      </c>
    </row>
    <row r="909" spans="1:47" x14ac:dyDescent="0.35">
      <c r="A909" t="str">
        <f>_xlfn.XLOOKUP(B909,'country codes'!G:G,'country codes'!H:H,,0)</f>
        <v>Sao Tome and Principe</v>
      </c>
      <c r="B909" s="34" t="s">
        <v>154</v>
      </c>
      <c r="C909" s="41">
        <v>189943.5</v>
      </c>
      <c r="D909" s="34" t="s">
        <v>142</v>
      </c>
      <c r="E909" s="34">
        <v>0</v>
      </c>
      <c r="F909" s="41">
        <v>193756.99999999997</v>
      </c>
      <c r="G909" s="34">
        <v>0</v>
      </c>
      <c r="I909" s="34">
        <v>0</v>
      </c>
      <c r="K909" s="34">
        <v>0</v>
      </c>
      <c r="M909" s="34">
        <v>0</v>
      </c>
      <c r="O909" s="34">
        <v>0</v>
      </c>
      <c r="P909" s="41">
        <v>211344</v>
      </c>
      <c r="Q909" s="34">
        <v>0</v>
      </c>
      <c r="R909" s="34">
        <f t="shared" si="252"/>
        <v>0</v>
      </c>
      <c r="T909" s="34">
        <v>0</v>
      </c>
      <c r="V909" s="34">
        <v>0</v>
      </c>
      <c r="X909" s="34">
        <v>0</v>
      </c>
      <c r="Y909" s="41">
        <v>227379.5</v>
      </c>
      <c r="Z909" s="34">
        <v>0</v>
      </c>
      <c r="AA909" s="34">
        <v>0</v>
      </c>
      <c r="AB909" s="35">
        <f t="shared" si="253"/>
        <v>0</v>
      </c>
      <c r="AC909" s="35">
        <f t="shared" si="254"/>
        <v>0</v>
      </c>
      <c r="AD909" s="35">
        <f t="shared" si="255"/>
        <v>0</v>
      </c>
      <c r="AE909" s="70">
        <f t="shared" si="256"/>
        <v>0</v>
      </c>
      <c r="AF909" s="70" t="str">
        <f t="shared" si="257"/>
        <v/>
      </c>
      <c r="AG909" s="70">
        <f t="shared" si="258"/>
        <v>0</v>
      </c>
      <c r="AH909" s="70" t="str">
        <f t="shared" si="259"/>
        <v/>
      </c>
      <c r="AI909" s="70">
        <f t="shared" si="260"/>
        <v>0</v>
      </c>
      <c r="AJ909" s="70" t="str">
        <f t="shared" si="261"/>
        <v/>
      </c>
      <c r="AK909" s="70" t="str">
        <f t="shared" si="262"/>
        <v/>
      </c>
      <c r="AL909" s="72">
        <f>IF(AK909="Adjust",(_xlfn.XLOOKUP(A909,'Adj factor'!A:A,'Adj factor'!I:I,,0)*AI909),'Aggregate (2)'!AI909)</f>
        <v>0</v>
      </c>
      <c r="AM909" s="72">
        <f t="shared" si="263"/>
        <v>0</v>
      </c>
      <c r="AN909" s="73" t="str">
        <f t="shared" si="264"/>
        <v>No change</v>
      </c>
      <c r="AO909" s="42">
        <f>VLOOKUP(B909,'Growthrates source'!A$2:H$49,8,FALSE)</f>
        <v>-0.16643545882510058</v>
      </c>
      <c r="AP909" s="42">
        <f>VLOOKUP(B909,'Growthrates source'!A$2:I$49,9,FALSE)</f>
        <v>0.34338657876279233</v>
      </c>
      <c r="AQ909" s="41">
        <f t="shared" si="265"/>
        <v>0</v>
      </c>
      <c r="AR909" s="41">
        <f t="shared" si="266"/>
        <v>0</v>
      </c>
      <c r="AS909" s="43">
        <f t="shared" si="267"/>
        <v>0</v>
      </c>
      <c r="AT909" s="43">
        <f t="shared" si="268"/>
        <v>0</v>
      </c>
      <c r="AU909" s="43">
        <f t="shared" si="269"/>
        <v>0</v>
      </c>
    </row>
    <row r="910" spans="1:47" x14ac:dyDescent="0.35">
      <c r="A910" t="str">
        <f>_xlfn.XLOOKUP(B910,'country codes'!G:G,'country codes'!H:H,,0)</f>
        <v>Sao Tome and Principe</v>
      </c>
      <c r="B910" s="34" t="s">
        <v>154</v>
      </c>
      <c r="C910" s="41">
        <v>189944.5</v>
      </c>
      <c r="D910" s="34" t="s">
        <v>83</v>
      </c>
      <c r="E910" s="34">
        <v>0</v>
      </c>
      <c r="F910" s="41">
        <v>193756.99999999997</v>
      </c>
      <c r="G910" s="34">
        <v>0</v>
      </c>
      <c r="I910" s="34">
        <v>0</v>
      </c>
      <c r="K910" s="34">
        <v>0</v>
      </c>
      <c r="M910" s="34">
        <v>0</v>
      </c>
      <c r="O910" s="34">
        <v>0</v>
      </c>
      <c r="P910" s="41">
        <v>211344</v>
      </c>
      <c r="Q910" s="34">
        <v>0</v>
      </c>
      <c r="R910" s="34">
        <f t="shared" si="252"/>
        <v>0</v>
      </c>
      <c r="T910" s="34">
        <v>0</v>
      </c>
      <c r="V910" s="34">
        <v>0</v>
      </c>
      <c r="X910" s="34">
        <v>0</v>
      </c>
      <c r="Y910" s="41">
        <v>227379.5</v>
      </c>
      <c r="Z910" s="34">
        <v>0</v>
      </c>
      <c r="AA910" s="34">
        <v>0</v>
      </c>
      <c r="AB910" s="35">
        <f t="shared" si="253"/>
        <v>0</v>
      </c>
      <c r="AC910" s="35">
        <f t="shared" si="254"/>
        <v>0</v>
      </c>
      <c r="AD910" s="35">
        <f t="shared" si="255"/>
        <v>0</v>
      </c>
      <c r="AE910" s="70">
        <f t="shared" si="256"/>
        <v>0</v>
      </c>
      <c r="AF910" s="70" t="str">
        <f t="shared" si="257"/>
        <v/>
      </c>
      <c r="AG910" s="70">
        <f t="shared" si="258"/>
        <v>0</v>
      </c>
      <c r="AH910" s="70" t="str">
        <f t="shared" si="259"/>
        <v/>
      </c>
      <c r="AI910" s="70">
        <f t="shared" si="260"/>
        <v>0</v>
      </c>
      <c r="AJ910" s="70" t="str">
        <f t="shared" si="261"/>
        <v/>
      </c>
      <c r="AK910" s="70" t="str">
        <f t="shared" si="262"/>
        <v/>
      </c>
      <c r="AL910" s="72">
        <f>IF(AK910="Adjust",(_xlfn.XLOOKUP(A910,'Adj factor'!A:A,'Adj factor'!I:I,,0)*AI910),'Aggregate (2)'!AI910)</f>
        <v>0</v>
      </c>
      <c r="AM910" s="72">
        <f t="shared" si="263"/>
        <v>0</v>
      </c>
      <c r="AN910" s="73" t="str">
        <f t="shared" si="264"/>
        <v>No change</v>
      </c>
      <c r="AO910" s="42">
        <f>VLOOKUP(B910,'Growthrates source'!A$2:H$49,8,FALSE)</f>
        <v>-0.16643545882510058</v>
      </c>
      <c r="AP910" s="42">
        <f>VLOOKUP(B910,'Growthrates source'!A$2:I$49,9,FALSE)</f>
        <v>0.34338657876279233</v>
      </c>
      <c r="AQ910" s="41">
        <f t="shared" si="265"/>
        <v>0</v>
      </c>
      <c r="AR910" s="41">
        <f t="shared" si="266"/>
        <v>0</v>
      </c>
      <c r="AS910" s="43">
        <f t="shared" si="267"/>
        <v>0</v>
      </c>
      <c r="AT910" s="43">
        <f t="shared" si="268"/>
        <v>0</v>
      </c>
      <c r="AU910" s="43">
        <f t="shared" si="269"/>
        <v>0</v>
      </c>
    </row>
    <row r="911" spans="1:47" x14ac:dyDescent="0.35">
      <c r="A911" t="str">
        <f>_xlfn.XLOOKUP(B911,'country codes'!G:G,'country codes'!H:H,,0)</f>
        <v>Sao Tome and Principe</v>
      </c>
      <c r="B911" s="34" t="s">
        <v>154</v>
      </c>
      <c r="C911" s="41">
        <v>189945.5</v>
      </c>
      <c r="D911" s="34" t="s">
        <v>84</v>
      </c>
      <c r="E911" s="34">
        <v>0</v>
      </c>
      <c r="F911" s="41">
        <v>193756.99999999997</v>
      </c>
      <c r="G911" s="34">
        <v>0</v>
      </c>
      <c r="I911" s="34">
        <v>0</v>
      </c>
      <c r="K911" s="34">
        <v>0</v>
      </c>
      <c r="M911" s="34">
        <v>0</v>
      </c>
      <c r="O911" s="34">
        <v>0</v>
      </c>
      <c r="P911" s="41">
        <v>211344</v>
      </c>
      <c r="Q911" s="34">
        <v>0</v>
      </c>
      <c r="R911" s="34">
        <f t="shared" si="252"/>
        <v>0</v>
      </c>
      <c r="T911" s="34">
        <v>0</v>
      </c>
      <c r="V911" s="34">
        <v>0</v>
      </c>
      <c r="X911" s="34">
        <v>0</v>
      </c>
      <c r="Y911" s="41">
        <v>227379.5</v>
      </c>
      <c r="Z911" s="34">
        <v>0</v>
      </c>
      <c r="AA911" s="34">
        <v>0</v>
      </c>
      <c r="AB911" s="35">
        <f t="shared" si="253"/>
        <v>0</v>
      </c>
      <c r="AC911" s="35">
        <f t="shared" si="254"/>
        <v>0</v>
      </c>
      <c r="AD911" s="35">
        <f t="shared" si="255"/>
        <v>0</v>
      </c>
      <c r="AE911" s="70">
        <f t="shared" si="256"/>
        <v>0</v>
      </c>
      <c r="AF911" s="70" t="str">
        <f t="shared" si="257"/>
        <v/>
      </c>
      <c r="AG911" s="70">
        <f t="shared" si="258"/>
        <v>0</v>
      </c>
      <c r="AH911" s="70" t="str">
        <f t="shared" si="259"/>
        <v/>
      </c>
      <c r="AI911" s="70">
        <f t="shared" si="260"/>
        <v>0</v>
      </c>
      <c r="AJ911" s="70" t="str">
        <f t="shared" si="261"/>
        <v/>
      </c>
      <c r="AK911" s="70" t="str">
        <f t="shared" si="262"/>
        <v/>
      </c>
      <c r="AL911" s="72">
        <f>IF(AK911="Adjust",(_xlfn.XLOOKUP(A911,'Adj factor'!A:A,'Adj factor'!I:I,,0)*AI911),'Aggregate (2)'!AI911)</f>
        <v>0</v>
      </c>
      <c r="AM911" s="72">
        <f t="shared" si="263"/>
        <v>0</v>
      </c>
      <c r="AN911" s="73" t="str">
        <f t="shared" si="264"/>
        <v>No change</v>
      </c>
      <c r="AO911" s="42">
        <f>VLOOKUP(B911,'Growthrates source'!A$2:H$49,8,FALSE)</f>
        <v>-0.16643545882510058</v>
      </c>
      <c r="AP911" s="42">
        <f>VLOOKUP(B911,'Growthrates source'!A$2:I$49,9,FALSE)</f>
        <v>0.34338657876279233</v>
      </c>
      <c r="AQ911" s="41">
        <f t="shared" si="265"/>
        <v>0</v>
      </c>
      <c r="AR911" s="41">
        <f t="shared" si="266"/>
        <v>0</v>
      </c>
      <c r="AS911" s="43">
        <f t="shared" si="267"/>
        <v>0</v>
      </c>
      <c r="AT911" s="43">
        <f t="shared" si="268"/>
        <v>0</v>
      </c>
      <c r="AU911" s="43">
        <f t="shared" si="269"/>
        <v>0</v>
      </c>
    </row>
    <row r="912" spans="1:47" x14ac:dyDescent="0.35">
      <c r="A912" t="str">
        <f>_xlfn.XLOOKUP(B912,'country codes'!G:G,'country codes'!H:H,,0)</f>
        <v>Sao Tome and Principe</v>
      </c>
      <c r="B912" s="34" t="s">
        <v>154</v>
      </c>
      <c r="C912" s="41">
        <v>189946.5</v>
      </c>
      <c r="D912" s="34" t="s">
        <v>126</v>
      </c>
      <c r="E912" s="34">
        <v>0</v>
      </c>
      <c r="F912" s="41">
        <v>193756.99999999997</v>
      </c>
      <c r="G912" s="34">
        <v>0</v>
      </c>
      <c r="I912" s="34">
        <v>0</v>
      </c>
      <c r="K912" s="34">
        <v>0</v>
      </c>
      <c r="M912" s="34">
        <v>0</v>
      </c>
      <c r="O912" s="34">
        <v>0</v>
      </c>
      <c r="P912" s="41">
        <v>211344</v>
      </c>
      <c r="Q912" s="34">
        <v>0</v>
      </c>
      <c r="R912" s="34">
        <f t="shared" si="252"/>
        <v>0</v>
      </c>
      <c r="T912" s="34">
        <v>0</v>
      </c>
      <c r="V912" s="34">
        <v>0</v>
      </c>
      <c r="X912" s="34">
        <v>0</v>
      </c>
      <c r="Y912" s="41">
        <v>227379.5</v>
      </c>
      <c r="Z912" s="34">
        <v>0</v>
      </c>
      <c r="AA912" s="34">
        <v>0</v>
      </c>
      <c r="AB912" s="35">
        <f t="shared" si="253"/>
        <v>0</v>
      </c>
      <c r="AC912" s="35">
        <f t="shared" si="254"/>
        <v>0</v>
      </c>
      <c r="AD912" s="35">
        <f t="shared" si="255"/>
        <v>0</v>
      </c>
      <c r="AE912" s="70">
        <f t="shared" si="256"/>
        <v>0</v>
      </c>
      <c r="AF912" s="70" t="str">
        <f t="shared" si="257"/>
        <v/>
      </c>
      <c r="AG912" s="70">
        <f t="shared" si="258"/>
        <v>0</v>
      </c>
      <c r="AH912" s="70" t="str">
        <f t="shared" si="259"/>
        <v/>
      </c>
      <c r="AI912" s="70">
        <f t="shared" si="260"/>
        <v>0</v>
      </c>
      <c r="AJ912" s="70" t="str">
        <f t="shared" si="261"/>
        <v/>
      </c>
      <c r="AK912" s="70" t="str">
        <f t="shared" si="262"/>
        <v/>
      </c>
      <c r="AL912" s="72">
        <f>IF(AK912="Adjust",(_xlfn.XLOOKUP(A912,'Adj factor'!A:A,'Adj factor'!I:I,,0)*AI912),'Aggregate (2)'!AI912)</f>
        <v>0</v>
      </c>
      <c r="AM912" s="72">
        <f t="shared" si="263"/>
        <v>0</v>
      </c>
      <c r="AN912" s="73" t="str">
        <f t="shared" si="264"/>
        <v>No change</v>
      </c>
      <c r="AO912" s="42">
        <f>VLOOKUP(B912,'Growthrates source'!A$2:H$49,8,FALSE)</f>
        <v>-0.16643545882510058</v>
      </c>
      <c r="AP912" s="42">
        <f>VLOOKUP(B912,'Growthrates source'!A$2:I$49,9,FALSE)</f>
        <v>0.34338657876279233</v>
      </c>
      <c r="AQ912" s="41">
        <f t="shared" si="265"/>
        <v>0</v>
      </c>
      <c r="AR912" s="41">
        <f t="shared" si="266"/>
        <v>0</v>
      </c>
      <c r="AS912" s="43">
        <f t="shared" si="267"/>
        <v>0</v>
      </c>
      <c r="AT912" s="43">
        <f t="shared" si="268"/>
        <v>0</v>
      </c>
      <c r="AU912" s="43">
        <f t="shared" si="269"/>
        <v>0</v>
      </c>
    </row>
    <row r="913" spans="1:47" x14ac:dyDescent="0.35">
      <c r="A913" t="str">
        <f>_xlfn.XLOOKUP(B913,'country codes'!G:G,'country codes'!H:H,,0)</f>
        <v>Sao Tome and Principe</v>
      </c>
      <c r="B913" s="34" t="s">
        <v>154</v>
      </c>
      <c r="C913" s="41">
        <v>189947.5</v>
      </c>
      <c r="D913" s="34" t="s">
        <v>87</v>
      </c>
      <c r="E913" s="34">
        <v>0</v>
      </c>
      <c r="F913" s="41">
        <v>193756.99999999997</v>
      </c>
      <c r="G913" s="34">
        <v>0</v>
      </c>
      <c r="I913" s="34">
        <v>0</v>
      </c>
      <c r="K913" s="34">
        <v>0</v>
      </c>
      <c r="M913" s="34">
        <v>0</v>
      </c>
      <c r="O913" s="34">
        <v>0</v>
      </c>
      <c r="P913" s="41">
        <v>211344</v>
      </c>
      <c r="Q913" s="34">
        <v>0</v>
      </c>
      <c r="R913" s="34">
        <f t="shared" si="252"/>
        <v>0</v>
      </c>
      <c r="T913" s="34">
        <v>0</v>
      </c>
      <c r="V913" s="34">
        <v>0</v>
      </c>
      <c r="X913" s="34">
        <v>0</v>
      </c>
      <c r="Y913" s="41">
        <v>227379.5</v>
      </c>
      <c r="Z913" s="34">
        <v>0</v>
      </c>
      <c r="AA913" s="34">
        <v>0</v>
      </c>
      <c r="AB913" s="35">
        <f t="shared" si="253"/>
        <v>0</v>
      </c>
      <c r="AC913" s="35">
        <f t="shared" si="254"/>
        <v>0</v>
      </c>
      <c r="AD913" s="35">
        <f t="shared" si="255"/>
        <v>0</v>
      </c>
      <c r="AE913" s="70">
        <f t="shared" si="256"/>
        <v>0</v>
      </c>
      <c r="AF913" s="70" t="str">
        <f t="shared" si="257"/>
        <v/>
      </c>
      <c r="AG913" s="70">
        <f t="shared" si="258"/>
        <v>0</v>
      </c>
      <c r="AH913" s="70" t="str">
        <f t="shared" si="259"/>
        <v/>
      </c>
      <c r="AI913" s="70">
        <f t="shared" si="260"/>
        <v>0</v>
      </c>
      <c r="AJ913" s="70" t="str">
        <f t="shared" si="261"/>
        <v/>
      </c>
      <c r="AK913" s="70" t="str">
        <f t="shared" si="262"/>
        <v/>
      </c>
      <c r="AL913" s="72">
        <f>IF(AK913="Adjust",(_xlfn.XLOOKUP(A913,'Adj factor'!A:A,'Adj factor'!I:I,,0)*AI913),'Aggregate (2)'!AI913)</f>
        <v>0</v>
      </c>
      <c r="AM913" s="72">
        <f t="shared" si="263"/>
        <v>0</v>
      </c>
      <c r="AN913" s="73" t="str">
        <f t="shared" si="264"/>
        <v>No change</v>
      </c>
      <c r="AO913" s="42">
        <f>VLOOKUP(B913,'Growthrates source'!A$2:H$49,8,FALSE)</f>
        <v>-0.16643545882510058</v>
      </c>
      <c r="AP913" s="42">
        <f>VLOOKUP(B913,'Growthrates source'!A$2:I$49,9,FALSE)</f>
        <v>0.34338657876279233</v>
      </c>
      <c r="AQ913" s="41">
        <f t="shared" si="265"/>
        <v>0</v>
      </c>
      <c r="AR913" s="41">
        <f t="shared" si="266"/>
        <v>0</v>
      </c>
      <c r="AS913" s="43">
        <f t="shared" si="267"/>
        <v>0</v>
      </c>
      <c r="AT913" s="43">
        <f t="shared" si="268"/>
        <v>0</v>
      </c>
      <c r="AU913" s="43">
        <f t="shared" si="269"/>
        <v>0</v>
      </c>
    </row>
    <row r="914" spans="1:47" x14ac:dyDescent="0.35">
      <c r="A914" t="str">
        <f>_xlfn.XLOOKUP(B914,'country codes'!G:G,'country codes'!H:H,,0)</f>
        <v>Eswatini</v>
      </c>
      <c r="B914" s="34" t="s">
        <v>160</v>
      </c>
      <c r="C914" s="41">
        <v>1111443.9999999998</v>
      </c>
      <c r="D914" s="34" t="s">
        <v>135</v>
      </c>
      <c r="E914" s="34">
        <v>0</v>
      </c>
      <c r="F914" s="41">
        <v>1118318.9999999998</v>
      </c>
      <c r="G914" s="34">
        <v>0</v>
      </c>
      <c r="H914" s="34">
        <v>1125865.0000000005</v>
      </c>
      <c r="I914" s="34">
        <v>0</v>
      </c>
      <c r="J914" s="34">
        <v>1133935.9999999998</v>
      </c>
      <c r="K914" s="34">
        <v>0</v>
      </c>
      <c r="L914" s="34">
        <v>1142524</v>
      </c>
      <c r="M914" s="34">
        <v>220</v>
      </c>
      <c r="N914" s="34">
        <v>1151390.5000000002</v>
      </c>
      <c r="O914" s="34">
        <v>425</v>
      </c>
      <c r="P914" s="41">
        <v>1160427.5</v>
      </c>
      <c r="Q914" s="34">
        <v>556</v>
      </c>
      <c r="R914" s="34">
        <f t="shared" si="252"/>
        <v>556</v>
      </c>
      <c r="S914" s="34">
        <v>1169612.9999999998</v>
      </c>
      <c r="T914" s="34">
        <v>0</v>
      </c>
      <c r="U914" s="34">
        <v>1180654.9999999998</v>
      </c>
      <c r="V914" s="34">
        <v>330</v>
      </c>
      <c r="W914" s="34">
        <v>1192271.0000000002</v>
      </c>
      <c r="X914" s="34">
        <v>0</v>
      </c>
      <c r="Y914" s="41">
        <v>1201670.4999999995</v>
      </c>
      <c r="Z914" s="34">
        <v>4063</v>
      </c>
      <c r="AA914" s="34">
        <v>278</v>
      </c>
      <c r="AB914" s="35">
        <f t="shared" si="253"/>
        <v>0</v>
      </c>
      <c r="AC914" s="35">
        <f t="shared" si="254"/>
        <v>556</v>
      </c>
      <c r="AD914" s="35">
        <f t="shared" si="255"/>
        <v>4063</v>
      </c>
      <c r="AE914" s="70">
        <f t="shared" si="256"/>
        <v>0</v>
      </c>
      <c r="AF914" s="70" t="str">
        <f t="shared" si="257"/>
        <v/>
      </c>
      <c r="AG914" s="70">
        <f t="shared" si="258"/>
        <v>556</v>
      </c>
      <c r="AH914" s="70">
        <f t="shared" si="259"/>
        <v>2018</v>
      </c>
      <c r="AI914" s="70">
        <f t="shared" si="260"/>
        <v>4063</v>
      </c>
      <c r="AJ914" s="70">
        <f t="shared" si="261"/>
        <v>2022</v>
      </c>
      <c r="AK914" s="70" t="str">
        <f t="shared" si="262"/>
        <v/>
      </c>
      <c r="AL914" s="72">
        <f>IF(AK914="Adjust",(_xlfn.XLOOKUP(A914,'Adj factor'!A:A,'Adj factor'!I:I,,0)*AI914),'Aggregate (2)'!AI914)</f>
        <v>4063</v>
      </c>
      <c r="AM914" s="72">
        <f t="shared" si="263"/>
        <v>4063</v>
      </c>
      <c r="AN914" s="73" t="str">
        <f t="shared" si="264"/>
        <v>Increasing</v>
      </c>
      <c r="AO914" s="42">
        <f>VLOOKUP(B914,'Growthrates source'!A$2:H$49,8,FALSE)</f>
        <v>-0.11185567778326533</v>
      </c>
      <c r="AP914" s="42">
        <f>VLOOKUP(B914,'Growthrates source'!A$2:I$49,9,FALSE)</f>
        <v>0.45661638376408309</v>
      </c>
      <c r="AQ914" s="41">
        <f t="shared" si="265"/>
        <v>486.33588306521307</v>
      </c>
      <c r="AR914" s="41">
        <f t="shared" si="266"/>
        <v>1093.862473154031</v>
      </c>
      <c r="AS914" s="43">
        <f t="shared" si="267"/>
        <v>0</v>
      </c>
      <c r="AT914" s="43">
        <f t="shared" si="268"/>
        <v>4.791337675124038</v>
      </c>
      <c r="AU914" s="43">
        <f t="shared" si="269"/>
        <v>33.811265234521457</v>
      </c>
    </row>
    <row r="915" spans="1:47" x14ac:dyDescent="0.35">
      <c r="A915" t="str">
        <f>_xlfn.XLOOKUP(B915,'country codes'!G:G,'country codes'!H:H,,0)</f>
        <v>Eswatini</v>
      </c>
      <c r="B915" s="34" t="s">
        <v>160</v>
      </c>
      <c r="C915" s="41">
        <v>1111445</v>
      </c>
      <c r="D915" s="34" t="s">
        <v>139</v>
      </c>
      <c r="E915" s="34">
        <v>0</v>
      </c>
      <c r="F915" s="41">
        <v>1118318.9999999998</v>
      </c>
      <c r="G915" s="34">
        <v>7470</v>
      </c>
      <c r="I915" s="34">
        <v>7694</v>
      </c>
      <c r="K915" s="34">
        <v>7952</v>
      </c>
      <c r="M915" s="34">
        <v>8400</v>
      </c>
      <c r="O915" s="34">
        <v>8862</v>
      </c>
      <c r="P915" s="41">
        <v>1160427.5</v>
      </c>
      <c r="Q915" s="34">
        <v>9412</v>
      </c>
      <c r="R915" s="34">
        <f t="shared" si="252"/>
        <v>9412</v>
      </c>
      <c r="T915" s="34">
        <v>0</v>
      </c>
      <c r="V915" s="34">
        <v>6881</v>
      </c>
      <c r="X915" s="34">
        <v>0</v>
      </c>
      <c r="Y915" s="41">
        <v>1201670.4999999995</v>
      </c>
      <c r="Z915" s="34">
        <v>7648</v>
      </c>
      <c r="AA915" s="34">
        <v>2204</v>
      </c>
      <c r="AB915" s="35">
        <f t="shared" si="253"/>
        <v>7952</v>
      </c>
      <c r="AC915" s="35">
        <f t="shared" si="254"/>
        <v>9412</v>
      </c>
      <c r="AD915" s="35">
        <f t="shared" si="255"/>
        <v>7648</v>
      </c>
      <c r="AE915" s="70">
        <f t="shared" si="256"/>
        <v>7470</v>
      </c>
      <c r="AF915" s="70">
        <f t="shared" si="257"/>
        <v>2013</v>
      </c>
      <c r="AG915" s="70">
        <f t="shared" si="258"/>
        <v>9412</v>
      </c>
      <c r="AH915" s="70">
        <f t="shared" si="259"/>
        <v>2018</v>
      </c>
      <c r="AI915" s="70">
        <f t="shared" si="260"/>
        <v>7648</v>
      </c>
      <c r="AJ915" s="70">
        <f t="shared" si="261"/>
        <v>2022</v>
      </c>
      <c r="AK915" s="70" t="str">
        <f t="shared" si="262"/>
        <v>Adjust</v>
      </c>
      <c r="AL915" s="72">
        <f>IF(AK915="Adjust",(_xlfn.XLOOKUP(A915,'Adj factor'!A:A,'Adj factor'!I:I,,0)*AI915),'Aggregate (2)'!AI915)</f>
        <v>10961.569711206301</v>
      </c>
      <c r="AM915" s="72">
        <f t="shared" si="263"/>
        <v>10961.569711206301</v>
      </c>
      <c r="AN915" s="73" t="str">
        <f t="shared" si="264"/>
        <v>Increasing</v>
      </c>
      <c r="AO915" s="42">
        <f>VLOOKUP(B915,'Growthrates source'!A$2:H$49,8,FALSE)</f>
        <v>-0.11185567778326533</v>
      </c>
      <c r="AP915" s="42">
        <f>VLOOKUP(B915,'Growthrates source'!A$2:I$49,9,FALSE)</f>
        <v>0.45661638376408309</v>
      </c>
      <c r="AQ915" s="41">
        <f t="shared" si="265"/>
        <v>3855.6988714954305</v>
      </c>
      <c r="AR915" s="41">
        <f t="shared" si="266"/>
        <v>8672.2046432787211</v>
      </c>
      <c r="AS915" s="43">
        <f t="shared" si="267"/>
        <v>66.796683236178595</v>
      </c>
      <c r="AT915" s="43">
        <f t="shared" si="268"/>
        <v>81.108039924941451</v>
      </c>
      <c r="AU915" s="43">
        <f t="shared" si="269"/>
        <v>91.21942921296899</v>
      </c>
    </row>
    <row r="916" spans="1:47" x14ac:dyDescent="0.35">
      <c r="A916" t="str">
        <f>_xlfn.XLOOKUP(B916,'country codes'!G:G,'country codes'!H:H,,0)</f>
        <v>Eswatini</v>
      </c>
      <c r="B916" s="34" t="s">
        <v>160</v>
      </c>
      <c r="C916" s="41">
        <v>1111446</v>
      </c>
      <c r="D916" s="34" t="s">
        <v>138</v>
      </c>
      <c r="E916" s="34">
        <v>0</v>
      </c>
      <c r="F916" s="41">
        <v>1118318.9999999998</v>
      </c>
      <c r="G916" s="34">
        <v>0</v>
      </c>
      <c r="I916" s="34">
        <v>0</v>
      </c>
      <c r="K916" s="34">
        <v>0</v>
      </c>
      <c r="M916" s="34">
        <v>0</v>
      </c>
      <c r="O916" s="34">
        <v>0</v>
      </c>
      <c r="P916" s="41">
        <v>1160427.5</v>
      </c>
      <c r="Q916" s="34">
        <v>0</v>
      </c>
      <c r="R916" s="34">
        <f t="shared" si="252"/>
        <v>14</v>
      </c>
      <c r="T916" s="34">
        <v>0</v>
      </c>
      <c r="V916" s="34">
        <v>0</v>
      </c>
      <c r="X916" s="34">
        <v>0</v>
      </c>
      <c r="Y916" s="41">
        <v>1201670.4999999995</v>
      </c>
      <c r="Z916" s="34">
        <v>0</v>
      </c>
      <c r="AA916" s="34">
        <v>14</v>
      </c>
      <c r="AB916" s="35">
        <f t="shared" si="253"/>
        <v>0</v>
      </c>
      <c r="AC916" s="35">
        <f t="shared" si="254"/>
        <v>0</v>
      </c>
      <c r="AD916" s="35">
        <f t="shared" si="255"/>
        <v>0</v>
      </c>
      <c r="AE916" s="70">
        <f t="shared" si="256"/>
        <v>0</v>
      </c>
      <c r="AF916" s="70" t="str">
        <f t="shared" si="257"/>
        <v/>
      </c>
      <c r="AG916" s="70">
        <f t="shared" si="258"/>
        <v>14</v>
      </c>
      <c r="AH916" s="70" t="str">
        <f t="shared" si="259"/>
        <v>2018 (triag)</v>
      </c>
      <c r="AI916" s="70">
        <f t="shared" si="260"/>
        <v>14</v>
      </c>
      <c r="AJ916" s="70" t="str">
        <f t="shared" si="261"/>
        <v>2018 (triag)</v>
      </c>
      <c r="AK916" s="70" t="str">
        <f t="shared" si="262"/>
        <v/>
      </c>
      <c r="AL916" s="72">
        <f>IF(AK916="Adjust",(_xlfn.XLOOKUP(A916,'Adj factor'!A:A,'Adj factor'!I:I,,0)*AI916),'Aggregate (2)'!AI916)</f>
        <v>14</v>
      </c>
      <c r="AM916" s="72">
        <f t="shared" si="263"/>
        <v>14</v>
      </c>
      <c r="AN916" s="73" t="str">
        <f t="shared" si="264"/>
        <v>No change</v>
      </c>
      <c r="AO916" s="42">
        <f>VLOOKUP(B916,'Growthrates source'!A$2:H$49,8,FALSE)</f>
        <v>-0.11185567778326533</v>
      </c>
      <c r="AP916" s="42">
        <f>VLOOKUP(B916,'Growthrates source'!A$2:I$49,9,FALSE)</f>
        <v>0.45661638376408309</v>
      </c>
      <c r="AQ916" s="41">
        <f t="shared" si="265"/>
        <v>24.491735118392025</v>
      </c>
      <c r="AR916" s="41">
        <f t="shared" si="266"/>
        <v>55.086599367469191</v>
      </c>
      <c r="AS916" s="43">
        <f t="shared" si="267"/>
        <v>0</v>
      </c>
      <c r="AT916" s="43">
        <f t="shared" si="268"/>
        <v>0.12064519325851895</v>
      </c>
      <c r="AU916" s="43">
        <f t="shared" si="269"/>
        <v>0.11650448271801633</v>
      </c>
    </row>
    <row r="917" spans="1:47" x14ac:dyDescent="0.35">
      <c r="A917" t="str">
        <f>_xlfn.XLOOKUP(B917,'country codes'!G:G,'country codes'!H:H,,0)</f>
        <v>Eswatini</v>
      </c>
      <c r="B917" s="34" t="s">
        <v>160</v>
      </c>
      <c r="C917" s="41">
        <v>1111447</v>
      </c>
      <c r="D917" s="34" t="s">
        <v>82</v>
      </c>
      <c r="E917" s="34">
        <v>3320</v>
      </c>
      <c r="F917" s="41">
        <v>1118318.9999999998</v>
      </c>
      <c r="G917" s="34">
        <v>0</v>
      </c>
      <c r="I917" s="34">
        <v>488</v>
      </c>
      <c r="K917" s="34">
        <v>65</v>
      </c>
      <c r="M917" s="34">
        <v>0</v>
      </c>
      <c r="O917" s="34">
        <v>0</v>
      </c>
      <c r="P917" s="41">
        <v>1160427.5</v>
      </c>
      <c r="Q917" s="34">
        <v>921</v>
      </c>
      <c r="R917" s="34">
        <f t="shared" si="252"/>
        <v>921</v>
      </c>
      <c r="T917" s="34">
        <v>0</v>
      </c>
      <c r="V917" s="34">
        <v>0</v>
      </c>
      <c r="X917" s="34">
        <v>0</v>
      </c>
      <c r="Y917" s="41">
        <v>1201670.4999999995</v>
      </c>
      <c r="Z917" s="34">
        <v>15498</v>
      </c>
      <c r="AA917" s="34">
        <v>281</v>
      </c>
      <c r="AB917" s="35">
        <f t="shared" si="253"/>
        <v>3320</v>
      </c>
      <c r="AC917" s="35">
        <f t="shared" si="254"/>
        <v>921</v>
      </c>
      <c r="AD917" s="35">
        <f t="shared" si="255"/>
        <v>15498</v>
      </c>
      <c r="AE917" s="70">
        <f t="shared" si="256"/>
        <v>3320</v>
      </c>
      <c r="AF917" s="70">
        <f t="shared" si="257"/>
        <v>2012</v>
      </c>
      <c r="AG917" s="70">
        <f t="shared" si="258"/>
        <v>921</v>
      </c>
      <c r="AH917" s="70">
        <f t="shared" si="259"/>
        <v>2018</v>
      </c>
      <c r="AI917" s="70">
        <f t="shared" si="260"/>
        <v>15498</v>
      </c>
      <c r="AJ917" s="70">
        <f t="shared" si="261"/>
        <v>2022</v>
      </c>
      <c r="AK917" s="70" t="str">
        <f t="shared" si="262"/>
        <v/>
      </c>
      <c r="AL917" s="72">
        <f>IF(AK917="Adjust",(_xlfn.XLOOKUP(A917,'Adj factor'!A:A,'Adj factor'!I:I,,0)*AI917),'Aggregate (2)'!AI917)</f>
        <v>15498</v>
      </c>
      <c r="AM917" s="72">
        <f t="shared" si="263"/>
        <v>15498</v>
      </c>
      <c r="AN917" s="73" t="str">
        <f t="shared" si="264"/>
        <v>Increasing</v>
      </c>
      <c r="AO917" s="42">
        <f>VLOOKUP(B917,'Growthrates source'!A$2:H$49,8,FALSE)</f>
        <v>-0.11185567778326533</v>
      </c>
      <c r="AP917" s="42">
        <f>VLOOKUP(B917,'Growthrates source'!A$2:I$49,9,FALSE)</f>
        <v>0.45661638376408309</v>
      </c>
      <c r="AQ917" s="41">
        <f t="shared" si="265"/>
        <v>491.58411201915425</v>
      </c>
      <c r="AR917" s="41">
        <f t="shared" si="266"/>
        <v>1105.6667444470602</v>
      </c>
      <c r="AS917" s="85">
        <f t="shared" si="267"/>
        <v>29.687414771634934</v>
      </c>
      <c r="AT917" s="85">
        <f t="shared" si="268"/>
        <v>7.9367302136497111</v>
      </c>
      <c r="AU917" s="85">
        <f t="shared" si="269"/>
        <v>128.9704623688441</v>
      </c>
    </row>
    <row r="918" spans="1:47" x14ac:dyDescent="0.35">
      <c r="A918" t="str">
        <f>_xlfn.XLOOKUP(B918,'country codes'!G:G,'country codes'!H:H,,0)</f>
        <v>Eswatini</v>
      </c>
      <c r="B918" s="34" t="s">
        <v>160</v>
      </c>
      <c r="C918" s="41">
        <v>1111448</v>
      </c>
      <c r="D918" s="34" t="s">
        <v>60</v>
      </c>
      <c r="E918" s="34">
        <v>768</v>
      </c>
      <c r="F918" s="41">
        <v>1118318.9999999998</v>
      </c>
      <c r="G918" s="34">
        <v>0</v>
      </c>
      <c r="I918" s="34">
        <v>214</v>
      </c>
      <c r="K918" s="34">
        <v>13</v>
      </c>
      <c r="M918" s="34">
        <v>0</v>
      </c>
      <c r="O918" s="34">
        <v>0</v>
      </c>
      <c r="P918" s="41">
        <v>1160427.5</v>
      </c>
      <c r="Q918" s="34">
        <v>275</v>
      </c>
      <c r="R918" s="34">
        <f t="shared" si="252"/>
        <v>275</v>
      </c>
      <c r="T918" s="34">
        <v>0</v>
      </c>
      <c r="V918" s="34">
        <v>0</v>
      </c>
      <c r="X918" s="34">
        <v>0</v>
      </c>
      <c r="Y918" s="41">
        <v>1201670.4999999995</v>
      </c>
      <c r="Z918" s="34">
        <v>338</v>
      </c>
      <c r="AA918" s="34">
        <v>74</v>
      </c>
      <c r="AB918" s="35">
        <f t="shared" si="253"/>
        <v>768</v>
      </c>
      <c r="AC918" s="35">
        <f t="shared" si="254"/>
        <v>275</v>
      </c>
      <c r="AD918" s="35">
        <f t="shared" si="255"/>
        <v>338</v>
      </c>
      <c r="AE918" s="70">
        <f t="shared" si="256"/>
        <v>768</v>
      </c>
      <c r="AF918" s="70">
        <f t="shared" si="257"/>
        <v>2012</v>
      </c>
      <c r="AG918" s="70">
        <f t="shared" si="258"/>
        <v>275</v>
      </c>
      <c r="AH918" s="70">
        <f t="shared" si="259"/>
        <v>2018</v>
      </c>
      <c r="AI918" s="70">
        <f t="shared" si="260"/>
        <v>338</v>
      </c>
      <c r="AJ918" s="70">
        <f t="shared" si="261"/>
        <v>2022</v>
      </c>
      <c r="AK918" s="70" t="str">
        <f t="shared" si="262"/>
        <v/>
      </c>
      <c r="AL918" s="72">
        <f>IF(AK918="Adjust",(_xlfn.XLOOKUP(A918,'Adj factor'!A:A,'Adj factor'!I:I,,0)*AI918),'Aggregate (2)'!AI918)</f>
        <v>338</v>
      </c>
      <c r="AM918" s="72">
        <f t="shared" si="263"/>
        <v>338</v>
      </c>
      <c r="AN918" s="73" t="str">
        <f t="shared" si="264"/>
        <v>Increasing</v>
      </c>
      <c r="AO918" s="42">
        <f>VLOOKUP(B918,'Growthrates source'!A$2:H$49,8,FALSE)</f>
        <v>-0.11185567778326533</v>
      </c>
      <c r="AP918" s="42">
        <f>VLOOKUP(B918,'Growthrates source'!A$2:I$49,9,FALSE)</f>
        <v>0.45661638376408309</v>
      </c>
      <c r="AQ918" s="41">
        <f t="shared" si="265"/>
        <v>129.45631419721499</v>
      </c>
      <c r="AR918" s="41">
        <f t="shared" si="266"/>
        <v>291.17202522805144</v>
      </c>
      <c r="AS918" s="85">
        <f t="shared" si="267"/>
        <v>6.8674501640408518</v>
      </c>
      <c r="AT918" s="43">
        <f t="shared" si="268"/>
        <v>2.3698162961494793</v>
      </c>
      <c r="AU918" s="43">
        <f t="shared" si="269"/>
        <v>2.8127510827635374</v>
      </c>
    </row>
    <row r="919" spans="1:47" x14ac:dyDescent="0.35">
      <c r="A919" t="str">
        <f>_xlfn.XLOOKUP(B919,'country codes'!G:G,'country codes'!H:H,,0)</f>
        <v>Eswatini</v>
      </c>
      <c r="B919" s="34" t="s">
        <v>160</v>
      </c>
      <c r="C919" s="41">
        <v>1111449</v>
      </c>
      <c r="D919" s="34" t="s">
        <v>127</v>
      </c>
      <c r="E919" s="34">
        <v>0</v>
      </c>
      <c r="F919" s="41">
        <v>1118318.9999999998</v>
      </c>
      <c r="G919" s="34">
        <v>0</v>
      </c>
      <c r="I919" s="34">
        <v>0</v>
      </c>
      <c r="K919" s="34">
        <v>0</v>
      </c>
      <c r="M919" s="34">
        <v>0</v>
      </c>
      <c r="O919" s="34">
        <v>0</v>
      </c>
      <c r="P919" s="41">
        <v>1160427.5</v>
      </c>
      <c r="Q919" s="34">
        <v>6324</v>
      </c>
      <c r="R919" s="34">
        <f t="shared" si="252"/>
        <v>6324</v>
      </c>
      <c r="T919" s="34">
        <v>0</v>
      </c>
      <c r="V919" s="34">
        <v>5386</v>
      </c>
      <c r="X919" s="34">
        <v>0</v>
      </c>
      <c r="Y919" s="41">
        <v>1201670.4999999995</v>
      </c>
      <c r="Z919" s="34">
        <v>0</v>
      </c>
      <c r="AA919" s="34">
        <v>6324</v>
      </c>
      <c r="AB919" s="35">
        <f t="shared" si="253"/>
        <v>0</v>
      </c>
      <c r="AC919" s="35">
        <f t="shared" si="254"/>
        <v>6324</v>
      </c>
      <c r="AD919" s="35">
        <f t="shared" si="255"/>
        <v>5386</v>
      </c>
      <c r="AE919" s="70">
        <f t="shared" si="256"/>
        <v>0</v>
      </c>
      <c r="AF919" s="70" t="str">
        <f t="shared" si="257"/>
        <v/>
      </c>
      <c r="AG919" s="70">
        <f t="shared" si="258"/>
        <v>6324</v>
      </c>
      <c r="AH919" s="70">
        <f t="shared" si="259"/>
        <v>2018</v>
      </c>
      <c r="AI919" s="70">
        <f t="shared" si="260"/>
        <v>5386</v>
      </c>
      <c r="AJ919" s="70">
        <f t="shared" si="261"/>
        <v>2020</v>
      </c>
      <c r="AK919" s="70" t="str">
        <f t="shared" si="262"/>
        <v>Adjust</v>
      </c>
      <c r="AL919" s="72">
        <f>IF(AK919="Adjust",(_xlfn.XLOOKUP(A919,'Adj factor'!A:A,'Adj factor'!I:I,,0)*AI919),'Aggregate (2)'!AI919)</f>
        <v>7719.5364101146888</v>
      </c>
      <c r="AM919" s="72">
        <f t="shared" si="263"/>
        <v>7719.5364101146888</v>
      </c>
      <c r="AN919" s="73" t="str">
        <f t="shared" si="264"/>
        <v>Increasing</v>
      </c>
      <c r="AO919" s="42">
        <f>VLOOKUP(B919,'Growthrates source'!A$2:H$49,8,FALSE)</f>
        <v>-0.11185567778326533</v>
      </c>
      <c r="AP919" s="42">
        <f>VLOOKUP(B919,'Growthrates source'!A$2:I$49,9,FALSE)</f>
        <v>0.45661638376408309</v>
      </c>
      <c r="AQ919" s="41">
        <f t="shared" si="265"/>
        <v>11063.266634907941</v>
      </c>
      <c r="AR919" s="41">
        <f t="shared" si="266"/>
        <v>24883.403885705367</v>
      </c>
      <c r="AS919" s="43">
        <f t="shared" si="267"/>
        <v>0</v>
      </c>
      <c r="AT919" s="43">
        <f t="shared" si="268"/>
        <v>54.497157297633848</v>
      </c>
      <c r="AU919" s="43">
        <f t="shared" si="269"/>
        <v>64.240042591664618</v>
      </c>
    </row>
    <row r="920" spans="1:47" x14ac:dyDescent="0.35">
      <c r="A920" t="str">
        <f>_xlfn.XLOOKUP(B920,'country codes'!G:G,'country codes'!H:H,,0)</f>
        <v>Eswatini</v>
      </c>
      <c r="B920" s="34" t="s">
        <v>160</v>
      </c>
      <c r="C920" s="41">
        <v>1111450</v>
      </c>
      <c r="D920" s="34" t="s">
        <v>61</v>
      </c>
      <c r="E920" s="34">
        <v>0</v>
      </c>
      <c r="F920" s="41">
        <v>1118318.9999999998</v>
      </c>
      <c r="G920" s="34">
        <v>0</v>
      </c>
      <c r="I920" s="34">
        <v>0</v>
      </c>
      <c r="K920" s="34">
        <v>15</v>
      </c>
      <c r="M920" s="34">
        <v>0</v>
      </c>
      <c r="O920" s="34">
        <v>0</v>
      </c>
      <c r="P920" s="41">
        <v>1160427.5</v>
      </c>
      <c r="Q920" s="34">
        <v>31</v>
      </c>
      <c r="R920" s="34">
        <f t="shared" si="252"/>
        <v>31</v>
      </c>
      <c r="T920" s="34">
        <v>0</v>
      </c>
      <c r="V920" s="34">
        <v>0</v>
      </c>
      <c r="X920" s="34">
        <v>0</v>
      </c>
      <c r="Y920" s="41">
        <v>1201670.4999999995</v>
      </c>
      <c r="Z920" s="34">
        <v>688</v>
      </c>
      <c r="AA920" s="34">
        <v>0</v>
      </c>
      <c r="AB920" s="35">
        <f t="shared" si="253"/>
        <v>15</v>
      </c>
      <c r="AC920" s="35">
        <f t="shared" si="254"/>
        <v>31</v>
      </c>
      <c r="AD920" s="35">
        <f t="shared" si="255"/>
        <v>688</v>
      </c>
      <c r="AE920" s="70">
        <f t="shared" si="256"/>
        <v>15</v>
      </c>
      <c r="AF920" s="70">
        <f t="shared" si="257"/>
        <v>2015</v>
      </c>
      <c r="AG920" s="70">
        <f t="shared" si="258"/>
        <v>31</v>
      </c>
      <c r="AH920" s="70">
        <f t="shared" si="259"/>
        <v>2018</v>
      </c>
      <c r="AI920" s="70">
        <f t="shared" si="260"/>
        <v>688</v>
      </c>
      <c r="AJ920" s="70">
        <f t="shared" si="261"/>
        <v>2022</v>
      </c>
      <c r="AK920" s="70" t="str">
        <f t="shared" si="262"/>
        <v/>
      </c>
      <c r="AL920" s="72">
        <f>IF(AK920="Adjust",(_xlfn.XLOOKUP(A920,'Adj factor'!A:A,'Adj factor'!I:I,,0)*AI920),'Aggregate (2)'!AI920)</f>
        <v>688</v>
      </c>
      <c r="AM920" s="72">
        <f t="shared" si="263"/>
        <v>688</v>
      </c>
      <c r="AN920" s="73" t="str">
        <f t="shared" si="264"/>
        <v>Increasing</v>
      </c>
      <c r="AO920" s="42">
        <f>VLOOKUP(B920,'Growthrates source'!A$2:H$49,8,FALSE)</f>
        <v>-0.11185567778326533</v>
      </c>
      <c r="AP920" s="42">
        <f>VLOOKUP(B920,'Growthrates source'!A$2:I$49,9,FALSE)</f>
        <v>0.45661638376408309</v>
      </c>
      <c r="AQ920" s="41">
        <f t="shared" si="265"/>
        <v>0</v>
      </c>
      <c r="AR920" s="41">
        <f t="shared" si="266"/>
        <v>0</v>
      </c>
      <c r="AS920" s="43">
        <f t="shared" si="267"/>
        <v>0.13412988601642289</v>
      </c>
      <c r="AT920" s="43">
        <f t="shared" si="268"/>
        <v>0.26714292792957767</v>
      </c>
      <c r="AU920" s="85">
        <f t="shared" si="269"/>
        <v>5.725363150713946</v>
      </c>
    </row>
    <row r="921" spans="1:47" x14ac:dyDescent="0.35">
      <c r="A921" t="str">
        <f>_xlfn.XLOOKUP(B921,'country codes'!G:G,'country codes'!H:H,,0)</f>
        <v>Eswatini</v>
      </c>
      <c r="B921" s="34" t="s">
        <v>160</v>
      </c>
      <c r="C921" s="41">
        <v>1111451</v>
      </c>
      <c r="D921" s="34" t="s">
        <v>62</v>
      </c>
      <c r="E921" s="34">
        <v>4646</v>
      </c>
      <c r="F921" s="41">
        <v>1118318.9999999998</v>
      </c>
      <c r="G921" s="34">
        <v>0</v>
      </c>
      <c r="I921" s="34">
        <v>234</v>
      </c>
      <c r="K921" s="34">
        <v>428</v>
      </c>
      <c r="M921" s="34">
        <v>0</v>
      </c>
      <c r="O921" s="34">
        <v>0</v>
      </c>
      <c r="P921" s="41">
        <v>1160427.5</v>
      </c>
      <c r="Q921" s="34">
        <v>275</v>
      </c>
      <c r="R921" s="34">
        <f t="shared" si="252"/>
        <v>275</v>
      </c>
      <c r="T921" s="34">
        <v>0</v>
      </c>
      <c r="V921" s="34">
        <v>0</v>
      </c>
      <c r="X921" s="34">
        <v>0</v>
      </c>
      <c r="Y921" s="41">
        <v>1201670.4999999995</v>
      </c>
      <c r="Z921" s="34">
        <v>2886</v>
      </c>
      <c r="AA921" s="34">
        <v>187</v>
      </c>
      <c r="AB921" s="35">
        <f t="shared" si="253"/>
        <v>4646</v>
      </c>
      <c r="AC921" s="35">
        <f t="shared" si="254"/>
        <v>275</v>
      </c>
      <c r="AD921" s="35">
        <f t="shared" si="255"/>
        <v>2886</v>
      </c>
      <c r="AE921" s="70">
        <f t="shared" si="256"/>
        <v>4646</v>
      </c>
      <c r="AF921" s="70">
        <f t="shared" si="257"/>
        <v>2012</v>
      </c>
      <c r="AG921" s="70">
        <f t="shared" si="258"/>
        <v>275</v>
      </c>
      <c r="AH921" s="70">
        <f t="shared" si="259"/>
        <v>2018</v>
      </c>
      <c r="AI921" s="70">
        <f t="shared" si="260"/>
        <v>2886</v>
      </c>
      <c r="AJ921" s="70">
        <f t="shared" si="261"/>
        <v>2022</v>
      </c>
      <c r="AK921" s="70" t="str">
        <f t="shared" si="262"/>
        <v/>
      </c>
      <c r="AL921" s="72">
        <f>IF(AK921="Adjust",(_xlfn.XLOOKUP(A921,'Adj factor'!A:A,'Adj factor'!I:I,,0)*AI921),'Aggregate (2)'!AI921)</f>
        <v>2886</v>
      </c>
      <c r="AM921" s="72">
        <f t="shared" si="263"/>
        <v>2886</v>
      </c>
      <c r="AN921" s="73" t="str">
        <f t="shared" si="264"/>
        <v>Increasing</v>
      </c>
      <c r="AO921" s="42">
        <f>VLOOKUP(B921,'Growthrates source'!A$2:H$49,8,FALSE)</f>
        <v>-0.11185567778326533</v>
      </c>
      <c r="AP921" s="42">
        <f>VLOOKUP(B921,'Growthrates source'!A$2:I$49,9,FALSE)</f>
        <v>0.45661638376408309</v>
      </c>
      <c r="AQ921" s="41">
        <f t="shared" si="265"/>
        <v>327.13960479566492</v>
      </c>
      <c r="AR921" s="41">
        <f t="shared" si="266"/>
        <v>735.79957726548139</v>
      </c>
      <c r="AS921" s="85">
        <f t="shared" si="267"/>
        <v>41.544496695486714</v>
      </c>
      <c r="AT921" s="43">
        <f t="shared" si="268"/>
        <v>2.3698162961494793</v>
      </c>
      <c r="AU921" s="43">
        <f t="shared" si="269"/>
        <v>24.016566937442512</v>
      </c>
    </row>
    <row r="922" spans="1:47" x14ac:dyDescent="0.35">
      <c r="A922" t="str">
        <f>_xlfn.XLOOKUP(B922,'country codes'!G:G,'country codes'!H:H,,0)</f>
        <v>Eswatini</v>
      </c>
      <c r="B922" s="34" t="s">
        <v>160</v>
      </c>
      <c r="C922" s="41">
        <v>1111452</v>
      </c>
      <c r="D922" s="34" t="s">
        <v>227</v>
      </c>
      <c r="E922" s="34">
        <v>0</v>
      </c>
      <c r="F922" s="41">
        <v>1118318.9999999998</v>
      </c>
      <c r="G922" s="34">
        <v>0</v>
      </c>
      <c r="I922" s="34">
        <v>0</v>
      </c>
      <c r="K922" s="34">
        <v>0</v>
      </c>
      <c r="M922" s="34">
        <v>0</v>
      </c>
      <c r="O922" s="34">
        <v>0</v>
      </c>
      <c r="P922" s="41">
        <v>1160427.5</v>
      </c>
      <c r="Q922" s="34">
        <v>0</v>
      </c>
      <c r="R922" s="34">
        <f t="shared" si="252"/>
        <v>927</v>
      </c>
      <c r="T922" s="34">
        <v>0</v>
      </c>
      <c r="V922" s="34">
        <v>0</v>
      </c>
      <c r="X922" s="34">
        <v>0</v>
      </c>
      <c r="Y922" s="41">
        <v>1201670.4999999995</v>
      </c>
      <c r="Z922" s="34">
        <v>0</v>
      </c>
      <c r="AA922" s="34">
        <v>927</v>
      </c>
      <c r="AB922" s="35">
        <f t="shared" si="253"/>
        <v>0</v>
      </c>
      <c r="AC922" s="35">
        <f t="shared" si="254"/>
        <v>0</v>
      </c>
      <c r="AD922" s="35">
        <f t="shared" si="255"/>
        <v>0</v>
      </c>
      <c r="AE922" s="70">
        <f t="shared" si="256"/>
        <v>0</v>
      </c>
      <c r="AF922" s="70" t="str">
        <f t="shared" si="257"/>
        <v/>
      </c>
      <c r="AG922" s="70">
        <f t="shared" si="258"/>
        <v>927</v>
      </c>
      <c r="AH922" s="70" t="str">
        <f t="shared" si="259"/>
        <v>2018 (triag)</v>
      </c>
      <c r="AI922" s="70">
        <f t="shared" si="260"/>
        <v>927</v>
      </c>
      <c r="AJ922" s="70" t="str">
        <f t="shared" si="261"/>
        <v>2018 (triag)</v>
      </c>
      <c r="AK922" s="70" t="str">
        <f t="shared" si="262"/>
        <v/>
      </c>
      <c r="AL922" s="72">
        <f>IF(AK922="Adjust",(_xlfn.XLOOKUP(A922,'Adj factor'!A:A,'Adj factor'!I:I,,0)*AI922),'Aggregate (2)'!AI922)</f>
        <v>927</v>
      </c>
      <c r="AM922" s="72">
        <f t="shared" si="263"/>
        <v>927</v>
      </c>
      <c r="AN922" s="73" t="str">
        <f t="shared" si="264"/>
        <v>No change</v>
      </c>
      <c r="AO922" s="42">
        <f>VLOOKUP(B922,'Growthrates source'!A$2:H$49,8,FALSE)</f>
        <v>-0.11185567778326533</v>
      </c>
      <c r="AP922" s="42">
        <f>VLOOKUP(B922,'Growthrates source'!A$2:I$49,9,FALSE)</f>
        <v>0.45661638376408309</v>
      </c>
      <c r="AQ922" s="41">
        <f t="shared" si="265"/>
        <v>1621.7027467678149</v>
      </c>
      <c r="AR922" s="41">
        <f t="shared" si="266"/>
        <v>3647.5198295459959</v>
      </c>
      <c r="AS922" s="43">
        <f t="shared" si="267"/>
        <v>0</v>
      </c>
      <c r="AT922" s="43">
        <f t="shared" si="268"/>
        <v>7.9884352964747904</v>
      </c>
      <c r="AU922" s="43">
        <f t="shared" si="269"/>
        <v>7.7142611056857966</v>
      </c>
    </row>
    <row r="923" spans="1:47" x14ac:dyDescent="0.35">
      <c r="A923" t="str">
        <f>_xlfn.XLOOKUP(B923,'country codes'!G:G,'country codes'!H:H,,0)</f>
        <v>Eswatini</v>
      </c>
      <c r="B923" s="34" t="s">
        <v>160</v>
      </c>
      <c r="C923" s="41">
        <v>1111453</v>
      </c>
      <c r="D923" s="34" t="s">
        <v>228</v>
      </c>
      <c r="E923" s="34">
        <v>0</v>
      </c>
      <c r="F923" s="41">
        <v>1118318.9999999998</v>
      </c>
      <c r="G923" s="34">
        <v>0</v>
      </c>
      <c r="I923" s="34">
        <v>0</v>
      </c>
      <c r="K923" s="34">
        <v>0</v>
      </c>
      <c r="M923" s="34">
        <v>0</v>
      </c>
      <c r="O923" s="34">
        <v>0</v>
      </c>
      <c r="P923" s="41">
        <v>1160427.5</v>
      </c>
      <c r="Q923" s="34">
        <v>0</v>
      </c>
      <c r="R923" s="34">
        <f t="shared" si="252"/>
        <v>195</v>
      </c>
      <c r="T923" s="34">
        <v>0</v>
      </c>
      <c r="V923" s="34">
        <v>0</v>
      </c>
      <c r="X923" s="34">
        <v>0</v>
      </c>
      <c r="Y923" s="41">
        <v>1201670.4999999995</v>
      </c>
      <c r="Z923" s="34">
        <v>0</v>
      </c>
      <c r="AA923" s="34">
        <v>195</v>
      </c>
      <c r="AB923" s="35">
        <f t="shared" si="253"/>
        <v>0</v>
      </c>
      <c r="AC923" s="35">
        <f t="shared" si="254"/>
        <v>0</v>
      </c>
      <c r="AD923" s="35">
        <f t="shared" si="255"/>
        <v>0</v>
      </c>
      <c r="AE923" s="70">
        <f t="shared" si="256"/>
        <v>0</v>
      </c>
      <c r="AF923" s="70" t="str">
        <f t="shared" si="257"/>
        <v/>
      </c>
      <c r="AG923" s="70">
        <f t="shared" si="258"/>
        <v>195</v>
      </c>
      <c r="AH923" s="70" t="str">
        <f t="shared" si="259"/>
        <v>2018 (triag)</v>
      </c>
      <c r="AI923" s="70">
        <f t="shared" si="260"/>
        <v>195</v>
      </c>
      <c r="AJ923" s="70" t="str">
        <f t="shared" si="261"/>
        <v>2018 (triag)</v>
      </c>
      <c r="AK923" s="70" t="str">
        <f t="shared" si="262"/>
        <v/>
      </c>
      <c r="AL923" s="72">
        <f>IF(AK923="Adjust",(_xlfn.XLOOKUP(A923,'Adj factor'!A:A,'Adj factor'!I:I,,0)*AI923),'Aggregate (2)'!AI923)</f>
        <v>195</v>
      </c>
      <c r="AM923" s="72">
        <f t="shared" si="263"/>
        <v>195</v>
      </c>
      <c r="AN923" s="73" t="str">
        <f t="shared" si="264"/>
        <v>No change</v>
      </c>
      <c r="AO923" s="42">
        <f>VLOOKUP(B923,'Growthrates source'!A$2:H$49,8,FALSE)</f>
        <v>-0.11185567778326533</v>
      </c>
      <c r="AP923" s="42">
        <f>VLOOKUP(B923,'Growthrates source'!A$2:I$49,9,FALSE)</f>
        <v>0.45661638376408309</v>
      </c>
      <c r="AQ923" s="41">
        <f t="shared" si="265"/>
        <v>341.13488200617462</v>
      </c>
      <c r="AR923" s="41">
        <f t="shared" si="266"/>
        <v>767.27763404689233</v>
      </c>
      <c r="AS923" s="43">
        <f t="shared" si="267"/>
        <v>0</v>
      </c>
      <c r="AT923" s="43">
        <f t="shared" si="268"/>
        <v>1.6804151918150854</v>
      </c>
      <c r="AU923" s="43">
        <f t="shared" si="269"/>
        <v>1.6227410092866561</v>
      </c>
    </row>
    <row r="924" spans="1:47" x14ac:dyDescent="0.35">
      <c r="A924" t="str">
        <f>_xlfn.XLOOKUP(B924,'country codes'!G:G,'country codes'!H:H,,0)</f>
        <v>Eswatini</v>
      </c>
      <c r="B924" s="34" t="s">
        <v>160</v>
      </c>
      <c r="C924" s="41">
        <v>1111454</v>
      </c>
      <c r="D924" s="34" t="s">
        <v>229</v>
      </c>
      <c r="E924" s="34">
        <v>0</v>
      </c>
      <c r="F924" s="41">
        <v>1118318.9999999998</v>
      </c>
      <c r="G924" s="34">
        <v>0</v>
      </c>
      <c r="I924" s="34">
        <v>0</v>
      </c>
      <c r="K924" s="34">
        <v>0</v>
      </c>
      <c r="M924" s="34">
        <v>0</v>
      </c>
      <c r="O924" s="34">
        <v>0</v>
      </c>
      <c r="P924" s="41">
        <v>1160427.5</v>
      </c>
      <c r="Q924" s="34">
        <v>0</v>
      </c>
      <c r="R924" s="34">
        <f t="shared" si="252"/>
        <v>0</v>
      </c>
      <c r="T924" s="34">
        <v>3</v>
      </c>
      <c r="V924" s="34">
        <v>0</v>
      </c>
      <c r="X924" s="34">
        <v>0</v>
      </c>
      <c r="Y924" s="41">
        <v>1201670.4999999995</v>
      </c>
      <c r="Z924" s="34">
        <v>0</v>
      </c>
      <c r="AA924" s="34">
        <v>0</v>
      </c>
      <c r="AB924" s="35">
        <f t="shared" si="253"/>
        <v>0</v>
      </c>
      <c r="AC924" s="35">
        <f t="shared" si="254"/>
        <v>3</v>
      </c>
      <c r="AD924" s="35">
        <f t="shared" si="255"/>
        <v>0</v>
      </c>
      <c r="AE924" s="70">
        <f t="shared" si="256"/>
        <v>0</v>
      </c>
      <c r="AF924" s="70" t="str">
        <f t="shared" si="257"/>
        <v/>
      </c>
      <c r="AG924" s="70">
        <f t="shared" si="258"/>
        <v>3</v>
      </c>
      <c r="AH924" s="70">
        <f t="shared" si="259"/>
        <v>2019</v>
      </c>
      <c r="AI924" s="70">
        <f t="shared" si="260"/>
        <v>3</v>
      </c>
      <c r="AJ924" s="70">
        <f t="shared" si="261"/>
        <v>2019</v>
      </c>
      <c r="AK924" s="70" t="str">
        <f t="shared" si="262"/>
        <v/>
      </c>
      <c r="AL924" s="72">
        <f>IF(AK924="Adjust",(_xlfn.XLOOKUP(A924,'Adj factor'!A:A,'Adj factor'!I:I,,0)*AI924),'Aggregate (2)'!AI924)</f>
        <v>3</v>
      </c>
      <c r="AM924" s="72">
        <f t="shared" si="263"/>
        <v>3</v>
      </c>
      <c r="AN924" s="73" t="str">
        <f t="shared" si="264"/>
        <v>No change</v>
      </c>
      <c r="AO924" s="42">
        <f>VLOOKUP(B924,'Growthrates source'!A$2:H$49,8,FALSE)</f>
        <v>-0.11185567778326533</v>
      </c>
      <c r="AP924" s="42">
        <f>VLOOKUP(B924,'Growthrates source'!A$2:I$49,9,FALSE)</f>
        <v>0.45661638376408309</v>
      </c>
      <c r="AQ924" s="41">
        <f t="shared" si="265"/>
        <v>0</v>
      </c>
      <c r="AR924" s="41">
        <f t="shared" si="266"/>
        <v>0</v>
      </c>
      <c r="AS924" s="43">
        <f t="shared" si="267"/>
        <v>0</v>
      </c>
      <c r="AT924" s="43">
        <f t="shared" si="268"/>
        <v>2.5852541412539776E-2</v>
      </c>
      <c r="AU924" s="43">
        <f t="shared" si="269"/>
        <v>2.4965246296717786E-2</v>
      </c>
    </row>
    <row r="925" spans="1:47" x14ac:dyDescent="0.35">
      <c r="A925" t="str">
        <f>_xlfn.XLOOKUP(B925,'country codes'!G:G,'country codes'!H:H,,0)</f>
        <v>Eswatini</v>
      </c>
      <c r="B925" s="34" t="s">
        <v>160</v>
      </c>
      <c r="C925" s="41">
        <v>1111455</v>
      </c>
      <c r="D925" s="34" t="s">
        <v>133</v>
      </c>
      <c r="E925" s="34">
        <v>0</v>
      </c>
      <c r="F925" s="41">
        <v>1118318.9999999998</v>
      </c>
      <c r="G925" s="34">
        <v>0</v>
      </c>
      <c r="I925" s="34">
        <v>0</v>
      </c>
      <c r="K925" s="34">
        <v>0</v>
      </c>
      <c r="M925" s="34">
        <v>0</v>
      </c>
      <c r="O925" s="34">
        <v>0</v>
      </c>
      <c r="P925" s="41">
        <v>1160427.5</v>
      </c>
      <c r="Q925" s="34">
        <v>370</v>
      </c>
      <c r="R925" s="34">
        <f t="shared" si="252"/>
        <v>370</v>
      </c>
      <c r="T925" s="34">
        <v>0</v>
      </c>
      <c r="V925" s="34">
        <v>0</v>
      </c>
      <c r="X925" s="34">
        <v>0</v>
      </c>
      <c r="Y925" s="41">
        <v>1201670.4999999995</v>
      </c>
      <c r="Z925" s="34">
        <v>0</v>
      </c>
      <c r="AA925" s="34">
        <v>84</v>
      </c>
      <c r="AB925" s="35">
        <f t="shared" si="253"/>
        <v>0</v>
      </c>
      <c r="AC925" s="35">
        <f t="shared" si="254"/>
        <v>370</v>
      </c>
      <c r="AD925" s="35">
        <f t="shared" si="255"/>
        <v>0</v>
      </c>
      <c r="AE925" s="70">
        <f t="shared" si="256"/>
        <v>0</v>
      </c>
      <c r="AF925" s="70" t="str">
        <f t="shared" si="257"/>
        <v/>
      </c>
      <c r="AG925" s="70">
        <f t="shared" si="258"/>
        <v>370</v>
      </c>
      <c r="AH925" s="70">
        <f t="shared" si="259"/>
        <v>2018</v>
      </c>
      <c r="AI925" s="70">
        <f t="shared" si="260"/>
        <v>370</v>
      </c>
      <c r="AJ925" s="70">
        <f t="shared" si="261"/>
        <v>2018</v>
      </c>
      <c r="AK925" s="70" t="str">
        <f t="shared" si="262"/>
        <v/>
      </c>
      <c r="AL925" s="72">
        <f>IF(AK925="Adjust",(_xlfn.XLOOKUP(A925,'Adj factor'!A:A,'Adj factor'!I:I,,0)*AI925),'Aggregate (2)'!AI925)</f>
        <v>370</v>
      </c>
      <c r="AM925" s="72">
        <f t="shared" si="263"/>
        <v>370</v>
      </c>
      <c r="AN925" s="73" t="str">
        <f t="shared" si="264"/>
        <v>No change</v>
      </c>
      <c r="AO925" s="42">
        <f>VLOOKUP(B925,'Growthrates source'!A$2:H$49,8,FALSE)</f>
        <v>-0.11185567778326533</v>
      </c>
      <c r="AP925" s="42">
        <f>VLOOKUP(B925,'Growthrates source'!A$2:I$49,9,FALSE)</f>
        <v>0.45661638376408309</v>
      </c>
      <c r="AQ925" s="41">
        <f t="shared" si="265"/>
        <v>146.95041071035214</v>
      </c>
      <c r="AR925" s="41">
        <f t="shared" si="266"/>
        <v>330.51959620481517</v>
      </c>
      <c r="AS925" s="43">
        <f t="shared" si="267"/>
        <v>0</v>
      </c>
      <c r="AT925" s="43">
        <f t="shared" si="268"/>
        <v>3.1884801075465723</v>
      </c>
      <c r="AU925" s="43">
        <f t="shared" si="269"/>
        <v>3.0790470432618604</v>
      </c>
    </row>
    <row r="926" spans="1:47" x14ac:dyDescent="0.35">
      <c r="A926" t="str">
        <f>_xlfn.XLOOKUP(B926,'country codes'!G:G,'country codes'!H:H,,0)</f>
        <v>Eswatini</v>
      </c>
      <c r="B926" s="34" t="s">
        <v>160</v>
      </c>
      <c r="C926" s="41">
        <v>1111456</v>
      </c>
      <c r="D926" s="34" t="s">
        <v>230</v>
      </c>
      <c r="E926" s="34">
        <v>0</v>
      </c>
      <c r="F926" s="41">
        <v>1118318.9999999998</v>
      </c>
      <c r="G926" s="34">
        <v>0</v>
      </c>
      <c r="I926" s="34">
        <v>0</v>
      </c>
      <c r="K926" s="34">
        <v>0</v>
      </c>
      <c r="M926" s="34">
        <v>0</v>
      </c>
      <c r="O926" s="34">
        <v>0</v>
      </c>
      <c r="P926" s="41">
        <v>1160427.5</v>
      </c>
      <c r="Q926" s="34">
        <v>0</v>
      </c>
      <c r="R926" s="34">
        <f t="shared" si="252"/>
        <v>28</v>
      </c>
      <c r="T926" s="34">
        <v>0</v>
      </c>
      <c r="V926" s="34">
        <v>30</v>
      </c>
      <c r="X926" s="34">
        <v>0</v>
      </c>
      <c r="Y926" s="41">
        <v>1201670.4999999995</v>
      </c>
      <c r="Z926" s="34">
        <v>0</v>
      </c>
      <c r="AA926" s="34">
        <v>28</v>
      </c>
      <c r="AB926" s="35">
        <f t="shared" si="253"/>
        <v>0</v>
      </c>
      <c r="AC926" s="35">
        <f t="shared" si="254"/>
        <v>0</v>
      </c>
      <c r="AD926" s="35">
        <f t="shared" si="255"/>
        <v>30</v>
      </c>
      <c r="AE926" s="70">
        <f t="shared" si="256"/>
        <v>0</v>
      </c>
      <c r="AF926" s="70" t="str">
        <f t="shared" si="257"/>
        <v/>
      </c>
      <c r="AG926" s="70">
        <f t="shared" si="258"/>
        <v>28</v>
      </c>
      <c r="AH926" s="70" t="str">
        <f t="shared" si="259"/>
        <v>2018 (triag)</v>
      </c>
      <c r="AI926" s="70">
        <f t="shared" si="260"/>
        <v>30</v>
      </c>
      <c r="AJ926" s="70">
        <f t="shared" si="261"/>
        <v>2020</v>
      </c>
      <c r="AK926" s="70" t="str">
        <f t="shared" si="262"/>
        <v/>
      </c>
      <c r="AL926" s="72">
        <f>IF(AK926="Adjust",(_xlfn.XLOOKUP(A926,'Adj factor'!A:A,'Adj factor'!I:I,,0)*AI926),'Aggregate (2)'!AI926)</f>
        <v>30</v>
      </c>
      <c r="AM926" s="72">
        <f t="shared" si="263"/>
        <v>30</v>
      </c>
      <c r="AN926" s="73" t="str">
        <f t="shared" si="264"/>
        <v>Increasing</v>
      </c>
      <c r="AO926" s="42">
        <f>VLOOKUP(B926,'Growthrates source'!A$2:H$49,8,FALSE)</f>
        <v>-0.11185567778326533</v>
      </c>
      <c r="AP926" s="42">
        <f>VLOOKUP(B926,'Growthrates source'!A$2:I$49,9,FALSE)</f>
        <v>0.45661638376408309</v>
      </c>
      <c r="AQ926" s="41">
        <f t="shared" si="265"/>
        <v>48.983470236784051</v>
      </c>
      <c r="AR926" s="41">
        <f t="shared" si="266"/>
        <v>110.17319873493838</v>
      </c>
      <c r="AS926" s="43">
        <f t="shared" si="267"/>
        <v>0</v>
      </c>
      <c r="AT926" s="43">
        <f t="shared" si="268"/>
        <v>0.24129038651703791</v>
      </c>
      <c r="AU926" s="43">
        <f t="shared" si="269"/>
        <v>0.24965246296717788</v>
      </c>
    </row>
    <row r="927" spans="1:47" x14ac:dyDescent="0.35">
      <c r="A927" t="str">
        <f>_xlfn.XLOOKUP(B927,'country codes'!G:G,'country codes'!H:H,,0)</f>
        <v>Eswatini</v>
      </c>
      <c r="B927" s="34" t="s">
        <v>160</v>
      </c>
      <c r="C927" s="41">
        <v>1111457</v>
      </c>
      <c r="D927" s="34" t="s">
        <v>136</v>
      </c>
      <c r="E927" s="34">
        <v>0</v>
      </c>
      <c r="F927" s="41">
        <v>1118318.9999999998</v>
      </c>
      <c r="G927" s="34">
        <v>0</v>
      </c>
      <c r="I927" s="34">
        <v>0</v>
      </c>
      <c r="K927" s="34">
        <v>0</v>
      </c>
      <c r="M927" s="34">
        <v>0</v>
      </c>
      <c r="O927" s="34">
        <v>0</v>
      </c>
      <c r="P927" s="41">
        <v>1160427.5</v>
      </c>
      <c r="Q927" s="34">
        <v>0</v>
      </c>
      <c r="R927" s="34">
        <f t="shared" si="252"/>
        <v>47</v>
      </c>
      <c r="T927" s="34">
        <v>0</v>
      </c>
      <c r="V927" s="34">
        <v>53</v>
      </c>
      <c r="X927" s="34">
        <v>0</v>
      </c>
      <c r="Y927" s="41">
        <v>1201670.4999999995</v>
      </c>
      <c r="Z927" s="34">
        <v>0</v>
      </c>
      <c r="AA927" s="34">
        <v>47</v>
      </c>
      <c r="AB927" s="35">
        <f t="shared" si="253"/>
        <v>0</v>
      </c>
      <c r="AC927" s="35">
        <f t="shared" si="254"/>
        <v>0</v>
      </c>
      <c r="AD927" s="35">
        <f t="shared" si="255"/>
        <v>53</v>
      </c>
      <c r="AE927" s="70">
        <f t="shared" si="256"/>
        <v>0</v>
      </c>
      <c r="AF927" s="70" t="str">
        <f t="shared" si="257"/>
        <v/>
      </c>
      <c r="AG927" s="70">
        <f t="shared" si="258"/>
        <v>47</v>
      </c>
      <c r="AH927" s="70" t="str">
        <f t="shared" si="259"/>
        <v>2018 (triag)</v>
      </c>
      <c r="AI927" s="70">
        <f t="shared" si="260"/>
        <v>53</v>
      </c>
      <c r="AJ927" s="70">
        <f t="shared" si="261"/>
        <v>2020</v>
      </c>
      <c r="AK927" s="70" t="str">
        <f t="shared" si="262"/>
        <v/>
      </c>
      <c r="AL927" s="72">
        <f>IF(AK927="Adjust",(_xlfn.XLOOKUP(A927,'Adj factor'!A:A,'Adj factor'!I:I,,0)*AI927),'Aggregate (2)'!AI927)</f>
        <v>53</v>
      </c>
      <c r="AM927" s="72">
        <f t="shared" si="263"/>
        <v>53</v>
      </c>
      <c r="AN927" s="73" t="str">
        <f t="shared" si="264"/>
        <v>Increasing</v>
      </c>
      <c r="AO927" s="42">
        <f>VLOOKUP(B927,'Growthrates source'!A$2:H$49,8,FALSE)</f>
        <v>-0.11185567778326533</v>
      </c>
      <c r="AP927" s="42">
        <f>VLOOKUP(B927,'Growthrates source'!A$2:I$49,9,FALSE)</f>
        <v>0.45661638376408309</v>
      </c>
      <c r="AQ927" s="41">
        <f t="shared" si="265"/>
        <v>82.222253611744662</v>
      </c>
      <c r="AR927" s="41">
        <f t="shared" si="266"/>
        <v>184.93358359078942</v>
      </c>
      <c r="AS927" s="43">
        <f t="shared" si="267"/>
        <v>0</v>
      </c>
      <c r="AT927" s="43">
        <f t="shared" si="268"/>
        <v>0.40502314879645646</v>
      </c>
      <c r="AU927" s="43">
        <f t="shared" si="269"/>
        <v>0.44105268457534758</v>
      </c>
    </row>
    <row r="928" spans="1:47" x14ac:dyDescent="0.35">
      <c r="A928" t="str">
        <f>_xlfn.XLOOKUP(B928,'country codes'!G:G,'country codes'!H:H,,0)</f>
        <v>Eswatini</v>
      </c>
      <c r="B928" s="34" t="s">
        <v>160</v>
      </c>
      <c r="C928" s="41">
        <v>1111458</v>
      </c>
      <c r="D928" s="34" t="s">
        <v>231</v>
      </c>
      <c r="E928" s="34">
        <v>0</v>
      </c>
      <c r="F928" s="41">
        <v>1118318.9999999998</v>
      </c>
      <c r="G928" s="34">
        <v>0</v>
      </c>
      <c r="I928" s="34">
        <v>0</v>
      </c>
      <c r="K928" s="34">
        <v>0</v>
      </c>
      <c r="M928" s="34">
        <v>0</v>
      </c>
      <c r="O928" s="34">
        <v>0</v>
      </c>
      <c r="P928" s="41">
        <v>1160427.5</v>
      </c>
      <c r="Q928" s="34">
        <v>0</v>
      </c>
      <c r="R928" s="34">
        <f t="shared" si="252"/>
        <v>2084</v>
      </c>
      <c r="T928" s="34">
        <v>0</v>
      </c>
      <c r="V928" s="34">
        <v>0</v>
      </c>
      <c r="X928" s="34">
        <v>0</v>
      </c>
      <c r="Y928" s="41">
        <v>1201670.4999999995</v>
      </c>
      <c r="Z928" s="34">
        <v>0</v>
      </c>
      <c r="AA928" s="34">
        <v>2084</v>
      </c>
      <c r="AB928" s="35">
        <f t="shared" si="253"/>
        <v>0</v>
      </c>
      <c r="AC928" s="35">
        <f t="shared" si="254"/>
        <v>0</v>
      </c>
      <c r="AD928" s="35">
        <f t="shared" si="255"/>
        <v>0</v>
      </c>
      <c r="AE928" s="70">
        <f t="shared" si="256"/>
        <v>0</v>
      </c>
      <c r="AF928" s="70" t="str">
        <f t="shared" si="257"/>
        <v/>
      </c>
      <c r="AG928" s="70">
        <f t="shared" si="258"/>
        <v>2084</v>
      </c>
      <c r="AH928" s="70" t="str">
        <f t="shared" si="259"/>
        <v>2018 (triag)</v>
      </c>
      <c r="AI928" s="70">
        <f t="shared" si="260"/>
        <v>2084</v>
      </c>
      <c r="AJ928" s="70" t="str">
        <f t="shared" si="261"/>
        <v>2018 (triag)</v>
      </c>
      <c r="AK928" s="70" t="str">
        <f t="shared" si="262"/>
        <v/>
      </c>
      <c r="AL928" s="72">
        <f>IF(AK928="Adjust",(_xlfn.XLOOKUP(A928,'Adj factor'!A:A,'Adj factor'!I:I,,0)*AI928),'Aggregate (2)'!AI928)</f>
        <v>2084</v>
      </c>
      <c r="AM928" s="72">
        <f t="shared" si="263"/>
        <v>2084</v>
      </c>
      <c r="AN928" s="73" t="str">
        <f t="shared" si="264"/>
        <v>No change</v>
      </c>
      <c r="AO928" s="42">
        <f>VLOOKUP(B928,'Growthrates source'!A$2:H$49,8,FALSE)</f>
        <v>-0.11185567778326533</v>
      </c>
      <c r="AP928" s="42">
        <f>VLOOKUP(B928,'Growthrates source'!A$2:I$49,9,FALSE)</f>
        <v>0.45661638376408309</v>
      </c>
      <c r="AQ928" s="41">
        <f t="shared" si="265"/>
        <v>3645.7697133377842</v>
      </c>
      <c r="AR928" s="41">
        <f t="shared" si="266"/>
        <v>8200.0337915575565</v>
      </c>
      <c r="AS928" s="43">
        <f t="shared" si="267"/>
        <v>0</v>
      </c>
      <c r="AT928" s="43">
        <f t="shared" si="268"/>
        <v>17.958898767910963</v>
      </c>
      <c r="AU928" s="43">
        <f t="shared" si="269"/>
        <v>17.342524427453288</v>
      </c>
    </row>
    <row r="929" spans="1:47" x14ac:dyDescent="0.35">
      <c r="A929" t="str">
        <f>_xlfn.XLOOKUP(B929,'country codes'!G:G,'country codes'!H:H,,0)</f>
        <v>Eswatini</v>
      </c>
      <c r="B929" s="34" t="s">
        <v>160</v>
      </c>
      <c r="C929" s="41">
        <v>1111459</v>
      </c>
      <c r="D929" s="34" t="s">
        <v>141</v>
      </c>
      <c r="E929" s="34">
        <v>0</v>
      </c>
      <c r="F929" s="41">
        <v>1118318.9999999998</v>
      </c>
      <c r="G929" s="34">
        <v>0</v>
      </c>
      <c r="I929" s="34">
        <v>0</v>
      </c>
      <c r="K929" s="34">
        <v>0</v>
      </c>
      <c r="M929" s="34">
        <v>0</v>
      </c>
      <c r="O929" s="34">
        <v>0</v>
      </c>
      <c r="P929" s="41">
        <v>1160427.5</v>
      </c>
      <c r="Q929" s="34">
        <v>0</v>
      </c>
      <c r="R929" s="34">
        <f t="shared" si="252"/>
        <v>12</v>
      </c>
      <c r="T929" s="34">
        <v>0</v>
      </c>
      <c r="V929" s="34">
        <v>6</v>
      </c>
      <c r="X929" s="34">
        <v>0</v>
      </c>
      <c r="Y929" s="41">
        <v>1201670.4999999995</v>
      </c>
      <c r="Z929" s="34">
        <v>0</v>
      </c>
      <c r="AA929" s="34">
        <v>12</v>
      </c>
      <c r="AB929" s="35">
        <f t="shared" si="253"/>
        <v>0</v>
      </c>
      <c r="AC929" s="35">
        <f t="shared" si="254"/>
        <v>0</v>
      </c>
      <c r="AD929" s="35">
        <f t="shared" si="255"/>
        <v>6</v>
      </c>
      <c r="AE929" s="70">
        <f t="shared" si="256"/>
        <v>0</v>
      </c>
      <c r="AF929" s="70" t="str">
        <f t="shared" si="257"/>
        <v/>
      </c>
      <c r="AG929" s="70">
        <f t="shared" si="258"/>
        <v>12</v>
      </c>
      <c r="AH929" s="70" t="str">
        <f t="shared" si="259"/>
        <v>2018 (triag)</v>
      </c>
      <c r="AI929" s="70">
        <f t="shared" si="260"/>
        <v>6</v>
      </c>
      <c r="AJ929" s="70">
        <f t="shared" si="261"/>
        <v>2020</v>
      </c>
      <c r="AK929" s="70" t="str">
        <f t="shared" si="262"/>
        <v>Adjust</v>
      </c>
      <c r="AL929" s="72">
        <f>IF(AK929="Adjust",(_xlfn.XLOOKUP(A929,'Adj factor'!A:A,'Adj factor'!I:I,,0)*AI929),'Aggregate (2)'!AI929)</f>
        <v>8.5995578278292122</v>
      </c>
      <c r="AM929" s="72">
        <f t="shared" si="263"/>
        <v>12</v>
      </c>
      <c r="AN929" s="73" t="str">
        <f t="shared" si="264"/>
        <v>Decreasing</v>
      </c>
      <c r="AO929" s="42">
        <f>VLOOKUP(B929,'Growthrates source'!A$2:H$49,8,FALSE)</f>
        <v>-0.11185567778326533</v>
      </c>
      <c r="AP929" s="42">
        <f>VLOOKUP(B929,'Growthrates source'!A$2:I$49,9,FALSE)</f>
        <v>0.45661638376408309</v>
      </c>
      <c r="AQ929" s="41">
        <f t="shared" si="265"/>
        <v>20.992915815764594</v>
      </c>
      <c r="AR929" s="41">
        <f t="shared" si="266"/>
        <v>47.217085172116448</v>
      </c>
      <c r="AS929" s="43">
        <f t="shared" si="267"/>
        <v>0</v>
      </c>
      <c r="AT929" s="43">
        <f t="shared" si="268"/>
        <v>0.10341016565015911</v>
      </c>
      <c r="AU929" s="43">
        <f t="shared" si="269"/>
        <v>9.9860985186871143E-2</v>
      </c>
    </row>
    <row r="930" spans="1:47" x14ac:dyDescent="0.35">
      <c r="A930" t="str">
        <f>_xlfn.XLOOKUP(B930,'country codes'!G:G,'country codes'!H:H,,0)</f>
        <v>Eswatini</v>
      </c>
      <c r="B930" s="34" t="s">
        <v>160</v>
      </c>
      <c r="C930" s="41">
        <v>1111460</v>
      </c>
      <c r="D930" s="34" t="s">
        <v>232</v>
      </c>
      <c r="E930" s="34">
        <v>0</v>
      </c>
      <c r="F930" s="41">
        <v>1118318.9999999998</v>
      </c>
      <c r="G930" s="34">
        <v>0</v>
      </c>
      <c r="I930" s="34">
        <v>0</v>
      </c>
      <c r="K930" s="34">
        <v>0</v>
      </c>
      <c r="M930" s="34">
        <v>0</v>
      </c>
      <c r="O930" s="34">
        <v>0</v>
      </c>
      <c r="P930" s="41">
        <v>1160427.5</v>
      </c>
      <c r="Q930" s="34">
        <v>0</v>
      </c>
      <c r="R930" s="34">
        <f t="shared" si="252"/>
        <v>1215</v>
      </c>
      <c r="T930" s="34">
        <v>0</v>
      </c>
      <c r="V930" s="34">
        <v>52</v>
      </c>
      <c r="X930" s="34">
        <v>0</v>
      </c>
      <c r="Y930" s="41">
        <v>1201670.4999999995</v>
      </c>
      <c r="Z930" s="34">
        <v>0</v>
      </c>
      <c r="AA930" s="34">
        <v>1215</v>
      </c>
      <c r="AB930" s="35">
        <f t="shared" si="253"/>
        <v>0</v>
      </c>
      <c r="AC930" s="35">
        <f t="shared" si="254"/>
        <v>0</v>
      </c>
      <c r="AD930" s="35">
        <f t="shared" si="255"/>
        <v>52</v>
      </c>
      <c r="AE930" s="70">
        <f t="shared" si="256"/>
        <v>0</v>
      </c>
      <c r="AF930" s="70" t="str">
        <f t="shared" si="257"/>
        <v/>
      </c>
      <c r="AG930" s="70">
        <f t="shared" si="258"/>
        <v>1215</v>
      </c>
      <c r="AH930" s="70" t="str">
        <f t="shared" si="259"/>
        <v>2018 (triag)</v>
      </c>
      <c r="AI930" s="70">
        <f t="shared" si="260"/>
        <v>52</v>
      </c>
      <c r="AJ930" s="70">
        <f t="shared" si="261"/>
        <v>2020</v>
      </c>
      <c r="AK930" s="70" t="str">
        <f t="shared" si="262"/>
        <v>Adjust</v>
      </c>
      <c r="AL930" s="72">
        <f>IF(AK930="Adjust",(_xlfn.XLOOKUP(A930,'Adj factor'!A:A,'Adj factor'!I:I,,0)*AI930),'Aggregate (2)'!AI930)</f>
        <v>74.529501174519837</v>
      </c>
      <c r="AM930" s="72">
        <f t="shared" si="263"/>
        <v>1215</v>
      </c>
      <c r="AN930" s="73" t="str">
        <f t="shared" si="264"/>
        <v>Decreasing</v>
      </c>
      <c r="AO930" s="42">
        <f>VLOOKUP(B930,'Growthrates source'!A$2:H$49,8,FALSE)</f>
        <v>-0.11185567778326533</v>
      </c>
      <c r="AP930" s="42">
        <f>VLOOKUP(B930,'Growthrates source'!A$2:I$49,9,FALSE)</f>
        <v>0.45661638376408309</v>
      </c>
      <c r="AQ930" s="41">
        <f t="shared" si="265"/>
        <v>2125.532726346165</v>
      </c>
      <c r="AR930" s="41">
        <f t="shared" si="266"/>
        <v>4780.7298736767907</v>
      </c>
      <c r="AS930" s="43">
        <f t="shared" si="267"/>
        <v>0</v>
      </c>
      <c r="AT930" s="43">
        <f t="shared" si="268"/>
        <v>10.470279272078608</v>
      </c>
      <c r="AU930" s="43">
        <f t="shared" si="269"/>
        <v>10.110924750170703</v>
      </c>
    </row>
    <row r="931" spans="1:47" x14ac:dyDescent="0.35">
      <c r="A931" t="str">
        <f>_xlfn.XLOOKUP(B931,'country codes'!G:G,'country codes'!H:H,,0)</f>
        <v>Eswatini</v>
      </c>
      <c r="B931" s="34" t="s">
        <v>160</v>
      </c>
      <c r="C931" s="41">
        <v>1111461</v>
      </c>
      <c r="D931" s="34" t="s">
        <v>233</v>
      </c>
      <c r="E931" s="34">
        <v>0</v>
      </c>
      <c r="F931" s="41">
        <v>1118318.9999999998</v>
      </c>
      <c r="G931" s="34">
        <v>0</v>
      </c>
      <c r="I931" s="34">
        <v>0</v>
      </c>
      <c r="K931" s="34">
        <v>0</v>
      </c>
      <c r="M931" s="34">
        <v>0</v>
      </c>
      <c r="O931" s="34">
        <v>0</v>
      </c>
      <c r="P931" s="41">
        <v>1160427.5</v>
      </c>
      <c r="Q931" s="34">
        <v>0</v>
      </c>
      <c r="R931" s="34">
        <f t="shared" si="252"/>
        <v>85</v>
      </c>
      <c r="T931" s="34">
        <v>0</v>
      </c>
      <c r="V931" s="34">
        <v>1861</v>
      </c>
      <c r="X931" s="34">
        <v>0</v>
      </c>
      <c r="Y931" s="41">
        <v>1201670.4999999995</v>
      </c>
      <c r="Z931" s="34">
        <v>0</v>
      </c>
      <c r="AA931" s="34">
        <v>85</v>
      </c>
      <c r="AB931" s="35">
        <f t="shared" si="253"/>
        <v>0</v>
      </c>
      <c r="AC931" s="35">
        <f t="shared" si="254"/>
        <v>0</v>
      </c>
      <c r="AD931" s="35">
        <f t="shared" si="255"/>
        <v>1861</v>
      </c>
      <c r="AE931" s="70">
        <f t="shared" si="256"/>
        <v>0</v>
      </c>
      <c r="AF931" s="70" t="str">
        <f t="shared" si="257"/>
        <v/>
      </c>
      <c r="AG931" s="70">
        <f t="shared" si="258"/>
        <v>85</v>
      </c>
      <c r="AH931" s="70" t="str">
        <f t="shared" si="259"/>
        <v>2018 (triag)</v>
      </c>
      <c r="AI931" s="70">
        <f t="shared" si="260"/>
        <v>1861</v>
      </c>
      <c r="AJ931" s="70">
        <f t="shared" si="261"/>
        <v>2020</v>
      </c>
      <c r="AK931" s="70" t="str">
        <f t="shared" si="262"/>
        <v/>
      </c>
      <c r="AL931" s="72">
        <f>IF(AK931="Adjust",(_xlfn.XLOOKUP(A931,'Adj factor'!A:A,'Adj factor'!I:I,,0)*AI931),'Aggregate (2)'!AI931)</f>
        <v>1861</v>
      </c>
      <c r="AM931" s="72">
        <f t="shared" si="263"/>
        <v>1861</v>
      </c>
      <c r="AN931" s="73" t="str">
        <f t="shared" si="264"/>
        <v>Increasing</v>
      </c>
      <c r="AO931" s="42">
        <f>VLOOKUP(B931,'Growthrates source'!A$2:H$49,8,FALSE)</f>
        <v>-0.11185567778326533</v>
      </c>
      <c r="AP931" s="42">
        <f>VLOOKUP(B931,'Growthrates source'!A$2:I$49,9,FALSE)</f>
        <v>0.45661638376408309</v>
      </c>
      <c r="AQ931" s="41">
        <f t="shared" si="265"/>
        <v>148.69982036166587</v>
      </c>
      <c r="AR931" s="41">
        <f t="shared" si="266"/>
        <v>334.45435330249154</v>
      </c>
      <c r="AS931" s="43">
        <f t="shared" si="267"/>
        <v>0</v>
      </c>
      <c r="AT931" s="43">
        <f t="shared" si="268"/>
        <v>0.73248867335529366</v>
      </c>
      <c r="AU931" s="43">
        <f t="shared" si="269"/>
        <v>15.4867744527306</v>
      </c>
    </row>
    <row r="932" spans="1:47" x14ac:dyDescent="0.35">
      <c r="A932" t="str">
        <f>_xlfn.XLOOKUP(B932,'country codes'!G:G,'country codes'!H:H,,0)</f>
        <v>Eswatini</v>
      </c>
      <c r="B932" s="34" t="s">
        <v>160</v>
      </c>
      <c r="C932" s="41">
        <v>1111462</v>
      </c>
      <c r="D932" s="34" t="s">
        <v>134</v>
      </c>
      <c r="E932" s="34">
        <v>0</v>
      </c>
      <c r="F932" s="41">
        <v>1118318.9999999998</v>
      </c>
      <c r="G932" s="34">
        <v>0</v>
      </c>
      <c r="I932" s="34">
        <v>0</v>
      </c>
      <c r="K932" s="34">
        <v>0</v>
      </c>
      <c r="M932" s="34">
        <v>0</v>
      </c>
      <c r="O932" s="34">
        <v>0</v>
      </c>
      <c r="P932" s="41">
        <v>1160427.5</v>
      </c>
      <c r="Q932" s="34">
        <v>0</v>
      </c>
      <c r="R932" s="34">
        <f t="shared" si="252"/>
        <v>370</v>
      </c>
      <c r="T932" s="34">
        <v>0</v>
      </c>
      <c r="V932" s="34">
        <v>0</v>
      </c>
      <c r="X932" s="34">
        <v>0</v>
      </c>
      <c r="Y932" s="41">
        <v>1201670.4999999995</v>
      </c>
      <c r="Z932" s="34">
        <v>0</v>
      </c>
      <c r="AA932" s="34">
        <v>370</v>
      </c>
      <c r="AB932" s="35">
        <f t="shared" si="253"/>
        <v>0</v>
      </c>
      <c r="AC932" s="35">
        <f t="shared" si="254"/>
        <v>0</v>
      </c>
      <c r="AD932" s="35">
        <f t="shared" si="255"/>
        <v>0</v>
      </c>
      <c r="AE932" s="70">
        <f t="shared" si="256"/>
        <v>0</v>
      </c>
      <c r="AF932" s="70" t="str">
        <f t="shared" si="257"/>
        <v/>
      </c>
      <c r="AG932" s="70">
        <f t="shared" si="258"/>
        <v>370</v>
      </c>
      <c r="AH932" s="70" t="str">
        <f t="shared" si="259"/>
        <v>2018 (triag)</v>
      </c>
      <c r="AI932" s="70">
        <f t="shared" si="260"/>
        <v>370</v>
      </c>
      <c r="AJ932" s="70" t="str">
        <f t="shared" si="261"/>
        <v>2018 (triag)</v>
      </c>
      <c r="AK932" s="70" t="str">
        <f t="shared" si="262"/>
        <v/>
      </c>
      <c r="AL932" s="72">
        <f>IF(AK932="Adjust",(_xlfn.XLOOKUP(A932,'Adj factor'!A:A,'Adj factor'!I:I,,0)*AI932),'Aggregate (2)'!AI932)</f>
        <v>370</v>
      </c>
      <c r="AM932" s="72">
        <f t="shared" si="263"/>
        <v>370</v>
      </c>
      <c r="AN932" s="73" t="str">
        <f t="shared" si="264"/>
        <v>No change</v>
      </c>
      <c r="AO932" s="42">
        <f>VLOOKUP(B932,'Growthrates source'!A$2:H$49,8,FALSE)</f>
        <v>-0.11185567778326533</v>
      </c>
      <c r="AP932" s="42">
        <f>VLOOKUP(B932,'Growthrates source'!A$2:I$49,9,FALSE)</f>
        <v>0.45661638376408309</v>
      </c>
      <c r="AQ932" s="41">
        <f t="shared" si="265"/>
        <v>647.28157098607494</v>
      </c>
      <c r="AR932" s="41">
        <f t="shared" si="266"/>
        <v>1455.8601261402573</v>
      </c>
      <c r="AS932" s="43">
        <f t="shared" si="267"/>
        <v>0</v>
      </c>
      <c r="AT932" s="43">
        <f t="shared" si="268"/>
        <v>3.1884801075465723</v>
      </c>
      <c r="AU932" s="43">
        <f t="shared" si="269"/>
        <v>3.0790470432618604</v>
      </c>
    </row>
    <row r="933" spans="1:47" x14ac:dyDescent="0.35">
      <c r="A933" t="str">
        <f>_xlfn.XLOOKUP(B933,'country codes'!G:G,'country codes'!H:H,,0)</f>
        <v>Eswatini</v>
      </c>
      <c r="B933" s="34" t="s">
        <v>160</v>
      </c>
      <c r="C933" s="41">
        <v>1111463</v>
      </c>
      <c r="D933" s="34" t="s">
        <v>142</v>
      </c>
      <c r="E933" s="34">
        <v>0</v>
      </c>
      <c r="F933" s="41">
        <v>1118318.9999999998</v>
      </c>
      <c r="G933" s="34">
        <v>0</v>
      </c>
      <c r="I933" s="34">
        <v>0</v>
      </c>
      <c r="K933" s="34">
        <v>0</v>
      </c>
      <c r="M933" s="34">
        <v>0</v>
      </c>
      <c r="O933" s="34">
        <v>0</v>
      </c>
      <c r="P933" s="41">
        <v>1160427.5</v>
      </c>
      <c r="Q933" s="34">
        <v>0</v>
      </c>
      <c r="R933" s="34">
        <f t="shared" si="252"/>
        <v>29</v>
      </c>
      <c r="T933" s="34">
        <v>0</v>
      </c>
      <c r="V933" s="34">
        <v>0</v>
      </c>
      <c r="X933" s="34">
        <v>0</v>
      </c>
      <c r="Y933" s="41">
        <v>1201670.4999999995</v>
      </c>
      <c r="Z933" s="34">
        <v>0</v>
      </c>
      <c r="AA933" s="34">
        <v>29</v>
      </c>
      <c r="AB933" s="35">
        <f t="shared" si="253"/>
        <v>0</v>
      </c>
      <c r="AC933" s="35">
        <f t="shared" si="254"/>
        <v>0</v>
      </c>
      <c r="AD933" s="35">
        <f t="shared" si="255"/>
        <v>0</v>
      </c>
      <c r="AE933" s="70">
        <f t="shared" si="256"/>
        <v>0</v>
      </c>
      <c r="AF933" s="70" t="str">
        <f t="shared" si="257"/>
        <v/>
      </c>
      <c r="AG933" s="70">
        <f t="shared" si="258"/>
        <v>29</v>
      </c>
      <c r="AH933" s="70" t="str">
        <f t="shared" si="259"/>
        <v>2018 (triag)</v>
      </c>
      <c r="AI933" s="70">
        <f t="shared" si="260"/>
        <v>29</v>
      </c>
      <c r="AJ933" s="70" t="str">
        <f t="shared" si="261"/>
        <v>2018 (triag)</v>
      </c>
      <c r="AK933" s="70" t="str">
        <f t="shared" si="262"/>
        <v/>
      </c>
      <c r="AL933" s="72">
        <f>IF(AK933="Adjust",(_xlfn.XLOOKUP(A933,'Adj factor'!A:A,'Adj factor'!I:I,,0)*AI933),'Aggregate (2)'!AI933)</f>
        <v>29</v>
      </c>
      <c r="AM933" s="72">
        <f t="shared" si="263"/>
        <v>29</v>
      </c>
      <c r="AN933" s="73" t="str">
        <f t="shared" si="264"/>
        <v>No change</v>
      </c>
      <c r="AO933" s="42">
        <f>VLOOKUP(B933,'Growthrates source'!A$2:H$49,8,FALSE)</f>
        <v>-0.11185567778326533</v>
      </c>
      <c r="AP933" s="42">
        <f>VLOOKUP(B933,'Growthrates source'!A$2:I$49,9,FALSE)</f>
        <v>0.45661638376408309</v>
      </c>
      <c r="AQ933" s="41">
        <f t="shared" si="265"/>
        <v>50.73287988809777</v>
      </c>
      <c r="AR933" s="41">
        <f t="shared" si="266"/>
        <v>114.10795583261475</v>
      </c>
      <c r="AS933" s="43">
        <f t="shared" si="267"/>
        <v>0</v>
      </c>
      <c r="AT933" s="43">
        <f t="shared" si="268"/>
        <v>0.24990790032121782</v>
      </c>
      <c r="AU933" s="43">
        <f t="shared" si="269"/>
        <v>0.24133071420160526</v>
      </c>
    </row>
    <row r="934" spans="1:47" x14ac:dyDescent="0.35">
      <c r="A934" t="str">
        <f>_xlfn.XLOOKUP(B934,'country codes'!G:G,'country codes'!H:H,,0)</f>
        <v>Eswatini</v>
      </c>
      <c r="B934" s="34" t="s">
        <v>160</v>
      </c>
      <c r="C934" s="41">
        <v>1111464</v>
      </c>
      <c r="D934" s="34" t="s">
        <v>83</v>
      </c>
      <c r="E934" s="34">
        <v>0</v>
      </c>
      <c r="F934" s="41">
        <v>1118318.9999999998</v>
      </c>
      <c r="G934" s="34">
        <v>0</v>
      </c>
      <c r="I934" s="34">
        <v>0</v>
      </c>
      <c r="K934" s="34">
        <v>0</v>
      </c>
      <c r="M934" s="34">
        <v>0</v>
      </c>
      <c r="O934" s="34">
        <v>0</v>
      </c>
      <c r="P934" s="41">
        <v>1160427.5</v>
      </c>
      <c r="Q934" s="34">
        <v>0</v>
      </c>
      <c r="R934" s="34">
        <f t="shared" si="252"/>
        <v>29</v>
      </c>
      <c r="T934" s="34">
        <v>0</v>
      </c>
      <c r="V934" s="34">
        <v>15</v>
      </c>
      <c r="X934" s="34">
        <v>0</v>
      </c>
      <c r="Y934" s="41">
        <v>1201670.4999999995</v>
      </c>
      <c r="Z934" s="34">
        <v>0</v>
      </c>
      <c r="AA934" s="34">
        <v>29</v>
      </c>
      <c r="AB934" s="35">
        <f t="shared" si="253"/>
        <v>0</v>
      </c>
      <c r="AC934" s="35">
        <f t="shared" si="254"/>
        <v>0</v>
      </c>
      <c r="AD934" s="35">
        <f t="shared" si="255"/>
        <v>15</v>
      </c>
      <c r="AE934" s="70">
        <f t="shared" si="256"/>
        <v>0</v>
      </c>
      <c r="AF934" s="70" t="str">
        <f t="shared" si="257"/>
        <v/>
      </c>
      <c r="AG934" s="70">
        <f t="shared" si="258"/>
        <v>29</v>
      </c>
      <c r="AH934" s="70" t="str">
        <f t="shared" si="259"/>
        <v>2018 (triag)</v>
      </c>
      <c r="AI934" s="70">
        <f t="shared" si="260"/>
        <v>15</v>
      </c>
      <c r="AJ934" s="70">
        <f t="shared" si="261"/>
        <v>2020</v>
      </c>
      <c r="AK934" s="70" t="str">
        <f t="shared" si="262"/>
        <v>Adjust</v>
      </c>
      <c r="AL934" s="72">
        <f>IF(AK934="Adjust",(_xlfn.XLOOKUP(A934,'Adj factor'!A:A,'Adj factor'!I:I,,0)*AI934),'Aggregate (2)'!AI934)</f>
        <v>21.498894569573029</v>
      </c>
      <c r="AM934" s="72">
        <f t="shared" si="263"/>
        <v>29</v>
      </c>
      <c r="AN934" s="73" t="str">
        <f t="shared" si="264"/>
        <v>Decreasing</v>
      </c>
      <c r="AO934" s="42">
        <f>VLOOKUP(B934,'Growthrates source'!A$2:H$49,8,FALSE)</f>
        <v>-0.11185567778326533</v>
      </c>
      <c r="AP934" s="42">
        <f>VLOOKUP(B934,'Growthrates source'!A$2:I$49,9,FALSE)</f>
        <v>0.45661638376408309</v>
      </c>
      <c r="AQ934" s="41">
        <f t="shared" si="265"/>
        <v>50.73287988809777</v>
      </c>
      <c r="AR934" s="41">
        <f t="shared" si="266"/>
        <v>114.10795583261475</v>
      </c>
      <c r="AS934" s="43">
        <f t="shared" si="267"/>
        <v>0</v>
      </c>
      <c r="AT934" s="43">
        <f t="shared" si="268"/>
        <v>0.24990790032121782</v>
      </c>
      <c r="AU934" s="43">
        <f t="shared" si="269"/>
        <v>0.24133071420160526</v>
      </c>
    </row>
    <row r="935" spans="1:47" x14ac:dyDescent="0.35">
      <c r="A935" t="str">
        <f>_xlfn.XLOOKUP(B935,'country codes'!G:G,'country codes'!H:H,,0)</f>
        <v>Eswatini</v>
      </c>
      <c r="B935" s="34" t="s">
        <v>160</v>
      </c>
      <c r="C935" s="41">
        <v>1111465</v>
      </c>
      <c r="D935" s="34" t="s">
        <v>84</v>
      </c>
      <c r="E935" s="34">
        <v>0</v>
      </c>
      <c r="F935" s="41">
        <v>1118318.9999999998</v>
      </c>
      <c r="G935" s="34">
        <v>0</v>
      </c>
      <c r="I935" s="34">
        <v>0</v>
      </c>
      <c r="K935" s="34">
        <v>0</v>
      </c>
      <c r="M935" s="34">
        <v>0</v>
      </c>
      <c r="O935" s="34">
        <v>0</v>
      </c>
      <c r="P935" s="41">
        <v>1160427.5</v>
      </c>
      <c r="Q935" s="34">
        <v>0</v>
      </c>
      <c r="R935" s="34">
        <f t="shared" si="252"/>
        <v>0</v>
      </c>
      <c r="T935" s="34">
        <v>0</v>
      </c>
      <c r="V935" s="34">
        <v>38</v>
      </c>
      <c r="X935" s="34">
        <v>0</v>
      </c>
      <c r="Y935" s="41">
        <v>1201670.4999999995</v>
      </c>
      <c r="Z935" s="34">
        <v>0</v>
      </c>
      <c r="AA935" s="34">
        <v>0</v>
      </c>
      <c r="AB935" s="35">
        <f t="shared" si="253"/>
        <v>0</v>
      </c>
      <c r="AC935" s="35">
        <f t="shared" si="254"/>
        <v>0</v>
      </c>
      <c r="AD935" s="35">
        <f t="shared" si="255"/>
        <v>38</v>
      </c>
      <c r="AE935" s="70">
        <f t="shared" si="256"/>
        <v>0</v>
      </c>
      <c r="AF935" s="70" t="str">
        <f t="shared" si="257"/>
        <v/>
      </c>
      <c r="AG935" s="70">
        <f t="shared" si="258"/>
        <v>0</v>
      </c>
      <c r="AH935" s="70" t="str">
        <f t="shared" si="259"/>
        <v/>
      </c>
      <c r="AI935" s="70">
        <f t="shared" si="260"/>
        <v>38</v>
      </c>
      <c r="AJ935" s="70">
        <f t="shared" si="261"/>
        <v>2020</v>
      </c>
      <c r="AK935" s="70" t="str">
        <f t="shared" si="262"/>
        <v/>
      </c>
      <c r="AL935" s="72">
        <f>IF(AK935="Adjust",(_xlfn.XLOOKUP(A935,'Adj factor'!A:A,'Adj factor'!I:I,,0)*AI935),'Aggregate (2)'!AI935)</f>
        <v>38</v>
      </c>
      <c r="AM935" s="72">
        <f t="shared" si="263"/>
        <v>38</v>
      </c>
      <c r="AN935" s="73" t="str">
        <f t="shared" si="264"/>
        <v>Increasing</v>
      </c>
      <c r="AO935" s="42">
        <f>VLOOKUP(B935,'Growthrates source'!A$2:H$49,8,FALSE)</f>
        <v>-0.11185567778326533</v>
      </c>
      <c r="AP935" s="42">
        <f>VLOOKUP(B935,'Growthrates source'!A$2:I$49,9,FALSE)</f>
        <v>0.45661638376408309</v>
      </c>
      <c r="AQ935" s="41">
        <f t="shared" si="265"/>
        <v>0</v>
      </c>
      <c r="AR935" s="41">
        <f t="shared" si="266"/>
        <v>0</v>
      </c>
      <c r="AS935" s="43">
        <f t="shared" si="267"/>
        <v>0</v>
      </c>
      <c r="AT935" s="43">
        <f t="shared" si="268"/>
        <v>0</v>
      </c>
      <c r="AU935" s="43">
        <f t="shared" si="269"/>
        <v>0.31622645309175862</v>
      </c>
    </row>
    <row r="936" spans="1:47" x14ac:dyDescent="0.35">
      <c r="A936" t="str">
        <f>_xlfn.XLOOKUP(B936,'country codes'!G:G,'country codes'!H:H,,0)</f>
        <v>Eswatini</v>
      </c>
      <c r="B936" s="34" t="s">
        <v>160</v>
      </c>
      <c r="C936" s="41">
        <v>1111466</v>
      </c>
      <c r="D936" s="34" t="s">
        <v>126</v>
      </c>
      <c r="E936" s="34">
        <v>0</v>
      </c>
      <c r="F936" s="41">
        <v>1118318.9999999998</v>
      </c>
      <c r="G936" s="34">
        <v>0</v>
      </c>
      <c r="I936" s="34">
        <v>0</v>
      </c>
      <c r="K936" s="34">
        <v>0</v>
      </c>
      <c r="M936" s="34">
        <v>0</v>
      </c>
      <c r="O936" s="34">
        <v>0</v>
      </c>
      <c r="P936" s="41">
        <v>1160427.5</v>
      </c>
      <c r="Q936" s="34">
        <v>0</v>
      </c>
      <c r="R936" s="34">
        <f t="shared" si="252"/>
        <v>0</v>
      </c>
      <c r="T936" s="34">
        <v>0</v>
      </c>
      <c r="V936" s="34">
        <v>7</v>
      </c>
      <c r="X936" s="34">
        <v>0</v>
      </c>
      <c r="Y936" s="41">
        <v>1201670.4999999995</v>
      </c>
      <c r="Z936" s="34">
        <v>0</v>
      </c>
      <c r="AA936" s="34">
        <v>0</v>
      </c>
      <c r="AB936" s="35">
        <f t="shared" si="253"/>
        <v>0</v>
      </c>
      <c r="AC936" s="35">
        <f t="shared" si="254"/>
        <v>0</v>
      </c>
      <c r="AD936" s="35">
        <f t="shared" si="255"/>
        <v>7</v>
      </c>
      <c r="AE936" s="70">
        <f t="shared" si="256"/>
        <v>0</v>
      </c>
      <c r="AF936" s="70" t="str">
        <f t="shared" si="257"/>
        <v/>
      </c>
      <c r="AG936" s="70">
        <f t="shared" si="258"/>
        <v>0</v>
      </c>
      <c r="AH936" s="70" t="str">
        <f t="shared" si="259"/>
        <v/>
      </c>
      <c r="AI936" s="70">
        <f t="shared" si="260"/>
        <v>7</v>
      </c>
      <c r="AJ936" s="70">
        <f t="shared" si="261"/>
        <v>2020</v>
      </c>
      <c r="AK936" s="70" t="str">
        <f t="shared" si="262"/>
        <v/>
      </c>
      <c r="AL936" s="72">
        <f>IF(AK936="Adjust",(_xlfn.XLOOKUP(A936,'Adj factor'!A:A,'Adj factor'!I:I,,0)*AI936),'Aggregate (2)'!AI936)</f>
        <v>7</v>
      </c>
      <c r="AM936" s="72">
        <f t="shared" si="263"/>
        <v>7</v>
      </c>
      <c r="AN936" s="73" t="str">
        <f t="shared" si="264"/>
        <v>Increasing</v>
      </c>
      <c r="AO936" s="42">
        <f>VLOOKUP(B936,'Growthrates source'!A$2:H$49,8,FALSE)</f>
        <v>-0.11185567778326533</v>
      </c>
      <c r="AP936" s="42">
        <f>VLOOKUP(B936,'Growthrates source'!A$2:I$49,9,FALSE)</f>
        <v>0.45661638376408309</v>
      </c>
      <c r="AQ936" s="41">
        <f t="shared" si="265"/>
        <v>0</v>
      </c>
      <c r="AR936" s="41">
        <f t="shared" si="266"/>
        <v>0</v>
      </c>
      <c r="AS936" s="43">
        <f t="shared" si="267"/>
        <v>0</v>
      </c>
      <c r="AT936" s="43">
        <f t="shared" si="268"/>
        <v>0</v>
      </c>
      <c r="AU936" s="43">
        <f t="shared" si="269"/>
        <v>5.8252241359008167E-2</v>
      </c>
    </row>
    <row r="937" spans="1:47" x14ac:dyDescent="0.35">
      <c r="A937" t="str">
        <f>_xlfn.XLOOKUP(B937,'country codes'!G:G,'country codes'!H:H,,0)</f>
        <v>Eswatini</v>
      </c>
      <c r="B937" s="34" t="s">
        <v>160</v>
      </c>
      <c r="C937" s="41">
        <v>1111467</v>
      </c>
      <c r="D937" s="34" t="s">
        <v>87</v>
      </c>
      <c r="E937" s="34">
        <v>0</v>
      </c>
      <c r="F937" s="41">
        <v>1118318.9999999998</v>
      </c>
      <c r="G937" s="34">
        <v>0</v>
      </c>
      <c r="I937" s="34">
        <v>0</v>
      </c>
      <c r="K937" s="34">
        <v>0</v>
      </c>
      <c r="M937" s="34">
        <v>0</v>
      </c>
      <c r="O937" s="34">
        <v>0</v>
      </c>
      <c r="P937" s="41">
        <v>1160427.5</v>
      </c>
      <c r="Q937" s="34">
        <v>0</v>
      </c>
      <c r="R937" s="34">
        <f t="shared" si="252"/>
        <v>7</v>
      </c>
      <c r="T937" s="34">
        <v>0</v>
      </c>
      <c r="V937" s="34">
        <v>0</v>
      </c>
      <c r="X937" s="34">
        <v>0</v>
      </c>
      <c r="Y937" s="41">
        <v>1201670.4999999995</v>
      </c>
      <c r="Z937" s="34">
        <v>0</v>
      </c>
      <c r="AA937" s="34">
        <v>7</v>
      </c>
      <c r="AB937" s="35">
        <f t="shared" si="253"/>
        <v>0</v>
      </c>
      <c r="AC937" s="35">
        <f t="shared" si="254"/>
        <v>0</v>
      </c>
      <c r="AD937" s="35">
        <f t="shared" si="255"/>
        <v>0</v>
      </c>
      <c r="AE937" s="70">
        <f t="shared" si="256"/>
        <v>0</v>
      </c>
      <c r="AF937" s="70" t="str">
        <f t="shared" si="257"/>
        <v/>
      </c>
      <c r="AG937" s="70">
        <f t="shared" si="258"/>
        <v>7</v>
      </c>
      <c r="AH937" s="70" t="str">
        <f t="shared" si="259"/>
        <v>2018 (triag)</v>
      </c>
      <c r="AI937" s="70">
        <f t="shared" si="260"/>
        <v>7</v>
      </c>
      <c r="AJ937" s="70" t="str">
        <f t="shared" si="261"/>
        <v>2018 (triag)</v>
      </c>
      <c r="AK937" s="70" t="str">
        <f t="shared" si="262"/>
        <v/>
      </c>
      <c r="AL937" s="72">
        <f>IF(AK937="Adjust",(_xlfn.XLOOKUP(A937,'Adj factor'!A:A,'Adj factor'!I:I,,0)*AI937),'Aggregate (2)'!AI937)</f>
        <v>7</v>
      </c>
      <c r="AM937" s="72">
        <f t="shared" si="263"/>
        <v>7</v>
      </c>
      <c r="AN937" s="73" t="str">
        <f t="shared" si="264"/>
        <v>No change</v>
      </c>
      <c r="AO937" s="42">
        <f>VLOOKUP(B937,'Growthrates source'!A$2:H$49,8,FALSE)</f>
        <v>-0.11185567778326533</v>
      </c>
      <c r="AP937" s="42">
        <f>VLOOKUP(B937,'Growthrates source'!A$2:I$49,9,FALSE)</f>
        <v>0.45661638376408309</v>
      </c>
      <c r="AQ937" s="41">
        <f t="shared" si="265"/>
        <v>12.245867559196013</v>
      </c>
      <c r="AR937" s="41">
        <f t="shared" si="266"/>
        <v>27.543299683734595</v>
      </c>
      <c r="AS937" s="43">
        <f t="shared" si="267"/>
        <v>0</v>
      </c>
      <c r="AT937" s="43">
        <f t="shared" si="268"/>
        <v>6.0322596629259477E-2</v>
      </c>
      <c r="AU937" s="43">
        <f t="shared" si="269"/>
        <v>5.8252241359008167E-2</v>
      </c>
    </row>
    <row r="938" spans="1:47" x14ac:dyDescent="0.35">
      <c r="A938" t="str">
        <f>_xlfn.XLOOKUP(B938,'country codes'!G:G,'country codes'!H:H,,0)</f>
        <v>Seychelles</v>
      </c>
      <c r="B938" s="34" t="s">
        <v>186</v>
      </c>
      <c r="C938" s="41">
        <v>95308.999999999985</v>
      </c>
      <c r="D938" s="34" t="s">
        <v>135</v>
      </c>
      <c r="E938" s="34">
        <v>186</v>
      </c>
      <c r="F938" s="41">
        <v>96714</v>
      </c>
      <c r="G938" s="34">
        <v>0</v>
      </c>
      <c r="H938" s="34">
        <v>98000.999999999927</v>
      </c>
      <c r="I938" s="34">
        <v>0</v>
      </c>
      <c r="J938" s="34">
        <v>99239.999999999971</v>
      </c>
      <c r="K938" s="34">
        <v>4</v>
      </c>
      <c r="L938" s="34">
        <v>100508.49999999997</v>
      </c>
      <c r="M938" s="34">
        <v>410</v>
      </c>
      <c r="N938" s="34">
        <v>101810.50000000001</v>
      </c>
      <c r="O938" s="34">
        <v>39</v>
      </c>
      <c r="P938" s="41">
        <v>103101.00000000003</v>
      </c>
      <c r="Q938" s="34">
        <v>537</v>
      </c>
      <c r="R938" s="34">
        <f t="shared" si="252"/>
        <v>537</v>
      </c>
      <c r="S938" s="34">
        <v>104372.49999999997</v>
      </c>
      <c r="T938" s="34">
        <v>479</v>
      </c>
      <c r="U938" s="34">
        <v>105529.99999999997</v>
      </c>
      <c r="V938" s="34">
        <v>0</v>
      </c>
      <c r="W938" s="34">
        <v>106470.49999999996</v>
      </c>
      <c r="X938" s="34">
        <v>0</v>
      </c>
      <c r="Y938" s="41">
        <v>107118.5</v>
      </c>
      <c r="Z938" s="34">
        <v>923</v>
      </c>
      <c r="AA938" s="34">
        <v>240</v>
      </c>
      <c r="AB938" s="35">
        <f t="shared" si="253"/>
        <v>186</v>
      </c>
      <c r="AC938" s="35">
        <f t="shared" si="254"/>
        <v>537</v>
      </c>
      <c r="AD938" s="35">
        <f t="shared" si="255"/>
        <v>923</v>
      </c>
      <c r="AE938" s="70">
        <f t="shared" si="256"/>
        <v>186</v>
      </c>
      <c r="AF938" s="70">
        <f t="shared" si="257"/>
        <v>2012</v>
      </c>
      <c r="AG938" s="70">
        <f t="shared" si="258"/>
        <v>537</v>
      </c>
      <c r="AH938" s="70">
        <f t="shared" si="259"/>
        <v>2018</v>
      </c>
      <c r="AI938" s="70">
        <f t="shared" si="260"/>
        <v>923</v>
      </c>
      <c r="AJ938" s="70">
        <f t="shared" si="261"/>
        <v>2022</v>
      </c>
      <c r="AK938" s="70" t="str">
        <f t="shared" si="262"/>
        <v/>
      </c>
      <c r="AL938" s="72">
        <f>IF(AK938="Adjust",(_xlfn.XLOOKUP(A938,'Adj factor'!A:A,'Adj factor'!I:I,,0)*AI938),'Aggregate (2)'!AI938)</f>
        <v>923</v>
      </c>
      <c r="AM938" s="72">
        <f t="shared" si="263"/>
        <v>923</v>
      </c>
      <c r="AN938" s="73" t="str">
        <f t="shared" si="264"/>
        <v>Increasing</v>
      </c>
      <c r="AO938" s="42">
        <f>VLOOKUP(B938,'Growthrates source'!A$2:H$49,8,FALSE)</f>
        <v>-6.1731500721997512E-2</v>
      </c>
      <c r="AP938" s="42">
        <f>VLOOKUP(B938,'Growthrates source'!A$2:I$49,9,FALSE)</f>
        <v>0.10455737067903281</v>
      </c>
      <c r="AQ938" s="41">
        <f t="shared" si="265"/>
        <v>326.78302774487128</v>
      </c>
      <c r="AR938" s="41">
        <f t="shared" si="266"/>
        <v>328.4258322377284</v>
      </c>
      <c r="AS938" s="43">
        <f t="shared" si="267"/>
        <v>19.231962280538497</v>
      </c>
      <c r="AT938" s="43">
        <f t="shared" si="268"/>
        <v>52.084848837547632</v>
      </c>
      <c r="AU938" s="43">
        <f t="shared" si="269"/>
        <v>86.166255128665924</v>
      </c>
    </row>
    <row r="939" spans="1:47" x14ac:dyDescent="0.35">
      <c r="A939" t="str">
        <f>_xlfn.XLOOKUP(B939,'country codes'!G:G,'country codes'!H:H,,0)</f>
        <v>Seychelles</v>
      </c>
      <c r="B939" s="34" t="s">
        <v>186</v>
      </c>
      <c r="C939" s="41">
        <v>95310</v>
      </c>
      <c r="D939" s="34" t="s">
        <v>139</v>
      </c>
      <c r="E939" s="34">
        <v>838</v>
      </c>
      <c r="F939" s="41">
        <v>96714</v>
      </c>
      <c r="G939" s="34">
        <v>0</v>
      </c>
      <c r="I939" s="34">
        <v>0</v>
      </c>
      <c r="K939" s="34">
        <v>0</v>
      </c>
      <c r="M939" s="34">
        <v>1368</v>
      </c>
      <c r="O939" s="34">
        <v>0</v>
      </c>
      <c r="P939" s="41">
        <v>103101.00000000003</v>
      </c>
      <c r="Q939" s="34">
        <v>2223</v>
      </c>
      <c r="R939" s="34">
        <f t="shared" si="252"/>
        <v>2223</v>
      </c>
      <c r="T939" s="34">
        <v>0</v>
      </c>
      <c r="V939" s="34">
        <v>0</v>
      </c>
      <c r="X939" s="34">
        <v>0</v>
      </c>
      <c r="Y939" s="41">
        <v>107118.5</v>
      </c>
      <c r="Z939" s="34">
        <v>1246</v>
      </c>
      <c r="AA939" s="34">
        <v>1272</v>
      </c>
      <c r="AB939" s="35">
        <f t="shared" si="253"/>
        <v>838</v>
      </c>
      <c r="AC939" s="35">
        <f t="shared" si="254"/>
        <v>2223</v>
      </c>
      <c r="AD939" s="35">
        <f t="shared" si="255"/>
        <v>1246</v>
      </c>
      <c r="AE939" s="70">
        <f t="shared" si="256"/>
        <v>838</v>
      </c>
      <c r="AF939" s="70">
        <f t="shared" si="257"/>
        <v>2012</v>
      </c>
      <c r="AG939" s="70">
        <f t="shared" si="258"/>
        <v>2223</v>
      </c>
      <c r="AH939" s="70">
        <f t="shared" si="259"/>
        <v>2018</v>
      </c>
      <c r="AI939" s="70">
        <f t="shared" si="260"/>
        <v>1246</v>
      </c>
      <c r="AJ939" s="70">
        <f t="shared" si="261"/>
        <v>2022</v>
      </c>
      <c r="AK939" s="70" t="str">
        <f t="shared" si="262"/>
        <v>Adjust</v>
      </c>
      <c r="AL939" s="72">
        <f>IF(AK939="Adjust",(_xlfn.XLOOKUP(A939,'Adj factor'!A:A,'Adj factor'!I:I,,0)*AI939),'Aggregate (2)'!AI939)</f>
        <v>1432.0261108232373</v>
      </c>
      <c r="AM939" s="72">
        <f t="shared" si="263"/>
        <v>2223</v>
      </c>
      <c r="AN939" s="73" t="str">
        <f t="shared" si="264"/>
        <v>Decreasing</v>
      </c>
      <c r="AO939" s="42">
        <f>VLOOKUP(B939,'Growthrates source'!A$2:H$49,8,FALSE)</f>
        <v>-6.1731500721997512E-2</v>
      </c>
      <c r="AP939" s="42">
        <f>VLOOKUP(B939,'Growthrates source'!A$2:I$49,9,FALSE)</f>
        <v>0.10455737067903281</v>
      </c>
      <c r="AQ939" s="41">
        <f t="shared" si="265"/>
        <v>1731.9500470478176</v>
      </c>
      <c r="AR939" s="41">
        <f t="shared" si="266"/>
        <v>1740.6569108599604</v>
      </c>
      <c r="AS939" s="43">
        <f t="shared" si="267"/>
        <v>86.647227909092791</v>
      </c>
      <c r="AT939" s="85">
        <f t="shared" si="268"/>
        <v>215.61381557889831</v>
      </c>
      <c r="AU939" s="85">
        <f t="shared" si="269"/>
        <v>207.52717784509679</v>
      </c>
    </row>
    <row r="940" spans="1:47" x14ac:dyDescent="0.35">
      <c r="A940" t="str">
        <f>_xlfn.XLOOKUP(B940,'country codes'!G:G,'country codes'!H:H,,0)</f>
        <v>Seychelles</v>
      </c>
      <c r="B940" s="34" t="s">
        <v>186</v>
      </c>
      <c r="C940" s="41">
        <v>95311</v>
      </c>
      <c r="D940" s="34" t="s">
        <v>138</v>
      </c>
      <c r="E940" s="34">
        <v>0</v>
      </c>
      <c r="F940" s="41">
        <v>96714</v>
      </c>
      <c r="G940" s="34">
        <v>0</v>
      </c>
      <c r="I940" s="34">
        <v>0</v>
      </c>
      <c r="K940" s="34">
        <v>0</v>
      </c>
      <c r="M940" s="34">
        <v>178</v>
      </c>
      <c r="O940" s="34">
        <v>0</v>
      </c>
      <c r="P940" s="41">
        <v>103101.00000000003</v>
      </c>
      <c r="Q940" s="34">
        <v>316</v>
      </c>
      <c r="R940" s="34">
        <f t="shared" si="252"/>
        <v>316</v>
      </c>
      <c r="T940" s="34">
        <v>0</v>
      </c>
      <c r="V940" s="34">
        <v>0</v>
      </c>
      <c r="X940" s="34">
        <v>0</v>
      </c>
      <c r="Y940" s="41">
        <v>107118.5</v>
      </c>
      <c r="Z940" s="34">
        <v>312</v>
      </c>
      <c r="AA940" s="34">
        <v>5</v>
      </c>
      <c r="AB940" s="35">
        <f t="shared" si="253"/>
        <v>0</v>
      </c>
      <c r="AC940" s="35">
        <f t="shared" si="254"/>
        <v>316</v>
      </c>
      <c r="AD940" s="35">
        <f t="shared" si="255"/>
        <v>312</v>
      </c>
      <c r="AE940" s="70">
        <f t="shared" si="256"/>
        <v>0</v>
      </c>
      <c r="AF940" s="70" t="str">
        <f t="shared" si="257"/>
        <v/>
      </c>
      <c r="AG940" s="70">
        <f t="shared" si="258"/>
        <v>316</v>
      </c>
      <c r="AH940" s="70">
        <f t="shared" si="259"/>
        <v>2018</v>
      </c>
      <c r="AI940" s="70">
        <f t="shared" si="260"/>
        <v>312</v>
      </c>
      <c r="AJ940" s="70">
        <f t="shared" si="261"/>
        <v>2022</v>
      </c>
      <c r="AK940" s="70" t="str">
        <f t="shared" si="262"/>
        <v>Adjust</v>
      </c>
      <c r="AL940" s="72">
        <f>IF(AK940="Adjust",(_xlfn.XLOOKUP(A940,'Adj factor'!A:A,'Adj factor'!I:I,,0)*AI940),'Aggregate (2)'!AI940)</f>
        <v>358.58117702796955</v>
      </c>
      <c r="AM940" s="72">
        <f t="shared" si="263"/>
        <v>358.58117702796955</v>
      </c>
      <c r="AN940" s="73" t="str">
        <f t="shared" si="264"/>
        <v>Increasing</v>
      </c>
      <c r="AO940" s="42">
        <f>VLOOKUP(B940,'Growthrates source'!A$2:H$49,8,FALSE)</f>
        <v>-6.1731500721997512E-2</v>
      </c>
      <c r="AP940" s="42">
        <f>VLOOKUP(B940,'Growthrates source'!A$2:I$49,9,FALSE)</f>
        <v>0.10455737067903281</v>
      </c>
      <c r="AQ940" s="41">
        <f t="shared" si="265"/>
        <v>6.8079797446848174</v>
      </c>
      <c r="AR940" s="41">
        <f t="shared" si="266"/>
        <v>6.8422048382860083</v>
      </c>
      <c r="AS940" s="43">
        <f t="shared" si="267"/>
        <v>0</v>
      </c>
      <c r="AT940" s="43">
        <f t="shared" si="268"/>
        <v>30.649557230288739</v>
      </c>
      <c r="AU940" s="43">
        <f t="shared" si="269"/>
        <v>33.475186548352482</v>
      </c>
    </row>
    <row r="941" spans="1:47" x14ac:dyDescent="0.35">
      <c r="A941" t="str">
        <f>_xlfn.XLOOKUP(B941,'country codes'!G:G,'country codes'!H:H,,0)</f>
        <v>Seychelles</v>
      </c>
      <c r="B941" s="34" t="s">
        <v>186</v>
      </c>
      <c r="C941" s="41">
        <v>95312</v>
      </c>
      <c r="D941" s="34" t="s">
        <v>82</v>
      </c>
      <c r="E941" s="34">
        <v>0</v>
      </c>
      <c r="F941" s="41">
        <v>96714</v>
      </c>
      <c r="G941" s="34">
        <v>0</v>
      </c>
      <c r="I941" s="34">
        <v>217</v>
      </c>
      <c r="K941" s="34">
        <v>0</v>
      </c>
      <c r="M941" s="34">
        <v>0</v>
      </c>
      <c r="O941" s="34">
        <v>0</v>
      </c>
      <c r="P941" s="41">
        <v>103101.00000000003</v>
      </c>
      <c r="Q941" s="34">
        <v>0</v>
      </c>
      <c r="R941" s="34">
        <f t="shared" si="252"/>
        <v>124</v>
      </c>
      <c r="T941" s="34">
        <v>0</v>
      </c>
      <c r="V941" s="34">
        <v>0</v>
      </c>
      <c r="X941" s="34">
        <v>0</v>
      </c>
      <c r="Y941" s="41">
        <v>107118.5</v>
      </c>
      <c r="Z941" s="34">
        <v>0</v>
      </c>
      <c r="AA941" s="34">
        <v>124</v>
      </c>
      <c r="AB941" s="35">
        <f t="shared" si="253"/>
        <v>217</v>
      </c>
      <c r="AC941" s="35">
        <f t="shared" si="254"/>
        <v>0</v>
      </c>
      <c r="AD941" s="35">
        <f t="shared" si="255"/>
        <v>0</v>
      </c>
      <c r="AE941" s="70">
        <f t="shared" si="256"/>
        <v>217</v>
      </c>
      <c r="AF941" s="70">
        <f t="shared" si="257"/>
        <v>2014</v>
      </c>
      <c r="AG941" s="70">
        <f t="shared" si="258"/>
        <v>124</v>
      </c>
      <c r="AH941" s="70" t="str">
        <f t="shared" si="259"/>
        <v>2018 (triag)</v>
      </c>
      <c r="AI941" s="70">
        <f t="shared" si="260"/>
        <v>124</v>
      </c>
      <c r="AJ941" s="70" t="str">
        <f t="shared" si="261"/>
        <v>2018 (triag)</v>
      </c>
      <c r="AK941" s="70" t="str">
        <f t="shared" si="262"/>
        <v/>
      </c>
      <c r="AL941" s="72">
        <f>IF(AK941="Adjust",(_xlfn.XLOOKUP(A941,'Adj factor'!A:A,'Adj factor'!I:I,,0)*AI941),'Aggregate (2)'!AI941)</f>
        <v>124</v>
      </c>
      <c r="AM941" s="72">
        <f t="shared" si="263"/>
        <v>124</v>
      </c>
      <c r="AN941" s="73" t="str">
        <f t="shared" si="264"/>
        <v>No change</v>
      </c>
      <c r="AO941" s="42">
        <f>VLOOKUP(B941,'Growthrates source'!A$2:H$49,8,FALSE)</f>
        <v>-6.1731500721997512E-2</v>
      </c>
      <c r="AP941" s="42">
        <f>VLOOKUP(B941,'Growthrates source'!A$2:I$49,9,FALSE)</f>
        <v>0.10455737067903281</v>
      </c>
      <c r="AQ941" s="41">
        <f t="shared" si="265"/>
        <v>168.83789766818347</v>
      </c>
      <c r="AR941" s="41">
        <f t="shared" si="266"/>
        <v>169.686679989493</v>
      </c>
      <c r="AS941" s="85">
        <f t="shared" si="267"/>
        <v>22.437289327294909</v>
      </c>
      <c r="AT941" s="43">
        <f t="shared" si="268"/>
        <v>12.027041444796847</v>
      </c>
      <c r="AU941" s="43">
        <f t="shared" si="269"/>
        <v>11.575964936028791</v>
      </c>
    </row>
    <row r="942" spans="1:47" x14ac:dyDescent="0.35">
      <c r="A942" t="str">
        <f>_xlfn.XLOOKUP(B942,'country codes'!G:G,'country codes'!H:H,,0)</f>
        <v>Seychelles</v>
      </c>
      <c r="B942" s="34" t="s">
        <v>186</v>
      </c>
      <c r="C942" s="41">
        <v>95313</v>
      </c>
      <c r="D942" s="34" t="s">
        <v>60</v>
      </c>
      <c r="E942" s="34">
        <v>0</v>
      </c>
      <c r="F942" s="41">
        <v>96714</v>
      </c>
      <c r="G942" s="34">
        <v>0</v>
      </c>
      <c r="I942" s="34">
        <v>0</v>
      </c>
      <c r="K942" s="34">
        <v>0</v>
      </c>
      <c r="M942" s="34">
        <v>0</v>
      </c>
      <c r="O942" s="34">
        <v>0</v>
      </c>
      <c r="P942" s="41">
        <v>103101.00000000003</v>
      </c>
      <c r="Q942" s="34">
        <v>0</v>
      </c>
      <c r="R942" s="34">
        <f t="shared" si="252"/>
        <v>163</v>
      </c>
      <c r="T942" s="34">
        <v>0</v>
      </c>
      <c r="V942" s="34">
        <v>0</v>
      </c>
      <c r="X942" s="34">
        <v>0</v>
      </c>
      <c r="Y942" s="41">
        <v>107118.5</v>
      </c>
      <c r="Z942" s="34">
        <v>0</v>
      </c>
      <c r="AA942" s="34">
        <v>163</v>
      </c>
      <c r="AB942" s="35">
        <f t="shared" si="253"/>
        <v>0</v>
      </c>
      <c r="AC942" s="35">
        <f t="shared" si="254"/>
        <v>0</v>
      </c>
      <c r="AD942" s="35">
        <f t="shared" si="255"/>
        <v>0</v>
      </c>
      <c r="AE942" s="70">
        <f t="shared" si="256"/>
        <v>0</v>
      </c>
      <c r="AF942" s="70" t="str">
        <f t="shared" si="257"/>
        <v/>
      </c>
      <c r="AG942" s="70">
        <f t="shared" si="258"/>
        <v>163</v>
      </c>
      <c r="AH942" s="70" t="str">
        <f t="shared" si="259"/>
        <v>2018 (triag)</v>
      </c>
      <c r="AI942" s="70">
        <f t="shared" si="260"/>
        <v>163</v>
      </c>
      <c r="AJ942" s="70" t="str">
        <f t="shared" si="261"/>
        <v>2018 (triag)</v>
      </c>
      <c r="AK942" s="70" t="str">
        <f t="shared" si="262"/>
        <v/>
      </c>
      <c r="AL942" s="72">
        <f>IF(AK942="Adjust",(_xlfn.XLOOKUP(A942,'Adj factor'!A:A,'Adj factor'!I:I,,0)*AI942),'Aggregate (2)'!AI942)</f>
        <v>163</v>
      </c>
      <c r="AM942" s="72">
        <f t="shared" si="263"/>
        <v>163</v>
      </c>
      <c r="AN942" s="73" t="str">
        <f t="shared" si="264"/>
        <v>No change</v>
      </c>
      <c r="AO942" s="42">
        <f>VLOOKUP(B942,'Growthrates source'!A$2:H$49,8,FALSE)</f>
        <v>-6.1731500721997512E-2</v>
      </c>
      <c r="AP942" s="42">
        <f>VLOOKUP(B942,'Growthrates source'!A$2:I$49,9,FALSE)</f>
        <v>0.10455737067903281</v>
      </c>
      <c r="AQ942" s="41">
        <f t="shared" si="265"/>
        <v>221.94013967672507</v>
      </c>
      <c r="AR942" s="41">
        <f t="shared" si="266"/>
        <v>223.05587772812385</v>
      </c>
      <c r="AS942" s="43">
        <f t="shared" si="267"/>
        <v>0</v>
      </c>
      <c r="AT942" s="43">
        <f t="shared" si="268"/>
        <v>15.809739963724887</v>
      </c>
      <c r="AU942" s="43">
        <f t="shared" si="269"/>
        <v>15.216792617521717</v>
      </c>
    </row>
    <row r="943" spans="1:47" x14ac:dyDescent="0.35">
      <c r="A943" t="str">
        <f>_xlfn.XLOOKUP(B943,'country codes'!G:G,'country codes'!H:H,,0)</f>
        <v>Seychelles</v>
      </c>
      <c r="B943" s="34" t="s">
        <v>186</v>
      </c>
      <c r="C943" s="41">
        <v>95314</v>
      </c>
      <c r="D943" s="34" t="s">
        <v>127</v>
      </c>
      <c r="E943" s="34">
        <v>0</v>
      </c>
      <c r="F943" s="41">
        <v>96714</v>
      </c>
      <c r="G943" s="34">
        <v>0</v>
      </c>
      <c r="I943" s="34">
        <v>0</v>
      </c>
      <c r="K943" s="34">
        <v>0</v>
      </c>
      <c r="M943" s="34">
        <v>0</v>
      </c>
      <c r="O943" s="34">
        <v>0</v>
      </c>
      <c r="P943" s="41">
        <v>103101.00000000003</v>
      </c>
      <c r="Q943" s="34">
        <v>0</v>
      </c>
      <c r="R943" s="34">
        <f t="shared" si="252"/>
        <v>0</v>
      </c>
      <c r="T943" s="34">
        <v>0</v>
      </c>
      <c r="V943" s="34">
        <v>0</v>
      </c>
      <c r="X943" s="34">
        <v>0</v>
      </c>
      <c r="Y943" s="41">
        <v>107118.5</v>
      </c>
      <c r="Z943" s="34">
        <v>0</v>
      </c>
      <c r="AA943" s="34">
        <v>0</v>
      </c>
      <c r="AB943" s="35">
        <f t="shared" si="253"/>
        <v>0</v>
      </c>
      <c r="AC943" s="35">
        <f t="shared" si="254"/>
        <v>0</v>
      </c>
      <c r="AD943" s="35">
        <f t="shared" si="255"/>
        <v>0</v>
      </c>
      <c r="AE943" s="70">
        <f t="shared" si="256"/>
        <v>0</v>
      </c>
      <c r="AF943" s="70" t="str">
        <f t="shared" si="257"/>
        <v/>
      </c>
      <c r="AG943" s="70">
        <f t="shared" si="258"/>
        <v>0</v>
      </c>
      <c r="AH943" s="70" t="str">
        <f t="shared" si="259"/>
        <v/>
      </c>
      <c r="AI943" s="70">
        <f t="shared" si="260"/>
        <v>0</v>
      </c>
      <c r="AJ943" s="70" t="str">
        <f t="shared" si="261"/>
        <v/>
      </c>
      <c r="AK943" s="70" t="str">
        <f t="shared" si="262"/>
        <v/>
      </c>
      <c r="AL943" s="72">
        <f>IF(AK943="Adjust",(_xlfn.XLOOKUP(A943,'Adj factor'!A:A,'Adj factor'!I:I,,0)*AI943),'Aggregate (2)'!AI943)</f>
        <v>0</v>
      </c>
      <c r="AM943" s="72">
        <f t="shared" si="263"/>
        <v>0</v>
      </c>
      <c r="AN943" s="73" t="str">
        <f t="shared" si="264"/>
        <v>No change</v>
      </c>
      <c r="AO943" s="42">
        <f>VLOOKUP(B943,'Growthrates source'!A$2:H$49,8,FALSE)</f>
        <v>-6.1731500721997512E-2</v>
      </c>
      <c r="AP943" s="42">
        <f>VLOOKUP(B943,'Growthrates source'!A$2:I$49,9,FALSE)</f>
        <v>0.10455737067903281</v>
      </c>
      <c r="AQ943" s="41">
        <f t="shared" si="265"/>
        <v>0</v>
      </c>
      <c r="AR943" s="41">
        <f t="shared" si="266"/>
        <v>0</v>
      </c>
      <c r="AS943" s="43">
        <f t="shared" si="267"/>
        <v>0</v>
      </c>
      <c r="AT943" s="43">
        <f t="shared" si="268"/>
        <v>0</v>
      </c>
      <c r="AU943" s="43">
        <f t="shared" si="269"/>
        <v>0</v>
      </c>
    </row>
    <row r="944" spans="1:47" x14ac:dyDescent="0.35">
      <c r="A944" t="str">
        <f>_xlfn.XLOOKUP(B944,'country codes'!G:G,'country codes'!H:H,,0)</f>
        <v>Seychelles</v>
      </c>
      <c r="B944" s="34" t="s">
        <v>186</v>
      </c>
      <c r="C944" s="41">
        <v>95315</v>
      </c>
      <c r="D944" s="34" t="s">
        <v>61</v>
      </c>
      <c r="E944" s="34">
        <v>0</v>
      </c>
      <c r="F944" s="41">
        <v>96714</v>
      </c>
      <c r="G944" s="34">
        <v>0</v>
      </c>
      <c r="I944" s="34">
        <v>0</v>
      </c>
      <c r="K944" s="34">
        <v>0</v>
      </c>
      <c r="M944" s="34">
        <v>0</v>
      </c>
      <c r="O944" s="34">
        <v>0</v>
      </c>
      <c r="P944" s="41">
        <v>103101.00000000003</v>
      </c>
      <c r="Q944" s="34">
        <v>0</v>
      </c>
      <c r="R944" s="34">
        <f t="shared" si="252"/>
        <v>5</v>
      </c>
      <c r="T944" s="34">
        <v>0</v>
      </c>
      <c r="V944" s="34">
        <v>0</v>
      </c>
      <c r="X944" s="34">
        <v>0</v>
      </c>
      <c r="Y944" s="41">
        <v>107118.5</v>
      </c>
      <c r="Z944" s="34">
        <v>0</v>
      </c>
      <c r="AA944" s="34">
        <v>5</v>
      </c>
      <c r="AB944" s="35">
        <f t="shared" si="253"/>
        <v>0</v>
      </c>
      <c r="AC944" s="35">
        <f t="shared" si="254"/>
        <v>0</v>
      </c>
      <c r="AD944" s="35">
        <f t="shared" si="255"/>
        <v>0</v>
      </c>
      <c r="AE944" s="70">
        <f t="shared" si="256"/>
        <v>0</v>
      </c>
      <c r="AF944" s="70" t="str">
        <f t="shared" si="257"/>
        <v/>
      </c>
      <c r="AG944" s="70">
        <f t="shared" si="258"/>
        <v>5</v>
      </c>
      <c r="AH944" s="70" t="str">
        <f t="shared" si="259"/>
        <v>2018 (triag)</v>
      </c>
      <c r="AI944" s="70">
        <f t="shared" si="260"/>
        <v>5</v>
      </c>
      <c r="AJ944" s="70" t="str">
        <f t="shared" si="261"/>
        <v>2018 (triag)</v>
      </c>
      <c r="AK944" s="70" t="str">
        <f t="shared" si="262"/>
        <v/>
      </c>
      <c r="AL944" s="72">
        <f>IF(AK944="Adjust",(_xlfn.XLOOKUP(A944,'Adj factor'!A:A,'Adj factor'!I:I,,0)*AI944),'Aggregate (2)'!AI944)</f>
        <v>5</v>
      </c>
      <c r="AM944" s="72">
        <f t="shared" si="263"/>
        <v>5</v>
      </c>
      <c r="AN944" s="73" t="str">
        <f t="shared" si="264"/>
        <v>No change</v>
      </c>
      <c r="AO944" s="42">
        <f>VLOOKUP(B944,'Growthrates source'!A$2:H$49,8,FALSE)</f>
        <v>-6.1731500721997512E-2</v>
      </c>
      <c r="AP944" s="42">
        <f>VLOOKUP(B944,'Growthrates source'!A$2:I$49,9,FALSE)</f>
        <v>0.10455737067903281</v>
      </c>
      <c r="AQ944" s="41">
        <f t="shared" si="265"/>
        <v>6.8079797446848174</v>
      </c>
      <c r="AR944" s="41">
        <f t="shared" si="266"/>
        <v>6.8422048382860083</v>
      </c>
      <c r="AS944" s="43">
        <f t="shared" si="267"/>
        <v>0</v>
      </c>
      <c r="AT944" s="43">
        <f t="shared" si="268"/>
        <v>0.48496134858051798</v>
      </c>
      <c r="AU944" s="43">
        <f t="shared" si="269"/>
        <v>0.46677277967858027</v>
      </c>
    </row>
    <row r="945" spans="1:47" x14ac:dyDescent="0.35">
      <c r="A945" t="str">
        <f>_xlfn.XLOOKUP(B945,'country codes'!G:G,'country codes'!H:H,,0)</f>
        <v>Seychelles</v>
      </c>
      <c r="B945" s="34" t="s">
        <v>186</v>
      </c>
      <c r="C945" s="41">
        <v>95316</v>
      </c>
      <c r="D945" s="34" t="s">
        <v>62</v>
      </c>
      <c r="E945" s="34">
        <v>0</v>
      </c>
      <c r="F945" s="41">
        <v>96714</v>
      </c>
      <c r="G945" s="34">
        <v>0</v>
      </c>
      <c r="I945" s="34">
        <v>0</v>
      </c>
      <c r="K945" s="34">
        <v>0</v>
      </c>
      <c r="M945" s="34">
        <v>0</v>
      </c>
      <c r="O945" s="34">
        <v>0</v>
      </c>
      <c r="P945" s="41">
        <v>103101.00000000003</v>
      </c>
      <c r="Q945" s="34">
        <v>0</v>
      </c>
      <c r="R945" s="34">
        <f t="shared" si="252"/>
        <v>50</v>
      </c>
      <c r="T945" s="34">
        <v>0</v>
      </c>
      <c r="V945" s="34">
        <v>0</v>
      </c>
      <c r="X945" s="34">
        <v>0</v>
      </c>
      <c r="Y945" s="41">
        <v>107118.5</v>
      </c>
      <c r="Z945" s="34">
        <v>0</v>
      </c>
      <c r="AA945" s="34">
        <v>50</v>
      </c>
      <c r="AB945" s="35">
        <f t="shared" si="253"/>
        <v>0</v>
      </c>
      <c r="AC945" s="35">
        <f t="shared" si="254"/>
        <v>0</v>
      </c>
      <c r="AD945" s="35">
        <f t="shared" si="255"/>
        <v>0</v>
      </c>
      <c r="AE945" s="70">
        <f t="shared" si="256"/>
        <v>0</v>
      </c>
      <c r="AF945" s="70" t="str">
        <f t="shared" si="257"/>
        <v/>
      </c>
      <c r="AG945" s="70">
        <f t="shared" si="258"/>
        <v>50</v>
      </c>
      <c r="AH945" s="70" t="str">
        <f t="shared" si="259"/>
        <v>2018 (triag)</v>
      </c>
      <c r="AI945" s="70">
        <f t="shared" si="260"/>
        <v>50</v>
      </c>
      <c r="AJ945" s="70" t="str">
        <f t="shared" si="261"/>
        <v>2018 (triag)</v>
      </c>
      <c r="AK945" s="70" t="str">
        <f t="shared" si="262"/>
        <v/>
      </c>
      <c r="AL945" s="72">
        <f>IF(AK945="Adjust",(_xlfn.XLOOKUP(A945,'Adj factor'!A:A,'Adj factor'!I:I,,0)*AI945),'Aggregate (2)'!AI945)</f>
        <v>50</v>
      </c>
      <c r="AM945" s="72">
        <f t="shared" si="263"/>
        <v>50</v>
      </c>
      <c r="AN945" s="73" t="str">
        <f t="shared" si="264"/>
        <v>No change</v>
      </c>
      <c r="AO945" s="42">
        <f>VLOOKUP(B945,'Growthrates source'!A$2:H$49,8,FALSE)</f>
        <v>-6.1731500721997512E-2</v>
      </c>
      <c r="AP945" s="42">
        <f>VLOOKUP(B945,'Growthrates source'!A$2:I$49,9,FALSE)</f>
        <v>0.10455737067903281</v>
      </c>
      <c r="AQ945" s="41">
        <f t="shared" si="265"/>
        <v>68.079797446848175</v>
      </c>
      <c r="AR945" s="41">
        <f t="shared" si="266"/>
        <v>68.422048382860083</v>
      </c>
      <c r="AS945" s="43">
        <f t="shared" si="267"/>
        <v>0</v>
      </c>
      <c r="AT945" s="43">
        <f t="shared" si="268"/>
        <v>4.8496134858051798</v>
      </c>
      <c r="AU945" s="43">
        <f t="shared" si="269"/>
        <v>4.6677277967858029</v>
      </c>
    </row>
    <row r="946" spans="1:47" x14ac:dyDescent="0.35">
      <c r="A946" t="str">
        <f>_xlfn.XLOOKUP(B946,'country codes'!G:G,'country codes'!H:H,,0)</f>
        <v>Seychelles</v>
      </c>
      <c r="B946" s="34" t="s">
        <v>186</v>
      </c>
      <c r="C946" s="41">
        <v>95317</v>
      </c>
      <c r="D946" s="34" t="s">
        <v>227</v>
      </c>
      <c r="E946" s="34">
        <v>0</v>
      </c>
      <c r="F946" s="41">
        <v>96714</v>
      </c>
      <c r="G946" s="34">
        <v>0</v>
      </c>
      <c r="I946" s="34">
        <v>0</v>
      </c>
      <c r="K946" s="34">
        <v>0</v>
      </c>
      <c r="M946" s="34">
        <v>0</v>
      </c>
      <c r="O946" s="34">
        <v>0</v>
      </c>
      <c r="P946" s="41">
        <v>103101.00000000003</v>
      </c>
      <c r="Q946" s="34">
        <v>0</v>
      </c>
      <c r="R946" s="34">
        <f t="shared" si="252"/>
        <v>258</v>
      </c>
      <c r="T946" s="34">
        <v>0</v>
      </c>
      <c r="V946" s="34">
        <v>0</v>
      </c>
      <c r="X946" s="34">
        <v>0</v>
      </c>
      <c r="Y946" s="41">
        <v>107118.5</v>
      </c>
      <c r="Z946" s="34">
        <v>0</v>
      </c>
      <c r="AA946" s="34">
        <v>258</v>
      </c>
      <c r="AB946" s="35">
        <f t="shared" si="253"/>
        <v>0</v>
      </c>
      <c r="AC946" s="35">
        <f t="shared" si="254"/>
        <v>0</v>
      </c>
      <c r="AD946" s="35">
        <f t="shared" si="255"/>
        <v>0</v>
      </c>
      <c r="AE946" s="70">
        <f t="shared" si="256"/>
        <v>0</v>
      </c>
      <c r="AF946" s="70" t="str">
        <f t="shared" si="257"/>
        <v/>
      </c>
      <c r="AG946" s="70">
        <f t="shared" si="258"/>
        <v>258</v>
      </c>
      <c r="AH946" s="70" t="str">
        <f t="shared" si="259"/>
        <v>2018 (triag)</v>
      </c>
      <c r="AI946" s="70">
        <f t="shared" si="260"/>
        <v>258</v>
      </c>
      <c r="AJ946" s="70" t="str">
        <f t="shared" si="261"/>
        <v>2018 (triag)</v>
      </c>
      <c r="AK946" s="70" t="str">
        <f t="shared" si="262"/>
        <v/>
      </c>
      <c r="AL946" s="72">
        <f>IF(AK946="Adjust",(_xlfn.XLOOKUP(A946,'Adj factor'!A:A,'Adj factor'!I:I,,0)*AI946),'Aggregate (2)'!AI946)</f>
        <v>258</v>
      </c>
      <c r="AM946" s="72">
        <f t="shared" si="263"/>
        <v>258</v>
      </c>
      <c r="AN946" s="73" t="str">
        <f t="shared" si="264"/>
        <v>No change</v>
      </c>
      <c r="AO946" s="42">
        <f>VLOOKUP(B946,'Growthrates source'!A$2:H$49,8,FALSE)</f>
        <v>-6.1731500721997512E-2</v>
      </c>
      <c r="AP946" s="42">
        <f>VLOOKUP(B946,'Growthrates source'!A$2:I$49,9,FALSE)</f>
        <v>0.10455737067903281</v>
      </c>
      <c r="AQ946" s="41">
        <f t="shared" si="265"/>
        <v>351.29175482573658</v>
      </c>
      <c r="AR946" s="41">
        <f t="shared" si="266"/>
        <v>353.05776965555799</v>
      </c>
      <c r="AS946" s="43">
        <f t="shared" si="267"/>
        <v>0</v>
      </c>
      <c r="AT946" s="43">
        <f t="shared" si="268"/>
        <v>25.024005586754729</v>
      </c>
      <c r="AU946" s="43">
        <f t="shared" si="269"/>
        <v>24.085475431414743</v>
      </c>
    </row>
    <row r="947" spans="1:47" x14ac:dyDescent="0.35">
      <c r="A947" t="str">
        <f>_xlfn.XLOOKUP(B947,'country codes'!G:G,'country codes'!H:H,,0)</f>
        <v>Seychelles</v>
      </c>
      <c r="B947" s="34" t="s">
        <v>186</v>
      </c>
      <c r="C947" s="41">
        <v>95318</v>
      </c>
      <c r="D947" s="34" t="s">
        <v>228</v>
      </c>
      <c r="E947" s="34">
        <v>0</v>
      </c>
      <c r="F947" s="41">
        <v>96714</v>
      </c>
      <c r="G947" s="34">
        <v>0</v>
      </c>
      <c r="I947" s="34">
        <v>0</v>
      </c>
      <c r="K947" s="34">
        <v>0</v>
      </c>
      <c r="M947" s="34">
        <v>0</v>
      </c>
      <c r="O947" s="34">
        <v>0</v>
      </c>
      <c r="P947" s="41">
        <v>103101.00000000003</v>
      </c>
      <c r="Q947" s="34">
        <v>0</v>
      </c>
      <c r="R947" s="34">
        <f t="shared" si="252"/>
        <v>0</v>
      </c>
      <c r="T947" s="34">
        <v>0</v>
      </c>
      <c r="V947" s="34">
        <v>0</v>
      </c>
      <c r="X947" s="34">
        <v>0</v>
      </c>
      <c r="Y947" s="41">
        <v>107118.5</v>
      </c>
      <c r="Z947" s="34">
        <v>0</v>
      </c>
      <c r="AA947" s="34">
        <v>0</v>
      </c>
      <c r="AB947" s="35">
        <f t="shared" si="253"/>
        <v>0</v>
      </c>
      <c r="AC947" s="35">
        <f t="shared" si="254"/>
        <v>0</v>
      </c>
      <c r="AD947" s="35">
        <f t="shared" si="255"/>
        <v>0</v>
      </c>
      <c r="AE947" s="70">
        <f t="shared" si="256"/>
        <v>0</v>
      </c>
      <c r="AF947" s="70" t="str">
        <f t="shared" si="257"/>
        <v/>
      </c>
      <c r="AG947" s="70">
        <f t="shared" si="258"/>
        <v>0</v>
      </c>
      <c r="AH947" s="70" t="str">
        <f t="shared" si="259"/>
        <v/>
      </c>
      <c r="AI947" s="70">
        <f t="shared" si="260"/>
        <v>0</v>
      </c>
      <c r="AJ947" s="70" t="str">
        <f t="shared" si="261"/>
        <v/>
      </c>
      <c r="AK947" s="70" t="str">
        <f t="shared" si="262"/>
        <v/>
      </c>
      <c r="AL947" s="72">
        <f>IF(AK947="Adjust",(_xlfn.XLOOKUP(A947,'Adj factor'!A:A,'Adj factor'!I:I,,0)*AI947),'Aggregate (2)'!AI947)</f>
        <v>0</v>
      </c>
      <c r="AM947" s="72">
        <f t="shared" si="263"/>
        <v>0</v>
      </c>
      <c r="AN947" s="73" t="str">
        <f t="shared" si="264"/>
        <v>No change</v>
      </c>
      <c r="AO947" s="42">
        <f>VLOOKUP(B947,'Growthrates source'!A$2:H$49,8,FALSE)</f>
        <v>-6.1731500721997512E-2</v>
      </c>
      <c r="AP947" s="42">
        <f>VLOOKUP(B947,'Growthrates source'!A$2:I$49,9,FALSE)</f>
        <v>0.10455737067903281</v>
      </c>
      <c r="AQ947" s="41">
        <f t="shared" si="265"/>
        <v>0</v>
      </c>
      <c r="AR947" s="41">
        <f t="shared" si="266"/>
        <v>0</v>
      </c>
      <c r="AS947" s="43">
        <f t="shared" si="267"/>
        <v>0</v>
      </c>
      <c r="AT947" s="43">
        <f t="shared" si="268"/>
        <v>0</v>
      </c>
      <c r="AU947" s="43">
        <f t="shared" si="269"/>
        <v>0</v>
      </c>
    </row>
    <row r="948" spans="1:47" x14ac:dyDescent="0.35">
      <c r="A948" t="str">
        <f>_xlfn.XLOOKUP(B948,'country codes'!G:G,'country codes'!H:H,,0)</f>
        <v>Seychelles</v>
      </c>
      <c r="B948" s="34" t="s">
        <v>186</v>
      </c>
      <c r="C948" s="41">
        <v>95319</v>
      </c>
      <c r="D948" s="34" t="s">
        <v>229</v>
      </c>
      <c r="E948" s="34">
        <v>0</v>
      </c>
      <c r="F948" s="41">
        <v>96714</v>
      </c>
      <c r="G948" s="34">
        <v>0</v>
      </c>
      <c r="I948" s="34">
        <v>0</v>
      </c>
      <c r="K948" s="34">
        <v>0</v>
      </c>
      <c r="M948" s="34">
        <v>0</v>
      </c>
      <c r="O948" s="34">
        <v>0</v>
      </c>
      <c r="P948" s="41">
        <v>103101.00000000003</v>
      </c>
      <c r="Q948" s="34">
        <v>0</v>
      </c>
      <c r="R948" s="34">
        <f t="shared" si="252"/>
        <v>2</v>
      </c>
      <c r="T948" s="34">
        <v>14</v>
      </c>
      <c r="V948" s="34">
        <v>0</v>
      </c>
      <c r="X948" s="34">
        <v>4</v>
      </c>
      <c r="Y948" s="41">
        <v>107118.5</v>
      </c>
      <c r="Z948" s="34">
        <v>0</v>
      </c>
      <c r="AA948" s="34">
        <v>2</v>
      </c>
      <c r="AB948" s="35">
        <f t="shared" si="253"/>
        <v>0</v>
      </c>
      <c r="AC948" s="35">
        <f t="shared" si="254"/>
        <v>14</v>
      </c>
      <c r="AD948" s="35">
        <f t="shared" si="255"/>
        <v>4</v>
      </c>
      <c r="AE948" s="70">
        <f t="shared" si="256"/>
        <v>0</v>
      </c>
      <c r="AF948" s="70" t="str">
        <f t="shared" si="257"/>
        <v/>
      </c>
      <c r="AG948" s="70">
        <f t="shared" si="258"/>
        <v>2</v>
      </c>
      <c r="AH948" s="70" t="str">
        <f t="shared" si="259"/>
        <v>2018 (triag)</v>
      </c>
      <c r="AI948" s="70">
        <f t="shared" si="260"/>
        <v>4</v>
      </c>
      <c r="AJ948" s="70">
        <f t="shared" si="261"/>
        <v>2021</v>
      </c>
      <c r="AK948" s="70" t="str">
        <f t="shared" si="262"/>
        <v/>
      </c>
      <c r="AL948" s="72">
        <f>IF(AK948="Adjust",(_xlfn.XLOOKUP(A948,'Adj factor'!A:A,'Adj factor'!I:I,,0)*AI948),'Aggregate (2)'!AI948)</f>
        <v>4</v>
      </c>
      <c r="AM948" s="76">
        <v>13</v>
      </c>
      <c r="AN948" s="73" t="str">
        <f t="shared" si="264"/>
        <v>Increasing</v>
      </c>
      <c r="AO948" s="42">
        <f>VLOOKUP(B948,'Growthrates source'!A$2:H$49,8,FALSE)</f>
        <v>-6.1731500721997512E-2</v>
      </c>
      <c r="AP948" s="42">
        <f>VLOOKUP(B948,'Growthrates source'!A$2:I$49,9,FALSE)</f>
        <v>0.10455737067903281</v>
      </c>
      <c r="AQ948" s="41">
        <f t="shared" si="265"/>
        <v>2.7231918978739271</v>
      </c>
      <c r="AR948" s="41">
        <f t="shared" si="266"/>
        <v>2.7368819353144032</v>
      </c>
      <c r="AS948" s="43">
        <f t="shared" si="267"/>
        <v>0</v>
      </c>
      <c r="AT948" s="43">
        <f t="shared" si="268"/>
        <v>0.1939845394322072</v>
      </c>
      <c r="AU948" s="43">
        <f t="shared" si="269"/>
        <v>1.2136092271643086</v>
      </c>
    </row>
    <row r="949" spans="1:47" x14ac:dyDescent="0.35">
      <c r="A949" t="str">
        <f>_xlfn.XLOOKUP(B949,'country codes'!G:G,'country codes'!H:H,,0)</f>
        <v>Seychelles</v>
      </c>
      <c r="B949" s="34" t="s">
        <v>186</v>
      </c>
      <c r="C949" s="41">
        <v>95320</v>
      </c>
      <c r="D949" s="34" t="s">
        <v>133</v>
      </c>
      <c r="E949" s="34">
        <v>0</v>
      </c>
      <c r="F949" s="41">
        <v>96714</v>
      </c>
      <c r="G949" s="34">
        <v>0</v>
      </c>
      <c r="I949" s="34">
        <v>0</v>
      </c>
      <c r="K949" s="34">
        <v>0</v>
      </c>
      <c r="M949" s="34">
        <v>0</v>
      </c>
      <c r="O949" s="34">
        <v>0</v>
      </c>
      <c r="P949" s="41">
        <v>103101.00000000003</v>
      </c>
      <c r="Q949" s="34">
        <v>71</v>
      </c>
      <c r="R949" s="34">
        <f t="shared" si="252"/>
        <v>71</v>
      </c>
      <c r="T949" s="34">
        <v>0</v>
      </c>
      <c r="V949" s="34">
        <v>0</v>
      </c>
      <c r="X949" s="34">
        <v>0</v>
      </c>
      <c r="Y949" s="41">
        <v>107118.5</v>
      </c>
      <c r="Z949" s="34">
        <v>0</v>
      </c>
      <c r="AA949" s="34">
        <v>70</v>
      </c>
      <c r="AB949" s="35">
        <f t="shared" si="253"/>
        <v>0</v>
      </c>
      <c r="AC949" s="35">
        <f t="shared" si="254"/>
        <v>71</v>
      </c>
      <c r="AD949" s="35">
        <f t="shared" si="255"/>
        <v>0</v>
      </c>
      <c r="AE949" s="70">
        <f t="shared" si="256"/>
        <v>0</v>
      </c>
      <c r="AF949" s="70" t="str">
        <f t="shared" si="257"/>
        <v/>
      </c>
      <c r="AG949" s="70">
        <f t="shared" si="258"/>
        <v>71</v>
      </c>
      <c r="AH949" s="70">
        <f t="shared" si="259"/>
        <v>2018</v>
      </c>
      <c r="AI949" s="70">
        <f t="shared" si="260"/>
        <v>71</v>
      </c>
      <c r="AJ949" s="70">
        <f t="shared" si="261"/>
        <v>2018</v>
      </c>
      <c r="AK949" s="70" t="str">
        <f t="shared" si="262"/>
        <v/>
      </c>
      <c r="AL949" s="72">
        <f>IF(AK949="Adjust",(_xlfn.XLOOKUP(A949,'Adj factor'!A:A,'Adj factor'!I:I,,0)*AI949),'Aggregate (2)'!AI949)</f>
        <v>71</v>
      </c>
      <c r="AM949" s="72">
        <f t="shared" si="263"/>
        <v>71</v>
      </c>
      <c r="AN949" s="73" t="str">
        <f t="shared" si="264"/>
        <v>No change</v>
      </c>
      <c r="AO949" s="42">
        <f>VLOOKUP(B949,'Growthrates source'!A$2:H$49,8,FALSE)</f>
        <v>-6.1731500721997512E-2</v>
      </c>
      <c r="AP949" s="42">
        <f>VLOOKUP(B949,'Growthrates source'!A$2:I$49,9,FALSE)</f>
        <v>0.10455737067903281</v>
      </c>
      <c r="AQ949" s="41">
        <f t="shared" si="265"/>
        <v>95.311716425587448</v>
      </c>
      <c r="AR949" s="41">
        <f t="shared" si="266"/>
        <v>95.790867736004117</v>
      </c>
      <c r="AS949" s="43">
        <f t="shared" si="267"/>
        <v>0</v>
      </c>
      <c r="AT949" s="43">
        <f t="shared" si="268"/>
        <v>6.8864511498433556</v>
      </c>
      <c r="AU949" s="43">
        <f t="shared" si="269"/>
        <v>6.62817347143584</v>
      </c>
    </row>
    <row r="950" spans="1:47" x14ac:dyDescent="0.35">
      <c r="A950" t="str">
        <f>_xlfn.XLOOKUP(B950,'country codes'!G:G,'country codes'!H:H,,0)</f>
        <v>Seychelles</v>
      </c>
      <c r="B950" s="34" t="s">
        <v>186</v>
      </c>
      <c r="C950" s="41">
        <v>95321</v>
      </c>
      <c r="D950" s="34" t="s">
        <v>230</v>
      </c>
      <c r="E950" s="34">
        <v>0</v>
      </c>
      <c r="F950" s="41">
        <v>96714</v>
      </c>
      <c r="G950" s="34">
        <v>0</v>
      </c>
      <c r="I950" s="34">
        <v>0</v>
      </c>
      <c r="K950" s="34">
        <v>0</v>
      </c>
      <c r="M950" s="34">
        <v>0</v>
      </c>
      <c r="O950" s="34">
        <v>0</v>
      </c>
      <c r="P950" s="41">
        <v>103101.00000000003</v>
      </c>
      <c r="Q950" s="34">
        <v>0</v>
      </c>
      <c r="R950" s="34">
        <f t="shared" si="252"/>
        <v>0</v>
      </c>
      <c r="T950" s="34">
        <v>0</v>
      </c>
      <c r="V950" s="34">
        <v>0</v>
      </c>
      <c r="X950" s="34">
        <v>0</v>
      </c>
      <c r="Y950" s="41">
        <v>107118.5</v>
      </c>
      <c r="Z950" s="34">
        <v>0</v>
      </c>
      <c r="AA950" s="34">
        <v>0</v>
      </c>
      <c r="AB950" s="35">
        <f t="shared" si="253"/>
        <v>0</v>
      </c>
      <c r="AC950" s="35">
        <f t="shared" si="254"/>
        <v>0</v>
      </c>
      <c r="AD950" s="35">
        <f t="shared" si="255"/>
        <v>0</v>
      </c>
      <c r="AE950" s="70">
        <f t="shared" si="256"/>
        <v>0</v>
      </c>
      <c r="AF950" s="70" t="str">
        <f t="shared" si="257"/>
        <v/>
      </c>
      <c r="AG950" s="70">
        <f t="shared" si="258"/>
        <v>0</v>
      </c>
      <c r="AH950" s="70" t="str">
        <f t="shared" si="259"/>
        <v/>
      </c>
      <c r="AI950" s="70">
        <f t="shared" si="260"/>
        <v>0</v>
      </c>
      <c r="AJ950" s="70" t="str">
        <f t="shared" si="261"/>
        <v/>
      </c>
      <c r="AK950" s="70" t="str">
        <f t="shared" si="262"/>
        <v/>
      </c>
      <c r="AL950" s="72">
        <f>IF(AK950="Adjust",(_xlfn.XLOOKUP(A950,'Adj factor'!A:A,'Adj factor'!I:I,,0)*AI950),'Aggregate (2)'!AI950)</f>
        <v>0</v>
      </c>
      <c r="AM950" s="72">
        <f t="shared" si="263"/>
        <v>0</v>
      </c>
      <c r="AN950" s="73" t="str">
        <f t="shared" si="264"/>
        <v>No change</v>
      </c>
      <c r="AO950" s="42">
        <f>VLOOKUP(B950,'Growthrates source'!A$2:H$49,8,FALSE)</f>
        <v>-6.1731500721997512E-2</v>
      </c>
      <c r="AP950" s="42">
        <f>VLOOKUP(B950,'Growthrates source'!A$2:I$49,9,FALSE)</f>
        <v>0.10455737067903281</v>
      </c>
      <c r="AQ950" s="41">
        <f t="shared" si="265"/>
        <v>0</v>
      </c>
      <c r="AR950" s="41">
        <f t="shared" si="266"/>
        <v>0</v>
      </c>
      <c r="AS950" s="43">
        <f t="shared" si="267"/>
        <v>0</v>
      </c>
      <c r="AT950" s="43">
        <f t="shared" si="268"/>
        <v>0</v>
      </c>
      <c r="AU950" s="43">
        <f t="shared" si="269"/>
        <v>0</v>
      </c>
    </row>
    <row r="951" spans="1:47" x14ac:dyDescent="0.35">
      <c r="A951" t="str">
        <f>_xlfn.XLOOKUP(B951,'country codes'!G:G,'country codes'!H:H,,0)</f>
        <v>Seychelles</v>
      </c>
      <c r="B951" s="34" t="s">
        <v>186</v>
      </c>
      <c r="C951" s="41">
        <v>95322</v>
      </c>
      <c r="D951" s="34" t="s">
        <v>136</v>
      </c>
      <c r="E951" s="34">
        <v>0</v>
      </c>
      <c r="F951" s="41">
        <v>96714</v>
      </c>
      <c r="G951" s="34">
        <v>0</v>
      </c>
      <c r="I951" s="34">
        <v>0</v>
      </c>
      <c r="K951" s="34">
        <v>0</v>
      </c>
      <c r="M951" s="34">
        <v>0</v>
      </c>
      <c r="O951" s="34">
        <v>0</v>
      </c>
      <c r="P951" s="41">
        <v>103101.00000000003</v>
      </c>
      <c r="Q951" s="34">
        <v>0</v>
      </c>
      <c r="R951" s="34">
        <f t="shared" si="252"/>
        <v>7</v>
      </c>
      <c r="T951" s="34">
        <v>0</v>
      </c>
      <c r="V951" s="34">
        <v>0</v>
      </c>
      <c r="X951" s="34">
        <v>0</v>
      </c>
      <c r="Y951" s="41">
        <v>107118.5</v>
      </c>
      <c r="Z951" s="34">
        <v>0</v>
      </c>
      <c r="AA951" s="34">
        <v>7</v>
      </c>
      <c r="AB951" s="35">
        <f t="shared" si="253"/>
        <v>0</v>
      </c>
      <c r="AC951" s="35">
        <f t="shared" si="254"/>
        <v>0</v>
      </c>
      <c r="AD951" s="35">
        <f t="shared" si="255"/>
        <v>0</v>
      </c>
      <c r="AE951" s="70">
        <f t="shared" si="256"/>
        <v>0</v>
      </c>
      <c r="AF951" s="70" t="str">
        <f t="shared" si="257"/>
        <v/>
      </c>
      <c r="AG951" s="70">
        <f t="shared" si="258"/>
        <v>7</v>
      </c>
      <c r="AH951" s="70" t="str">
        <f t="shared" si="259"/>
        <v>2018 (triag)</v>
      </c>
      <c r="AI951" s="70">
        <f t="shared" si="260"/>
        <v>7</v>
      </c>
      <c r="AJ951" s="70" t="str">
        <f t="shared" si="261"/>
        <v>2018 (triag)</v>
      </c>
      <c r="AK951" s="70" t="str">
        <f t="shared" si="262"/>
        <v/>
      </c>
      <c r="AL951" s="72">
        <f>IF(AK951="Adjust",(_xlfn.XLOOKUP(A951,'Adj factor'!A:A,'Adj factor'!I:I,,0)*AI951),'Aggregate (2)'!AI951)</f>
        <v>7</v>
      </c>
      <c r="AM951" s="72">
        <f t="shared" si="263"/>
        <v>7</v>
      </c>
      <c r="AN951" s="73" t="str">
        <f t="shared" si="264"/>
        <v>No change</v>
      </c>
      <c r="AO951" s="42">
        <f>VLOOKUP(B951,'Growthrates source'!A$2:H$49,8,FALSE)</f>
        <v>-6.1731500721997512E-2</v>
      </c>
      <c r="AP951" s="42">
        <f>VLOOKUP(B951,'Growthrates source'!A$2:I$49,9,FALSE)</f>
        <v>0.10455737067903281</v>
      </c>
      <c r="AQ951" s="41">
        <f t="shared" si="265"/>
        <v>9.5311716425587445</v>
      </c>
      <c r="AR951" s="41">
        <f t="shared" si="266"/>
        <v>9.5790867736004106</v>
      </c>
      <c r="AS951" s="43">
        <f t="shared" si="267"/>
        <v>0</v>
      </c>
      <c r="AT951" s="43">
        <f t="shared" si="268"/>
        <v>0.67894588801272515</v>
      </c>
      <c r="AU951" s="43">
        <f t="shared" si="269"/>
        <v>0.65348189155001235</v>
      </c>
    </row>
    <row r="952" spans="1:47" x14ac:dyDescent="0.35">
      <c r="A952" t="str">
        <f>_xlfn.XLOOKUP(B952,'country codes'!G:G,'country codes'!H:H,,0)</f>
        <v>Seychelles</v>
      </c>
      <c r="B952" s="34" t="s">
        <v>186</v>
      </c>
      <c r="C952" s="41">
        <v>95323</v>
      </c>
      <c r="D952" s="34" t="s">
        <v>231</v>
      </c>
      <c r="E952" s="34">
        <v>0</v>
      </c>
      <c r="F952" s="41">
        <v>96714</v>
      </c>
      <c r="G952" s="34">
        <v>0</v>
      </c>
      <c r="I952" s="34">
        <v>0</v>
      </c>
      <c r="K952" s="34">
        <v>0</v>
      </c>
      <c r="M952" s="34">
        <v>0</v>
      </c>
      <c r="O952" s="34">
        <v>0</v>
      </c>
      <c r="P952" s="41">
        <v>103101.00000000003</v>
      </c>
      <c r="Q952" s="34">
        <v>0</v>
      </c>
      <c r="R952" s="34">
        <f t="shared" si="252"/>
        <v>0</v>
      </c>
      <c r="T952" s="34">
        <v>0</v>
      </c>
      <c r="V952" s="34">
        <v>0</v>
      </c>
      <c r="X952" s="34">
        <v>0</v>
      </c>
      <c r="Y952" s="41">
        <v>107118.5</v>
      </c>
      <c r="Z952" s="34">
        <v>0</v>
      </c>
      <c r="AA952" s="34">
        <v>0</v>
      </c>
      <c r="AB952" s="35">
        <f t="shared" si="253"/>
        <v>0</v>
      </c>
      <c r="AC952" s="35">
        <f t="shared" si="254"/>
        <v>0</v>
      </c>
      <c r="AD952" s="35">
        <f t="shared" si="255"/>
        <v>0</v>
      </c>
      <c r="AE952" s="70">
        <f t="shared" si="256"/>
        <v>0</v>
      </c>
      <c r="AF952" s="70" t="str">
        <f t="shared" si="257"/>
        <v/>
      </c>
      <c r="AG952" s="70">
        <f t="shared" si="258"/>
        <v>0</v>
      </c>
      <c r="AH952" s="70" t="str">
        <f t="shared" si="259"/>
        <v/>
      </c>
      <c r="AI952" s="70">
        <f t="shared" si="260"/>
        <v>0</v>
      </c>
      <c r="AJ952" s="70" t="str">
        <f t="shared" si="261"/>
        <v/>
      </c>
      <c r="AK952" s="70" t="str">
        <f t="shared" si="262"/>
        <v/>
      </c>
      <c r="AL952" s="72">
        <f>IF(AK952="Adjust",(_xlfn.XLOOKUP(A952,'Adj factor'!A:A,'Adj factor'!I:I,,0)*AI952),'Aggregate (2)'!AI952)</f>
        <v>0</v>
      </c>
      <c r="AM952" s="72">
        <f t="shared" si="263"/>
        <v>0</v>
      </c>
      <c r="AN952" s="73" t="str">
        <f t="shared" si="264"/>
        <v>No change</v>
      </c>
      <c r="AO952" s="42">
        <f>VLOOKUP(B952,'Growthrates source'!A$2:H$49,8,FALSE)</f>
        <v>-6.1731500721997512E-2</v>
      </c>
      <c r="AP952" s="42">
        <f>VLOOKUP(B952,'Growthrates source'!A$2:I$49,9,FALSE)</f>
        <v>0.10455737067903281</v>
      </c>
      <c r="AQ952" s="41">
        <f t="shared" si="265"/>
        <v>0</v>
      </c>
      <c r="AR952" s="41">
        <f t="shared" si="266"/>
        <v>0</v>
      </c>
      <c r="AS952" s="43">
        <f t="shared" si="267"/>
        <v>0</v>
      </c>
      <c r="AT952" s="43">
        <f t="shared" si="268"/>
        <v>0</v>
      </c>
      <c r="AU952" s="43">
        <f t="shared" si="269"/>
        <v>0</v>
      </c>
    </row>
    <row r="953" spans="1:47" x14ac:dyDescent="0.35">
      <c r="A953" t="str">
        <f>_xlfn.XLOOKUP(B953,'country codes'!G:G,'country codes'!H:H,,0)</f>
        <v>Seychelles</v>
      </c>
      <c r="B953" s="34" t="s">
        <v>186</v>
      </c>
      <c r="C953" s="41">
        <v>95324</v>
      </c>
      <c r="D953" s="34" t="s">
        <v>141</v>
      </c>
      <c r="E953" s="34">
        <v>0</v>
      </c>
      <c r="F953" s="41">
        <v>96714</v>
      </c>
      <c r="G953" s="34">
        <v>0</v>
      </c>
      <c r="I953" s="34">
        <v>0</v>
      </c>
      <c r="K953" s="34">
        <v>0</v>
      </c>
      <c r="M953" s="34">
        <v>0</v>
      </c>
      <c r="O953" s="34">
        <v>0</v>
      </c>
      <c r="P953" s="41">
        <v>103101.00000000003</v>
      </c>
      <c r="Q953" s="34">
        <v>0</v>
      </c>
      <c r="R953" s="34">
        <f t="shared" si="252"/>
        <v>28</v>
      </c>
      <c r="T953" s="34">
        <v>0</v>
      </c>
      <c r="V953" s="34">
        <v>0</v>
      </c>
      <c r="X953" s="34">
        <v>22</v>
      </c>
      <c r="Y953" s="41">
        <v>107118.5</v>
      </c>
      <c r="Z953" s="34">
        <v>0</v>
      </c>
      <c r="AA953" s="34">
        <v>28</v>
      </c>
      <c r="AB953" s="35">
        <f t="shared" si="253"/>
        <v>0</v>
      </c>
      <c r="AC953" s="35">
        <f t="shared" si="254"/>
        <v>0</v>
      </c>
      <c r="AD953" s="35">
        <f t="shared" si="255"/>
        <v>22</v>
      </c>
      <c r="AE953" s="70">
        <f t="shared" si="256"/>
        <v>0</v>
      </c>
      <c r="AF953" s="70" t="str">
        <f t="shared" si="257"/>
        <v/>
      </c>
      <c r="AG953" s="70">
        <f t="shared" si="258"/>
        <v>28</v>
      </c>
      <c r="AH953" s="70" t="str">
        <f t="shared" si="259"/>
        <v>2018 (triag)</v>
      </c>
      <c r="AI953" s="70">
        <f t="shared" si="260"/>
        <v>22</v>
      </c>
      <c r="AJ953" s="70">
        <f t="shared" si="261"/>
        <v>2021</v>
      </c>
      <c r="AK953" s="70" t="str">
        <f t="shared" si="262"/>
        <v>Adjust</v>
      </c>
      <c r="AL953" s="72">
        <f>IF(AK953="Adjust",(_xlfn.XLOOKUP(A953,'Adj factor'!A:A,'Adj factor'!I:I,,0)*AI953),'Aggregate (2)'!AI953)</f>
        <v>25.284570175049133</v>
      </c>
      <c r="AM953" s="72">
        <f t="shared" si="263"/>
        <v>28</v>
      </c>
      <c r="AN953" s="73" t="str">
        <f t="shared" si="264"/>
        <v>Decreasing</v>
      </c>
      <c r="AO953" s="42">
        <f>VLOOKUP(B953,'Growthrates source'!A$2:H$49,8,FALSE)</f>
        <v>-6.1731500721997512E-2</v>
      </c>
      <c r="AP953" s="42">
        <f>VLOOKUP(B953,'Growthrates source'!A$2:I$49,9,FALSE)</f>
        <v>0.10455737067903281</v>
      </c>
      <c r="AQ953" s="41">
        <f t="shared" si="265"/>
        <v>38.124686570234978</v>
      </c>
      <c r="AR953" s="41">
        <f t="shared" si="266"/>
        <v>38.316347094401642</v>
      </c>
      <c r="AS953" s="43">
        <f t="shared" si="267"/>
        <v>0</v>
      </c>
      <c r="AT953" s="43">
        <f t="shared" si="268"/>
        <v>2.7157835520509006</v>
      </c>
      <c r="AU953" s="43">
        <f t="shared" si="269"/>
        <v>2.6139275662000494</v>
      </c>
    </row>
    <row r="954" spans="1:47" x14ac:dyDescent="0.35">
      <c r="A954" t="str">
        <f>_xlfn.XLOOKUP(B954,'country codes'!G:G,'country codes'!H:H,,0)</f>
        <v>Seychelles</v>
      </c>
      <c r="B954" s="34" t="s">
        <v>186</v>
      </c>
      <c r="C954" s="41">
        <v>95325</v>
      </c>
      <c r="D954" s="34" t="s">
        <v>232</v>
      </c>
      <c r="E954" s="34">
        <v>0</v>
      </c>
      <c r="F954" s="41">
        <v>96714</v>
      </c>
      <c r="G954" s="34">
        <v>0</v>
      </c>
      <c r="I954" s="34">
        <v>0</v>
      </c>
      <c r="K954" s="34">
        <v>0</v>
      </c>
      <c r="M954" s="34">
        <v>0</v>
      </c>
      <c r="O954" s="34">
        <v>0</v>
      </c>
      <c r="P954" s="41">
        <v>103101.00000000003</v>
      </c>
      <c r="Q954" s="34">
        <v>0</v>
      </c>
      <c r="R954" s="34">
        <f t="shared" si="252"/>
        <v>0</v>
      </c>
      <c r="T954" s="34">
        <v>0</v>
      </c>
      <c r="V954" s="34">
        <v>0</v>
      </c>
      <c r="X954" s="34">
        <v>0</v>
      </c>
      <c r="Y954" s="41">
        <v>107118.5</v>
      </c>
      <c r="Z954" s="34">
        <v>0</v>
      </c>
      <c r="AA954" s="34">
        <v>0</v>
      </c>
      <c r="AB954" s="35">
        <f t="shared" si="253"/>
        <v>0</v>
      </c>
      <c r="AC954" s="35">
        <f t="shared" si="254"/>
        <v>0</v>
      </c>
      <c r="AD954" s="35">
        <f t="shared" si="255"/>
        <v>0</v>
      </c>
      <c r="AE954" s="70">
        <f t="shared" si="256"/>
        <v>0</v>
      </c>
      <c r="AF954" s="70" t="str">
        <f t="shared" si="257"/>
        <v/>
      </c>
      <c r="AG954" s="70">
        <f t="shared" si="258"/>
        <v>0</v>
      </c>
      <c r="AH954" s="70" t="str">
        <f t="shared" si="259"/>
        <v/>
      </c>
      <c r="AI954" s="70">
        <f t="shared" si="260"/>
        <v>0</v>
      </c>
      <c r="AJ954" s="70" t="str">
        <f t="shared" si="261"/>
        <v/>
      </c>
      <c r="AK954" s="70" t="str">
        <f t="shared" si="262"/>
        <v/>
      </c>
      <c r="AL954" s="72">
        <f>IF(AK954="Adjust",(_xlfn.XLOOKUP(A954,'Adj factor'!A:A,'Adj factor'!I:I,,0)*AI954),'Aggregate (2)'!AI954)</f>
        <v>0</v>
      </c>
      <c r="AM954" s="72">
        <f t="shared" si="263"/>
        <v>0</v>
      </c>
      <c r="AN954" s="73" t="str">
        <f t="shared" si="264"/>
        <v>No change</v>
      </c>
      <c r="AO954" s="42">
        <f>VLOOKUP(B954,'Growthrates source'!A$2:H$49,8,FALSE)</f>
        <v>-6.1731500721997512E-2</v>
      </c>
      <c r="AP954" s="42">
        <f>VLOOKUP(B954,'Growthrates source'!A$2:I$49,9,FALSE)</f>
        <v>0.10455737067903281</v>
      </c>
      <c r="AQ954" s="41">
        <f t="shared" si="265"/>
        <v>0</v>
      </c>
      <c r="AR954" s="41">
        <f t="shared" si="266"/>
        <v>0</v>
      </c>
      <c r="AS954" s="43">
        <f t="shared" si="267"/>
        <v>0</v>
      </c>
      <c r="AT954" s="43">
        <f t="shared" si="268"/>
        <v>0</v>
      </c>
      <c r="AU954" s="43">
        <f t="shared" si="269"/>
        <v>0</v>
      </c>
    </row>
    <row r="955" spans="1:47" x14ac:dyDescent="0.35">
      <c r="A955" t="str">
        <f>_xlfn.XLOOKUP(B955,'country codes'!G:G,'country codes'!H:H,,0)</f>
        <v>Seychelles</v>
      </c>
      <c r="B955" s="34" t="s">
        <v>186</v>
      </c>
      <c r="C955" s="41">
        <v>95326</v>
      </c>
      <c r="D955" s="34" t="s">
        <v>233</v>
      </c>
      <c r="E955" s="34">
        <v>0</v>
      </c>
      <c r="F955" s="41">
        <v>96714</v>
      </c>
      <c r="G955" s="34">
        <v>0</v>
      </c>
      <c r="I955" s="34">
        <v>0</v>
      </c>
      <c r="K955" s="34">
        <v>0</v>
      </c>
      <c r="M955" s="34">
        <v>0</v>
      </c>
      <c r="O955" s="34">
        <v>0</v>
      </c>
      <c r="P955" s="41">
        <v>103101.00000000003</v>
      </c>
      <c r="Q955" s="34">
        <v>0</v>
      </c>
      <c r="R955" s="34">
        <f t="shared" si="252"/>
        <v>0</v>
      </c>
      <c r="T955" s="34">
        <v>0</v>
      </c>
      <c r="V955" s="34">
        <v>0</v>
      </c>
      <c r="X955" s="34">
        <v>0</v>
      </c>
      <c r="Y955" s="41">
        <v>107118.5</v>
      </c>
      <c r="Z955" s="34">
        <v>0</v>
      </c>
      <c r="AA955" s="34">
        <v>0</v>
      </c>
      <c r="AB955" s="35">
        <f t="shared" si="253"/>
        <v>0</v>
      </c>
      <c r="AC955" s="35">
        <f t="shared" si="254"/>
        <v>0</v>
      </c>
      <c r="AD955" s="35">
        <f t="shared" si="255"/>
        <v>0</v>
      </c>
      <c r="AE955" s="70">
        <f t="shared" si="256"/>
        <v>0</v>
      </c>
      <c r="AF955" s="70" t="str">
        <f t="shared" si="257"/>
        <v/>
      </c>
      <c r="AG955" s="70">
        <f t="shared" si="258"/>
        <v>0</v>
      </c>
      <c r="AH955" s="70" t="str">
        <f t="shared" si="259"/>
        <v/>
      </c>
      <c r="AI955" s="70">
        <f t="shared" si="260"/>
        <v>0</v>
      </c>
      <c r="AJ955" s="70" t="str">
        <f t="shared" si="261"/>
        <v/>
      </c>
      <c r="AK955" s="70" t="str">
        <f t="shared" si="262"/>
        <v/>
      </c>
      <c r="AL955" s="72">
        <f>IF(AK955="Adjust",(_xlfn.XLOOKUP(A955,'Adj factor'!A:A,'Adj factor'!I:I,,0)*AI955),'Aggregate (2)'!AI955)</f>
        <v>0</v>
      </c>
      <c r="AM955" s="72">
        <f t="shared" si="263"/>
        <v>0</v>
      </c>
      <c r="AN955" s="73" t="str">
        <f t="shared" si="264"/>
        <v>No change</v>
      </c>
      <c r="AO955" s="42">
        <f>VLOOKUP(B955,'Growthrates source'!A$2:H$49,8,FALSE)</f>
        <v>-6.1731500721997512E-2</v>
      </c>
      <c r="AP955" s="42">
        <f>VLOOKUP(B955,'Growthrates source'!A$2:I$49,9,FALSE)</f>
        <v>0.10455737067903281</v>
      </c>
      <c r="AQ955" s="41">
        <f t="shared" si="265"/>
        <v>0</v>
      </c>
      <c r="AR955" s="41">
        <f t="shared" si="266"/>
        <v>0</v>
      </c>
      <c r="AS955" s="43">
        <f t="shared" si="267"/>
        <v>0</v>
      </c>
      <c r="AT955" s="43">
        <f t="shared" si="268"/>
        <v>0</v>
      </c>
      <c r="AU955" s="43">
        <f t="shared" si="269"/>
        <v>0</v>
      </c>
    </row>
    <row r="956" spans="1:47" x14ac:dyDescent="0.35">
      <c r="A956" t="str">
        <f>_xlfn.XLOOKUP(B956,'country codes'!G:G,'country codes'!H:H,,0)</f>
        <v>Seychelles</v>
      </c>
      <c r="B956" s="34" t="s">
        <v>186</v>
      </c>
      <c r="C956" s="41">
        <v>95327</v>
      </c>
      <c r="D956" s="34" t="s">
        <v>134</v>
      </c>
      <c r="E956" s="34">
        <v>0</v>
      </c>
      <c r="F956" s="41">
        <v>96714</v>
      </c>
      <c r="G956" s="34">
        <v>0</v>
      </c>
      <c r="I956" s="34">
        <v>0</v>
      </c>
      <c r="K956" s="34">
        <v>0</v>
      </c>
      <c r="M956" s="34">
        <v>0</v>
      </c>
      <c r="O956" s="34">
        <v>0</v>
      </c>
      <c r="P956" s="41">
        <v>103101.00000000003</v>
      </c>
      <c r="Q956" s="34">
        <v>0</v>
      </c>
      <c r="R956" s="34">
        <f t="shared" si="252"/>
        <v>71</v>
      </c>
      <c r="T956" s="34">
        <v>0</v>
      </c>
      <c r="V956" s="34">
        <v>0</v>
      </c>
      <c r="X956" s="34">
        <v>0</v>
      </c>
      <c r="Y956" s="41">
        <v>107118.5</v>
      </c>
      <c r="Z956" s="34">
        <v>0</v>
      </c>
      <c r="AA956" s="34">
        <v>71</v>
      </c>
      <c r="AB956" s="35">
        <f t="shared" si="253"/>
        <v>0</v>
      </c>
      <c r="AC956" s="35">
        <f t="shared" si="254"/>
        <v>0</v>
      </c>
      <c r="AD956" s="35">
        <f t="shared" si="255"/>
        <v>0</v>
      </c>
      <c r="AE956" s="70">
        <f t="shared" si="256"/>
        <v>0</v>
      </c>
      <c r="AF956" s="70" t="str">
        <f t="shared" si="257"/>
        <v/>
      </c>
      <c r="AG956" s="70">
        <f t="shared" si="258"/>
        <v>71</v>
      </c>
      <c r="AH956" s="70" t="str">
        <f t="shared" si="259"/>
        <v>2018 (triag)</v>
      </c>
      <c r="AI956" s="70">
        <f t="shared" si="260"/>
        <v>71</v>
      </c>
      <c r="AJ956" s="70" t="str">
        <f t="shared" si="261"/>
        <v>2018 (triag)</v>
      </c>
      <c r="AK956" s="70" t="str">
        <f t="shared" si="262"/>
        <v/>
      </c>
      <c r="AL956" s="72">
        <f>IF(AK956="Adjust",(_xlfn.XLOOKUP(A956,'Adj factor'!A:A,'Adj factor'!I:I,,0)*AI956),'Aggregate (2)'!AI956)</f>
        <v>71</v>
      </c>
      <c r="AM956" s="72">
        <f t="shared" si="263"/>
        <v>71</v>
      </c>
      <c r="AN956" s="73" t="str">
        <f t="shared" si="264"/>
        <v>No change</v>
      </c>
      <c r="AO956" s="42">
        <f>VLOOKUP(B956,'Growthrates source'!A$2:H$49,8,FALSE)</f>
        <v>-6.1731500721997512E-2</v>
      </c>
      <c r="AP956" s="42">
        <f>VLOOKUP(B956,'Growthrates source'!A$2:I$49,9,FALSE)</f>
        <v>0.10455737067903281</v>
      </c>
      <c r="AQ956" s="41">
        <f t="shared" si="265"/>
        <v>96.673312374524414</v>
      </c>
      <c r="AR956" s="41">
        <f t="shared" si="266"/>
        <v>97.15930870366131</v>
      </c>
      <c r="AS956" s="43">
        <f t="shared" si="267"/>
        <v>0</v>
      </c>
      <c r="AT956" s="43">
        <f t="shared" si="268"/>
        <v>6.8864511498433556</v>
      </c>
      <c r="AU956" s="43">
        <f t="shared" si="269"/>
        <v>6.62817347143584</v>
      </c>
    </row>
    <row r="957" spans="1:47" x14ac:dyDescent="0.35">
      <c r="A957" t="str">
        <f>_xlfn.XLOOKUP(B957,'country codes'!G:G,'country codes'!H:H,,0)</f>
        <v>Seychelles</v>
      </c>
      <c r="B957" s="34" t="s">
        <v>186</v>
      </c>
      <c r="C957" s="41">
        <v>95328</v>
      </c>
      <c r="D957" s="34" t="s">
        <v>142</v>
      </c>
      <c r="E957" s="34">
        <v>0</v>
      </c>
      <c r="F957" s="41">
        <v>96714</v>
      </c>
      <c r="G957" s="34">
        <v>0</v>
      </c>
      <c r="I957" s="34">
        <v>0</v>
      </c>
      <c r="K957" s="34">
        <v>0</v>
      </c>
      <c r="M957" s="34">
        <v>0</v>
      </c>
      <c r="O957" s="34">
        <v>0</v>
      </c>
      <c r="P957" s="41">
        <v>103101.00000000003</v>
      </c>
      <c r="Q957" s="34">
        <v>0</v>
      </c>
      <c r="R957" s="34">
        <f t="shared" si="252"/>
        <v>0</v>
      </c>
      <c r="T957" s="34">
        <v>0</v>
      </c>
      <c r="V957" s="34">
        <v>0</v>
      </c>
      <c r="X957" s="34">
        <v>0</v>
      </c>
      <c r="Y957" s="41">
        <v>107118.5</v>
      </c>
      <c r="Z957" s="34">
        <v>0</v>
      </c>
      <c r="AA957" s="34">
        <v>0</v>
      </c>
      <c r="AB957" s="35">
        <f t="shared" si="253"/>
        <v>0</v>
      </c>
      <c r="AC957" s="35">
        <f t="shared" si="254"/>
        <v>0</v>
      </c>
      <c r="AD957" s="35">
        <f t="shared" si="255"/>
        <v>0</v>
      </c>
      <c r="AE957" s="70">
        <f t="shared" si="256"/>
        <v>0</v>
      </c>
      <c r="AF957" s="70" t="str">
        <f t="shared" si="257"/>
        <v/>
      </c>
      <c r="AG957" s="70">
        <f t="shared" si="258"/>
        <v>0</v>
      </c>
      <c r="AH957" s="70" t="str">
        <f t="shared" si="259"/>
        <v/>
      </c>
      <c r="AI957" s="70">
        <f t="shared" si="260"/>
        <v>0</v>
      </c>
      <c r="AJ957" s="70" t="str">
        <f t="shared" si="261"/>
        <v/>
      </c>
      <c r="AK957" s="70" t="str">
        <f t="shared" si="262"/>
        <v/>
      </c>
      <c r="AL957" s="72">
        <f>IF(AK957="Adjust",(_xlfn.XLOOKUP(A957,'Adj factor'!A:A,'Adj factor'!I:I,,0)*AI957),'Aggregate (2)'!AI957)</f>
        <v>0</v>
      </c>
      <c r="AM957" s="72">
        <f t="shared" si="263"/>
        <v>0</v>
      </c>
      <c r="AN957" s="73" t="str">
        <f t="shared" si="264"/>
        <v>No change</v>
      </c>
      <c r="AO957" s="42">
        <f>VLOOKUP(B957,'Growthrates source'!A$2:H$49,8,FALSE)</f>
        <v>-6.1731500721997512E-2</v>
      </c>
      <c r="AP957" s="42">
        <f>VLOOKUP(B957,'Growthrates source'!A$2:I$49,9,FALSE)</f>
        <v>0.10455737067903281</v>
      </c>
      <c r="AQ957" s="41">
        <f t="shared" si="265"/>
        <v>0</v>
      </c>
      <c r="AR957" s="41">
        <f t="shared" si="266"/>
        <v>0</v>
      </c>
      <c r="AS957" s="43">
        <f t="shared" si="267"/>
        <v>0</v>
      </c>
      <c r="AT957" s="43">
        <f t="shared" si="268"/>
        <v>0</v>
      </c>
      <c r="AU957" s="43">
        <f t="shared" si="269"/>
        <v>0</v>
      </c>
    </row>
    <row r="958" spans="1:47" x14ac:dyDescent="0.35">
      <c r="A958" t="str">
        <f>_xlfn.XLOOKUP(B958,'country codes'!G:G,'country codes'!H:H,,0)</f>
        <v>Seychelles</v>
      </c>
      <c r="B958" s="34" t="s">
        <v>186</v>
      </c>
      <c r="C958" s="41">
        <v>95329</v>
      </c>
      <c r="D958" s="34" t="s">
        <v>83</v>
      </c>
      <c r="E958" s="34">
        <v>0</v>
      </c>
      <c r="F958" s="41">
        <v>96714</v>
      </c>
      <c r="G958" s="34">
        <v>0</v>
      </c>
      <c r="I958" s="34">
        <v>0</v>
      </c>
      <c r="K958" s="34">
        <v>0</v>
      </c>
      <c r="M958" s="34">
        <v>0</v>
      </c>
      <c r="O958" s="34">
        <v>0</v>
      </c>
      <c r="P958" s="41">
        <v>103101.00000000003</v>
      </c>
      <c r="Q958" s="34">
        <v>0</v>
      </c>
      <c r="R958" s="34">
        <f t="shared" si="252"/>
        <v>33</v>
      </c>
      <c r="T958" s="34">
        <v>0</v>
      </c>
      <c r="V958" s="34">
        <v>0</v>
      </c>
      <c r="X958" s="34">
        <v>60</v>
      </c>
      <c r="Y958" s="41">
        <v>107118.5</v>
      </c>
      <c r="Z958" s="34">
        <v>0</v>
      </c>
      <c r="AA958" s="34">
        <v>33</v>
      </c>
      <c r="AB958" s="35">
        <f t="shared" si="253"/>
        <v>0</v>
      </c>
      <c r="AC958" s="35">
        <f t="shared" si="254"/>
        <v>0</v>
      </c>
      <c r="AD958" s="35">
        <f t="shared" si="255"/>
        <v>60</v>
      </c>
      <c r="AE958" s="70">
        <f t="shared" si="256"/>
        <v>0</v>
      </c>
      <c r="AF958" s="70" t="str">
        <f t="shared" si="257"/>
        <v/>
      </c>
      <c r="AG958" s="70">
        <f t="shared" si="258"/>
        <v>33</v>
      </c>
      <c r="AH958" s="70" t="str">
        <f t="shared" si="259"/>
        <v>2018 (triag)</v>
      </c>
      <c r="AI958" s="70">
        <f t="shared" si="260"/>
        <v>60</v>
      </c>
      <c r="AJ958" s="70">
        <f t="shared" si="261"/>
        <v>2021</v>
      </c>
      <c r="AK958" s="70" t="str">
        <f t="shared" si="262"/>
        <v/>
      </c>
      <c r="AL958" s="72">
        <f>IF(AK958="Adjust",(_xlfn.XLOOKUP(A958,'Adj factor'!A:A,'Adj factor'!I:I,,0)*AI958),'Aggregate (2)'!AI958)</f>
        <v>60</v>
      </c>
      <c r="AM958" s="72">
        <f t="shared" si="263"/>
        <v>60</v>
      </c>
      <c r="AN958" s="73" t="str">
        <f t="shared" si="264"/>
        <v>Increasing</v>
      </c>
      <c r="AO958" s="42">
        <f>VLOOKUP(B958,'Growthrates source'!A$2:H$49,8,FALSE)</f>
        <v>-6.1731500721997512E-2</v>
      </c>
      <c r="AP958" s="42">
        <f>VLOOKUP(B958,'Growthrates source'!A$2:I$49,9,FALSE)</f>
        <v>0.10455737067903281</v>
      </c>
      <c r="AQ958" s="41">
        <f t="shared" si="265"/>
        <v>44.9326663149198</v>
      </c>
      <c r="AR958" s="41">
        <f t="shared" si="266"/>
        <v>45.158551932687651</v>
      </c>
      <c r="AS958" s="43">
        <f t="shared" si="267"/>
        <v>0</v>
      </c>
      <c r="AT958" s="43">
        <f t="shared" si="268"/>
        <v>3.2007449006314186</v>
      </c>
      <c r="AU958" s="43">
        <f t="shared" si="269"/>
        <v>5.6012733561429631</v>
      </c>
    </row>
    <row r="959" spans="1:47" x14ac:dyDescent="0.35">
      <c r="A959" t="str">
        <f>_xlfn.XLOOKUP(B959,'country codes'!G:G,'country codes'!H:H,,0)</f>
        <v>Seychelles</v>
      </c>
      <c r="B959" s="34" t="s">
        <v>186</v>
      </c>
      <c r="C959" s="41">
        <v>95330</v>
      </c>
      <c r="D959" s="34" t="s">
        <v>84</v>
      </c>
      <c r="E959" s="34">
        <v>0</v>
      </c>
      <c r="F959" s="41">
        <v>96714</v>
      </c>
      <c r="G959" s="34">
        <v>0</v>
      </c>
      <c r="I959" s="34">
        <v>0</v>
      </c>
      <c r="K959" s="34">
        <v>0</v>
      </c>
      <c r="M959" s="34">
        <v>0</v>
      </c>
      <c r="O959" s="34">
        <v>0</v>
      </c>
      <c r="P959" s="41">
        <v>103101.00000000003</v>
      </c>
      <c r="Q959" s="34">
        <v>0</v>
      </c>
      <c r="R959" s="34">
        <f t="shared" si="252"/>
        <v>0</v>
      </c>
      <c r="T959" s="34">
        <v>0</v>
      </c>
      <c r="V959" s="34">
        <v>0</v>
      </c>
      <c r="X959" s="34">
        <v>2</v>
      </c>
      <c r="Y959" s="41">
        <v>107118.5</v>
      </c>
      <c r="Z959" s="34">
        <v>0</v>
      </c>
      <c r="AA959" s="34">
        <v>0</v>
      </c>
      <c r="AB959" s="35">
        <f t="shared" si="253"/>
        <v>0</v>
      </c>
      <c r="AC959" s="35">
        <f t="shared" si="254"/>
        <v>0</v>
      </c>
      <c r="AD959" s="35">
        <f t="shared" si="255"/>
        <v>2</v>
      </c>
      <c r="AE959" s="70">
        <f t="shared" si="256"/>
        <v>0</v>
      </c>
      <c r="AF959" s="70" t="str">
        <f t="shared" si="257"/>
        <v/>
      </c>
      <c r="AG959" s="70">
        <f t="shared" si="258"/>
        <v>0</v>
      </c>
      <c r="AH959" s="70" t="str">
        <f t="shared" si="259"/>
        <v/>
      </c>
      <c r="AI959" s="70">
        <f t="shared" si="260"/>
        <v>2</v>
      </c>
      <c r="AJ959" s="70">
        <f t="shared" si="261"/>
        <v>2021</v>
      </c>
      <c r="AK959" s="70" t="str">
        <f t="shared" si="262"/>
        <v/>
      </c>
      <c r="AL959" s="72">
        <f>IF(AK959="Adjust",(_xlfn.XLOOKUP(A959,'Adj factor'!A:A,'Adj factor'!I:I,,0)*AI959),'Aggregate (2)'!AI959)</f>
        <v>2</v>
      </c>
      <c r="AM959" s="72">
        <f t="shared" si="263"/>
        <v>2</v>
      </c>
      <c r="AN959" s="73" t="str">
        <f t="shared" si="264"/>
        <v>Increasing</v>
      </c>
      <c r="AO959" s="42">
        <f>VLOOKUP(B959,'Growthrates source'!A$2:H$49,8,FALSE)</f>
        <v>-6.1731500721997512E-2</v>
      </c>
      <c r="AP959" s="42">
        <f>VLOOKUP(B959,'Growthrates source'!A$2:I$49,9,FALSE)</f>
        <v>0.10455737067903281</v>
      </c>
      <c r="AQ959" s="41">
        <f t="shared" si="265"/>
        <v>0</v>
      </c>
      <c r="AR959" s="41">
        <f t="shared" si="266"/>
        <v>0</v>
      </c>
      <c r="AS959" s="43">
        <f t="shared" si="267"/>
        <v>0</v>
      </c>
      <c r="AT959" s="43">
        <f t="shared" si="268"/>
        <v>0</v>
      </c>
      <c r="AU959" s="43">
        <f t="shared" si="269"/>
        <v>0.1867091118714321</v>
      </c>
    </row>
    <row r="960" spans="1:47" x14ac:dyDescent="0.35">
      <c r="A960" t="str">
        <f>_xlfn.XLOOKUP(B960,'country codes'!G:G,'country codes'!H:H,,0)</f>
        <v>Seychelles</v>
      </c>
      <c r="B960" s="34" t="s">
        <v>186</v>
      </c>
      <c r="C960" s="41">
        <v>95331</v>
      </c>
      <c r="D960" s="34" t="s">
        <v>126</v>
      </c>
      <c r="E960" s="34">
        <v>0</v>
      </c>
      <c r="F960" s="41">
        <v>96714</v>
      </c>
      <c r="G960" s="34">
        <v>0</v>
      </c>
      <c r="I960" s="34">
        <v>0</v>
      </c>
      <c r="K960" s="34">
        <v>0</v>
      </c>
      <c r="M960" s="34">
        <v>0</v>
      </c>
      <c r="O960" s="34">
        <v>0</v>
      </c>
      <c r="P960" s="41">
        <v>103101.00000000003</v>
      </c>
      <c r="Q960" s="34">
        <v>0</v>
      </c>
      <c r="R960" s="34">
        <f t="shared" si="252"/>
        <v>0</v>
      </c>
      <c r="T960" s="34">
        <v>0</v>
      </c>
      <c r="V960" s="34">
        <v>0</v>
      </c>
      <c r="X960" s="34">
        <v>5</v>
      </c>
      <c r="Y960" s="41">
        <v>107118.5</v>
      </c>
      <c r="Z960" s="34">
        <v>0</v>
      </c>
      <c r="AA960" s="34">
        <v>0</v>
      </c>
      <c r="AB960" s="35">
        <f t="shared" si="253"/>
        <v>0</v>
      </c>
      <c r="AC960" s="35">
        <f t="shared" si="254"/>
        <v>0</v>
      </c>
      <c r="AD960" s="35">
        <f t="shared" si="255"/>
        <v>5</v>
      </c>
      <c r="AE960" s="70">
        <f t="shared" si="256"/>
        <v>0</v>
      </c>
      <c r="AF960" s="70" t="str">
        <f t="shared" si="257"/>
        <v/>
      </c>
      <c r="AG960" s="70">
        <f t="shared" si="258"/>
        <v>0</v>
      </c>
      <c r="AH960" s="70" t="str">
        <f t="shared" si="259"/>
        <v/>
      </c>
      <c r="AI960" s="70">
        <f t="shared" si="260"/>
        <v>5</v>
      </c>
      <c r="AJ960" s="70">
        <f t="shared" si="261"/>
        <v>2021</v>
      </c>
      <c r="AK960" s="70" t="str">
        <f t="shared" si="262"/>
        <v/>
      </c>
      <c r="AL960" s="72">
        <f>IF(AK960="Adjust",(_xlfn.XLOOKUP(A960,'Adj factor'!A:A,'Adj factor'!I:I,,0)*AI960),'Aggregate (2)'!AI960)</f>
        <v>5</v>
      </c>
      <c r="AM960" s="72">
        <f t="shared" si="263"/>
        <v>5</v>
      </c>
      <c r="AN960" s="73" t="str">
        <f t="shared" si="264"/>
        <v>Increasing</v>
      </c>
      <c r="AO960" s="42">
        <f>VLOOKUP(B960,'Growthrates source'!A$2:H$49,8,FALSE)</f>
        <v>-6.1731500721997512E-2</v>
      </c>
      <c r="AP960" s="42">
        <f>VLOOKUP(B960,'Growthrates source'!A$2:I$49,9,FALSE)</f>
        <v>0.10455737067903281</v>
      </c>
      <c r="AQ960" s="41">
        <f t="shared" si="265"/>
        <v>0</v>
      </c>
      <c r="AR960" s="41">
        <f t="shared" si="266"/>
        <v>0</v>
      </c>
      <c r="AS960" s="43">
        <f t="shared" si="267"/>
        <v>0</v>
      </c>
      <c r="AT960" s="43">
        <f t="shared" si="268"/>
        <v>0</v>
      </c>
      <c r="AU960" s="43">
        <f t="shared" si="269"/>
        <v>0.46677277967858027</v>
      </c>
    </row>
    <row r="961" spans="1:47" x14ac:dyDescent="0.35">
      <c r="A961" t="str">
        <f>_xlfn.XLOOKUP(B961,'country codes'!G:G,'country codes'!H:H,,0)</f>
        <v>Seychelles</v>
      </c>
      <c r="B961" s="34" t="s">
        <v>186</v>
      </c>
      <c r="C961" s="41">
        <v>95332</v>
      </c>
      <c r="D961" s="34" t="s">
        <v>87</v>
      </c>
      <c r="E961" s="34">
        <v>0</v>
      </c>
      <c r="F961" s="41">
        <v>96714</v>
      </c>
      <c r="G961" s="34">
        <v>0</v>
      </c>
      <c r="I961" s="34">
        <v>0</v>
      </c>
      <c r="K961" s="34">
        <v>0</v>
      </c>
      <c r="M961" s="34">
        <v>0</v>
      </c>
      <c r="O961" s="34">
        <v>0</v>
      </c>
      <c r="P961" s="41">
        <v>103101.00000000003</v>
      </c>
      <c r="Q961" s="34">
        <v>0</v>
      </c>
      <c r="R961" s="34">
        <f t="shared" si="252"/>
        <v>0</v>
      </c>
      <c r="T961" s="34">
        <v>0</v>
      </c>
      <c r="V961" s="34">
        <v>0</v>
      </c>
      <c r="X961" s="34">
        <v>2</v>
      </c>
      <c r="Y961" s="41">
        <v>107118.5</v>
      </c>
      <c r="Z961" s="34">
        <v>0</v>
      </c>
      <c r="AA961" s="34">
        <v>0</v>
      </c>
      <c r="AB961" s="35">
        <f t="shared" si="253"/>
        <v>0</v>
      </c>
      <c r="AC961" s="35">
        <f t="shared" si="254"/>
        <v>0</v>
      </c>
      <c r="AD961" s="35">
        <f t="shared" si="255"/>
        <v>2</v>
      </c>
      <c r="AE961" s="70">
        <f t="shared" si="256"/>
        <v>0</v>
      </c>
      <c r="AF961" s="70" t="str">
        <f t="shared" si="257"/>
        <v/>
      </c>
      <c r="AG961" s="70">
        <f t="shared" si="258"/>
        <v>0</v>
      </c>
      <c r="AH961" s="70" t="str">
        <f t="shared" si="259"/>
        <v/>
      </c>
      <c r="AI961" s="70">
        <f t="shared" si="260"/>
        <v>2</v>
      </c>
      <c r="AJ961" s="70">
        <f t="shared" si="261"/>
        <v>2021</v>
      </c>
      <c r="AK961" s="70" t="str">
        <f t="shared" si="262"/>
        <v/>
      </c>
      <c r="AL961" s="72">
        <f>IF(AK961="Adjust",(_xlfn.XLOOKUP(A961,'Adj factor'!A:A,'Adj factor'!I:I,,0)*AI961),'Aggregate (2)'!AI961)</f>
        <v>2</v>
      </c>
      <c r="AM961" s="72">
        <f t="shared" si="263"/>
        <v>2</v>
      </c>
      <c r="AN961" s="73" t="str">
        <f t="shared" si="264"/>
        <v>Increasing</v>
      </c>
      <c r="AO961" s="42">
        <f>VLOOKUP(B961,'Growthrates source'!A$2:H$49,8,FALSE)</f>
        <v>-6.1731500721997512E-2</v>
      </c>
      <c r="AP961" s="42">
        <f>VLOOKUP(B961,'Growthrates source'!A$2:I$49,9,FALSE)</f>
        <v>0.10455737067903281</v>
      </c>
      <c r="AQ961" s="41">
        <f t="shared" si="265"/>
        <v>0</v>
      </c>
      <c r="AR961" s="41">
        <f t="shared" si="266"/>
        <v>0</v>
      </c>
      <c r="AS961" s="43">
        <f t="shared" si="267"/>
        <v>0</v>
      </c>
      <c r="AT961" s="43">
        <f t="shared" si="268"/>
        <v>0</v>
      </c>
      <c r="AU961" s="43">
        <f t="shared" si="269"/>
        <v>0.1867091118714321</v>
      </c>
    </row>
    <row r="962" spans="1:47" x14ac:dyDescent="0.35">
      <c r="A962" t="str">
        <f>_xlfn.XLOOKUP(B962,'country codes'!G:G,'country codes'!H:H,,0)</f>
        <v>Chad</v>
      </c>
      <c r="B962" s="34" t="s">
        <v>170</v>
      </c>
      <c r="C962" s="41">
        <v>12754906</v>
      </c>
      <c r="D962" s="34" t="s">
        <v>135</v>
      </c>
      <c r="E962" s="34">
        <v>1056</v>
      </c>
      <c r="F962" s="41">
        <v>13216766.5</v>
      </c>
      <c r="G962" s="34">
        <v>1146</v>
      </c>
      <c r="H962" s="34">
        <v>13697125.5</v>
      </c>
      <c r="I962" s="34">
        <v>1216</v>
      </c>
      <c r="J962" s="34">
        <v>14140274</v>
      </c>
      <c r="K962" s="34">
        <v>1392</v>
      </c>
      <c r="L962" s="34">
        <v>14592585.000000004</v>
      </c>
      <c r="M962" s="34">
        <v>1080</v>
      </c>
      <c r="N962" s="34">
        <v>15085884.000000006</v>
      </c>
      <c r="O962" s="34">
        <v>1302</v>
      </c>
      <c r="P962" s="41">
        <v>15604210</v>
      </c>
      <c r="Q962" s="34">
        <v>1606</v>
      </c>
      <c r="R962" s="34">
        <f t="shared" si="252"/>
        <v>1606</v>
      </c>
      <c r="S962" s="34">
        <v>16126866</v>
      </c>
      <c r="T962" s="34">
        <v>1905</v>
      </c>
      <c r="U962" s="34">
        <v>16644701.499999996</v>
      </c>
      <c r="V962" s="34">
        <v>2023</v>
      </c>
      <c r="W962" s="34">
        <v>17179739.999999996</v>
      </c>
      <c r="X962" s="34">
        <v>2260</v>
      </c>
      <c r="Y962" s="41">
        <v>17723314.500000004</v>
      </c>
      <c r="Z962" s="34">
        <v>3311</v>
      </c>
      <c r="AA962" s="34">
        <v>803</v>
      </c>
      <c r="AB962" s="35">
        <f t="shared" si="253"/>
        <v>1392</v>
      </c>
      <c r="AC962" s="35">
        <f t="shared" si="254"/>
        <v>1905</v>
      </c>
      <c r="AD962" s="35">
        <f t="shared" si="255"/>
        <v>3311</v>
      </c>
      <c r="AE962" s="70">
        <f t="shared" si="256"/>
        <v>1146</v>
      </c>
      <c r="AF962" s="70">
        <f t="shared" si="257"/>
        <v>2013</v>
      </c>
      <c r="AG962" s="70">
        <f t="shared" si="258"/>
        <v>1606</v>
      </c>
      <c r="AH962" s="70">
        <f t="shared" si="259"/>
        <v>2018</v>
      </c>
      <c r="AI962" s="70">
        <f t="shared" si="260"/>
        <v>3311</v>
      </c>
      <c r="AJ962" s="70">
        <f t="shared" si="261"/>
        <v>2022</v>
      </c>
      <c r="AK962" s="70" t="str">
        <f t="shared" si="262"/>
        <v/>
      </c>
      <c r="AL962" s="72">
        <f>IF(AK962="Adjust",(_xlfn.XLOOKUP(A962,'Adj factor'!A:A,'Adj factor'!I:I,,0)*AI962),'Aggregate (2)'!AI962)</f>
        <v>3311</v>
      </c>
      <c r="AM962" s="72">
        <f t="shared" si="263"/>
        <v>3311</v>
      </c>
      <c r="AN962" s="73" t="str">
        <f t="shared" si="264"/>
        <v>Increasing</v>
      </c>
      <c r="AO962" s="42">
        <f>VLOOKUP(B962,'Growthrates source'!A$2:H$49,8,FALSE)</f>
        <v>-3.1578929217935259E-2</v>
      </c>
      <c r="AP962" s="42">
        <f>VLOOKUP(B962,'Growthrates source'!A$2:I$49,9,FALSE)</f>
        <v>1.4876976840610734E-2</v>
      </c>
      <c r="AQ962" s="41">
        <f t="shared" si="265"/>
        <v>940.34737985787706</v>
      </c>
      <c r="AR962" s="41">
        <f t="shared" si="266"/>
        <v>839.65042497012757</v>
      </c>
      <c r="AS962" s="43">
        <f t="shared" si="267"/>
        <v>0.86708046177557874</v>
      </c>
      <c r="AT962" s="43">
        <f t="shared" si="268"/>
        <v>1.0292094248923849</v>
      </c>
      <c r="AU962" s="43">
        <f t="shared" si="269"/>
        <v>1.8681607212917197</v>
      </c>
    </row>
    <row r="963" spans="1:47" x14ac:dyDescent="0.35">
      <c r="A963" t="str">
        <f>_xlfn.XLOOKUP(B963,'country codes'!G:G,'country codes'!H:H,,0)</f>
        <v>Chad</v>
      </c>
      <c r="B963" s="34" t="s">
        <v>170</v>
      </c>
      <c r="C963" s="41">
        <v>12754907</v>
      </c>
      <c r="D963" s="34" t="s">
        <v>139</v>
      </c>
      <c r="E963" s="34">
        <v>6282</v>
      </c>
      <c r="F963" s="41">
        <v>13216766.5</v>
      </c>
      <c r="G963" s="34">
        <v>7212</v>
      </c>
      <c r="I963" s="34">
        <v>7212</v>
      </c>
      <c r="K963" s="34">
        <v>7126</v>
      </c>
      <c r="M963" s="34">
        <v>6212</v>
      </c>
      <c r="O963" s="34">
        <v>6974</v>
      </c>
      <c r="P963" s="41">
        <v>15604210</v>
      </c>
      <c r="Q963" s="34">
        <v>9598</v>
      </c>
      <c r="R963" s="34">
        <f t="shared" ref="R963:R1026" si="270">MAX(Q963,AA963)</f>
        <v>9598</v>
      </c>
      <c r="T963" s="34">
        <v>0</v>
      </c>
      <c r="V963" s="34">
        <v>5246</v>
      </c>
      <c r="X963" s="34">
        <v>5354</v>
      </c>
      <c r="Y963" s="41">
        <v>17723314.500000004</v>
      </c>
      <c r="Z963" s="34">
        <v>5866</v>
      </c>
      <c r="AA963" s="34">
        <v>3863</v>
      </c>
      <c r="AB963" s="35">
        <f t="shared" ref="AB963:AB1026" si="271">MAX(G963,E963,I963,K963)</f>
        <v>7212</v>
      </c>
      <c r="AC963" s="35">
        <f t="shared" ref="AC963:AC1026" si="272">MAX(M963,O963,Q963,T963)</f>
        <v>9598</v>
      </c>
      <c r="AD963" s="35">
        <f t="shared" ref="AD963:AD1026" si="273">MAX(V963,X963,Z963)</f>
        <v>5866</v>
      </c>
      <c r="AE963" s="70">
        <f t="shared" ref="AE963:AE1026" si="274">IF(G963&gt;0,G963,IF(E963&gt;0,E963,IF(I963&gt;0,I963,K963)))</f>
        <v>7212</v>
      </c>
      <c r="AF963" s="70">
        <f t="shared" ref="AF963:AF1026" si="275">IF(AE963&gt;0,_xlfn.XLOOKUP(AE963,$B963:$K963,$B$1:$K$1,,0),"")</f>
        <v>2013</v>
      </c>
      <c r="AG963" s="70">
        <f t="shared" ref="AG963:AG1026" si="276">IF(R963&gt;0,R963,IF(O963&gt;0,O963,T963))</f>
        <v>9598</v>
      </c>
      <c r="AH963" s="70">
        <f t="shared" ref="AH963:AH1026" si="277">IF(AG963&gt;0,_xlfn.XLOOKUP(AG963,$L963:$T963,$L$1:$T$1,,0),"")</f>
        <v>2018</v>
      </c>
      <c r="AI963" s="70">
        <f t="shared" ref="AI963:AI1026" si="278">IF((IF(Z963&gt;0,Z963,IF(X963&gt;0,X963,IF(V963&gt;0,V963,T963))))=0,AG963,IF(Z963&gt;0,Z963,IF(X963&gt;0,X963,IF(V963&gt;0,V963,T963))))</f>
        <v>5866</v>
      </c>
      <c r="AJ963" s="70">
        <f t="shared" ref="AJ963:AJ1026" si="279">IFERROR(IF(AI963&gt;0,_xlfn.XLOOKUP(AI963,$V963:$Z963,$V$1:$Z$1,,0),""),AH963)</f>
        <v>2022</v>
      </c>
      <c r="AK963" s="70" t="str">
        <f t="shared" ref="AK963:AK1026" si="280">IF(AI963&lt;AG963,"Adjust","")</f>
        <v>Adjust</v>
      </c>
      <c r="AL963" s="72">
        <f>IF(AK963="Adjust",(_xlfn.XLOOKUP(A963,'Adj factor'!A:A,'Adj factor'!I:I,,0)*AI963),'Aggregate (2)'!AI963)</f>
        <v>6774.3034697048161</v>
      </c>
      <c r="AM963" s="72">
        <f t="shared" ref="AM963:AM1026" si="281">IF(AL963&lt;AG963,AG963,AL963)</f>
        <v>9598</v>
      </c>
      <c r="AN963" s="73" t="str">
        <f t="shared" ref="AN963:AN1026" si="282">IF(AL963&gt;AG963,"Increasing",IF(AL963&lt;AG963,"Decreasing","No change"))</f>
        <v>Decreasing</v>
      </c>
      <c r="AO963" s="42">
        <f>VLOOKUP(B963,'Growthrates source'!A$2:H$49,8,FALSE)</f>
        <v>-3.1578929217935259E-2</v>
      </c>
      <c r="AP963" s="42">
        <f>VLOOKUP(B963,'Growthrates source'!A$2:I$49,9,FALSE)</f>
        <v>1.4876976840610734E-2</v>
      </c>
      <c r="AQ963" s="41">
        <f t="shared" ref="AQ963:AQ1026" si="283">AA963/(EXP(AO963*5))</f>
        <v>4523.7383915205219</v>
      </c>
      <c r="AR963" s="41">
        <f t="shared" ref="AR963:AR1026" si="284">AA963*EXP(AP963*3)</f>
        <v>4039.314559974599</v>
      </c>
      <c r="AS963" s="43">
        <f t="shared" ref="AS963:AS1026" si="285">(AE963*10000)/F963</f>
        <v>5.4567053144201347</v>
      </c>
      <c r="AT963" s="43">
        <f t="shared" ref="AT963:AT1026" si="286">(AG963*10000)/P963</f>
        <v>6.1509041470218611</v>
      </c>
      <c r="AU963" s="43">
        <f t="shared" ref="AU963:AU1026" si="287">(AM963*10000)/Y963</f>
        <v>5.4154656004101254</v>
      </c>
    </row>
    <row r="964" spans="1:47" x14ac:dyDescent="0.35">
      <c r="A964" t="str">
        <f>_xlfn.XLOOKUP(B964,'country codes'!G:G,'country codes'!H:H,,0)</f>
        <v>Chad</v>
      </c>
      <c r="B964" s="34" t="s">
        <v>170</v>
      </c>
      <c r="C964" s="41">
        <v>12754908</v>
      </c>
      <c r="D964" s="34" t="s">
        <v>138</v>
      </c>
      <c r="E964" s="34">
        <v>832</v>
      </c>
      <c r="F964" s="41">
        <v>13216766.5</v>
      </c>
      <c r="G964" s="34">
        <v>902</v>
      </c>
      <c r="I964" s="34">
        <v>0</v>
      </c>
      <c r="K964" s="34">
        <v>0</v>
      </c>
      <c r="M964" s="34">
        <v>0</v>
      </c>
      <c r="O964" s="34">
        <v>0</v>
      </c>
      <c r="P964" s="41">
        <v>15604210</v>
      </c>
      <c r="Q964" s="34">
        <v>0</v>
      </c>
      <c r="R964" s="34">
        <f t="shared" si="270"/>
        <v>936</v>
      </c>
      <c r="T964" s="34">
        <v>1178</v>
      </c>
      <c r="V964" s="34">
        <v>1420</v>
      </c>
      <c r="X964" s="34">
        <v>1442</v>
      </c>
      <c r="Y964" s="41">
        <v>17723314.500000004</v>
      </c>
      <c r="Z964" s="34">
        <v>1566</v>
      </c>
      <c r="AA964" s="34">
        <v>936</v>
      </c>
      <c r="AB964" s="35">
        <f t="shared" si="271"/>
        <v>902</v>
      </c>
      <c r="AC964" s="35">
        <f t="shared" si="272"/>
        <v>1178</v>
      </c>
      <c r="AD964" s="35">
        <f t="shared" si="273"/>
        <v>1566</v>
      </c>
      <c r="AE964" s="70">
        <f t="shared" si="274"/>
        <v>902</v>
      </c>
      <c r="AF964" s="70">
        <f t="shared" si="275"/>
        <v>2013</v>
      </c>
      <c r="AG964" s="70">
        <f t="shared" si="276"/>
        <v>936</v>
      </c>
      <c r="AH964" s="70" t="str">
        <f t="shared" si="277"/>
        <v>2018 (triag)</v>
      </c>
      <c r="AI964" s="70">
        <f t="shared" si="278"/>
        <v>1566</v>
      </c>
      <c r="AJ964" s="70">
        <f t="shared" si="279"/>
        <v>2022</v>
      </c>
      <c r="AK964" s="70" t="str">
        <f t="shared" si="280"/>
        <v/>
      </c>
      <c r="AL964" s="72">
        <f>IF(AK964="Adjust",(_xlfn.XLOOKUP(A964,'Adj factor'!A:A,'Adj factor'!I:I,,0)*AI964),'Aggregate (2)'!AI964)</f>
        <v>1566</v>
      </c>
      <c r="AM964" s="72">
        <f t="shared" si="281"/>
        <v>1566</v>
      </c>
      <c r="AN964" s="73" t="str">
        <f t="shared" si="282"/>
        <v>Increasing</v>
      </c>
      <c r="AO964" s="42">
        <f>VLOOKUP(B964,'Growthrates source'!A$2:H$49,8,FALSE)</f>
        <v>-3.1578929217935259E-2</v>
      </c>
      <c r="AP964" s="42">
        <f>VLOOKUP(B964,'Growthrates source'!A$2:I$49,9,FALSE)</f>
        <v>1.4876976840610734E-2</v>
      </c>
      <c r="AQ964" s="41">
        <f t="shared" si="283"/>
        <v>1096.0960741556326</v>
      </c>
      <c r="AR964" s="41">
        <f t="shared" si="284"/>
        <v>978.72079423666185</v>
      </c>
      <c r="AS964" s="43">
        <f t="shared" si="285"/>
        <v>0.6824664716593124</v>
      </c>
      <c r="AT964" s="43">
        <f t="shared" si="286"/>
        <v>0.5998381206097585</v>
      </c>
      <c r="AU964" s="43">
        <f t="shared" si="287"/>
        <v>0.8835819056305747</v>
      </c>
    </row>
    <row r="965" spans="1:47" x14ac:dyDescent="0.35">
      <c r="A965" t="str">
        <f>_xlfn.XLOOKUP(B965,'country codes'!G:G,'country codes'!H:H,,0)</f>
        <v>Chad</v>
      </c>
      <c r="B965" s="34" t="s">
        <v>170</v>
      </c>
      <c r="C965" s="41">
        <v>12754909</v>
      </c>
      <c r="D965" s="34" t="s">
        <v>82</v>
      </c>
      <c r="E965" s="34">
        <v>19687</v>
      </c>
      <c r="F965" s="41">
        <v>13216766.5</v>
      </c>
      <c r="G965" s="34">
        <v>2302</v>
      </c>
      <c r="I965" s="34">
        <v>351</v>
      </c>
      <c r="K965" s="34">
        <v>591</v>
      </c>
      <c r="M965" s="34">
        <v>119</v>
      </c>
      <c r="O965" s="34">
        <v>172</v>
      </c>
      <c r="P965" s="41">
        <v>15604210</v>
      </c>
      <c r="Q965" s="34">
        <v>14</v>
      </c>
      <c r="R965" s="34">
        <f t="shared" si="270"/>
        <v>269</v>
      </c>
      <c r="T965" s="34">
        <v>269</v>
      </c>
      <c r="V965" s="34">
        <v>2495</v>
      </c>
      <c r="X965" s="34">
        <v>10</v>
      </c>
      <c r="Y965" s="41">
        <v>17723314.500000004</v>
      </c>
      <c r="Z965" s="34">
        <v>78</v>
      </c>
      <c r="AA965" s="34">
        <v>269</v>
      </c>
      <c r="AB965" s="35">
        <f t="shared" si="271"/>
        <v>19687</v>
      </c>
      <c r="AC965" s="35">
        <f t="shared" si="272"/>
        <v>269</v>
      </c>
      <c r="AD965" s="35">
        <f t="shared" si="273"/>
        <v>2495</v>
      </c>
      <c r="AE965" s="70">
        <f t="shared" si="274"/>
        <v>2302</v>
      </c>
      <c r="AF965" s="70">
        <f t="shared" si="275"/>
        <v>2013</v>
      </c>
      <c r="AG965" s="70">
        <f t="shared" si="276"/>
        <v>269</v>
      </c>
      <c r="AH965" s="70" t="str">
        <f t="shared" si="277"/>
        <v>2018 (triag)</v>
      </c>
      <c r="AI965" s="70">
        <f t="shared" si="278"/>
        <v>78</v>
      </c>
      <c r="AJ965" s="70">
        <f t="shared" si="279"/>
        <v>2022</v>
      </c>
      <c r="AK965" s="70" t="str">
        <f t="shared" si="280"/>
        <v>Adjust</v>
      </c>
      <c r="AL965" s="72">
        <f>IF(AK965="Adjust",(_xlfn.XLOOKUP(A965,'Adj factor'!A:A,'Adj factor'!I:I,,0)*AI965),'Aggregate (2)'!AI965)</f>
        <v>90.077679958570684</v>
      </c>
      <c r="AM965" s="72">
        <f t="shared" si="281"/>
        <v>269</v>
      </c>
      <c r="AN965" s="73" t="str">
        <f t="shared" si="282"/>
        <v>Decreasing</v>
      </c>
      <c r="AO965" s="42">
        <f>VLOOKUP(B965,'Growthrates source'!A$2:H$49,8,FALSE)</f>
        <v>-3.1578929217935259E-2</v>
      </c>
      <c r="AP965" s="42">
        <f>VLOOKUP(B965,'Growthrates source'!A$2:I$49,9,FALSE)</f>
        <v>1.4876976840610734E-2</v>
      </c>
      <c r="AQ965" s="41">
        <f t="shared" si="283"/>
        <v>315.01051703831746</v>
      </c>
      <c r="AR965" s="41">
        <f t="shared" si="284"/>
        <v>281.27766415562184</v>
      </c>
      <c r="AS965" s="43">
        <f t="shared" si="285"/>
        <v>1.74172707068707</v>
      </c>
      <c r="AT965" s="43">
        <f t="shared" si="286"/>
        <v>0.17238937440600965</v>
      </c>
      <c r="AU965" s="43">
        <f t="shared" si="287"/>
        <v>0.15177747931968366</v>
      </c>
    </row>
    <row r="966" spans="1:47" x14ac:dyDescent="0.35">
      <c r="A966" t="str">
        <f>_xlfn.XLOOKUP(B966,'country codes'!G:G,'country codes'!H:H,,0)</f>
        <v>Chad</v>
      </c>
      <c r="B966" s="34" t="s">
        <v>170</v>
      </c>
      <c r="C966" s="41">
        <v>12754910</v>
      </c>
      <c r="D966" s="34" t="s">
        <v>60</v>
      </c>
      <c r="E966" s="34">
        <v>15483</v>
      </c>
      <c r="F966" s="41">
        <v>13216766.5</v>
      </c>
      <c r="G966" s="34">
        <v>1652</v>
      </c>
      <c r="I966" s="34">
        <v>12</v>
      </c>
      <c r="K966" s="34">
        <v>123</v>
      </c>
      <c r="M966" s="34">
        <v>14</v>
      </c>
      <c r="O966" s="34">
        <v>81</v>
      </c>
      <c r="P966" s="41">
        <v>15604210</v>
      </c>
      <c r="Q966" s="34">
        <v>0</v>
      </c>
      <c r="R966" s="34">
        <f t="shared" si="270"/>
        <v>3</v>
      </c>
      <c r="T966" s="34">
        <v>3</v>
      </c>
      <c r="V966" s="34">
        <v>506</v>
      </c>
      <c r="X966" s="34">
        <v>0</v>
      </c>
      <c r="Y966" s="41">
        <v>17723314.500000004</v>
      </c>
      <c r="Z966" s="34">
        <v>14</v>
      </c>
      <c r="AA966" s="34">
        <v>3</v>
      </c>
      <c r="AB966" s="35">
        <f t="shared" si="271"/>
        <v>15483</v>
      </c>
      <c r="AC966" s="35">
        <f t="shared" si="272"/>
        <v>81</v>
      </c>
      <c r="AD966" s="35">
        <f t="shared" si="273"/>
        <v>506</v>
      </c>
      <c r="AE966" s="70">
        <f t="shared" si="274"/>
        <v>1652</v>
      </c>
      <c r="AF966" s="70">
        <f t="shared" si="275"/>
        <v>2013</v>
      </c>
      <c r="AG966" s="70">
        <f t="shared" si="276"/>
        <v>3</v>
      </c>
      <c r="AH966" s="70" t="str">
        <f t="shared" si="277"/>
        <v>2018 (triag)</v>
      </c>
      <c r="AI966" s="70">
        <f t="shared" si="278"/>
        <v>14</v>
      </c>
      <c r="AJ966" s="70">
        <f t="shared" si="279"/>
        <v>2022</v>
      </c>
      <c r="AK966" s="70" t="str">
        <f t="shared" si="280"/>
        <v/>
      </c>
      <c r="AL966" s="72">
        <f>IF(AK966="Adjust",(_xlfn.XLOOKUP(A966,'Adj factor'!A:A,'Adj factor'!I:I,,0)*AI966),'Aggregate (2)'!AI966)</f>
        <v>14</v>
      </c>
      <c r="AM966" s="72">
        <f t="shared" si="281"/>
        <v>14</v>
      </c>
      <c r="AN966" s="73" t="str">
        <f t="shared" si="282"/>
        <v>Increasing</v>
      </c>
      <c r="AO966" s="42">
        <f>VLOOKUP(B966,'Growthrates source'!A$2:H$49,8,FALSE)</f>
        <v>-3.1578929217935259E-2</v>
      </c>
      <c r="AP966" s="42">
        <f>VLOOKUP(B966,'Growthrates source'!A$2:I$49,9,FALSE)</f>
        <v>1.4876976840610734E-2</v>
      </c>
      <c r="AQ966" s="41">
        <f t="shared" si="283"/>
        <v>3.5131284428065142</v>
      </c>
      <c r="AR966" s="41">
        <f t="shared" si="284"/>
        <v>3.1369256225534032</v>
      </c>
      <c r="AS966" s="43">
        <f t="shared" si="285"/>
        <v>1.249927506852754</v>
      </c>
      <c r="AT966" s="43">
        <f t="shared" si="286"/>
        <v>1.9225580788774311E-3</v>
      </c>
      <c r="AU966" s="43">
        <f t="shared" si="287"/>
        <v>7.8991996671954317E-3</v>
      </c>
    </row>
    <row r="967" spans="1:47" x14ac:dyDescent="0.35">
      <c r="A967" t="str">
        <f>_xlfn.XLOOKUP(B967,'country codes'!G:G,'country codes'!H:H,,0)</f>
        <v>Chad</v>
      </c>
      <c r="B967" s="34" t="s">
        <v>170</v>
      </c>
      <c r="C967" s="41">
        <v>12754911</v>
      </c>
      <c r="D967" s="34" t="s">
        <v>127</v>
      </c>
      <c r="E967" s="34">
        <v>0</v>
      </c>
      <c r="F967" s="41">
        <v>13216766.5</v>
      </c>
      <c r="G967" s="34">
        <v>0</v>
      </c>
      <c r="I967" s="34">
        <v>0</v>
      </c>
      <c r="K967" s="34">
        <v>0</v>
      </c>
      <c r="M967" s="34">
        <v>0</v>
      </c>
      <c r="O967" s="34">
        <v>0</v>
      </c>
      <c r="P967" s="41">
        <v>15604210</v>
      </c>
      <c r="Q967" s="34">
        <v>0</v>
      </c>
      <c r="R967" s="34">
        <f t="shared" si="270"/>
        <v>7</v>
      </c>
      <c r="T967" s="34">
        <v>0</v>
      </c>
      <c r="V967" s="34">
        <v>592</v>
      </c>
      <c r="X967" s="34">
        <v>8077</v>
      </c>
      <c r="Y967" s="41">
        <v>17723314.500000004</v>
      </c>
      <c r="Z967" s="34">
        <v>0</v>
      </c>
      <c r="AA967" s="34">
        <v>7</v>
      </c>
      <c r="AB967" s="35">
        <f t="shared" si="271"/>
        <v>0</v>
      </c>
      <c r="AC967" s="35">
        <f t="shared" si="272"/>
        <v>0</v>
      </c>
      <c r="AD967" s="35">
        <f t="shared" si="273"/>
        <v>8077</v>
      </c>
      <c r="AE967" s="70">
        <f t="shared" si="274"/>
        <v>0</v>
      </c>
      <c r="AF967" s="70" t="str">
        <f t="shared" si="275"/>
        <v/>
      </c>
      <c r="AG967" s="70">
        <f t="shared" si="276"/>
        <v>7</v>
      </c>
      <c r="AH967" s="70" t="str">
        <f t="shared" si="277"/>
        <v>2018 (triag)</v>
      </c>
      <c r="AI967" s="70">
        <f t="shared" si="278"/>
        <v>8077</v>
      </c>
      <c r="AJ967" s="70">
        <f t="shared" si="279"/>
        <v>2021</v>
      </c>
      <c r="AK967" s="70" t="str">
        <f t="shared" si="280"/>
        <v/>
      </c>
      <c r="AL967" s="72">
        <f>IF(AK967="Adjust",(_xlfn.XLOOKUP(A967,'Adj factor'!A:A,'Adj factor'!I:I,,0)*AI967),'Aggregate (2)'!AI967)</f>
        <v>8077</v>
      </c>
      <c r="AM967" s="72">
        <f t="shared" si="281"/>
        <v>8077</v>
      </c>
      <c r="AN967" s="73" t="str">
        <f t="shared" si="282"/>
        <v>Increasing</v>
      </c>
      <c r="AO967" s="42">
        <f>VLOOKUP(B967,'Growthrates source'!A$2:H$49,8,FALSE)</f>
        <v>-3.1578929217935259E-2</v>
      </c>
      <c r="AP967" s="42">
        <f>VLOOKUP(B967,'Growthrates source'!A$2:I$49,9,FALSE)</f>
        <v>1.4876976840610734E-2</v>
      </c>
      <c r="AQ967" s="41">
        <f t="shared" si="283"/>
        <v>8.1972996998818672</v>
      </c>
      <c r="AR967" s="41">
        <f t="shared" si="284"/>
        <v>7.3194931192912742</v>
      </c>
      <c r="AS967" s="43">
        <f t="shared" si="285"/>
        <v>0</v>
      </c>
      <c r="AT967" s="43">
        <f t="shared" si="286"/>
        <v>4.4859688507140061E-3</v>
      </c>
      <c r="AU967" s="43">
        <f t="shared" si="287"/>
        <v>4.5572739794241075</v>
      </c>
    </row>
    <row r="968" spans="1:47" x14ac:dyDescent="0.35">
      <c r="A968" t="str">
        <f>_xlfn.XLOOKUP(B968,'country codes'!G:G,'country codes'!H:H,,0)</f>
        <v>Chad</v>
      </c>
      <c r="B968" s="34" t="s">
        <v>170</v>
      </c>
      <c r="C968" s="41">
        <v>12754912</v>
      </c>
      <c r="D968" s="34" t="s">
        <v>61</v>
      </c>
      <c r="E968" s="34">
        <v>406</v>
      </c>
      <c r="F968" s="41">
        <v>13216766.5</v>
      </c>
      <c r="G968" s="34">
        <v>0</v>
      </c>
      <c r="I968" s="34">
        <v>0</v>
      </c>
      <c r="K968" s="34">
        <v>43</v>
      </c>
      <c r="M968" s="34">
        <v>0</v>
      </c>
      <c r="O968" s="34">
        <v>0</v>
      </c>
      <c r="P968" s="41">
        <v>15604210</v>
      </c>
      <c r="Q968" s="34">
        <v>0</v>
      </c>
      <c r="R968" s="34">
        <f t="shared" si="270"/>
        <v>58</v>
      </c>
      <c r="T968" s="34">
        <v>0</v>
      </c>
      <c r="V968" s="34">
        <v>0</v>
      </c>
      <c r="X968" s="34">
        <v>0</v>
      </c>
      <c r="Y968" s="41">
        <v>17723314.500000004</v>
      </c>
      <c r="Z968" s="34">
        <v>0</v>
      </c>
      <c r="AA968" s="34">
        <v>58</v>
      </c>
      <c r="AB968" s="35">
        <f t="shared" si="271"/>
        <v>406</v>
      </c>
      <c r="AC968" s="35">
        <f t="shared" si="272"/>
        <v>0</v>
      </c>
      <c r="AD968" s="35">
        <f t="shared" si="273"/>
        <v>0</v>
      </c>
      <c r="AE968" s="70">
        <f t="shared" si="274"/>
        <v>406</v>
      </c>
      <c r="AF968" s="70">
        <f t="shared" si="275"/>
        <v>2012</v>
      </c>
      <c r="AG968" s="70">
        <f t="shared" si="276"/>
        <v>58</v>
      </c>
      <c r="AH968" s="70" t="str">
        <f t="shared" si="277"/>
        <v>2018 (triag)</v>
      </c>
      <c r="AI968" s="70">
        <f t="shared" si="278"/>
        <v>58</v>
      </c>
      <c r="AJ968" s="70" t="str">
        <f t="shared" si="279"/>
        <v>2018 (triag)</v>
      </c>
      <c r="AK968" s="70" t="str">
        <f t="shared" si="280"/>
        <v/>
      </c>
      <c r="AL968" s="72">
        <f>IF(AK968="Adjust",(_xlfn.XLOOKUP(A968,'Adj factor'!A:A,'Adj factor'!I:I,,0)*AI968),'Aggregate (2)'!AI968)</f>
        <v>58</v>
      </c>
      <c r="AM968" s="72">
        <f t="shared" si="281"/>
        <v>58</v>
      </c>
      <c r="AN968" s="73" t="str">
        <f t="shared" si="282"/>
        <v>No change</v>
      </c>
      <c r="AO968" s="42">
        <f>VLOOKUP(B968,'Growthrates source'!A$2:H$49,8,FALSE)</f>
        <v>-3.1578929217935259E-2</v>
      </c>
      <c r="AP968" s="42">
        <f>VLOOKUP(B968,'Growthrates source'!A$2:I$49,9,FALSE)</f>
        <v>1.4876976840610734E-2</v>
      </c>
      <c r="AQ968" s="41">
        <f t="shared" si="283"/>
        <v>67.920483227592612</v>
      </c>
      <c r="AR968" s="41">
        <f t="shared" si="284"/>
        <v>60.647228702699131</v>
      </c>
      <c r="AS968" s="43">
        <f t="shared" si="285"/>
        <v>0.30718557371804972</v>
      </c>
      <c r="AT968" s="43">
        <f t="shared" si="286"/>
        <v>3.7169456191630333E-2</v>
      </c>
      <c r="AU968" s="43">
        <f t="shared" si="287"/>
        <v>3.2725255764095358E-2</v>
      </c>
    </row>
    <row r="969" spans="1:47" x14ac:dyDescent="0.35">
      <c r="A969" t="str">
        <f>_xlfn.XLOOKUP(B969,'country codes'!G:G,'country codes'!H:H,,0)</f>
        <v>Chad</v>
      </c>
      <c r="B969" s="34" t="s">
        <v>170</v>
      </c>
      <c r="C969" s="41">
        <v>12754913</v>
      </c>
      <c r="D969" s="34" t="s">
        <v>62</v>
      </c>
      <c r="E969" s="34">
        <v>1258</v>
      </c>
      <c r="F969" s="41">
        <v>13216766.5</v>
      </c>
      <c r="G969" s="34">
        <v>0</v>
      </c>
      <c r="I969" s="34">
        <v>255</v>
      </c>
      <c r="K969" s="34">
        <v>0</v>
      </c>
      <c r="M969" s="34">
        <v>0</v>
      </c>
      <c r="O969" s="34">
        <v>0</v>
      </c>
      <c r="P969" s="41">
        <v>15604210</v>
      </c>
      <c r="Q969" s="34">
        <v>0</v>
      </c>
      <c r="R969" s="34">
        <f t="shared" si="270"/>
        <v>76</v>
      </c>
      <c r="T969" s="34">
        <v>0</v>
      </c>
      <c r="V969" s="34">
        <v>0</v>
      </c>
      <c r="X969" s="34">
        <v>0</v>
      </c>
      <c r="Y969" s="41">
        <v>17723314.500000004</v>
      </c>
      <c r="Z969" s="34">
        <v>0</v>
      </c>
      <c r="AA969" s="34">
        <v>76</v>
      </c>
      <c r="AB969" s="35">
        <f t="shared" si="271"/>
        <v>1258</v>
      </c>
      <c r="AC969" s="35">
        <f t="shared" si="272"/>
        <v>0</v>
      </c>
      <c r="AD969" s="35">
        <f t="shared" si="273"/>
        <v>0</v>
      </c>
      <c r="AE969" s="70">
        <f t="shared" si="274"/>
        <v>1258</v>
      </c>
      <c r="AF969" s="70">
        <f t="shared" si="275"/>
        <v>2012</v>
      </c>
      <c r="AG969" s="70">
        <f t="shared" si="276"/>
        <v>76</v>
      </c>
      <c r="AH969" s="70" t="str">
        <f t="shared" si="277"/>
        <v>2018 (triag)</v>
      </c>
      <c r="AI969" s="70">
        <f t="shared" si="278"/>
        <v>76</v>
      </c>
      <c r="AJ969" s="70" t="str">
        <f t="shared" si="279"/>
        <v>2018 (triag)</v>
      </c>
      <c r="AK969" s="70" t="str">
        <f t="shared" si="280"/>
        <v/>
      </c>
      <c r="AL969" s="72">
        <f>IF(AK969="Adjust",(_xlfn.XLOOKUP(A969,'Adj factor'!A:A,'Adj factor'!I:I,,0)*AI969),'Aggregate (2)'!AI969)</f>
        <v>76</v>
      </c>
      <c r="AM969" s="72">
        <f t="shared" si="281"/>
        <v>76</v>
      </c>
      <c r="AN969" s="73" t="str">
        <f t="shared" si="282"/>
        <v>No change</v>
      </c>
      <c r="AO969" s="42">
        <f>VLOOKUP(B969,'Growthrates source'!A$2:H$49,8,FALSE)</f>
        <v>-3.1578929217935259E-2</v>
      </c>
      <c r="AP969" s="42">
        <f>VLOOKUP(B969,'Growthrates source'!A$2:I$49,9,FALSE)</f>
        <v>1.4876976840610734E-2</v>
      </c>
      <c r="AQ969" s="41">
        <f t="shared" si="283"/>
        <v>88.999253884431695</v>
      </c>
      <c r="AR969" s="41">
        <f t="shared" si="284"/>
        <v>79.468782438019545</v>
      </c>
      <c r="AS969" s="43">
        <f t="shared" si="285"/>
        <v>0.95182130969779943</v>
      </c>
      <c r="AT969" s="43">
        <f t="shared" si="286"/>
        <v>4.8704804664894921E-2</v>
      </c>
      <c r="AU969" s="43">
        <f t="shared" si="287"/>
        <v>4.2881369621918061E-2</v>
      </c>
    </row>
    <row r="970" spans="1:47" x14ac:dyDescent="0.35">
      <c r="A970" t="str">
        <f>_xlfn.XLOOKUP(B970,'country codes'!G:G,'country codes'!H:H,,0)</f>
        <v>Chad</v>
      </c>
      <c r="B970" s="34" t="s">
        <v>170</v>
      </c>
      <c r="C970" s="41">
        <v>12754914</v>
      </c>
      <c r="D970" s="34" t="s">
        <v>227</v>
      </c>
      <c r="E970" s="34">
        <v>0</v>
      </c>
      <c r="F970" s="41">
        <v>13216766.5</v>
      </c>
      <c r="G970" s="34">
        <v>0</v>
      </c>
      <c r="I970" s="34">
        <v>0</v>
      </c>
      <c r="K970" s="34">
        <v>0</v>
      </c>
      <c r="M970" s="34">
        <v>0</v>
      </c>
      <c r="O970" s="34">
        <v>0</v>
      </c>
      <c r="P970" s="41">
        <v>15604210</v>
      </c>
      <c r="Q970" s="34">
        <v>0</v>
      </c>
      <c r="R970" s="34">
        <f t="shared" si="270"/>
        <v>738</v>
      </c>
      <c r="T970" s="34">
        <v>208</v>
      </c>
      <c r="V970" s="34">
        <v>0</v>
      </c>
      <c r="X970" s="34">
        <v>0</v>
      </c>
      <c r="Y970" s="41">
        <v>17723314.500000004</v>
      </c>
      <c r="Z970" s="34">
        <v>0</v>
      </c>
      <c r="AA970" s="34">
        <v>738</v>
      </c>
      <c r="AB970" s="35">
        <f t="shared" si="271"/>
        <v>0</v>
      </c>
      <c r="AC970" s="35">
        <f t="shared" si="272"/>
        <v>208</v>
      </c>
      <c r="AD970" s="35">
        <f t="shared" si="273"/>
        <v>0</v>
      </c>
      <c r="AE970" s="70">
        <f t="shared" si="274"/>
        <v>0</v>
      </c>
      <c r="AF970" s="70" t="str">
        <f t="shared" si="275"/>
        <v/>
      </c>
      <c r="AG970" s="70">
        <f t="shared" si="276"/>
        <v>738</v>
      </c>
      <c r="AH970" s="70" t="str">
        <f t="shared" si="277"/>
        <v>2018 (triag)</v>
      </c>
      <c r="AI970" s="70">
        <f t="shared" si="278"/>
        <v>208</v>
      </c>
      <c r="AJ970" s="70" t="str">
        <f t="shared" si="279"/>
        <v>2018 (triag)</v>
      </c>
      <c r="AK970" s="70" t="str">
        <f t="shared" si="280"/>
        <v>Adjust</v>
      </c>
      <c r="AL970" s="72">
        <f>IF(AK970="Adjust",(_xlfn.XLOOKUP(A970,'Adj factor'!A:A,'Adj factor'!I:I,,0)*AI970),'Aggregate (2)'!AI970)</f>
        <v>240.20714655618852</v>
      </c>
      <c r="AM970" s="72">
        <f t="shared" si="281"/>
        <v>738</v>
      </c>
      <c r="AN970" s="73" t="str">
        <f t="shared" si="282"/>
        <v>Decreasing</v>
      </c>
      <c r="AO970" s="42">
        <f>VLOOKUP(B970,'Growthrates source'!A$2:H$49,8,FALSE)</f>
        <v>-3.1578929217935259E-2</v>
      </c>
      <c r="AP970" s="42">
        <f>VLOOKUP(B970,'Growthrates source'!A$2:I$49,9,FALSE)</f>
        <v>1.4876976840610734E-2</v>
      </c>
      <c r="AQ970" s="41">
        <f t="shared" si="283"/>
        <v>864.22959693040252</v>
      </c>
      <c r="AR970" s="41">
        <f t="shared" si="284"/>
        <v>771.68370314813717</v>
      </c>
      <c r="AS970" s="43">
        <f t="shared" si="285"/>
        <v>0</v>
      </c>
      <c r="AT970" s="43">
        <f t="shared" si="286"/>
        <v>0.47294928740384806</v>
      </c>
      <c r="AU970" s="43">
        <f t="shared" si="287"/>
        <v>0.41640066817073063</v>
      </c>
    </row>
    <row r="971" spans="1:47" x14ac:dyDescent="0.35">
      <c r="A971" t="str">
        <f>_xlfn.XLOOKUP(B971,'country codes'!G:G,'country codes'!H:H,,0)</f>
        <v>Chad</v>
      </c>
      <c r="B971" s="34" t="s">
        <v>170</v>
      </c>
      <c r="C971" s="41">
        <v>12754915</v>
      </c>
      <c r="D971" s="34" t="s">
        <v>228</v>
      </c>
      <c r="E971" s="34">
        <v>0</v>
      </c>
      <c r="F971" s="41">
        <v>13216766.5</v>
      </c>
      <c r="G971" s="34">
        <v>0</v>
      </c>
      <c r="I971" s="34">
        <v>0</v>
      </c>
      <c r="K971" s="34">
        <v>0</v>
      </c>
      <c r="M971" s="34">
        <v>0</v>
      </c>
      <c r="O971" s="34">
        <v>0</v>
      </c>
      <c r="P971" s="41">
        <v>15604210</v>
      </c>
      <c r="Q971" s="34">
        <v>0</v>
      </c>
      <c r="R971" s="34">
        <f t="shared" si="270"/>
        <v>732</v>
      </c>
      <c r="T971" s="34">
        <v>109</v>
      </c>
      <c r="V971" s="34">
        <v>0</v>
      </c>
      <c r="X971" s="34">
        <v>371</v>
      </c>
      <c r="Y971" s="41">
        <v>17723314.500000004</v>
      </c>
      <c r="Z971" s="34">
        <v>0</v>
      </c>
      <c r="AA971" s="34">
        <v>732</v>
      </c>
      <c r="AB971" s="35">
        <f t="shared" si="271"/>
        <v>0</v>
      </c>
      <c r="AC971" s="35">
        <f t="shared" si="272"/>
        <v>109</v>
      </c>
      <c r="AD971" s="35">
        <f t="shared" si="273"/>
        <v>371</v>
      </c>
      <c r="AE971" s="70">
        <f t="shared" si="274"/>
        <v>0</v>
      </c>
      <c r="AF971" s="70" t="str">
        <f t="shared" si="275"/>
        <v/>
      </c>
      <c r="AG971" s="70">
        <f t="shared" si="276"/>
        <v>732</v>
      </c>
      <c r="AH971" s="70" t="str">
        <f t="shared" si="277"/>
        <v>2018 (triag)</v>
      </c>
      <c r="AI971" s="70">
        <f t="shared" si="278"/>
        <v>371</v>
      </c>
      <c r="AJ971" s="70">
        <f t="shared" si="279"/>
        <v>2021</v>
      </c>
      <c r="AK971" s="70" t="str">
        <f t="shared" si="280"/>
        <v>Adjust</v>
      </c>
      <c r="AL971" s="72">
        <f>IF(AK971="Adjust",(_xlfn.XLOOKUP(A971,'Adj factor'!A:A,'Adj factor'!I:I,,0)*AI971),'Aggregate (2)'!AI971)</f>
        <v>428.44640082858621</v>
      </c>
      <c r="AM971" s="72">
        <f t="shared" si="281"/>
        <v>732</v>
      </c>
      <c r="AN971" s="73" t="str">
        <f t="shared" si="282"/>
        <v>Decreasing</v>
      </c>
      <c r="AO971" s="42">
        <f>VLOOKUP(B971,'Growthrates source'!A$2:H$49,8,FALSE)</f>
        <v>-3.1578929217935259E-2</v>
      </c>
      <c r="AP971" s="42">
        <f>VLOOKUP(B971,'Growthrates source'!A$2:I$49,9,FALSE)</f>
        <v>1.4876976840610734E-2</v>
      </c>
      <c r="AQ971" s="41">
        <f t="shared" si="283"/>
        <v>857.20334004478946</v>
      </c>
      <c r="AR971" s="41">
        <f t="shared" si="284"/>
        <v>765.40985190303036</v>
      </c>
      <c r="AS971" s="43">
        <f t="shared" si="285"/>
        <v>0</v>
      </c>
      <c r="AT971" s="43">
        <f t="shared" si="286"/>
        <v>0.46910417124609322</v>
      </c>
      <c r="AU971" s="43">
        <f t="shared" si="287"/>
        <v>0.41301529688478972</v>
      </c>
    </row>
    <row r="972" spans="1:47" x14ac:dyDescent="0.35">
      <c r="A972" t="str">
        <f>_xlfn.XLOOKUP(B972,'country codes'!G:G,'country codes'!H:H,,0)</f>
        <v>Chad</v>
      </c>
      <c r="B972" s="34" t="s">
        <v>170</v>
      </c>
      <c r="C972" s="41">
        <v>12754916</v>
      </c>
      <c r="D972" s="34" t="s">
        <v>229</v>
      </c>
      <c r="E972" s="34">
        <v>0</v>
      </c>
      <c r="F972" s="41">
        <v>13216766.5</v>
      </c>
      <c r="G972" s="34">
        <v>0</v>
      </c>
      <c r="I972" s="34">
        <v>0</v>
      </c>
      <c r="K972" s="34">
        <v>0</v>
      </c>
      <c r="M972" s="34">
        <v>0</v>
      </c>
      <c r="O972" s="34">
        <v>0</v>
      </c>
      <c r="P972" s="41">
        <v>15604210</v>
      </c>
      <c r="Q972" s="34">
        <v>0</v>
      </c>
      <c r="R972" s="34">
        <f t="shared" si="270"/>
        <v>0</v>
      </c>
      <c r="T972" s="34">
        <v>0</v>
      </c>
      <c r="V972" s="34">
        <v>0</v>
      </c>
      <c r="X972" s="34">
        <v>4</v>
      </c>
      <c r="Y972" s="41">
        <v>17723314.500000004</v>
      </c>
      <c r="Z972" s="34">
        <v>11</v>
      </c>
      <c r="AA972" s="34">
        <v>0</v>
      </c>
      <c r="AB972" s="35">
        <f t="shared" si="271"/>
        <v>0</v>
      </c>
      <c r="AC972" s="35">
        <f t="shared" si="272"/>
        <v>0</v>
      </c>
      <c r="AD972" s="35">
        <f t="shared" si="273"/>
        <v>11</v>
      </c>
      <c r="AE972" s="70">
        <f t="shared" si="274"/>
        <v>0</v>
      </c>
      <c r="AF972" s="70" t="str">
        <f t="shared" si="275"/>
        <v/>
      </c>
      <c r="AG972" s="70">
        <f t="shared" si="276"/>
        <v>0</v>
      </c>
      <c r="AH972" s="70" t="str">
        <f t="shared" si="277"/>
        <v/>
      </c>
      <c r="AI972" s="70">
        <f t="shared" si="278"/>
        <v>11</v>
      </c>
      <c r="AJ972" s="70">
        <f t="shared" si="279"/>
        <v>2022</v>
      </c>
      <c r="AK972" s="70" t="str">
        <f t="shared" si="280"/>
        <v/>
      </c>
      <c r="AL972" s="72">
        <f>IF(AK972="Adjust",(_xlfn.XLOOKUP(A972,'Adj factor'!A:A,'Adj factor'!I:I,,0)*AI972),'Aggregate (2)'!AI972)</f>
        <v>11</v>
      </c>
      <c r="AM972" s="72">
        <f t="shared" si="281"/>
        <v>11</v>
      </c>
      <c r="AN972" s="73" t="str">
        <f t="shared" si="282"/>
        <v>Increasing</v>
      </c>
      <c r="AO972" s="42">
        <f>VLOOKUP(B972,'Growthrates source'!A$2:H$49,8,FALSE)</f>
        <v>-3.1578929217935259E-2</v>
      </c>
      <c r="AP972" s="42">
        <f>VLOOKUP(B972,'Growthrates source'!A$2:I$49,9,FALSE)</f>
        <v>1.4876976840610734E-2</v>
      </c>
      <c r="AQ972" s="41">
        <f t="shared" si="283"/>
        <v>0</v>
      </c>
      <c r="AR972" s="41">
        <f t="shared" si="284"/>
        <v>0</v>
      </c>
      <c r="AS972" s="43">
        <f t="shared" si="285"/>
        <v>0</v>
      </c>
      <c r="AT972" s="43">
        <f t="shared" si="286"/>
        <v>0</v>
      </c>
      <c r="AU972" s="43">
        <f t="shared" si="287"/>
        <v>6.206514024224982E-3</v>
      </c>
    </row>
    <row r="973" spans="1:47" x14ac:dyDescent="0.35">
      <c r="A973" t="str">
        <f>_xlfn.XLOOKUP(B973,'country codes'!G:G,'country codes'!H:H,,0)</f>
        <v>Chad</v>
      </c>
      <c r="B973" s="34" t="s">
        <v>170</v>
      </c>
      <c r="C973" s="41">
        <v>12754917</v>
      </c>
      <c r="D973" s="34" t="s">
        <v>133</v>
      </c>
      <c r="E973" s="34">
        <v>0</v>
      </c>
      <c r="F973" s="41">
        <v>13216766.5</v>
      </c>
      <c r="G973" s="34">
        <v>0</v>
      </c>
      <c r="I973" s="34">
        <v>0</v>
      </c>
      <c r="K973" s="34">
        <v>0</v>
      </c>
      <c r="M973" s="34">
        <v>0</v>
      </c>
      <c r="O973" s="34">
        <v>0</v>
      </c>
      <c r="P973" s="41">
        <v>15604210</v>
      </c>
      <c r="Q973" s="34">
        <v>749</v>
      </c>
      <c r="R973" s="34">
        <f t="shared" si="270"/>
        <v>814</v>
      </c>
      <c r="T973" s="34">
        <v>0</v>
      </c>
      <c r="V973" s="34">
        <v>0</v>
      </c>
      <c r="X973" s="34">
        <v>848</v>
      </c>
      <c r="Y973" s="41">
        <v>17723314.500000004</v>
      </c>
      <c r="Z973" s="34">
        <v>1028</v>
      </c>
      <c r="AA973" s="34">
        <v>814</v>
      </c>
      <c r="AB973" s="35">
        <f t="shared" si="271"/>
        <v>0</v>
      </c>
      <c r="AC973" s="35">
        <f t="shared" si="272"/>
        <v>749</v>
      </c>
      <c r="AD973" s="35">
        <f t="shared" si="273"/>
        <v>1028</v>
      </c>
      <c r="AE973" s="70">
        <f t="shared" si="274"/>
        <v>0</v>
      </c>
      <c r="AF973" s="70" t="str">
        <f t="shared" si="275"/>
        <v/>
      </c>
      <c r="AG973" s="70">
        <f t="shared" si="276"/>
        <v>814</v>
      </c>
      <c r="AH973" s="70" t="str">
        <f t="shared" si="277"/>
        <v>2018 (triag)</v>
      </c>
      <c r="AI973" s="70">
        <f t="shared" si="278"/>
        <v>1028</v>
      </c>
      <c r="AJ973" s="70">
        <f t="shared" si="279"/>
        <v>2022</v>
      </c>
      <c r="AK973" s="70" t="str">
        <f t="shared" si="280"/>
        <v/>
      </c>
      <c r="AL973" s="72">
        <f>IF(AK973="Adjust",(_xlfn.XLOOKUP(A973,'Adj factor'!A:A,'Adj factor'!I:I,,0)*AI973),'Aggregate (2)'!AI973)</f>
        <v>1028</v>
      </c>
      <c r="AM973" s="72">
        <f t="shared" si="281"/>
        <v>1028</v>
      </c>
      <c r="AN973" s="73" t="str">
        <f t="shared" si="282"/>
        <v>Increasing</v>
      </c>
      <c r="AO973" s="42">
        <f>VLOOKUP(B973,'Growthrates source'!A$2:H$49,8,FALSE)</f>
        <v>-3.1578929217935259E-2</v>
      </c>
      <c r="AP973" s="42">
        <f>VLOOKUP(B973,'Growthrates source'!A$2:I$49,9,FALSE)</f>
        <v>1.4876976840610734E-2</v>
      </c>
      <c r="AQ973" s="41">
        <f t="shared" si="283"/>
        <v>953.22885081483423</v>
      </c>
      <c r="AR973" s="41">
        <f t="shared" si="284"/>
        <v>851.15248558615679</v>
      </c>
      <c r="AS973" s="43">
        <f t="shared" si="285"/>
        <v>0</v>
      </c>
      <c r="AT973" s="43">
        <f t="shared" si="286"/>
        <v>0.52165409206874302</v>
      </c>
      <c r="AU973" s="43">
        <f t="shared" si="287"/>
        <v>0.58002694699120738</v>
      </c>
    </row>
    <row r="974" spans="1:47" x14ac:dyDescent="0.35">
      <c r="A974" t="str">
        <f>_xlfn.XLOOKUP(B974,'country codes'!G:G,'country codes'!H:H,,0)</f>
        <v>Chad</v>
      </c>
      <c r="B974" s="34" t="s">
        <v>170</v>
      </c>
      <c r="C974" s="41">
        <v>12754918</v>
      </c>
      <c r="D974" s="34" t="s">
        <v>230</v>
      </c>
      <c r="E974" s="34">
        <v>0</v>
      </c>
      <c r="F974" s="41">
        <v>13216766.5</v>
      </c>
      <c r="G974" s="34">
        <v>0</v>
      </c>
      <c r="I974" s="34">
        <v>0</v>
      </c>
      <c r="K974" s="34">
        <v>0</v>
      </c>
      <c r="M974" s="34">
        <v>0</v>
      </c>
      <c r="O974" s="34">
        <v>0</v>
      </c>
      <c r="P974" s="41">
        <v>15604210</v>
      </c>
      <c r="Q974" s="34">
        <v>0</v>
      </c>
      <c r="R974" s="34">
        <f t="shared" si="270"/>
        <v>42</v>
      </c>
      <c r="T974" s="34">
        <v>0</v>
      </c>
      <c r="V974" s="34">
        <v>0</v>
      </c>
      <c r="X974" s="34">
        <v>104</v>
      </c>
      <c r="Y974" s="41">
        <v>17723314.500000004</v>
      </c>
      <c r="Z974" s="34">
        <v>104</v>
      </c>
      <c r="AA974" s="34">
        <v>42</v>
      </c>
      <c r="AB974" s="35">
        <f t="shared" si="271"/>
        <v>0</v>
      </c>
      <c r="AC974" s="35">
        <f t="shared" si="272"/>
        <v>0</v>
      </c>
      <c r="AD974" s="35">
        <f t="shared" si="273"/>
        <v>104</v>
      </c>
      <c r="AE974" s="70">
        <f t="shared" si="274"/>
        <v>0</v>
      </c>
      <c r="AF974" s="70" t="str">
        <f t="shared" si="275"/>
        <v/>
      </c>
      <c r="AG974" s="70">
        <f t="shared" si="276"/>
        <v>42</v>
      </c>
      <c r="AH974" s="70" t="str">
        <f t="shared" si="277"/>
        <v>2018 (triag)</v>
      </c>
      <c r="AI974" s="70">
        <f t="shared" si="278"/>
        <v>104</v>
      </c>
      <c r="AJ974" s="70">
        <f t="shared" si="279"/>
        <v>2021</v>
      </c>
      <c r="AK974" s="70" t="str">
        <f t="shared" si="280"/>
        <v/>
      </c>
      <c r="AL974" s="72">
        <f>IF(AK974="Adjust",(_xlfn.XLOOKUP(A974,'Adj factor'!A:A,'Adj factor'!I:I,,0)*AI974),'Aggregate (2)'!AI974)</f>
        <v>104</v>
      </c>
      <c r="AM974" s="72">
        <f t="shared" si="281"/>
        <v>104</v>
      </c>
      <c r="AN974" s="73" t="str">
        <f t="shared" si="282"/>
        <v>Increasing</v>
      </c>
      <c r="AO974" s="42">
        <f>VLOOKUP(B974,'Growthrates source'!A$2:H$49,8,FALSE)</f>
        <v>-3.1578929217935259E-2</v>
      </c>
      <c r="AP974" s="42">
        <f>VLOOKUP(B974,'Growthrates source'!A$2:I$49,9,FALSE)</f>
        <v>1.4876976840610734E-2</v>
      </c>
      <c r="AQ974" s="41">
        <f t="shared" si="283"/>
        <v>49.183798199291203</v>
      </c>
      <c r="AR974" s="41">
        <f t="shared" si="284"/>
        <v>43.916958715747647</v>
      </c>
      <c r="AS974" s="43">
        <f t="shared" si="285"/>
        <v>0</v>
      </c>
      <c r="AT974" s="43">
        <f t="shared" si="286"/>
        <v>2.6915813104284037E-2</v>
      </c>
      <c r="AU974" s="43">
        <f t="shared" si="287"/>
        <v>5.8679768956308921E-2</v>
      </c>
    </row>
    <row r="975" spans="1:47" x14ac:dyDescent="0.35">
      <c r="A975" t="str">
        <f>_xlfn.XLOOKUP(B975,'country codes'!G:G,'country codes'!H:H,,0)</f>
        <v>Chad</v>
      </c>
      <c r="B975" s="34" t="s">
        <v>170</v>
      </c>
      <c r="C975" s="41">
        <v>12754919</v>
      </c>
      <c r="D975" s="34" t="s">
        <v>136</v>
      </c>
      <c r="E975" s="34">
        <v>0</v>
      </c>
      <c r="F975" s="41">
        <v>13216766.5</v>
      </c>
      <c r="G975" s="34">
        <v>0</v>
      </c>
      <c r="I975" s="34">
        <v>0</v>
      </c>
      <c r="K975" s="34">
        <v>0</v>
      </c>
      <c r="M975" s="34">
        <v>0</v>
      </c>
      <c r="O975" s="34">
        <v>0</v>
      </c>
      <c r="P975" s="41">
        <v>15604210</v>
      </c>
      <c r="Q975" s="34">
        <v>0</v>
      </c>
      <c r="R975" s="34">
        <f t="shared" si="270"/>
        <v>25</v>
      </c>
      <c r="T975" s="34">
        <v>48</v>
      </c>
      <c r="V975" s="34">
        <v>0</v>
      </c>
      <c r="X975" s="34">
        <v>0</v>
      </c>
      <c r="Y975" s="41">
        <v>17723314.500000004</v>
      </c>
      <c r="Z975" s="34">
        <v>0</v>
      </c>
      <c r="AA975" s="34">
        <v>25</v>
      </c>
      <c r="AB975" s="35">
        <f t="shared" si="271"/>
        <v>0</v>
      </c>
      <c r="AC975" s="35">
        <f t="shared" si="272"/>
        <v>48</v>
      </c>
      <c r="AD975" s="35">
        <f t="shared" si="273"/>
        <v>0</v>
      </c>
      <c r="AE975" s="70">
        <f t="shared" si="274"/>
        <v>0</v>
      </c>
      <c r="AF975" s="70" t="str">
        <f t="shared" si="275"/>
        <v/>
      </c>
      <c r="AG975" s="70">
        <f t="shared" si="276"/>
        <v>25</v>
      </c>
      <c r="AH975" s="70" t="str">
        <f t="shared" si="277"/>
        <v>2018 (triag)</v>
      </c>
      <c r="AI975" s="70">
        <f t="shared" si="278"/>
        <v>48</v>
      </c>
      <c r="AJ975" s="70" t="str">
        <f t="shared" si="279"/>
        <v>2018 (triag)</v>
      </c>
      <c r="AK975" s="70" t="str">
        <f t="shared" si="280"/>
        <v/>
      </c>
      <c r="AL975" s="72">
        <f>IF(AK975="Adjust",(_xlfn.XLOOKUP(A975,'Adj factor'!A:A,'Adj factor'!I:I,,0)*AI975),'Aggregate (2)'!AI975)</f>
        <v>48</v>
      </c>
      <c r="AM975" s="72">
        <f t="shared" si="281"/>
        <v>48</v>
      </c>
      <c r="AN975" s="73" t="str">
        <f t="shared" si="282"/>
        <v>Increasing</v>
      </c>
      <c r="AO975" s="42">
        <f>VLOOKUP(B975,'Growthrates source'!A$2:H$49,8,FALSE)</f>
        <v>-3.1578929217935259E-2</v>
      </c>
      <c r="AP975" s="42">
        <f>VLOOKUP(B975,'Growthrates source'!A$2:I$49,9,FALSE)</f>
        <v>1.4876976840610734E-2</v>
      </c>
      <c r="AQ975" s="41">
        <f t="shared" si="283"/>
        <v>29.276070356720954</v>
      </c>
      <c r="AR975" s="41">
        <f t="shared" si="284"/>
        <v>26.141046854611695</v>
      </c>
      <c r="AS975" s="43">
        <f t="shared" si="285"/>
        <v>0</v>
      </c>
      <c r="AT975" s="43">
        <f t="shared" si="286"/>
        <v>1.6021317323978594E-2</v>
      </c>
      <c r="AU975" s="43">
        <f t="shared" si="287"/>
        <v>2.7082970287527194E-2</v>
      </c>
    </row>
    <row r="976" spans="1:47" x14ac:dyDescent="0.35">
      <c r="A976" t="str">
        <f>_xlfn.XLOOKUP(B976,'country codes'!G:G,'country codes'!H:H,,0)</f>
        <v>Chad</v>
      </c>
      <c r="B976" s="34" t="s">
        <v>170</v>
      </c>
      <c r="C976" s="41">
        <v>12754920</v>
      </c>
      <c r="D976" s="34" t="s">
        <v>231</v>
      </c>
      <c r="E976" s="34">
        <v>0</v>
      </c>
      <c r="F976" s="41">
        <v>13216766.5</v>
      </c>
      <c r="G976" s="34">
        <v>0</v>
      </c>
      <c r="I976" s="34">
        <v>0</v>
      </c>
      <c r="K976" s="34">
        <v>0</v>
      </c>
      <c r="M976" s="34">
        <v>0</v>
      </c>
      <c r="O976" s="34">
        <v>0</v>
      </c>
      <c r="P976" s="41">
        <v>15604210</v>
      </c>
      <c r="Q976" s="34">
        <v>0</v>
      </c>
      <c r="R976" s="34">
        <f t="shared" si="270"/>
        <v>6</v>
      </c>
      <c r="T976" s="34">
        <v>0</v>
      </c>
      <c r="V976" s="34">
        <v>0</v>
      </c>
      <c r="X976" s="34">
        <v>0</v>
      </c>
      <c r="Y976" s="41">
        <v>17723314.500000004</v>
      </c>
      <c r="Z976" s="34">
        <v>0</v>
      </c>
      <c r="AA976" s="34">
        <v>6</v>
      </c>
      <c r="AB976" s="35">
        <f t="shared" si="271"/>
        <v>0</v>
      </c>
      <c r="AC976" s="35">
        <f t="shared" si="272"/>
        <v>0</v>
      </c>
      <c r="AD976" s="35">
        <f t="shared" si="273"/>
        <v>0</v>
      </c>
      <c r="AE976" s="70">
        <f t="shared" si="274"/>
        <v>0</v>
      </c>
      <c r="AF976" s="70" t="str">
        <f t="shared" si="275"/>
        <v/>
      </c>
      <c r="AG976" s="70">
        <f t="shared" si="276"/>
        <v>6</v>
      </c>
      <c r="AH976" s="70" t="str">
        <f t="shared" si="277"/>
        <v>2018 (triag)</v>
      </c>
      <c r="AI976" s="70">
        <f t="shared" si="278"/>
        <v>6</v>
      </c>
      <c r="AJ976" s="70" t="str">
        <f t="shared" si="279"/>
        <v>2018 (triag)</v>
      </c>
      <c r="AK976" s="70" t="str">
        <f t="shared" si="280"/>
        <v/>
      </c>
      <c r="AL976" s="72">
        <f>IF(AK976="Adjust",(_xlfn.XLOOKUP(A976,'Adj factor'!A:A,'Adj factor'!I:I,,0)*AI976),'Aggregate (2)'!AI976)</f>
        <v>6</v>
      </c>
      <c r="AM976" s="72">
        <f t="shared" si="281"/>
        <v>6</v>
      </c>
      <c r="AN976" s="73" t="str">
        <f t="shared" si="282"/>
        <v>No change</v>
      </c>
      <c r="AO976" s="42">
        <f>VLOOKUP(B976,'Growthrates source'!A$2:H$49,8,FALSE)</f>
        <v>-3.1578929217935259E-2</v>
      </c>
      <c r="AP976" s="42">
        <f>VLOOKUP(B976,'Growthrates source'!A$2:I$49,9,FALSE)</f>
        <v>1.4876976840610734E-2</v>
      </c>
      <c r="AQ976" s="41">
        <f t="shared" si="283"/>
        <v>7.0262568856130283</v>
      </c>
      <c r="AR976" s="41">
        <f t="shared" si="284"/>
        <v>6.2738512451068065</v>
      </c>
      <c r="AS976" s="43">
        <f t="shared" si="285"/>
        <v>0</v>
      </c>
      <c r="AT976" s="43">
        <f t="shared" si="286"/>
        <v>3.8451161577548621E-3</v>
      </c>
      <c r="AU976" s="43">
        <f t="shared" si="287"/>
        <v>3.3853712859408993E-3</v>
      </c>
    </row>
    <row r="977" spans="1:47" x14ac:dyDescent="0.35">
      <c r="A977" t="str">
        <f>_xlfn.XLOOKUP(B977,'country codes'!G:G,'country codes'!H:H,,0)</f>
        <v>Chad</v>
      </c>
      <c r="B977" s="34" t="s">
        <v>170</v>
      </c>
      <c r="C977" s="41">
        <v>12754921</v>
      </c>
      <c r="D977" s="34" t="s">
        <v>141</v>
      </c>
      <c r="E977" s="34">
        <v>0</v>
      </c>
      <c r="F977" s="41">
        <v>13216766.5</v>
      </c>
      <c r="G977" s="34">
        <v>0</v>
      </c>
      <c r="I977" s="34">
        <v>0</v>
      </c>
      <c r="K977" s="34">
        <v>0</v>
      </c>
      <c r="M977" s="34">
        <v>0</v>
      </c>
      <c r="O977" s="34">
        <v>0</v>
      </c>
      <c r="P977" s="41">
        <v>15604210</v>
      </c>
      <c r="Q977" s="34">
        <v>0</v>
      </c>
      <c r="R977" s="34">
        <f t="shared" si="270"/>
        <v>6</v>
      </c>
      <c r="T977" s="34">
        <v>50</v>
      </c>
      <c r="V977" s="34">
        <v>1</v>
      </c>
      <c r="X977" s="34">
        <v>0</v>
      </c>
      <c r="Y977" s="41">
        <v>17723314.500000004</v>
      </c>
      <c r="Z977" s="34">
        <v>0</v>
      </c>
      <c r="AA977" s="34">
        <v>6</v>
      </c>
      <c r="AB977" s="35">
        <f t="shared" si="271"/>
        <v>0</v>
      </c>
      <c r="AC977" s="35">
        <f t="shared" si="272"/>
        <v>50</v>
      </c>
      <c r="AD977" s="35">
        <f t="shared" si="273"/>
        <v>1</v>
      </c>
      <c r="AE977" s="70">
        <f t="shared" si="274"/>
        <v>0</v>
      </c>
      <c r="AF977" s="70" t="str">
        <f t="shared" si="275"/>
        <v/>
      </c>
      <c r="AG977" s="70">
        <f t="shared" si="276"/>
        <v>6</v>
      </c>
      <c r="AH977" s="70" t="str">
        <f t="shared" si="277"/>
        <v>2018 (triag)</v>
      </c>
      <c r="AI977" s="70">
        <f t="shared" si="278"/>
        <v>1</v>
      </c>
      <c r="AJ977" s="70">
        <f t="shared" si="279"/>
        <v>2020</v>
      </c>
      <c r="AK977" s="70" t="str">
        <f t="shared" si="280"/>
        <v>Adjust</v>
      </c>
      <c r="AL977" s="72">
        <f>IF(AK977="Adjust",(_xlfn.XLOOKUP(A977,'Adj factor'!A:A,'Adj factor'!I:I,,0)*AI977),'Aggregate (2)'!AI977)</f>
        <v>1.1548420507509063</v>
      </c>
      <c r="AM977" s="72">
        <f t="shared" si="281"/>
        <v>6</v>
      </c>
      <c r="AN977" s="73" t="str">
        <f t="shared" si="282"/>
        <v>Decreasing</v>
      </c>
      <c r="AO977" s="42">
        <f>VLOOKUP(B977,'Growthrates source'!A$2:H$49,8,FALSE)</f>
        <v>-3.1578929217935259E-2</v>
      </c>
      <c r="AP977" s="42">
        <f>VLOOKUP(B977,'Growthrates source'!A$2:I$49,9,FALSE)</f>
        <v>1.4876976840610734E-2</v>
      </c>
      <c r="AQ977" s="41">
        <f t="shared" si="283"/>
        <v>7.0262568856130283</v>
      </c>
      <c r="AR977" s="41">
        <f t="shared" si="284"/>
        <v>6.2738512451068065</v>
      </c>
      <c r="AS977" s="43">
        <f t="shared" si="285"/>
        <v>0</v>
      </c>
      <c r="AT977" s="43">
        <f t="shared" si="286"/>
        <v>3.8451161577548621E-3</v>
      </c>
      <c r="AU977" s="43">
        <f t="shared" si="287"/>
        <v>3.3853712859408993E-3</v>
      </c>
    </row>
    <row r="978" spans="1:47" x14ac:dyDescent="0.35">
      <c r="A978" t="str">
        <f>_xlfn.XLOOKUP(B978,'country codes'!G:G,'country codes'!H:H,,0)</f>
        <v>Chad</v>
      </c>
      <c r="B978" s="34" t="s">
        <v>170</v>
      </c>
      <c r="C978" s="41">
        <v>12754922</v>
      </c>
      <c r="D978" s="34" t="s">
        <v>232</v>
      </c>
      <c r="E978" s="34">
        <v>0</v>
      </c>
      <c r="F978" s="41">
        <v>13216766.5</v>
      </c>
      <c r="G978" s="34">
        <v>0</v>
      </c>
      <c r="I978" s="34">
        <v>0</v>
      </c>
      <c r="K978" s="34">
        <v>0</v>
      </c>
      <c r="M978" s="34">
        <v>0</v>
      </c>
      <c r="O978" s="34">
        <v>0</v>
      </c>
      <c r="P978" s="41">
        <v>15604210</v>
      </c>
      <c r="Q978" s="34">
        <v>0</v>
      </c>
      <c r="R978" s="34">
        <f t="shared" si="270"/>
        <v>436</v>
      </c>
      <c r="T978" s="34">
        <v>6</v>
      </c>
      <c r="V978" s="34">
        <v>0</v>
      </c>
      <c r="X978" s="34">
        <v>0</v>
      </c>
      <c r="Y978" s="41">
        <v>17723314.500000004</v>
      </c>
      <c r="Z978" s="34">
        <v>0</v>
      </c>
      <c r="AA978" s="34">
        <v>436</v>
      </c>
      <c r="AB978" s="35">
        <f t="shared" si="271"/>
        <v>0</v>
      </c>
      <c r="AC978" s="35">
        <f t="shared" si="272"/>
        <v>6</v>
      </c>
      <c r="AD978" s="35">
        <f t="shared" si="273"/>
        <v>0</v>
      </c>
      <c r="AE978" s="70">
        <f t="shared" si="274"/>
        <v>0</v>
      </c>
      <c r="AF978" s="70" t="str">
        <f t="shared" si="275"/>
        <v/>
      </c>
      <c r="AG978" s="70">
        <f t="shared" si="276"/>
        <v>436</v>
      </c>
      <c r="AH978" s="70" t="str">
        <f t="shared" si="277"/>
        <v>2018 (triag)</v>
      </c>
      <c r="AI978" s="70">
        <f t="shared" si="278"/>
        <v>6</v>
      </c>
      <c r="AJ978" s="70" t="str">
        <f t="shared" si="279"/>
        <v>2018 (triag)</v>
      </c>
      <c r="AK978" s="70" t="str">
        <f t="shared" si="280"/>
        <v>Adjust</v>
      </c>
      <c r="AL978" s="72">
        <f>IF(AK978="Adjust",(_xlfn.XLOOKUP(A978,'Adj factor'!A:A,'Adj factor'!I:I,,0)*AI978),'Aggregate (2)'!AI978)</f>
        <v>6.9290523045054382</v>
      </c>
      <c r="AM978" s="72">
        <f t="shared" si="281"/>
        <v>436</v>
      </c>
      <c r="AN978" s="73" t="str">
        <f t="shared" si="282"/>
        <v>Decreasing</v>
      </c>
      <c r="AO978" s="42">
        <f>VLOOKUP(B978,'Growthrates source'!A$2:H$49,8,FALSE)</f>
        <v>-3.1578929217935259E-2</v>
      </c>
      <c r="AP978" s="42">
        <f>VLOOKUP(B978,'Growthrates source'!A$2:I$49,9,FALSE)</f>
        <v>1.4876976840610734E-2</v>
      </c>
      <c r="AQ978" s="41">
        <f t="shared" si="283"/>
        <v>510.57466702121343</v>
      </c>
      <c r="AR978" s="41">
        <f t="shared" si="284"/>
        <v>455.89985714442793</v>
      </c>
      <c r="AS978" s="43">
        <f t="shared" si="285"/>
        <v>0</v>
      </c>
      <c r="AT978" s="43">
        <f t="shared" si="286"/>
        <v>0.27941177413018664</v>
      </c>
      <c r="AU978" s="43">
        <f t="shared" si="287"/>
        <v>0.24600364677837203</v>
      </c>
    </row>
    <row r="979" spans="1:47" x14ac:dyDescent="0.35">
      <c r="A979" t="str">
        <f>_xlfn.XLOOKUP(B979,'country codes'!G:G,'country codes'!H:H,,0)</f>
        <v>Chad</v>
      </c>
      <c r="B979" s="34" t="s">
        <v>170</v>
      </c>
      <c r="C979" s="41">
        <v>12754923</v>
      </c>
      <c r="D979" s="34" t="s">
        <v>233</v>
      </c>
      <c r="E979" s="34">
        <v>0</v>
      </c>
      <c r="F979" s="41">
        <v>13216766.5</v>
      </c>
      <c r="G979" s="34">
        <v>0</v>
      </c>
      <c r="I979" s="34">
        <v>0</v>
      </c>
      <c r="K979" s="34">
        <v>0</v>
      </c>
      <c r="M979" s="34">
        <v>0</v>
      </c>
      <c r="O979" s="34">
        <v>0</v>
      </c>
      <c r="P979" s="41">
        <v>15604210</v>
      </c>
      <c r="Q979" s="34">
        <v>0</v>
      </c>
      <c r="R979" s="34">
        <f t="shared" si="270"/>
        <v>90</v>
      </c>
      <c r="T979" s="34">
        <v>791</v>
      </c>
      <c r="V979" s="34">
        <v>0</v>
      </c>
      <c r="X979" s="34">
        <v>0</v>
      </c>
      <c r="Y979" s="41">
        <v>17723314.500000004</v>
      </c>
      <c r="Z979" s="34">
        <v>0</v>
      </c>
      <c r="AA979" s="34">
        <v>90</v>
      </c>
      <c r="AB979" s="35">
        <f t="shared" si="271"/>
        <v>0</v>
      </c>
      <c r="AC979" s="35">
        <f t="shared" si="272"/>
        <v>791</v>
      </c>
      <c r="AD979" s="35">
        <f t="shared" si="273"/>
        <v>0</v>
      </c>
      <c r="AE979" s="70">
        <f t="shared" si="274"/>
        <v>0</v>
      </c>
      <c r="AF979" s="70" t="str">
        <f t="shared" si="275"/>
        <v/>
      </c>
      <c r="AG979" s="70">
        <f t="shared" si="276"/>
        <v>90</v>
      </c>
      <c r="AH979" s="70" t="str">
        <f t="shared" si="277"/>
        <v>2018 (triag)</v>
      </c>
      <c r="AI979" s="70">
        <f t="shared" si="278"/>
        <v>791</v>
      </c>
      <c r="AJ979" s="70" t="str">
        <f t="shared" si="279"/>
        <v>2018 (triag)</v>
      </c>
      <c r="AK979" s="70" t="str">
        <f t="shared" si="280"/>
        <v/>
      </c>
      <c r="AL979" s="72">
        <f>IF(AK979="Adjust",(_xlfn.XLOOKUP(A979,'Adj factor'!A:A,'Adj factor'!I:I,,0)*AI979),'Aggregate (2)'!AI979)</f>
        <v>791</v>
      </c>
      <c r="AM979" s="72">
        <f t="shared" si="281"/>
        <v>791</v>
      </c>
      <c r="AN979" s="73" t="str">
        <f t="shared" si="282"/>
        <v>Increasing</v>
      </c>
      <c r="AO979" s="42">
        <f>VLOOKUP(B979,'Growthrates source'!A$2:H$49,8,FALSE)</f>
        <v>-3.1578929217935259E-2</v>
      </c>
      <c r="AP979" s="42">
        <f>VLOOKUP(B979,'Growthrates source'!A$2:I$49,9,FALSE)</f>
        <v>1.4876976840610734E-2</v>
      </c>
      <c r="AQ979" s="41">
        <f t="shared" si="283"/>
        <v>105.39385328419543</v>
      </c>
      <c r="AR979" s="41">
        <f t="shared" si="284"/>
        <v>94.107768676602092</v>
      </c>
      <c r="AS979" s="43">
        <f t="shared" si="285"/>
        <v>0</v>
      </c>
      <c r="AT979" s="43">
        <f t="shared" si="286"/>
        <v>5.7676742366322933E-2</v>
      </c>
      <c r="AU979" s="43">
        <f t="shared" si="287"/>
        <v>0.44630478119654188</v>
      </c>
    </row>
    <row r="980" spans="1:47" x14ac:dyDescent="0.35">
      <c r="A980" t="str">
        <f>_xlfn.XLOOKUP(B980,'country codes'!G:G,'country codes'!H:H,,0)</f>
        <v>Chad</v>
      </c>
      <c r="B980" s="34" t="s">
        <v>170</v>
      </c>
      <c r="C980" s="41">
        <v>12754924</v>
      </c>
      <c r="D980" s="34" t="s">
        <v>134</v>
      </c>
      <c r="E980" s="34">
        <v>0</v>
      </c>
      <c r="F980" s="41">
        <v>13216766.5</v>
      </c>
      <c r="G980" s="34">
        <v>0</v>
      </c>
      <c r="I980" s="34">
        <v>0</v>
      </c>
      <c r="K980" s="34">
        <v>0</v>
      </c>
      <c r="M980" s="34">
        <v>0</v>
      </c>
      <c r="O980" s="34">
        <v>0</v>
      </c>
      <c r="P980" s="41">
        <v>15604210</v>
      </c>
      <c r="Q980" s="34">
        <v>0</v>
      </c>
      <c r="R980" s="34">
        <f t="shared" si="270"/>
        <v>749</v>
      </c>
      <c r="T980" s="34">
        <v>0</v>
      </c>
      <c r="V980" s="34">
        <v>0</v>
      </c>
      <c r="X980" s="34">
        <v>848</v>
      </c>
      <c r="Y980" s="41">
        <v>17723314.500000004</v>
      </c>
      <c r="Z980" s="34">
        <v>1028</v>
      </c>
      <c r="AA980" s="34">
        <v>749</v>
      </c>
      <c r="AB980" s="35">
        <f t="shared" si="271"/>
        <v>0</v>
      </c>
      <c r="AC980" s="35">
        <f t="shared" si="272"/>
        <v>0</v>
      </c>
      <c r="AD980" s="35">
        <f t="shared" si="273"/>
        <v>1028</v>
      </c>
      <c r="AE980" s="70">
        <f t="shared" si="274"/>
        <v>0</v>
      </c>
      <c r="AF980" s="70" t="str">
        <f t="shared" si="275"/>
        <v/>
      </c>
      <c r="AG980" s="70">
        <f t="shared" si="276"/>
        <v>749</v>
      </c>
      <c r="AH980" s="70" t="str">
        <f t="shared" si="277"/>
        <v>2018 (triag)</v>
      </c>
      <c r="AI980" s="70">
        <f t="shared" si="278"/>
        <v>1028</v>
      </c>
      <c r="AJ980" s="70">
        <f t="shared" si="279"/>
        <v>2022</v>
      </c>
      <c r="AK980" s="70" t="str">
        <f t="shared" si="280"/>
        <v/>
      </c>
      <c r="AL980" s="72">
        <f>IF(AK980="Adjust",(_xlfn.XLOOKUP(A980,'Adj factor'!A:A,'Adj factor'!I:I,,0)*AI980),'Aggregate (2)'!AI980)</f>
        <v>1028</v>
      </c>
      <c r="AM980" s="72">
        <f t="shared" si="281"/>
        <v>1028</v>
      </c>
      <c r="AN980" s="73" t="str">
        <f t="shared" si="282"/>
        <v>Increasing</v>
      </c>
      <c r="AO980" s="42">
        <f>VLOOKUP(B980,'Growthrates source'!A$2:H$49,8,FALSE)</f>
        <v>-3.1578929217935259E-2</v>
      </c>
      <c r="AP980" s="42">
        <f>VLOOKUP(B980,'Growthrates source'!A$2:I$49,9,FALSE)</f>
        <v>1.4876976840610734E-2</v>
      </c>
      <c r="AQ980" s="41">
        <f t="shared" si="283"/>
        <v>877.1110678873597</v>
      </c>
      <c r="AR980" s="41">
        <f t="shared" si="284"/>
        <v>783.18576376416638</v>
      </c>
      <c r="AS980" s="43">
        <f t="shared" si="285"/>
        <v>0</v>
      </c>
      <c r="AT980" s="43">
        <f t="shared" si="286"/>
        <v>0.47999866702639865</v>
      </c>
      <c r="AU980" s="43">
        <f t="shared" si="287"/>
        <v>0.58002694699120738</v>
      </c>
    </row>
    <row r="981" spans="1:47" x14ac:dyDescent="0.35">
      <c r="A981" t="str">
        <f>_xlfn.XLOOKUP(B981,'country codes'!G:G,'country codes'!H:H,,0)</f>
        <v>Chad</v>
      </c>
      <c r="B981" s="34" t="s">
        <v>170</v>
      </c>
      <c r="C981" s="41">
        <v>12754925</v>
      </c>
      <c r="D981" s="34" t="s">
        <v>142</v>
      </c>
      <c r="E981" s="34">
        <v>0</v>
      </c>
      <c r="F981" s="41">
        <v>13216766.5</v>
      </c>
      <c r="G981" s="34">
        <v>0</v>
      </c>
      <c r="I981" s="34">
        <v>0</v>
      </c>
      <c r="K981" s="34">
        <v>0</v>
      </c>
      <c r="M981" s="34">
        <v>0</v>
      </c>
      <c r="O981" s="34">
        <v>0</v>
      </c>
      <c r="P981" s="41">
        <v>15604210</v>
      </c>
      <c r="Q981" s="34">
        <v>0</v>
      </c>
      <c r="R981" s="34">
        <f t="shared" si="270"/>
        <v>0</v>
      </c>
      <c r="T981" s="34">
        <v>0</v>
      </c>
      <c r="V981" s="34">
        <v>0</v>
      </c>
      <c r="X981" s="34">
        <v>0</v>
      </c>
      <c r="Y981" s="41">
        <v>17723314.500000004</v>
      </c>
      <c r="Z981" s="34">
        <v>0</v>
      </c>
      <c r="AA981" s="34">
        <v>0</v>
      </c>
      <c r="AB981" s="35">
        <f t="shared" si="271"/>
        <v>0</v>
      </c>
      <c r="AC981" s="35">
        <f t="shared" si="272"/>
        <v>0</v>
      </c>
      <c r="AD981" s="35">
        <f t="shared" si="273"/>
        <v>0</v>
      </c>
      <c r="AE981" s="70">
        <f t="shared" si="274"/>
        <v>0</v>
      </c>
      <c r="AF981" s="70" t="str">
        <f t="shared" si="275"/>
        <v/>
      </c>
      <c r="AG981" s="70">
        <f t="shared" si="276"/>
        <v>0</v>
      </c>
      <c r="AH981" s="70" t="str">
        <f t="shared" si="277"/>
        <v/>
      </c>
      <c r="AI981" s="70">
        <f t="shared" si="278"/>
        <v>0</v>
      </c>
      <c r="AJ981" s="70" t="str">
        <f t="shared" si="279"/>
        <v/>
      </c>
      <c r="AK981" s="70" t="str">
        <f t="shared" si="280"/>
        <v/>
      </c>
      <c r="AL981" s="72">
        <f>IF(AK981="Adjust",(_xlfn.XLOOKUP(A981,'Adj factor'!A:A,'Adj factor'!I:I,,0)*AI981),'Aggregate (2)'!AI981)</f>
        <v>0</v>
      </c>
      <c r="AM981" s="72">
        <f t="shared" si="281"/>
        <v>0</v>
      </c>
      <c r="AN981" s="73" t="str">
        <f t="shared" si="282"/>
        <v>No change</v>
      </c>
      <c r="AO981" s="42">
        <f>VLOOKUP(B981,'Growthrates source'!A$2:H$49,8,FALSE)</f>
        <v>-3.1578929217935259E-2</v>
      </c>
      <c r="AP981" s="42">
        <f>VLOOKUP(B981,'Growthrates source'!A$2:I$49,9,FALSE)</f>
        <v>1.4876976840610734E-2</v>
      </c>
      <c r="AQ981" s="41">
        <f t="shared" si="283"/>
        <v>0</v>
      </c>
      <c r="AR981" s="41">
        <f t="shared" si="284"/>
        <v>0</v>
      </c>
      <c r="AS981" s="43">
        <f t="shared" si="285"/>
        <v>0</v>
      </c>
      <c r="AT981" s="43">
        <f t="shared" si="286"/>
        <v>0</v>
      </c>
      <c r="AU981" s="43">
        <f t="shared" si="287"/>
        <v>0</v>
      </c>
    </row>
    <row r="982" spans="1:47" x14ac:dyDescent="0.35">
      <c r="A982" t="str">
        <f>_xlfn.XLOOKUP(B982,'country codes'!G:G,'country codes'!H:H,,0)</f>
        <v>Chad</v>
      </c>
      <c r="B982" s="34" t="s">
        <v>170</v>
      </c>
      <c r="C982" s="41">
        <v>12754926</v>
      </c>
      <c r="D982" s="34" t="s">
        <v>83</v>
      </c>
      <c r="E982" s="34">
        <v>0</v>
      </c>
      <c r="F982" s="41">
        <v>13216766.5</v>
      </c>
      <c r="G982" s="34">
        <v>0</v>
      </c>
      <c r="I982" s="34">
        <v>0</v>
      </c>
      <c r="K982" s="34">
        <v>0</v>
      </c>
      <c r="M982" s="34">
        <v>0</v>
      </c>
      <c r="O982" s="34">
        <v>0</v>
      </c>
      <c r="P982" s="41">
        <v>15604210</v>
      </c>
      <c r="Q982" s="34">
        <v>0</v>
      </c>
      <c r="R982" s="34">
        <f t="shared" si="270"/>
        <v>2</v>
      </c>
      <c r="T982" s="34">
        <v>18</v>
      </c>
      <c r="V982" s="34">
        <v>0</v>
      </c>
      <c r="X982" s="34">
        <v>0</v>
      </c>
      <c r="Y982" s="41">
        <v>17723314.500000004</v>
      </c>
      <c r="Z982" s="34">
        <v>0</v>
      </c>
      <c r="AA982" s="34">
        <v>2</v>
      </c>
      <c r="AB982" s="35">
        <f t="shared" si="271"/>
        <v>0</v>
      </c>
      <c r="AC982" s="35">
        <f t="shared" si="272"/>
        <v>18</v>
      </c>
      <c r="AD982" s="35">
        <f t="shared" si="273"/>
        <v>0</v>
      </c>
      <c r="AE982" s="70">
        <f t="shared" si="274"/>
        <v>0</v>
      </c>
      <c r="AF982" s="70" t="str">
        <f t="shared" si="275"/>
        <v/>
      </c>
      <c r="AG982" s="70">
        <f t="shared" si="276"/>
        <v>2</v>
      </c>
      <c r="AH982" s="70" t="str">
        <f t="shared" si="277"/>
        <v>2018 (triag)</v>
      </c>
      <c r="AI982" s="70">
        <f t="shared" si="278"/>
        <v>18</v>
      </c>
      <c r="AJ982" s="70" t="str">
        <f t="shared" si="279"/>
        <v>2018 (triag)</v>
      </c>
      <c r="AK982" s="70" t="str">
        <f t="shared" si="280"/>
        <v/>
      </c>
      <c r="AL982" s="72">
        <f>IF(AK982="Adjust",(_xlfn.XLOOKUP(A982,'Adj factor'!A:A,'Adj factor'!I:I,,0)*AI982),'Aggregate (2)'!AI982)</f>
        <v>18</v>
      </c>
      <c r="AM982" s="72">
        <f t="shared" si="281"/>
        <v>18</v>
      </c>
      <c r="AN982" s="73" t="str">
        <f t="shared" si="282"/>
        <v>Increasing</v>
      </c>
      <c r="AO982" s="42">
        <f>VLOOKUP(B982,'Growthrates source'!A$2:H$49,8,FALSE)</f>
        <v>-3.1578929217935259E-2</v>
      </c>
      <c r="AP982" s="42">
        <f>VLOOKUP(B982,'Growthrates source'!A$2:I$49,9,FALSE)</f>
        <v>1.4876976840610734E-2</v>
      </c>
      <c r="AQ982" s="41">
        <f t="shared" si="283"/>
        <v>2.3420856285376761</v>
      </c>
      <c r="AR982" s="41">
        <f t="shared" si="284"/>
        <v>2.0912837483689355</v>
      </c>
      <c r="AS982" s="43">
        <f t="shared" si="285"/>
        <v>0</v>
      </c>
      <c r="AT982" s="43">
        <f t="shared" si="286"/>
        <v>1.2817053859182875E-3</v>
      </c>
      <c r="AU982" s="43">
        <f t="shared" si="287"/>
        <v>1.0156113857822698E-2</v>
      </c>
    </row>
    <row r="983" spans="1:47" x14ac:dyDescent="0.35">
      <c r="A983" t="str">
        <f>_xlfn.XLOOKUP(B983,'country codes'!G:G,'country codes'!H:H,,0)</f>
        <v>Chad</v>
      </c>
      <c r="B983" s="34" t="s">
        <v>170</v>
      </c>
      <c r="C983" s="41">
        <v>12754927</v>
      </c>
      <c r="D983" s="34" t="s">
        <v>84</v>
      </c>
      <c r="E983" s="34">
        <v>0</v>
      </c>
      <c r="F983" s="41">
        <v>13216766.5</v>
      </c>
      <c r="G983" s="34">
        <v>0</v>
      </c>
      <c r="I983" s="34">
        <v>0</v>
      </c>
      <c r="K983" s="34">
        <v>0</v>
      </c>
      <c r="M983" s="34">
        <v>0</v>
      </c>
      <c r="O983" s="34">
        <v>0</v>
      </c>
      <c r="P983" s="41">
        <v>15604210</v>
      </c>
      <c r="Q983" s="34">
        <v>0</v>
      </c>
      <c r="R983" s="34">
        <f t="shared" si="270"/>
        <v>0</v>
      </c>
      <c r="T983" s="34">
        <v>19</v>
      </c>
      <c r="V983" s="34">
        <v>0</v>
      </c>
      <c r="X983" s="34">
        <v>0</v>
      </c>
      <c r="Y983" s="41">
        <v>17723314.500000004</v>
      </c>
      <c r="Z983" s="34">
        <v>0</v>
      </c>
      <c r="AA983" s="34">
        <v>0</v>
      </c>
      <c r="AB983" s="35">
        <f t="shared" si="271"/>
        <v>0</v>
      </c>
      <c r="AC983" s="35">
        <f t="shared" si="272"/>
        <v>19</v>
      </c>
      <c r="AD983" s="35">
        <f t="shared" si="273"/>
        <v>0</v>
      </c>
      <c r="AE983" s="70">
        <f t="shared" si="274"/>
        <v>0</v>
      </c>
      <c r="AF983" s="70" t="str">
        <f t="shared" si="275"/>
        <v/>
      </c>
      <c r="AG983" s="70">
        <f t="shared" si="276"/>
        <v>19</v>
      </c>
      <c r="AH983" s="70">
        <f t="shared" si="277"/>
        <v>2019</v>
      </c>
      <c r="AI983" s="70">
        <f t="shared" si="278"/>
        <v>19</v>
      </c>
      <c r="AJ983" s="70">
        <f t="shared" si="279"/>
        <v>2019</v>
      </c>
      <c r="AK983" s="70" t="str">
        <f t="shared" si="280"/>
        <v/>
      </c>
      <c r="AL983" s="72">
        <f>IF(AK983="Adjust",(_xlfn.XLOOKUP(A983,'Adj factor'!A:A,'Adj factor'!I:I,,0)*AI983),'Aggregate (2)'!AI983)</f>
        <v>19</v>
      </c>
      <c r="AM983" s="72">
        <f t="shared" si="281"/>
        <v>19</v>
      </c>
      <c r="AN983" s="73" t="str">
        <f t="shared" si="282"/>
        <v>No change</v>
      </c>
      <c r="AO983" s="42">
        <f>VLOOKUP(B983,'Growthrates source'!A$2:H$49,8,FALSE)</f>
        <v>-3.1578929217935259E-2</v>
      </c>
      <c r="AP983" s="42">
        <f>VLOOKUP(B983,'Growthrates source'!A$2:I$49,9,FALSE)</f>
        <v>1.4876976840610734E-2</v>
      </c>
      <c r="AQ983" s="41">
        <f t="shared" si="283"/>
        <v>0</v>
      </c>
      <c r="AR983" s="41">
        <f t="shared" si="284"/>
        <v>0</v>
      </c>
      <c r="AS983" s="43">
        <f t="shared" si="285"/>
        <v>0</v>
      </c>
      <c r="AT983" s="43">
        <f t="shared" si="286"/>
        <v>1.217620116622373E-2</v>
      </c>
      <c r="AU983" s="43">
        <f t="shared" si="287"/>
        <v>1.0720342405479515E-2</v>
      </c>
    </row>
    <row r="984" spans="1:47" x14ac:dyDescent="0.35">
      <c r="A984" t="str">
        <f>_xlfn.XLOOKUP(B984,'country codes'!G:G,'country codes'!H:H,,0)</f>
        <v>Chad</v>
      </c>
      <c r="B984" s="34" t="s">
        <v>170</v>
      </c>
      <c r="C984" s="41">
        <v>12754928</v>
      </c>
      <c r="D984" s="34" t="s">
        <v>126</v>
      </c>
      <c r="E984" s="34">
        <v>0</v>
      </c>
      <c r="F984" s="41">
        <v>13216766.5</v>
      </c>
      <c r="G984" s="34">
        <v>0</v>
      </c>
      <c r="I984" s="34">
        <v>0</v>
      </c>
      <c r="K984" s="34">
        <v>0</v>
      </c>
      <c r="M984" s="34">
        <v>0</v>
      </c>
      <c r="O984" s="34">
        <v>0</v>
      </c>
      <c r="P984" s="41">
        <v>15604210</v>
      </c>
      <c r="Q984" s="34">
        <v>0</v>
      </c>
      <c r="R984" s="34">
        <f t="shared" si="270"/>
        <v>0</v>
      </c>
      <c r="T984" s="34">
        <v>0</v>
      </c>
      <c r="V984" s="34">
        <v>0</v>
      </c>
      <c r="X984" s="34">
        <v>0</v>
      </c>
      <c r="Y984" s="41">
        <v>17723314.500000004</v>
      </c>
      <c r="Z984" s="34">
        <v>0</v>
      </c>
      <c r="AA984" s="34">
        <v>0</v>
      </c>
      <c r="AB984" s="35">
        <f t="shared" si="271"/>
        <v>0</v>
      </c>
      <c r="AC984" s="35">
        <f t="shared" si="272"/>
        <v>0</v>
      </c>
      <c r="AD984" s="35">
        <f t="shared" si="273"/>
        <v>0</v>
      </c>
      <c r="AE984" s="70">
        <f t="shared" si="274"/>
        <v>0</v>
      </c>
      <c r="AF984" s="70" t="str">
        <f t="shared" si="275"/>
        <v/>
      </c>
      <c r="AG984" s="70">
        <f t="shared" si="276"/>
        <v>0</v>
      </c>
      <c r="AH984" s="70" t="str">
        <f t="shared" si="277"/>
        <v/>
      </c>
      <c r="AI984" s="70">
        <f t="shared" si="278"/>
        <v>0</v>
      </c>
      <c r="AJ984" s="70" t="str">
        <f t="shared" si="279"/>
        <v/>
      </c>
      <c r="AK984" s="70" t="str">
        <f t="shared" si="280"/>
        <v/>
      </c>
      <c r="AL984" s="72">
        <f>IF(AK984="Adjust",(_xlfn.XLOOKUP(A984,'Adj factor'!A:A,'Adj factor'!I:I,,0)*AI984),'Aggregate (2)'!AI984)</f>
        <v>0</v>
      </c>
      <c r="AM984" s="72">
        <f t="shared" si="281"/>
        <v>0</v>
      </c>
      <c r="AN984" s="73" t="str">
        <f t="shared" si="282"/>
        <v>No change</v>
      </c>
      <c r="AO984" s="42">
        <f>VLOOKUP(B984,'Growthrates source'!A$2:H$49,8,FALSE)</f>
        <v>-3.1578929217935259E-2</v>
      </c>
      <c r="AP984" s="42">
        <f>VLOOKUP(B984,'Growthrates source'!A$2:I$49,9,FALSE)</f>
        <v>1.4876976840610734E-2</v>
      </c>
      <c r="AQ984" s="41">
        <f t="shared" si="283"/>
        <v>0</v>
      </c>
      <c r="AR984" s="41">
        <f t="shared" si="284"/>
        <v>0</v>
      </c>
      <c r="AS984" s="43">
        <f t="shared" si="285"/>
        <v>0</v>
      </c>
      <c r="AT984" s="43">
        <f t="shared" si="286"/>
        <v>0</v>
      </c>
      <c r="AU984" s="43">
        <f t="shared" si="287"/>
        <v>0</v>
      </c>
    </row>
    <row r="985" spans="1:47" x14ac:dyDescent="0.35">
      <c r="A985" t="str">
        <f>_xlfn.XLOOKUP(B985,'country codes'!G:G,'country codes'!H:H,,0)</f>
        <v>Chad</v>
      </c>
      <c r="B985" s="34" t="s">
        <v>170</v>
      </c>
      <c r="C985" s="41">
        <v>12754929</v>
      </c>
      <c r="D985" s="34" t="s">
        <v>87</v>
      </c>
      <c r="E985" s="34">
        <v>0</v>
      </c>
      <c r="F985" s="41">
        <v>13216766.5</v>
      </c>
      <c r="G985" s="34">
        <v>0</v>
      </c>
      <c r="I985" s="34">
        <v>0</v>
      </c>
      <c r="K985" s="34">
        <v>0</v>
      </c>
      <c r="M985" s="34">
        <v>0</v>
      </c>
      <c r="O985" s="34">
        <v>0</v>
      </c>
      <c r="P985" s="41">
        <v>15604210</v>
      </c>
      <c r="Q985" s="34">
        <v>0</v>
      </c>
      <c r="R985" s="34">
        <f t="shared" si="270"/>
        <v>0</v>
      </c>
      <c r="T985" s="34">
        <v>0</v>
      </c>
      <c r="V985" s="34">
        <v>0</v>
      </c>
      <c r="X985" s="34">
        <v>0</v>
      </c>
      <c r="Y985" s="41">
        <v>17723314.500000004</v>
      </c>
      <c r="Z985" s="34">
        <v>21983</v>
      </c>
      <c r="AA985" s="34">
        <v>0</v>
      </c>
      <c r="AB985" s="35">
        <f t="shared" si="271"/>
        <v>0</v>
      </c>
      <c r="AC985" s="35">
        <f t="shared" si="272"/>
        <v>0</v>
      </c>
      <c r="AD985" s="35">
        <f t="shared" si="273"/>
        <v>21983</v>
      </c>
      <c r="AE985" s="70">
        <f t="shared" si="274"/>
        <v>0</v>
      </c>
      <c r="AF985" s="70" t="str">
        <f t="shared" si="275"/>
        <v/>
      </c>
      <c r="AG985" s="70">
        <f t="shared" si="276"/>
        <v>0</v>
      </c>
      <c r="AH985" s="70" t="str">
        <f t="shared" si="277"/>
        <v/>
      </c>
      <c r="AI985" s="70">
        <f t="shared" si="278"/>
        <v>21983</v>
      </c>
      <c r="AJ985" s="70">
        <f t="shared" si="279"/>
        <v>2022</v>
      </c>
      <c r="AK985" s="70" t="str">
        <f t="shared" si="280"/>
        <v/>
      </c>
      <c r="AL985" s="72">
        <f>IF(AK985="Adjust",(_xlfn.XLOOKUP(A985,'Adj factor'!A:A,'Adj factor'!I:I,,0)*AI985),'Aggregate (2)'!AI985)</f>
        <v>21983</v>
      </c>
      <c r="AM985" s="72">
        <f t="shared" si="281"/>
        <v>21983</v>
      </c>
      <c r="AN985" s="73" t="str">
        <f t="shared" si="282"/>
        <v>Increasing</v>
      </c>
      <c r="AO985" s="42">
        <f>VLOOKUP(B985,'Growthrates source'!A$2:H$49,8,FALSE)</f>
        <v>-3.1578929217935259E-2</v>
      </c>
      <c r="AP985" s="42">
        <f>VLOOKUP(B985,'Growthrates source'!A$2:I$49,9,FALSE)</f>
        <v>1.4876976840610734E-2</v>
      </c>
      <c r="AQ985" s="41">
        <f t="shared" si="283"/>
        <v>0</v>
      </c>
      <c r="AR985" s="41">
        <f t="shared" si="284"/>
        <v>0</v>
      </c>
      <c r="AS985" s="43">
        <f t="shared" si="285"/>
        <v>0</v>
      </c>
      <c r="AT985" s="43">
        <f t="shared" si="286"/>
        <v>0</v>
      </c>
      <c r="AU985" s="43">
        <f t="shared" si="287"/>
        <v>12.403436163139798</v>
      </c>
    </row>
    <row r="986" spans="1:47" x14ac:dyDescent="0.35">
      <c r="A986" t="str">
        <f>_xlfn.XLOOKUP(B986,'country codes'!G:G,'country codes'!H:H,,0)</f>
        <v>Togo</v>
      </c>
      <c r="B986" s="34" t="s">
        <v>196</v>
      </c>
      <c r="C986" s="41">
        <v>6926634.5000000009</v>
      </c>
      <c r="D986" s="34" t="s">
        <v>135</v>
      </c>
      <c r="E986" s="34">
        <v>49</v>
      </c>
      <c r="F986" s="41">
        <v>7106229</v>
      </c>
      <c r="G986" s="34">
        <v>53</v>
      </c>
      <c r="H986" s="34">
        <v>7288383.0000000009</v>
      </c>
      <c r="I986" s="34">
        <v>0</v>
      </c>
      <c r="J986" s="34">
        <v>7473228.5</v>
      </c>
      <c r="K986" s="34">
        <v>722</v>
      </c>
      <c r="L986" s="34">
        <v>7661353.5000000019</v>
      </c>
      <c r="M986" s="34">
        <v>964</v>
      </c>
      <c r="N986" s="34">
        <v>7852795.0000000037</v>
      </c>
      <c r="O986" s="34">
        <v>1490</v>
      </c>
      <c r="P986" s="41">
        <v>8046679</v>
      </c>
      <c r="Q986" s="34">
        <v>1633</v>
      </c>
      <c r="R986" s="34">
        <f t="shared" si="270"/>
        <v>1633</v>
      </c>
      <c r="S986" s="34">
        <v>8243094.5000000047</v>
      </c>
      <c r="T986" s="34">
        <v>1651</v>
      </c>
      <c r="U986" s="34">
        <v>8442580</v>
      </c>
      <c r="V986" s="34">
        <v>1619</v>
      </c>
      <c r="W986" s="34">
        <v>8644828.9999999981</v>
      </c>
      <c r="X986" s="34">
        <v>1369</v>
      </c>
      <c r="Y986" s="41">
        <v>8848698.5000000019</v>
      </c>
      <c r="Z986" s="34">
        <v>1641</v>
      </c>
      <c r="AA986" s="34">
        <v>584</v>
      </c>
      <c r="AB986" s="35">
        <f t="shared" si="271"/>
        <v>722</v>
      </c>
      <c r="AC986" s="35">
        <f t="shared" si="272"/>
        <v>1651</v>
      </c>
      <c r="AD986" s="35">
        <f t="shared" si="273"/>
        <v>1641</v>
      </c>
      <c r="AE986" s="70">
        <f t="shared" si="274"/>
        <v>53</v>
      </c>
      <c r="AF986" s="70">
        <f t="shared" si="275"/>
        <v>2013</v>
      </c>
      <c r="AG986" s="70">
        <f t="shared" si="276"/>
        <v>1633</v>
      </c>
      <c r="AH986" s="70">
        <f t="shared" si="277"/>
        <v>2018</v>
      </c>
      <c r="AI986" s="70">
        <f t="shared" si="278"/>
        <v>1641</v>
      </c>
      <c r="AJ986" s="70">
        <f t="shared" si="279"/>
        <v>2022</v>
      </c>
      <c r="AK986" s="70" t="str">
        <f t="shared" si="280"/>
        <v/>
      </c>
      <c r="AL986" s="72">
        <f>IF(AK986="Adjust",(_xlfn.XLOOKUP(A986,'Adj factor'!A:A,'Adj factor'!I:I,,0)*AI986),'Aggregate (2)'!AI986)</f>
        <v>1641</v>
      </c>
      <c r="AM986" s="72">
        <f t="shared" si="281"/>
        <v>1641</v>
      </c>
      <c r="AN986" s="73" t="str">
        <f t="shared" si="282"/>
        <v>Increasing</v>
      </c>
      <c r="AO986" s="42">
        <f>VLOOKUP(B986,'Growthrates source'!A$2:H$49,8,FALSE)</f>
        <v>-1.0198610590244073E-2</v>
      </c>
      <c r="AP986" s="42">
        <f>VLOOKUP(B986,'Growthrates source'!A$2:I$49,9,FALSE)</f>
        <v>0.13933439758107946</v>
      </c>
      <c r="AQ986" s="41">
        <f t="shared" si="283"/>
        <v>614.55230033775331</v>
      </c>
      <c r="AR986" s="41">
        <f t="shared" si="284"/>
        <v>887.05250597727763</v>
      </c>
      <c r="AS986" s="43">
        <f t="shared" si="285"/>
        <v>7.4582454350964486E-2</v>
      </c>
      <c r="AT986" s="43">
        <f t="shared" si="286"/>
        <v>2.0294086541789476</v>
      </c>
      <c r="AU986" s="43">
        <f t="shared" si="287"/>
        <v>1.8545100163600328</v>
      </c>
    </row>
    <row r="987" spans="1:47" x14ac:dyDescent="0.35">
      <c r="A987" t="str">
        <f>_xlfn.XLOOKUP(B987,'country codes'!G:G,'country codes'!H:H,,0)</f>
        <v>Togo</v>
      </c>
      <c r="B987" s="34" t="s">
        <v>196</v>
      </c>
      <c r="C987" s="41">
        <v>6926635.5</v>
      </c>
      <c r="D987" s="34" t="s">
        <v>139</v>
      </c>
      <c r="E987" s="34">
        <v>0</v>
      </c>
      <c r="F987" s="41">
        <v>7106229</v>
      </c>
      <c r="G987" s="34">
        <v>0</v>
      </c>
      <c r="I987" s="34">
        <v>0</v>
      </c>
      <c r="K987" s="34">
        <v>2682</v>
      </c>
      <c r="M987" s="34">
        <v>2838</v>
      </c>
      <c r="O987" s="34">
        <v>3932</v>
      </c>
      <c r="P987" s="41">
        <v>8046679</v>
      </c>
      <c r="Q987" s="34">
        <v>3902</v>
      </c>
      <c r="R987" s="34">
        <f t="shared" si="270"/>
        <v>3902</v>
      </c>
      <c r="T987" s="34">
        <v>4268</v>
      </c>
      <c r="V987" s="34">
        <v>4910</v>
      </c>
      <c r="X987" s="34">
        <v>3892</v>
      </c>
      <c r="Y987" s="41">
        <v>8848698.5000000019</v>
      </c>
      <c r="Z987" s="34">
        <v>5260</v>
      </c>
      <c r="AA987" s="34">
        <v>1966</v>
      </c>
      <c r="AB987" s="35">
        <f t="shared" si="271"/>
        <v>2682</v>
      </c>
      <c r="AC987" s="35">
        <f t="shared" si="272"/>
        <v>4268</v>
      </c>
      <c r="AD987" s="35">
        <f t="shared" si="273"/>
        <v>5260</v>
      </c>
      <c r="AE987" s="70">
        <f t="shared" si="274"/>
        <v>2682</v>
      </c>
      <c r="AF987" s="70">
        <f t="shared" si="275"/>
        <v>2015</v>
      </c>
      <c r="AG987" s="70">
        <f t="shared" si="276"/>
        <v>3902</v>
      </c>
      <c r="AH987" s="70">
        <f t="shared" si="277"/>
        <v>2018</v>
      </c>
      <c r="AI987" s="70">
        <f t="shared" si="278"/>
        <v>5260</v>
      </c>
      <c r="AJ987" s="70">
        <f t="shared" si="279"/>
        <v>2022</v>
      </c>
      <c r="AK987" s="70" t="str">
        <f t="shared" si="280"/>
        <v/>
      </c>
      <c r="AL987" s="72">
        <f>IF(AK987="Adjust",(_xlfn.XLOOKUP(A987,'Adj factor'!A:A,'Adj factor'!I:I,,0)*AI987),'Aggregate (2)'!AI987)</f>
        <v>5260</v>
      </c>
      <c r="AM987" s="72">
        <f t="shared" si="281"/>
        <v>5260</v>
      </c>
      <c r="AN987" s="73" t="str">
        <f t="shared" si="282"/>
        <v>Increasing</v>
      </c>
      <c r="AO987" s="42">
        <f>VLOOKUP(B987,'Growthrates source'!A$2:H$49,8,FALSE)</f>
        <v>-1.0198610590244073E-2</v>
      </c>
      <c r="AP987" s="42">
        <f>VLOOKUP(B987,'Growthrates source'!A$2:I$49,9,FALSE)</f>
        <v>0.13933439758107946</v>
      </c>
      <c r="AQ987" s="41">
        <f t="shared" si="283"/>
        <v>2068.8524357260671</v>
      </c>
      <c r="AR987" s="41">
        <f t="shared" si="284"/>
        <v>2986.2075800536436</v>
      </c>
      <c r="AS987" s="43">
        <f t="shared" si="285"/>
        <v>3.774153633382769</v>
      </c>
      <c r="AT987" s="43">
        <f t="shared" si="286"/>
        <v>4.8492054921042582</v>
      </c>
      <c r="AU987" s="43">
        <f t="shared" si="287"/>
        <v>5.9443770177049187</v>
      </c>
    </row>
    <row r="988" spans="1:47" x14ac:dyDescent="0.35">
      <c r="A988" t="str">
        <f>_xlfn.XLOOKUP(B988,'country codes'!G:G,'country codes'!H:H,,0)</f>
        <v>Togo</v>
      </c>
      <c r="B988" s="34" t="s">
        <v>196</v>
      </c>
      <c r="C988" s="41">
        <v>6926636.5</v>
      </c>
      <c r="D988" s="34" t="s">
        <v>138</v>
      </c>
      <c r="E988" s="34">
        <v>0</v>
      </c>
      <c r="F988" s="41">
        <v>7106229</v>
      </c>
      <c r="G988" s="34">
        <v>1590</v>
      </c>
      <c r="I988" s="34">
        <v>0</v>
      </c>
      <c r="K988" s="34">
        <v>1738</v>
      </c>
      <c r="M988" s="34">
        <v>1922</v>
      </c>
      <c r="O988" s="34">
        <v>2536</v>
      </c>
      <c r="P988" s="41">
        <v>8046679</v>
      </c>
      <c r="Q988" s="34">
        <v>2570</v>
      </c>
      <c r="R988" s="34">
        <f t="shared" si="270"/>
        <v>2570</v>
      </c>
      <c r="T988" s="34">
        <v>3238</v>
      </c>
      <c r="V988" s="34">
        <v>3486</v>
      </c>
      <c r="X988" s="34">
        <v>2964</v>
      </c>
      <c r="Y988" s="41">
        <v>8848698.5000000019</v>
      </c>
      <c r="Z988" s="34">
        <v>3728</v>
      </c>
      <c r="AA988" s="34">
        <v>1268</v>
      </c>
      <c r="AB988" s="35">
        <f t="shared" si="271"/>
        <v>1738</v>
      </c>
      <c r="AC988" s="35">
        <f t="shared" si="272"/>
        <v>3238</v>
      </c>
      <c r="AD988" s="35">
        <f t="shared" si="273"/>
        <v>3728</v>
      </c>
      <c r="AE988" s="70">
        <f t="shared" si="274"/>
        <v>1590</v>
      </c>
      <c r="AF988" s="70">
        <f t="shared" si="275"/>
        <v>2013</v>
      </c>
      <c r="AG988" s="70">
        <f t="shared" si="276"/>
        <v>2570</v>
      </c>
      <c r="AH988" s="70">
        <f t="shared" si="277"/>
        <v>2018</v>
      </c>
      <c r="AI988" s="70">
        <f t="shared" si="278"/>
        <v>3728</v>
      </c>
      <c r="AJ988" s="70">
        <f t="shared" si="279"/>
        <v>2022</v>
      </c>
      <c r="AK988" s="70" t="str">
        <f t="shared" si="280"/>
        <v/>
      </c>
      <c r="AL988" s="72">
        <f>IF(AK988="Adjust",(_xlfn.XLOOKUP(A988,'Adj factor'!A:A,'Adj factor'!I:I,,0)*AI988),'Aggregate (2)'!AI988)</f>
        <v>3728</v>
      </c>
      <c r="AM988" s="72">
        <f t="shared" si="281"/>
        <v>3728</v>
      </c>
      <c r="AN988" s="73" t="str">
        <f t="shared" si="282"/>
        <v>Increasing</v>
      </c>
      <c r="AO988" s="42">
        <f>VLOOKUP(B988,'Growthrates source'!A$2:H$49,8,FALSE)</f>
        <v>-1.0198610590244073E-2</v>
      </c>
      <c r="AP988" s="42">
        <f>VLOOKUP(B988,'Growthrates source'!A$2:I$49,9,FALSE)</f>
        <v>0.13933439758107946</v>
      </c>
      <c r="AQ988" s="41">
        <f t="shared" si="283"/>
        <v>1334.3361589525193</v>
      </c>
      <c r="AR988" s="41">
        <f t="shared" si="284"/>
        <v>1925.9975643479247</v>
      </c>
      <c r="AS988" s="43">
        <f t="shared" si="285"/>
        <v>2.2374736305289344</v>
      </c>
      <c r="AT988" s="43">
        <f t="shared" si="286"/>
        <v>3.1938642016165923</v>
      </c>
      <c r="AU988" s="43">
        <f t="shared" si="287"/>
        <v>4.2130489585558815</v>
      </c>
    </row>
    <row r="989" spans="1:47" x14ac:dyDescent="0.35">
      <c r="A989" t="str">
        <f>_xlfn.XLOOKUP(B989,'country codes'!G:G,'country codes'!H:H,,0)</f>
        <v>Togo</v>
      </c>
      <c r="B989" s="34" t="s">
        <v>196</v>
      </c>
      <c r="C989" s="41">
        <v>6926637.5</v>
      </c>
      <c r="D989" s="34" t="s">
        <v>82</v>
      </c>
      <c r="E989" s="34">
        <v>4</v>
      </c>
      <c r="F989" s="41">
        <v>7106229</v>
      </c>
      <c r="G989" s="34">
        <v>0</v>
      </c>
      <c r="I989" s="34">
        <v>0</v>
      </c>
      <c r="K989" s="34">
        <v>68</v>
      </c>
      <c r="M989" s="34">
        <v>0</v>
      </c>
      <c r="O989" s="34">
        <v>0</v>
      </c>
      <c r="P989" s="41">
        <v>8046679</v>
      </c>
      <c r="Q989" s="34">
        <v>0</v>
      </c>
      <c r="R989" s="34">
        <f t="shared" si="270"/>
        <v>226</v>
      </c>
      <c r="T989" s="34">
        <v>0</v>
      </c>
      <c r="V989" s="34">
        <v>0</v>
      </c>
      <c r="X989" s="34">
        <v>0</v>
      </c>
      <c r="Y989" s="41">
        <v>8848698.5000000019</v>
      </c>
      <c r="Z989" s="34">
        <v>2076</v>
      </c>
      <c r="AA989" s="34">
        <v>226</v>
      </c>
      <c r="AB989" s="35">
        <f t="shared" si="271"/>
        <v>68</v>
      </c>
      <c r="AC989" s="35">
        <f t="shared" si="272"/>
        <v>0</v>
      </c>
      <c r="AD989" s="35">
        <f t="shared" si="273"/>
        <v>2076</v>
      </c>
      <c r="AE989" s="70">
        <f t="shared" si="274"/>
        <v>4</v>
      </c>
      <c r="AF989" s="70">
        <f t="shared" si="275"/>
        <v>2012</v>
      </c>
      <c r="AG989" s="70">
        <f t="shared" si="276"/>
        <v>226</v>
      </c>
      <c r="AH989" s="70" t="str">
        <f t="shared" si="277"/>
        <v>2018 (triag)</v>
      </c>
      <c r="AI989" s="70">
        <f t="shared" si="278"/>
        <v>2076</v>
      </c>
      <c r="AJ989" s="70">
        <f t="shared" si="279"/>
        <v>2022</v>
      </c>
      <c r="AK989" s="70" t="str">
        <f t="shared" si="280"/>
        <v/>
      </c>
      <c r="AL989" s="72">
        <f>IF(AK989="Adjust",(_xlfn.XLOOKUP(A989,'Adj factor'!A:A,'Adj factor'!I:I,,0)*AI989),'Aggregate (2)'!AI989)</f>
        <v>2076</v>
      </c>
      <c r="AM989" s="72">
        <f t="shared" si="281"/>
        <v>2076</v>
      </c>
      <c r="AN989" s="73" t="str">
        <f t="shared" si="282"/>
        <v>Increasing</v>
      </c>
      <c r="AO989" s="42">
        <f>VLOOKUP(B989,'Growthrates source'!A$2:H$49,8,FALSE)</f>
        <v>-1.0198610590244073E-2</v>
      </c>
      <c r="AP989" s="42">
        <f>VLOOKUP(B989,'Growthrates source'!A$2:I$49,9,FALSE)</f>
        <v>0.13933439758107946</v>
      </c>
      <c r="AQ989" s="41">
        <f t="shared" si="283"/>
        <v>237.82332170604838</v>
      </c>
      <c r="AR989" s="41">
        <f t="shared" si="284"/>
        <v>343.27716840901496</v>
      </c>
      <c r="AS989" s="43">
        <f t="shared" si="285"/>
        <v>5.6288644793180747E-3</v>
      </c>
      <c r="AT989" s="43">
        <f t="shared" si="286"/>
        <v>0.28086120994760694</v>
      </c>
      <c r="AU989" s="43">
        <f t="shared" si="287"/>
        <v>2.3461077355048312</v>
      </c>
    </row>
    <row r="990" spans="1:47" x14ac:dyDescent="0.35">
      <c r="A990" t="str">
        <f>_xlfn.XLOOKUP(B990,'country codes'!G:G,'country codes'!H:H,,0)</f>
        <v>Togo</v>
      </c>
      <c r="B990" s="34" t="s">
        <v>196</v>
      </c>
      <c r="C990" s="41">
        <v>6926638.5</v>
      </c>
      <c r="D990" s="34" t="s">
        <v>60</v>
      </c>
      <c r="E990" s="34">
        <v>0</v>
      </c>
      <c r="F990" s="41">
        <v>7106229</v>
      </c>
      <c r="G990" s="34">
        <v>0</v>
      </c>
      <c r="I990" s="34">
        <v>0</v>
      </c>
      <c r="K990" s="34">
        <v>0</v>
      </c>
      <c r="M990" s="34">
        <v>0</v>
      </c>
      <c r="O990" s="34">
        <v>0</v>
      </c>
      <c r="P990" s="41">
        <v>8046679</v>
      </c>
      <c r="Q990" s="34">
        <v>0</v>
      </c>
      <c r="R990" s="34">
        <f t="shared" si="270"/>
        <v>21</v>
      </c>
      <c r="T990" s="34">
        <v>0</v>
      </c>
      <c r="V990" s="34">
        <v>0</v>
      </c>
      <c r="X990" s="34">
        <v>0</v>
      </c>
      <c r="Y990" s="41">
        <v>8848698.5000000019</v>
      </c>
      <c r="Z990" s="34">
        <v>985</v>
      </c>
      <c r="AA990" s="34">
        <v>21</v>
      </c>
      <c r="AB990" s="35">
        <f t="shared" si="271"/>
        <v>0</v>
      </c>
      <c r="AC990" s="35">
        <f t="shared" si="272"/>
        <v>0</v>
      </c>
      <c r="AD990" s="35">
        <f t="shared" si="273"/>
        <v>985</v>
      </c>
      <c r="AE990" s="70">
        <f t="shared" si="274"/>
        <v>0</v>
      </c>
      <c r="AF990" s="70" t="str">
        <f t="shared" si="275"/>
        <v/>
      </c>
      <c r="AG990" s="70">
        <f t="shared" si="276"/>
        <v>21</v>
      </c>
      <c r="AH990" s="70" t="str">
        <f t="shared" si="277"/>
        <v>2018 (triag)</v>
      </c>
      <c r="AI990" s="70">
        <f t="shared" si="278"/>
        <v>985</v>
      </c>
      <c r="AJ990" s="70">
        <f t="shared" si="279"/>
        <v>2022</v>
      </c>
      <c r="AK990" s="70" t="str">
        <f t="shared" si="280"/>
        <v/>
      </c>
      <c r="AL990" s="72">
        <f>IF(AK990="Adjust",(_xlfn.XLOOKUP(A990,'Adj factor'!A:A,'Adj factor'!I:I,,0)*AI990),'Aggregate (2)'!AI990)</f>
        <v>985</v>
      </c>
      <c r="AM990" s="72">
        <f t="shared" si="281"/>
        <v>985</v>
      </c>
      <c r="AN990" s="73" t="str">
        <f t="shared" si="282"/>
        <v>Increasing</v>
      </c>
      <c r="AO990" s="42">
        <f>VLOOKUP(B990,'Growthrates source'!A$2:H$49,8,FALSE)</f>
        <v>-1.0198610590244073E-2</v>
      </c>
      <c r="AP990" s="42">
        <f>VLOOKUP(B990,'Growthrates source'!A$2:I$49,9,FALSE)</f>
        <v>0.13933439758107946</v>
      </c>
      <c r="AQ990" s="41">
        <f t="shared" si="283"/>
        <v>22.098627238172639</v>
      </c>
      <c r="AR990" s="41">
        <f t="shared" si="284"/>
        <v>31.897436002607584</v>
      </c>
      <c r="AS990" s="43">
        <f t="shared" si="285"/>
        <v>0</v>
      </c>
      <c r="AT990" s="43">
        <f t="shared" si="286"/>
        <v>2.6097723048228966E-2</v>
      </c>
      <c r="AU990" s="43">
        <f t="shared" si="287"/>
        <v>1.1131580536956929</v>
      </c>
    </row>
    <row r="991" spans="1:47" x14ac:dyDescent="0.35">
      <c r="A991" t="str">
        <f>_xlfn.XLOOKUP(B991,'country codes'!G:G,'country codes'!H:H,,0)</f>
        <v>Togo</v>
      </c>
      <c r="B991" s="34" t="s">
        <v>196</v>
      </c>
      <c r="C991" s="41">
        <v>6926639.5</v>
      </c>
      <c r="D991" s="34" t="s">
        <v>127</v>
      </c>
      <c r="E991" s="34">
        <v>0</v>
      </c>
      <c r="F991" s="41">
        <v>7106229</v>
      </c>
      <c r="G991" s="34">
        <v>0</v>
      </c>
      <c r="I991" s="34">
        <v>0</v>
      </c>
      <c r="K991" s="34">
        <v>0</v>
      </c>
      <c r="M991" s="34">
        <v>0</v>
      </c>
      <c r="O991" s="34">
        <v>7545</v>
      </c>
      <c r="P991" s="41">
        <v>8046679</v>
      </c>
      <c r="Q991" s="34">
        <v>7086</v>
      </c>
      <c r="R991" s="34">
        <f t="shared" si="270"/>
        <v>7500</v>
      </c>
      <c r="T991" s="34">
        <v>0</v>
      </c>
      <c r="V991" s="34">
        <v>7386</v>
      </c>
      <c r="X991" s="34">
        <v>7500</v>
      </c>
      <c r="Y991" s="41">
        <v>8848698.5000000019</v>
      </c>
      <c r="Z991" s="34">
        <v>0</v>
      </c>
      <c r="AA991" s="34">
        <v>7500</v>
      </c>
      <c r="AB991" s="35">
        <f t="shared" si="271"/>
        <v>0</v>
      </c>
      <c r="AC991" s="35">
        <f t="shared" si="272"/>
        <v>7545</v>
      </c>
      <c r="AD991" s="35">
        <f t="shared" si="273"/>
        <v>7500</v>
      </c>
      <c r="AE991" s="70">
        <f t="shared" si="274"/>
        <v>0</v>
      </c>
      <c r="AF991" s="70" t="str">
        <f t="shared" si="275"/>
        <v/>
      </c>
      <c r="AG991" s="70">
        <f t="shared" si="276"/>
        <v>7500</v>
      </c>
      <c r="AH991" s="70" t="str">
        <f t="shared" si="277"/>
        <v>2018 (triag)</v>
      </c>
      <c r="AI991" s="70">
        <f t="shared" si="278"/>
        <v>7500</v>
      </c>
      <c r="AJ991" s="70">
        <f t="shared" si="279"/>
        <v>2021</v>
      </c>
      <c r="AK991" s="70" t="str">
        <f t="shared" si="280"/>
        <v/>
      </c>
      <c r="AL991" s="72">
        <f>IF(AK991="Adjust",(_xlfn.XLOOKUP(A991,'Adj factor'!A:A,'Adj factor'!I:I,,0)*AI991),'Aggregate (2)'!AI991)</f>
        <v>7500</v>
      </c>
      <c r="AM991" s="72">
        <f t="shared" si="281"/>
        <v>7500</v>
      </c>
      <c r="AN991" s="73" t="str">
        <f t="shared" si="282"/>
        <v>No change</v>
      </c>
      <c r="AO991" s="42">
        <f>VLOOKUP(B991,'Growthrates source'!A$2:H$49,8,FALSE)</f>
        <v>-1.0198610590244073E-2</v>
      </c>
      <c r="AP991" s="42">
        <f>VLOOKUP(B991,'Growthrates source'!A$2:I$49,9,FALSE)</f>
        <v>0.13933439758107946</v>
      </c>
      <c r="AQ991" s="41">
        <f t="shared" si="283"/>
        <v>7892.3668707759425</v>
      </c>
      <c r="AR991" s="41">
        <f t="shared" si="284"/>
        <v>11391.941429502709</v>
      </c>
      <c r="AS991" s="43">
        <f t="shared" si="285"/>
        <v>0</v>
      </c>
      <c r="AT991" s="43">
        <f t="shared" si="286"/>
        <v>9.3206153743674882</v>
      </c>
      <c r="AU991" s="43">
        <f t="shared" si="287"/>
        <v>8.4758227438758347</v>
      </c>
    </row>
    <row r="992" spans="1:47" x14ac:dyDescent="0.35">
      <c r="A992" t="str">
        <f>_xlfn.XLOOKUP(B992,'country codes'!G:G,'country codes'!H:H,,0)</f>
        <v>Togo</v>
      </c>
      <c r="B992" s="34" t="s">
        <v>196</v>
      </c>
      <c r="C992" s="41">
        <v>6926640.5</v>
      </c>
      <c r="D992" s="34" t="s">
        <v>61</v>
      </c>
      <c r="E992" s="34">
        <v>0</v>
      </c>
      <c r="F992" s="41">
        <v>7106229</v>
      </c>
      <c r="G992" s="34">
        <v>0</v>
      </c>
      <c r="I992" s="34">
        <v>0</v>
      </c>
      <c r="K992" s="34">
        <v>0</v>
      </c>
      <c r="M992" s="34">
        <v>0</v>
      </c>
      <c r="O992" s="34">
        <v>0</v>
      </c>
      <c r="P992" s="41">
        <v>8046679</v>
      </c>
      <c r="Q992" s="34">
        <v>0</v>
      </c>
      <c r="R992" s="34">
        <f t="shared" si="270"/>
        <v>12</v>
      </c>
      <c r="T992" s="34">
        <v>0</v>
      </c>
      <c r="V992" s="34">
        <v>0</v>
      </c>
      <c r="X992" s="34">
        <v>0</v>
      </c>
      <c r="Y992" s="41">
        <v>8848698.5000000019</v>
      </c>
      <c r="Z992" s="34">
        <v>0</v>
      </c>
      <c r="AA992" s="34">
        <v>12</v>
      </c>
      <c r="AB992" s="35">
        <f t="shared" si="271"/>
        <v>0</v>
      </c>
      <c r="AC992" s="35">
        <f t="shared" si="272"/>
        <v>0</v>
      </c>
      <c r="AD992" s="35">
        <f t="shared" si="273"/>
        <v>0</v>
      </c>
      <c r="AE992" s="70">
        <f t="shared" si="274"/>
        <v>0</v>
      </c>
      <c r="AF992" s="70" t="str">
        <f t="shared" si="275"/>
        <v/>
      </c>
      <c r="AG992" s="70">
        <f t="shared" si="276"/>
        <v>12</v>
      </c>
      <c r="AH992" s="70" t="str">
        <f t="shared" si="277"/>
        <v>2018 (triag)</v>
      </c>
      <c r="AI992" s="70">
        <f t="shared" si="278"/>
        <v>12</v>
      </c>
      <c r="AJ992" s="70" t="str">
        <f t="shared" si="279"/>
        <v>2018 (triag)</v>
      </c>
      <c r="AK992" s="70" t="str">
        <f t="shared" si="280"/>
        <v/>
      </c>
      <c r="AL992" s="72">
        <f>IF(AK992="Adjust",(_xlfn.XLOOKUP(A992,'Adj factor'!A:A,'Adj factor'!I:I,,0)*AI992),'Aggregate (2)'!AI992)</f>
        <v>12</v>
      </c>
      <c r="AM992" s="72">
        <f t="shared" si="281"/>
        <v>12</v>
      </c>
      <c r="AN992" s="73" t="str">
        <f t="shared" si="282"/>
        <v>No change</v>
      </c>
      <c r="AO992" s="42">
        <f>VLOOKUP(B992,'Growthrates source'!A$2:H$49,8,FALSE)</f>
        <v>-1.0198610590244073E-2</v>
      </c>
      <c r="AP992" s="42">
        <f>VLOOKUP(B992,'Growthrates source'!A$2:I$49,9,FALSE)</f>
        <v>0.13933439758107946</v>
      </c>
      <c r="AQ992" s="41">
        <f t="shared" si="283"/>
        <v>12.627786993241507</v>
      </c>
      <c r="AR992" s="41">
        <f t="shared" si="284"/>
        <v>18.227106287204336</v>
      </c>
      <c r="AS992" s="43">
        <f t="shared" si="285"/>
        <v>0</v>
      </c>
      <c r="AT992" s="43">
        <f t="shared" si="286"/>
        <v>1.491298459898798E-2</v>
      </c>
      <c r="AU992" s="43">
        <f t="shared" si="287"/>
        <v>1.3561316390201335E-2</v>
      </c>
    </row>
    <row r="993" spans="1:47" x14ac:dyDescent="0.35">
      <c r="A993" t="str">
        <f>_xlfn.XLOOKUP(B993,'country codes'!G:G,'country codes'!H:H,,0)</f>
        <v>Togo</v>
      </c>
      <c r="B993" s="34" t="s">
        <v>196</v>
      </c>
      <c r="C993" s="41">
        <v>6926641.5</v>
      </c>
      <c r="D993" s="34" t="s">
        <v>62</v>
      </c>
      <c r="E993" s="34">
        <v>0</v>
      </c>
      <c r="F993" s="41">
        <v>7106229</v>
      </c>
      <c r="G993" s="34">
        <v>0</v>
      </c>
      <c r="I993" s="34">
        <v>0</v>
      </c>
      <c r="K993" s="34">
        <v>0</v>
      </c>
      <c r="M993" s="34">
        <v>0</v>
      </c>
      <c r="O993" s="34">
        <v>0</v>
      </c>
      <c r="P993" s="41">
        <v>8046679</v>
      </c>
      <c r="Q993" s="34">
        <v>0</v>
      </c>
      <c r="R993" s="34">
        <f t="shared" si="270"/>
        <v>340</v>
      </c>
      <c r="T993" s="34">
        <v>0</v>
      </c>
      <c r="V993" s="34">
        <v>0</v>
      </c>
      <c r="X993" s="34">
        <v>0</v>
      </c>
      <c r="Y993" s="41">
        <v>8848698.5000000019</v>
      </c>
      <c r="Z993" s="34">
        <v>0</v>
      </c>
      <c r="AA993" s="34">
        <v>340</v>
      </c>
      <c r="AB993" s="35">
        <f t="shared" si="271"/>
        <v>0</v>
      </c>
      <c r="AC993" s="35">
        <f t="shared" si="272"/>
        <v>0</v>
      </c>
      <c r="AD993" s="35">
        <f t="shared" si="273"/>
        <v>0</v>
      </c>
      <c r="AE993" s="70">
        <f t="shared" si="274"/>
        <v>0</v>
      </c>
      <c r="AF993" s="70" t="str">
        <f t="shared" si="275"/>
        <v/>
      </c>
      <c r="AG993" s="70">
        <f t="shared" si="276"/>
        <v>340</v>
      </c>
      <c r="AH993" s="70" t="str">
        <f t="shared" si="277"/>
        <v>2018 (triag)</v>
      </c>
      <c r="AI993" s="70">
        <f t="shared" si="278"/>
        <v>340</v>
      </c>
      <c r="AJ993" s="70" t="str">
        <f t="shared" si="279"/>
        <v>2018 (triag)</v>
      </c>
      <c r="AK993" s="70" t="str">
        <f t="shared" si="280"/>
        <v/>
      </c>
      <c r="AL993" s="72">
        <f>IF(AK993="Adjust",(_xlfn.XLOOKUP(A993,'Adj factor'!A:A,'Adj factor'!I:I,,0)*AI993),'Aggregate (2)'!AI993)</f>
        <v>340</v>
      </c>
      <c r="AM993" s="72">
        <f t="shared" si="281"/>
        <v>340</v>
      </c>
      <c r="AN993" s="73" t="str">
        <f t="shared" si="282"/>
        <v>No change</v>
      </c>
      <c r="AO993" s="42">
        <f>VLOOKUP(B993,'Growthrates source'!A$2:H$49,8,FALSE)</f>
        <v>-1.0198610590244073E-2</v>
      </c>
      <c r="AP993" s="42">
        <f>VLOOKUP(B993,'Growthrates source'!A$2:I$49,9,FALSE)</f>
        <v>0.13933439758107946</v>
      </c>
      <c r="AQ993" s="41">
        <f t="shared" si="283"/>
        <v>357.78729814184271</v>
      </c>
      <c r="AR993" s="41">
        <f t="shared" si="284"/>
        <v>516.4346781374561</v>
      </c>
      <c r="AS993" s="43">
        <f t="shared" si="285"/>
        <v>0</v>
      </c>
      <c r="AT993" s="43">
        <f t="shared" si="286"/>
        <v>0.42253456363799274</v>
      </c>
      <c r="AU993" s="43">
        <f t="shared" si="287"/>
        <v>0.3842372977223712</v>
      </c>
    </row>
    <row r="994" spans="1:47" x14ac:dyDescent="0.35">
      <c r="A994" t="str">
        <f>_xlfn.XLOOKUP(B994,'country codes'!G:G,'country codes'!H:H,,0)</f>
        <v>Togo</v>
      </c>
      <c r="B994" s="34" t="s">
        <v>196</v>
      </c>
      <c r="C994" s="41">
        <v>6926642.5</v>
      </c>
      <c r="D994" s="34" t="s">
        <v>227</v>
      </c>
      <c r="E994" s="34">
        <v>0</v>
      </c>
      <c r="F994" s="41">
        <v>7106229</v>
      </c>
      <c r="G994" s="34">
        <v>0</v>
      </c>
      <c r="I994" s="34">
        <v>0</v>
      </c>
      <c r="K994" s="34">
        <v>0</v>
      </c>
      <c r="M994" s="34">
        <v>2249</v>
      </c>
      <c r="O994" s="34">
        <v>3474</v>
      </c>
      <c r="P994" s="41">
        <v>8046679</v>
      </c>
      <c r="Q994" s="34">
        <v>3903</v>
      </c>
      <c r="R994" s="34">
        <f t="shared" si="270"/>
        <v>3903</v>
      </c>
      <c r="T994" s="34">
        <v>3845</v>
      </c>
      <c r="V994" s="34">
        <v>4622</v>
      </c>
      <c r="X994" s="34">
        <v>2974</v>
      </c>
      <c r="Y994" s="41">
        <v>8848698.5000000019</v>
      </c>
      <c r="Z994" s="34">
        <v>0</v>
      </c>
      <c r="AA994" s="34">
        <v>3413</v>
      </c>
      <c r="AB994" s="35">
        <f t="shared" si="271"/>
        <v>0</v>
      </c>
      <c r="AC994" s="35">
        <f t="shared" si="272"/>
        <v>3903</v>
      </c>
      <c r="AD994" s="35">
        <f t="shared" si="273"/>
        <v>4622</v>
      </c>
      <c r="AE994" s="70">
        <f t="shared" si="274"/>
        <v>0</v>
      </c>
      <c r="AF994" s="70" t="str">
        <f t="shared" si="275"/>
        <v/>
      </c>
      <c r="AG994" s="70">
        <f t="shared" si="276"/>
        <v>3903</v>
      </c>
      <c r="AH994" s="70">
        <f t="shared" si="277"/>
        <v>2018</v>
      </c>
      <c r="AI994" s="70">
        <f t="shared" si="278"/>
        <v>2974</v>
      </c>
      <c r="AJ994" s="70">
        <f t="shared" si="279"/>
        <v>2021</v>
      </c>
      <c r="AK994" s="70" t="str">
        <f t="shared" si="280"/>
        <v>Adjust</v>
      </c>
      <c r="AL994" s="72">
        <f>IF(AK994="Adjust",(_xlfn.XLOOKUP(A994,'Adj factor'!A:A,'Adj factor'!I:I,,0)*AI994),'Aggregate (2)'!AI994)</f>
        <v>3595.1391245334239</v>
      </c>
      <c r="AM994" s="72">
        <f t="shared" si="281"/>
        <v>3903</v>
      </c>
      <c r="AN994" s="73" t="str">
        <f t="shared" si="282"/>
        <v>Decreasing</v>
      </c>
      <c r="AO994" s="42">
        <f>VLOOKUP(B994,'Growthrates source'!A$2:H$49,8,FALSE)</f>
        <v>-1.0198610590244073E-2</v>
      </c>
      <c r="AP994" s="42">
        <f>VLOOKUP(B994,'Growthrates source'!A$2:I$49,9,FALSE)</f>
        <v>0.13933439758107946</v>
      </c>
      <c r="AQ994" s="41">
        <f t="shared" si="283"/>
        <v>3591.5530839944386</v>
      </c>
      <c r="AR994" s="41">
        <f t="shared" si="284"/>
        <v>5184.092813185699</v>
      </c>
      <c r="AS994" s="43">
        <f t="shared" si="285"/>
        <v>0</v>
      </c>
      <c r="AT994" s="43">
        <f t="shared" si="286"/>
        <v>4.8504482408208407</v>
      </c>
      <c r="AU994" s="43">
        <f t="shared" si="287"/>
        <v>4.4108181559129847</v>
      </c>
    </row>
    <row r="995" spans="1:47" x14ac:dyDescent="0.35">
      <c r="A995" t="str">
        <f>_xlfn.XLOOKUP(B995,'country codes'!G:G,'country codes'!H:H,,0)</f>
        <v>Togo</v>
      </c>
      <c r="B995" s="34" t="s">
        <v>196</v>
      </c>
      <c r="C995" s="41">
        <v>6926643.5</v>
      </c>
      <c r="D995" s="34" t="s">
        <v>228</v>
      </c>
      <c r="E995" s="34">
        <v>0</v>
      </c>
      <c r="F995" s="41">
        <v>7106229</v>
      </c>
      <c r="G995" s="34">
        <v>0</v>
      </c>
      <c r="I995" s="34">
        <v>0</v>
      </c>
      <c r="K995" s="34">
        <v>0</v>
      </c>
      <c r="M995" s="34">
        <v>0</v>
      </c>
      <c r="O995" s="34">
        <v>0</v>
      </c>
      <c r="P995" s="41">
        <v>8046679</v>
      </c>
      <c r="Q995" s="34">
        <v>0</v>
      </c>
      <c r="R995" s="34">
        <f t="shared" si="270"/>
        <v>63</v>
      </c>
      <c r="T995" s="34">
        <v>0</v>
      </c>
      <c r="V995" s="34">
        <v>0</v>
      </c>
      <c r="X995" s="34">
        <v>0</v>
      </c>
      <c r="Y995" s="41">
        <v>8848698.5000000019</v>
      </c>
      <c r="Z995" s="34">
        <v>1377</v>
      </c>
      <c r="AA995" s="34">
        <v>63</v>
      </c>
      <c r="AB995" s="35">
        <f t="shared" si="271"/>
        <v>0</v>
      </c>
      <c r="AC995" s="35">
        <f t="shared" si="272"/>
        <v>0</v>
      </c>
      <c r="AD995" s="35">
        <f t="shared" si="273"/>
        <v>1377</v>
      </c>
      <c r="AE995" s="70">
        <f t="shared" si="274"/>
        <v>0</v>
      </c>
      <c r="AF995" s="70" t="str">
        <f t="shared" si="275"/>
        <v/>
      </c>
      <c r="AG995" s="70">
        <f t="shared" si="276"/>
        <v>63</v>
      </c>
      <c r="AH995" s="70" t="str">
        <f t="shared" si="277"/>
        <v>2018 (triag)</v>
      </c>
      <c r="AI995" s="70">
        <f t="shared" si="278"/>
        <v>1377</v>
      </c>
      <c r="AJ995" s="70">
        <f t="shared" si="279"/>
        <v>2022</v>
      </c>
      <c r="AK995" s="70" t="str">
        <f t="shared" si="280"/>
        <v/>
      </c>
      <c r="AL995" s="72">
        <f>IF(AK995="Adjust",(_xlfn.XLOOKUP(A995,'Adj factor'!A:A,'Adj factor'!I:I,,0)*AI995),'Aggregate (2)'!AI995)</f>
        <v>1377</v>
      </c>
      <c r="AM995" s="72">
        <f t="shared" si="281"/>
        <v>1377</v>
      </c>
      <c r="AN995" s="73" t="str">
        <f t="shared" si="282"/>
        <v>Increasing</v>
      </c>
      <c r="AO995" s="42">
        <f>VLOOKUP(B995,'Growthrates source'!A$2:H$49,8,FALSE)</f>
        <v>-1.0198610590244073E-2</v>
      </c>
      <c r="AP995" s="42">
        <f>VLOOKUP(B995,'Growthrates source'!A$2:I$49,9,FALSE)</f>
        <v>0.13933439758107946</v>
      </c>
      <c r="AQ995" s="41">
        <f t="shared" si="283"/>
        <v>66.295881714517918</v>
      </c>
      <c r="AR995" s="41">
        <f t="shared" si="284"/>
        <v>95.69230800782276</v>
      </c>
      <c r="AS995" s="43">
        <f t="shared" si="285"/>
        <v>0</v>
      </c>
      <c r="AT995" s="43">
        <f t="shared" si="286"/>
        <v>7.8293169144686897E-2</v>
      </c>
      <c r="AU995" s="43">
        <f t="shared" si="287"/>
        <v>1.5561610557756034</v>
      </c>
    </row>
    <row r="996" spans="1:47" x14ac:dyDescent="0.35">
      <c r="A996" t="str">
        <f>_xlfn.XLOOKUP(B996,'country codes'!G:G,'country codes'!H:H,,0)</f>
        <v>Togo</v>
      </c>
      <c r="B996" s="34" t="s">
        <v>196</v>
      </c>
      <c r="C996" s="41">
        <v>6926644.5</v>
      </c>
      <c r="D996" s="34" t="s">
        <v>229</v>
      </c>
      <c r="E996" s="34">
        <v>0</v>
      </c>
      <c r="F996" s="41">
        <v>7106229</v>
      </c>
      <c r="G996" s="34">
        <v>0</v>
      </c>
      <c r="I996" s="34">
        <v>0</v>
      </c>
      <c r="K996" s="34">
        <v>0</v>
      </c>
      <c r="M996" s="34">
        <v>50</v>
      </c>
      <c r="O996" s="34">
        <v>64</v>
      </c>
      <c r="P996" s="41">
        <v>8046679</v>
      </c>
      <c r="Q996" s="34">
        <v>55</v>
      </c>
      <c r="R996" s="34">
        <f t="shared" si="270"/>
        <v>55</v>
      </c>
      <c r="T996" s="34">
        <v>16</v>
      </c>
      <c r="V996" s="34">
        <v>8</v>
      </c>
      <c r="X996" s="34">
        <v>19</v>
      </c>
      <c r="Y996" s="41">
        <v>8848698.5000000019</v>
      </c>
      <c r="Z996" s="34">
        <v>19</v>
      </c>
      <c r="AA996" s="34">
        <v>2</v>
      </c>
      <c r="AB996" s="35">
        <f t="shared" si="271"/>
        <v>0</v>
      </c>
      <c r="AC996" s="35">
        <f t="shared" si="272"/>
        <v>64</v>
      </c>
      <c r="AD996" s="35">
        <f t="shared" si="273"/>
        <v>19</v>
      </c>
      <c r="AE996" s="70">
        <f t="shared" si="274"/>
        <v>0</v>
      </c>
      <c r="AF996" s="70" t="str">
        <f t="shared" si="275"/>
        <v/>
      </c>
      <c r="AG996" s="70">
        <f t="shared" si="276"/>
        <v>55</v>
      </c>
      <c r="AH996" s="70">
        <f t="shared" si="277"/>
        <v>2018</v>
      </c>
      <c r="AI996" s="70">
        <f t="shared" si="278"/>
        <v>19</v>
      </c>
      <c r="AJ996" s="70">
        <f t="shared" si="279"/>
        <v>2021</v>
      </c>
      <c r="AK996" s="70" t="str">
        <f t="shared" si="280"/>
        <v>Adjust</v>
      </c>
      <c r="AL996" s="72">
        <f>IF(AK996="Adjust",(_xlfn.XLOOKUP(A996,'Adj factor'!A:A,'Adj factor'!I:I,,0)*AI996),'Aggregate (2)'!AI996)</f>
        <v>22.968272819816764</v>
      </c>
      <c r="AM996" s="72">
        <f t="shared" si="281"/>
        <v>55</v>
      </c>
      <c r="AN996" s="73" t="str">
        <f t="shared" si="282"/>
        <v>Decreasing</v>
      </c>
      <c r="AO996" s="42">
        <f>VLOOKUP(B996,'Growthrates source'!A$2:H$49,8,FALSE)</f>
        <v>-1.0198610590244073E-2</v>
      </c>
      <c r="AP996" s="42">
        <f>VLOOKUP(B996,'Growthrates source'!A$2:I$49,9,FALSE)</f>
        <v>0.13933439758107946</v>
      </c>
      <c r="AQ996" s="41">
        <f t="shared" si="283"/>
        <v>2.1046311655402512</v>
      </c>
      <c r="AR996" s="41">
        <f t="shared" si="284"/>
        <v>3.037851047867389</v>
      </c>
      <c r="AS996" s="43">
        <f t="shared" si="285"/>
        <v>0</v>
      </c>
      <c r="AT996" s="43">
        <f t="shared" si="286"/>
        <v>6.8351179412028243E-2</v>
      </c>
      <c r="AU996" s="43">
        <f t="shared" si="287"/>
        <v>6.2156033455089459E-2</v>
      </c>
    </row>
    <row r="997" spans="1:47" x14ac:dyDescent="0.35">
      <c r="A997" t="str">
        <f>_xlfn.XLOOKUP(B997,'country codes'!G:G,'country codes'!H:H,,0)</f>
        <v>Togo</v>
      </c>
      <c r="B997" s="34" t="s">
        <v>196</v>
      </c>
      <c r="C997" s="41">
        <v>6926645.5</v>
      </c>
      <c r="D997" s="34" t="s">
        <v>133</v>
      </c>
      <c r="E997" s="34">
        <v>0</v>
      </c>
      <c r="F997" s="41">
        <v>7106229</v>
      </c>
      <c r="G997" s="34">
        <v>0</v>
      </c>
      <c r="I997" s="34">
        <v>0</v>
      </c>
      <c r="K997" s="34">
        <v>407</v>
      </c>
      <c r="M997" s="34">
        <v>276</v>
      </c>
      <c r="O997" s="34">
        <v>454</v>
      </c>
      <c r="P997" s="41">
        <v>8046679</v>
      </c>
      <c r="Q997" s="34">
        <v>460</v>
      </c>
      <c r="R997" s="34">
        <f t="shared" si="270"/>
        <v>857</v>
      </c>
      <c r="T997" s="34">
        <v>518</v>
      </c>
      <c r="V997" s="34">
        <v>589</v>
      </c>
      <c r="X997" s="34">
        <v>446</v>
      </c>
      <c r="Y997" s="41">
        <v>8848698.5000000019</v>
      </c>
      <c r="Z997" s="34">
        <v>0</v>
      </c>
      <c r="AA997" s="34">
        <v>857</v>
      </c>
      <c r="AB997" s="35">
        <f t="shared" si="271"/>
        <v>407</v>
      </c>
      <c r="AC997" s="35">
        <f t="shared" si="272"/>
        <v>518</v>
      </c>
      <c r="AD997" s="35">
        <f t="shared" si="273"/>
        <v>589</v>
      </c>
      <c r="AE997" s="70">
        <f t="shared" si="274"/>
        <v>407</v>
      </c>
      <c r="AF997" s="70">
        <f t="shared" si="275"/>
        <v>2015</v>
      </c>
      <c r="AG997" s="70">
        <f t="shared" si="276"/>
        <v>857</v>
      </c>
      <c r="AH997" s="70" t="str">
        <f t="shared" si="277"/>
        <v>2018 (triag)</v>
      </c>
      <c r="AI997" s="70">
        <f t="shared" si="278"/>
        <v>446</v>
      </c>
      <c r="AJ997" s="70">
        <f t="shared" si="279"/>
        <v>2021</v>
      </c>
      <c r="AK997" s="70" t="str">
        <f t="shared" si="280"/>
        <v>Adjust</v>
      </c>
      <c r="AL997" s="72">
        <f>IF(AK997="Adjust",(_xlfn.XLOOKUP(A997,'Adj factor'!A:A,'Adj factor'!I:I,,0)*AI997),'Aggregate (2)'!AI997)</f>
        <v>539.14998303359357</v>
      </c>
      <c r="AM997" s="72">
        <f t="shared" si="281"/>
        <v>857</v>
      </c>
      <c r="AN997" s="73" t="str">
        <f t="shared" si="282"/>
        <v>Decreasing</v>
      </c>
      <c r="AO997" s="42">
        <f>VLOOKUP(B997,'Growthrates source'!A$2:H$49,8,FALSE)</f>
        <v>-1.0198610590244073E-2</v>
      </c>
      <c r="AP997" s="42">
        <f>VLOOKUP(B997,'Growthrates source'!A$2:I$49,9,FALSE)</f>
        <v>0.13933439758107946</v>
      </c>
      <c r="AQ997" s="41">
        <f t="shared" si="283"/>
        <v>901.83445443399762</v>
      </c>
      <c r="AR997" s="41">
        <f t="shared" si="284"/>
        <v>1301.7191740111762</v>
      </c>
      <c r="AS997" s="43">
        <f t="shared" si="285"/>
        <v>0.57273696077061409</v>
      </c>
      <c r="AT997" s="43">
        <f t="shared" si="286"/>
        <v>1.0650356501110583</v>
      </c>
      <c r="AU997" s="43">
        <f t="shared" si="287"/>
        <v>0.96850401220021209</v>
      </c>
    </row>
    <row r="998" spans="1:47" x14ac:dyDescent="0.35">
      <c r="A998" t="str">
        <f>_xlfn.XLOOKUP(B998,'country codes'!G:G,'country codes'!H:H,,0)</f>
        <v>Togo</v>
      </c>
      <c r="B998" s="34" t="s">
        <v>196</v>
      </c>
      <c r="C998" s="41">
        <v>6926646.5</v>
      </c>
      <c r="D998" s="34" t="s">
        <v>230</v>
      </c>
      <c r="E998" s="34">
        <v>0</v>
      </c>
      <c r="F998" s="41">
        <v>7106229</v>
      </c>
      <c r="G998" s="34">
        <v>0</v>
      </c>
      <c r="I998" s="34">
        <v>0</v>
      </c>
      <c r="K998" s="34">
        <v>0</v>
      </c>
      <c r="M998" s="34">
        <v>0</v>
      </c>
      <c r="O998" s="34">
        <v>0</v>
      </c>
      <c r="P998" s="41">
        <v>8046679</v>
      </c>
      <c r="Q998" s="34">
        <v>0</v>
      </c>
      <c r="R998" s="34">
        <f t="shared" si="270"/>
        <v>1075</v>
      </c>
      <c r="T998" s="34">
        <v>0</v>
      </c>
      <c r="V998" s="34">
        <v>997</v>
      </c>
      <c r="X998" s="34">
        <v>0</v>
      </c>
      <c r="Y998" s="41">
        <v>8848698.5000000019</v>
      </c>
      <c r="Z998" s="34">
        <v>595</v>
      </c>
      <c r="AA998" s="34">
        <v>1075</v>
      </c>
      <c r="AB998" s="35">
        <f t="shared" si="271"/>
        <v>0</v>
      </c>
      <c r="AC998" s="35">
        <f t="shared" si="272"/>
        <v>0</v>
      </c>
      <c r="AD998" s="35">
        <f t="shared" si="273"/>
        <v>997</v>
      </c>
      <c r="AE998" s="70">
        <f t="shared" si="274"/>
        <v>0</v>
      </c>
      <c r="AF998" s="70" t="str">
        <f t="shared" si="275"/>
        <v/>
      </c>
      <c r="AG998" s="70">
        <f t="shared" si="276"/>
        <v>1075</v>
      </c>
      <c r="AH998" s="70" t="str">
        <f t="shared" si="277"/>
        <v>2018 (triag)</v>
      </c>
      <c r="AI998" s="70">
        <f t="shared" si="278"/>
        <v>595</v>
      </c>
      <c r="AJ998" s="70">
        <f t="shared" si="279"/>
        <v>2022</v>
      </c>
      <c r="AK998" s="70" t="str">
        <f t="shared" si="280"/>
        <v>Adjust</v>
      </c>
      <c r="AL998" s="72">
        <f>IF(AK998="Adjust",(_xlfn.XLOOKUP(A998,'Adj factor'!A:A,'Adj factor'!I:I,,0)*AI998),'Aggregate (2)'!AI998)</f>
        <v>719.26959619952504</v>
      </c>
      <c r="AM998" s="72">
        <f t="shared" si="281"/>
        <v>1075</v>
      </c>
      <c r="AN998" s="73" t="str">
        <f t="shared" si="282"/>
        <v>Decreasing</v>
      </c>
      <c r="AO998" s="42">
        <f>VLOOKUP(B998,'Growthrates source'!A$2:H$49,8,FALSE)</f>
        <v>-1.0198610590244073E-2</v>
      </c>
      <c r="AP998" s="42">
        <f>VLOOKUP(B998,'Growthrates source'!A$2:I$49,9,FALSE)</f>
        <v>0.13933439758107946</v>
      </c>
      <c r="AQ998" s="41">
        <f t="shared" si="283"/>
        <v>1131.2392514778851</v>
      </c>
      <c r="AR998" s="41">
        <f t="shared" si="284"/>
        <v>1632.8449382287215</v>
      </c>
      <c r="AS998" s="43">
        <f t="shared" si="285"/>
        <v>0</v>
      </c>
      <c r="AT998" s="43">
        <f t="shared" si="286"/>
        <v>1.3359548703260065</v>
      </c>
      <c r="AU998" s="43">
        <f t="shared" si="287"/>
        <v>1.2148679266222029</v>
      </c>
    </row>
    <row r="999" spans="1:47" x14ac:dyDescent="0.35">
      <c r="A999" t="str">
        <f>_xlfn.XLOOKUP(B999,'country codes'!G:G,'country codes'!H:H,,0)</f>
        <v>Togo</v>
      </c>
      <c r="B999" s="34" t="s">
        <v>196</v>
      </c>
      <c r="C999" s="41">
        <v>6926647.5</v>
      </c>
      <c r="D999" s="34" t="s">
        <v>136</v>
      </c>
      <c r="E999" s="34">
        <v>0</v>
      </c>
      <c r="F999" s="41">
        <v>7106229</v>
      </c>
      <c r="G999" s="34">
        <v>0</v>
      </c>
      <c r="I999" s="34">
        <v>0</v>
      </c>
      <c r="K999" s="34">
        <v>0</v>
      </c>
      <c r="M999" s="34">
        <v>112</v>
      </c>
      <c r="O999" s="34">
        <v>151</v>
      </c>
      <c r="P999" s="41">
        <v>8046679</v>
      </c>
      <c r="Q999" s="34">
        <v>148</v>
      </c>
      <c r="R999" s="34">
        <f t="shared" si="270"/>
        <v>148</v>
      </c>
      <c r="T999" s="34">
        <v>139</v>
      </c>
      <c r="V999" s="34">
        <v>280</v>
      </c>
      <c r="X999" s="34">
        <v>95</v>
      </c>
      <c r="Y999" s="41">
        <v>8848698.5000000019</v>
      </c>
      <c r="Z999" s="34">
        <v>0</v>
      </c>
      <c r="AA999" s="34">
        <v>23</v>
      </c>
      <c r="AB999" s="35">
        <f t="shared" si="271"/>
        <v>0</v>
      </c>
      <c r="AC999" s="35">
        <f t="shared" si="272"/>
        <v>151</v>
      </c>
      <c r="AD999" s="35">
        <f t="shared" si="273"/>
        <v>280</v>
      </c>
      <c r="AE999" s="70">
        <f t="shared" si="274"/>
        <v>0</v>
      </c>
      <c r="AF999" s="70" t="str">
        <f t="shared" si="275"/>
        <v/>
      </c>
      <c r="AG999" s="70">
        <f t="shared" si="276"/>
        <v>148</v>
      </c>
      <c r="AH999" s="70">
        <f t="shared" si="277"/>
        <v>2018</v>
      </c>
      <c r="AI999" s="70">
        <f t="shared" si="278"/>
        <v>95</v>
      </c>
      <c r="AJ999" s="70">
        <f t="shared" si="279"/>
        <v>2021</v>
      </c>
      <c r="AK999" s="70" t="str">
        <f t="shared" si="280"/>
        <v>Adjust</v>
      </c>
      <c r="AL999" s="72">
        <f>IF(AK999="Adjust",(_xlfn.XLOOKUP(A999,'Adj factor'!A:A,'Adj factor'!I:I,,0)*AI999),'Aggregate (2)'!AI999)</f>
        <v>114.84136409908382</v>
      </c>
      <c r="AM999" s="72">
        <f t="shared" si="281"/>
        <v>148</v>
      </c>
      <c r="AN999" s="73" t="str">
        <f t="shared" si="282"/>
        <v>Decreasing</v>
      </c>
      <c r="AO999" s="42">
        <f>VLOOKUP(B999,'Growthrates source'!A$2:H$49,8,FALSE)</f>
        <v>-1.0198610590244073E-2</v>
      </c>
      <c r="AP999" s="42">
        <f>VLOOKUP(B999,'Growthrates source'!A$2:I$49,9,FALSE)</f>
        <v>0.13933439758107946</v>
      </c>
      <c r="AQ999" s="41">
        <f t="shared" si="283"/>
        <v>24.203258403712891</v>
      </c>
      <c r="AR999" s="41">
        <f t="shared" si="284"/>
        <v>34.935287050474976</v>
      </c>
      <c r="AS999" s="43">
        <f t="shared" si="285"/>
        <v>0</v>
      </c>
      <c r="AT999" s="43">
        <f t="shared" si="286"/>
        <v>0.1839268100541851</v>
      </c>
      <c r="AU999" s="43">
        <f t="shared" si="287"/>
        <v>0.16725623547914981</v>
      </c>
    </row>
    <row r="1000" spans="1:47" x14ac:dyDescent="0.35">
      <c r="A1000" t="str">
        <f>_xlfn.XLOOKUP(B1000,'country codes'!G:G,'country codes'!H:H,,0)</f>
        <v>Togo</v>
      </c>
      <c r="B1000" s="34" t="s">
        <v>196</v>
      </c>
      <c r="C1000" s="41">
        <v>6926648.5</v>
      </c>
      <c r="D1000" s="34" t="s">
        <v>231</v>
      </c>
      <c r="E1000" s="34">
        <v>0</v>
      </c>
      <c r="F1000" s="41">
        <v>7106229</v>
      </c>
      <c r="G1000" s="34">
        <v>0</v>
      </c>
      <c r="I1000" s="34">
        <v>0</v>
      </c>
      <c r="K1000" s="34">
        <v>0</v>
      </c>
      <c r="M1000" s="34">
        <v>0</v>
      </c>
      <c r="O1000" s="34">
        <v>0</v>
      </c>
      <c r="P1000" s="41">
        <v>8046679</v>
      </c>
      <c r="Q1000" s="34">
        <v>0</v>
      </c>
      <c r="R1000" s="34">
        <f t="shared" si="270"/>
        <v>0</v>
      </c>
      <c r="T1000" s="34">
        <v>0</v>
      </c>
      <c r="V1000" s="34">
        <v>0</v>
      </c>
      <c r="X1000" s="34">
        <v>0</v>
      </c>
      <c r="Y1000" s="41">
        <v>8848698.5000000019</v>
      </c>
      <c r="Z1000" s="34">
        <v>0</v>
      </c>
      <c r="AA1000" s="34">
        <v>0</v>
      </c>
      <c r="AB1000" s="35">
        <f t="shared" si="271"/>
        <v>0</v>
      </c>
      <c r="AC1000" s="35">
        <f t="shared" si="272"/>
        <v>0</v>
      </c>
      <c r="AD1000" s="35">
        <f t="shared" si="273"/>
        <v>0</v>
      </c>
      <c r="AE1000" s="70">
        <f t="shared" si="274"/>
        <v>0</v>
      </c>
      <c r="AF1000" s="70" t="str">
        <f t="shared" si="275"/>
        <v/>
      </c>
      <c r="AG1000" s="70">
        <f t="shared" si="276"/>
        <v>0</v>
      </c>
      <c r="AH1000" s="70" t="str">
        <f t="shared" si="277"/>
        <v/>
      </c>
      <c r="AI1000" s="70">
        <f t="shared" si="278"/>
        <v>0</v>
      </c>
      <c r="AJ1000" s="70" t="str">
        <f t="shared" si="279"/>
        <v/>
      </c>
      <c r="AK1000" s="70" t="str">
        <f t="shared" si="280"/>
        <v/>
      </c>
      <c r="AL1000" s="72">
        <f>IF(AK1000="Adjust",(_xlfn.XLOOKUP(A1000,'Adj factor'!A:A,'Adj factor'!I:I,,0)*AI1000),'Aggregate (2)'!AI1000)</f>
        <v>0</v>
      </c>
      <c r="AM1000" s="72">
        <f t="shared" si="281"/>
        <v>0</v>
      </c>
      <c r="AN1000" s="73" t="str">
        <f t="shared" si="282"/>
        <v>No change</v>
      </c>
      <c r="AO1000" s="42">
        <f>VLOOKUP(B1000,'Growthrates source'!A$2:H$49,8,FALSE)</f>
        <v>-1.0198610590244073E-2</v>
      </c>
      <c r="AP1000" s="42">
        <f>VLOOKUP(B1000,'Growthrates source'!A$2:I$49,9,FALSE)</f>
        <v>0.13933439758107946</v>
      </c>
      <c r="AQ1000" s="41">
        <f t="shared" si="283"/>
        <v>0</v>
      </c>
      <c r="AR1000" s="41">
        <f t="shared" si="284"/>
        <v>0</v>
      </c>
      <c r="AS1000" s="43">
        <f t="shared" si="285"/>
        <v>0</v>
      </c>
      <c r="AT1000" s="43">
        <f t="shared" si="286"/>
        <v>0</v>
      </c>
      <c r="AU1000" s="43">
        <f t="shared" si="287"/>
        <v>0</v>
      </c>
    </row>
    <row r="1001" spans="1:47" x14ac:dyDescent="0.35">
      <c r="A1001" t="str">
        <f>_xlfn.XLOOKUP(B1001,'country codes'!G:G,'country codes'!H:H,,0)</f>
        <v>Togo</v>
      </c>
      <c r="B1001" s="34" t="s">
        <v>196</v>
      </c>
      <c r="C1001" s="41">
        <v>6926649.5</v>
      </c>
      <c r="D1001" s="34" t="s">
        <v>141</v>
      </c>
      <c r="E1001" s="34">
        <v>0</v>
      </c>
      <c r="F1001" s="41">
        <v>7106229</v>
      </c>
      <c r="G1001" s="34">
        <v>0</v>
      </c>
      <c r="I1001" s="34">
        <v>0</v>
      </c>
      <c r="K1001" s="34">
        <v>0</v>
      </c>
      <c r="M1001" s="34">
        <v>2</v>
      </c>
      <c r="O1001" s="34">
        <v>6</v>
      </c>
      <c r="P1001" s="41">
        <v>8046679</v>
      </c>
      <c r="Q1001" s="34">
        <v>5</v>
      </c>
      <c r="R1001" s="34">
        <f t="shared" si="270"/>
        <v>5</v>
      </c>
      <c r="T1001" s="34">
        <v>4</v>
      </c>
      <c r="V1001" s="34">
        <v>3</v>
      </c>
      <c r="X1001" s="34">
        <v>1</v>
      </c>
      <c r="Y1001" s="41">
        <v>8848698.5000000019</v>
      </c>
      <c r="Z1001" s="34">
        <v>2</v>
      </c>
      <c r="AA1001" s="34">
        <v>2</v>
      </c>
      <c r="AB1001" s="35">
        <f t="shared" si="271"/>
        <v>0</v>
      </c>
      <c r="AC1001" s="35">
        <f t="shared" si="272"/>
        <v>6</v>
      </c>
      <c r="AD1001" s="35">
        <f t="shared" si="273"/>
        <v>3</v>
      </c>
      <c r="AE1001" s="70">
        <f t="shared" si="274"/>
        <v>0</v>
      </c>
      <c r="AF1001" s="70" t="str">
        <f t="shared" si="275"/>
        <v/>
      </c>
      <c r="AG1001" s="70">
        <f t="shared" si="276"/>
        <v>5</v>
      </c>
      <c r="AH1001" s="70">
        <f t="shared" si="277"/>
        <v>2018</v>
      </c>
      <c r="AI1001" s="70">
        <f t="shared" si="278"/>
        <v>2</v>
      </c>
      <c r="AJ1001" s="70">
        <f t="shared" si="279"/>
        <v>2022</v>
      </c>
      <c r="AK1001" s="70" t="str">
        <f t="shared" si="280"/>
        <v>Adjust</v>
      </c>
      <c r="AL1001" s="72">
        <f>IF(AK1001="Adjust",(_xlfn.XLOOKUP(A1001,'Adj factor'!A:A,'Adj factor'!I:I,,0)*AI1001),'Aggregate (2)'!AI1001)</f>
        <v>2.4177129284017647</v>
      </c>
      <c r="AM1001" s="72">
        <f t="shared" si="281"/>
        <v>5</v>
      </c>
      <c r="AN1001" s="73" t="str">
        <f t="shared" si="282"/>
        <v>Decreasing</v>
      </c>
      <c r="AO1001" s="42">
        <f>VLOOKUP(B1001,'Growthrates source'!A$2:H$49,8,FALSE)</f>
        <v>-1.0198610590244073E-2</v>
      </c>
      <c r="AP1001" s="42">
        <f>VLOOKUP(B1001,'Growthrates source'!A$2:I$49,9,FALSE)</f>
        <v>0.13933439758107946</v>
      </c>
      <c r="AQ1001" s="41">
        <f t="shared" si="283"/>
        <v>2.1046311655402512</v>
      </c>
      <c r="AR1001" s="41">
        <f t="shared" si="284"/>
        <v>3.037851047867389</v>
      </c>
      <c r="AS1001" s="43">
        <f t="shared" si="285"/>
        <v>0</v>
      </c>
      <c r="AT1001" s="43">
        <f t="shared" si="286"/>
        <v>6.213743582911658E-3</v>
      </c>
      <c r="AU1001" s="43">
        <f t="shared" si="287"/>
        <v>5.6505484959172231E-3</v>
      </c>
    </row>
    <row r="1002" spans="1:47" x14ac:dyDescent="0.35">
      <c r="A1002" t="str">
        <f>_xlfn.XLOOKUP(B1002,'country codes'!G:G,'country codes'!H:H,,0)</f>
        <v>Togo</v>
      </c>
      <c r="B1002" s="34" t="s">
        <v>196</v>
      </c>
      <c r="C1002" s="41">
        <v>6926650.5</v>
      </c>
      <c r="D1002" s="34" t="s">
        <v>232</v>
      </c>
      <c r="E1002" s="34">
        <v>0</v>
      </c>
      <c r="F1002" s="41">
        <v>7106229</v>
      </c>
      <c r="G1002" s="34">
        <v>0</v>
      </c>
      <c r="I1002" s="34">
        <v>0</v>
      </c>
      <c r="K1002" s="34">
        <v>0</v>
      </c>
      <c r="M1002" s="34">
        <v>1340</v>
      </c>
      <c r="O1002" s="34">
        <v>1364</v>
      </c>
      <c r="P1002" s="41">
        <v>8046679</v>
      </c>
      <c r="Q1002" s="34">
        <v>1353</v>
      </c>
      <c r="R1002" s="34">
        <f t="shared" si="270"/>
        <v>4010</v>
      </c>
      <c r="T1002" s="34">
        <v>1353</v>
      </c>
      <c r="V1002" s="34">
        <v>2137</v>
      </c>
      <c r="X1002" s="34">
        <v>2139</v>
      </c>
      <c r="Y1002" s="41">
        <v>8848698.5000000019</v>
      </c>
      <c r="Z1002" s="34">
        <v>0</v>
      </c>
      <c r="AA1002" s="34">
        <v>4010</v>
      </c>
      <c r="AB1002" s="35">
        <f t="shared" si="271"/>
        <v>0</v>
      </c>
      <c r="AC1002" s="35">
        <f t="shared" si="272"/>
        <v>1364</v>
      </c>
      <c r="AD1002" s="35">
        <f t="shared" si="273"/>
        <v>2139</v>
      </c>
      <c r="AE1002" s="70">
        <f t="shared" si="274"/>
        <v>0</v>
      </c>
      <c r="AF1002" s="70" t="str">
        <f t="shared" si="275"/>
        <v/>
      </c>
      <c r="AG1002" s="70">
        <f t="shared" si="276"/>
        <v>4010</v>
      </c>
      <c r="AH1002" s="70" t="str">
        <f t="shared" si="277"/>
        <v>2018 (triag)</v>
      </c>
      <c r="AI1002" s="70">
        <f t="shared" si="278"/>
        <v>2139</v>
      </c>
      <c r="AJ1002" s="70">
        <f t="shared" si="279"/>
        <v>2021</v>
      </c>
      <c r="AK1002" s="70" t="str">
        <f t="shared" si="280"/>
        <v>Adjust</v>
      </c>
      <c r="AL1002" s="72">
        <f>IF(AK1002="Adjust",(_xlfn.XLOOKUP(A1002,'Adj factor'!A:A,'Adj factor'!I:I,,0)*AI1002),'Aggregate (2)'!AI1002)</f>
        <v>2585.7439769256871</v>
      </c>
      <c r="AM1002" s="72">
        <f t="shared" si="281"/>
        <v>4010</v>
      </c>
      <c r="AN1002" s="73" t="str">
        <f t="shared" si="282"/>
        <v>Decreasing</v>
      </c>
      <c r="AO1002" s="42">
        <f>VLOOKUP(B1002,'Growthrates source'!A$2:H$49,8,FALSE)</f>
        <v>-1.0198610590244073E-2</v>
      </c>
      <c r="AP1002" s="42">
        <f>VLOOKUP(B1002,'Growthrates source'!A$2:I$49,9,FALSE)</f>
        <v>0.13933439758107946</v>
      </c>
      <c r="AQ1002" s="41">
        <f t="shared" si="283"/>
        <v>4219.7854869082039</v>
      </c>
      <c r="AR1002" s="41">
        <f t="shared" si="284"/>
        <v>6090.8913509741151</v>
      </c>
      <c r="AS1002" s="43">
        <f t="shared" si="285"/>
        <v>0</v>
      </c>
      <c r="AT1002" s="43">
        <f t="shared" si="286"/>
        <v>4.9834223534951496</v>
      </c>
      <c r="AU1002" s="43">
        <f t="shared" si="287"/>
        <v>4.5317398937256135</v>
      </c>
    </row>
    <row r="1003" spans="1:47" x14ac:dyDescent="0.35">
      <c r="A1003" t="str">
        <f>_xlfn.XLOOKUP(B1003,'country codes'!G:G,'country codes'!H:H,,0)</f>
        <v>Togo</v>
      </c>
      <c r="B1003" s="34" t="s">
        <v>196</v>
      </c>
      <c r="C1003" s="41">
        <v>6926651.5</v>
      </c>
      <c r="D1003" s="34" t="s">
        <v>233</v>
      </c>
      <c r="E1003" s="34">
        <v>0</v>
      </c>
      <c r="F1003" s="41">
        <v>7106229</v>
      </c>
      <c r="G1003" s="34">
        <v>0</v>
      </c>
      <c r="I1003" s="34">
        <v>0</v>
      </c>
      <c r="K1003" s="34">
        <v>0</v>
      </c>
      <c r="M1003" s="34">
        <v>1264</v>
      </c>
      <c r="O1003" s="34">
        <v>1806</v>
      </c>
      <c r="P1003" s="41">
        <v>8046679</v>
      </c>
      <c r="Q1003" s="34">
        <v>1554</v>
      </c>
      <c r="R1003" s="34">
        <f t="shared" si="270"/>
        <v>1554</v>
      </c>
      <c r="T1003" s="34">
        <v>1948</v>
      </c>
      <c r="V1003" s="34">
        <v>1371</v>
      </c>
      <c r="X1003" s="34">
        <v>0</v>
      </c>
      <c r="Y1003" s="41">
        <v>8848698.5000000019</v>
      </c>
      <c r="Z1003" s="34">
        <v>0</v>
      </c>
      <c r="AA1003" s="34">
        <v>360</v>
      </c>
      <c r="AB1003" s="35">
        <f t="shared" si="271"/>
        <v>0</v>
      </c>
      <c r="AC1003" s="35">
        <f t="shared" si="272"/>
        <v>1948</v>
      </c>
      <c r="AD1003" s="35">
        <f t="shared" si="273"/>
        <v>1371</v>
      </c>
      <c r="AE1003" s="70">
        <f t="shared" si="274"/>
        <v>0</v>
      </c>
      <c r="AF1003" s="70" t="str">
        <f t="shared" si="275"/>
        <v/>
      </c>
      <c r="AG1003" s="70">
        <f t="shared" si="276"/>
        <v>1554</v>
      </c>
      <c r="AH1003" s="70">
        <f t="shared" si="277"/>
        <v>2018</v>
      </c>
      <c r="AI1003" s="70">
        <f t="shared" si="278"/>
        <v>1371</v>
      </c>
      <c r="AJ1003" s="70">
        <f t="shared" si="279"/>
        <v>2020</v>
      </c>
      <c r="AK1003" s="70" t="str">
        <f t="shared" si="280"/>
        <v>Adjust</v>
      </c>
      <c r="AL1003" s="72">
        <f>IF(AK1003="Adjust",(_xlfn.XLOOKUP(A1003,'Adj factor'!A:A,'Adj factor'!I:I,,0)*AI1003),'Aggregate (2)'!AI1003)</f>
        <v>1657.3422124194096</v>
      </c>
      <c r="AM1003" s="72">
        <f t="shared" si="281"/>
        <v>1657.3422124194096</v>
      </c>
      <c r="AN1003" s="73" t="str">
        <f t="shared" si="282"/>
        <v>Increasing</v>
      </c>
      <c r="AO1003" s="42">
        <f>VLOOKUP(B1003,'Growthrates source'!A$2:H$49,8,FALSE)</f>
        <v>-1.0198610590244073E-2</v>
      </c>
      <c r="AP1003" s="42">
        <f>VLOOKUP(B1003,'Growthrates source'!A$2:I$49,9,FALSE)</f>
        <v>0.13933439758107946</v>
      </c>
      <c r="AQ1003" s="41">
        <f t="shared" si="283"/>
        <v>378.83360979724523</v>
      </c>
      <c r="AR1003" s="41">
        <f t="shared" si="284"/>
        <v>546.81318861612999</v>
      </c>
      <c r="AS1003" s="43">
        <f t="shared" si="285"/>
        <v>0</v>
      </c>
      <c r="AT1003" s="43">
        <f t="shared" si="286"/>
        <v>1.9312315055689435</v>
      </c>
      <c r="AU1003" s="43">
        <f t="shared" si="287"/>
        <v>1.8729785091213238</v>
      </c>
    </row>
    <row r="1004" spans="1:47" x14ac:dyDescent="0.35">
      <c r="A1004" t="str">
        <f>_xlfn.XLOOKUP(B1004,'country codes'!G:G,'country codes'!H:H,,0)</f>
        <v>Togo</v>
      </c>
      <c r="B1004" s="34" t="s">
        <v>196</v>
      </c>
      <c r="C1004" s="41">
        <v>6926652.5</v>
      </c>
      <c r="D1004" s="34" t="s">
        <v>134</v>
      </c>
      <c r="E1004" s="34">
        <v>0</v>
      </c>
      <c r="F1004" s="41">
        <v>7106229</v>
      </c>
      <c r="G1004" s="34">
        <v>0</v>
      </c>
      <c r="I1004" s="34">
        <v>0</v>
      </c>
      <c r="K1004" s="34">
        <v>0</v>
      </c>
      <c r="M1004" s="34">
        <v>129</v>
      </c>
      <c r="O1004" s="34">
        <v>201</v>
      </c>
      <c r="P1004" s="41">
        <v>8046679</v>
      </c>
      <c r="Q1004" s="34">
        <v>183</v>
      </c>
      <c r="R1004" s="34">
        <f t="shared" si="270"/>
        <v>615</v>
      </c>
      <c r="T1004" s="34">
        <v>195</v>
      </c>
      <c r="V1004" s="34">
        <v>338</v>
      </c>
      <c r="X1004" s="34">
        <v>149</v>
      </c>
      <c r="Y1004" s="41">
        <v>8848698.5000000019</v>
      </c>
      <c r="Z1004" s="34">
        <v>887</v>
      </c>
      <c r="AA1004" s="34">
        <v>615</v>
      </c>
      <c r="AB1004" s="35">
        <f t="shared" si="271"/>
        <v>0</v>
      </c>
      <c r="AC1004" s="35">
        <f t="shared" si="272"/>
        <v>201</v>
      </c>
      <c r="AD1004" s="35">
        <f t="shared" si="273"/>
        <v>887</v>
      </c>
      <c r="AE1004" s="70">
        <f t="shared" si="274"/>
        <v>0</v>
      </c>
      <c r="AF1004" s="70" t="str">
        <f t="shared" si="275"/>
        <v/>
      </c>
      <c r="AG1004" s="70">
        <f t="shared" si="276"/>
        <v>615</v>
      </c>
      <c r="AH1004" s="70" t="str">
        <f t="shared" si="277"/>
        <v>2018 (triag)</v>
      </c>
      <c r="AI1004" s="70">
        <f t="shared" si="278"/>
        <v>887</v>
      </c>
      <c r="AJ1004" s="70">
        <f t="shared" si="279"/>
        <v>2022</v>
      </c>
      <c r="AK1004" s="70" t="str">
        <f t="shared" si="280"/>
        <v/>
      </c>
      <c r="AL1004" s="72">
        <f>IF(AK1004="Adjust",(_xlfn.XLOOKUP(A1004,'Adj factor'!A:A,'Adj factor'!I:I,,0)*AI1004),'Aggregate (2)'!AI1004)</f>
        <v>887</v>
      </c>
      <c r="AM1004" s="72">
        <f t="shared" si="281"/>
        <v>887</v>
      </c>
      <c r="AN1004" s="73" t="str">
        <f t="shared" si="282"/>
        <v>Increasing</v>
      </c>
      <c r="AO1004" s="42">
        <f>VLOOKUP(B1004,'Growthrates source'!A$2:H$49,8,FALSE)</f>
        <v>-1.0198610590244073E-2</v>
      </c>
      <c r="AP1004" s="42">
        <f>VLOOKUP(B1004,'Growthrates source'!A$2:I$49,9,FALSE)</f>
        <v>0.13933439758107946</v>
      </c>
      <c r="AQ1004" s="41">
        <f t="shared" si="283"/>
        <v>647.17408340362726</v>
      </c>
      <c r="AR1004" s="41">
        <f t="shared" si="284"/>
        <v>934.13919721922207</v>
      </c>
      <c r="AS1004" s="43">
        <f t="shared" si="285"/>
        <v>0</v>
      </c>
      <c r="AT1004" s="43">
        <f t="shared" si="286"/>
        <v>0.764290460698134</v>
      </c>
      <c r="AU1004" s="43">
        <f t="shared" si="287"/>
        <v>1.0024073031757155</v>
      </c>
    </row>
    <row r="1005" spans="1:47" x14ac:dyDescent="0.35">
      <c r="A1005" t="str">
        <f>_xlfn.XLOOKUP(B1005,'country codes'!G:G,'country codes'!H:H,,0)</f>
        <v>Togo</v>
      </c>
      <c r="B1005" s="34" t="s">
        <v>196</v>
      </c>
      <c r="C1005" s="41">
        <v>6926653.5</v>
      </c>
      <c r="D1005" s="34" t="s">
        <v>142</v>
      </c>
      <c r="E1005" s="34">
        <v>0</v>
      </c>
      <c r="F1005" s="41">
        <v>7106229</v>
      </c>
      <c r="G1005" s="34">
        <v>0</v>
      </c>
      <c r="I1005" s="34">
        <v>0</v>
      </c>
      <c r="K1005" s="34">
        <v>0</v>
      </c>
      <c r="M1005" s="34">
        <v>638</v>
      </c>
      <c r="O1005" s="34">
        <v>945</v>
      </c>
      <c r="P1005" s="41">
        <v>8046679</v>
      </c>
      <c r="Q1005" s="34">
        <v>978</v>
      </c>
      <c r="R1005" s="34">
        <f t="shared" si="270"/>
        <v>978</v>
      </c>
      <c r="T1005" s="34">
        <v>817</v>
      </c>
      <c r="V1005" s="34">
        <v>0</v>
      </c>
      <c r="X1005" s="34">
        <v>813</v>
      </c>
      <c r="Y1005" s="41">
        <v>8848698.5000000019</v>
      </c>
      <c r="Z1005" s="34">
        <v>390</v>
      </c>
      <c r="AA1005" s="34">
        <v>0</v>
      </c>
      <c r="AB1005" s="35">
        <f t="shared" si="271"/>
        <v>0</v>
      </c>
      <c r="AC1005" s="35">
        <f t="shared" si="272"/>
        <v>978</v>
      </c>
      <c r="AD1005" s="35">
        <f t="shared" si="273"/>
        <v>813</v>
      </c>
      <c r="AE1005" s="70">
        <f t="shared" si="274"/>
        <v>0</v>
      </c>
      <c r="AF1005" s="70" t="str">
        <f t="shared" si="275"/>
        <v/>
      </c>
      <c r="AG1005" s="70">
        <f t="shared" si="276"/>
        <v>978</v>
      </c>
      <c r="AH1005" s="70">
        <f t="shared" si="277"/>
        <v>2018</v>
      </c>
      <c r="AI1005" s="70">
        <f t="shared" si="278"/>
        <v>390</v>
      </c>
      <c r="AJ1005" s="70">
        <f t="shared" si="279"/>
        <v>2022</v>
      </c>
      <c r="AK1005" s="70" t="str">
        <f t="shared" si="280"/>
        <v>Adjust</v>
      </c>
      <c r="AL1005" s="72">
        <f>IF(AK1005="Adjust",(_xlfn.XLOOKUP(A1005,'Adj factor'!A:A,'Adj factor'!I:I,,0)*AI1005),'Aggregate (2)'!AI1005)</f>
        <v>471.45402103834408</v>
      </c>
      <c r="AM1005" s="72">
        <f t="shared" si="281"/>
        <v>978</v>
      </c>
      <c r="AN1005" s="73" t="str">
        <f t="shared" si="282"/>
        <v>Decreasing</v>
      </c>
      <c r="AO1005" s="42">
        <f>VLOOKUP(B1005,'Growthrates source'!A$2:H$49,8,FALSE)</f>
        <v>-1.0198610590244073E-2</v>
      </c>
      <c r="AP1005" s="42">
        <f>VLOOKUP(B1005,'Growthrates source'!A$2:I$49,9,FALSE)</f>
        <v>0.13933439758107946</v>
      </c>
      <c r="AQ1005" s="41">
        <f t="shared" si="283"/>
        <v>0</v>
      </c>
      <c r="AR1005" s="41">
        <f t="shared" si="284"/>
        <v>0</v>
      </c>
      <c r="AS1005" s="43">
        <f t="shared" si="285"/>
        <v>0</v>
      </c>
      <c r="AT1005" s="43">
        <f t="shared" si="286"/>
        <v>1.2154082448175203</v>
      </c>
      <c r="AU1005" s="43">
        <f t="shared" si="287"/>
        <v>1.1052472858014089</v>
      </c>
    </row>
    <row r="1006" spans="1:47" x14ac:dyDescent="0.35">
      <c r="A1006" t="str">
        <f>_xlfn.XLOOKUP(B1006,'country codes'!G:G,'country codes'!H:H,,0)</f>
        <v>Togo</v>
      </c>
      <c r="B1006" s="34" t="s">
        <v>196</v>
      </c>
      <c r="C1006" s="41">
        <v>6926654.5</v>
      </c>
      <c r="D1006" s="34" t="s">
        <v>83</v>
      </c>
      <c r="E1006" s="34">
        <v>0</v>
      </c>
      <c r="F1006" s="41">
        <v>7106229</v>
      </c>
      <c r="G1006" s="34">
        <v>0</v>
      </c>
      <c r="I1006" s="34">
        <v>0</v>
      </c>
      <c r="K1006" s="34">
        <v>231</v>
      </c>
      <c r="M1006" s="34">
        <v>152</v>
      </c>
      <c r="O1006" s="34">
        <v>174</v>
      </c>
      <c r="P1006" s="41">
        <v>8046679</v>
      </c>
      <c r="Q1006" s="34">
        <v>160</v>
      </c>
      <c r="R1006" s="34">
        <f t="shared" si="270"/>
        <v>252</v>
      </c>
      <c r="T1006" s="34">
        <v>175</v>
      </c>
      <c r="V1006" s="34">
        <v>230</v>
      </c>
      <c r="X1006" s="34">
        <v>161</v>
      </c>
      <c r="Y1006" s="41">
        <v>8848698.5000000019</v>
      </c>
      <c r="Z1006" s="34">
        <v>183</v>
      </c>
      <c r="AA1006" s="34">
        <v>252</v>
      </c>
      <c r="AB1006" s="35">
        <f t="shared" si="271"/>
        <v>231</v>
      </c>
      <c r="AC1006" s="35">
        <f t="shared" si="272"/>
        <v>175</v>
      </c>
      <c r="AD1006" s="35">
        <f t="shared" si="273"/>
        <v>230</v>
      </c>
      <c r="AE1006" s="70">
        <f t="shared" si="274"/>
        <v>231</v>
      </c>
      <c r="AF1006" s="70">
        <f t="shared" si="275"/>
        <v>2015</v>
      </c>
      <c r="AG1006" s="70">
        <f t="shared" si="276"/>
        <v>252</v>
      </c>
      <c r="AH1006" s="70" t="str">
        <f t="shared" si="277"/>
        <v>2018 (triag)</v>
      </c>
      <c r="AI1006" s="70">
        <f t="shared" si="278"/>
        <v>183</v>
      </c>
      <c r="AJ1006" s="70">
        <f t="shared" si="279"/>
        <v>2022</v>
      </c>
      <c r="AK1006" s="70" t="str">
        <f t="shared" si="280"/>
        <v>Adjust</v>
      </c>
      <c r="AL1006" s="72">
        <f>IF(AK1006="Adjust",(_xlfn.XLOOKUP(A1006,'Adj factor'!A:A,'Adj factor'!I:I,,0)*AI1006),'Aggregate (2)'!AI1006)</f>
        <v>221.22073294876148</v>
      </c>
      <c r="AM1006" s="72">
        <f t="shared" si="281"/>
        <v>252</v>
      </c>
      <c r="AN1006" s="73" t="str">
        <f t="shared" si="282"/>
        <v>Decreasing</v>
      </c>
      <c r="AO1006" s="42">
        <f>VLOOKUP(B1006,'Growthrates source'!A$2:H$49,8,FALSE)</f>
        <v>-1.0198610590244073E-2</v>
      </c>
      <c r="AP1006" s="42">
        <f>VLOOKUP(B1006,'Growthrates source'!A$2:I$49,9,FALSE)</f>
        <v>0.13933439758107946</v>
      </c>
      <c r="AQ1006" s="41">
        <f t="shared" si="283"/>
        <v>265.18352685807167</v>
      </c>
      <c r="AR1006" s="41">
        <f t="shared" si="284"/>
        <v>382.76923203129104</v>
      </c>
      <c r="AS1006" s="43">
        <f t="shared" si="285"/>
        <v>0.32506692368061879</v>
      </c>
      <c r="AT1006" s="43">
        <f t="shared" si="286"/>
        <v>0.31317267657874759</v>
      </c>
      <c r="AU1006" s="43">
        <f t="shared" si="287"/>
        <v>0.28478764419422803</v>
      </c>
    </row>
    <row r="1007" spans="1:47" x14ac:dyDescent="0.35">
      <c r="A1007" t="str">
        <f>_xlfn.XLOOKUP(B1007,'country codes'!G:G,'country codes'!H:H,,0)</f>
        <v>Togo</v>
      </c>
      <c r="B1007" s="34" t="s">
        <v>196</v>
      </c>
      <c r="C1007" s="41">
        <v>6926655.5</v>
      </c>
      <c r="D1007" s="34" t="s">
        <v>84</v>
      </c>
      <c r="E1007" s="34">
        <v>0</v>
      </c>
      <c r="F1007" s="41">
        <v>7106229</v>
      </c>
      <c r="G1007" s="34">
        <v>0</v>
      </c>
      <c r="I1007" s="34">
        <v>0</v>
      </c>
      <c r="K1007" s="34">
        <v>0</v>
      </c>
      <c r="M1007" s="34">
        <v>14</v>
      </c>
      <c r="O1007" s="34">
        <v>62</v>
      </c>
      <c r="P1007" s="41">
        <v>8046679</v>
      </c>
      <c r="Q1007" s="34">
        <v>62</v>
      </c>
      <c r="R1007" s="34">
        <f t="shared" si="270"/>
        <v>62</v>
      </c>
      <c r="T1007" s="34">
        <v>62</v>
      </c>
      <c r="V1007" s="34">
        <v>66</v>
      </c>
      <c r="X1007" s="34">
        <v>56</v>
      </c>
      <c r="Y1007" s="41">
        <v>8848698.5000000019</v>
      </c>
      <c r="Z1007" s="34">
        <v>0</v>
      </c>
      <c r="AA1007" s="34">
        <v>0</v>
      </c>
      <c r="AB1007" s="35">
        <f t="shared" si="271"/>
        <v>0</v>
      </c>
      <c r="AC1007" s="35">
        <f t="shared" si="272"/>
        <v>62</v>
      </c>
      <c r="AD1007" s="35">
        <f t="shared" si="273"/>
        <v>66</v>
      </c>
      <c r="AE1007" s="70">
        <f t="shared" si="274"/>
        <v>0</v>
      </c>
      <c r="AF1007" s="70" t="str">
        <f t="shared" si="275"/>
        <v/>
      </c>
      <c r="AG1007" s="70">
        <f t="shared" si="276"/>
        <v>62</v>
      </c>
      <c r="AH1007" s="70">
        <f t="shared" si="277"/>
        <v>2017</v>
      </c>
      <c r="AI1007" s="70">
        <f t="shared" si="278"/>
        <v>56</v>
      </c>
      <c r="AJ1007" s="70">
        <f t="shared" si="279"/>
        <v>2021</v>
      </c>
      <c r="AK1007" s="70" t="str">
        <f t="shared" si="280"/>
        <v>Adjust</v>
      </c>
      <c r="AL1007" s="72">
        <f>IF(AK1007="Adjust",(_xlfn.XLOOKUP(A1007,'Adj factor'!A:A,'Adj factor'!I:I,,0)*AI1007),'Aggregate (2)'!AI1007)</f>
        <v>67.695961995249405</v>
      </c>
      <c r="AM1007" s="72">
        <f t="shared" si="281"/>
        <v>67.695961995249405</v>
      </c>
      <c r="AN1007" s="73" t="str">
        <f t="shared" si="282"/>
        <v>Increasing</v>
      </c>
      <c r="AO1007" s="42">
        <f>VLOOKUP(B1007,'Growthrates source'!A$2:H$49,8,FALSE)</f>
        <v>-1.0198610590244073E-2</v>
      </c>
      <c r="AP1007" s="42">
        <f>VLOOKUP(B1007,'Growthrates source'!A$2:I$49,9,FALSE)</f>
        <v>0.13933439758107946</v>
      </c>
      <c r="AQ1007" s="41">
        <f t="shared" si="283"/>
        <v>0</v>
      </c>
      <c r="AR1007" s="41">
        <f t="shared" si="284"/>
        <v>0</v>
      </c>
      <c r="AS1007" s="43">
        <f t="shared" si="285"/>
        <v>0</v>
      </c>
      <c r="AT1007" s="43">
        <f t="shared" si="286"/>
        <v>7.705042042810456E-2</v>
      </c>
      <c r="AU1007" s="43">
        <f t="shared" si="287"/>
        <v>7.6503863246385209E-2</v>
      </c>
    </row>
    <row r="1008" spans="1:47" x14ac:dyDescent="0.35">
      <c r="A1008" t="str">
        <f>_xlfn.XLOOKUP(B1008,'country codes'!G:G,'country codes'!H:H,,0)</f>
        <v>Togo</v>
      </c>
      <c r="B1008" s="34" t="s">
        <v>196</v>
      </c>
      <c r="C1008" s="41">
        <v>6926656.5</v>
      </c>
      <c r="D1008" s="34" t="s">
        <v>126</v>
      </c>
      <c r="E1008" s="34">
        <v>0</v>
      </c>
      <c r="F1008" s="41">
        <v>7106229</v>
      </c>
      <c r="G1008" s="34">
        <v>0</v>
      </c>
      <c r="I1008" s="34">
        <v>0</v>
      </c>
      <c r="K1008" s="34">
        <v>0</v>
      </c>
      <c r="M1008" s="34">
        <v>9</v>
      </c>
      <c r="O1008" s="34">
        <v>21</v>
      </c>
      <c r="P1008" s="41">
        <v>8046679</v>
      </c>
      <c r="Q1008" s="34">
        <v>25</v>
      </c>
      <c r="R1008" s="34">
        <f t="shared" si="270"/>
        <v>25</v>
      </c>
      <c r="T1008" s="34">
        <v>35</v>
      </c>
      <c r="V1008" s="34">
        <v>83</v>
      </c>
      <c r="X1008" s="34">
        <v>33</v>
      </c>
      <c r="Y1008" s="41">
        <v>8848698.5000000019</v>
      </c>
      <c r="Z1008" s="34">
        <v>0</v>
      </c>
      <c r="AA1008" s="34">
        <v>0</v>
      </c>
      <c r="AB1008" s="35">
        <f t="shared" si="271"/>
        <v>0</v>
      </c>
      <c r="AC1008" s="35">
        <f t="shared" si="272"/>
        <v>35</v>
      </c>
      <c r="AD1008" s="35">
        <f t="shared" si="273"/>
        <v>83</v>
      </c>
      <c r="AE1008" s="70">
        <f t="shared" si="274"/>
        <v>0</v>
      </c>
      <c r="AF1008" s="70" t="str">
        <f t="shared" si="275"/>
        <v/>
      </c>
      <c r="AG1008" s="70">
        <f t="shared" si="276"/>
        <v>25</v>
      </c>
      <c r="AH1008" s="70">
        <f t="shared" si="277"/>
        <v>2018</v>
      </c>
      <c r="AI1008" s="70">
        <f t="shared" si="278"/>
        <v>33</v>
      </c>
      <c r="AJ1008" s="70">
        <f t="shared" si="279"/>
        <v>2021</v>
      </c>
      <c r="AK1008" s="70" t="str">
        <f t="shared" si="280"/>
        <v/>
      </c>
      <c r="AL1008" s="72">
        <f>IF(AK1008="Adjust",(_xlfn.XLOOKUP(A1008,'Adj factor'!A:A,'Adj factor'!I:I,,0)*AI1008),'Aggregate (2)'!AI1008)</f>
        <v>33</v>
      </c>
      <c r="AM1008" s="72">
        <f t="shared" si="281"/>
        <v>33</v>
      </c>
      <c r="AN1008" s="73" t="str">
        <f t="shared" si="282"/>
        <v>Increasing</v>
      </c>
      <c r="AO1008" s="42">
        <f>VLOOKUP(B1008,'Growthrates source'!A$2:H$49,8,FALSE)</f>
        <v>-1.0198610590244073E-2</v>
      </c>
      <c r="AP1008" s="42">
        <f>VLOOKUP(B1008,'Growthrates source'!A$2:I$49,9,FALSE)</f>
        <v>0.13933439758107946</v>
      </c>
      <c r="AQ1008" s="41">
        <f t="shared" si="283"/>
        <v>0</v>
      </c>
      <c r="AR1008" s="41">
        <f t="shared" si="284"/>
        <v>0</v>
      </c>
      <c r="AS1008" s="43">
        <f t="shared" si="285"/>
        <v>0</v>
      </c>
      <c r="AT1008" s="43">
        <f t="shared" si="286"/>
        <v>3.1068717914558293E-2</v>
      </c>
      <c r="AU1008" s="43">
        <f t="shared" si="287"/>
        <v>3.7293620073053674E-2</v>
      </c>
    </row>
    <row r="1009" spans="1:47" x14ac:dyDescent="0.35">
      <c r="A1009" t="str">
        <f>_xlfn.XLOOKUP(B1009,'country codes'!G:G,'country codes'!H:H,,0)</f>
        <v>Togo</v>
      </c>
      <c r="B1009" s="34" t="s">
        <v>196</v>
      </c>
      <c r="C1009" s="41">
        <v>6926657.5</v>
      </c>
      <c r="D1009" s="34" t="s">
        <v>87</v>
      </c>
      <c r="E1009" s="34">
        <v>0</v>
      </c>
      <c r="F1009" s="41">
        <v>7106229</v>
      </c>
      <c r="G1009" s="34">
        <v>0</v>
      </c>
      <c r="I1009" s="34">
        <v>0</v>
      </c>
      <c r="K1009" s="34">
        <v>0</v>
      </c>
      <c r="M1009" s="34">
        <v>0</v>
      </c>
      <c r="O1009" s="34">
        <v>0</v>
      </c>
      <c r="P1009" s="41">
        <v>8046679</v>
      </c>
      <c r="Q1009" s="34">
        <v>0</v>
      </c>
      <c r="R1009" s="34">
        <f t="shared" si="270"/>
        <v>987</v>
      </c>
      <c r="T1009" s="34">
        <v>0</v>
      </c>
      <c r="V1009" s="34">
        <v>0</v>
      </c>
      <c r="X1009" s="34">
        <v>0</v>
      </c>
      <c r="Y1009" s="41">
        <v>8848698.5000000019</v>
      </c>
      <c r="Z1009" s="34">
        <v>0</v>
      </c>
      <c r="AA1009" s="34">
        <v>987</v>
      </c>
      <c r="AB1009" s="35">
        <f t="shared" si="271"/>
        <v>0</v>
      </c>
      <c r="AC1009" s="35">
        <f t="shared" si="272"/>
        <v>0</v>
      </c>
      <c r="AD1009" s="35">
        <f t="shared" si="273"/>
        <v>0</v>
      </c>
      <c r="AE1009" s="70">
        <f t="shared" si="274"/>
        <v>0</v>
      </c>
      <c r="AF1009" s="70" t="str">
        <f t="shared" si="275"/>
        <v/>
      </c>
      <c r="AG1009" s="70">
        <f t="shared" si="276"/>
        <v>987</v>
      </c>
      <c r="AH1009" s="70" t="str">
        <f t="shared" si="277"/>
        <v>2018 (triag)</v>
      </c>
      <c r="AI1009" s="70">
        <f t="shared" si="278"/>
        <v>987</v>
      </c>
      <c r="AJ1009" s="70" t="str">
        <f t="shared" si="279"/>
        <v>2018 (triag)</v>
      </c>
      <c r="AK1009" s="70" t="str">
        <f t="shared" si="280"/>
        <v/>
      </c>
      <c r="AL1009" s="72">
        <f>IF(AK1009="Adjust",(_xlfn.XLOOKUP(A1009,'Adj factor'!A:A,'Adj factor'!I:I,,0)*AI1009),'Aggregate (2)'!AI1009)</f>
        <v>987</v>
      </c>
      <c r="AM1009" s="72">
        <f t="shared" si="281"/>
        <v>987</v>
      </c>
      <c r="AN1009" s="73" t="str">
        <f t="shared" si="282"/>
        <v>No change</v>
      </c>
      <c r="AO1009" s="42">
        <f>VLOOKUP(B1009,'Growthrates source'!A$2:H$49,8,FALSE)</f>
        <v>-1.0198610590244073E-2</v>
      </c>
      <c r="AP1009" s="42">
        <f>VLOOKUP(B1009,'Growthrates source'!A$2:I$49,9,FALSE)</f>
        <v>0.13933439758107946</v>
      </c>
      <c r="AQ1009" s="41">
        <f t="shared" si="283"/>
        <v>1038.6354801941141</v>
      </c>
      <c r="AR1009" s="41">
        <f t="shared" si="284"/>
        <v>1499.1794921225564</v>
      </c>
      <c r="AS1009" s="43">
        <f t="shared" si="285"/>
        <v>0</v>
      </c>
      <c r="AT1009" s="43">
        <f t="shared" si="286"/>
        <v>1.2265929832667612</v>
      </c>
      <c r="AU1009" s="43">
        <f t="shared" si="287"/>
        <v>1.1154182730940598</v>
      </c>
    </row>
    <row r="1010" spans="1:47" x14ac:dyDescent="0.35">
      <c r="A1010" t="str">
        <f>_xlfn.XLOOKUP(B1010,'country codes'!G:G,'country codes'!H:H,,0)</f>
        <v>Tanzania</v>
      </c>
      <c r="B1010" s="34" t="s">
        <v>198</v>
      </c>
      <c r="C1010" s="41">
        <v>47786137.499999993</v>
      </c>
      <c r="D1010" s="34" t="s">
        <v>135</v>
      </c>
      <c r="E1010" s="34">
        <v>2962</v>
      </c>
      <c r="F1010" s="41">
        <v>49253643.5</v>
      </c>
      <c r="G1010" s="34">
        <v>0</v>
      </c>
      <c r="H1010" s="34">
        <v>50814551.500000022</v>
      </c>
      <c r="I1010" s="34">
        <v>6036</v>
      </c>
      <c r="J1010" s="34">
        <v>52542823.5</v>
      </c>
      <c r="K1010" s="34">
        <v>0</v>
      </c>
      <c r="L1010" s="34">
        <v>54401801.500000007</v>
      </c>
      <c r="M1010" s="34">
        <v>67</v>
      </c>
      <c r="N1010" s="34">
        <v>56267032.000000007</v>
      </c>
      <c r="O1010" s="34">
        <v>0</v>
      </c>
      <c r="P1010" s="41">
        <v>58090443.000000007</v>
      </c>
      <c r="Q1010" s="34">
        <v>5770</v>
      </c>
      <c r="R1010" s="34">
        <f t="shared" si="270"/>
        <v>5770</v>
      </c>
      <c r="S1010" s="34">
        <v>59872579</v>
      </c>
      <c r="T1010" s="34">
        <v>0</v>
      </c>
      <c r="U1010" s="34">
        <v>61704517.99999997</v>
      </c>
      <c r="V1010" s="34">
        <v>0</v>
      </c>
      <c r="W1010" s="34">
        <v>63588333.999999993</v>
      </c>
      <c r="X1010" s="34">
        <v>0</v>
      </c>
      <c r="Y1010" s="41">
        <v>65497748.000000045</v>
      </c>
      <c r="Z1010" s="34">
        <v>17386</v>
      </c>
      <c r="AA1010" s="34">
        <v>2885</v>
      </c>
      <c r="AB1010" s="35">
        <f t="shared" si="271"/>
        <v>6036</v>
      </c>
      <c r="AC1010" s="35">
        <f t="shared" si="272"/>
        <v>5770</v>
      </c>
      <c r="AD1010" s="35">
        <f t="shared" si="273"/>
        <v>17386</v>
      </c>
      <c r="AE1010" s="70">
        <f t="shared" si="274"/>
        <v>2962</v>
      </c>
      <c r="AF1010" s="70">
        <f t="shared" si="275"/>
        <v>2012</v>
      </c>
      <c r="AG1010" s="70">
        <f t="shared" si="276"/>
        <v>5770</v>
      </c>
      <c r="AH1010" s="70">
        <f t="shared" si="277"/>
        <v>2018</v>
      </c>
      <c r="AI1010" s="70">
        <f t="shared" si="278"/>
        <v>17386</v>
      </c>
      <c r="AJ1010" s="70">
        <f t="shared" si="279"/>
        <v>2022</v>
      </c>
      <c r="AK1010" s="70" t="str">
        <f t="shared" si="280"/>
        <v/>
      </c>
      <c r="AL1010" s="72">
        <f>IF(AK1010="Adjust",(_xlfn.XLOOKUP(A1010,'Adj factor'!A:A,'Adj factor'!I:I,,0)*AI1010),'Aggregate (2)'!AI1010)</f>
        <v>17386</v>
      </c>
      <c r="AM1010" s="72">
        <f t="shared" si="281"/>
        <v>17386</v>
      </c>
      <c r="AN1010" s="73" t="str">
        <f t="shared" si="282"/>
        <v>Increasing</v>
      </c>
      <c r="AO1010" s="42">
        <f>VLOOKUP(B1010,'Growthrates source'!A$2:H$49,8,FALSE)</f>
        <v>0.14011618556211447</v>
      </c>
      <c r="AP1010" s="42">
        <f>VLOOKUP(B1010,'Growthrates source'!A$2:I$49,9,FALSE)</f>
        <v>5.4673730437993617E-2</v>
      </c>
      <c r="AQ1010" s="41">
        <f t="shared" si="283"/>
        <v>1431.8165777191211</v>
      </c>
      <c r="AR1010" s="41">
        <f t="shared" si="284"/>
        <v>3399.2203322246123</v>
      </c>
      <c r="AS1010" s="43">
        <f t="shared" si="285"/>
        <v>0.60137683012222232</v>
      </c>
      <c r="AT1010" s="43">
        <f t="shared" si="286"/>
        <v>0.99327870507029858</v>
      </c>
      <c r="AU1010" s="43">
        <f t="shared" si="287"/>
        <v>2.6544424092260375</v>
      </c>
    </row>
    <row r="1011" spans="1:47" x14ac:dyDescent="0.35">
      <c r="A1011" t="str">
        <f>_xlfn.XLOOKUP(B1011,'country codes'!G:G,'country codes'!H:H,,0)</f>
        <v>Tanzania</v>
      </c>
      <c r="B1011" s="34" t="s">
        <v>198</v>
      </c>
      <c r="C1011" s="41">
        <v>47786138.5</v>
      </c>
      <c r="D1011" s="34" t="s">
        <v>139</v>
      </c>
      <c r="E1011" s="34">
        <v>41600</v>
      </c>
      <c r="F1011" s="41">
        <v>49253643.5</v>
      </c>
      <c r="G1011" s="34">
        <v>0</v>
      </c>
      <c r="I1011" s="34">
        <v>43104</v>
      </c>
      <c r="K1011" s="34">
        <v>0</v>
      </c>
      <c r="M1011" s="34">
        <v>0</v>
      </c>
      <c r="O1011" s="34">
        <v>63880</v>
      </c>
      <c r="P1011" s="41">
        <v>58090443.000000007</v>
      </c>
      <c r="Q1011" s="34">
        <v>63880</v>
      </c>
      <c r="R1011" s="34">
        <f t="shared" si="270"/>
        <v>63880</v>
      </c>
      <c r="T1011" s="34">
        <v>0</v>
      </c>
      <c r="V1011" s="34">
        <v>0</v>
      </c>
      <c r="X1011" s="34">
        <v>0</v>
      </c>
      <c r="Y1011" s="41">
        <v>65497748.000000045</v>
      </c>
      <c r="Z1011" s="34">
        <v>0</v>
      </c>
      <c r="AA1011" s="34">
        <v>31940</v>
      </c>
      <c r="AB1011" s="35">
        <f t="shared" si="271"/>
        <v>43104</v>
      </c>
      <c r="AC1011" s="35">
        <f t="shared" si="272"/>
        <v>63880</v>
      </c>
      <c r="AD1011" s="35">
        <f t="shared" si="273"/>
        <v>0</v>
      </c>
      <c r="AE1011" s="70">
        <f t="shared" si="274"/>
        <v>41600</v>
      </c>
      <c r="AF1011" s="70">
        <f t="shared" si="275"/>
        <v>2012</v>
      </c>
      <c r="AG1011" s="70">
        <f t="shared" si="276"/>
        <v>63880</v>
      </c>
      <c r="AH1011" s="70">
        <f t="shared" si="277"/>
        <v>2017</v>
      </c>
      <c r="AI1011" s="70">
        <f t="shared" si="278"/>
        <v>63880</v>
      </c>
      <c r="AJ1011" s="70">
        <f t="shared" si="279"/>
        <v>2017</v>
      </c>
      <c r="AK1011" s="70" t="str">
        <f t="shared" si="280"/>
        <v/>
      </c>
      <c r="AL1011" s="72">
        <f>IF(AK1011="Adjust",(_xlfn.XLOOKUP(A1011,'Adj factor'!A:A,'Adj factor'!I:I,,0)*AI1011),'Aggregate (2)'!AI1011)</f>
        <v>63880</v>
      </c>
      <c r="AM1011" s="72">
        <f t="shared" si="281"/>
        <v>63880</v>
      </c>
      <c r="AN1011" s="73" t="str">
        <f t="shared" si="282"/>
        <v>No change</v>
      </c>
      <c r="AO1011" s="42">
        <f>VLOOKUP(B1011,'Growthrates source'!A$2:H$49,8,FALSE)</f>
        <v>0.14011618556211447</v>
      </c>
      <c r="AP1011" s="42">
        <f>VLOOKUP(B1011,'Growthrates source'!A$2:I$49,9,FALSE)</f>
        <v>5.4673730437993617E-2</v>
      </c>
      <c r="AQ1011" s="41">
        <f t="shared" si="283"/>
        <v>15851.723220918104</v>
      </c>
      <c r="AR1011" s="41">
        <f t="shared" si="284"/>
        <v>37632.962707540421</v>
      </c>
      <c r="AS1011" s="43">
        <f t="shared" si="285"/>
        <v>8.4460756695085912</v>
      </c>
      <c r="AT1011" s="43">
        <f t="shared" si="286"/>
        <v>10.99664535180081</v>
      </c>
      <c r="AU1011" s="43">
        <f t="shared" si="287"/>
        <v>9.7530070804877074</v>
      </c>
    </row>
    <row r="1012" spans="1:47" x14ac:dyDescent="0.35">
      <c r="A1012" t="str">
        <f>_xlfn.XLOOKUP(B1012,'country codes'!G:G,'country codes'!H:H,,0)</f>
        <v>Tanzania</v>
      </c>
      <c r="B1012" s="34" t="s">
        <v>198</v>
      </c>
      <c r="C1012" s="41">
        <v>47786139.5</v>
      </c>
      <c r="D1012" s="34" t="s">
        <v>138</v>
      </c>
      <c r="E1012" s="34">
        <v>0</v>
      </c>
      <c r="F1012" s="41">
        <v>49253643.5</v>
      </c>
      <c r="G1012" s="34">
        <v>0</v>
      </c>
      <c r="I1012" s="34">
        <v>0</v>
      </c>
      <c r="K1012" s="34">
        <v>0</v>
      </c>
      <c r="M1012" s="34">
        <v>0</v>
      </c>
      <c r="O1012" s="34">
        <v>0</v>
      </c>
      <c r="P1012" s="41">
        <v>58090443.000000007</v>
      </c>
      <c r="Q1012" s="34">
        <v>0</v>
      </c>
      <c r="R1012" s="34">
        <f t="shared" si="270"/>
        <v>0</v>
      </c>
      <c r="T1012" s="34">
        <v>0</v>
      </c>
      <c r="V1012" s="34">
        <v>0</v>
      </c>
      <c r="X1012" s="34">
        <v>0</v>
      </c>
      <c r="Y1012" s="41">
        <v>65497748.000000045</v>
      </c>
      <c r="Z1012" s="34">
        <v>0</v>
      </c>
      <c r="AA1012" s="34">
        <v>0</v>
      </c>
      <c r="AB1012" s="35">
        <f t="shared" si="271"/>
        <v>0</v>
      </c>
      <c r="AC1012" s="35">
        <f t="shared" si="272"/>
        <v>0</v>
      </c>
      <c r="AD1012" s="35">
        <f t="shared" si="273"/>
        <v>0</v>
      </c>
      <c r="AE1012" s="70">
        <f t="shared" si="274"/>
        <v>0</v>
      </c>
      <c r="AF1012" s="70" t="str">
        <f t="shared" si="275"/>
        <v/>
      </c>
      <c r="AG1012" s="70">
        <f t="shared" si="276"/>
        <v>0</v>
      </c>
      <c r="AH1012" s="70" t="str">
        <f t="shared" si="277"/>
        <v/>
      </c>
      <c r="AI1012" s="70">
        <f t="shared" si="278"/>
        <v>0</v>
      </c>
      <c r="AJ1012" s="70" t="str">
        <f t="shared" si="279"/>
        <v/>
      </c>
      <c r="AK1012" s="70" t="str">
        <f t="shared" si="280"/>
        <v/>
      </c>
      <c r="AL1012" s="72">
        <f>IF(AK1012="Adjust",(_xlfn.XLOOKUP(A1012,'Adj factor'!A:A,'Adj factor'!I:I,,0)*AI1012),'Aggregate (2)'!AI1012)</f>
        <v>0</v>
      </c>
      <c r="AM1012" s="72">
        <f t="shared" si="281"/>
        <v>0</v>
      </c>
      <c r="AN1012" s="73" t="str">
        <f t="shared" si="282"/>
        <v>No change</v>
      </c>
      <c r="AO1012" s="42">
        <f>VLOOKUP(B1012,'Growthrates source'!A$2:H$49,8,FALSE)</f>
        <v>0.14011618556211447</v>
      </c>
      <c r="AP1012" s="42">
        <f>VLOOKUP(B1012,'Growthrates source'!A$2:I$49,9,FALSE)</f>
        <v>5.4673730437993617E-2</v>
      </c>
      <c r="AQ1012" s="41">
        <f t="shared" si="283"/>
        <v>0</v>
      </c>
      <c r="AR1012" s="41">
        <f t="shared" si="284"/>
        <v>0</v>
      </c>
      <c r="AS1012" s="43">
        <f t="shared" si="285"/>
        <v>0</v>
      </c>
      <c r="AT1012" s="43">
        <f t="shared" si="286"/>
        <v>0</v>
      </c>
      <c r="AU1012" s="43">
        <f t="shared" si="287"/>
        <v>0</v>
      </c>
    </row>
    <row r="1013" spans="1:47" x14ac:dyDescent="0.35">
      <c r="A1013" t="str">
        <f>_xlfn.XLOOKUP(B1013,'country codes'!G:G,'country codes'!H:H,,0)</f>
        <v>Tanzania</v>
      </c>
      <c r="B1013" s="34" t="s">
        <v>198</v>
      </c>
      <c r="C1013" s="41">
        <v>47786140.5</v>
      </c>
      <c r="D1013" s="34" t="s">
        <v>82</v>
      </c>
      <c r="E1013" s="34">
        <v>20962</v>
      </c>
      <c r="F1013" s="41">
        <v>49253643.5</v>
      </c>
      <c r="G1013" s="34">
        <v>0</v>
      </c>
      <c r="I1013" s="34">
        <v>0</v>
      </c>
      <c r="K1013" s="34">
        <v>53</v>
      </c>
      <c r="M1013" s="34">
        <v>1200</v>
      </c>
      <c r="O1013" s="34">
        <v>1223</v>
      </c>
      <c r="P1013" s="41">
        <v>58090443.000000007</v>
      </c>
      <c r="Q1013" s="34">
        <v>378</v>
      </c>
      <c r="R1013" s="34">
        <f t="shared" si="270"/>
        <v>1845</v>
      </c>
      <c r="T1013" s="34">
        <v>0</v>
      </c>
      <c r="V1013" s="34">
        <v>0</v>
      </c>
      <c r="X1013" s="34">
        <v>16</v>
      </c>
      <c r="Y1013" s="41">
        <v>65497748.000000045</v>
      </c>
      <c r="Z1013" s="34">
        <v>656</v>
      </c>
      <c r="AA1013" s="34">
        <v>1845</v>
      </c>
      <c r="AB1013" s="35">
        <f t="shared" si="271"/>
        <v>20962</v>
      </c>
      <c r="AC1013" s="35">
        <f t="shared" si="272"/>
        <v>1223</v>
      </c>
      <c r="AD1013" s="35">
        <f t="shared" si="273"/>
        <v>656</v>
      </c>
      <c r="AE1013" s="70">
        <f t="shared" si="274"/>
        <v>20962</v>
      </c>
      <c r="AF1013" s="70">
        <f t="shared" si="275"/>
        <v>2012</v>
      </c>
      <c r="AG1013" s="70">
        <f t="shared" si="276"/>
        <v>1845</v>
      </c>
      <c r="AH1013" s="70" t="str">
        <f t="shared" si="277"/>
        <v>2018 (triag)</v>
      </c>
      <c r="AI1013" s="70">
        <f t="shared" si="278"/>
        <v>656</v>
      </c>
      <c r="AJ1013" s="70">
        <f t="shared" si="279"/>
        <v>2022</v>
      </c>
      <c r="AK1013" s="70" t="str">
        <f t="shared" si="280"/>
        <v>Adjust</v>
      </c>
      <c r="AL1013" s="72">
        <f>IF(AK1013="Adjust",(_xlfn.XLOOKUP(A1013,'Adj factor'!A:A,'Adj factor'!I:I,,0)*AI1013),'Aggregate (2)'!AI1013)</f>
        <v>849.84951128761736</v>
      </c>
      <c r="AM1013" s="72">
        <f t="shared" si="281"/>
        <v>1845</v>
      </c>
      <c r="AN1013" s="73" t="str">
        <f t="shared" si="282"/>
        <v>Decreasing</v>
      </c>
      <c r="AO1013" s="42">
        <f>VLOOKUP(B1013,'Growthrates source'!A$2:H$49,8,FALSE)</f>
        <v>0.14011618556211447</v>
      </c>
      <c r="AP1013" s="42">
        <f>VLOOKUP(B1013,'Growthrates source'!A$2:I$49,9,FALSE)</f>
        <v>5.4673730437993617E-2</v>
      </c>
      <c r="AQ1013" s="41">
        <f t="shared" si="283"/>
        <v>915.66779406994056</v>
      </c>
      <c r="AR1013" s="41">
        <f t="shared" si="284"/>
        <v>2173.8514776271786</v>
      </c>
      <c r="AS1013" s="85">
        <f t="shared" si="285"/>
        <v>4.255928802505748</v>
      </c>
      <c r="AT1013" s="43">
        <f t="shared" si="286"/>
        <v>0.31760818212386499</v>
      </c>
      <c r="AU1013" s="43">
        <f t="shared" si="287"/>
        <v>0.28168907425641548</v>
      </c>
    </row>
    <row r="1014" spans="1:47" x14ac:dyDescent="0.35">
      <c r="A1014" t="str">
        <f>_xlfn.XLOOKUP(B1014,'country codes'!G:G,'country codes'!H:H,,0)</f>
        <v>Tanzania</v>
      </c>
      <c r="B1014" s="34" t="s">
        <v>198</v>
      </c>
      <c r="C1014" s="41">
        <v>47786141.5</v>
      </c>
      <c r="D1014" s="34" t="s">
        <v>60</v>
      </c>
      <c r="E1014" s="34">
        <v>9658</v>
      </c>
      <c r="F1014" s="41">
        <v>49253643.5</v>
      </c>
      <c r="G1014" s="34">
        <v>0</v>
      </c>
      <c r="I1014" s="34">
        <v>0</v>
      </c>
      <c r="K1014" s="34">
        <v>0</v>
      </c>
      <c r="M1014" s="34">
        <v>0</v>
      </c>
      <c r="O1014" s="34">
        <v>282</v>
      </c>
      <c r="P1014" s="41">
        <v>58090443.000000007</v>
      </c>
      <c r="Q1014" s="34">
        <v>233</v>
      </c>
      <c r="R1014" s="34">
        <f t="shared" si="270"/>
        <v>682</v>
      </c>
      <c r="T1014" s="34">
        <v>0</v>
      </c>
      <c r="V1014" s="34">
        <v>0</v>
      </c>
      <c r="X1014" s="34">
        <v>18</v>
      </c>
      <c r="Y1014" s="41">
        <v>65497748.000000045</v>
      </c>
      <c r="Z1014" s="34">
        <v>465</v>
      </c>
      <c r="AA1014" s="34">
        <v>682</v>
      </c>
      <c r="AB1014" s="35">
        <f t="shared" si="271"/>
        <v>9658</v>
      </c>
      <c r="AC1014" s="35">
        <f t="shared" si="272"/>
        <v>282</v>
      </c>
      <c r="AD1014" s="35">
        <f t="shared" si="273"/>
        <v>465</v>
      </c>
      <c r="AE1014" s="70">
        <f t="shared" si="274"/>
        <v>9658</v>
      </c>
      <c r="AF1014" s="70">
        <f t="shared" si="275"/>
        <v>2012</v>
      </c>
      <c r="AG1014" s="70">
        <f t="shared" si="276"/>
        <v>682</v>
      </c>
      <c r="AH1014" s="70" t="str">
        <f t="shared" si="277"/>
        <v>2018 (triag)</v>
      </c>
      <c r="AI1014" s="70">
        <f t="shared" si="278"/>
        <v>465</v>
      </c>
      <c r="AJ1014" s="70">
        <f t="shared" si="279"/>
        <v>2022</v>
      </c>
      <c r="AK1014" s="70" t="str">
        <f t="shared" si="280"/>
        <v>Adjust</v>
      </c>
      <c r="AL1014" s="72">
        <f>IF(AK1014="Adjust",(_xlfn.XLOOKUP(A1014,'Adj factor'!A:A,'Adj factor'!I:I,,0)*AI1014),'Aggregate (2)'!AI1014)</f>
        <v>602.40857126332628</v>
      </c>
      <c r="AM1014" s="72">
        <f t="shared" si="281"/>
        <v>682</v>
      </c>
      <c r="AN1014" s="73" t="str">
        <f t="shared" si="282"/>
        <v>Decreasing</v>
      </c>
      <c r="AO1014" s="42">
        <f>VLOOKUP(B1014,'Growthrates source'!A$2:H$49,8,FALSE)</f>
        <v>0.14011618556211447</v>
      </c>
      <c r="AP1014" s="42">
        <f>VLOOKUP(B1014,'Growthrates source'!A$2:I$49,9,FALSE)</f>
        <v>5.4673730437993617E-2</v>
      </c>
      <c r="AQ1014" s="41">
        <f t="shared" si="283"/>
        <v>338.47449081609727</v>
      </c>
      <c r="AR1014" s="41">
        <f t="shared" si="284"/>
        <v>803.5591911879327</v>
      </c>
      <c r="AS1014" s="43">
        <f t="shared" si="285"/>
        <v>1.9608701638488937</v>
      </c>
      <c r="AT1014" s="43">
        <f t="shared" si="286"/>
        <v>0.11740313290432298</v>
      </c>
      <c r="AU1014" s="43">
        <f t="shared" si="287"/>
        <v>0.10412571742161265</v>
      </c>
    </row>
    <row r="1015" spans="1:47" x14ac:dyDescent="0.35">
      <c r="A1015" t="str">
        <f>_xlfn.XLOOKUP(B1015,'country codes'!G:G,'country codes'!H:H,,0)</f>
        <v>Tanzania</v>
      </c>
      <c r="B1015" s="34" t="s">
        <v>198</v>
      </c>
      <c r="C1015" s="41">
        <v>47786142.5</v>
      </c>
      <c r="D1015" s="34" t="s">
        <v>127</v>
      </c>
      <c r="E1015" s="34">
        <v>0</v>
      </c>
      <c r="F1015" s="41">
        <v>49253643.5</v>
      </c>
      <c r="G1015" s="34">
        <v>0</v>
      </c>
      <c r="I1015" s="34">
        <v>0</v>
      </c>
      <c r="K1015" s="34">
        <v>0</v>
      </c>
      <c r="M1015" s="34">
        <v>0</v>
      </c>
      <c r="O1015" s="34">
        <v>0</v>
      </c>
      <c r="P1015" s="41">
        <v>58090443.000000007</v>
      </c>
      <c r="Q1015" s="34">
        <v>0</v>
      </c>
      <c r="R1015" s="34">
        <f t="shared" si="270"/>
        <v>0</v>
      </c>
      <c r="T1015" s="34">
        <v>0</v>
      </c>
      <c r="V1015" s="34">
        <v>0</v>
      </c>
      <c r="X1015" s="34">
        <v>0</v>
      </c>
      <c r="Y1015" s="41">
        <v>65497748.000000045</v>
      </c>
      <c r="Z1015" s="34">
        <v>20737</v>
      </c>
      <c r="AA1015" s="34">
        <v>0</v>
      </c>
      <c r="AB1015" s="35">
        <f t="shared" si="271"/>
        <v>0</v>
      </c>
      <c r="AC1015" s="35">
        <f t="shared" si="272"/>
        <v>0</v>
      </c>
      <c r="AD1015" s="35">
        <f t="shared" si="273"/>
        <v>20737</v>
      </c>
      <c r="AE1015" s="70">
        <f t="shared" si="274"/>
        <v>0</v>
      </c>
      <c r="AF1015" s="70" t="str">
        <f t="shared" si="275"/>
        <v/>
      </c>
      <c r="AG1015" s="70">
        <f t="shared" si="276"/>
        <v>0</v>
      </c>
      <c r="AH1015" s="70" t="str">
        <f t="shared" si="277"/>
        <v/>
      </c>
      <c r="AI1015" s="70">
        <f t="shared" si="278"/>
        <v>20737</v>
      </c>
      <c r="AJ1015" s="70">
        <f t="shared" si="279"/>
        <v>2022</v>
      </c>
      <c r="AK1015" s="70" t="str">
        <f t="shared" si="280"/>
        <v/>
      </c>
      <c r="AL1015" s="72">
        <f>IF(AK1015="Adjust",(_xlfn.XLOOKUP(A1015,'Adj factor'!A:A,'Adj factor'!I:I,,0)*AI1015),'Aggregate (2)'!AI1015)</f>
        <v>20737</v>
      </c>
      <c r="AM1015" s="72">
        <f t="shared" si="281"/>
        <v>20737</v>
      </c>
      <c r="AN1015" s="73" t="str">
        <f t="shared" si="282"/>
        <v>Increasing</v>
      </c>
      <c r="AO1015" s="42">
        <f>VLOOKUP(B1015,'Growthrates source'!A$2:H$49,8,FALSE)</f>
        <v>0.14011618556211447</v>
      </c>
      <c r="AP1015" s="42">
        <f>VLOOKUP(B1015,'Growthrates source'!A$2:I$49,9,FALSE)</f>
        <v>5.4673730437993617E-2</v>
      </c>
      <c r="AQ1015" s="41">
        <f t="shared" si="283"/>
        <v>0</v>
      </c>
      <c r="AR1015" s="41">
        <f t="shared" si="284"/>
        <v>0</v>
      </c>
      <c r="AS1015" s="43">
        <f t="shared" si="285"/>
        <v>0</v>
      </c>
      <c r="AT1015" s="43">
        <f t="shared" si="286"/>
        <v>0</v>
      </c>
      <c r="AU1015" s="43">
        <f t="shared" si="287"/>
        <v>3.166063053038096</v>
      </c>
    </row>
    <row r="1016" spans="1:47" x14ac:dyDescent="0.35">
      <c r="A1016" t="str">
        <f>_xlfn.XLOOKUP(B1016,'country codes'!G:G,'country codes'!H:H,,0)</f>
        <v>Tanzania</v>
      </c>
      <c r="B1016" s="34" t="s">
        <v>198</v>
      </c>
      <c r="C1016" s="41">
        <v>47786143.5</v>
      </c>
      <c r="D1016" s="34" t="s">
        <v>61</v>
      </c>
      <c r="E1016" s="34">
        <v>0</v>
      </c>
      <c r="F1016" s="41">
        <v>49253643.5</v>
      </c>
      <c r="G1016" s="34">
        <v>0</v>
      </c>
      <c r="I1016" s="34">
        <v>0</v>
      </c>
      <c r="K1016" s="34">
        <v>0</v>
      </c>
      <c r="M1016" s="34">
        <v>0</v>
      </c>
      <c r="O1016" s="34">
        <v>49</v>
      </c>
      <c r="P1016" s="41">
        <v>58090443.000000007</v>
      </c>
      <c r="Q1016" s="34">
        <v>855</v>
      </c>
      <c r="R1016" s="34">
        <f t="shared" si="270"/>
        <v>855</v>
      </c>
      <c r="T1016" s="34">
        <v>0</v>
      </c>
      <c r="V1016" s="34">
        <v>0</v>
      </c>
      <c r="X1016" s="34">
        <v>0</v>
      </c>
      <c r="Y1016" s="41">
        <v>65497748.000000045</v>
      </c>
      <c r="Z1016" s="34">
        <v>65</v>
      </c>
      <c r="AA1016" s="34">
        <v>148</v>
      </c>
      <c r="AB1016" s="35">
        <f t="shared" si="271"/>
        <v>0</v>
      </c>
      <c r="AC1016" s="35">
        <f t="shared" si="272"/>
        <v>855</v>
      </c>
      <c r="AD1016" s="35">
        <f t="shared" si="273"/>
        <v>65</v>
      </c>
      <c r="AE1016" s="70">
        <f t="shared" si="274"/>
        <v>0</v>
      </c>
      <c r="AF1016" s="70" t="str">
        <f t="shared" si="275"/>
        <v/>
      </c>
      <c r="AG1016" s="70">
        <f t="shared" si="276"/>
        <v>855</v>
      </c>
      <c r="AH1016" s="70">
        <f t="shared" si="277"/>
        <v>2018</v>
      </c>
      <c r="AI1016" s="70">
        <f t="shared" si="278"/>
        <v>65</v>
      </c>
      <c r="AJ1016" s="70">
        <f t="shared" si="279"/>
        <v>2022</v>
      </c>
      <c r="AK1016" s="70" t="str">
        <f t="shared" si="280"/>
        <v>Adjust</v>
      </c>
      <c r="AL1016" s="72">
        <f>IF(AK1016="Adjust",(_xlfn.XLOOKUP(A1016,'Adj factor'!A:A,'Adj factor'!I:I,,0)*AI1016),'Aggregate (2)'!AI1016)</f>
        <v>84.207649746486481</v>
      </c>
      <c r="AM1016" s="72">
        <f t="shared" si="281"/>
        <v>855</v>
      </c>
      <c r="AN1016" s="73" t="str">
        <f t="shared" si="282"/>
        <v>Decreasing</v>
      </c>
      <c r="AO1016" s="42">
        <f>VLOOKUP(B1016,'Growthrates source'!A$2:H$49,8,FALSE)</f>
        <v>0.14011618556211447</v>
      </c>
      <c r="AP1016" s="42">
        <f>VLOOKUP(B1016,'Growthrates source'!A$2:I$49,9,FALSE)</f>
        <v>5.4673730437993617E-2</v>
      </c>
      <c r="AQ1016" s="41">
        <f t="shared" si="283"/>
        <v>73.451942288537239</v>
      </c>
      <c r="AR1016" s="41">
        <f t="shared" si="284"/>
        <v>174.379413923481</v>
      </c>
      <c r="AS1016" s="43">
        <f t="shared" si="285"/>
        <v>0</v>
      </c>
      <c r="AT1016" s="43">
        <f t="shared" si="286"/>
        <v>0.14718427952081548</v>
      </c>
      <c r="AU1016" s="43">
        <f t="shared" si="287"/>
        <v>0.13053883928955839</v>
      </c>
    </row>
    <row r="1017" spans="1:47" x14ac:dyDescent="0.35">
      <c r="A1017" t="str">
        <f>_xlfn.XLOOKUP(B1017,'country codes'!G:G,'country codes'!H:H,,0)</f>
        <v>Tanzania</v>
      </c>
      <c r="B1017" s="34" t="s">
        <v>198</v>
      </c>
      <c r="C1017" s="41">
        <v>47786144.5</v>
      </c>
      <c r="D1017" s="34" t="s">
        <v>62</v>
      </c>
      <c r="E1017" s="34">
        <v>3255</v>
      </c>
      <c r="F1017" s="41">
        <v>49253643.5</v>
      </c>
      <c r="G1017" s="34">
        <v>0</v>
      </c>
      <c r="I1017" s="34">
        <v>0</v>
      </c>
      <c r="K1017" s="34">
        <v>0</v>
      </c>
      <c r="M1017" s="34">
        <v>0</v>
      </c>
      <c r="O1017" s="34">
        <v>566</v>
      </c>
      <c r="P1017" s="41">
        <v>58090443.000000007</v>
      </c>
      <c r="Q1017" s="34">
        <v>1905</v>
      </c>
      <c r="R1017" s="34">
        <f t="shared" si="270"/>
        <v>1905</v>
      </c>
      <c r="T1017" s="34">
        <v>0</v>
      </c>
      <c r="V1017" s="34">
        <v>0</v>
      </c>
      <c r="X1017" s="34">
        <v>0</v>
      </c>
      <c r="Y1017" s="41">
        <v>65497748.000000045</v>
      </c>
      <c r="Z1017" s="34">
        <v>929</v>
      </c>
      <c r="AA1017" s="34">
        <v>578</v>
      </c>
      <c r="AB1017" s="35">
        <f t="shared" si="271"/>
        <v>3255</v>
      </c>
      <c r="AC1017" s="35">
        <f t="shared" si="272"/>
        <v>1905</v>
      </c>
      <c r="AD1017" s="35">
        <f t="shared" si="273"/>
        <v>929</v>
      </c>
      <c r="AE1017" s="70">
        <f t="shared" si="274"/>
        <v>3255</v>
      </c>
      <c r="AF1017" s="70">
        <f t="shared" si="275"/>
        <v>2012</v>
      </c>
      <c r="AG1017" s="70">
        <f t="shared" si="276"/>
        <v>1905</v>
      </c>
      <c r="AH1017" s="70">
        <f t="shared" si="277"/>
        <v>2018</v>
      </c>
      <c r="AI1017" s="70">
        <f t="shared" si="278"/>
        <v>929</v>
      </c>
      <c r="AJ1017" s="70">
        <f t="shared" si="279"/>
        <v>2022</v>
      </c>
      <c r="AK1017" s="70" t="str">
        <f t="shared" si="280"/>
        <v>Adjust</v>
      </c>
      <c r="AL1017" s="72">
        <f>IF(AK1017="Adjust",(_xlfn.XLOOKUP(A1017,'Adj factor'!A:A,'Adj factor'!I:I,,0)*AI1017),'Aggregate (2)'!AI1017)</f>
        <v>1203.5216402228605</v>
      </c>
      <c r="AM1017" s="72">
        <f t="shared" si="281"/>
        <v>1905</v>
      </c>
      <c r="AN1017" s="73" t="str">
        <f t="shared" si="282"/>
        <v>Decreasing</v>
      </c>
      <c r="AO1017" s="42">
        <f>VLOOKUP(B1017,'Growthrates source'!A$2:H$49,8,FALSE)</f>
        <v>0.14011618556211447</v>
      </c>
      <c r="AP1017" s="42">
        <f>VLOOKUP(B1017,'Growthrates source'!A$2:I$49,9,FALSE)</f>
        <v>5.4673730437993617E-2</v>
      </c>
      <c r="AQ1017" s="41">
        <f t="shared" si="283"/>
        <v>286.8596124511792</v>
      </c>
      <c r="AR1017" s="41">
        <f t="shared" si="284"/>
        <v>681.02230572818928</v>
      </c>
      <c r="AS1017" s="43">
        <f t="shared" si="285"/>
        <v>0.66086481500602079</v>
      </c>
      <c r="AT1017" s="43">
        <f t="shared" si="286"/>
        <v>0.32793690349374677</v>
      </c>
      <c r="AU1017" s="43">
        <f t="shared" si="287"/>
        <v>0.29084969455743709</v>
      </c>
    </row>
    <row r="1018" spans="1:47" x14ac:dyDescent="0.35">
      <c r="A1018" t="str">
        <f>_xlfn.XLOOKUP(B1018,'country codes'!G:G,'country codes'!H:H,,0)</f>
        <v>Tanzania</v>
      </c>
      <c r="B1018" s="34" t="s">
        <v>198</v>
      </c>
      <c r="C1018" s="41">
        <v>47786145.5</v>
      </c>
      <c r="D1018" s="34" t="s">
        <v>227</v>
      </c>
      <c r="E1018" s="34">
        <v>0</v>
      </c>
      <c r="F1018" s="41">
        <v>49253643.5</v>
      </c>
      <c r="G1018" s="34">
        <v>0</v>
      </c>
      <c r="I1018" s="34">
        <v>0</v>
      </c>
      <c r="K1018" s="34">
        <v>0</v>
      </c>
      <c r="M1018" s="34">
        <v>0</v>
      </c>
      <c r="O1018" s="34">
        <v>0</v>
      </c>
      <c r="P1018" s="41">
        <v>58090443.000000007</v>
      </c>
      <c r="Q1018" s="34">
        <v>0</v>
      </c>
      <c r="R1018" s="34">
        <f t="shared" si="270"/>
        <v>25803</v>
      </c>
      <c r="T1018" s="34">
        <v>0</v>
      </c>
      <c r="V1018" s="34">
        <v>0</v>
      </c>
      <c r="X1018" s="34">
        <v>0</v>
      </c>
      <c r="Y1018" s="41">
        <v>65497748.000000045</v>
      </c>
      <c r="Z1018" s="34">
        <v>0</v>
      </c>
      <c r="AA1018" s="34">
        <v>25803</v>
      </c>
      <c r="AB1018" s="35">
        <f t="shared" si="271"/>
        <v>0</v>
      </c>
      <c r="AC1018" s="35">
        <f t="shared" si="272"/>
        <v>0</v>
      </c>
      <c r="AD1018" s="35">
        <f t="shared" si="273"/>
        <v>0</v>
      </c>
      <c r="AE1018" s="70">
        <f t="shared" si="274"/>
        <v>0</v>
      </c>
      <c r="AF1018" s="70" t="str">
        <f t="shared" si="275"/>
        <v/>
      </c>
      <c r="AG1018" s="70">
        <f t="shared" si="276"/>
        <v>25803</v>
      </c>
      <c r="AH1018" s="70" t="str">
        <f t="shared" si="277"/>
        <v>2018 (triag)</v>
      </c>
      <c r="AI1018" s="70">
        <f t="shared" si="278"/>
        <v>25803</v>
      </c>
      <c r="AJ1018" s="70" t="str">
        <f t="shared" si="279"/>
        <v>2018 (triag)</v>
      </c>
      <c r="AK1018" s="70" t="str">
        <f t="shared" si="280"/>
        <v/>
      </c>
      <c r="AL1018" s="72">
        <f>IF(AK1018="Adjust",(_xlfn.XLOOKUP(A1018,'Adj factor'!A:A,'Adj factor'!I:I,,0)*AI1018),'Aggregate (2)'!AI1018)</f>
        <v>25803</v>
      </c>
      <c r="AM1018" s="72">
        <f t="shared" si="281"/>
        <v>25803</v>
      </c>
      <c r="AN1018" s="73" t="str">
        <f t="shared" si="282"/>
        <v>No change</v>
      </c>
      <c r="AO1018" s="42">
        <f>VLOOKUP(B1018,'Growthrates source'!A$2:H$49,8,FALSE)</f>
        <v>0.14011618556211447</v>
      </c>
      <c r="AP1018" s="42">
        <f>VLOOKUP(B1018,'Growthrates source'!A$2:I$49,9,FALSE)</f>
        <v>5.4673730437993617E-2</v>
      </c>
      <c r="AQ1018" s="41">
        <f t="shared" si="283"/>
        <v>12805.949100480582</v>
      </c>
      <c r="AR1018" s="41">
        <f t="shared" si="284"/>
        <v>30402.108226132295</v>
      </c>
      <c r="AS1018" s="43">
        <f t="shared" si="285"/>
        <v>0</v>
      </c>
      <c r="AT1018" s="43">
        <f t="shared" si="286"/>
        <v>4.4418666251176626</v>
      </c>
      <c r="AU1018" s="43">
        <f t="shared" si="287"/>
        <v>3.9395247604543568</v>
      </c>
    </row>
    <row r="1019" spans="1:47" x14ac:dyDescent="0.35">
      <c r="A1019" t="str">
        <f>_xlfn.XLOOKUP(B1019,'country codes'!G:G,'country codes'!H:H,,0)</f>
        <v>Tanzania</v>
      </c>
      <c r="B1019" s="34" t="s">
        <v>198</v>
      </c>
      <c r="C1019" s="41">
        <v>47786146.5</v>
      </c>
      <c r="D1019" s="34" t="s">
        <v>228</v>
      </c>
      <c r="E1019" s="34">
        <v>0</v>
      </c>
      <c r="F1019" s="41">
        <v>49253643.5</v>
      </c>
      <c r="G1019" s="34">
        <v>0</v>
      </c>
      <c r="I1019" s="34">
        <v>0</v>
      </c>
      <c r="K1019" s="34">
        <v>0</v>
      </c>
      <c r="M1019" s="34">
        <v>0</v>
      </c>
      <c r="O1019" s="34">
        <v>0</v>
      </c>
      <c r="P1019" s="41">
        <v>58090443.000000007</v>
      </c>
      <c r="Q1019" s="34">
        <v>0</v>
      </c>
      <c r="R1019" s="34">
        <f t="shared" si="270"/>
        <v>633</v>
      </c>
      <c r="T1019" s="34">
        <v>0</v>
      </c>
      <c r="V1019" s="34">
        <v>0</v>
      </c>
      <c r="X1019" s="34">
        <v>0</v>
      </c>
      <c r="Y1019" s="41">
        <v>65497748.000000045</v>
      </c>
      <c r="Z1019" s="34">
        <v>0</v>
      </c>
      <c r="AA1019" s="34">
        <v>633</v>
      </c>
      <c r="AB1019" s="35">
        <f t="shared" si="271"/>
        <v>0</v>
      </c>
      <c r="AC1019" s="35">
        <f t="shared" si="272"/>
        <v>0</v>
      </c>
      <c r="AD1019" s="35">
        <f t="shared" si="273"/>
        <v>0</v>
      </c>
      <c r="AE1019" s="70">
        <f t="shared" si="274"/>
        <v>0</v>
      </c>
      <c r="AF1019" s="70" t="str">
        <f t="shared" si="275"/>
        <v/>
      </c>
      <c r="AG1019" s="70">
        <f t="shared" si="276"/>
        <v>633</v>
      </c>
      <c r="AH1019" s="70" t="str">
        <f t="shared" si="277"/>
        <v>2018 (triag)</v>
      </c>
      <c r="AI1019" s="70">
        <f t="shared" si="278"/>
        <v>633</v>
      </c>
      <c r="AJ1019" s="70" t="str">
        <f t="shared" si="279"/>
        <v>2018 (triag)</v>
      </c>
      <c r="AK1019" s="70" t="str">
        <f t="shared" si="280"/>
        <v/>
      </c>
      <c r="AL1019" s="72">
        <f>IF(AK1019="Adjust",(_xlfn.XLOOKUP(A1019,'Adj factor'!A:A,'Adj factor'!I:I,,0)*AI1019),'Aggregate (2)'!AI1019)</f>
        <v>633</v>
      </c>
      <c r="AM1019" s="72">
        <f t="shared" si="281"/>
        <v>633</v>
      </c>
      <c r="AN1019" s="73" t="str">
        <f t="shared" si="282"/>
        <v>No change</v>
      </c>
      <c r="AO1019" s="42">
        <f>VLOOKUP(B1019,'Growthrates source'!A$2:H$49,8,FALSE)</f>
        <v>0.14011618556211447</v>
      </c>
      <c r="AP1019" s="42">
        <f>VLOOKUP(B1019,'Growthrates source'!A$2:I$49,9,FALSE)</f>
        <v>5.4673730437993617E-2</v>
      </c>
      <c r="AQ1019" s="41">
        <f t="shared" si="283"/>
        <v>314.15594235570319</v>
      </c>
      <c r="AR1019" s="41">
        <f t="shared" si="284"/>
        <v>745.82546630786123</v>
      </c>
      <c r="AS1019" s="43">
        <f t="shared" si="285"/>
        <v>0</v>
      </c>
      <c r="AT1019" s="43">
        <f t="shared" si="286"/>
        <v>0.10896801045225286</v>
      </c>
      <c r="AU1019" s="43">
        <f t="shared" si="287"/>
        <v>9.6644544175778307E-2</v>
      </c>
    </row>
    <row r="1020" spans="1:47" x14ac:dyDescent="0.35">
      <c r="A1020" t="str">
        <f>_xlfn.XLOOKUP(B1020,'country codes'!G:G,'country codes'!H:H,,0)</f>
        <v>Tanzania</v>
      </c>
      <c r="B1020" s="34" t="s">
        <v>198</v>
      </c>
      <c r="C1020" s="41">
        <v>47786147.5</v>
      </c>
      <c r="D1020" s="34" t="s">
        <v>229</v>
      </c>
      <c r="E1020" s="34">
        <v>60</v>
      </c>
      <c r="F1020" s="41">
        <v>49253643.5</v>
      </c>
      <c r="G1020" s="34">
        <v>0</v>
      </c>
      <c r="I1020" s="34">
        <v>0</v>
      </c>
      <c r="K1020" s="34">
        <v>0</v>
      </c>
      <c r="M1020" s="34">
        <v>0</v>
      </c>
      <c r="O1020" s="34">
        <v>0</v>
      </c>
      <c r="P1020" s="41">
        <v>58090443.000000007</v>
      </c>
      <c r="Q1020" s="34">
        <v>89</v>
      </c>
      <c r="R1020" s="34">
        <f t="shared" si="270"/>
        <v>89</v>
      </c>
      <c r="T1020" s="34">
        <v>0</v>
      </c>
      <c r="V1020" s="34">
        <v>0</v>
      </c>
      <c r="X1020" s="34">
        <v>0</v>
      </c>
      <c r="Y1020" s="41">
        <v>65497748.000000045</v>
      </c>
      <c r="Z1020" s="34">
        <v>12</v>
      </c>
      <c r="AA1020" s="34">
        <v>73</v>
      </c>
      <c r="AB1020" s="35">
        <f t="shared" si="271"/>
        <v>60</v>
      </c>
      <c r="AC1020" s="35">
        <f t="shared" si="272"/>
        <v>89</v>
      </c>
      <c r="AD1020" s="35">
        <f t="shared" si="273"/>
        <v>12</v>
      </c>
      <c r="AE1020" s="70">
        <f t="shared" si="274"/>
        <v>60</v>
      </c>
      <c r="AF1020" s="70">
        <f t="shared" si="275"/>
        <v>2012</v>
      </c>
      <c r="AG1020" s="70">
        <f t="shared" si="276"/>
        <v>89</v>
      </c>
      <c r="AH1020" s="70">
        <f t="shared" si="277"/>
        <v>2018</v>
      </c>
      <c r="AI1020" s="70">
        <f t="shared" si="278"/>
        <v>12</v>
      </c>
      <c r="AJ1020" s="70">
        <f t="shared" si="279"/>
        <v>2022</v>
      </c>
      <c r="AK1020" s="70" t="str">
        <f t="shared" si="280"/>
        <v>Adjust</v>
      </c>
      <c r="AL1020" s="72">
        <f>IF(AK1020="Adjust",(_xlfn.XLOOKUP(A1020,'Adj factor'!A:A,'Adj factor'!I:I,,0)*AI1020),'Aggregate (2)'!AI1020)</f>
        <v>15.546027645505195</v>
      </c>
      <c r="AM1020" s="72">
        <f t="shared" si="281"/>
        <v>89</v>
      </c>
      <c r="AN1020" s="73" t="str">
        <f t="shared" si="282"/>
        <v>Decreasing</v>
      </c>
      <c r="AO1020" s="42">
        <f>VLOOKUP(B1020,'Growthrates source'!A$2:H$49,8,FALSE)</f>
        <v>0.14011618556211447</v>
      </c>
      <c r="AP1020" s="42">
        <f>VLOOKUP(B1020,'Growthrates source'!A$2:I$49,9,FALSE)</f>
        <v>5.4673730437993617E-2</v>
      </c>
      <c r="AQ1020" s="41">
        <f t="shared" si="283"/>
        <v>36.229674236913638</v>
      </c>
      <c r="AR1020" s="41">
        <f t="shared" si="284"/>
        <v>86.011467678473736</v>
      </c>
      <c r="AS1020" s="43">
        <f t="shared" si="285"/>
        <v>1.2181839907945084E-2</v>
      </c>
      <c r="AT1020" s="43">
        <f t="shared" si="286"/>
        <v>1.5320936698657986E-2</v>
      </c>
      <c r="AU1020" s="43">
        <f t="shared" si="287"/>
        <v>1.3588253446515434E-2</v>
      </c>
    </row>
    <row r="1021" spans="1:47" x14ac:dyDescent="0.35">
      <c r="A1021" t="str">
        <f>_xlfn.XLOOKUP(B1021,'country codes'!G:G,'country codes'!H:H,,0)</f>
        <v>Tanzania</v>
      </c>
      <c r="B1021" s="34" t="s">
        <v>198</v>
      </c>
      <c r="C1021" s="41">
        <v>47786148.5</v>
      </c>
      <c r="D1021" s="34" t="s">
        <v>133</v>
      </c>
      <c r="E1021" s="34">
        <v>89</v>
      </c>
      <c r="F1021" s="41">
        <v>49253643.5</v>
      </c>
      <c r="G1021" s="34">
        <v>0</v>
      </c>
      <c r="I1021" s="34">
        <v>93</v>
      </c>
      <c r="K1021" s="34">
        <v>0</v>
      </c>
      <c r="M1021" s="34">
        <v>0</v>
      </c>
      <c r="O1021" s="34">
        <v>0</v>
      </c>
      <c r="P1021" s="41">
        <v>58090443.000000007</v>
      </c>
      <c r="Q1021" s="34">
        <v>4361</v>
      </c>
      <c r="R1021" s="34">
        <f t="shared" si="270"/>
        <v>4361</v>
      </c>
      <c r="T1021" s="34">
        <v>0</v>
      </c>
      <c r="V1021" s="34">
        <v>0</v>
      </c>
      <c r="X1021" s="34">
        <v>0</v>
      </c>
      <c r="Y1021" s="41">
        <v>65497748.000000045</v>
      </c>
      <c r="Z1021" s="34">
        <v>1198</v>
      </c>
      <c r="AA1021" s="34">
        <v>3028</v>
      </c>
      <c r="AB1021" s="35">
        <f t="shared" si="271"/>
        <v>93</v>
      </c>
      <c r="AC1021" s="35">
        <f t="shared" si="272"/>
        <v>4361</v>
      </c>
      <c r="AD1021" s="35">
        <f t="shared" si="273"/>
        <v>1198</v>
      </c>
      <c r="AE1021" s="70">
        <f t="shared" si="274"/>
        <v>89</v>
      </c>
      <c r="AF1021" s="70">
        <f t="shared" si="275"/>
        <v>2012</v>
      </c>
      <c r="AG1021" s="70">
        <f t="shared" si="276"/>
        <v>4361</v>
      </c>
      <c r="AH1021" s="70">
        <f t="shared" si="277"/>
        <v>2018</v>
      </c>
      <c r="AI1021" s="70">
        <f t="shared" si="278"/>
        <v>1198</v>
      </c>
      <c r="AJ1021" s="70">
        <f t="shared" si="279"/>
        <v>2022</v>
      </c>
      <c r="AK1021" s="70" t="str">
        <f t="shared" si="280"/>
        <v>Adjust</v>
      </c>
      <c r="AL1021" s="72">
        <f>IF(AK1021="Adjust",(_xlfn.XLOOKUP(A1021,'Adj factor'!A:A,'Adj factor'!I:I,,0)*AI1021),'Aggregate (2)'!AI1021)</f>
        <v>1552.0117599429354</v>
      </c>
      <c r="AM1021" s="72">
        <f t="shared" si="281"/>
        <v>4361</v>
      </c>
      <c r="AN1021" s="73" t="str">
        <f t="shared" si="282"/>
        <v>Decreasing</v>
      </c>
      <c r="AO1021" s="42">
        <f>VLOOKUP(B1021,'Growthrates source'!A$2:H$49,8,FALSE)</f>
        <v>0.14011618556211447</v>
      </c>
      <c r="AP1021" s="42">
        <f>VLOOKUP(B1021,'Growthrates source'!A$2:I$49,9,FALSE)</f>
        <v>5.4673730437993617E-2</v>
      </c>
      <c r="AQ1021" s="41">
        <f t="shared" si="283"/>
        <v>1502.7870354708834</v>
      </c>
      <c r="AR1021" s="41">
        <f t="shared" si="284"/>
        <v>3567.7085497317598</v>
      </c>
      <c r="AS1021" s="43">
        <f t="shared" si="285"/>
        <v>1.8069729196785209E-2</v>
      </c>
      <c r="AT1021" s="43">
        <f t="shared" si="286"/>
        <v>0.7507258982342413</v>
      </c>
      <c r="AU1021" s="43">
        <f t="shared" si="287"/>
        <v>0.66582441887925625</v>
      </c>
    </row>
    <row r="1022" spans="1:47" x14ac:dyDescent="0.35">
      <c r="A1022" t="str">
        <f>_xlfn.XLOOKUP(B1022,'country codes'!G:G,'country codes'!H:H,,0)</f>
        <v>Tanzania</v>
      </c>
      <c r="B1022" s="34" t="s">
        <v>198</v>
      </c>
      <c r="C1022" s="41">
        <v>47786149.5</v>
      </c>
      <c r="D1022" s="34" t="s">
        <v>230</v>
      </c>
      <c r="E1022" s="34">
        <v>0</v>
      </c>
      <c r="F1022" s="41">
        <v>49253643.5</v>
      </c>
      <c r="G1022" s="34">
        <v>0</v>
      </c>
      <c r="I1022" s="34">
        <v>0</v>
      </c>
      <c r="K1022" s="34">
        <v>0</v>
      </c>
      <c r="M1022" s="34">
        <v>0</v>
      </c>
      <c r="O1022" s="34">
        <v>0</v>
      </c>
      <c r="P1022" s="41">
        <v>58090443.000000007</v>
      </c>
      <c r="Q1022" s="34">
        <v>0</v>
      </c>
      <c r="R1022" s="34">
        <f t="shared" si="270"/>
        <v>9250</v>
      </c>
      <c r="T1022" s="34">
        <v>0</v>
      </c>
      <c r="V1022" s="34">
        <v>0</v>
      </c>
      <c r="X1022" s="34">
        <v>0</v>
      </c>
      <c r="Y1022" s="41">
        <v>65497748.000000045</v>
      </c>
      <c r="Z1022" s="34">
        <v>2337</v>
      </c>
      <c r="AA1022" s="34">
        <v>9250</v>
      </c>
      <c r="AB1022" s="35">
        <f t="shared" si="271"/>
        <v>0</v>
      </c>
      <c r="AC1022" s="35">
        <f t="shared" si="272"/>
        <v>0</v>
      </c>
      <c r="AD1022" s="35">
        <f t="shared" si="273"/>
        <v>2337</v>
      </c>
      <c r="AE1022" s="70">
        <f t="shared" si="274"/>
        <v>0</v>
      </c>
      <c r="AF1022" s="70" t="str">
        <f t="shared" si="275"/>
        <v/>
      </c>
      <c r="AG1022" s="70">
        <f t="shared" si="276"/>
        <v>9250</v>
      </c>
      <c r="AH1022" s="70" t="str">
        <f t="shared" si="277"/>
        <v>2018 (triag)</v>
      </c>
      <c r="AI1022" s="70">
        <f t="shared" si="278"/>
        <v>2337</v>
      </c>
      <c r="AJ1022" s="70">
        <f t="shared" si="279"/>
        <v>2022</v>
      </c>
      <c r="AK1022" s="70" t="str">
        <f t="shared" si="280"/>
        <v>Adjust</v>
      </c>
      <c r="AL1022" s="72">
        <f>IF(AK1022="Adjust",(_xlfn.XLOOKUP(A1022,'Adj factor'!A:A,'Adj factor'!I:I,,0)*AI1022),'Aggregate (2)'!AI1022)</f>
        <v>3027.5888839621371</v>
      </c>
      <c r="AM1022" s="72">
        <f t="shared" si="281"/>
        <v>9250</v>
      </c>
      <c r="AN1022" s="73" t="str">
        <f t="shared" si="282"/>
        <v>Decreasing</v>
      </c>
      <c r="AO1022" s="42">
        <f>VLOOKUP(B1022,'Growthrates source'!A$2:H$49,8,FALSE)</f>
        <v>0.14011618556211447</v>
      </c>
      <c r="AP1022" s="42">
        <f>VLOOKUP(B1022,'Growthrates source'!A$2:I$49,9,FALSE)</f>
        <v>5.4673730437993617E-2</v>
      </c>
      <c r="AQ1022" s="41">
        <f t="shared" si="283"/>
        <v>4590.7463930335771</v>
      </c>
      <c r="AR1022" s="41">
        <f t="shared" si="284"/>
        <v>10898.713370217562</v>
      </c>
      <c r="AS1022" s="43">
        <f t="shared" si="285"/>
        <v>0</v>
      </c>
      <c r="AT1022" s="43">
        <f t="shared" si="286"/>
        <v>1.5923445445234423</v>
      </c>
      <c r="AU1022" s="43">
        <f t="shared" si="287"/>
        <v>1.4122622964075029</v>
      </c>
    </row>
    <row r="1023" spans="1:47" x14ac:dyDescent="0.35">
      <c r="A1023" t="str">
        <f>_xlfn.XLOOKUP(B1023,'country codes'!G:G,'country codes'!H:H,,0)</f>
        <v>Tanzania</v>
      </c>
      <c r="B1023" s="34" t="s">
        <v>198</v>
      </c>
      <c r="C1023" s="41">
        <v>47786150.5</v>
      </c>
      <c r="D1023" s="34" t="s">
        <v>136</v>
      </c>
      <c r="E1023" s="34">
        <v>223</v>
      </c>
      <c r="F1023" s="41">
        <v>49253643.5</v>
      </c>
      <c r="G1023" s="34">
        <v>0</v>
      </c>
      <c r="I1023" s="34">
        <v>0</v>
      </c>
      <c r="K1023" s="34">
        <v>0</v>
      </c>
      <c r="M1023" s="34">
        <v>0</v>
      </c>
      <c r="O1023" s="34">
        <v>0</v>
      </c>
      <c r="P1023" s="41">
        <v>58090443.000000007</v>
      </c>
      <c r="Q1023" s="34">
        <v>0</v>
      </c>
      <c r="R1023" s="34">
        <f t="shared" si="270"/>
        <v>681</v>
      </c>
      <c r="T1023" s="34">
        <v>0</v>
      </c>
      <c r="V1023" s="34">
        <v>0</v>
      </c>
      <c r="X1023" s="34">
        <v>0</v>
      </c>
      <c r="Y1023" s="41">
        <v>65497748.000000045</v>
      </c>
      <c r="Z1023" s="34">
        <v>543</v>
      </c>
      <c r="AA1023" s="34">
        <v>681</v>
      </c>
      <c r="AB1023" s="35">
        <f t="shared" si="271"/>
        <v>223</v>
      </c>
      <c r="AC1023" s="35">
        <f t="shared" si="272"/>
        <v>0</v>
      </c>
      <c r="AD1023" s="35">
        <f t="shared" si="273"/>
        <v>543</v>
      </c>
      <c r="AE1023" s="70">
        <f t="shared" si="274"/>
        <v>223</v>
      </c>
      <c r="AF1023" s="70">
        <f t="shared" si="275"/>
        <v>2012</v>
      </c>
      <c r="AG1023" s="70">
        <f t="shared" si="276"/>
        <v>681</v>
      </c>
      <c r="AH1023" s="70" t="str">
        <f t="shared" si="277"/>
        <v>2018 (triag)</v>
      </c>
      <c r="AI1023" s="70">
        <f t="shared" si="278"/>
        <v>543</v>
      </c>
      <c r="AJ1023" s="70">
        <f t="shared" si="279"/>
        <v>2022</v>
      </c>
      <c r="AK1023" s="70" t="str">
        <f t="shared" si="280"/>
        <v>Adjust</v>
      </c>
      <c r="AL1023" s="72">
        <f>IF(AK1023="Adjust",(_xlfn.XLOOKUP(A1023,'Adj factor'!A:A,'Adj factor'!I:I,,0)*AI1023),'Aggregate (2)'!AI1023)</f>
        <v>703.45775095911006</v>
      </c>
      <c r="AM1023" s="72">
        <f t="shared" si="281"/>
        <v>703.45775095911006</v>
      </c>
      <c r="AN1023" s="73" t="str">
        <f t="shared" si="282"/>
        <v>Increasing</v>
      </c>
      <c r="AO1023" s="42">
        <f>VLOOKUP(B1023,'Growthrates source'!A$2:H$49,8,FALSE)</f>
        <v>0.14011618556211447</v>
      </c>
      <c r="AP1023" s="42">
        <f>VLOOKUP(B1023,'Growthrates source'!A$2:I$49,9,FALSE)</f>
        <v>5.4673730437993617E-2</v>
      </c>
      <c r="AQ1023" s="41">
        <f t="shared" si="283"/>
        <v>337.9781939087423</v>
      </c>
      <c r="AR1023" s="41">
        <f t="shared" si="284"/>
        <v>802.38095190466584</v>
      </c>
      <c r="AS1023" s="43">
        <f t="shared" si="285"/>
        <v>4.5275838324529229E-2</v>
      </c>
      <c r="AT1023" s="43">
        <f t="shared" si="286"/>
        <v>0.11723098754815829</v>
      </c>
      <c r="AU1023" s="43">
        <f t="shared" si="287"/>
        <v>0.10740182257245083</v>
      </c>
    </row>
    <row r="1024" spans="1:47" x14ac:dyDescent="0.35">
      <c r="A1024" t="str">
        <f>_xlfn.XLOOKUP(B1024,'country codes'!G:G,'country codes'!H:H,,0)</f>
        <v>Tanzania</v>
      </c>
      <c r="B1024" s="34" t="s">
        <v>198</v>
      </c>
      <c r="C1024" s="41">
        <v>47786151.5</v>
      </c>
      <c r="D1024" s="34" t="s">
        <v>231</v>
      </c>
      <c r="E1024" s="34">
        <v>470</v>
      </c>
      <c r="F1024" s="41">
        <v>49253643.5</v>
      </c>
      <c r="G1024" s="34">
        <v>0</v>
      </c>
      <c r="I1024" s="34">
        <v>0</v>
      </c>
      <c r="K1024" s="34">
        <v>0</v>
      </c>
      <c r="M1024" s="34">
        <v>0</v>
      </c>
      <c r="O1024" s="34">
        <v>0</v>
      </c>
      <c r="P1024" s="41">
        <v>58090443.000000007</v>
      </c>
      <c r="Q1024" s="34">
        <v>0</v>
      </c>
      <c r="R1024" s="34">
        <f t="shared" si="270"/>
        <v>724</v>
      </c>
      <c r="T1024" s="34">
        <v>0</v>
      </c>
      <c r="V1024" s="34">
        <v>0</v>
      </c>
      <c r="X1024" s="34">
        <v>0</v>
      </c>
      <c r="Y1024" s="41">
        <v>65497748.000000045</v>
      </c>
      <c r="Z1024" s="34">
        <v>724</v>
      </c>
      <c r="AA1024" s="34">
        <v>724</v>
      </c>
      <c r="AB1024" s="35">
        <f t="shared" si="271"/>
        <v>470</v>
      </c>
      <c r="AC1024" s="35">
        <f t="shared" si="272"/>
        <v>0</v>
      </c>
      <c r="AD1024" s="35">
        <f t="shared" si="273"/>
        <v>724</v>
      </c>
      <c r="AE1024" s="70">
        <f t="shared" si="274"/>
        <v>470</v>
      </c>
      <c r="AF1024" s="70">
        <f t="shared" si="275"/>
        <v>2012</v>
      </c>
      <c r="AG1024" s="70">
        <f t="shared" si="276"/>
        <v>724</v>
      </c>
      <c r="AH1024" s="70" t="str">
        <f t="shared" si="277"/>
        <v>2018 (triag)</v>
      </c>
      <c r="AI1024" s="70">
        <f t="shared" si="278"/>
        <v>724</v>
      </c>
      <c r="AJ1024" s="70">
        <f t="shared" si="279"/>
        <v>2022</v>
      </c>
      <c r="AK1024" s="70" t="str">
        <f t="shared" si="280"/>
        <v/>
      </c>
      <c r="AL1024" s="72">
        <f>IF(AK1024="Adjust",(_xlfn.XLOOKUP(A1024,'Adj factor'!A:A,'Adj factor'!I:I,,0)*AI1024),'Aggregate (2)'!AI1024)</f>
        <v>724</v>
      </c>
      <c r="AM1024" s="72">
        <f t="shared" si="281"/>
        <v>724</v>
      </c>
      <c r="AN1024" s="73" t="str">
        <f t="shared" si="282"/>
        <v>No change</v>
      </c>
      <c r="AO1024" s="42">
        <f>VLOOKUP(B1024,'Growthrates source'!A$2:H$49,8,FALSE)</f>
        <v>0.14011618556211447</v>
      </c>
      <c r="AP1024" s="42">
        <f>VLOOKUP(B1024,'Growthrates source'!A$2:I$49,9,FALSE)</f>
        <v>5.4673730437993617E-2</v>
      </c>
      <c r="AQ1024" s="41">
        <f t="shared" si="283"/>
        <v>359.31896092500648</v>
      </c>
      <c r="AR1024" s="41">
        <f t="shared" si="284"/>
        <v>853.04524108513669</v>
      </c>
      <c r="AS1024" s="43">
        <f t="shared" si="285"/>
        <v>9.5424412612236498E-2</v>
      </c>
      <c r="AT1024" s="43">
        <f t="shared" si="286"/>
        <v>0.12463323786324024</v>
      </c>
      <c r="AU1024" s="43">
        <f t="shared" si="287"/>
        <v>0.1105381516323278</v>
      </c>
    </row>
    <row r="1025" spans="1:47" x14ac:dyDescent="0.35">
      <c r="A1025" t="str">
        <f>_xlfn.XLOOKUP(B1025,'country codes'!G:G,'country codes'!H:H,,0)</f>
        <v>Tanzania</v>
      </c>
      <c r="B1025" s="34" t="s">
        <v>198</v>
      </c>
      <c r="C1025" s="41">
        <v>47786152.5</v>
      </c>
      <c r="D1025" s="34" t="s">
        <v>141</v>
      </c>
      <c r="E1025" s="34">
        <v>82</v>
      </c>
      <c r="F1025" s="41">
        <v>49253643.5</v>
      </c>
      <c r="G1025" s="34">
        <v>0</v>
      </c>
      <c r="I1025" s="34">
        <v>0</v>
      </c>
      <c r="K1025" s="34">
        <v>0</v>
      </c>
      <c r="M1025" s="34">
        <v>0</v>
      </c>
      <c r="O1025" s="34">
        <v>0</v>
      </c>
      <c r="P1025" s="41">
        <v>58090443.000000007</v>
      </c>
      <c r="Q1025" s="34">
        <v>0</v>
      </c>
      <c r="R1025" s="34">
        <f t="shared" si="270"/>
        <v>213</v>
      </c>
      <c r="T1025" s="34">
        <v>0</v>
      </c>
      <c r="V1025" s="34">
        <v>0</v>
      </c>
      <c r="X1025" s="34">
        <v>0</v>
      </c>
      <c r="Y1025" s="41">
        <v>65497748.000000045</v>
      </c>
      <c r="Z1025" s="34">
        <v>201</v>
      </c>
      <c r="AA1025" s="34">
        <v>213</v>
      </c>
      <c r="AB1025" s="35">
        <f t="shared" si="271"/>
        <v>82</v>
      </c>
      <c r="AC1025" s="35">
        <f t="shared" si="272"/>
        <v>0</v>
      </c>
      <c r="AD1025" s="35">
        <f t="shared" si="273"/>
        <v>201</v>
      </c>
      <c r="AE1025" s="70">
        <f t="shared" si="274"/>
        <v>82</v>
      </c>
      <c r="AF1025" s="70">
        <f t="shared" si="275"/>
        <v>2012</v>
      </c>
      <c r="AG1025" s="70">
        <f t="shared" si="276"/>
        <v>213</v>
      </c>
      <c r="AH1025" s="70" t="str">
        <f t="shared" si="277"/>
        <v>2018 (triag)</v>
      </c>
      <c r="AI1025" s="70">
        <f t="shared" si="278"/>
        <v>201</v>
      </c>
      <c r="AJ1025" s="70">
        <f t="shared" si="279"/>
        <v>2022</v>
      </c>
      <c r="AK1025" s="70" t="str">
        <f t="shared" si="280"/>
        <v>Adjust</v>
      </c>
      <c r="AL1025" s="72">
        <f>IF(AK1025="Adjust",(_xlfn.XLOOKUP(A1025,'Adj factor'!A:A,'Adj factor'!I:I,,0)*AI1025),'Aggregate (2)'!AI1025)</f>
        <v>260.39596306221205</v>
      </c>
      <c r="AM1025" s="72">
        <f t="shared" si="281"/>
        <v>260.39596306221205</v>
      </c>
      <c r="AN1025" s="73" t="str">
        <f t="shared" si="282"/>
        <v>Increasing</v>
      </c>
      <c r="AO1025" s="42">
        <f>VLOOKUP(B1025,'Growthrates source'!A$2:H$49,8,FALSE)</f>
        <v>0.14011618556211447</v>
      </c>
      <c r="AP1025" s="42">
        <f>VLOOKUP(B1025,'Growthrates source'!A$2:I$49,9,FALSE)</f>
        <v>5.4673730437993617E-2</v>
      </c>
      <c r="AQ1025" s="41">
        <f t="shared" si="283"/>
        <v>105.71124126661103</v>
      </c>
      <c r="AR1025" s="41">
        <f t="shared" si="284"/>
        <v>250.9649673358206</v>
      </c>
      <c r="AS1025" s="43">
        <f t="shared" si="285"/>
        <v>1.6648514540858281E-2</v>
      </c>
      <c r="AT1025" s="43">
        <f t="shared" si="286"/>
        <v>3.6666960863080349E-2</v>
      </c>
      <c r="AU1025" s="43">
        <f t="shared" si="287"/>
        <v>3.975647575886302E-2</v>
      </c>
    </row>
    <row r="1026" spans="1:47" x14ac:dyDescent="0.35">
      <c r="A1026" t="str">
        <f>_xlfn.XLOOKUP(B1026,'country codes'!G:G,'country codes'!H:H,,0)</f>
        <v>Tanzania</v>
      </c>
      <c r="B1026" s="34" t="s">
        <v>198</v>
      </c>
      <c r="C1026" s="41">
        <v>47786153.5</v>
      </c>
      <c r="D1026" s="34" t="s">
        <v>232</v>
      </c>
      <c r="E1026" s="34">
        <v>0</v>
      </c>
      <c r="F1026" s="41">
        <v>49253643.5</v>
      </c>
      <c r="G1026" s="34">
        <v>0</v>
      </c>
      <c r="I1026" s="34">
        <v>0</v>
      </c>
      <c r="K1026" s="34">
        <v>0</v>
      </c>
      <c r="M1026" s="34">
        <v>0</v>
      </c>
      <c r="O1026" s="34">
        <v>0</v>
      </c>
      <c r="P1026" s="41">
        <v>58090443.000000007</v>
      </c>
      <c r="Q1026" s="34">
        <v>0</v>
      </c>
      <c r="R1026" s="34">
        <f t="shared" si="270"/>
        <v>0</v>
      </c>
      <c r="T1026" s="34">
        <v>0</v>
      </c>
      <c r="V1026" s="34">
        <v>0</v>
      </c>
      <c r="X1026" s="34">
        <v>0</v>
      </c>
      <c r="Y1026" s="41">
        <v>65497748.000000045</v>
      </c>
      <c r="Z1026" s="34">
        <v>0</v>
      </c>
      <c r="AA1026" s="34">
        <v>0</v>
      </c>
      <c r="AB1026" s="35">
        <f t="shared" si="271"/>
        <v>0</v>
      </c>
      <c r="AC1026" s="35">
        <f t="shared" si="272"/>
        <v>0</v>
      </c>
      <c r="AD1026" s="35">
        <f t="shared" si="273"/>
        <v>0</v>
      </c>
      <c r="AE1026" s="70">
        <f t="shared" si="274"/>
        <v>0</v>
      </c>
      <c r="AF1026" s="70" t="str">
        <f t="shared" si="275"/>
        <v/>
      </c>
      <c r="AG1026" s="70">
        <f t="shared" si="276"/>
        <v>0</v>
      </c>
      <c r="AH1026" s="70" t="str">
        <f t="shared" si="277"/>
        <v/>
      </c>
      <c r="AI1026" s="70">
        <f t="shared" si="278"/>
        <v>0</v>
      </c>
      <c r="AJ1026" s="70" t="str">
        <f t="shared" si="279"/>
        <v/>
      </c>
      <c r="AK1026" s="70" t="str">
        <f t="shared" si="280"/>
        <v/>
      </c>
      <c r="AL1026" s="72">
        <f>IF(AK1026="Adjust",(_xlfn.XLOOKUP(A1026,'Adj factor'!A:A,'Adj factor'!I:I,,0)*AI1026),'Aggregate (2)'!AI1026)</f>
        <v>0</v>
      </c>
      <c r="AM1026" s="72">
        <f t="shared" si="281"/>
        <v>0</v>
      </c>
      <c r="AN1026" s="73" t="str">
        <f t="shared" si="282"/>
        <v>No change</v>
      </c>
      <c r="AO1026" s="42">
        <f>VLOOKUP(B1026,'Growthrates source'!A$2:H$49,8,FALSE)</f>
        <v>0.14011618556211447</v>
      </c>
      <c r="AP1026" s="42">
        <f>VLOOKUP(B1026,'Growthrates source'!A$2:I$49,9,FALSE)</f>
        <v>5.4673730437993617E-2</v>
      </c>
      <c r="AQ1026" s="41">
        <f t="shared" si="283"/>
        <v>0</v>
      </c>
      <c r="AR1026" s="41">
        <f t="shared" si="284"/>
        <v>0</v>
      </c>
      <c r="AS1026" s="43">
        <f t="shared" si="285"/>
        <v>0</v>
      </c>
      <c r="AT1026" s="43">
        <f t="shared" si="286"/>
        <v>0</v>
      </c>
      <c r="AU1026" s="43">
        <f t="shared" si="287"/>
        <v>0</v>
      </c>
    </row>
    <row r="1027" spans="1:47" x14ac:dyDescent="0.35">
      <c r="A1027" t="str">
        <f>_xlfn.XLOOKUP(B1027,'country codes'!G:G,'country codes'!H:H,,0)</f>
        <v>Tanzania</v>
      </c>
      <c r="B1027" s="34" t="s">
        <v>198</v>
      </c>
      <c r="C1027" s="41">
        <v>47786154.5</v>
      </c>
      <c r="D1027" s="34" t="s">
        <v>233</v>
      </c>
      <c r="E1027" s="34">
        <v>0</v>
      </c>
      <c r="F1027" s="41">
        <v>49253643.5</v>
      </c>
      <c r="G1027" s="34">
        <v>0</v>
      </c>
      <c r="I1027" s="34">
        <v>0</v>
      </c>
      <c r="K1027" s="34">
        <v>0</v>
      </c>
      <c r="M1027" s="34">
        <v>0</v>
      </c>
      <c r="O1027" s="34">
        <v>0</v>
      </c>
      <c r="P1027" s="41">
        <v>58090443.000000007</v>
      </c>
      <c r="Q1027" s="34">
        <v>0</v>
      </c>
      <c r="R1027" s="34">
        <f t="shared" ref="R1027:R1090" si="288">MAX(Q1027,AA1027)</f>
        <v>3630</v>
      </c>
      <c r="T1027" s="34">
        <v>0</v>
      </c>
      <c r="V1027" s="34">
        <v>0</v>
      </c>
      <c r="X1027" s="34">
        <v>0</v>
      </c>
      <c r="Y1027" s="41">
        <v>65497748.000000045</v>
      </c>
      <c r="Z1027" s="34">
        <v>2</v>
      </c>
      <c r="AA1027" s="34">
        <v>3630</v>
      </c>
      <c r="AB1027" s="35">
        <f t="shared" ref="AB1027:AB1090" si="289">MAX(G1027,E1027,I1027,K1027)</f>
        <v>0</v>
      </c>
      <c r="AC1027" s="35">
        <f t="shared" ref="AC1027:AC1090" si="290">MAX(M1027,O1027,Q1027,T1027)</f>
        <v>0</v>
      </c>
      <c r="AD1027" s="35">
        <f t="shared" ref="AD1027:AD1090" si="291">MAX(V1027,X1027,Z1027)</f>
        <v>2</v>
      </c>
      <c r="AE1027" s="70">
        <f t="shared" ref="AE1027:AE1090" si="292">IF(G1027&gt;0,G1027,IF(E1027&gt;0,E1027,IF(I1027&gt;0,I1027,K1027)))</f>
        <v>0</v>
      </c>
      <c r="AF1027" s="70" t="str">
        <f t="shared" ref="AF1027:AF1090" si="293">IF(AE1027&gt;0,_xlfn.XLOOKUP(AE1027,$B1027:$K1027,$B$1:$K$1,,0),"")</f>
        <v/>
      </c>
      <c r="AG1027" s="70">
        <f t="shared" ref="AG1027:AG1090" si="294">IF(R1027&gt;0,R1027,IF(O1027&gt;0,O1027,T1027))</f>
        <v>3630</v>
      </c>
      <c r="AH1027" s="70" t="str">
        <f t="shared" ref="AH1027:AH1090" si="295">IF(AG1027&gt;0,_xlfn.XLOOKUP(AG1027,$L1027:$T1027,$L$1:$T$1,,0),"")</f>
        <v>2018 (triag)</v>
      </c>
      <c r="AI1027" s="70">
        <f t="shared" ref="AI1027:AI1090" si="296">IF((IF(Z1027&gt;0,Z1027,IF(X1027&gt;0,X1027,IF(V1027&gt;0,V1027,T1027))))=0,AG1027,IF(Z1027&gt;0,Z1027,IF(X1027&gt;0,X1027,IF(V1027&gt;0,V1027,T1027))))</f>
        <v>2</v>
      </c>
      <c r="AJ1027" s="70">
        <f t="shared" ref="AJ1027:AJ1090" si="297">IFERROR(IF(AI1027&gt;0,_xlfn.XLOOKUP(AI1027,$V1027:$Z1027,$V$1:$Z$1,,0),""),AH1027)</f>
        <v>2022</v>
      </c>
      <c r="AK1027" s="70" t="str">
        <f t="shared" ref="AK1027:AK1090" si="298">IF(AI1027&lt;AG1027,"Adjust","")</f>
        <v>Adjust</v>
      </c>
      <c r="AL1027" s="72">
        <f>IF(AK1027="Adjust",(_xlfn.XLOOKUP(A1027,'Adj factor'!A:A,'Adj factor'!I:I,,0)*AI1027),'Aggregate (2)'!AI1027)</f>
        <v>2.5910046075841993</v>
      </c>
      <c r="AM1027" s="72">
        <f t="shared" ref="AM1027:AM1090" si="299">IF(AL1027&lt;AG1027,AG1027,AL1027)</f>
        <v>3630</v>
      </c>
      <c r="AN1027" s="73" t="str">
        <f t="shared" ref="AN1027:AN1090" si="300">IF(AL1027&gt;AG1027,"Increasing",IF(AL1027&lt;AG1027,"Decreasing","No change"))</f>
        <v>Decreasing</v>
      </c>
      <c r="AO1027" s="42">
        <f>VLOOKUP(B1027,'Growthrates source'!A$2:H$49,8,FALSE)</f>
        <v>0.14011618556211447</v>
      </c>
      <c r="AP1027" s="42">
        <f>VLOOKUP(B1027,'Growthrates source'!A$2:I$49,9,FALSE)</f>
        <v>5.4673730437993617E-2</v>
      </c>
      <c r="AQ1027" s="41">
        <f t="shared" ref="AQ1027:AQ1090" si="301">AA1027/(EXP(AO1027*5))</f>
        <v>1801.5577736985822</v>
      </c>
      <c r="AR1027" s="41">
        <f t="shared" ref="AR1027:AR1090" si="302">AA1027*EXP(AP1027*3)</f>
        <v>4277.0085982583514</v>
      </c>
      <c r="AS1027" s="43">
        <f t="shared" ref="AS1027:AS1090" si="303">(AE1027*10000)/F1027</f>
        <v>0</v>
      </c>
      <c r="AT1027" s="43">
        <f t="shared" ref="AT1027:AT1090" si="304">(AG1027*10000)/P1027</f>
        <v>0.62488764287784815</v>
      </c>
      <c r="AU1027" s="43">
        <f t="shared" ref="AU1027:AU1090" si="305">(AM1027*10000)/Y1027</f>
        <v>0.55421752821180925</v>
      </c>
    </row>
    <row r="1028" spans="1:47" x14ac:dyDescent="0.35">
      <c r="A1028" t="str">
        <f>_xlfn.XLOOKUP(B1028,'country codes'!G:G,'country codes'!H:H,,0)</f>
        <v>Tanzania</v>
      </c>
      <c r="B1028" s="34" t="s">
        <v>198</v>
      </c>
      <c r="C1028" s="41">
        <v>47786155.5</v>
      </c>
      <c r="D1028" s="34" t="s">
        <v>134</v>
      </c>
      <c r="E1028" s="34">
        <v>1997</v>
      </c>
      <c r="F1028" s="41">
        <v>49253643.5</v>
      </c>
      <c r="G1028" s="34">
        <v>0</v>
      </c>
      <c r="I1028" s="34">
        <v>2508</v>
      </c>
      <c r="K1028" s="34">
        <v>0</v>
      </c>
      <c r="M1028" s="34">
        <v>0</v>
      </c>
      <c r="O1028" s="34">
        <v>0</v>
      </c>
      <c r="P1028" s="41">
        <v>58090443.000000007</v>
      </c>
      <c r="Q1028" s="34">
        <v>0</v>
      </c>
      <c r="R1028" s="34">
        <f t="shared" si="288"/>
        <v>4361</v>
      </c>
      <c r="T1028" s="34">
        <v>0</v>
      </c>
      <c r="V1028" s="34">
        <v>0</v>
      </c>
      <c r="X1028" s="34">
        <v>0</v>
      </c>
      <c r="Y1028" s="41">
        <v>65497748.000000045</v>
      </c>
      <c r="Z1028" s="34">
        <v>4743</v>
      </c>
      <c r="AA1028" s="34">
        <v>4361</v>
      </c>
      <c r="AB1028" s="35">
        <f t="shared" si="289"/>
        <v>2508</v>
      </c>
      <c r="AC1028" s="35">
        <f t="shared" si="290"/>
        <v>0</v>
      </c>
      <c r="AD1028" s="35">
        <f t="shared" si="291"/>
        <v>4743</v>
      </c>
      <c r="AE1028" s="70">
        <f t="shared" si="292"/>
        <v>1997</v>
      </c>
      <c r="AF1028" s="70">
        <f t="shared" si="293"/>
        <v>2012</v>
      </c>
      <c r="AG1028" s="70">
        <f t="shared" si="294"/>
        <v>4361</v>
      </c>
      <c r="AH1028" s="70" t="str">
        <f t="shared" si="295"/>
        <v>2018 (triag)</v>
      </c>
      <c r="AI1028" s="70">
        <f t="shared" si="296"/>
        <v>4743</v>
      </c>
      <c r="AJ1028" s="70">
        <f t="shared" si="297"/>
        <v>2022</v>
      </c>
      <c r="AK1028" s="70" t="str">
        <f t="shared" si="298"/>
        <v/>
      </c>
      <c r="AL1028" s="72">
        <f>IF(AK1028="Adjust",(_xlfn.XLOOKUP(A1028,'Adj factor'!A:A,'Adj factor'!I:I,,0)*AI1028),'Aggregate (2)'!AI1028)</f>
        <v>4743</v>
      </c>
      <c r="AM1028" s="72">
        <f t="shared" si="299"/>
        <v>4743</v>
      </c>
      <c r="AN1028" s="73" t="str">
        <f t="shared" si="300"/>
        <v>Increasing</v>
      </c>
      <c r="AO1028" s="42">
        <f>VLOOKUP(B1028,'Growthrates source'!A$2:H$49,8,FALSE)</f>
        <v>0.14011618556211447</v>
      </c>
      <c r="AP1028" s="42">
        <f>VLOOKUP(B1028,'Growthrates source'!A$2:I$49,9,FALSE)</f>
        <v>5.4673730437993617E-2</v>
      </c>
      <c r="AQ1028" s="41">
        <f t="shared" si="301"/>
        <v>2164.3508129750735</v>
      </c>
      <c r="AR1028" s="41">
        <f t="shared" si="302"/>
        <v>5138.3015143263556</v>
      </c>
      <c r="AS1028" s="43">
        <f t="shared" si="303"/>
        <v>0.40545223826943888</v>
      </c>
      <c r="AT1028" s="43">
        <f t="shared" si="304"/>
        <v>0.7507258982342413</v>
      </c>
      <c r="AU1028" s="43">
        <f t="shared" si="305"/>
        <v>0.7241470347957607</v>
      </c>
    </row>
    <row r="1029" spans="1:47" x14ac:dyDescent="0.35">
      <c r="A1029" t="str">
        <f>_xlfn.XLOOKUP(B1029,'country codes'!G:G,'country codes'!H:H,,0)</f>
        <v>Tanzania</v>
      </c>
      <c r="B1029" s="34" t="s">
        <v>198</v>
      </c>
      <c r="C1029" s="41">
        <v>47786156.5</v>
      </c>
      <c r="D1029" s="34" t="s">
        <v>142</v>
      </c>
      <c r="E1029" s="34">
        <v>8787</v>
      </c>
      <c r="F1029" s="41">
        <v>49253643.5</v>
      </c>
      <c r="G1029" s="34">
        <v>0</v>
      </c>
      <c r="I1029" s="34">
        <v>10536</v>
      </c>
      <c r="K1029" s="34">
        <v>0</v>
      </c>
      <c r="M1029" s="34">
        <v>0</v>
      </c>
      <c r="O1029" s="34">
        <v>0</v>
      </c>
      <c r="P1029" s="41">
        <v>58090443.000000007</v>
      </c>
      <c r="Q1029" s="34">
        <v>0</v>
      </c>
      <c r="R1029" s="34">
        <f t="shared" si="288"/>
        <v>1963</v>
      </c>
      <c r="T1029" s="34">
        <v>0</v>
      </c>
      <c r="V1029" s="34">
        <v>0</v>
      </c>
      <c r="X1029" s="34">
        <v>0</v>
      </c>
      <c r="Y1029" s="41">
        <v>65497748.000000045</v>
      </c>
      <c r="Z1029" s="34">
        <v>71119</v>
      </c>
      <c r="AA1029" s="34">
        <v>1963</v>
      </c>
      <c r="AB1029" s="35">
        <f t="shared" si="289"/>
        <v>10536</v>
      </c>
      <c r="AC1029" s="35">
        <f t="shared" si="290"/>
        <v>0</v>
      </c>
      <c r="AD1029" s="35">
        <f t="shared" si="291"/>
        <v>71119</v>
      </c>
      <c r="AE1029" s="70">
        <f t="shared" si="292"/>
        <v>8787</v>
      </c>
      <c r="AF1029" s="70">
        <f t="shared" si="293"/>
        <v>2012</v>
      </c>
      <c r="AG1029" s="70">
        <f t="shared" si="294"/>
        <v>1963</v>
      </c>
      <c r="AH1029" s="70" t="str">
        <f t="shared" si="295"/>
        <v>2018 (triag)</v>
      </c>
      <c r="AI1029" s="70">
        <f t="shared" si="296"/>
        <v>71119</v>
      </c>
      <c r="AJ1029" s="70">
        <f t="shared" si="297"/>
        <v>2022</v>
      </c>
      <c r="AK1029" s="70" t="str">
        <f t="shared" si="298"/>
        <v/>
      </c>
      <c r="AL1029" s="72">
        <f>IF(AK1029="Adjust",(_xlfn.XLOOKUP(A1029,'Adj factor'!A:A,'Adj factor'!I:I,,0)*AI1029),'Aggregate (2)'!AI1029)</f>
        <v>71119</v>
      </c>
      <c r="AM1029" s="72">
        <f t="shared" si="299"/>
        <v>71119</v>
      </c>
      <c r="AN1029" s="73" t="str">
        <f t="shared" si="300"/>
        <v>Increasing</v>
      </c>
      <c r="AO1029" s="42">
        <f>VLOOKUP(B1029,'Growthrates source'!A$2:H$49,8,FALSE)</f>
        <v>0.14011618556211447</v>
      </c>
      <c r="AP1029" s="42">
        <f>VLOOKUP(B1029,'Growthrates source'!A$2:I$49,9,FALSE)</f>
        <v>5.4673730437993617E-2</v>
      </c>
      <c r="AQ1029" s="41">
        <f t="shared" si="301"/>
        <v>974.23082913782832</v>
      </c>
      <c r="AR1029" s="41">
        <f t="shared" si="302"/>
        <v>2312.8837130526567</v>
      </c>
      <c r="AS1029" s="43">
        <f t="shared" si="303"/>
        <v>1.7840304545185577</v>
      </c>
      <c r="AT1029" s="43">
        <f t="shared" si="304"/>
        <v>0.33792133415129916</v>
      </c>
      <c r="AU1029" s="85">
        <f t="shared" si="305"/>
        <v>10.858235919805969</v>
      </c>
    </row>
    <row r="1030" spans="1:47" x14ac:dyDescent="0.35">
      <c r="A1030" t="str">
        <f>_xlfn.XLOOKUP(B1030,'country codes'!G:G,'country codes'!H:H,,0)</f>
        <v>Tanzania</v>
      </c>
      <c r="B1030" s="34" t="s">
        <v>198</v>
      </c>
      <c r="C1030" s="41">
        <v>47786157.5</v>
      </c>
      <c r="D1030" s="34" t="s">
        <v>83</v>
      </c>
      <c r="E1030" s="34">
        <v>130</v>
      </c>
      <c r="F1030" s="41">
        <v>49253643.5</v>
      </c>
      <c r="G1030" s="34">
        <v>0</v>
      </c>
      <c r="I1030" s="34">
        <v>0</v>
      </c>
      <c r="K1030" s="34">
        <v>0</v>
      </c>
      <c r="M1030" s="34">
        <v>0</v>
      </c>
      <c r="O1030" s="34">
        <v>0</v>
      </c>
      <c r="P1030" s="41">
        <v>58090443.000000007</v>
      </c>
      <c r="Q1030" s="34">
        <v>0</v>
      </c>
      <c r="R1030" s="34">
        <f t="shared" si="288"/>
        <v>103</v>
      </c>
      <c r="T1030" s="34">
        <v>0</v>
      </c>
      <c r="V1030" s="34">
        <v>0</v>
      </c>
      <c r="X1030" s="34">
        <v>0</v>
      </c>
      <c r="Y1030" s="41">
        <v>65497748.000000045</v>
      </c>
      <c r="Z1030" s="34">
        <v>1358</v>
      </c>
      <c r="AA1030" s="34">
        <v>103</v>
      </c>
      <c r="AB1030" s="35">
        <f t="shared" si="289"/>
        <v>130</v>
      </c>
      <c r="AC1030" s="35">
        <f t="shared" si="290"/>
        <v>0</v>
      </c>
      <c r="AD1030" s="35">
        <f t="shared" si="291"/>
        <v>1358</v>
      </c>
      <c r="AE1030" s="70">
        <f t="shared" si="292"/>
        <v>130</v>
      </c>
      <c r="AF1030" s="70">
        <f t="shared" si="293"/>
        <v>2012</v>
      </c>
      <c r="AG1030" s="70">
        <f t="shared" si="294"/>
        <v>103</v>
      </c>
      <c r="AH1030" s="70" t="str">
        <f t="shared" si="295"/>
        <v>2018 (triag)</v>
      </c>
      <c r="AI1030" s="70">
        <f t="shared" si="296"/>
        <v>1358</v>
      </c>
      <c r="AJ1030" s="70">
        <f t="shared" si="297"/>
        <v>2022</v>
      </c>
      <c r="AK1030" s="70" t="str">
        <f t="shared" si="298"/>
        <v/>
      </c>
      <c r="AL1030" s="72">
        <f>IF(AK1030="Adjust",(_xlfn.XLOOKUP(A1030,'Adj factor'!A:A,'Adj factor'!I:I,,0)*AI1030),'Aggregate (2)'!AI1030)</f>
        <v>1358</v>
      </c>
      <c r="AM1030" s="72">
        <f t="shared" si="299"/>
        <v>1358</v>
      </c>
      <c r="AN1030" s="73" t="str">
        <f t="shared" si="300"/>
        <v>Increasing</v>
      </c>
      <c r="AO1030" s="42">
        <f>VLOOKUP(B1030,'Growthrates source'!A$2:H$49,8,FALSE)</f>
        <v>0.14011618556211447</v>
      </c>
      <c r="AP1030" s="42">
        <f>VLOOKUP(B1030,'Growthrates source'!A$2:I$49,9,FALSE)</f>
        <v>5.4673730437993617E-2</v>
      </c>
      <c r="AQ1030" s="41">
        <f t="shared" si="301"/>
        <v>51.118581457563074</v>
      </c>
      <c r="AR1030" s="41">
        <f t="shared" si="302"/>
        <v>121.35864617647663</v>
      </c>
      <c r="AS1030" s="43">
        <f t="shared" si="303"/>
        <v>2.6393986467214348E-2</v>
      </c>
      <c r="AT1030" s="43">
        <f t="shared" si="304"/>
        <v>1.7730971684963737E-2</v>
      </c>
      <c r="AU1030" s="43">
        <f t="shared" si="305"/>
        <v>0.20733537281312314</v>
      </c>
    </row>
    <row r="1031" spans="1:47" x14ac:dyDescent="0.35">
      <c r="A1031" t="str">
        <f>_xlfn.XLOOKUP(B1031,'country codes'!G:G,'country codes'!H:H,,0)</f>
        <v>Tanzania</v>
      </c>
      <c r="B1031" s="34" t="s">
        <v>198</v>
      </c>
      <c r="C1031" s="41">
        <v>47786158.5</v>
      </c>
      <c r="D1031" s="34" t="s">
        <v>84</v>
      </c>
      <c r="E1031" s="34">
        <v>0</v>
      </c>
      <c r="F1031" s="41">
        <v>49253643.5</v>
      </c>
      <c r="G1031" s="34">
        <v>0</v>
      </c>
      <c r="I1031" s="34">
        <v>0</v>
      </c>
      <c r="K1031" s="34">
        <v>0</v>
      </c>
      <c r="M1031" s="34">
        <v>0</v>
      </c>
      <c r="O1031" s="34">
        <v>0</v>
      </c>
      <c r="P1031" s="41">
        <v>58090443.000000007</v>
      </c>
      <c r="Q1031" s="34">
        <v>0</v>
      </c>
      <c r="R1031" s="34">
        <f t="shared" si="288"/>
        <v>0</v>
      </c>
      <c r="T1031" s="34">
        <v>0</v>
      </c>
      <c r="V1031" s="34">
        <v>0</v>
      </c>
      <c r="X1031" s="34">
        <v>0</v>
      </c>
      <c r="Y1031" s="41">
        <v>65497748.000000045</v>
      </c>
      <c r="Z1031" s="34">
        <v>0</v>
      </c>
      <c r="AA1031" s="34">
        <v>0</v>
      </c>
      <c r="AB1031" s="35">
        <f t="shared" si="289"/>
        <v>0</v>
      </c>
      <c r="AC1031" s="35">
        <f t="shared" si="290"/>
        <v>0</v>
      </c>
      <c r="AD1031" s="35">
        <f t="shared" si="291"/>
        <v>0</v>
      </c>
      <c r="AE1031" s="70">
        <f t="shared" si="292"/>
        <v>0</v>
      </c>
      <c r="AF1031" s="70" t="str">
        <f t="shared" si="293"/>
        <v/>
      </c>
      <c r="AG1031" s="70">
        <f t="shared" si="294"/>
        <v>0</v>
      </c>
      <c r="AH1031" s="70" t="str">
        <f t="shared" si="295"/>
        <v/>
      </c>
      <c r="AI1031" s="70">
        <f t="shared" si="296"/>
        <v>0</v>
      </c>
      <c r="AJ1031" s="70" t="str">
        <f t="shared" si="297"/>
        <v/>
      </c>
      <c r="AK1031" s="70" t="str">
        <f t="shared" si="298"/>
        <v/>
      </c>
      <c r="AL1031" s="72">
        <f>IF(AK1031="Adjust",(_xlfn.XLOOKUP(A1031,'Adj factor'!A:A,'Adj factor'!I:I,,0)*AI1031),'Aggregate (2)'!AI1031)</f>
        <v>0</v>
      </c>
      <c r="AM1031" s="72">
        <f t="shared" si="299"/>
        <v>0</v>
      </c>
      <c r="AN1031" s="73" t="str">
        <f t="shared" si="300"/>
        <v>No change</v>
      </c>
      <c r="AO1031" s="42">
        <f>VLOOKUP(B1031,'Growthrates source'!A$2:H$49,8,FALSE)</f>
        <v>0.14011618556211447</v>
      </c>
      <c r="AP1031" s="42">
        <f>VLOOKUP(B1031,'Growthrates source'!A$2:I$49,9,FALSE)</f>
        <v>5.4673730437993617E-2</v>
      </c>
      <c r="AQ1031" s="41">
        <f t="shared" si="301"/>
        <v>0</v>
      </c>
      <c r="AR1031" s="41">
        <f t="shared" si="302"/>
        <v>0</v>
      </c>
      <c r="AS1031" s="43">
        <f t="shared" si="303"/>
        <v>0</v>
      </c>
      <c r="AT1031" s="43">
        <f t="shared" si="304"/>
        <v>0</v>
      </c>
      <c r="AU1031" s="43">
        <f t="shared" si="305"/>
        <v>0</v>
      </c>
    </row>
    <row r="1032" spans="1:47" x14ac:dyDescent="0.35">
      <c r="A1032" t="str">
        <f>_xlfn.XLOOKUP(B1032,'country codes'!G:G,'country codes'!H:H,,0)</f>
        <v>Tanzania</v>
      </c>
      <c r="B1032" s="34" t="s">
        <v>198</v>
      </c>
      <c r="C1032" s="41">
        <v>47786159.5</v>
      </c>
      <c r="D1032" s="34" t="s">
        <v>126</v>
      </c>
      <c r="E1032" s="34">
        <v>0</v>
      </c>
      <c r="F1032" s="41">
        <v>49253643.5</v>
      </c>
      <c r="G1032" s="34">
        <v>0</v>
      </c>
      <c r="I1032" s="34">
        <v>0</v>
      </c>
      <c r="K1032" s="34">
        <v>0</v>
      </c>
      <c r="M1032" s="34">
        <v>0</v>
      </c>
      <c r="O1032" s="34">
        <v>0</v>
      </c>
      <c r="P1032" s="41">
        <v>58090443.000000007</v>
      </c>
      <c r="Q1032" s="34">
        <v>0</v>
      </c>
      <c r="R1032" s="34">
        <f t="shared" si="288"/>
        <v>2</v>
      </c>
      <c r="T1032" s="34">
        <v>0</v>
      </c>
      <c r="V1032" s="34">
        <v>0</v>
      </c>
      <c r="X1032" s="34">
        <v>0</v>
      </c>
      <c r="Y1032" s="41">
        <v>65497748.000000045</v>
      </c>
      <c r="Z1032" s="34">
        <v>2</v>
      </c>
      <c r="AA1032" s="34">
        <v>2</v>
      </c>
      <c r="AB1032" s="35">
        <f t="shared" si="289"/>
        <v>0</v>
      </c>
      <c r="AC1032" s="35">
        <f t="shared" si="290"/>
        <v>0</v>
      </c>
      <c r="AD1032" s="35">
        <f t="shared" si="291"/>
        <v>2</v>
      </c>
      <c r="AE1032" s="70">
        <f t="shared" si="292"/>
        <v>0</v>
      </c>
      <c r="AF1032" s="70" t="str">
        <f t="shared" si="293"/>
        <v/>
      </c>
      <c r="AG1032" s="70">
        <f t="shared" si="294"/>
        <v>2</v>
      </c>
      <c r="AH1032" s="70" t="str">
        <f t="shared" si="295"/>
        <v>2018 (triag)</v>
      </c>
      <c r="AI1032" s="70">
        <f t="shared" si="296"/>
        <v>2</v>
      </c>
      <c r="AJ1032" s="70">
        <f t="shared" si="297"/>
        <v>2022</v>
      </c>
      <c r="AK1032" s="70" t="str">
        <f t="shared" si="298"/>
        <v/>
      </c>
      <c r="AL1032" s="72">
        <f>IF(AK1032="Adjust",(_xlfn.XLOOKUP(A1032,'Adj factor'!A:A,'Adj factor'!I:I,,0)*AI1032),'Aggregate (2)'!AI1032)</f>
        <v>2</v>
      </c>
      <c r="AM1032" s="72">
        <f t="shared" si="299"/>
        <v>2</v>
      </c>
      <c r="AN1032" s="73" t="str">
        <f t="shared" si="300"/>
        <v>No change</v>
      </c>
      <c r="AO1032" s="42">
        <f>VLOOKUP(B1032,'Growthrates source'!A$2:H$49,8,FALSE)</f>
        <v>0.14011618556211447</v>
      </c>
      <c r="AP1032" s="42">
        <f>VLOOKUP(B1032,'Growthrates source'!A$2:I$49,9,FALSE)</f>
        <v>5.4673730437993617E-2</v>
      </c>
      <c r="AQ1032" s="41">
        <f t="shared" si="301"/>
        <v>0.99259381470996266</v>
      </c>
      <c r="AR1032" s="41">
        <f t="shared" si="302"/>
        <v>2.3564785665335268</v>
      </c>
      <c r="AS1032" s="43">
        <f t="shared" si="303"/>
        <v>0</v>
      </c>
      <c r="AT1032" s="43">
        <f t="shared" si="304"/>
        <v>3.4429071232939293E-4</v>
      </c>
      <c r="AU1032" s="43">
        <f t="shared" si="305"/>
        <v>3.0535401003405473E-4</v>
      </c>
    </row>
    <row r="1033" spans="1:47" x14ac:dyDescent="0.35">
      <c r="A1033" t="str">
        <f>_xlfn.XLOOKUP(B1033,'country codes'!G:G,'country codes'!H:H,,0)</f>
        <v>Tanzania</v>
      </c>
      <c r="B1033" s="34" t="s">
        <v>198</v>
      </c>
      <c r="C1033" s="41">
        <v>47786160.5</v>
      </c>
      <c r="D1033" s="34" t="s">
        <v>87</v>
      </c>
      <c r="E1033" s="34">
        <v>0</v>
      </c>
      <c r="F1033" s="41">
        <v>49253643.5</v>
      </c>
      <c r="G1033" s="34">
        <v>0</v>
      </c>
      <c r="I1033" s="34">
        <v>0</v>
      </c>
      <c r="K1033" s="34">
        <v>0</v>
      </c>
      <c r="M1033" s="34">
        <v>0</v>
      </c>
      <c r="O1033" s="34">
        <v>0</v>
      </c>
      <c r="P1033" s="41">
        <v>58090443.000000007</v>
      </c>
      <c r="Q1033" s="34">
        <v>0</v>
      </c>
      <c r="R1033" s="34">
        <f t="shared" si="288"/>
        <v>15200</v>
      </c>
      <c r="T1033" s="34">
        <v>0</v>
      </c>
      <c r="V1033" s="34">
        <v>0</v>
      </c>
      <c r="X1033" s="34">
        <v>0</v>
      </c>
      <c r="Y1033" s="41">
        <v>65497748.000000045</v>
      </c>
      <c r="Z1033" s="34">
        <v>4710</v>
      </c>
      <c r="AA1033" s="34">
        <v>15200</v>
      </c>
      <c r="AB1033" s="35">
        <f t="shared" si="289"/>
        <v>0</v>
      </c>
      <c r="AC1033" s="35">
        <f t="shared" si="290"/>
        <v>0</v>
      </c>
      <c r="AD1033" s="35">
        <f t="shared" si="291"/>
        <v>4710</v>
      </c>
      <c r="AE1033" s="70">
        <f t="shared" si="292"/>
        <v>0</v>
      </c>
      <c r="AF1033" s="70" t="str">
        <f t="shared" si="293"/>
        <v/>
      </c>
      <c r="AG1033" s="70">
        <f t="shared" si="294"/>
        <v>15200</v>
      </c>
      <c r="AH1033" s="70" t="str">
        <f t="shared" si="295"/>
        <v>2018 (triag)</v>
      </c>
      <c r="AI1033" s="70">
        <f t="shared" si="296"/>
        <v>4710</v>
      </c>
      <c r="AJ1033" s="70">
        <f t="shared" si="297"/>
        <v>2022</v>
      </c>
      <c r="AK1033" s="70" t="str">
        <f t="shared" si="298"/>
        <v>Adjust</v>
      </c>
      <c r="AL1033" s="72">
        <f>IF(AK1033="Adjust",(_xlfn.XLOOKUP(A1033,'Adj factor'!A:A,'Adj factor'!I:I,,0)*AI1033),'Aggregate (2)'!AI1033)</f>
        <v>6101.8158508607894</v>
      </c>
      <c r="AM1033" s="72">
        <f t="shared" si="299"/>
        <v>15200</v>
      </c>
      <c r="AN1033" s="73" t="str">
        <f t="shared" si="300"/>
        <v>Decreasing</v>
      </c>
      <c r="AO1033" s="42">
        <f>VLOOKUP(B1033,'Growthrates source'!A$2:H$49,8,FALSE)</f>
        <v>0.14011618556211447</v>
      </c>
      <c r="AP1033" s="42">
        <f>VLOOKUP(B1033,'Growthrates source'!A$2:I$49,9,FALSE)</f>
        <v>5.4673730437993617E-2</v>
      </c>
      <c r="AQ1033" s="41">
        <f t="shared" si="301"/>
        <v>7543.7129917957163</v>
      </c>
      <c r="AR1033" s="41">
        <f t="shared" si="302"/>
        <v>17909.237105654804</v>
      </c>
      <c r="AS1033" s="43">
        <f t="shared" si="303"/>
        <v>0</v>
      </c>
      <c r="AT1033" s="43">
        <f t="shared" si="304"/>
        <v>2.6166094137033862</v>
      </c>
      <c r="AU1033" s="43">
        <f t="shared" si="305"/>
        <v>2.3206904762588159</v>
      </c>
    </row>
    <row r="1034" spans="1:47" x14ac:dyDescent="0.35">
      <c r="A1034" t="str">
        <f>_xlfn.XLOOKUP(B1034,'country codes'!G:G,'country codes'!H:H,,0)</f>
        <v>Uganda</v>
      </c>
      <c r="B1034" s="34" t="s">
        <v>192</v>
      </c>
      <c r="C1034" s="41">
        <v>34273295.000000015</v>
      </c>
      <c r="D1034" s="34" t="s">
        <v>135</v>
      </c>
      <c r="E1034" s="34">
        <v>6740</v>
      </c>
      <c r="F1034" s="41">
        <v>35273569.999999993</v>
      </c>
      <c r="G1034" s="34">
        <v>0</v>
      </c>
      <c r="H1034" s="34">
        <v>36336539.50000003</v>
      </c>
      <c r="I1034" s="34">
        <v>0</v>
      </c>
      <c r="J1034" s="34">
        <v>37477355.999999978</v>
      </c>
      <c r="K1034" s="34">
        <v>7290</v>
      </c>
      <c r="L1034" s="34">
        <v>38748298.999999978</v>
      </c>
      <c r="M1034" s="34">
        <v>42</v>
      </c>
      <c r="N1034" s="34">
        <v>40127084.999999978</v>
      </c>
      <c r="O1034" s="34">
        <v>13836</v>
      </c>
      <c r="P1034" s="41">
        <v>41515395.000000015</v>
      </c>
      <c r="Q1034" s="34">
        <v>0</v>
      </c>
      <c r="R1034" s="34">
        <f t="shared" si="288"/>
        <v>17186</v>
      </c>
      <c r="S1034" s="34">
        <v>42949080.000000015</v>
      </c>
      <c r="T1034" s="34">
        <v>0</v>
      </c>
      <c r="U1034" s="34">
        <v>44404611.000000007</v>
      </c>
      <c r="V1034" s="34">
        <v>14062</v>
      </c>
      <c r="W1034" s="34">
        <v>45853778.000000022</v>
      </c>
      <c r="X1034" s="34">
        <v>0</v>
      </c>
      <c r="Y1034" s="41">
        <v>47249584.999999978</v>
      </c>
      <c r="Z1034" s="34">
        <v>17454</v>
      </c>
      <c r="AA1034" s="34">
        <v>17186</v>
      </c>
      <c r="AB1034" s="35">
        <f t="shared" si="289"/>
        <v>7290</v>
      </c>
      <c r="AC1034" s="35">
        <f t="shared" si="290"/>
        <v>13836</v>
      </c>
      <c r="AD1034" s="35">
        <f t="shared" si="291"/>
        <v>17454</v>
      </c>
      <c r="AE1034" s="70">
        <f t="shared" si="292"/>
        <v>6740</v>
      </c>
      <c r="AF1034" s="70">
        <f t="shared" si="293"/>
        <v>2012</v>
      </c>
      <c r="AG1034" s="70">
        <f t="shared" si="294"/>
        <v>17186</v>
      </c>
      <c r="AH1034" s="70" t="str">
        <f t="shared" si="295"/>
        <v>2018 (triag)</v>
      </c>
      <c r="AI1034" s="70">
        <f t="shared" si="296"/>
        <v>17454</v>
      </c>
      <c r="AJ1034" s="70">
        <f t="shared" si="297"/>
        <v>2022</v>
      </c>
      <c r="AK1034" s="70" t="str">
        <f t="shared" si="298"/>
        <v/>
      </c>
      <c r="AL1034" s="72">
        <f>IF(AK1034="Adjust",(_xlfn.XLOOKUP(A1034,'Adj factor'!A:A,'Adj factor'!I:I,,0)*AI1034),'Aggregate (2)'!AI1034)</f>
        <v>17454</v>
      </c>
      <c r="AM1034" s="72">
        <f t="shared" si="299"/>
        <v>17454</v>
      </c>
      <c r="AN1034" s="73" t="str">
        <f t="shared" si="300"/>
        <v>Increasing</v>
      </c>
      <c r="AO1034" s="42">
        <f>VLOOKUP(B1034,'Growthrates source'!A$2:H$49,8,FALSE)</f>
        <v>4.7050173871553191E-2</v>
      </c>
      <c r="AP1034" s="42">
        <f>VLOOKUP(B1034,'Growthrates source'!A$2:I$49,9,FALSE)</f>
        <v>5.4673730437993617E-2</v>
      </c>
      <c r="AQ1034" s="41">
        <f t="shared" si="301"/>
        <v>13583.342549825131</v>
      </c>
      <c r="AR1034" s="41">
        <f t="shared" si="302"/>
        <v>20249.220322222594</v>
      </c>
      <c r="AS1034" s="43">
        <f t="shared" si="303"/>
        <v>1.9107790904067836</v>
      </c>
      <c r="AT1034" s="43">
        <f t="shared" si="304"/>
        <v>4.139669151648441</v>
      </c>
      <c r="AU1034" s="43">
        <f t="shared" si="305"/>
        <v>3.6940006986304765</v>
      </c>
    </row>
    <row r="1035" spans="1:47" x14ac:dyDescent="0.35">
      <c r="A1035" t="str">
        <f>_xlfn.XLOOKUP(B1035,'country codes'!G:G,'country codes'!H:H,,0)</f>
        <v>Uganda</v>
      </c>
      <c r="B1035" s="34" t="s">
        <v>192</v>
      </c>
      <c r="C1035" s="41">
        <v>34273296</v>
      </c>
      <c r="D1035" s="34" t="s">
        <v>139</v>
      </c>
      <c r="E1035" s="34">
        <v>81632</v>
      </c>
      <c r="F1035" s="41">
        <v>35273569.999999993</v>
      </c>
      <c r="G1035" s="34">
        <v>80298</v>
      </c>
      <c r="I1035" s="34">
        <v>90776</v>
      </c>
      <c r="K1035" s="34">
        <v>101362</v>
      </c>
      <c r="M1035" s="34">
        <v>110456</v>
      </c>
      <c r="O1035" s="34">
        <v>120912</v>
      </c>
      <c r="P1035" s="41">
        <v>41515395.000000015</v>
      </c>
      <c r="Q1035" s="34">
        <v>105814</v>
      </c>
      <c r="R1035" s="34">
        <f t="shared" si="288"/>
        <v>105814</v>
      </c>
      <c r="T1035" s="34">
        <v>0</v>
      </c>
      <c r="V1035" s="34">
        <v>102654</v>
      </c>
      <c r="X1035" s="34">
        <v>0</v>
      </c>
      <c r="Y1035" s="41">
        <v>47249584.999999978</v>
      </c>
      <c r="Z1035" s="34">
        <v>148394</v>
      </c>
      <c r="AA1035" s="34">
        <v>16407</v>
      </c>
      <c r="AB1035" s="35">
        <f t="shared" si="289"/>
        <v>101362</v>
      </c>
      <c r="AC1035" s="35">
        <f t="shared" si="290"/>
        <v>120912</v>
      </c>
      <c r="AD1035" s="35">
        <f t="shared" si="291"/>
        <v>148394</v>
      </c>
      <c r="AE1035" s="70">
        <f t="shared" si="292"/>
        <v>80298</v>
      </c>
      <c r="AF1035" s="70">
        <f t="shared" si="293"/>
        <v>2013</v>
      </c>
      <c r="AG1035" s="70">
        <f t="shared" si="294"/>
        <v>105814</v>
      </c>
      <c r="AH1035" s="70">
        <f t="shared" si="295"/>
        <v>2018</v>
      </c>
      <c r="AI1035" s="70">
        <f t="shared" si="296"/>
        <v>148394</v>
      </c>
      <c r="AJ1035" s="70">
        <f t="shared" si="297"/>
        <v>2022</v>
      </c>
      <c r="AK1035" s="70" t="str">
        <f t="shared" si="298"/>
        <v/>
      </c>
      <c r="AL1035" s="72">
        <f>IF(AK1035="Adjust",(_xlfn.XLOOKUP(A1035,'Adj factor'!A:A,'Adj factor'!I:I,,0)*AI1035),'Aggregate (2)'!AI1035)</f>
        <v>148394</v>
      </c>
      <c r="AM1035" s="72">
        <f t="shared" si="299"/>
        <v>148394</v>
      </c>
      <c r="AN1035" s="73" t="str">
        <f t="shared" si="300"/>
        <v>Increasing</v>
      </c>
      <c r="AO1035" s="42">
        <f>VLOOKUP(B1035,'Growthrates source'!A$2:H$49,8,FALSE)</f>
        <v>4.7050173871553191E-2</v>
      </c>
      <c r="AP1035" s="42">
        <f>VLOOKUP(B1035,'Growthrates source'!A$2:I$49,9,FALSE)</f>
        <v>5.4673730437993617E-2</v>
      </c>
      <c r="AQ1035" s="41">
        <f t="shared" si="301"/>
        <v>12967.642337657449</v>
      </c>
      <c r="AR1035" s="41">
        <f t="shared" si="302"/>
        <v>19331.371920557787</v>
      </c>
      <c r="AS1035" s="43">
        <f t="shared" si="303"/>
        <v>22.764353026926397</v>
      </c>
      <c r="AT1035" s="43">
        <f t="shared" si="304"/>
        <v>25.487894310050514</v>
      </c>
      <c r="AU1035" s="43">
        <f t="shared" si="305"/>
        <v>31.406413410826797</v>
      </c>
    </row>
    <row r="1036" spans="1:47" x14ac:dyDescent="0.35">
      <c r="A1036" t="str">
        <f>_xlfn.XLOOKUP(B1036,'country codes'!G:G,'country codes'!H:H,,0)</f>
        <v>Uganda</v>
      </c>
      <c r="B1036" s="34" t="s">
        <v>192</v>
      </c>
      <c r="C1036" s="41">
        <v>34273297</v>
      </c>
      <c r="D1036" s="34" t="s">
        <v>138</v>
      </c>
      <c r="E1036" s="34">
        <v>0</v>
      </c>
      <c r="F1036" s="41">
        <v>35273569.999999993</v>
      </c>
      <c r="G1036" s="34">
        <v>14000</v>
      </c>
      <c r="I1036" s="34">
        <v>0</v>
      </c>
      <c r="K1036" s="34">
        <v>17630</v>
      </c>
      <c r="M1036" s="34">
        <v>19604</v>
      </c>
      <c r="O1036" s="34">
        <v>0</v>
      </c>
      <c r="P1036" s="41">
        <v>41515395.000000015</v>
      </c>
      <c r="Q1036" s="34">
        <v>0</v>
      </c>
      <c r="R1036" s="34">
        <f t="shared" si="288"/>
        <v>7237</v>
      </c>
      <c r="T1036" s="34">
        <v>0</v>
      </c>
      <c r="V1036" s="34">
        <v>47092</v>
      </c>
      <c r="X1036" s="34">
        <v>0</v>
      </c>
      <c r="Y1036" s="41">
        <v>47249584.999999978</v>
      </c>
      <c r="Z1036" s="34">
        <v>65914</v>
      </c>
      <c r="AA1036" s="34">
        <v>7237</v>
      </c>
      <c r="AB1036" s="35">
        <f t="shared" si="289"/>
        <v>17630</v>
      </c>
      <c r="AC1036" s="35">
        <f t="shared" si="290"/>
        <v>19604</v>
      </c>
      <c r="AD1036" s="35">
        <f t="shared" si="291"/>
        <v>65914</v>
      </c>
      <c r="AE1036" s="70">
        <f t="shared" si="292"/>
        <v>14000</v>
      </c>
      <c r="AF1036" s="70">
        <f t="shared" si="293"/>
        <v>2013</v>
      </c>
      <c r="AG1036" s="70">
        <f t="shared" si="294"/>
        <v>7237</v>
      </c>
      <c r="AH1036" s="70" t="str">
        <f t="shared" si="295"/>
        <v>2018 (triag)</v>
      </c>
      <c r="AI1036" s="70">
        <f t="shared" si="296"/>
        <v>65914</v>
      </c>
      <c r="AJ1036" s="70">
        <f t="shared" si="297"/>
        <v>2022</v>
      </c>
      <c r="AK1036" s="70" t="str">
        <f t="shared" si="298"/>
        <v/>
      </c>
      <c r="AL1036" s="72">
        <f>IF(AK1036="Adjust",(_xlfn.XLOOKUP(A1036,'Adj factor'!A:A,'Adj factor'!I:I,,0)*AI1036),'Aggregate (2)'!AI1036)</f>
        <v>65914</v>
      </c>
      <c r="AM1036" s="72">
        <f t="shared" si="299"/>
        <v>65914</v>
      </c>
      <c r="AN1036" s="73" t="str">
        <f t="shared" si="300"/>
        <v>Increasing</v>
      </c>
      <c r="AO1036" s="42">
        <f>VLOOKUP(B1036,'Growthrates source'!A$2:H$49,8,FALSE)</f>
        <v>4.7050173871553191E-2</v>
      </c>
      <c r="AP1036" s="42">
        <f>VLOOKUP(B1036,'Growthrates source'!A$2:I$49,9,FALSE)</f>
        <v>5.4673730437993617E-2</v>
      </c>
      <c r="AQ1036" s="41">
        <f t="shared" si="301"/>
        <v>5719.9261045667672</v>
      </c>
      <c r="AR1036" s="41">
        <f t="shared" si="302"/>
        <v>8526.9176930015674</v>
      </c>
      <c r="AS1036" s="43">
        <f t="shared" si="303"/>
        <v>3.968977339123883</v>
      </c>
      <c r="AT1036" s="43">
        <f t="shared" si="304"/>
        <v>1.7432087542464663</v>
      </c>
      <c r="AU1036" s="43">
        <f t="shared" si="305"/>
        <v>13.950175435403303</v>
      </c>
    </row>
    <row r="1037" spans="1:47" x14ac:dyDescent="0.35">
      <c r="A1037" t="str">
        <f>_xlfn.XLOOKUP(B1037,'country codes'!G:G,'country codes'!H:H,,0)</f>
        <v>Uganda</v>
      </c>
      <c r="B1037" s="34" t="s">
        <v>192</v>
      </c>
      <c r="C1037" s="41">
        <v>34273298</v>
      </c>
      <c r="D1037" s="34" t="s">
        <v>82</v>
      </c>
      <c r="E1037" s="34">
        <v>72</v>
      </c>
      <c r="F1037" s="41">
        <v>35273569.999999993</v>
      </c>
      <c r="G1037" s="34">
        <v>0</v>
      </c>
      <c r="I1037" s="34">
        <v>0</v>
      </c>
      <c r="K1037" s="34">
        <v>0</v>
      </c>
      <c r="M1037" s="34">
        <v>0</v>
      </c>
      <c r="O1037" s="34">
        <v>0</v>
      </c>
      <c r="P1037" s="41">
        <v>41515395.000000015</v>
      </c>
      <c r="Q1037" s="34">
        <v>0</v>
      </c>
      <c r="R1037" s="34">
        <f t="shared" si="288"/>
        <v>324</v>
      </c>
      <c r="T1037" s="34">
        <v>2202</v>
      </c>
      <c r="V1037" s="34">
        <v>0</v>
      </c>
      <c r="X1037" s="34">
        <v>17</v>
      </c>
      <c r="Y1037" s="41">
        <v>47249584.999999978</v>
      </c>
      <c r="Z1037" s="34">
        <v>170</v>
      </c>
      <c r="AA1037" s="34">
        <v>324</v>
      </c>
      <c r="AB1037" s="35">
        <f t="shared" si="289"/>
        <v>72</v>
      </c>
      <c r="AC1037" s="35">
        <f t="shared" si="290"/>
        <v>2202</v>
      </c>
      <c r="AD1037" s="35">
        <f t="shared" si="291"/>
        <v>170</v>
      </c>
      <c r="AE1037" s="70">
        <f t="shared" si="292"/>
        <v>72</v>
      </c>
      <c r="AF1037" s="70">
        <f t="shared" si="293"/>
        <v>2012</v>
      </c>
      <c r="AG1037" s="70">
        <f t="shared" si="294"/>
        <v>324</v>
      </c>
      <c r="AH1037" s="70" t="str">
        <f t="shared" si="295"/>
        <v>2018 (triag)</v>
      </c>
      <c r="AI1037" s="70">
        <f t="shared" si="296"/>
        <v>170</v>
      </c>
      <c r="AJ1037" s="70">
        <f t="shared" si="297"/>
        <v>2022</v>
      </c>
      <c r="AK1037" s="70" t="str">
        <f t="shared" si="298"/>
        <v>Adjust</v>
      </c>
      <c r="AL1037" s="72">
        <f>IF(AK1037="Adjust",(_xlfn.XLOOKUP(A1037,'Adj factor'!A:A,'Adj factor'!I:I,,0)*AI1037),'Aggregate (2)'!AI1037)</f>
        <v>193.77947686116701</v>
      </c>
      <c r="AM1037" s="77">
        <v>3459</v>
      </c>
      <c r="AN1037" s="73" t="str">
        <f t="shared" si="300"/>
        <v>Decreasing</v>
      </c>
      <c r="AO1037" s="42">
        <f>VLOOKUP(B1037,'Growthrates source'!A$2:H$49,8,FALSE)</f>
        <v>4.7050173871553191E-2</v>
      </c>
      <c r="AP1037" s="42">
        <f>VLOOKUP(B1037,'Growthrates source'!A$2:I$49,9,FALSE)</f>
        <v>5.4673730437993617E-2</v>
      </c>
      <c r="AQ1037" s="41">
        <f t="shared" si="301"/>
        <v>256.08070441890737</v>
      </c>
      <c r="AR1037" s="41">
        <f t="shared" si="302"/>
        <v>381.74952777843134</v>
      </c>
      <c r="AS1037" s="43">
        <f t="shared" si="303"/>
        <v>2.0411883458351397E-2</v>
      </c>
      <c r="AT1037" s="43">
        <f t="shared" si="304"/>
        <v>7.8043337899109444E-2</v>
      </c>
      <c r="AU1037" s="43">
        <f t="shared" si="305"/>
        <v>0.73206992188397035</v>
      </c>
    </row>
    <row r="1038" spans="1:47" x14ac:dyDescent="0.35">
      <c r="A1038" t="str">
        <f>_xlfn.XLOOKUP(B1038,'country codes'!G:G,'country codes'!H:H,,0)</f>
        <v>Uganda</v>
      </c>
      <c r="B1038" s="34" t="s">
        <v>192</v>
      </c>
      <c r="C1038" s="41">
        <v>34273299</v>
      </c>
      <c r="D1038" s="34" t="s">
        <v>60</v>
      </c>
      <c r="E1038" s="34">
        <v>0</v>
      </c>
      <c r="F1038" s="41">
        <v>35273569.999999993</v>
      </c>
      <c r="G1038" s="34">
        <v>0</v>
      </c>
      <c r="I1038" s="34">
        <v>0</v>
      </c>
      <c r="K1038" s="34">
        <v>0</v>
      </c>
      <c r="M1038" s="34">
        <v>0</v>
      </c>
      <c r="O1038" s="34">
        <v>0</v>
      </c>
      <c r="P1038" s="41">
        <v>41515395.000000015</v>
      </c>
      <c r="Q1038" s="34">
        <v>0</v>
      </c>
      <c r="R1038" s="34">
        <f t="shared" si="288"/>
        <v>26</v>
      </c>
      <c r="T1038" s="34">
        <v>1045</v>
      </c>
      <c r="V1038" s="34">
        <v>0</v>
      </c>
      <c r="X1038" s="34">
        <v>111</v>
      </c>
      <c r="Y1038" s="41">
        <v>47249584.999999978</v>
      </c>
      <c r="Z1038" s="34">
        <v>0</v>
      </c>
      <c r="AA1038" s="34">
        <v>26</v>
      </c>
      <c r="AB1038" s="35">
        <f t="shared" si="289"/>
        <v>0</v>
      </c>
      <c r="AC1038" s="35">
        <f t="shared" si="290"/>
        <v>1045</v>
      </c>
      <c r="AD1038" s="35">
        <f t="shared" si="291"/>
        <v>111</v>
      </c>
      <c r="AE1038" s="70">
        <f t="shared" si="292"/>
        <v>0</v>
      </c>
      <c r="AF1038" s="70" t="str">
        <f t="shared" si="293"/>
        <v/>
      </c>
      <c r="AG1038" s="70">
        <f t="shared" si="294"/>
        <v>26</v>
      </c>
      <c r="AH1038" s="70" t="str">
        <f t="shared" si="295"/>
        <v>2018 (triag)</v>
      </c>
      <c r="AI1038" s="70">
        <f t="shared" si="296"/>
        <v>111</v>
      </c>
      <c r="AJ1038" s="70">
        <f t="shared" si="297"/>
        <v>2021</v>
      </c>
      <c r="AK1038" s="70" t="str">
        <f t="shared" si="298"/>
        <v/>
      </c>
      <c r="AL1038" s="72">
        <f>IF(AK1038="Adjust",(_xlfn.XLOOKUP(A1038,'Adj factor'!A:A,'Adj factor'!I:I,,0)*AI1038),'Aggregate (2)'!AI1038)</f>
        <v>111</v>
      </c>
      <c r="AM1038" s="77">
        <v>1588</v>
      </c>
      <c r="AN1038" s="73" t="str">
        <f t="shared" si="300"/>
        <v>Increasing</v>
      </c>
      <c r="AO1038" s="42">
        <f>VLOOKUP(B1038,'Growthrates source'!A$2:H$49,8,FALSE)</f>
        <v>4.7050173871553191E-2</v>
      </c>
      <c r="AP1038" s="42">
        <f>VLOOKUP(B1038,'Growthrates source'!A$2:I$49,9,FALSE)</f>
        <v>5.4673730437993617E-2</v>
      </c>
      <c r="AQ1038" s="41">
        <f t="shared" si="301"/>
        <v>20.549686157072813</v>
      </c>
      <c r="AR1038" s="41">
        <f t="shared" si="302"/>
        <v>30.634221364935847</v>
      </c>
      <c r="AS1038" s="43">
        <f t="shared" si="303"/>
        <v>0</v>
      </c>
      <c r="AT1038" s="43">
        <f t="shared" si="304"/>
        <v>6.2627369919038443E-3</v>
      </c>
      <c r="AU1038" s="43">
        <f t="shared" si="305"/>
        <v>0.33608760796523413</v>
      </c>
    </row>
    <row r="1039" spans="1:47" x14ac:dyDescent="0.35">
      <c r="A1039" t="str">
        <f>_xlfn.XLOOKUP(B1039,'country codes'!G:G,'country codes'!H:H,,0)</f>
        <v>Uganda</v>
      </c>
      <c r="B1039" s="34" t="s">
        <v>192</v>
      </c>
      <c r="C1039" s="41">
        <v>34273300</v>
      </c>
      <c r="D1039" s="34" t="s">
        <v>127</v>
      </c>
      <c r="E1039" s="34">
        <v>0</v>
      </c>
      <c r="F1039" s="41">
        <v>35273569.999999993</v>
      </c>
      <c r="G1039" s="34">
        <v>0</v>
      </c>
      <c r="I1039" s="34">
        <v>0</v>
      </c>
      <c r="K1039" s="34">
        <v>179175</v>
      </c>
      <c r="M1039" s="34">
        <v>0</v>
      </c>
      <c r="O1039" s="34">
        <v>0</v>
      </c>
      <c r="P1039" s="41">
        <v>41515395.000000015</v>
      </c>
      <c r="Q1039" s="34">
        <v>0</v>
      </c>
      <c r="R1039" s="34">
        <f t="shared" si="288"/>
        <v>0</v>
      </c>
      <c r="T1039" s="34">
        <v>179000</v>
      </c>
      <c r="V1039" s="34">
        <v>0</v>
      </c>
      <c r="X1039" s="34">
        <v>0</v>
      </c>
      <c r="Y1039" s="41">
        <v>47249584.999999978</v>
      </c>
      <c r="Z1039" s="34">
        <v>0</v>
      </c>
      <c r="AA1039" s="34">
        <v>0</v>
      </c>
      <c r="AB1039" s="35">
        <f t="shared" si="289"/>
        <v>179175</v>
      </c>
      <c r="AC1039" s="35">
        <f t="shared" si="290"/>
        <v>179000</v>
      </c>
      <c r="AD1039" s="35">
        <f t="shared" si="291"/>
        <v>0</v>
      </c>
      <c r="AE1039" s="70">
        <f t="shared" si="292"/>
        <v>179175</v>
      </c>
      <c r="AF1039" s="70">
        <f t="shared" si="293"/>
        <v>2015</v>
      </c>
      <c r="AG1039" s="70">
        <f t="shared" si="294"/>
        <v>179000</v>
      </c>
      <c r="AH1039" s="70">
        <f t="shared" si="295"/>
        <v>2019</v>
      </c>
      <c r="AI1039" s="70">
        <f t="shared" si="296"/>
        <v>179000</v>
      </c>
      <c r="AJ1039" s="70">
        <f t="shared" si="297"/>
        <v>2019</v>
      </c>
      <c r="AK1039" s="70" t="str">
        <f t="shared" si="298"/>
        <v/>
      </c>
      <c r="AL1039" s="72">
        <f>IF(AK1039="Adjust",(_xlfn.XLOOKUP(A1039,'Adj factor'!A:A,'Adj factor'!I:I,,0)*AI1039),'Aggregate (2)'!AI1039)</f>
        <v>179000</v>
      </c>
      <c r="AM1039" s="72">
        <f t="shared" si="299"/>
        <v>179000</v>
      </c>
      <c r="AN1039" s="73" t="str">
        <f t="shared" si="300"/>
        <v>No change</v>
      </c>
      <c r="AO1039" s="42">
        <f>VLOOKUP(B1039,'Growthrates source'!A$2:H$49,8,FALSE)</f>
        <v>4.7050173871553191E-2</v>
      </c>
      <c r="AP1039" s="42">
        <f>VLOOKUP(B1039,'Growthrates source'!A$2:I$49,9,FALSE)</f>
        <v>5.4673730437993617E-2</v>
      </c>
      <c r="AQ1039" s="41">
        <f t="shared" si="301"/>
        <v>0</v>
      </c>
      <c r="AR1039" s="41">
        <f t="shared" si="302"/>
        <v>0</v>
      </c>
      <c r="AS1039" s="43">
        <f t="shared" si="303"/>
        <v>50.795822481251555</v>
      </c>
      <c r="AT1039" s="43">
        <f t="shared" si="304"/>
        <v>43.116535444261082</v>
      </c>
      <c r="AU1039" s="43">
        <f t="shared" si="305"/>
        <v>37.883930620766314</v>
      </c>
    </row>
    <row r="1040" spans="1:47" x14ac:dyDescent="0.35">
      <c r="A1040" t="str">
        <f>_xlfn.XLOOKUP(B1040,'country codes'!G:G,'country codes'!H:H,,0)</f>
        <v>Uganda</v>
      </c>
      <c r="B1040" s="34" t="s">
        <v>192</v>
      </c>
      <c r="C1040" s="41">
        <v>34273301</v>
      </c>
      <c r="D1040" s="34" t="s">
        <v>61</v>
      </c>
      <c r="E1040" s="34">
        <v>0</v>
      </c>
      <c r="F1040" s="41">
        <v>35273569.999999993</v>
      </c>
      <c r="G1040" s="34">
        <v>0</v>
      </c>
      <c r="I1040" s="34">
        <v>0</v>
      </c>
      <c r="K1040" s="34">
        <v>0</v>
      </c>
      <c r="M1040" s="34">
        <v>0</v>
      </c>
      <c r="O1040" s="34">
        <v>0</v>
      </c>
      <c r="P1040" s="41">
        <v>41515395.000000015</v>
      </c>
      <c r="Q1040" s="34">
        <v>0</v>
      </c>
      <c r="R1040" s="34">
        <f t="shared" si="288"/>
        <v>3</v>
      </c>
      <c r="T1040" s="34">
        <v>0</v>
      </c>
      <c r="V1040" s="34">
        <v>0</v>
      </c>
      <c r="X1040" s="34">
        <v>0</v>
      </c>
      <c r="Y1040" s="41">
        <v>47249584.999999978</v>
      </c>
      <c r="Z1040" s="34">
        <v>0</v>
      </c>
      <c r="AA1040" s="34">
        <v>3</v>
      </c>
      <c r="AB1040" s="35">
        <f t="shared" si="289"/>
        <v>0</v>
      </c>
      <c r="AC1040" s="35">
        <f t="shared" si="290"/>
        <v>0</v>
      </c>
      <c r="AD1040" s="35">
        <f t="shared" si="291"/>
        <v>0</v>
      </c>
      <c r="AE1040" s="70">
        <f t="shared" si="292"/>
        <v>0</v>
      </c>
      <c r="AF1040" s="70" t="str">
        <f t="shared" si="293"/>
        <v/>
      </c>
      <c r="AG1040" s="70">
        <f t="shared" si="294"/>
        <v>3</v>
      </c>
      <c r="AH1040" s="70" t="str">
        <f t="shared" si="295"/>
        <v>2018 (triag)</v>
      </c>
      <c r="AI1040" s="70">
        <f t="shared" si="296"/>
        <v>3</v>
      </c>
      <c r="AJ1040" s="70" t="str">
        <f t="shared" si="297"/>
        <v>2018 (triag)</v>
      </c>
      <c r="AK1040" s="70" t="str">
        <f t="shared" si="298"/>
        <v/>
      </c>
      <c r="AL1040" s="72">
        <f>IF(AK1040="Adjust",(_xlfn.XLOOKUP(A1040,'Adj factor'!A:A,'Adj factor'!I:I,,0)*AI1040),'Aggregate (2)'!AI1040)</f>
        <v>3</v>
      </c>
      <c r="AM1040" s="83">
        <f>17+76</f>
        <v>93</v>
      </c>
      <c r="AN1040" s="73" t="str">
        <f t="shared" si="300"/>
        <v>No change</v>
      </c>
      <c r="AO1040" s="42">
        <f>VLOOKUP(B1040,'Growthrates source'!A$2:H$49,8,FALSE)</f>
        <v>4.7050173871553191E-2</v>
      </c>
      <c r="AP1040" s="42">
        <f>VLOOKUP(B1040,'Growthrates source'!A$2:I$49,9,FALSE)</f>
        <v>5.4673730437993617E-2</v>
      </c>
      <c r="AQ1040" s="41">
        <f t="shared" si="301"/>
        <v>2.3711176335084017</v>
      </c>
      <c r="AR1040" s="41">
        <f t="shared" si="302"/>
        <v>3.5347178498002902</v>
      </c>
      <c r="AS1040" s="43">
        <f t="shared" si="303"/>
        <v>0</v>
      </c>
      <c r="AT1040" s="43">
        <f t="shared" si="304"/>
        <v>7.226234990658282E-4</v>
      </c>
      <c r="AU1040" s="43">
        <f t="shared" si="305"/>
        <v>1.9682712557157919E-2</v>
      </c>
    </row>
    <row r="1041" spans="1:47" x14ac:dyDescent="0.35">
      <c r="A1041" t="str">
        <f>_xlfn.XLOOKUP(B1041,'country codes'!G:G,'country codes'!H:H,,0)</f>
        <v>Uganda</v>
      </c>
      <c r="B1041" s="34" t="s">
        <v>192</v>
      </c>
      <c r="C1041" s="41">
        <v>34273302</v>
      </c>
      <c r="D1041" s="34" t="s">
        <v>62</v>
      </c>
      <c r="E1041" s="34">
        <v>0</v>
      </c>
      <c r="F1041" s="41">
        <v>35273569.999999993</v>
      </c>
      <c r="G1041" s="34">
        <v>0</v>
      </c>
      <c r="I1041" s="34">
        <v>0</v>
      </c>
      <c r="K1041" s="34">
        <v>0</v>
      </c>
      <c r="M1041" s="34">
        <v>5112</v>
      </c>
      <c r="O1041" s="34">
        <v>0</v>
      </c>
      <c r="P1041" s="41">
        <v>41515395.000000015</v>
      </c>
      <c r="Q1041" s="34">
        <v>0</v>
      </c>
      <c r="R1041" s="34">
        <f t="shared" si="288"/>
        <v>16</v>
      </c>
      <c r="T1041" s="34">
        <v>0</v>
      </c>
      <c r="V1041" s="34">
        <v>0</v>
      </c>
      <c r="X1041" s="34">
        <v>0</v>
      </c>
      <c r="Y1041" s="41">
        <v>47249584.999999978</v>
      </c>
      <c r="Z1041" s="34">
        <v>0</v>
      </c>
      <c r="AA1041" s="34">
        <v>16</v>
      </c>
      <c r="AB1041" s="35">
        <f t="shared" si="289"/>
        <v>0</v>
      </c>
      <c r="AC1041" s="35">
        <f t="shared" si="290"/>
        <v>5112</v>
      </c>
      <c r="AD1041" s="35">
        <f t="shared" si="291"/>
        <v>0</v>
      </c>
      <c r="AE1041" s="70">
        <f t="shared" si="292"/>
        <v>0</v>
      </c>
      <c r="AF1041" s="70" t="str">
        <f t="shared" si="293"/>
        <v/>
      </c>
      <c r="AG1041" s="70">
        <f t="shared" si="294"/>
        <v>16</v>
      </c>
      <c r="AH1041" s="70" t="str">
        <f t="shared" si="295"/>
        <v>2018 (triag)</v>
      </c>
      <c r="AI1041" s="70">
        <f t="shared" si="296"/>
        <v>16</v>
      </c>
      <c r="AJ1041" s="70" t="str">
        <f t="shared" si="297"/>
        <v>2018 (triag)</v>
      </c>
      <c r="AK1041" s="70" t="str">
        <f t="shared" si="298"/>
        <v/>
      </c>
      <c r="AL1041" s="72">
        <f>IF(AK1041="Adjust",(_xlfn.XLOOKUP(A1041,'Adj factor'!A:A,'Adj factor'!I:I,,0)*AI1041),'Aggregate (2)'!AI1041)</f>
        <v>16</v>
      </c>
      <c r="AM1041" s="83">
        <v>426</v>
      </c>
      <c r="AN1041" s="73" t="str">
        <f t="shared" si="300"/>
        <v>No change</v>
      </c>
      <c r="AO1041" s="42">
        <f>VLOOKUP(B1041,'Growthrates source'!A$2:H$49,8,FALSE)</f>
        <v>4.7050173871553191E-2</v>
      </c>
      <c r="AP1041" s="42">
        <f>VLOOKUP(B1041,'Growthrates source'!A$2:I$49,9,FALSE)</f>
        <v>5.4673730437993617E-2</v>
      </c>
      <c r="AQ1041" s="41">
        <f t="shared" si="301"/>
        <v>12.645960712044809</v>
      </c>
      <c r="AR1041" s="41">
        <f t="shared" si="302"/>
        <v>18.851828532268215</v>
      </c>
      <c r="AS1041" s="43">
        <f t="shared" si="303"/>
        <v>0</v>
      </c>
      <c r="AT1041" s="43">
        <f t="shared" si="304"/>
        <v>3.8539919950177507E-3</v>
      </c>
      <c r="AU1041" s="43">
        <f t="shared" si="305"/>
        <v>9.0159522036013698E-2</v>
      </c>
    </row>
    <row r="1042" spans="1:47" x14ac:dyDescent="0.35">
      <c r="A1042" t="str">
        <f>_xlfn.XLOOKUP(B1042,'country codes'!G:G,'country codes'!H:H,,0)</f>
        <v>Uganda</v>
      </c>
      <c r="B1042" s="34" t="s">
        <v>192</v>
      </c>
      <c r="C1042" s="41">
        <v>34273303</v>
      </c>
      <c r="D1042" s="34" t="s">
        <v>227</v>
      </c>
      <c r="E1042" s="34">
        <v>0</v>
      </c>
      <c r="F1042" s="41">
        <v>35273569.999999993</v>
      </c>
      <c r="G1042" s="34">
        <v>0</v>
      </c>
      <c r="I1042" s="34">
        <v>0</v>
      </c>
      <c r="K1042" s="34">
        <v>0</v>
      </c>
      <c r="M1042" s="34">
        <v>0</v>
      </c>
      <c r="O1042" s="34">
        <v>0</v>
      </c>
      <c r="P1042" s="41">
        <v>41515395.000000015</v>
      </c>
      <c r="Q1042" s="34">
        <v>0</v>
      </c>
      <c r="R1042" s="34">
        <f t="shared" si="288"/>
        <v>527</v>
      </c>
      <c r="T1042" s="34">
        <v>0</v>
      </c>
      <c r="V1042" s="34">
        <v>0</v>
      </c>
      <c r="X1042" s="34">
        <v>0</v>
      </c>
      <c r="Y1042" s="41">
        <v>47249584.999999978</v>
      </c>
      <c r="Z1042" s="34">
        <v>0</v>
      </c>
      <c r="AA1042" s="34">
        <v>527</v>
      </c>
      <c r="AB1042" s="35">
        <f t="shared" si="289"/>
        <v>0</v>
      </c>
      <c r="AC1042" s="35">
        <f t="shared" si="290"/>
        <v>0</v>
      </c>
      <c r="AD1042" s="35">
        <f t="shared" si="291"/>
        <v>0</v>
      </c>
      <c r="AE1042" s="70">
        <f t="shared" si="292"/>
        <v>0</v>
      </c>
      <c r="AF1042" s="70" t="str">
        <f t="shared" si="293"/>
        <v/>
      </c>
      <c r="AG1042" s="70">
        <f t="shared" si="294"/>
        <v>527</v>
      </c>
      <c r="AH1042" s="70" t="str">
        <f t="shared" si="295"/>
        <v>2018 (triag)</v>
      </c>
      <c r="AI1042" s="70">
        <f t="shared" si="296"/>
        <v>527</v>
      </c>
      <c r="AJ1042" s="70" t="str">
        <f t="shared" si="297"/>
        <v>2018 (triag)</v>
      </c>
      <c r="AK1042" s="70" t="str">
        <f t="shared" si="298"/>
        <v/>
      </c>
      <c r="AL1042" s="72">
        <f>IF(AK1042="Adjust",(_xlfn.XLOOKUP(A1042,'Adj factor'!A:A,'Adj factor'!I:I,,0)*AI1042),'Aggregate (2)'!AI1042)</f>
        <v>527</v>
      </c>
      <c r="AM1042" s="72">
        <f t="shared" si="299"/>
        <v>527</v>
      </c>
      <c r="AN1042" s="73" t="str">
        <f t="shared" si="300"/>
        <v>No change</v>
      </c>
      <c r="AO1042" s="42">
        <f>VLOOKUP(B1042,'Growthrates source'!A$2:H$49,8,FALSE)</f>
        <v>4.7050173871553191E-2</v>
      </c>
      <c r="AP1042" s="42">
        <f>VLOOKUP(B1042,'Growthrates source'!A$2:I$49,9,FALSE)</f>
        <v>5.4673730437993617E-2</v>
      </c>
      <c r="AQ1042" s="41">
        <f t="shared" si="301"/>
        <v>416.52633095297591</v>
      </c>
      <c r="AR1042" s="41">
        <f t="shared" si="302"/>
        <v>620.93210228158432</v>
      </c>
      <c r="AS1042" s="43">
        <f t="shared" si="303"/>
        <v>0</v>
      </c>
      <c r="AT1042" s="43">
        <f t="shared" si="304"/>
        <v>0.12694086133589716</v>
      </c>
      <c r="AU1042" s="43">
        <f t="shared" si="305"/>
        <v>0.11153537115722821</v>
      </c>
    </row>
    <row r="1043" spans="1:47" x14ac:dyDescent="0.35">
      <c r="A1043" t="str">
        <f>_xlfn.XLOOKUP(B1043,'country codes'!G:G,'country codes'!H:H,,0)</f>
        <v>Uganda</v>
      </c>
      <c r="B1043" s="34" t="s">
        <v>192</v>
      </c>
      <c r="C1043" s="41">
        <v>34273304</v>
      </c>
      <c r="D1043" s="34" t="s">
        <v>228</v>
      </c>
      <c r="E1043" s="34">
        <v>0</v>
      </c>
      <c r="F1043" s="41">
        <v>35273569.999999993</v>
      </c>
      <c r="G1043" s="34">
        <v>0</v>
      </c>
      <c r="I1043" s="34">
        <v>0</v>
      </c>
      <c r="K1043" s="34">
        <v>0</v>
      </c>
      <c r="M1043" s="34">
        <v>0</v>
      </c>
      <c r="O1043" s="34">
        <v>0</v>
      </c>
      <c r="P1043" s="41">
        <v>41515395.000000015</v>
      </c>
      <c r="Q1043" s="34">
        <v>0</v>
      </c>
      <c r="R1043" s="34">
        <f t="shared" si="288"/>
        <v>0</v>
      </c>
      <c r="T1043" s="34">
        <v>0</v>
      </c>
      <c r="V1043" s="34">
        <v>0</v>
      </c>
      <c r="X1043" s="34">
        <v>0</v>
      </c>
      <c r="Y1043" s="41">
        <v>47249584.999999978</v>
      </c>
      <c r="Z1043" s="34">
        <v>0</v>
      </c>
      <c r="AA1043" s="34">
        <v>0</v>
      </c>
      <c r="AB1043" s="35">
        <f t="shared" si="289"/>
        <v>0</v>
      </c>
      <c r="AC1043" s="35">
        <f t="shared" si="290"/>
        <v>0</v>
      </c>
      <c r="AD1043" s="35">
        <f t="shared" si="291"/>
        <v>0</v>
      </c>
      <c r="AE1043" s="70">
        <f t="shared" si="292"/>
        <v>0</v>
      </c>
      <c r="AF1043" s="70" t="str">
        <f t="shared" si="293"/>
        <v/>
      </c>
      <c r="AG1043" s="70">
        <f t="shared" si="294"/>
        <v>0</v>
      </c>
      <c r="AH1043" s="70" t="str">
        <f t="shared" si="295"/>
        <v/>
      </c>
      <c r="AI1043" s="70">
        <f t="shared" si="296"/>
        <v>0</v>
      </c>
      <c r="AJ1043" s="70" t="str">
        <f t="shared" si="297"/>
        <v/>
      </c>
      <c r="AK1043" s="70" t="str">
        <f t="shared" si="298"/>
        <v/>
      </c>
      <c r="AL1043" s="72">
        <f>IF(AK1043="Adjust",(_xlfn.XLOOKUP(A1043,'Adj factor'!A:A,'Adj factor'!I:I,,0)*AI1043),'Aggregate (2)'!AI1043)</f>
        <v>0</v>
      </c>
      <c r="AM1043" s="72">
        <f t="shared" si="299"/>
        <v>0</v>
      </c>
      <c r="AN1043" s="73" t="str">
        <f t="shared" si="300"/>
        <v>No change</v>
      </c>
      <c r="AO1043" s="42">
        <f>VLOOKUP(B1043,'Growthrates source'!A$2:H$49,8,FALSE)</f>
        <v>4.7050173871553191E-2</v>
      </c>
      <c r="AP1043" s="42">
        <f>VLOOKUP(B1043,'Growthrates source'!A$2:I$49,9,FALSE)</f>
        <v>5.4673730437993617E-2</v>
      </c>
      <c r="AQ1043" s="41">
        <f t="shared" si="301"/>
        <v>0</v>
      </c>
      <c r="AR1043" s="41">
        <f t="shared" si="302"/>
        <v>0</v>
      </c>
      <c r="AS1043" s="43">
        <f t="shared" si="303"/>
        <v>0</v>
      </c>
      <c r="AT1043" s="43">
        <f t="shared" si="304"/>
        <v>0</v>
      </c>
      <c r="AU1043" s="43">
        <f t="shared" si="305"/>
        <v>0</v>
      </c>
    </row>
    <row r="1044" spans="1:47" x14ac:dyDescent="0.35">
      <c r="A1044" t="str">
        <f>_xlfn.XLOOKUP(B1044,'country codes'!G:G,'country codes'!H:H,,0)</f>
        <v>Uganda</v>
      </c>
      <c r="B1044" s="34" t="s">
        <v>192</v>
      </c>
      <c r="C1044" s="41">
        <v>34273305</v>
      </c>
      <c r="D1044" s="34" t="s">
        <v>229</v>
      </c>
      <c r="E1044" s="34">
        <v>0</v>
      </c>
      <c r="F1044" s="41">
        <v>35273569.999999993</v>
      </c>
      <c r="G1044" s="34">
        <v>0</v>
      </c>
      <c r="I1044" s="34">
        <v>0</v>
      </c>
      <c r="K1044" s="34">
        <v>227</v>
      </c>
      <c r="M1044" s="34">
        <v>0</v>
      </c>
      <c r="O1044" s="34">
        <v>0</v>
      </c>
      <c r="P1044" s="41">
        <v>41515395.000000015</v>
      </c>
      <c r="Q1044" s="34">
        <v>0</v>
      </c>
      <c r="R1044" s="34">
        <f t="shared" si="288"/>
        <v>0</v>
      </c>
      <c r="T1044" s="34">
        <v>30</v>
      </c>
      <c r="V1044" s="34">
        <v>0</v>
      </c>
      <c r="X1044" s="34">
        <v>0</v>
      </c>
      <c r="Y1044" s="41">
        <v>47249584.999999978</v>
      </c>
      <c r="Z1044" s="34">
        <v>0</v>
      </c>
      <c r="AA1044" s="34">
        <v>0</v>
      </c>
      <c r="AB1044" s="35">
        <f t="shared" si="289"/>
        <v>227</v>
      </c>
      <c r="AC1044" s="35">
        <f t="shared" si="290"/>
        <v>30</v>
      </c>
      <c r="AD1044" s="35">
        <f t="shared" si="291"/>
        <v>0</v>
      </c>
      <c r="AE1044" s="70">
        <f t="shared" si="292"/>
        <v>227</v>
      </c>
      <c r="AF1044" s="70">
        <f t="shared" si="293"/>
        <v>2015</v>
      </c>
      <c r="AG1044" s="70">
        <f t="shared" si="294"/>
        <v>30</v>
      </c>
      <c r="AH1044" s="70">
        <f t="shared" si="295"/>
        <v>2019</v>
      </c>
      <c r="AI1044" s="70">
        <f t="shared" si="296"/>
        <v>30</v>
      </c>
      <c r="AJ1044" s="70">
        <f t="shared" si="297"/>
        <v>2019</v>
      </c>
      <c r="AK1044" s="70" t="str">
        <f t="shared" si="298"/>
        <v/>
      </c>
      <c r="AL1044" s="72">
        <f>IF(AK1044="Adjust",(_xlfn.XLOOKUP(A1044,'Adj factor'!A:A,'Adj factor'!I:I,,0)*AI1044),'Aggregate (2)'!AI1044)</f>
        <v>30</v>
      </c>
      <c r="AM1044" s="83">
        <f>890+392</f>
        <v>1282</v>
      </c>
      <c r="AN1044" s="73" t="str">
        <f t="shared" si="300"/>
        <v>No change</v>
      </c>
      <c r="AO1044" s="42">
        <f>VLOOKUP(B1044,'Growthrates source'!A$2:H$49,8,FALSE)</f>
        <v>4.7050173871553191E-2</v>
      </c>
      <c r="AP1044" s="42">
        <f>VLOOKUP(B1044,'Growthrates source'!A$2:I$49,9,FALSE)</f>
        <v>5.4673730437993617E-2</v>
      </c>
      <c r="AQ1044" s="41">
        <f t="shared" si="301"/>
        <v>0</v>
      </c>
      <c r="AR1044" s="41">
        <f t="shared" si="302"/>
        <v>0</v>
      </c>
      <c r="AS1044" s="43">
        <f t="shared" si="303"/>
        <v>6.4354132570080103E-2</v>
      </c>
      <c r="AT1044" s="43">
        <f t="shared" si="304"/>
        <v>7.2262349906582818E-3</v>
      </c>
      <c r="AU1044" s="43">
        <f t="shared" si="305"/>
        <v>0.27132513439006939</v>
      </c>
    </row>
    <row r="1045" spans="1:47" x14ac:dyDescent="0.35">
      <c r="A1045" t="str">
        <f>_xlfn.XLOOKUP(B1045,'country codes'!G:G,'country codes'!H:H,,0)</f>
        <v>Uganda</v>
      </c>
      <c r="B1045" s="34" t="s">
        <v>192</v>
      </c>
      <c r="C1045" s="41">
        <v>34273306</v>
      </c>
      <c r="D1045" s="34" t="s">
        <v>133</v>
      </c>
      <c r="E1045" s="34">
        <v>0</v>
      </c>
      <c r="F1045" s="41">
        <v>35273569.999999993</v>
      </c>
      <c r="G1045" s="34">
        <v>0</v>
      </c>
      <c r="I1045" s="34">
        <v>0</v>
      </c>
      <c r="K1045" s="34">
        <v>0</v>
      </c>
      <c r="M1045" s="34">
        <v>0</v>
      </c>
      <c r="O1045" s="34">
        <v>0</v>
      </c>
      <c r="P1045" s="41">
        <v>41515395.000000015</v>
      </c>
      <c r="Q1045" s="34">
        <v>3874</v>
      </c>
      <c r="R1045" s="34">
        <f t="shared" si="288"/>
        <v>3874</v>
      </c>
      <c r="T1045" s="34">
        <v>0</v>
      </c>
      <c r="V1045" s="34">
        <v>0</v>
      </c>
      <c r="X1045" s="34">
        <v>0</v>
      </c>
      <c r="Y1045" s="41">
        <v>47249584.999999978</v>
      </c>
      <c r="Z1045" s="34">
        <v>3309</v>
      </c>
      <c r="AA1045" s="34">
        <v>526</v>
      </c>
      <c r="AB1045" s="35">
        <f t="shared" si="289"/>
        <v>0</v>
      </c>
      <c r="AC1045" s="35">
        <f t="shared" si="290"/>
        <v>3874</v>
      </c>
      <c r="AD1045" s="35">
        <f t="shared" si="291"/>
        <v>3309</v>
      </c>
      <c r="AE1045" s="70">
        <f t="shared" si="292"/>
        <v>0</v>
      </c>
      <c r="AF1045" s="70" t="str">
        <f t="shared" si="293"/>
        <v/>
      </c>
      <c r="AG1045" s="70">
        <f t="shared" si="294"/>
        <v>3874</v>
      </c>
      <c r="AH1045" s="70">
        <f t="shared" si="295"/>
        <v>2018</v>
      </c>
      <c r="AI1045" s="70">
        <f t="shared" si="296"/>
        <v>3309</v>
      </c>
      <c r="AJ1045" s="70">
        <f t="shared" si="297"/>
        <v>2022</v>
      </c>
      <c r="AK1045" s="70" t="str">
        <f t="shared" si="298"/>
        <v>Adjust</v>
      </c>
      <c r="AL1045" s="72">
        <f>IF(AK1045="Adjust",(_xlfn.XLOOKUP(A1045,'Adj factor'!A:A,'Adj factor'!I:I,,0)*AI1045),'Aggregate (2)'!AI1045)</f>
        <v>3771.8605231388328</v>
      </c>
      <c r="AM1045" s="72">
        <f t="shared" si="299"/>
        <v>3874</v>
      </c>
      <c r="AN1045" s="73" t="str">
        <f t="shared" si="300"/>
        <v>Decreasing</v>
      </c>
      <c r="AO1045" s="42">
        <f>VLOOKUP(B1045,'Growthrates source'!A$2:H$49,8,FALSE)</f>
        <v>4.7050173871553191E-2</v>
      </c>
      <c r="AP1045" s="42">
        <f>VLOOKUP(B1045,'Growthrates source'!A$2:I$49,9,FALSE)</f>
        <v>5.4673730437993617E-2</v>
      </c>
      <c r="AQ1045" s="41">
        <f t="shared" si="301"/>
        <v>415.7359584084731</v>
      </c>
      <c r="AR1045" s="41">
        <f t="shared" si="302"/>
        <v>619.75386299831757</v>
      </c>
      <c r="AS1045" s="43">
        <f t="shared" si="303"/>
        <v>0</v>
      </c>
      <c r="AT1045" s="43">
        <f t="shared" si="304"/>
        <v>0.93314781179367279</v>
      </c>
      <c r="AU1045" s="43">
        <f t="shared" si="305"/>
        <v>0.81990138114440625</v>
      </c>
    </row>
    <row r="1046" spans="1:47" x14ac:dyDescent="0.35">
      <c r="A1046" t="str">
        <f>_xlfn.XLOOKUP(B1046,'country codes'!G:G,'country codes'!H:H,,0)</f>
        <v>Uganda</v>
      </c>
      <c r="B1046" s="34" t="s">
        <v>192</v>
      </c>
      <c r="C1046" s="41">
        <v>34273307</v>
      </c>
      <c r="D1046" s="34" t="s">
        <v>230</v>
      </c>
      <c r="E1046" s="34">
        <v>0</v>
      </c>
      <c r="F1046" s="41">
        <v>35273569.999999993</v>
      </c>
      <c r="G1046" s="34">
        <v>0</v>
      </c>
      <c r="I1046" s="34">
        <v>0</v>
      </c>
      <c r="K1046" s="34">
        <v>0</v>
      </c>
      <c r="M1046" s="34">
        <v>0</v>
      </c>
      <c r="O1046" s="34">
        <v>0</v>
      </c>
      <c r="P1046" s="41">
        <v>41515395.000000015</v>
      </c>
      <c r="Q1046" s="34">
        <v>0</v>
      </c>
      <c r="R1046" s="34">
        <f t="shared" si="288"/>
        <v>3505</v>
      </c>
      <c r="T1046" s="34">
        <v>0</v>
      </c>
      <c r="V1046" s="34">
        <v>0</v>
      </c>
      <c r="X1046" s="34">
        <v>0</v>
      </c>
      <c r="Y1046" s="41">
        <v>47249584.999999978</v>
      </c>
      <c r="Z1046" s="34">
        <v>14531</v>
      </c>
      <c r="AA1046" s="34">
        <v>3505</v>
      </c>
      <c r="AB1046" s="35">
        <f t="shared" si="289"/>
        <v>0</v>
      </c>
      <c r="AC1046" s="35">
        <f t="shared" si="290"/>
        <v>0</v>
      </c>
      <c r="AD1046" s="35">
        <f t="shared" si="291"/>
        <v>14531</v>
      </c>
      <c r="AE1046" s="70">
        <f t="shared" si="292"/>
        <v>0</v>
      </c>
      <c r="AF1046" s="70" t="str">
        <f t="shared" si="293"/>
        <v/>
      </c>
      <c r="AG1046" s="70">
        <f t="shared" si="294"/>
        <v>3505</v>
      </c>
      <c r="AH1046" s="70" t="str">
        <f t="shared" si="295"/>
        <v>2018 (triag)</v>
      </c>
      <c r="AI1046" s="70">
        <f t="shared" si="296"/>
        <v>14531</v>
      </c>
      <c r="AJ1046" s="70">
        <f t="shared" si="297"/>
        <v>2022</v>
      </c>
      <c r="AK1046" s="70" t="str">
        <f t="shared" si="298"/>
        <v/>
      </c>
      <c r="AL1046" s="72">
        <f>IF(AK1046="Adjust",(_xlfn.XLOOKUP(A1046,'Adj factor'!A:A,'Adj factor'!I:I,,0)*AI1046),'Aggregate (2)'!AI1046)</f>
        <v>14531</v>
      </c>
      <c r="AM1046" s="72">
        <f t="shared" si="299"/>
        <v>14531</v>
      </c>
      <c r="AN1046" s="73" t="str">
        <f t="shared" si="300"/>
        <v>Increasing</v>
      </c>
      <c r="AO1046" s="42">
        <f>VLOOKUP(B1046,'Growthrates source'!A$2:H$49,8,FALSE)</f>
        <v>4.7050173871553191E-2</v>
      </c>
      <c r="AP1046" s="42">
        <f>VLOOKUP(B1046,'Growthrates source'!A$2:I$49,9,FALSE)</f>
        <v>5.4673730437993617E-2</v>
      </c>
      <c r="AQ1046" s="41">
        <f t="shared" si="301"/>
        <v>2770.2557684823159</v>
      </c>
      <c r="AR1046" s="41">
        <f t="shared" si="302"/>
        <v>4129.7286878500054</v>
      </c>
      <c r="AS1046" s="43">
        <f t="shared" si="303"/>
        <v>0</v>
      </c>
      <c r="AT1046" s="43">
        <f t="shared" si="304"/>
        <v>0.84426512140857601</v>
      </c>
      <c r="AU1046" s="43">
        <f t="shared" si="305"/>
        <v>3.075370926538298</v>
      </c>
    </row>
    <row r="1047" spans="1:47" x14ac:dyDescent="0.35">
      <c r="A1047" t="str">
        <f>_xlfn.XLOOKUP(B1047,'country codes'!G:G,'country codes'!H:H,,0)</f>
        <v>Uganda</v>
      </c>
      <c r="B1047" s="34" t="s">
        <v>192</v>
      </c>
      <c r="C1047" s="41">
        <v>34273308</v>
      </c>
      <c r="D1047" s="34" t="s">
        <v>136</v>
      </c>
      <c r="E1047" s="34">
        <v>0</v>
      </c>
      <c r="F1047" s="41">
        <v>35273569.999999993</v>
      </c>
      <c r="G1047" s="34">
        <v>0</v>
      </c>
      <c r="I1047" s="34">
        <v>0</v>
      </c>
      <c r="K1047" s="34">
        <v>121</v>
      </c>
      <c r="M1047" s="34">
        <v>0</v>
      </c>
      <c r="O1047" s="34">
        <v>0</v>
      </c>
      <c r="P1047" s="41">
        <v>41515395.000000015</v>
      </c>
      <c r="Q1047" s="34">
        <v>0</v>
      </c>
      <c r="R1047" s="34">
        <f t="shared" si="288"/>
        <v>42</v>
      </c>
      <c r="T1047" s="34">
        <v>0</v>
      </c>
      <c r="V1047" s="34">
        <v>0</v>
      </c>
      <c r="X1047" s="34">
        <v>0</v>
      </c>
      <c r="Y1047" s="41">
        <v>47249584.999999978</v>
      </c>
      <c r="Z1047" s="34">
        <v>1249</v>
      </c>
      <c r="AA1047" s="34">
        <v>42</v>
      </c>
      <c r="AB1047" s="35">
        <f t="shared" si="289"/>
        <v>121</v>
      </c>
      <c r="AC1047" s="35">
        <f t="shared" si="290"/>
        <v>0</v>
      </c>
      <c r="AD1047" s="35">
        <f t="shared" si="291"/>
        <v>1249</v>
      </c>
      <c r="AE1047" s="70">
        <f t="shared" si="292"/>
        <v>121</v>
      </c>
      <c r="AF1047" s="70">
        <f t="shared" si="293"/>
        <v>2015</v>
      </c>
      <c r="AG1047" s="70">
        <f t="shared" si="294"/>
        <v>42</v>
      </c>
      <c r="AH1047" s="70" t="str">
        <f t="shared" si="295"/>
        <v>2018 (triag)</v>
      </c>
      <c r="AI1047" s="70">
        <f t="shared" si="296"/>
        <v>1249</v>
      </c>
      <c r="AJ1047" s="70">
        <f t="shared" si="297"/>
        <v>2022</v>
      </c>
      <c r="AK1047" s="70" t="str">
        <f t="shared" si="298"/>
        <v/>
      </c>
      <c r="AL1047" s="72">
        <f>IF(AK1047="Adjust",(_xlfn.XLOOKUP(A1047,'Adj factor'!A:A,'Adj factor'!I:I,,0)*AI1047),'Aggregate (2)'!AI1047)</f>
        <v>1249</v>
      </c>
      <c r="AM1047" s="72">
        <f t="shared" si="299"/>
        <v>1249</v>
      </c>
      <c r="AN1047" s="73" t="str">
        <f t="shared" si="300"/>
        <v>Increasing</v>
      </c>
      <c r="AO1047" s="42">
        <f>VLOOKUP(B1047,'Growthrates source'!A$2:H$49,8,FALSE)</f>
        <v>4.7050173871553191E-2</v>
      </c>
      <c r="AP1047" s="42">
        <f>VLOOKUP(B1047,'Growthrates source'!A$2:I$49,9,FALSE)</f>
        <v>5.4673730437993617E-2</v>
      </c>
      <c r="AQ1047" s="41">
        <f t="shared" si="301"/>
        <v>33.195646869117624</v>
      </c>
      <c r="AR1047" s="41">
        <f t="shared" si="302"/>
        <v>49.486049897204062</v>
      </c>
      <c r="AS1047" s="43">
        <f t="shared" si="303"/>
        <v>3.4303304145284992E-2</v>
      </c>
      <c r="AT1047" s="43">
        <f t="shared" si="304"/>
        <v>1.0116728986921595E-2</v>
      </c>
      <c r="AU1047" s="43">
        <f t="shared" si="305"/>
        <v>0.26434094606333591</v>
      </c>
    </row>
    <row r="1048" spans="1:47" x14ac:dyDescent="0.35">
      <c r="A1048" t="str">
        <f>_xlfn.XLOOKUP(B1048,'country codes'!G:G,'country codes'!H:H,,0)</f>
        <v>Uganda</v>
      </c>
      <c r="B1048" s="34" t="s">
        <v>192</v>
      </c>
      <c r="C1048" s="41">
        <v>34273309</v>
      </c>
      <c r="D1048" s="34" t="s">
        <v>231</v>
      </c>
      <c r="E1048" s="34">
        <v>0</v>
      </c>
      <c r="F1048" s="41">
        <v>35273569.999999993</v>
      </c>
      <c r="G1048" s="34">
        <v>0</v>
      </c>
      <c r="I1048" s="34">
        <v>0</v>
      </c>
      <c r="K1048" s="34">
        <v>0</v>
      </c>
      <c r="M1048" s="34">
        <v>0</v>
      </c>
      <c r="O1048" s="34">
        <v>0</v>
      </c>
      <c r="P1048" s="41">
        <v>41515395.000000015</v>
      </c>
      <c r="Q1048" s="34">
        <v>0</v>
      </c>
      <c r="R1048" s="34">
        <f t="shared" si="288"/>
        <v>0</v>
      </c>
      <c r="T1048" s="34">
        <v>0</v>
      </c>
      <c r="V1048" s="34">
        <v>0</v>
      </c>
      <c r="X1048" s="34">
        <v>0</v>
      </c>
      <c r="Y1048" s="41">
        <v>47249584.999999978</v>
      </c>
      <c r="Z1048" s="34">
        <v>0</v>
      </c>
      <c r="AA1048" s="34">
        <v>0</v>
      </c>
      <c r="AB1048" s="35">
        <f t="shared" si="289"/>
        <v>0</v>
      </c>
      <c r="AC1048" s="35">
        <f t="shared" si="290"/>
        <v>0</v>
      </c>
      <c r="AD1048" s="35">
        <f t="shared" si="291"/>
        <v>0</v>
      </c>
      <c r="AE1048" s="70">
        <f t="shared" si="292"/>
        <v>0</v>
      </c>
      <c r="AF1048" s="70" t="str">
        <f t="shared" si="293"/>
        <v/>
      </c>
      <c r="AG1048" s="70">
        <f t="shared" si="294"/>
        <v>0</v>
      </c>
      <c r="AH1048" s="70" t="str">
        <f t="shared" si="295"/>
        <v/>
      </c>
      <c r="AI1048" s="70">
        <f t="shared" si="296"/>
        <v>0</v>
      </c>
      <c r="AJ1048" s="70" t="str">
        <f t="shared" si="297"/>
        <v/>
      </c>
      <c r="AK1048" s="70" t="str">
        <f t="shared" si="298"/>
        <v/>
      </c>
      <c r="AL1048" s="72">
        <f>IF(AK1048="Adjust",(_xlfn.XLOOKUP(A1048,'Adj factor'!A:A,'Adj factor'!I:I,,0)*AI1048),'Aggregate (2)'!AI1048)</f>
        <v>0</v>
      </c>
      <c r="AM1048" s="72">
        <f t="shared" si="299"/>
        <v>0</v>
      </c>
      <c r="AN1048" s="73" t="str">
        <f t="shared" si="300"/>
        <v>No change</v>
      </c>
      <c r="AO1048" s="42">
        <f>VLOOKUP(B1048,'Growthrates source'!A$2:H$49,8,FALSE)</f>
        <v>4.7050173871553191E-2</v>
      </c>
      <c r="AP1048" s="42">
        <f>VLOOKUP(B1048,'Growthrates source'!A$2:I$49,9,FALSE)</f>
        <v>5.4673730437993617E-2</v>
      </c>
      <c r="AQ1048" s="41">
        <f t="shared" si="301"/>
        <v>0</v>
      </c>
      <c r="AR1048" s="41">
        <f t="shared" si="302"/>
        <v>0</v>
      </c>
      <c r="AS1048" s="43">
        <f t="shared" si="303"/>
        <v>0</v>
      </c>
      <c r="AT1048" s="43">
        <f t="shared" si="304"/>
        <v>0</v>
      </c>
      <c r="AU1048" s="43">
        <f t="shared" si="305"/>
        <v>0</v>
      </c>
    </row>
    <row r="1049" spans="1:47" x14ac:dyDescent="0.35">
      <c r="A1049" t="str">
        <f>_xlfn.XLOOKUP(B1049,'country codes'!G:G,'country codes'!H:H,,0)</f>
        <v>Uganda</v>
      </c>
      <c r="B1049" s="34" t="s">
        <v>192</v>
      </c>
      <c r="C1049" s="41">
        <v>34273310</v>
      </c>
      <c r="D1049" s="34" t="s">
        <v>141</v>
      </c>
      <c r="E1049" s="34">
        <v>0</v>
      </c>
      <c r="F1049" s="41">
        <v>35273569.999999993</v>
      </c>
      <c r="G1049" s="34">
        <v>0</v>
      </c>
      <c r="I1049" s="34">
        <v>0</v>
      </c>
      <c r="K1049" s="34">
        <v>0</v>
      </c>
      <c r="M1049" s="34">
        <v>0</v>
      </c>
      <c r="O1049" s="34">
        <v>0</v>
      </c>
      <c r="P1049" s="41">
        <v>41515395.000000015</v>
      </c>
      <c r="Q1049" s="34">
        <v>0</v>
      </c>
      <c r="R1049" s="34">
        <f t="shared" si="288"/>
        <v>9</v>
      </c>
      <c r="T1049" s="34">
        <v>0</v>
      </c>
      <c r="V1049" s="34">
        <v>0</v>
      </c>
      <c r="X1049" s="34">
        <v>0</v>
      </c>
      <c r="Y1049" s="41">
        <v>47249584.999999978</v>
      </c>
      <c r="Z1049" s="34">
        <v>0</v>
      </c>
      <c r="AA1049" s="34">
        <v>9</v>
      </c>
      <c r="AB1049" s="35">
        <f t="shared" si="289"/>
        <v>0</v>
      </c>
      <c r="AC1049" s="35">
        <f t="shared" si="290"/>
        <v>0</v>
      </c>
      <c r="AD1049" s="35">
        <f t="shared" si="291"/>
        <v>0</v>
      </c>
      <c r="AE1049" s="70">
        <f t="shared" si="292"/>
        <v>0</v>
      </c>
      <c r="AF1049" s="70" t="str">
        <f t="shared" si="293"/>
        <v/>
      </c>
      <c r="AG1049" s="70">
        <f t="shared" si="294"/>
        <v>9</v>
      </c>
      <c r="AH1049" s="70" t="str">
        <f t="shared" si="295"/>
        <v>2018 (triag)</v>
      </c>
      <c r="AI1049" s="70">
        <f t="shared" si="296"/>
        <v>9</v>
      </c>
      <c r="AJ1049" s="70" t="str">
        <f t="shared" si="297"/>
        <v>2018 (triag)</v>
      </c>
      <c r="AK1049" s="70" t="str">
        <f t="shared" si="298"/>
        <v/>
      </c>
      <c r="AL1049" s="72">
        <f>IF(AK1049="Adjust",(_xlfn.XLOOKUP(A1049,'Adj factor'!A:A,'Adj factor'!I:I,,0)*AI1049),'Aggregate (2)'!AI1049)</f>
        <v>9</v>
      </c>
      <c r="AM1049" s="83">
        <f>264+19</f>
        <v>283</v>
      </c>
      <c r="AN1049" s="73" t="str">
        <f t="shared" si="300"/>
        <v>No change</v>
      </c>
      <c r="AO1049" s="42">
        <f>VLOOKUP(B1049,'Growthrates source'!A$2:H$49,8,FALSE)</f>
        <v>4.7050173871553191E-2</v>
      </c>
      <c r="AP1049" s="42">
        <f>VLOOKUP(B1049,'Growthrates source'!A$2:I$49,9,FALSE)</f>
        <v>5.4673730437993617E-2</v>
      </c>
      <c r="AQ1049" s="41">
        <f t="shared" si="301"/>
        <v>7.1133529005252045</v>
      </c>
      <c r="AR1049" s="41">
        <f t="shared" si="302"/>
        <v>10.60415354940087</v>
      </c>
      <c r="AS1049" s="43">
        <f t="shared" si="303"/>
        <v>0</v>
      </c>
      <c r="AT1049" s="43">
        <f t="shared" si="304"/>
        <v>2.1678704971974847E-3</v>
      </c>
      <c r="AU1049" s="43">
        <f t="shared" si="305"/>
        <v>5.9894705953502055E-2</v>
      </c>
    </row>
    <row r="1050" spans="1:47" x14ac:dyDescent="0.35">
      <c r="A1050" t="str">
        <f>_xlfn.XLOOKUP(B1050,'country codes'!G:G,'country codes'!H:H,,0)</f>
        <v>Uganda</v>
      </c>
      <c r="B1050" s="34" t="s">
        <v>192</v>
      </c>
      <c r="C1050" s="41">
        <v>34273311</v>
      </c>
      <c r="D1050" s="34" t="s">
        <v>232</v>
      </c>
      <c r="E1050" s="34">
        <v>0</v>
      </c>
      <c r="F1050" s="41">
        <v>35273569.999999993</v>
      </c>
      <c r="G1050" s="34">
        <v>0</v>
      </c>
      <c r="I1050" s="34">
        <v>0</v>
      </c>
      <c r="K1050" s="34">
        <v>0</v>
      </c>
      <c r="M1050" s="34">
        <v>0</v>
      </c>
      <c r="O1050" s="34">
        <v>0</v>
      </c>
      <c r="P1050" s="41">
        <v>41515395.000000015</v>
      </c>
      <c r="Q1050" s="34">
        <v>0</v>
      </c>
      <c r="R1050" s="34">
        <f t="shared" si="288"/>
        <v>0</v>
      </c>
      <c r="T1050" s="34">
        <v>0</v>
      </c>
      <c r="V1050" s="34">
        <v>0</v>
      </c>
      <c r="X1050" s="34">
        <v>0</v>
      </c>
      <c r="Y1050" s="41">
        <v>47249584.999999978</v>
      </c>
      <c r="Z1050" s="34">
        <v>0</v>
      </c>
      <c r="AA1050" s="34">
        <v>0</v>
      </c>
      <c r="AB1050" s="35">
        <f t="shared" si="289"/>
        <v>0</v>
      </c>
      <c r="AC1050" s="35">
        <f t="shared" si="290"/>
        <v>0</v>
      </c>
      <c r="AD1050" s="35">
        <f t="shared" si="291"/>
        <v>0</v>
      </c>
      <c r="AE1050" s="70">
        <f t="shared" si="292"/>
        <v>0</v>
      </c>
      <c r="AF1050" s="70" t="str">
        <f t="shared" si="293"/>
        <v/>
      </c>
      <c r="AG1050" s="70">
        <f t="shared" si="294"/>
        <v>0</v>
      </c>
      <c r="AH1050" s="70" t="str">
        <f t="shared" si="295"/>
        <v/>
      </c>
      <c r="AI1050" s="70">
        <f t="shared" si="296"/>
        <v>0</v>
      </c>
      <c r="AJ1050" s="70" t="str">
        <f t="shared" si="297"/>
        <v/>
      </c>
      <c r="AK1050" s="70" t="str">
        <f t="shared" si="298"/>
        <v/>
      </c>
      <c r="AL1050" s="72">
        <f>IF(AK1050="Adjust",(_xlfn.XLOOKUP(A1050,'Adj factor'!A:A,'Adj factor'!I:I,,0)*AI1050),'Aggregate (2)'!AI1050)</f>
        <v>0</v>
      </c>
      <c r="AM1050" s="72">
        <f t="shared" si="299"/>
        <v>0</v>
      </c>
      <c r="AN1050" s="73" t="str">
        <f t="shared" si="300"/>
        <v>No change</v>
      </c>
      <c r="AO1050" s="42">
        <f>VLOOKUP(B1050,'Growthrates source'!A$2:H$49,8,FALSE)</f>
        <v>4.7050173871553191E-2</v>
      </c>
      <c r="AP1050" s="42">
        <f>VLOOKUP(B1050,'Growthrates source'!A$2:I$49,9,FALSE)</f>
        <v>5.4673730437993617E-2</v>
      </c>
      <c r="AQ1050" s="41">
        <f t="shared" si="301"/>
        <v>0</v>
      </c>
      <c r="AR1050" s="41">
        <f t="shared" si="302"/>
        <v>0</v>
      </c>
      <c r="AS1050" s="43">
        <f t="shared" si="303"/>
        <v>0</v>
      </c>
      <c r="AT1050" s="43">
        <f t="shared" si="304"/>
        <v>0</v>
      </c>
      <c r="AU1050" s="43">
        <f t="shared" si="305"/>
        <v>0</v>
      </c>
    </row>
    <row r="1051" spans="1:47" x14ac:dyDescent="0.35">
      <c r="A1051" t="str">
        <f>_xlfn.XLOOKUP(B1051,'country codes'!G:G,'country codes'!H:H,,0)</f>
        <v>Uganda</v>
      </c>
      <c r="B1051" s="34" t="s">
        <v>192</v>
      </c>
      <c r="C1051" s="41">
        <v>34273312</v>
      </c>
      <c r="D1051" s="34" t="s">
        <v>233</v>
      </c>
      <c r="E1051" s="34">
        <v>0</v>
      </c>
      <c r="F1051" s="41">
        <v>35273569.999999993</v>
      </c>
      <c r="G1051" s="34">
        <v>0</v>
      </c>
      <c r="I1051" s="34">
        <v>0</v>
      </c>
      <c r="K1051" s="34">
        <v>0</v>
      </c>
      <c r="M1051" s="34">
        <v>0</v>
      </c>
      <c r="O1051" s="34">
        <v>0</v>
      </c>
      <c r="P1051" s="41">
        <v>41515395.000000015</v>
      </c>
      <c r="Q1051" s="34">
        <v>0</v>
      </c>
      <c r="R1051" s="34">
        <f t="shared" si="288"/>
        <v>0</v>
      </c>
      <c r="T1051" s="34">
        <v>0</v>
      </c>
      <c r="V1051" s="34">
        <v>0</v>
      </c>
      <c r="X1051" s="34">
        <v>0</v>
      </c>
      <c r="Y1051" s="41">
        <v>47249584.999999978</v>
      </c>
      <c r="Z1051" s="34">
        <v>0</v>
      </c>
      <c r="AA1051" s="34">
        <v>0</v>
      </c>
      <c r="AB1051" s="35">
        <f t="shared" si="289"/>
        <v>0</v>
      </c>
      <c r="AC1051" s="35">
        <f t="shared" si="290"/>
        <v>0</v>
      </c>
      <c r="AD1051" s="35">
        <f t="shared" si="291"/>
        <v>0</v>
      </c>
      <c r="AE1051" s="70">
        <f t="shared" si="292"/>
        <v>0</v>
      </c>
      <c r="AF1051" s="70" t="str">
        <f t="shared" si="293"/>
        <v/>
      </c>
      <c r="AG1051" s="70">
        <f t="shared" si="294"/>
        <v>0</v>
      </c>
      <c r="AH1051" s="70" t="str">
        <f t="shared" si="295"/>
        <v/>
      </c>
      <c r="AI1051" s="70">
        <f t="shared" si="296"/>
        <v>0</v>
      </c>
      <c r="AJ1051" s="70" t="str">
        <f t="shared" si="297"/>
        <v/>
      </c>
      <c r="AK1051" s="70" t="str">
        <f t="shared" si="298"/>
        <v/>
      </c>
      <c r="AL1051" s="72">
        <f>IF(AK1051="Adjust",(_xlfn.XLOOKUP(A1051,'Adj factor'!A:A,'Adj factor'!I:I,,0)*AI1051),'Aggregate (2)'!AI1051)</f>
        <v>0</v>
      </c>
      <c r="AM1051" s="72">
        <f t="shared" si="299"/>
        <v>0</v>
      </c>
      <c r="AN1051" s="73" t="str">
        <f t="shared" si="300"/>
        <v>No change</v>
      </c>
      <c r="AO1051" s="42">
        <f>VLOOKUP(B1051,'Growthrates source'!A$2:H$49,8,FALSE)</f>
        <v>4.7050173871553191E-2</v>
      </c>
      <c r="AP1051" s="42">
        <f>VLOOKUP(B1051,'Growthrates source'!A$2:I$49,9,FALSE)</f>
        <v>5.4673730437993617E-2</v>
      </c>
      <c r="AQ1051" s="41">
        <f t="shared" si="301"/>
        <v>0</v>
      </c>
      <c r="AR1051" s="41">
        <f t="shared" si="302"/>
        <v>0</v>
      </c>
      <c r="AS1051" s="43">
        <f t="shared" si="303"/>
        <v>0</v>
      </c>
      <c r="AT1051" s="43">
        <f t="shared" si="304"/>
        <v>0</v>
      </c>
      <c r="AU1051" s="43">
        <f t="shared" si="305"/>
        <v>0</v>
      </c>
    </row>
    <row r="1052" spans="1:47" x14ac:dyDescent="0.35">
      <c r="A1052" t="str">
        <f>_xlfn.XLOOKUP(B1052,'country codes'!G:G,'country codes'!H:H,,0)</f>
        <v>Uganda</v>
      </c>
      <c r="B1052" s="34" t="s">
        <v>192</v>
      </c>
      <c r="C1052" s="41">
        <v>34273313</v>
      </c>
      <c r="D1052" s="34" t="s">
        <v>134</v>
      </c>
      <c r="E1052" s="34">
        <v>0</v>
      </c>
      <c r="F1052" s="41">
        <v>35273569.999999993</v>
      </c>
      <c r="G1052" s="34">
        <v>0</v>
      </c>
      <c r="I1052" s="34">
        <v>0</v>
      </c>
      <c r="K1052" s="34">
        <v>2447</v>
      </c>
      <c r="M1052" s="34">
        <v>0</v>
      </c>
      <c r="O1052" s="34">
        <v>0</v>
      </c>
      <c r="P1052" s="41">
        <v>41515395.000000015</v>
      </c>
      <c r="Q1052" s="34">
        <v>0</v>
      </c>
      <c r="R1052" s="34">
        <f t="shared" si="288"/>
        <v>3874</v>
      </c>
      <c r="T1052" s="34">
        <v>0</v>
      </c>
      <c r="V1052" s="34">
        <v>0</v>
      </c>
      <c r="X1052" s="34">
        <v>0</v>
      </c>
      <c r="Y1052" s="41">
        <v>47249584.999999978</v>
      </c>
      <c r="Z1052" s="34">
        <v>13380</v>
      </c>
      <c r="AA1052" s="34">
        <v>3874</v>
      </c>
      <c r="AB1052" s="35">
        <f t="shared" si="289"/>
        <v>2447</v>
      </c>
      <c r="AC1052" s="35">
        <f t="shared" si="290"/>
        <v>0</v>
      </c>
      <c r="AD1052" s="35">
        <f t="shared" si="291"/>
        <v>13380</v>
      </c>
      <c r="AE1052" s="70">
        <f t="shared" si="292"/>
        <v>2447</v>
      </c>
      <c r="AF1052" s="70">
        <f t="shared" si="293"/>
        <v>2015</v>
      </c>
      <c r="AG1052" s="70">
        <f t="shared" si="294"/>
        <v>3874</v>
      </c>
      <c r="AH1052" s="70" t="str">
        <f t="shared" si="295"/>
        <v>2018 (triag)</v>
      </c>
      <c r="AI1052" s="70">
        <f t="shared" si="296"/>
        <v>13380</v>
      </c>
      <c r="AJ1052" s="70">
        <f t="shared" si="297"/>
        <v>2022</v>
      </c>
      <c r="AK1052" s="70" t="str">
        <f t="shared" si="298"/>
        <v/>
      </c>
      <c r="AL1052" s="72">
        <f>IF(AK1052="Adjust",(_xlfn.XLOOKUP(A1052,'Adj factor'!A:A,'Adj factor'!I:I,,0)*AI1052),'Aggregate (2)'!AI1052)</f>
        <v>13380</v>
      </c>
      <c r="AM1052" s="72">
        <f t="shared" si="299"/>
        <v>13380</v>
      </c>
      <c r="AN1052" s="73" t="str">
        <f t="shared" si="300"/>
        <v>Increasing</v>
      </c>
      <c r="AO1052" s="42">
        <f>VLOOKUP(B1052,'Growthrates source'!A$2:H$49,8,FALSE)</f>
        <v>4.7050173871553191E-2</v>
      </c>
      <c r="AP1052" s="42">
        <f>VLOOKUP(B1052,'Growthrates source'!A$2:I$49,9,FALSE)</f>
        <v>5.4673730437993617E-2</v>
      </c>
      <c r="AQ1052" s="41">
        <f t="shared" si="301"/>
        <v>3061.9032374038493</v>
      </c>
      <c r="AR1052" s="41">
        <f t="shared" si="302"/>
        <v>4564.4989833754416</v>
      </c>
      <c r="AS1052" s="43">
        <f t="shared" si="303"/>
        <v>0.69372053920258159</v>
      </c>
      <c r="AT1052" s="43">
        <f t="shared" si="304"/>
        <v>0.93314781179367279</v>
      </c>
      <c r="AU1052" s="43">
        <f t="shared" si="305"/>
        <v>2.8317709033846552</v>
      </c>
    </row>
    <row r="1053" spans="1:47" x14ac:dyDescent="0.35">
      <c r="A1053" t="str">
        <f>_xlfn.XLOOKUP(B1053,'country codes'!G:G,'country codes'!H:H,,0)</f>
        <v>Uganda</v>
      </c>
      <c r="B1053" s="34" t="s">
        <v>192</v>
      </c>
      <c r="C1053" s="41">
        <v>34273314</v>
      </c>
      <c r="D1053" s="34" t="s">
        <v>142</v>
      </c>
      <c r="E1053" s="34">
        <v>0</v>
      </c>
      <c r="F1053" s="41">
        <v>35273569.999999993</v>
      </c>
      <c r="G1053" s="34">
        <v>0</v>
      </c>
      <c r="I1053" s="34">
        <v>0</v>
      </c>
      <c r="K1053" s="34">
        <v>0</v>
      </c>
      <c r="M1053" s="34">
        <v>0</v>
      </c>
      <c r="O1053" s="34">
        <v>0</v>
      </c>
      <c r="P1053" s="41">
        <v>41515395.000000015</v>
      </c>
      <c r="Q1053" s="34">
        <v>0</v>
      </c>
      <c r="R1053" s="34">
        <f t="shared" si="288"/>
        <v>0</v>
      </c>
      <c r="T1053" s="34">
        <v>0</v>
      </c>
      <c r="V1053" s="34">
        <v>0</v>
      </c>
      <c r="X1053" s="34">
        <v>0</v>
      </c>
      <c r="Y1053" s="41">
        <v>47249584.999999978</v>
      </c>
      <c r="Z1053" s="34">
        <v>0</v>
      </c>
      <c r="AA1053" s="34">
        <v>0</v>
      </c>
      <c r="AB1053" s="35">
        <f t="shared" si="289"/>
        <v>0</v>
      </c>
      <c r="AC1053" s="35">
        <f t="shared" si="290"/>
        <v>0</v>
      </c>
      <c r="AD1053" s="35">
        <f t="shared" si="291"/>
        <v>0</v>
      </c>
      <c r="AE1053" s="70">
        <f t="shared" si="292"/>
        <v>0</v>
      </c>
      <c r="AF1053" s="70" t="str">
        <f t="shared" si="293"/>
        <v/>
      </c>
      <c r="AG1053" s="70">
        <f t="shared" si="294"/>
        <v>0</v>
      </c>
      <c r="AH1053" s="70" t="str">
        <f t="shared" si="295"/>
        <v/>
      </c>
      <c r="AI1053" s="70">
        <f t="shared" si="296"/>
        <v>0</v>
      </c>
      <c r="AJ1053" s="70" t="str">
        <f t="shared" si="297"/>
        <v/>
      </c>
      <c r="AK1053" s="70" t="str">
        <f t="shared" si="298"/>
        <v/>
      </c>
      <c r="AL1053" s="72">
        <f>IF(AK1053="Adjust",(_xlfn.XLOOKUP(A1053,'Adj factor'!A:A,'Adj factor'!I:I,,0)*AI1053),'Aggregate (2)'!AI1053)</f>
        <v>0</v>
      </c>
      <c r="AM1053" s="72">
        <f t="shared" si="299"/>
        <v>0</v>
      </c>
      <c r="AN1053" s="73" t="str">
        <f t="shared" si="300"/>
        <v>No change</v>
      </c>
      <c r="AO1053" s="42">
        <f>VLOOKUP(B1053,'Growthrates source'!A$2:H$49,8,FALSE)</f>
        <v>4.7050173871553191E-2</v>
      </c>
      <c r="AP1053" s="42">
        <f>VLOOKUP(B1053,'Growthrates source'!A$2:I$49,9,FALSE)</f>
        <v>5.4673730437993617E-2</v>
      </c>
      <c r="AQ1053" s="41">
        <f t="shared" si="301"/>
        <v>0</v>
      </c>
      <c r="AR1053" s="41">
        <f t="shared" si="302"/>
        <v>0</v>
      </c>
      <c r="AS1053" s="43">
        <f t="shared" si="303"/>
        <v>0</v>
      </c>
      <c r="AT1053" s="43">
        <f t="shared" si="304"/>
        <v>0</v>
      </c>
      <c r="AU1053" s="43">
        <f t="shared" si="305"/>
        <v>0</v>
      </c>
    </row>
    <row r="1054" spans="1:47" x14ac:dyDescent="0.35">
      <c r="A1054" t="str">
        <f>_xlfn.XLOOKUP(B1054,'country codes'!G:G,'country codes'!H:H,,0)</f>
        <v>Uganda</v>
      </c>
      <c r="B1054" s="34" t="s">
        <v>192</v>
      </c>
      <c r="C1054" s="41">
        <v>34273315</v>
      </c>
      <c r="D1054" s="34" t="s">
        <v>83</v>
      </c>
      <c r="E1054" s="34">
        <v>0</v>
      </c>
      <c r="F1054" s="41">
        <v>35273569.999999993</v>
      </c>
      <c r="G1054" s="34">
        <v>0</v>
      </c>
      <c r="I1054" s="34">
        <v>0</v>
      </c>
      <c r="K1054" s="34">
        <v>114</v>
      </c>
      <c r="M1054" s="34">
        <v>0</v>
      </c>
      <c r="O1054" s="34">
        <v>0</v>
      </c>
      <c r="P1054" s="41">
        <v>41515395.000000015</v>
      </c>
      <c r="Q1054" s="34">
        <v>0</v>
      </c>
      <c r="R1054" s="34">
        <f t="shared" si="288"/>
        <v>18</v>
      </c>
      <c r="T1054" s="34">
        <v>0</v>
      </c>
      <c r="V1054" s="34">
        <v>0</v>
      </c>
      <c r="X1054" s="34">
        <v>0</v>
      </c>
      <c r="Y1054" s="41">
        <v>47249584.999999978</v>
      </c>
      <c r="Z1054" s="34">
        <v>572</v>
      </c>
      <c r="AA1054" s="34">
        <v>18</v>
      </c>
      <c r="AB1054" s="35">
        <f t="shared" si="289"/>
        <v>114</v>
      </c>
      <c r="AC1054" s="35">
        <f t="shared" si="290"/>
        <v>0</v>
      </c>
      <c r="AD1054" s="35">
        <f t="shared" si="291"/>
        <v>572</v>
      </c>
      <c r="AE1054" s="70">
        <f t="shared" si="292"/>
        <v>114</v>
      </c>
      <c r="AF1054" s="70">
        <f t="shared" si="293"/>
        <v>2015</v>
      </c>
      <c r="AG1054" s="70">
        <f t="shared" si="294"/>
        <v>18</v>
      </c>
      <c r="AH1054" s="70" t="str">
        <f t="shared" si="295"/>
        <v>2018 (triag)</v>
      </c>
      <c r="AI1054" s="70">
        <f t="shared" si="296"/>
        <v>572</v>
      </c>
      <c r="AJ1054" s="70">
        <f t="shared" si="297"/>
        <v>2022</v>
      </c>
      <c r="AK1054" s="70" t="str">
        <f t="shared" si="298"/>
        <v/>
      </c>
      <c r="AL1054" s="72">
        <f>IF(AK1054="Adjust",(_xlfn.XLOOKUP(A1054,'Adj factor'!A:A,'Adj factor'!I:I,,0)*AI1054),'Aggregate (2)'!AI1054)</f>
        <v>572</v>
      </c>
      <c r="AM1054" s="72">
        <f t="shared" si="299"/>
        <v>572</v>
      </c>
      <c r="AN1054" s="73" t="str">
        <f t="shared" si="300"/>
        <v>Increasing</v>
      </c>
      <c r="AO1054" s="42">
        <f>VLOOKUP(B1054,'Growthrates source'!A$2:H$49,8,FALSE)</f>
        <v>4.7050173871553191E-2</v>
      </c>
      <c r="AP1054" s="42">
        <f>VLOOKUP(B1054,'Growthrates source'!A$2:I$49,9,FALSE)</f>
        <v>5.4673730437993617E-2</v>
      </c>
      <c r="AQ1054" s="41">
        <f t="shared" si="301"/>
        <v>14.226705801050409</v>
      </c>
      <c r="AR1054" s="41">
        <f t="shared" si="302"/>
        <v>21.20830709880174</v>
      </c>
      <c r="AS1054" s="43">
        <f t="shared" si="303"/>
        <v>3.2318815475723045E-2</v>
      </c>
      <c r="AT1054" s="43">
        <f t="shared" si="304"/>
        <v>4.3357409943949694E-3</v>
      </c>
      <c r="AU1054" s="43">
        <f t="shared" si="305"/>
        <v>0.12105926433004656</v>
      </c>
    </row>
    <row r="1055" spans="1:47" x14ac:dyDescent="0.35">
      <c r="A1055" t="str">
        <f>_xlfn.XLOOKUP(B1055,'country codes'!G:G,'country codes'!H:H,,0)</f>
        <v>Uganda</v>
      </c>
      <c r="B1055" s="34" t="s">
        <v>192</v>
      </c>
      <c r="C1055" s="41">
        <v>34273316</v>
      </c>
      <c r="D1055" s="34" t="s">
        <v>84</v>
      </c>
      <c r="E1055" s="34">
        <v>6046</v>
      </c>
      <c r="F1055" s="41">
        <v>35273569.999999993</v>
      </c>
      <c r="G1055" s="34">
        <v>0</v>
      </c>
      <c r="I1055" s="34">
        <v>0</v>
      </c>
      <c r="K1055" s="34">
        <v>0</v>
      </c>
      <c r="M1055" s="34">
        <v>0</v>
      </c>
      <c r="O1055" s="34">
        <v>0</v>
      </c>
      <c r="P1055" s="41">
        <v>41515395.000000015</v>
      </c>
      <c r="Q1055" s="34">
        <v>0</v>
      </c>
      <c r="R1055" s="34">
        <f t="shared" si="288"/>
        <v>0</v>
      </c>
      <c r="T1055" s="34">
        <v>0</v>
      </c>
      <c r="V1055" s="34">
        <v>0</v>
      </c>
      <c r="X1055" s="34">
        <v>0</v>
      </c>
      <c r="Y1055" s="41">
        <v>47249584.999999978</v>
      </c>
      <c r="Z1055" s="34">
        <v>0</v>
      </c>
      <c r="AA1055" s="34">
        <v>0</v>
      </c>
      <c r="AB1055" s="35">
        <f t="shared" si="289"/>
        <v>6046</v>
      </c>
      <c r="AC1055" s="35">
        <f t="shared" si="290"/>
        <v>0</v>
      </c>
      <c r="AD1055" s="35">
        <f t="shared" si="291"/>
        <v>0</v>
      </c>
      <c r="AE1055" s="70">
        <f t="shared" si="292"/>
        <v>6046</v>
      </c>
      <c r="AF1055" s="70">
        <f t="shared" si="293"/>
        <v>2012</v>
      </c>
      <c r="AG1055" s="70">
        <f t="shared" si="294"/>
        <v>0</v>
      </c>
      <c r="AH1055" s="70" t="str">
        <f t="shared" si="295"/>
        <v/>
      </c>
      <c r="AI1055" s="70">
        <f t="shared" si="296"/>
        <v>0</v>
      </c>
      <c r="AJ1055" s="70" t="str">
        <f t="shared" si="297"/>
        <v/>
      </c>
      <c r="AK1055" s="70" t="str">
        <f t="shared" si="298"/>
        <v/>
      </c>
      <c r="AL1055" s="72">
        <f>IF(AK1055="Adjust",(_xlfn.XLOOKUP(A1055,'Adj factor'!A:A,'Adj factor'!I:I,,0)*AI1055),'Aggregate (2)'!AI1055)</f>
        <v>0</v>
      </c>
      <c r="AM1055" s="72">
        <f t="shared" si="299"/>
        <v>0</v>
      </c>
      <c r="AN1055" s="73" t="str">
        <f t="shared" si="300"/>
        <v>No change</v>
      </c>
      <c r="AO1055" s="42">
        <f>VLOOKUP(B1055,'Growthrates source'!A$2:H$49,8,FALSE)</f>
        <v>4.7050173871553191E-2</v>
      </c>
      <c r="AP1055" s="42">
        <f>VLOOKUP(B1055,'Growthrates source'!A$2:I$49,9,FALSE)</f>
        <v>5.4673730437993617E-2</v>
      </c>
      <c r="AQ1055" s="41">
        <f t="shared" si="301"/>
        <v>0</v>
      </c>
      <c r="AR1055" s="41">
        <f t="shared" si="302"/>
        <v>0</v>
      </c>
      <c r="AS1055" s="43">
        <f t="shared" si="303"/>
        <v>1.7140312137387854</v>
      </c>
      <c r="AT1055" s="43">
        <f t="shared" si="304"/>
        <v>0</v>
      </c>
      <c r="AU1055" s="43">
        <f t="shared" si="305"/>
        <v>0</v>
      </c>
    </row>
    <row r="1056" spans="1:47" x14ac:dyDescent="0.35">
      <c r="A1056" t="str">
        <f>_xlfn.XLOOKUP(B1056,'country codes'!G:G,'country codes'!H:H,,0)</f>
        <v>Uganda</v>
      </c>
      <c r="B1056" s="34" t="s">
        <v>192</v>
      </c>
      <c r="C1056" s="41">
        <v>34273317</v>
      </c>
      <c r="D1056" s="34" t="s">
        <v>126</v>
      </c>
      <c r="E1056" s="34">
        <v>0</v>
      </c>
      <c r="F1056" s="41">
        <v>35273569.999999993</v>
      </c>
      <c r="G1056" s="34">
        <v>0</v>
      </c>
      <c r="I1056" s="34">
        <v>0</v>
      </c>
      <c r="K1056" s="34">
        <v>0</v>
      </c>
      <c r="M1056" s="34">
        <v>0</v>
      </c>
      <c r="O1056" s="34">
        <v>0</v>
      </c>
      <c r="P1056" s="41">
        <v>41515395.000000015</v>
      </c>
      <c r="Q1056" s="34">
        <v>0</v>
      </c>
      <c r="R1056" s="34">
        <f t="shared" si="288"/>
        <v>0</v>
      </c>
      <c r="T1056" s="34">
        <v>0</v>
      </c>
      <c r="V1056" s="34">
        <v>0</v>
      </c>
      <c r="X1056" s="34">
        <v>0</v>
      </c>
      <c r="Y1056" s="41">
        <v>47249584.999999978</v>
      </c>
      <c r="Z1056" s="34">
        <v>0</v>
      </c>
      <c r="AA1056" s="34">
        <v>0</v>
      </c>
      <c r="AB1056" s="35">
        <f t="shared" si="289"/>
        <v>0</v>
      </c>
      <c r="AC1056" s="35">
        <f t="shared" si="290"/>
        <v>0</v>
      </c>
      <c r="AD1056" s="35">
        <f t="shared" si="291"/>
        <v>0</v>
      </c>
      <c r="AE1056" s="70">
        <f t="shared" si="292"/>
        <v>0</v>
      </c>
      <c r="AF1056" s="70" t="str">
        <f t="shared" si="293"/>
        <v/>
      </c>
      <c r="AG1056" s="70">
        <f t="shared" si="294"/>
        <v>0</v>
      </c>
      <c r="AH1056" s="70" t="str">
        <f t="shared" si="295"/>
        <v/>
      </c>
      <c r="AI1056" s="70">
        <f t="shared" si="296"/>
        <v>0</v>
      </c>
      <c r="AJ1056" s="70" t="str">
        <f t="shared" si="297"/>
        <v/>
      </c>
      <c r="AK1056" s="70" t="str">
        <f t="shared" si="298"/>
        <v/>
      </c>
      <c r="AL1056" s="72">
        <f>IF(AK1056="Adjust",(_xlfn.XLOOKUP(A1056,'Adj factor'!A:A,'Adj factor'!I:I,,0)*AI1056),'Aggregate (2)'!AI1056)</f>
        <v>0</v>
      </c>
      <c r="AM1056" s="72">
        <f t="shared" si="299"/>
        <v>0</v>
      </c>
      <c r="AN1056" s="73" t="str">
        <f t="shared" si="300"/>
        <v>No change</v>
      </c>
      <c r="AO1056" s="42">
        <f>VLOOKUP(B1056,'Growthrates source'!A$2:H$49,8,FALSE)</f>
        <v>4.7050173871553191E-2</v>
      </c>
      <c r="AP1056" s="42">
        <f>VLOOKUP(B1056,'Growthrates source'!A$2:I$49,9,FALSE)</f>
        <v>5.4673730437993617E-2</v>
      </c>
      <c r="AQ1056" s="41">
        <f t="shared" si="301"/>
        <v>0</v>
      </c>
      <c r="AR1056" s="41">
        <f t="shared" si="302"/>
        <v>0</v>
      </c>
      <c r="AS1056" s="43">
        <f t="shared" si="303"/>
        <v>0</v>
      </c>
      <c r="AT1056" s="43">
        <f t="shared" si="304"/>
        <v>0</v>
      </c>
      <c r="AU1056" s="43">
        <f t="shared" si="305"/>
        <v>0</v>
      </c>
    </row>
    <row r="1057" spans="1:47" x14ac:dyDescent="0.35">
      <c r="A1057" t="str">
        <f>_xlfn.XLOOKUP(B1057,'country codes'!G:G,'country codes'!H:H,,0)</f>
        <v>Uganda</v>
      </c>
      <c r="B1057" s="34" t="s">
        <v>192</v>
      </c>
      <c r="C1057" s="41">
        <v>34273318</v>
      </c>
      <c r="D1057" s="34" t="s">
        <v>87</v>
      </c>
      <c r="E1057" s="34">
        <v>19791</v>
      </c>
      <c r="F1057" s="41">
        <v>35273569.999999993</v>
      </c>
      <c r="G1057" s="34">
        <v>0</v>
      </c>
      <c r="I1057" s="34">
        <v>0</v>
      </c>
      <c r="K1057" s="34">
        <v>0</v>
      </c>
      <c r="M1057" s="34">
        <v>0</v>
      </c>
      <c r="O1057" s="34">
        <v>0</v>
      </c>
      <c r="P1057" s="41">
        <v>41515395.000000015</v>
      </c>
      <c r="Q1057" s="34">
        <v>0</v>
      </c>
      <c r="R1057" s="34">
        <f t="shared" si="288"/>
        <v>0</v>
      </c>
      <c r="T1057" s="34">
        <v>0</v>
      </c>
      <c r="V1057" s="34">
        <v>0</v>
      </c>
      <c r="X1057" s="34">
        <v>0</v>
      </c>
      <c r="Y1057" s="41">
        <v>47249584.999999978</v>
      </c>
      <c r="Z1057" s="34">
        <v>0</v>
      </c>
      <c r="AA1057" s="34">
        <v>0</v>
      </c>
      <c r="AB1057" s="35">
        <f t="shared" si="289"/>
        <v>19791</v>
      </c>
      <c r="AC1057" s="35">
        <f t="shared" si="290"/>
        <v>0</v>
      </c>
      <c r="AD1057" s="35">
        <f t="shared" si="291"/>
        <v>0</v>
      </c>
      <c r="AE1057" s="70">
        <f t="shared" si="292"/>
        <v>19791</v>
      </c>
      <c r="AF1057" s="70">
        <f t="shared" si="293"/>
        <v>2012</v>
      </c>
      <c r="AG1057" s="70">
        <f t="shared" si="294"/>
        <v>0</v>
      </c>
      <c r="AH1057" s="70" t="str">
        <f t="shared" si="295"/>
        <v/>
      </c>
      <c r="AI1057" s="70">
        <f t="shared" si="296"/>
        <v>0</v>
      </c>
      <c r="AJ1057" s="70" t="str">
        <f t="shared" si="297"/>
        <v/>
      </c>
      <c r="AK1057" s="70" t="str">
        <f t="shared" si="298"/>
        <v/>
      </c>
      <c r="AL1057" s="72">
        <f>IF(AK1057="Adjust",(_xlfn.XLOOKUP(A1057,'Adj factor'!A:A,'Adj factor'!I:I,,0)*AI1057),'Aggregate (2)'!AI1057)</f>
        <v>0</v>
      </c>
      <c r="AM1057" s="83">
        <v>29</v>
      </c>
      <c r="AN1057" s="73" t="str">
        <f t="shared" si="300"/>
        <v>No change</v>
      </c>
      <c r="AO1057" s="42">
        <f>VLOOKUP(B1057,'Growthrates source'!A$2:H$49,8,FALSE)</f>
        <v>4.7050173871553191E-2</v>
      </c>
      <c r="AP1057" s="42">
        <f>VLOOKUP(B1057,'Growthrates source'!A$2:I$49,9,FALSE)</f>
        <v>5.4673730437993617E-2</v>
      </c>
      <c r="AQ1057" s="41">
        <f t="shared" si="301"/>
        <v>0</v>
      </c>
      <c r="AR1057" s="41">
        <f t="shared" si="302"/>
        <v>0</v>
      </c>
      <c r="AS1057" s="43">
        <f t="shared" si="303"/>
        <v>5.6107164656143409</v>
      </c>
      <c r="AT1057" s="43">
        <f t="shared" si="304"/>
        <v>0</v>
      </c>
      <c r="AU1057" s="43">
        <f t="shared" si="305"/>
        <v>6.1376200447051579E-3</v>
      </c>
    </row>
    <row r="1058" spans="1:47" x14ac:dyDescent="0.35">
      <c r="A1058" t="str">
        <f>_xlfn.XLOOKUP(B1058,'country codes'!G:G,'country codes'!H:H,,0)</f>
        <v>South Africa</v>
      </c>
      <c r="B1058" s="34" t="s">
        <v>188</v>
      </c>
      <c r="C1058" s="41">
        <v>53145033.000000007</v>
      </c>
      <c r="D1058" s="34" t="s">
        <v>135</v>
      </c>
      <c r="E1058" s="34">
        <v>0</v>
      </c>
      <c r="F1058" s="41">
        <v>53873616</v>
      </c>
      <c r="G1058" s="34">
        <v>0</v>
      </c>
      <c r="H1058" s="34">
        <v>54729550.99999997</v>
      </c>
      <c r="I1058" s="34">
        <v>5084</v>
      </c>
      <c r="J1058" s="34">
        <v>55876503.999999993</v>
      </c>
      <c r="K1058" s="34">
        <v>1143</v>
      </c>
      <c r="L1058" s="34">
        <v>56422273.499999985</v>
      </c>
      <c r="M1058" s="34">
        <v>87529</v>
      </c>
      <c r="N1058" s="34">
        <v>56641209.500000007</v>
      </c>
      <c r="O1058" s="34">
        <v>89306</v>
      </c>
      <c r="P1058" s="41">
        <v>57339635.000000015</v>
      </c>
      <c r="Q1058" s="34">
        <v>87006</v>
      </c>
      <c r="R1058" s="34">
        <f t="shared" si="288"/>
        <v>87006</v>
      </c>
      <c r="S1058" s="34">
        <v>58087054.999999985</v>
      </c>
      <c r="T1058" s="34">
        <v>92786</v>
      </c>
      <c r="U1058" s="34">
        <v>58801926.500000022</v>
      </c>
      <c r="V1058" s="34">
        <v>0</v>
      </c>
      <c r="W1058" s="34">
        <v>59392255</v>
      </c>
      <c r="X1058" s="34">
        <v>99093</v>
      </c>
      <c r="Y1058" s="41">
        <v>59893885.5</v>
      </c>
      <c r="Z1058" s="34">
        <v>0</v>
      </c>
      <c r="AA1058" s="34">
        <v>43503</v>
      </c>
      <c r="AB1058" s="35">
        <f t="shared" si="289"/>
        <v>5084</v>
      </c>
      <c r="AC1058" s="35">
        <f t="shared" si="290"/>
        <v>92786</v>
      </c>
      <c r="AD1058" s="35">
        <f t="shared" si="291"/>
        <v>99093</v>
      </c>
      <c r="AE1058" s="70">
        <f t="shared" si="292"/>
        <v>5084</v>
      </c>
      <c r="AF1058" s="70">
        <f t="shared" si="293"/>
        <v>2014</v>
      </c>
      <c r="AG1058" s="70">
        <f t="shared" si="294"/>
        <v>87006</v>
      </c>
      <c r="AH1058" s="70">
        <f t="shared" si="295"/>
        <v>2018</v>
      </c>
      <c r="AI1058" s="70">
        <f t="shared" si="296"/>
        <v>99093</v>
      </c>
      <c r="AJ1058" s="70">
        <f t="shared" si="297"/>
        <v>2021</v>
      </c>
      <c r="AK1058" s="70" t="str">
        <f t="shared" si="298"/>
        <v/>
      </c>
      <c r="AL1058" s="72">
        <f>IF(AK1058="Adjust",(_xlfn.XLOOKUP(A1058,'Adj factor'!A:A,'Adj factor'!I:I,,0)*AI1058),'Aggregate (2)'!AI1058)</f>
        <v>99093</v>
      </c>
      <c r="AM1058" s="72">
        <f t="shared" si="299"/>
        <v>99093</v>
      </c>
      <c r="AN1058" s="73" t="str">
        <f t="shared" si="300"/>
        <v>Increasing</v>
      </c>
      <c r="AO1058" s="42">
        <f>VLOOKUP(B1058,'Growthrates source'!A$2:H$49,8,FALSE)</f>
        <v>-1.4844947843777323E-3</v>
      </c>
      <c r="AP1058" s="42">
        <f>VLOOKUP(B1058,'Growthrates source'!A$2:I$49,9,FALSE)</f>
        <v>5.4673730437993617E-2</v>
      </c>
      <c r="AQ1058" s="41">
        <f t="shared" si="301"/>
        <v>43827.10121144139</v>
      </c>
      <c r="AR1058" s="41">
        <f t="shared" si="302"/>
        <v>51256.943539954009</v>
      </c>
      <c r="AS1058" s="43">
        <f t="shared" si="303"/>
        <v>0.94369013581713168</v>
      </c>
      <c r="AT1058" s="43">
        <f t="shared" si="304"/>
        <v>15.173797321869937</v>
      </c>
      <c r="AU1058" s="43">
        <f t="shared" si="305"/>
        <v>16.544760650066692</v>
      </c>
    </row>
    <row r="1059" spans="1:47" x14ac:dyDescent="0.35">
      <c r="A1059" t="str">
        <f>_xlfn.XLOOKUP(B1059,'country codes'!G:G,'country codes'!H:H,,0)</f>
        <v>South Africa</v>
      </c>
      <c r="B1059" s="34" t="s">
        <v>188</v>
      </c>
      <c r="C1059" s="41">
        <v>53145034</v>
      </c>
      <c r="D1059" s="34" t="s">
        <v>139</v>
      </c>
      <c r="E1059" s="34">
        <v>117444</v>
      </c>
      <c r="F1059" s="41">
        <v>53873616</v>
      </c>
      <c r="G1059" s="34">
        <v>0</v>
      </c>
      <c r="I1059" s="34">
        <v>0</v>
      </c>
      <c r="K1059" s="34">
        <v>0</v>
      </c>
      <c r="M1059" s="34">
        <v>0</v>
      </c>
      <c r="O1059" s="34">
        <v>0</v>
      </c>
      <c r="P1059" s="41">
        <v>57339635.000000015</v>
      </c>
      <c r="Q1059" s="34">
        <v>141104</v>
      </c>
      <c r="R1059" s="34">
        <f t="shared" si="288"/>
        <v>287458</v>
      </c>
      <c r="T1059" s="34">
        <v>129276</v>
      </c>
      <c r="V1059" s="34">
        <v>122056</v>
      </c>
      <c r="X1059" s="34">
        <v>0</v>
      </c>
      <c r="Y1059" s="41">
        <v>59893885.5</v>
      </c>
      <c r="Z1059" s="34">
        <v>0</v>
      </c>
      <c r="AA1059" s="34">
        <v>287458</v>
      </c>
      <c r="AB1059" s="35">
        <f t="shared" si="289"/>
        <v>117444</v>
      </c>
      <c r="AC1059" s="35">
        <f t="shared" si="290"/>
        <v>141104</v>
      </c>
      <c r="AD1059" s="35">
        <f t="shared" si="291"/>
        <v>122056</v>
      </c>
      <c r="AE1059" s="70">
        <f t="shared" si="292"/>
        <v>117444</v>
      </c>
      <c r="AF1059" s="70">
        <f t="shared" si="293"/>
        <v>2012</v>
      </c>
      <c r="AG1059" s="70">
        <f t="shared" si="294"/>
        <v>287458</v>
      </c>
      <c r="AH1059" s="70" t="str">
        <f t="shared" si="295"/>
        <v>2018 (triag)</v>
      </c>
      <c r="AI1059" s="70">
        <f t="shared" si="296"/>
        <v>122056</v>
      </c>
      <c r="AJ1059" s="70">
        <f t="shared" si="297"/>
        <v>2020</v>
      </c>
      <c r="AK1059" s="70" t="str">
        <f t="shared" si="298"/>
        <v>Adjust</v>
      </c>
      <c r="AL1059" s="72">
        <f>IF(AK1059="Adjust",(_xlfn.XLOOKUP(A1059,'Adj factor'!A:A,'Adj factor'!I:I,,0)*AI1059),'Aggregate (2)'!AI1059)</f>
        <v>178891.92311234493</v>
      </c>
      <c r="AM1059" s="72">
        <f t="shared" si="299"/>
        <v>287458</v>
      </c>
      <c r="AN1059" s="73" t="str">
        <f t="shared" si="300"/>
        <v>Decreasing</v>
      </c>
      <c r="AO1059" s="42">
        <f>VLOOKUP(B1059,'Growthrates source'!A$2:H$49,8,FALSE)</f>
        <v>-1.4844947843777323E-3</v>
      </c>
      <c r="AP1059" s="42">
        <f>VLOOKUP(B1059,'Growthrates source'!A$2:I$49,9,FALSE)</f>
        <v>5.4673730437993617E-2</v>
      </c>
      <c r="AQ1059" s="41">
        <f t="shared" si="301"/>
        <v>289599.58761553268</v>
      </c>
      <c r="AR1059" s="41">
        <f t="shared" si="302"/>
        <v>338694.30788929726</v>
      </c>
      <c r="AS1059" s="43">
        <f t="shared" si="303"/>
        <v>21.799910367999058</v>
      </c>
      <c r="AT1059" s="43">
        <f t="shared" si="304"/>
        <v>50.132513051399776</v>
      </c>
      <c r="AU1059" s="43">
        <f t="shared" si="305"/>
        <v>47.994548625502013</v>
      </c>
    </row>
    <row r="1060" spans="1:47" x14ac:dyDescent="0.35">
      <c r="A1060" t="str">
        <f>_xlfn.XLOOKUP(B1060,'country codes'!G:G,'country codes'!H:H,,0)</f>
        <v>South Africa</v>
      </c>
      <c r="B1060" s="34" t="s">
        <v>188</v>
      </c>
      <c r="C1060" s="41">
        <v>53145035</v>
      </c>
      <c r="D1060" s="34" t="s">
        <v>138</v>
      </c>
      <c r="E1060" s="34">
        <v>0</v>
      </c>
      <c r="F1060" s="41">
        <v>53873616</v>
      </c>
      <c r="G1060" s="34">
        <v>0</v>
      </c>
      <c r="I1060" s="34">
        <v>0</v>
      </c>
      <c r="K1060" s="34">
        <v>0</v>
      </c>
      <c r="M1060" s="34">
        <v>2568</v>
      </c>
      <c r="O1060" s="34">
        <v>0</v>
      </c>
      <c r="P1060" s="41">
        <v>57339635.000000015</v>
      </c>
      <c r="Q1060" s="34">
        <v>0</v>
      </c>
      <c r="R1060" s="34">
        <f t="shared" si="288"/>
        <v>0</v>
      </c>
      <c r="T1060" s="34">
        <v>0</v>
      </c>
      <c r="V1060" s="34">
        <v>0</v>
      </c>
      <c r="X1060" s="34">
        <v>0</v>
      </c>
      <c r="Y1060" s="41">
        <v>59893885.5</v>
      </c>
      <c r="Z1060" s="34">
        <v>0</v>
      </c>
      <c r="AA1060" s="34">
        <v>0</v>
      </c>
      <c r="AB1060" s="35">
        <f t="shared" si="289"/>
        <v>0</v>
      </c>
      <c r="AC1060" s="35">
        <f t="shared" si="290"/>
        <v>2568</v>
      </c>
      <c r="AD1060" s="35">
        <f t="shared" si="291"/>
        <v>0</v>
      </c>
      <c r="AE1060" s="70">
        <f t="shared" si="292"/>
        <v>0</v>
      </c>
      <c r="AF1060" s="70" t="str">
        <f t="shared" si="293"/>
        <v/>
      </c>
      <c r="AG1060" s="70">
        <f t="shared" si="294"/>
        <v>0</v>
      </c>
      <c r="AH1060" s="70" t="str">
        <f t="shared" si="295"/>
        <v/>
      </c>
      <c r="AI1060" s="70">
        <f t="shared" si="296"/>
        <v>0</v>
      </c>
      <c r="AJ1060" s="70" t="str">
        <f t="shared" si="297"/>
        <v/>
      </c>
      <c r="AK1060" s="70" t="str">
        <f t="shared" si="298"/>
        <v/>
      </c>
      <c r="AL1060" s="72">
        <f>IF(AK1060="Adjust",(_xlfn.XLOOKUP(A1060,'Adj factor'!A:A,'Adj factor'!I:I,,0)*AI1060),'Aggregate (2)'!AI1060)</f>
        <v>0</v>
      </c>
      <c r="AM1060" s="72">
        <f t="shared" si="299"/>
        <v>0</v>
      </c>
      <c r="AN1060" s="73" t="str">
        <f t="shared" si="300"/>
        <v>No change</v>
      </c>
      <c r="AO1060" s="42">
        <f>VLOOKUP(B1060,'Growthrates source'!A$2:H$49,8,FALSE)</f>
        <v>-1.4844947843777323E-3</v>
      </c>
      <c r="AP1060" s="42">
        <f>VLOOKUP(B1060,'Growthrates source'!A$2:I$49,9,FALSE)</f>
        <v>5.4673730437993617E-2</v>
      </c>
      <c r="AQ1060" s="41">
        <f t="shared" si="301"/>
        <v>0</v>
      </c>
      <c r="AR1060" s="41">
        <f t="shared" si="302"/>
        <v>0</v>
      </c>
      <c r="AS1060" s="43">
        <f t="shared" si="303"/>
        <v>0</v>
      </c>
      <c r="AT1060" s="43">
        <f t="shared" si="304"/>
        <v>0</v>
      </c>
      <c r="AU1060" s="43">
        <f t="shared" si="305"/>
        <v>0</v>
      </c>
    </row>
    <row r="1061" spans="1:47" x14ac:dyDescent="0.35">
      <c r="A1061" t="str">
        <f>_xlfn.XLOOKUP(B1061,'country codes'!G:G,'country codes'!H:H,,0)</f>
        <v>South Africa</v>
      </c>
      <c r="B1061" s="34" t="s">
        <v>188</v>
      </c>
      <c r="C1061" s="41">
        <v>53145036</v>
      </c>
      <c r="D1061" s="34" t="s">
        <v>82</v>
      </c>
      <c r="E1061" s="34">
        <v>0</v>
      </c>
      <c r="F1061" s="41">
        <v>53873616</v>
      </c>
      <c r="G1061" s="34">
        <v>0</v>
      </c>
      <c r="I1061" s="34">
        <v>0</v>
      </c>
      <c r="K1061" s="34">
        <v>0</v>
      </c>
      <c r="M1061" s="34">
        <v>2355</v>
      </c>
      <c r="O1061" s="34">
        <v>0</v>
      </c>
      <c r="P1061" s="41">
        <v>57339635.000000015</v>
      </c>
      <c r="Q1061" s="34">
        <v>0</v>
      </c>
      <c r="R1061" s="34">
        <f t="shared" si="288"/>
        <v>16195</v>
      </c>
      <c r="T1061" s="34">
        <v>0</v>
      </c>
      <c r="V1061" s="34">
        <v>0</v>
      </c>
      <c r="X1061" s="34">
        <v>494</v>
      </c>
      <c r="Y1061" s="41">
        <v>59893885.5</v>
      </c>
      <c r="Z1061" s="34">
        <v>0</v>
      </c>
      <c r="AA1061" s="34">
        <v>16195</v>
      </c>
      <c r="AB1061" s="35">
        <f t="shared" si="289"/>
        <v>0</v>
      </c>
      <c r="AC1061" s="35">
        <f t="shared" si="290"/>
        <v>2355</v>
      </c>
      <c r="AD1061" s="35">
        <f t="shared" si="291"/>
        <v>494</v>
      </c>
      <c r="AE1061" s="70">
        <f t="shared" si="292"/>
        <v>0</v>
      </c>
      <c r="AF1061" s="70" t="str">
        <f t="shared" si="293"/>
        <v/>
      </c>
      <c r="AG1061" s="70">
        <f t="shared" si="294"/>
        <v>16195</v>
      </c>
      <c r="AH1061" s="70" t="str">
        <f t="shared" si="295"/>
        <v>2018 (triag)</v>
      </c>
      <c r="AI1061" s="70">
        <f t="shared" si="296"/>
        <v>494</v>
      </c>
      <c r="AJ1061" s="70">
        <f t="shared" si="297"/>
        <v>2021</v>
      </c>
      <c r="AK1061" s="70" t="str">
        <f t="shared" si="298"/>
        <v>Adjust</v>
      </c>
      <c r="AL1061" s="72">
        <f>IF(AK1061="Adjust",(_xlfn.XLOOKUP(A1061,'Adj factor'!A:A,'Adj factor'!I:I,,0)*AI1061),'Aggregate (2)'!AI1061)</f>
        <v>724.03331272119669</v>
      </c>
      <c r="AM1061" s="72">
        <f t="shared" si="299"/>
        <v>16195</v>
      </c>
      <c r="AN1061" s="73" t="str">
        <f t="shared" si="300"/>
        <v>Decreasing</v>
      </c>
      <c r="AO1061" s="42">
        <f>VLOOKUP(B1061,'Growthrates source'!A$2:H$49,8,FALSE)</f>
        <v>-1.4844947843777323E-3</v>
      </c>
      <c r="AP1061" s="42">
        <f>VLOOKUP(B1061,'Growthrates source'!A$2:I$49,9,FALSE)</f>
        <v>5.4673730437993617E-2</v>
      </c>
      <c r="AQ1061" s="41">
        <f t="shared" si="301"/>
        <v>16315.654187511052</v>
      </c>
      <c r="AR1061" s="41">
        <f t="shared" si="302"/>
        <v>19081.585192505234</v>
      </c>
      <c r="AS1061" s="43">
        <f t="shared" si="303"/>
        <v>0</v>
      </c>
      <c r="AT1061" s="43">
        <f t="shared" si="304"/>
        <v>2.8243988647643112</v>
      </c>
      <c r="AU1061" s="43">
        <f t="shared" si="305"/>
        <v>2.7039488029207921</v>
      </c>
    </row>
    <row r="1062" spans="1:47" x14ac:dyDescent="0.35">
      <c r="A1062" t="str">
        <f>_xlfn.XLOOKUP(B1062,'country codes'!G:G,'country codes'!H:H,,0)</f>
        <v>South Africa</v>
      </c>
      <c r="B1062" s="34" t="s">
        <v>188</v>
      </c>
      <c r="C1062" s="41">
        <v>53145037</v>
      </c>
      <c r="D1062" s="34" t="s">
        <v>60</v>
      </c>
      <c r="E1062" s="34">
        <v>0</v>
      </c>
      <c r="F1062" s="41">
        <v>53873616</v>
      </c>
      <c r="G1062" s="34">
        <v>0</v>
      </c>
      <c r="I1062" s="34">
        <v>0</v>
      </c>
      <c r="K1062" s="34">
        <v>0</v>
      </c>
      <c r="M1062" s="34">
        <v>1090</v>
      </c>
      <c r="O1062" s="34">
        <v>0</v>
      </c>
      <c r="P1062" s="41">
        <v>57339635.000000015</v>
      </c>
      <c r="Q1062" s="34">
        <v>0</v>
      </c>
      <c r="R1062" s="34">
        <f t="shared" si="288"/>
        <v>6816</v>
      </c>
      <c r="T1062" s="34">
        <v>0</v>
      </c>
      <c r="V1062" s="34">
        <v>0</v>
      </c>
      <c r="X1062" s="34">
        <v>366</v>
      </c>
      <c r="Y1062" s="41">
        <v>59893885.5</v>
      </c>
      <c r="Z1062" s="34">
        <v>0</v>
      </c>
      <c r="AA1062" s="34">
        <v>6816</v>
      </c>
      <c r="AB1062" s="35">
        <f t="shared" si="289"/>
        <v>0</v>
      </c>
      <c r="AC1062" s="35">
        <f t="shared" si="290"/>
        <v>1090</v>
      </c>
      <c r="AD1062" s="35">
        <f t="shared" si="291"/>
        <v>366</v>
      </c>
      <c r="AE1062" s="70">
        <f t="shared" si="292"/>
        <v>0</v>
      </c>
      <c r="AF1062" s="70" t="str">
        <f t="shared" si="293"/>
        <v/>
      </c>
      <c r="AG1062" s="70">
        <f t="shared" si="294"/>
        <v>6816</v>
      </c>
      <c r="AH1062" s="70" t="str">
        <f t="shared" si="295"/>
        <v>2018 (triag)</v>
      </c>
      <c r="AI1062" s="70">
        <f t="shared" si="296"/>
        <v>366</v>
      </c>
      <c r="AJ1062" s="70">
        <f t="shared" si="297"/>
        <v>2021</v>
      </c>
      <c r="AK1062" s="70" t="str">
        <f t="shared" si="298"/>
        <v>Adjust</v>
      </c>
      <c r="AL1062" s="72">
        <f>IF(AK1062="Adjust",(_xlfn.XLOOKUP(A1062,'Adj factor'!A:A,'Adj factor'!I:I,,0)*AI1062),'Aggregate (2)'!AI1062)</f>
        <v>536.42953938453036</v>
      </c>
      <c r="AM1062" s="72">
        <f t="shared" si="299"/>
        <v>6816</v>
      </c>
      <c r="AN1062" s="73" t="str">
        <f t="shared" si="300"/>
        <v>Decreasing</v>
      </c>
      <c r="AO1062" s="42">
        <f>VLOOKUP(B1062,'Growthrates source'!A$2:H$49,8,FALSE)</f>
        <v>-1.4844947843777323E-3</v>
      </c>
      <c r="AP1062" s="42">
        <f>VLOOKUP(B1062,'Growthrates source'!A$2:I$49,9,FALSE)</f>
        <v>5.4673730437993617E-2</v>
      </c>
      <c r="AQ1062" s="41">
        <f t="shared" si="301"/>
        <v>6866.7798050061947</v>
      </c>
      <c r="AR1062" s="41">
        <f t="shared" si="302"/>
        <v>8030.8789547462593</v>
      </c>
      <c r="AS1062" s="43">
        <f t="shared" si="303"/>
        <v>0</v>
      </c>
      <c r="AT1062" s="43">
        <f t="shared" si="304"/>
        <v>1.1887065552475173</v>
      </c>
      <c r="AU1062" s="43">
        <f t="shared" si="305"/>
        <v>1.1380126607414709</v>
      </c>
    </row>
    <row r="1063" spans="1:47" x14ac:dyDescent="0.35">
      <c r="A1063" t="str">
        <f>_xlfn.XLOOKUP(B1063,'country codes'!G:G,'country codes'!H:H,,0)</f>
        <v>South Africa</v>
      </c>
      <c r="B1063" s="34" t="s">
        <v>188</v>
      </c>
      <c r="C1063" s="41">
        <v>53145038</v>
      </c>
      <c r="D1063" s="34" t="s">
        <v>127</v>
      </c>
      <c r="E1063" s="34">
        <v>0</v>
      </c>
      <c r="F1063" s="41">
        <v>53873616</v>
      </c>
      <c r="G1063" s="34">
        <v>0</v>
      </c>
      <c r="I1063" s="34">
        <v>0</v>
      </c>
      <c r="K1063" s="34">
        <v>0</v>
      </c>
      <c r="M1063" s="34">
        <v>0</v>
      </c>
      <c r="O1063" s="34">
        <v>0</v>
      </c>
      <c r="P1063" s="41">
        <v>57339635.000000015</v>
      </c>
      <c r="Q1063" s="34">
        <v>54180</v>
      </c>
      <c r="R1063" s="34">
        <f t="shared" si="288"/>
        <v>54180</v>
      </c>
      <c r="T1063" s="34">
        <v>0</v>
      </c>
      <c r="V1063" s="34">
        <v>0</v>
      </c>
      <c r="X1063" s="34">
        <v>0</v>
      </c>
      <c r="Y1063" s="41">
        <v>59893885.5</v>
      </c>
      <c r="Z1063" s="34">
        <v>63290</v>
      </c>
      <c r="AA1063" s="34">
        <v>54180</v>
      </c>
      <c r="AB1063" s="35">
        <f t="shared" si="289"/>
        <v>0</v>
      </c>
      <c r="AC1063" s="35">
        <f t="shared" si="290"/>
        <v>54180</v>
      </c>
      <c r="AD1063" s="35">
        <f t="shared" si="291"/>
        <v>63290</v>
      </c>
      <c r="AE1063" s="70">
        <f t="shared" si="292"/>
        <v>0</v>
      </c>
      <c r="AF1063" s="70" t="str">
        <f t="shared" si="293"/>
        <v/>
      </c>
      <c r="AG1063" s="70">
        <f t="shared" si="294"/>
        <v>54180</v>
      </c>
      <c r="AH1063" s="70">
        <f t="shared" si="295"/>
        <v>2018</v>
      </c>
      <c r="AI1063" s="70">
        <f t="shared" si="296"/>
        <v>63290</v>
      </c>
      <c r="AJ1063" s="70">
        <f t="shared" si="297"/>
        <v>2022</v>
      </c>
      <c r="AK1063" s="70" t="str">
        <f t="shared" si="298"/>
        <v/>
      </c>
      <c r="AL1063" s="72">
        <f>IF(AK1063="Adjust",(_xlfn.XLOOKUP(A1063,'Adj factor'!A:A,'Adj factor'!I:I,,0)*AI1063),'Aggregate (2)'!AI1063)</f>
        <v>63290</v>
      </c>
      <c r="AM1063" s="72">
        <f t="shared" si="299"/>
        <v>63290</v>
      </c>
      <c r="AN1063" s="73" t="str">
        <f t="shared" si="300"/>
        <v>Increasing</v>
      </c>
      <c r="AO1063" s="42">
        <f>VLOOKUP(B1063,'Growthrates source'!A$2:H$49,8,FALSE)</f>
        <v>-1.4844947843777323E-3</v>
      </c>
      <c r="AP1063" s="42">
        <f>VLOOKUP(B1063,'Growthrates source'!A$2:I$49,9,FALSE)</f>
        <v>5.4673730437993617E-2</v>
      </c>
      <c r="AQ1063" s="41">
        <f t="shared" si="301"/>
        <v>54583.64580916016</v>
      </c>
      <c r="AR1063" s="41">
        <f t="shared" si="302"/>
        <v>63837.004367393245</v>
      </c>
      <c r="AS1063" s="43">
        <f t="shared" si="303"/>
        <v>0</v>
      </c>
      <c r="AT1063" s="43">
        <f t="shared" si="304"/>
        <v>9.448961438279122</v>
      </c>
      <c r="AU1063" s="43">
        <f t="shared" si="305"/>
        <v>10.567021904097372</v>
      </c>
    </row>
    <row r="1064" spans="1:47" x14ac:dyDescent="0.35">
      <c r="A1064" t="str">
        <f>_xlfn.XLOOKUP(B1064,'country codes'!G:G,'country codes'!H:H,,0)</f>
        <v>South Africa</v>
      </c>
      <c r="B1064" s="34" t="s">
        <v>188</v>
      </c>
      <c r="C1064" s="41">
        <v>53145039</v>
      </c>
      <c r="D1064" s="34" t="s">
        <v>61</v>
      </c>
      <c r="E1064" s="34">
        <v>0</v>
      </c>
      <c r="F1064" s="41">
        <v>53873616</v>
      </c>
      <c r="G1064" s="34">
        <v>0</v>
      </c>
      <c r="I1064" s="34">
        <v>0</v>
      </c>
      <c r="K1064" s="34">
        <v>0</v>
      </c>
      <c r="M1064" s="34">
        <v>0</v>
      </c>
      <c r="O1064" s="34">
        <v>0</v>
      </c>
      <c r="P1064" s="41">
        <v>57339635.000000015</v>
      </c>
      <c r="Q1064" s="34">
        <v>0</v>
      </c>
      <c r="R1064" s="34">
        <f t="shared" si="288"/>
        <v>0</v>
      </c>
      <c r="T1064" s="34">
        <v>0</v>
      </c>
      <c r="V1064" s="34">
        <v>0</v>
      </c>
      <c r="X1064" s="34">
        <v>0</v>
      </c>
      <c r="Y1064" s="41">
        <v>59893885.5</v>
      </c>
      <c r="Z1064" s="34">
        <v>0</v>
      </c>
      <c r="AA1064" s="34">
        <v>0</v>
      </c>
      <c r="AB1064" s="35">
        <f t="shared" si="289"/>
        <v>0</v>
      </c>
      <c r="AC1064" s="35">
        <f t="shared" si="290"/>
        <v>0</v>
      </c>
      <c r="AD1064" s="35">
        <f t="shared" si="291"/>
        <v>0</v>
      </c>
      <c r="AE1064" s="70">
        <f t="shared" si="292"/>
        <v>0</v>
      </c>
      <c r="AF1064" s="70" t="str">
        <f t="shared" si="293"/>
        <v/>
      </c>
      <c r="AG1064" s="70">
        <f t="shared" si="294"/>
        <v>0</v>
      </c>
      <c r="AH1064" s="70" t="str">
        <f t="shared" si="295"/>
        <v/>
      </c>
      <c r="AI1064" s="70">
        <f t="shared" si="296"/>
        <v>0</v>
      </c>
      <c r="AJ1064" s="70" t="str">
        <f t="shared" si="297"/>
        <v/>
      </c>
      <c r="AK1064" s="70" t="str">
        <f t="shared" si="298"/>
        <v/>
      </c>
      <c r="AL1064" s="72">
        <f>IF(AK1064="Adjust",(_xlfn.XLOOKUP(A1064,'Adj factor'!A:A,'Adj factor'!I:I,,0)*AI1064),'Aggregate (2)'!AI1064)</f>
        <v>0</v>
      </c>
      <c r="AM1064" s="72">
        <f t="shared" si="299"/>
        <v>0</v>
      </c>
      <c r="AN1064" s="73" t="str">
        <f t="shared" si="300"/>
        <v>No change</v>
      </c>
      <c r="AO1064" s="42">
        <f>VLOOKUP(B1064,'Growthrates source'!A$2:H$49,8,FALSE)</f>
        <v>-1.4844947843777323E-3</v>
      </c>
      <c r="AP1064" s="42">
        <f>VLOOKUP(B1064,'Growthrates source'!A$2:I$49,9,FALSE)</f>
        <v>5.4673730437993617E-2</v>
      </c>
      <c r="AQ1064" s="41">
        <f t="shared" si="301"/>
        <v>0</v>
      </c>
      <c r="AR1064" s="41">
        <f t="shared" si="302"/>
        <v>0</v>
      </c>
      <c r="AS1064" s="43">
        <f t="shared" si="303"/>
        <v>0</v>
      </c>
      <c r="AT1064" s="43">
        <f t="shared" si="304"/>
        <v>0</v>
      </c>
      <c r="AU1064" s="43">
        <f t="shared" si="305"/>
        <v>0</v>
      </c>
    </row>
    <row r="1065" spans="1:47" x14ac:dyDescent="0.35">
      <c r="A1065" t="str">
        <f>_xlfn.XLOOKUP(B1065,'country codes'!G:G,'country codes'!H:H,,0)</f>
        <v>South Africa</v>
      </c>
      <c r="B1065" s="34" t="s">
        <v>188</v>
      </c>
      <c r="C1065" s="41">
        <v>53145040</v>
      </c>
      <c r="D1065" s="34" t="s">
        <v>62</v>
      </c>
      <c r="E1065" s="34">
        <v>0</v>
      </c>
      <c r="F1065" s="41">
        <v>53873616</v>
      </c>
      <c r="G1065" s="34">
        <v>0</v>
      </c>
      <c r="I1065" s="34">
        <v>0</v>
      </c>
      <c r="K1065" s="34">
        <v>0</v>
      </c>
      <c r="M1065" s="34">
        <v>0</v>
      </c>
      <c r="O1065" s="34">
        <v>0</v>
      </c>
      <c r="P1065" s="41">
        <v>57339635.000000015</v>
      </c>
      <c r="Q1065" s="34">
        <v>0</v>
      </c>
      <c r="R1065" s="34">
        <f t="shared" si="288"/>
        <v>3585</v>
      </c>
      <c r="T1065" s="34">
        <v>0</v>
      </c>
      <c r="V1065" s="34">
        <v>0</v>
      </c>
      <c r="X1065" s="34">
        <v>0</v>
      </c>
      <c r="Y1065" s="41">
        <v>59893885.5</v>
      </c>
      <c r="Z1065" s="34">
        <v>0</v>
      </c>
      <c r="AA1065" s="34">
        <v>3585</v>
      </c>
      <c r="AB1065" s="35">
        <f t="shared" si="289"/>
        <v>0</v>
      </c>
      <c r="AC1065" s="35">
        <f t="shared" si="290"/>
        <v>0</v>
      </c>
      <c r="AD1065" s="35">
        <f t="shared" si="291"/>
        <v>0</v>
      </c>
      <c r="AE1065" s="70">
        <f t="shared" si="292"/>
        <v>0</v>
      </c>
      <c r="AF1065" s="70" t="str">
        <f t="shared" si="293"/>
        <v/>
      </c>
      <c r="AG1065" s="70">
        <f t="shared" si="294"/>
        <v>3585</v>
      </c>
      <c r="AH1065" s="70" t="str">
        <f t="shared" si="295"/>
        <v>2018 (triag)</v>
      </c>
      <c r="AI1065" s="70">
        <f t="shared" si="296"/>
        <v>3585</v>
      </c>
      <c r="AJ1065" s="70" t="str">
        <f t="shared" si="297"/>
        <v>2018 (triag)</v>
      </c>
      <c r="AK1065" s="70" t="str">
        <f t="shared" si="298"/>
        <v/>
      </c>
      <c r="AL1065" s="72">
        <f>IF(AK1065="Adjust",(_xlfn.XLOOKUP(A1065,'Adj factor'!A:A,'Adj factor'!I:I,,0)*AI1065),'Aggregate (2)'!AI1065)</f>
        <v>3585</v>
      </c>
      <c r="AM1065" s="72">
        <f t="shared" si="299"/>
        <v>3585</v>
      </c>
      <c r="AN1065" s="73" t="str">
        <f t="shared" si="300"/>
        <v>No change</v>
      </c>
      <c r="AO1065" s="42">
        <f>VLOOKUP(B1065,'Growthrates source'!A$2:H$49,8,FALSE)</f>
        <v>-1.4844947843777323E-3</v>
      </c>
      <c r="AP1065" s="42">
        <f>VLOOKUP(B1065,'Growthrates source'!A$2:I$49,9,FALSE)</f>
        <v>5.4673730437993617E-2</v>
      </c>
      <c r="AQ1065" s="41">
        <f t="shared" si="301"/>
        <v>3611.708568214086</v>
      </c>
      <c r="AR1065" s="41">
        <f t="shared" si="302"/>
        <v>4223.9878305113471</v>
      </c>
      <c r="AS1065" s="43">
        <f t="shared" si="303"/>
        <v>0</v>
      </c>
      <c r="AT1065" s="43">
        <f t="shared" si="304"/>
        <v>0.62522197778203492</v>
      </c>
      <c r="AU1065" s="43">
        <f t="shared" si="305"/>
        <v>0.59855859576851134</v>
      </c>
    </row>
    <row r="1066" spans="1:47" x14ac:dyDescent="0.35">
      <c r="A1066" t="str">
        <f>_xlfn.XLOOKUP(B1066,'country codes'!G:G,'country codes'!H:H,,0)</f>
        <v>South Africa</v>
      </c>
      <c r="B1066" s="34" t="s">
        <v>188</v>
      </c>
      <c r="C1066" s="41">
        <v>53145041</v>
      </c>
      <c r="D1066" s="34" t="s">
        <v>227</v>
      </c>
      <c r="E1066" s="34">
        <v>0</v>
      </c>
      <c r="F1066" s="41">
        <v>53873616</v>
      </c>
      <c r="G1066" s="34">
        <v>0</v>
      </c>
      <c r="I1066" s="34">
        <v>0</v>
      </c>
      <c r="K1066" s="34">
        <v>0</v>
      </c>
      <c r="M1066" s="34">
        <v>0</v>
      </c>
      <c r="O1066" s="34">
        <v>0</v>
      </c>
      <c r="P1066" s="41">
        <v>57339635.000000015</v>
      </c>
      <c r="Q1066" s="34">
        <v>0</v>
      </c>
      <c r="R1066" s="34">
        <f t="shared" si="288"/>
        <v>0</v>
      </c>
      <c r="T1066" s="34">
        <v>0</v>
      </c>
      <c r="V1066" s="34">
        <v>0</v>
      </c>
      <c r="X1066" s="34">
        <v>0</v>
      </c>
      <c r="Y1066" s="41">
        <v>59893885.5</v>
      </c>
      <c r="Z1066" s="34">
        <v>2857</v>
      </c>
      <c r="AA1066" s="34">
        <v>0</v>
      </c>
      <c r="AB1066" s="35">
        <f t="shared" si="289"/>
        <v>0</v>
      </c>
      <c r="AC1066" s="35">
        <f t="shared" si="290"/>
        <v>0</v>
      </c>
      <c r="AD1066" s="35">
        <f t="shared" si="291"/>
        <v>2857</v>
      </c>
      <c r="AE1066" s="70">
        <f t="shared" si="292"/>
        <v>0</v>
      </c>
      <c r="AF1066" s="70" t="str">
        <f t="shared" si="293"/>
        <v/>
      </c>
      <c r="AG1066" s="70">
        <f t="shared" si="294"/>
        <v>0</v>
      </c>
      <c r="AH1066" s="70" t="str">
        <f t="shared" si="295"/>
        <v/>
      </c>
      <c r="AI1066" s="70">
        <f t="shared" si="296"/>
        <v>2857</v>
      </c>
      <c r="AJ1066" s="70">
        <f t="shared" si="297"/>
        <v>2022</v>
      </c>
      <c r="AK1066" s="70" t="str">
        <f t="shared" si="298"/>
        <v/>
      </c>
      <c r="AL1066" s="72">
        <f>IF(AK1066="Adjust",(_xlfn.XLOOKUP(A1066,'Adj factor'!A:A,'Adj factor'!I:I,,0)*AI1066),'Aggregate (2)'!AI1066)</f>
        <v>2857</v>
      </c>
      <c r="AM1066" s="72">
        <f t="shared" si="299"/>
        <v>2857</v>
      </c>
      <c r="AN1066" s="73" t="str">
        <f t="shared" si="300"/>
        <v>Increasing</v>
      </c>
      <c r="AO1066" s="42">
        <f>VLOOKUP(B1066,'Growthrates source'!A$2:H$49,8,FALSE)</f>
        <v>-1.4844947843777323E-3</v>
      </c>
      <c r="AP1066" s="42">
        <f>VLOOKUP(B1066,'Growthrates source'!A$2:I$49,9,FALSE)</f>
        <v>5.4673730437993617E-2</v>
      </c>
      <c r="AQ1066" s="41">
        <f t="shared" si="301"/>
        <v>0</v>
      </c>
      <c r="AR1066" s="41">
        <f t="shared" si="302"/>
        <v>0</v>
      </c>
      <c r="AS1066" s="43">
        <f t="shared" si="303"/>
        <v>0</v>
      </c>
      <c r="AT1066" s="43">
        <f t="shared" si="304"/>
        <v>0</v>
      </c>
      <c r="AU1066" s="43">
        <f t="shared" si="305"/>
        <v>0.47701029514941051</v>
      </c>
    </row>
    <row r="1067" spans="1:47" x14ac:dyDescent="0.35">
      <c r="A1067" t="str">
        <f>_xlfn.XLOOKUP(B1067,'country codes'!G:G,'country codes'!H:H,,0)</f>
        <v>South Africa</v>
      </c>
      <c r="B1067" s="34" t="s">
        <v>188</v>
      </c>
      <c r="C1067" s="41">
        <v>53145042</v>
      </c>
      <c r="D1067" s="34" t="s">
        <v>228</v>
      </c>
      <c r="E1067" s="34">
        <v>0</v>
      </c>
      <c r="F1067" s="41">
        <v>53873616</v>
      </c>
      <c r="G1067" s="34">
        <v>0</v>
      </c>
      <c r="I1067" s="34">
        <v>0</v>
      </c>
      <c r="K1067" s="34">
        <v>0</v>
      </c>
      <c r="M1067" s="34">
        <v>0</v>
      </c>
      <c r="O1067" s="34">
        <v>0</v>
      </c>
      <c r="P1067" s="41">
        <v>57339635.000000015</v>
      </c>
      <c r="Q1067" s="34">
        <v>0</v>
      </c>
      <c r="R1067" s="34">
        <f t="shared" si="288"/>
        <v>0</v>
      </c>
      <c r="T1067" s="34">
        <v>0</v>
      </c>
      <c r="V1067" s="34">
        <v>0</v>
      </c>
      <c r="X1067" s="34">
        <v>0</v>
      </c>
      <c r="Y1067" s="41">
        <v>59893885.5</v>
      </c>
      <c r="Z1067" s="34">
        <v>26692</v>
      </c>
      <c r="AA1067" s="34">
        <v>0</v>
      </c>
      <c r="AB1067" s="35">
        <f t="shared" si="289"/>
        <v>0</v>
      </c>
      <c r="AC1067" s="35">
        <f t="shared" si="290"/>
        <v>0</v>
      </c>
      <c r="AD1067" s="35">
        <f t="shared" si="291"/>
        <v>26692</v>
      </c>
      <c r="AE1067" s="70">
        <f t="shared" si="292"/>
        <v>0</v>
      </c>
      <c r="AF1067" s="70" t="str">
        <f t="shared" si="293"/>
        <v/>
      </c>
      <c r="AG1067" s="70">
        <f t="shared" si="294"/>
        <v>0</v>
      </c>
      <c r="AH1067" s="70" t="str">
        <f t="shared" si="295"/>
        <v/>
      </c>
      <c r="AI1067" s="70">
        <f t="shared" si="296"/>
        <v>26692</v>
      </c>
      <c r="AJ1067" s="70">
        <f t="shared" si="297"/>
        <v>2022</v>
      </c>
      <c r="AK1067" s="70" t="str">
        <f t="shared" si="298"/>
        <v/>
      </c>
      <c r="AL1067" s="72">
        <f>IF(AK1067="Adjust",(_xlfn.XLOOKUP(A1067,'Adj factor'!A:A,'Adj factor'!I:I,,0)*AI1067),'Aggregate (2)'!AI1067)</f>
        <v>26692</v>
      </c>
      <c r="AM1067" s="72">
        <f t="shared" si="299"/>
        <v>26692</v>
      </c>
      <c r="AN1067" s="73" t="str">
        <f t="shared" si="300"/>
        <v>Increasing</v>
      </c>
      <c r="AO1067" s="42">
        <f>VLOOKUP(B1067,'Growthrates source'!A$2:H$49,8,FALSE)</f>
        <v>-1.4844947843777323E-3</v>
      </c>
      <c r="AP1067" s="42">
        <f>VLOOKUP(B1067,'Growthrates source'!A$2:I$49,9,FALSE)</f>
        <v>5.4673730437993617E-2</v>
      </c>
      <c r="AQ1067" s="41">
        <f t="shared" si="301"/>
        <v>0</v>
      </c>
      <c r="AR1067" s="41">
        <f t="shared" si="302"/>
        <v>0</v>
      </c>
      <c r="AS1067" s="43">
        <f t="shared" si="303"/>
        <v>0</v>
      </c>
      <c r="AT1067" s="43">
        <f t="shared" si="304"/>
        <v>0</v>
      </c>
      <c r="AU1067" s="43">
        <f t="shared" si="305"/>
        <v>4.4565484067651617</v>
      </c>
    </row>
    <row r="1068" spans="1:47" x14ac:dyDescent="0.35">
      <c r="A1068" t="str">
        <f>_xlfn.XLOOKUP(B1068,'country codes'!G:G,'country codes'!H:H,,0)</f>
        <v>South Africa</v>
      </c>
      <c r="B1068" s="34" t="s">
        <v>188</v>
      </c>
      <c r="C1068" s="41">
        <v>53145043</v>
      </c>
      <c r="D1068" s="34" t="s">
        <v>229</v>
      </c>
      <c r="E1068" s="34">
        <v>0</v>
      </c>
      <c r="F1068" s="41">
        <v>53873616</v>
      </c>
      <c r="G1068" s="34">
        <v>0</v>
      </c>
      <c r="I1068" s="34">
        <v>0</v>
      </c>
      <c r="K1068" s="34">
        <v>0</v>
      </c>
      <c r="M1068" s="34">
        <v>0</v>
      </c>
      <c r="O1068" s="34">
        <v>3330</v>
      </c>
      <c r="P1068" s="41">
        <v>57339635.000000015</v>
      </c>
      <c r="Q1068" s="34">
        <v>0</v>
      </c>
      <c r="R1068" s="34">
        <f t="shared" si="288"/>
        <v>0</v>
      </c>
      <c r="T1068" s="34">
        <v>0</v>
      </c>
      <c r="V1068" s="34">
        <v>0</v>
      </c>
      <c r="X1068" s="34">
        <v>0</v>
      </c>
      <c r="Y1068" s="41">
        <v>59893885.5</v>
      </c>
      <c r="Z1068" s="34">
        <v>329</v>
      </c>
      <c r="AA1068" s="34">
        <v>0</v>
      </c>
      <c r="AB1068" s="35">
        <f t="shared" si="289"/>
        <v>0</v>
      </c>
      <c r="AC1068" s="35">
        <f t="shared" si="290"/>
        <v>3330</v>
      </c>
      <c r="AD1068" s="35">
        <f t="shared" si="291"/>
        <v>329</v>
      </c>
      <c r="AE1068" s="70">
        <f t="shared" si="292"/>
        <v>0</v>
      </c>
      <c r="AF1068" s="70" t="str">
        <f t="shared" si="293"/>
        <v/>
      </c>
      <c r="AG1068" s="70">
        <f t="shared" si="294"/>
        <v>3330</v>
      </c>
      <c r="AH1068" s="70">
        <f t="shared" si="295"/>
        <v>2017</v>
      </c>
      <c r="AI1068" s="70">
        <f t="shared" si="296"/>
        <v>329</v>
      </c>
      <c r="AJ1068" s="70">
        <f t="shared" si="297"/>
        <v>2022</v>
      </c>
      <c r="AK1068" s="70" t="str">
        <f t="shared" si="298"/>
        <v>Adjust</v>
      </c>
      <c r="AL1068" s="72">
        <f>IF(AK1068="Adjust",(_xlfn.XLOOKUP(A1068,'Adj factor'!A:A,'Adj factor'!I:I,,0)*AI1068),'Aggregate (2)'!AI1068)</f>
        <v>482.20032365440028</v>
      </c>
      <c r="AM1068" s="72">
        <f t="shared" si="299"/>
        <v>3330</v>
      </c>
      <c r="AN1068" s="73" t="str">
        <f t="shared" si="300"/>
        <v>Decreasing</v>
      </c>
      <c r="AO1068" s="42">
        <f>VLOOKUP(B1068,'Growthrates source'!A$2:H$49,8,FALSE)</f>
        <v>-1.4844947843777323E-3</v>
      </c>
      <c r="AP1068" s="42">
        <f>VLOOKUP(B1068,'Growthrates source'!A$2:I$49,9,FALSE)</f>
        <v>5.4673730437993617E-2</v>
      </c>
      <c r="AQ1068" s="41">
        <f t="shared" si="301"/>
        <v>0</v>
      </c>
      <c r="AR1068" s="41">
        <f t="shared" si="302"/>
        <v>0</v>
      </c>
      <c r="AS1068" s="43">
        <f t="shared" si="303"/>
        <v>0</v>
      </c>
      <c r="AT1068" s="43">
        <f t="shared" si="304"/>
        <v>0.5807501216218065</v>
      </c>
      <c r="AU1068" s="43">
        <f t="shared" si="305"/>
        <v>0.55598329816154601</v>
      </c>
    </row>
    <row r="1069" spans="1:47" x14ac:dyDescent="0.35">
      <c r="A1069" t="str">
        <f>_xlfn.XLOOKUP(B1069,'country codes'!G:G,'country codes'!H:H,,0)</f>
        <v>South Africa</v>
      </c>
      <c r="B1069" s="34" t="s">
        <v>188</v>
      </c>
      <c r="C1069" s="41">
        <v>53145044</v>
      </c>
      <c r="D1069" s="34" t="s">
        <v>133</v>
      </c>
      <c r="E1069" s="34">
        <v>133</v>
      </c>
      <c r="F1069" s="41">
        <v>53873616</v>
      </c>
      <c r="G1069" s="34">
        <v>144</v>
      </c>
      <c r="I1069" s="34">
        <v>145</v>
      </c>
      <c r="K1069" s="34">
        <v>149</v>
      </c>
      <c r="M1069" s="34">
        <v>4802</v>
      </c>
      <c r="O1069" s="34">
        <v>5267</v>
      </c>
      <c r="P1069" s="41">
        <v>57339635.000000015</v>
      </c>
      <c r="Q1069" s="34">
        <v>5455</v>
      </c>
      <c r="R1069" s="34">
        <f t="shared" si="288"/>
        <v>8415</v>
      </c>
      <c r="T1069" s="34">
        <v>9939</v>
      </c>
      <c r="V1069" s="34">
        <v>0</v>
      </c>
      <c r="X1069" s="34">
        <v>6166</v>
      </c>
      <c r="Y1069" s="41">
        <v>59893885.5</v>
      </c>
      <c r="Z1069" s="34">
        <v>13</v>
      </c>
      <c r="AA1069" s="34">
        <v>8415</v>
      </c>
      <c r="AB1069" s="35">
        <f t="shared" si="289"/>
        <v>149</v>
      </c>
      <c r="AC1069" s="35">
        <f t="shared" si="290"/>
        <v>9939</v>
      </c>
      <c r="AD1069" s="35">
        <f t="shared" si="291"/>
        <v>6166</v>
      </c>
      <c r="AE1069" s="70">
        <f t="shared" si="292"/>
        <v>144</v>
      </c>
      <c r="AF1069" s="70">
        <f t="shared" si="293"/>
        <v>2013</v>
      </c>
      <c r="AG1069" s="70">
        <f t="shared" si="294"/>
        <v>8415</v>
      </c>
      <c r="AH1069" s="70" t="str">
        <f t="shared" si="295"/>
        <v>2018 (triag)</v>
      </c>
      <c r="AI1069" s="70">
        <f t="shared" si="296"/>
        <v>13</v>
      </c>
      <c r="AJ1069" s="70">
        <f t="shared" si="297"/>
        <v>2022</v>
      </c>
      <c r="AK1069" s="70" t="str">
        <f t="shared" si="298"/>
        <v>Adjust</v>
      </c>
      <c r="AL1069" s="72">
        <f>IF(AK1069="Adjust",(_xlfn.XLOOKUP(A1069,'Adj factor'!A:A,'Adj factor'!I:I,,0)*AI1069),'Aggregate (2)'!AI1069)</f>
        <v>19.053508229505177</v>
      </c>
      <c r="AM1069" s="72">
        <f t="shared" si="299"/>
        <v>8415</v>
      </c>
      <c r="AN1069" s="73" t="str">
        <f t="shared" si="300"/>
        <v>Decreasing</v>
      </c>
      <c r="AO1069" s="42">
        <f>VLOOKUP(B1069,'Growthrates source'!A$2:H$49,8,FALSE)</f>
        <v>-1.4844947843777323E-3</v>
      </c>
      <c r="AP1069" s="42">
        <f>VLOOKUP(B1069,'Growthrates source'!A$2:I$49,9,FALSE)</f>
        <v>5.4673730437993617E-2</v>
      </c>
      <c r="AQ1069" s="41">
        <f t="shared" si="301"/>
        <v>8477.6924969376651</v>
      </c>
      <c r="AR1069" s="41">
        <f t="shared" si="302"/>
        <v>9914.8835686898146</v>
      </c>
      <c r="AS1069" s="43">
        <f t="shared" si="303"/>
        <v>2.6729224932664629E-2</v>
      </c>
      <c r="AT1069" s="43">
        <f t="shared" si="304"/>
        <v>1.467571253287538</v>
      </c>
      <c r="AU1069" s="43">
        <f t="shared" si="305"/>
        <v>1.4049848210298528</v>
      </c>
    </row>
    <row r="1070" spans="1:47" x14ac:dyDescent="0.35">
      <c r="A1070" t="str">
        <f>_xlfn.XLOOKUP(B1070,'country codes'!G:G,'country codes'!H:H,,0)</f>
        <v>South Africa</v>
      </c>
      <c r="B1070" s="34" t="s">
        <v>188</v>
      </c>
      <c r="C1070" s="41">
        <v>53145045</v>
      </c>
      <c r="D1070" s="34" t="s">
        <v>230</v>
      </c>
      <c r="E1070" s="34">
        <v>0</v>
      </c>
      <c r="F1070" s="41">
        <v>53873616</v>
      </c>
      <c r="G1070" s="34">
        <v>0</v>
      </c>
      <c r="I1070" s="34">
        <v>0</v>
      </c>
      <c r="K1070" s="34">
        <v>0</v>
      </c>
      <c r="M1070" s="34">
        <v>0</v>
      </c>
      <c r="O1070" s="34">
        <v>0</v>
      </c>
      <c r="P1070" s="41">
        <v>57339635.000000015</v>
      </c>
      <c r="Q1070" s="34">
        <v>0</v>
      </c>
      <c r="R1070" s="34">
        <f t="shared" si="288"/>
        <v>577</v>
      </c>
      <c r="T1070" s="34">
        <v>0</v>
      </c>
      <c r="V1070" s="34">
        <v>0</v>
      </c>
      <c r="X1070" s="34">
        <v>0</v>
      </c>
      <c r="Y1070" s="41">
        <v>59893885.5</v>
      </c>
      <c r="Z1070" s="34">
        <v>0</v>
      </c>
      <c r="AA1070" s="34">
        <v>577</v>
      </c>
      <c r="AB1070" s="35">
        <f t="shared" si="289"/>
        <v>0</v>
      </c>
      <c r="AC1070" s="35">
        <f t="shared" si="290"/>
        <v>0</v>
      </c>
      <c r="AD1070" s="35">
        <f t="shared" si="291"/>
        <v>0</v>
      </c>
      <c r="AE1070" s="70">
        <f t="shared" si="292"/>
        <v>0</v>
      </c>
      <c r="AF1070" s="70" t="str">
        <f t="shared" si="293"/>
        <v/>
      </c>
      <c r="AG1070" s="70">
        <f t="shared" si="294"/>
        <v>577</v>
      </c>
      <c r="AH1070" s="70" t="str">
        <f t="shared" si="295"/>
        <v>2018 (triag)</v>
      </c>
      <c r="AI1070" s="70">
        <f t="shared" si="296"/>
        <v>577</v>
      </c>
      <c r="AJ1070" s="70" t="str">
        <f t="shared" si="297"/>
        <v>2018 (triag)</v>
      </c>
      <c r="AK1070" s="70" t="str">
        <f t="shared" si="298"/>
        <v/>
      </c>
      <c r="AL1070" s="72">
        <f>IF(AK1070="Adjust",(_xlfn.XLOOKUP(A1070,'Adj factor'!A:A,'Adj factor'!I:I,,0)*AI1070),'Aggregate (2)'!AI1070)</f>
        <v>577</v>
      </c>
      <c r="AM1070" s="72">
        <f t="shared" si="299"/>
        <v>577</v>
      </c>
      <c r="AN1070" s="73" t="str">
        <f t="shared" si="300"/>
        <v>No change</v>
      </c>
      <c r="AO1070" s="42">
        <f>VLOOKUP(B1070,'Growthrates source'!A$2:H$49,8,FALSE)</f>
        <v>-1.4844947843777323E-3</v>
      </c>
      <c r="AP1070" s="42">
        <f>VLOOKUP(B1070,'Growthrates source'!A$2:I$49,9,FALSE)</f>
        <v>5.4673730437993617E-2</v>
      </c>
      <c r="AQ1070" s="41">
        <f t="shared" si="301"/>
        <v>581.29870121604677</v>
      </c>
      <c r="AR1070" s="41">
        <f t="shared" si="302"/>
        <v>679.84406644492253</v>
      </c>
      <c r="AS1070" s="43">
        <f t="shared" si="303"/>
        <v>0</v>
      </c>
      <c r="AT1070" s="43">
        <f t="shared" si="304"/>
        <v>0.10062847452726197</v>
      </c>
      <c r="AU1070" s="43">
        <f t="shared" si="305"/>
        <v>9.6337045957721343E-2</v>
      </c>
    </row>
    <row r="1071" spans="1:47" x14ac:dyDescent="0.35">
      <c r="A1071" t="str">
        <f>_xlfn.XLOOKUP(B1071,'country codes'!G:G,'country codes'!H:H,,0)</f>
        <v>South Africa</v>
      </c>
      <c r="B1071" s="34" t="s">
        <v>188</v>
      </c>
      <c r="C1071" s="41">
        <v>53145046</v>
      </c>
      <c r="D1071" s="34" t="s">
        <v>136</v>
      </c>
      <c r="E1071" s="34">
        <v>8095</v>
      </c>
      <c r="F1071" s="41">
        <v>53873616</v>
      </c>
      <c r="G1071" s="34">
        <v>8476</v>
      </c>
      <c r="I1071" s="34">
        <v>8924</v>
      </c>
      <c r="K1071" s="34">
        <v>9175</v>
      </c>
      <c r="M1071" s="34">
        <v>8484</v>
      </c>
      <c r="O1071" s="34">
        <v>8681</v>
      </c>
      <c r="P1071" s="41">
        <v>57339635.000000015</v>
      </c>
      <c r="Q1071" s="34">
        <v>8878</v>
      </c>
      <c r="R1071" s="34">
        <f t="shared" si="288"/>
        <v>8878</v>
      </c>
      <c r="T1071" s="34">
        <v>0</v>
      </c>
      <c r="V1071" s="34">
        <v>0</v>
      </c>
      <c r="X1071" s="34">
        <v>9281</v>
      </c>
      <c r="Y1071" s="41">
        <v>59893885.5</v>
      </c>
      <c r="Z1071" s="34">
        <v>0</v>
      </c>
      <c r="AA1071" s="34">
        <v>8072</v>
      </c>
      <c r="AB1071" s="35">
        <f t="shared" si="289"/>
        <v>9175</v>
      </c>
      <c r="AC1071" s="35">
        <f t="shared" si="290"/>
        <v>8878</v>
      </c>
      <c r="AD1071" s="35">
        <f t="shared" si="291"/>
        <v>9281</v>
      </c>
      <c r="AE1071" s="70">
        <f t="shared" si="292"/>
        <v>8476</v>
      </c>
      <c r="AF1071" s="70">
        <f t="shared" si="293"/>
        <v>2013</v>
      </c>
      <c r="AG1071" s="70">
        <f t="shared" si="294"/>
        <v>8878</v>
      </c>
      <c r="AH1071" s="70">
        <f t="shared" si="295"/>
        <v>2018</v>
      </c>
      <c r="AI1071" s="70">
        <f t="shared" si="296"/>
        <v>9281</v>
      </c>
      <c r="AJ1071" s="70">
        <f t="shared" si="297"/>
        <v>2021</v>
      </c>
      <c r="AK1071" s="70" t="str">
        <f t="shared" si="298"/>
        <v/>
      </c>
      <c r="AL1071" s="72">
        <f>IF(AK1071="Adjust",(_xlfn.XLOOKUP(A1071,'Adj factor'!A:A,'Adj factor'!I:I,,0)*AI1071),'Aggregate (2)'!AI1071)</f>
        <v>9281</v>
      </c>
      <c r="AM1071" s="72">
        <f t="shared" si="299"/>
        <v>9281</v>
      </c>
      <c r="AN1071" s="73" t="str">
        <f t="shared" si="300"/>
        <v>Increasing</v>
      </c>
      <c r="AO1071" s="42">
        <f>VLOOKUP(B1071,'Growthrates source'!A$2:H$49,8,FALSE)</f>
        <v>-1.4844947843777323E-3</v>
      </c>
      <c r="AP1071" s="42">
        <f>VLOOKUP(B1071,'Growthrates source'!A$2:I$49,9,FALSE)</f>
        <v>5.4673730437993617E-2</v>
      </c>
      <c r="AQ1071" s="41">
        <f t="shared" si="301"/>
        <v>8132.1371164920783</v>
      </c>
      <c r="AR1071" s="41">
        <f t="shared" si="302"/>
        <v>9510.7474945293143</v>
      </c>
      <c r="AS1071" s="43">
        <f t="shared" si="303"/>
        <v>1.5733118786754541</v>
      </c>
      <c r="AT1071" s="43">
        <f t="shared" si="304"/>
        <v>1.5483181921196389</v>
      </c>
      <c r="AU1071" s="43">
        <f t="shared" si="305"/>
        <v>1.5495738709421347</v>
      </c>
    </row>
    <row r="1072" spans="1:47" x14ac:dyDescent="0.35">
      <c r="A1072" t="str">
        <f>_xlfn.XLOOKUP(B1072,'country codes'!G:G,'country codes'!H:H,,0)</f>
        <v>South Africa</v>
      </c>
      <c r="B1072" s="34" t="s">
        <v>188</v>
      </c>
      <c r="C1072" s="41">
        <v>53145047</v>
      </c>
      <c r="D1072" s="34" t="s">
        <v>231</v>
      </c>
      <c r="E1072" s="34">
        <v>0</v>
      </c>
      <c r="F1072" s="41">
        <v>53873616</v>
      </c>
      <c r="G1072" s="34">
        <v>0</v>
      </c>
      <c r="I1072" s="34">
        <v>0</v>
      </c>
      <c r="K1072" s="34">
        <v>0</v>
      </c>
      <c r="M1072" s="34">
        <v>0</v>
      </c>
      <c r="O1072" s="34">
        <v>0</v>
      </c>
      <c r="P1072" s="41">
        <v>57339635.000000015</v>
      </c>
      <c r="Q1072" s="34">
        <v>0</v>
      </c>
      <c r="R1072" s="34">
        <f t="shared" si="288"/>
        <v>0</v>
      </c>
      <c r="T1072" s="34">
        <v>0</v>
      </c>
      <c r="V1072" s="34">
        <v>0</v>
      </c>
      <c r="X1072" s="34">
        <v>0</v>
      </c>
      <c r="Y1072" s="41">
        <v>59893885.5</v>
      </c>
      <c r="Z1072" s="34">
        <v>0</v>
      </c>
      <c r="AA1072" s="34">
        <v>0</v>
      </c>
      <c r="AB1072" s="35">
        <f t="shared" si="289"/>
        <v>0</v>
      </c>
      <c r="AC1072" s="35">
        <f t="shared" si="290"/>
        <v>0</v>
      </c>
      <c r="AD1072" s="35">
        <f t="shared" si="291"/>
        <v>0</v>
      </c>
      <c r="AE1072" s="70">
        <f t="shared" si="292"/>
        <v>0</v>
      </c>
      <c r="AF1072" s="70" t="str">
        <f t="shared" si="293"/>
        <v/>
      </c>
      <c r="AG1072" s="70">
        <f t="shared" si="294"/>
        <v>0</v>
      </c>
      <c r="AH1072" s="70" t="str">
        <f t="shared" si="295"/>
        <v/>
      </c>
      <c r="AI1072" s="70">
        <f t="shared" si="296"/>
        <v>0</v>
      </c>
      <c r="AJ1072" s="70" t="str">
        <f t="shared" si="297"/>
        <v/>
      </c>
      <c r="AK1072" s="70" t="str">
        <f t="shared" si="298"/>
        <v/>
      </c>
      <c r="AL1072" s="72">
        <f>IF(AK1072="Adjust",(_xlfn.XLOOKUP(A1072,'Adj factor'!A:A,'Adj factor'!I:I,,0)*AI1072),'Aggregate (2)'!AI1072)</f>
        <v>0</v>
      </c>
      <c r="AM1072" s="72">
        <f t="shared" si="299"/>
        <v>0</v>
      </c>
      <c r="AN1072" s="73" t="str">
        <f t="shared" si="300"/>
        <v>No change</v>
      </c>
      <c r="AO1072" s="42">
        <f>VLOOKUP(B1072,'Growthrates source'!A$2:H$49,8,FALSE)</f>
        <v>-1.4844947843777323E-3</v>
      </c>
      <c r="AP1072" s="42">
        <f>VLOOKUP(B1072,'Growthrates source'!A$2:I$49,9,FALSE)</f>
        <v>5.4673730437993617E-2</v>
      </c>
      <c r="AQ1072" s="41">
        <f t="shared" si="301"/>
        <v>0</v>
      </c>
      <c r="AR1072" s="41">
        <f t="shared" si="302"/>
        <v>0</v>
      </c>
      <c r="AS1072" s="43">
        <f t="shared" si="303"/>
        <v>0</v>
      </c>
      <c r="AT1072" s="43">
        <f t="shared" si="304"/>
        <v>0</v>
      </c>
      <c r="AU1072" s="43">
        <f t="shared" si="305"/>
        <v>0</v>
      </c>
    </row>
    <row r="1073" spans="1:47" x14ac:dyDescent="0.35">
      <c r="A1073" t="str">
        <f>_xlfn.XLOOKUP(B1073,'country codes'!G:G,'country codes'!H:H,,0)</f>
        <v>South Africa</v>
      </c>
      <c r="B1073" s="34" t="s">
        <v>188</v>
      </c>
      <c r="C1073" s="41">
        <v>53145048</v>
      </c>
      <c r="D1073" s="34" t="s">
        <v>141</v>
      </c>
      <c r="E1073" s="34">
        <v>3453</v>
      </c>
      <c r="F1073" s="41">
        <v>53873616</v>
      </c>
      <c r="G1073" s="34">
        <v>3588</v>
      </c>
      <c r="I1073" s="34">
        <v>3705</v>
      </c>
      <c r="K1073" s="34">
        <v>3783</v>
      </c>
      <c r="M1073" s="34">
        <v>3725</v>
      </c>
      <c r="O1073" s="34">
        <v>3790</v>
      </c>
      <c r="P1073" s="41">
        <v>57339635.000000015</v>
      </c>
      <c r="Q1073" s="34">
        <v>3848</v>
      </c>
      <c r="R1073" s="34">
        <f t="shared" si="288"/>
        <v>3848</v>
      </c>
      <c r="T1073" s="34">
        <v>3830</v>
      </c>
      <c r="V1073" s="34">
        <v>0</v>
      </c>
      <c r="X1073" s="34">
        <v>4012</v>
      </c>
      <c r="Y1073" s="41">
        <v>59893885.5</v>
      </c>
      <c r="Z1073" s="34">
        <v>255</v>
      </c>
      <c r="AA1073" s="34">
        <v>0</v>
      </c>
      <c r="AB1073" s="35">
        <f t="shared" si="289"/>
        <v>3783</v>
      </c>
      <c r="AC1073" s="35">
        <f t="shared" si="290"/>
        <v>3848</v>
      </c>
      <c r="AD1073" s="35">
        <f t="shared" si="291"/>
        <v>4012</v>
      </c>
      <c r="AE1073" s="70">
        <f t="shared" si="292"/>
        <v>3588</v>
      </c>
      <c r="AF1073" s="70">
        <f t="shared" si="293"/>
        <v>2013</v>
      </c>
      <c r="AG1073" s="70">
        <f t="shared" si="294"/>
        <v>3848</v>
      </c>
      <c r="AH1073" s="70">
        <f t="shared" si="295"/>
        <v>2018</v>
      </c>
      <c r="AI1073" s="70">
        <f t="shared" si="296"/>
        <v>255</v>
      </c>
      <c r="AJ1073" s="70">
        <f t="shared" si="297"/>
        <v>2022</v>
      </c>
      <c r="AK1073" s="70" t="str">
        <f t="shared" si="298"/>
        <v>Adjust</v>
      </c>
      <c r="AL1073" s="72">
        <f>IF(AK1073="Adjust",(_xlfn.XLOOKUP(A1073,'Adj factor'!A:A,'Adj factor'!I:I,,0)*AI1073),'Aggregate (2)'!AI1073)</f>
        <v>373.74189219414001</v>
      </c>
      <c r="AM1073" s="72">
        <f t="shared" si="299"/>
        <v>3848</v>
      </c>
      <c r="AN1073" s="73" t="str">
        <f t="shared" si="300"/>
        <v>Decreasing</v>
      </c>
      <c r="AO1073" s="42">
        <f>VLOOKUP(B1073,'Growthrates source'!A$2:H$49,8,FALSE)</f>
        <v>-1.4844947843777323E-3</v>
      </c>
      <c r="AP1073" s="42">
        <f>VLOOKUP(B1073,'Growthrates source'!A$2:I$49,9,FALSE)</f>
        <v>5.4673730437993617E-2</v>
      </c>
      <c r="AQ1073" s="41">
        <f t="shared" si="301"/>
        <v>0</v>
      </c>
      <c r="AR1073" s="41">
        <f t="shared" si="302"/>
        <v>0</v>
      </c>
      <c r="AS1073" s="43">
        <f t="shared" si="303"/>
        <v>0.66600318790556035</v>
      </c>
      <c r="AT1073" s="43">
        <f t="shared" si="304"/>
        <v>0.67108902942964299</v>
      </c>
      <c r="AU1073" s="43">
        <f t="shared" si="305"/>
        <v>0.64246958898667539</v>
      </c>
    </row>
    <row r="1074" spans="1:47" x14ac:dyDescent="0.35">
      <c r="A1074" t="str">
        <f>_xlfn.XLOOKUP(B1074,'country codes'!G:G,'country codes'!H:H,,0)</f>
        <v>South Africa</v>
      </c>
      <c r="B1074" s="34" t="s">
        <v>188</v>
      </c>
      <c r="C1074" s="41">
        <v>53145049</v>
      </c>
      <c r="D1074" s="34" t="s">
        <v>232</v>
      </c>
      <c r="E1074" s="34">
        <v>0</v>
      </c>
      <c r="F1074" s="41">
        <v>53873616</v>
      </c>
      <c r="G1074" s="34">
        <v>0</v>
      </c>
      <c r="I1074" s="34">
        <v>0</v>
      </c>
      <c r="K1074" s="34">
        <v>0</v>
      </c>
      <c r="M1074" s="34">
        <v>0</v>
      </c>
      <c r="O1074" s="34">
        <v>0</v>
      </c>
      <c r="P1074" s="41">
        <v>57339635.000000015</v>
      </c>
      <c r="Q1074" s="34">
        <v>0</v>
      </c>
      <c r="R1074" s="34">
        <f t="shared" si="288"/>
        <v>0</v>
      </c>
      <c r="T1074" s="34">
        <v>0</v>
      </c>
      <c r="V1074" s="34">
        <v>0</v>
      </c>
      <c r="X1074" s="34">
        <v>0</v>
      </c>
      <c r="Y1074" s="41">
        <v>59893885.5</v>
      </c>
      <c r="Z1074" s="34">
        <v>15459</v>
      </c>
      <c r="AA1074" s="34">
        <v>0</v>
      </c>
      <c r="AB1074" s="35">
        <f t="shared" si="289"/>
        <v>0</v>
      </c>
      <c r="AC1074" s="35">
        <f t="shared" si="290"/>
        <v>0</v>
      </c>
      <c r="AD1074" s="35">
        <f t="shared" si="291"/>
        <v>15459</v>
      </c>
      <c r="AE1074" s="70">
        <f t="shared" si="292"/>
        <v>0</v>
      </c>
      <c r="AF1074" s="70" t="str">
        <f t="shared" si="293"/>
        <v/>
      </c>
      <c r="AG1074" s="70">
        <f t="shared" si="294"/>
        <v>0</v>
      </c>
      <c r="AH1074" s="70" t="str">
        <f t="shared" si="295"/>
        <v/>
      </c>
      <c r="AI1074" s="70">
        <f t="shared" si="296"/>
        <v>15459</v>
      </c>
      <c r="AJ1074" s="70">
        <f t="shared" si="297"/>
        <v>2022</v>
      </c>
      <c r="AK1074" s="70" t="str">
        <f t="shared" si="298"/>
        <v/>
      </c>
      <c r="AL1074" s="72">
        <f>IF(AK1074="Adjust",(_xlfn.XLOOKUP(A1074,'Adj factor'!A:A,'Adj factor'!I:I,,0)*AI1074),'Aggregate (2)'!AI1074)</f>
        <v>15459</v>
      </c>
      <c r="AM1074" s="72">
        <f t="shared" si="299"/>
        <v>15459</v>
      </c>
      <c r="AN1074" s="73" t="str">
        <f t="shared" si="300"/>
        <v>Increasing</v>
      </c>
      <c r="AO1074" s="42">
        <f>VLOOKUP(B1074,'Growthrates source'!A$2:H$49,8,FALSE)</f>
        <v>-1.4844947843777323E-3</v>
      </c>
      <c r="AP1074" s="42">
        <f>VLOOKUP(B1074,'Growthrates source'!A$2:I$49,9,FALSE)</f>
        <v>5.4673730437993617E-2</v>
      </c>
      <c r="AQ1074" s="41">
        <f t="shared" si="301"/>
        <v>0</v>
      </c>
      <c r="AR1074" s="41">
        <f t="shared" si="302"/>
        <v>0</v>
      </c>
      <c r="AS1074" s="43">
        <f t="shared" si="303"/>
        <v>0</v>
      </c>
      <c r="AT1074" s="43">
        <f t="shared" si="304"/>
        <v>0</v>
      </c>
      <c r="AU1074" s="43">
        <f t="shared" si="305"/>
        <v>2.5810648066904927</v>
      </c>
    </row>
    <row r="1075" spans="1:47" x14ac:dyDescent="0.35">
      <c r="A1075" t="str">
        <f>_xlfn.XLOOKUP(B1075,'country codes'!G:G,'country codes'!H:H,,0)</f>
        <v>South Africa</v>
      </c>
      <c r="B1075" s="34" t="s">
        <v>188</v>
      </c>
      <c r="C1075" s="41">
        <v>53145050</v>
      </c>
      <c r="D1075" s="34" t="s">
        <v>233</v>
      </c>
      <c r="E1075" s="34">
        <v>0</v>
      </c>
      <c r="F1075" s="41">
        <v>53873616</v>
      </c>
      <c r="G1075" s="34">
        <v>0</v>
      </c>
      <c r="I1075" s="34">
        <v>0</v>
      </c>
      <c r="K1075" s="34">
        <v>0</v>
      </c>
      <c r="M1075" s="34">
        <v>0</v>
      </c>
      <c r="O1075" s="34">
        <v>0</v>
      </c>
      <c r="P1075" s="41">
        <v>57339635.000000015</v>
      </c>
      <c r="Q1075" s="34">
        <v>0</v>
      </c>
      <c r="R1075" s="34">
        <f t="shared" si="288"/>
        <v>15266</v>
      </c>
      <c r="T1075" s="34">
        <v>0</v>
      </c>
      <c r="V1075" s="34">
        <v>0</v>
      </c>
      <c r="X1075" s="34">
        <v>0</v>
      </c>
      <c r="Y1075" s="41">
        <v>59893885.5</v>
      </c>
      <c r="Z1075" s="34">
        <v>0</v>
      </c>
      <c r="AA1075" s="34">
        <v>15266</v>
      </c>
      <c r="AB1075" s="35">
        <f t="shared" si="289"/>
        <v>0</v>
      </c>
      <c r="AC1075" s="35">
        <f t="shared" si="290"/>
        <v>0</v>
      </c>
      <c r="AD1075" s="35">
        <f t="shared" si="291"/>
        <v>0</v>
      </c>
      <c r="AE1075" s="70">
        <f t="shared" si="292"/>
        <v>0</v>
      </c>
      <c r="AF1075" s="70" t="str">
        <f t="shared" si="293"/>
        <v/>
      </c>
      <c r="AG1075" s="70">
        <f t="shared" si="294"/>
        <v>15266</v>
      </c>
      <c r="AH1075" s="70" t="str">
        <f t="shared" si="295"/>
        <v>2018 (triag)</v>
      </c>
      <c r="AI1075" s="70">
        <f t="shared" si="296"/>
        <v>15266</v>
      </c>
      <c r="AJ1075" s="70" t="str">
        <f t="shared" si="297"/>
        <v>2018 (triag)</v>
      </c>
      <c r="AK1075" s="70" t="str">
        <f t="shared" si="298"/>
        <v/>
      </c>
      <c r="AL1075" s="72">
        <f>IF(AK1075="Adjust",(_xlfn.XLOOKUP(A1075,'Adj factor'!A:A,'Adj factor'!I:I,,0)*AI1075),'Aggregate (2)'!AI1075)</f>
        <v>15266</v>
      </c>
      <c r="AM1075" s="72">
        <f t="shared" si="299"/>
        <v>15266</v>
      </c>
      <c r="AN1075" s="73" t="str">
        <f t="shared" si="300"/>
        <v>No change</v>
      </c>
      <c r="AO1075" s="42">
        <f>VLOOKUP(B1075,'Growthrates source'!A$2:H$49,8,FALSE)</f>
        <v>-1.4844947843777323E-3</v>
      </c>
      <c r="AP1075" s="42">
        <f>VLOOKUP(B1075,'Growthrates source'!A$2:I$49,9,FALSE)</f>
        <v>5.4673730437993617E-2</v>
      </c>
      <c r="AQ1075" s="41">
        <f t="shared" si="301"/>
        <v>15379.733055050554</v>
      </c>
      <c r="AR1075" s="41">
        <f t="shared" si="302"/>
        <v>17987.000898350409</v>
      </c>
      <c r="AS1075" s="43">
        <f t="shared" si="303"/>
        <v>0</v>
      </c>
      <c r="AT1075" s="43">
        <f t="shared" si="304"/>
        <v>2.6623817887923416</v>
      </c>
      <c r="AU1075" s="43">
        <f t="shared" si="305"/>
        <v>2.5488411500703188</v>
      </c>
    </row>
    <row r="1076" spans="1:47" x14ac:dyDescent="0.35">
      <c r="A1076" t="str">
        <f>_xlfn.XLOOKUP(B1076,'country codes'!G:G,'country codes'!H:H,,0)</f>
        <v>South Africa</v>
      </c>
      <c r="B1076" s="34" t="s">
        <v>188</v>
      </c>
      <c r="C1076" s="41">
        <v>53145051</v>
      </c>
      <c r="D1076" s="34" t="s">
        <v>134</v>
      </c>
      <c r="E1076" s="34">
        <v>171</v>
      </c>
      <c r="F1076" s="41">
        <v>53873616</v>
      </c>
      <c r="G1076" s="34">
        <v>273</v>
      </c>
      <c r="I1076" s="34">
        <v>326</v>
      </c>
      <c r="K1076" s="34">
        <v>453</v>
      </c>
      <c r="M1076" s="34">
        <v>5377</v>
      </c>
      <c r="O1076" s="34">
        <v>5525</v>
      </c>
      <c r="P1076" s="41">
        <v>57339635.000000015</v>
      </c>
      <c r="Q1076" s="34">
        <v>5731</v>
      </c>
      <c r="R1076" s="34">
        <f t="shared" si="288"/>
        <v>5731</v>
      </c>
      <c r="T1076" s="34">
        <v>0</v>
      </c>
      <c r="V1076" s="34">
        <v>0</v>
      </c>
      <c r="X1076" s="34">
        <v>6353</v>
      </c>
      <c r="Y1076" s="41">
        <v>59893885.5</v>
      </c>
      <c r="Z1076" s="34">
        <v>0</v>
      </c>
      <c r="AA1076" s="34">
        <v>0</v>
      </c>
      <c r="AB1076" s="35">
        <f t="shared" si="289"/>
        <v>453</v>
      </c>
      <c r="AC1076" s="35">
        <f t="shared" si="290"/>
        <v>5731</v>
      </c>
      <c r="AD1076" s="35">
        <f t="shared" si="291"/>
        <v>6353</v>
      </c>
      <c r="AE1076" s="70">
        <f t="shared" si="292"/>
        <v>273</v>
      </c>
      <c r="AF1076" s="70">
        <f t="shared" si="293"/>
        <v>2013</v>
      </c>
      <c r="AG1076" s="70">
        <f t="shared" si="294"/>
        <v>5731</v>
      </c>
      <c r="AH1076" s="70">
        <f t="shared" si="295"/>
        <v>2018</v>
      </c>
      <c r="AI1076" s="70">
        <f t="shared" si="296"/>
        <v>6353</v>
      </c>
      <c r="AJ1076" s="70">
        <f t="shared" si="297"/>
        <v>2021</v>
      </c>
      <c r="AK1076" s="70" t="str">
        <f t="shared" si="298"/>
        <v/>
      </c>
      <c r="AL1076" s="72">
        <f>IF(AK1076="Adjust",(_xlfn.XLOOKUP(A1076,'Adj factor'!A:A,'Adj factor'!I:I,,0)*AI1076),'Aggregate (2)'!AI1076)</f>
        <v>6353</v>
      </c>
      <c r="AM1076" s="72">
        <f t="shared" si="299"/>
        <v>6353</v>
      </c>
      <c r="AN1076" s="73" t="str">
        <f t="shared" si="300"/>
        <v>Increasing</v>
      </c>
      <c r="AO1076" s="42">
        <f>VLOOKUP(B1076,'Growthrates source'!A$2:H$49,8,FALSE)</f>
        <v>-1.4844947843777323E-3</v>
      </c>
      <c r="AP1076" s="42">
        <f>VLOOKUP(B1076,'Growthrates source'!A$2:I$49,9,FALSE)</f>
        <v>5.4673730437993617E-2</v>
      </c>
      <c r="AQ1076" s="41">
        <f t="shared" si="301"/>
        <v>0</v>
      </c>
      <c r="AR1076" s="41">
        <f t="shared" si="302"/>
        <v>0</v>
      </c>
      <c r="AS1076" s="43">
        <f t="shared" si="303"/>
        <v>5.0674155601510021E-2</v>
      </c>
      <c r="AT1076" s="43">
        <f t="shared" si="304"/>
        <v>0.99948316727164355</v>
      </c>
      <c r="AU1076" s="43">
        <f t="shared" si="305"/>
        <v>1.060709277243334</v>
      </c>
    </row>
    <row r="1077" spans="1:47" x14ac:dyDescent="0.35">
      <c r="A1077" t="str">
        <f>_xlfn.XLOOKUP(B1077,'country codes'!G:G,'country codes'!H:H,,0)</f>
        <v>South Africa</v>
      </c>
      <c r="B1077" s="34" t="s">
        <v>188</v>
      </c>
      <c r="C1077" s="41">
        <v>53145052</v>
      </c>
      <c r="D1077" s="34" t="s">
        <v>142</v>
      </c>
      <c r="E1077" s="34">
        <v>90</v>
      </c>
      <c r="F1077" s="41">
        <v>53873616</v>
      </c>
      <c r="G1077" s="34">
        <v>217</v>
      </c>
      <c r="I1077" s="34">
        <v>362</v>
      </c>
      <c r="K1077" s="34">
        <v>474</v>
      </c>
      <c r="M1077" s="34">
        <v>0</v>
      </c>
      <c r="O1077" s="34">
        <v>8919</v>
      </c>
      <c r="P1077" s="41">
        <v>57339635.000000015</v>
      </c>
      <c r="Q1077" s="34">
        <v>0</v>
      </c>
      <c r="R1077" s="34">
        <f t="shared" si="288"/>
        <v>0</v>
      </c>
      <c r="T1077" s="34">
        <v>0</v>
      </c>
      <c r="V1077" s="34">
        <v>0</v>
      </c>
      <c r="X1077" s="34">
        <v>3870</v>
      </c>
      <c r="Y1077" s="41">
        <v>59893885.5</v>
      </c>
      <c r="Z1077" s="34">
        <v>20327</v>
      </c>
      <c r="AA1077" s="34">
        <v>0</v>
      </c>
      <c r="AB1077" s="35">
        <f t="shared" si="289"/>
        <v>474</v>
      </c>
      <c r="AC1077" s="35">
        <f t="shared" si="290"/>
        <v>8919</v>
      </c>
      <c r="AD1077" s="35">
        <f t="shared" si="291"/>
        <v>20327</v>
      </c>
      <c r="AE1077" s="70">
        <f t="shared" si="292"/>
        <v>217</v>
      </c>
      <c r="AF1077" s="70">
        <f t="shared" si="293"/>
        <v>2013</v>
      </c>
      <c r="AG1077" s="70">
        <f t="shared" si="294"/>
        <v>8919</v>
      </c>
      <c r="AH1077" s="70">
        <f t="shared" si="295"/>
        <v>2017</v>
      </c>
      <c r="AI1077" s="70">
        <f t="shared" si="296"/>
        <v>20327</v>
      </c>
      <c r="AJ1077" s="70">
        <f t="shared" si="297"/>
        <v>2022</v>
      </c>
      <c r="AK1077" s="70" t="str">
        <f t="shared" si="298"/>
        <v/>
      </c>
      <c r="AL1077" s="72">
        <f>IF(AK1077="Adjust",(_xlfn.XLOOKUP(A1077,'Adj factor'!A:A,'Adj factor'!I:I,,0)*AI1077),'Aggregate (2)'!AI1077)</f>
        <v>20327</v>
      </c>
      <c r="AM1077" s="72">
        <f t="shared" si="299"/>
        <v>20327</v>
      </c>
      <c r="AN1077" s="73" t="str">
        <f t="shared" si="300"/>
        <v>Increasing</v>
      </c>
      <c r="AO1077" s="42">
        <f>VLOOKUP(B1077,'Growthrates source'!A$2:H$49,8,FALSE)</f>
        <v>-1.4844947843777323E-3</v>
      </c>
      <c r="AP1077" s="42">
        <f>VLOOKUP(B1077,'Growthrates source'!A$2:I$49,9,FALSE)</f>
        <v>5.4673730437993617E-2</v>
      </c>
      <c r="AQ1077" s="41">
        <f t="shared" si="301"/>
        <v>0</v>
      </c>
      <c r="AR1077" s="41">
        <f t="shared" si="302"/>
        <v>0</v>
      </c>
      <c r="AS1077" s="43">
        <f t="shared" si="303"/>
        <v>4.0279457016584891E-2</v>
      </c>
      <c r="AT1077" s="43">
        <f t="shared" si="304"/>
        <v>1.5554685689924601</v>
      </c>
      <c r="AU1077" s="43">
        <f t="shared" si="305"/>
        <v>3.3938355861050291</v>
      </c>
    </row>
    <row r="1078" spans="1:47" x14ac:dyDescent="0.35">
      <c r="A1078" t="str">
        <f>_xlfn.XLOOKUP(B1078,'country codes'!G:G,'country codes'!H:H,,0)</f>
        <v>South Africa</v>
      </c>
      <c r="B1078" s="34" t="s">
        <v>188</v>
      </c>
      <c r="C1078" s="41">
        <v>53145053</v>
      </c>
      <c r="D1078" s="34" t="s">
        <v>83</v>
      </c>
      <c r="E1078" s="34">
        <v>7791</v>
      </c>
      <c r="F1078" s="41">
        <v>53873616</v>
      </c>
      <c r="G1078" s="34">
        <v>8185</v>
      </c>
      <c r="I1078" s="34">
        <v>8781</v>
      </c>
      <c r="K1078" s="34">
        <v>9289</v>
      </c>
      <c r="M1078" s="34">
        <v>7451</v>
      </c>
      <c r="O1078" s="34">
        <v>7704</v>
      </c>
      <c r="P1078" s="41">
        <v>57339635.000000015</v>
      </c>
      <c r="Q1078" s="34">
        <v>7922</v>
      </c>
      <c r="R1078" s="34">
        <f t="shared" si="288"/>
        <v>11975</v>
      </c>
      <c r="T1078" s="34">
        <v>8110</v>
      </c>
      <c r="V1078" s="34">
        <v>0</v>
      </c>
      <c r="X1078" s="34">
        <v>8509</v>
      </c>
      <c r="Y1078" s="41">
        <v>59893885.5</v>
      </c>
      <c r="Z1078" s="34">
        <v>1555</v>
      </c>
      <c r="AA1078" s="34">
        <v>11975</v>
      </c>
      <c r="AB1078" s="35">
        <f t="shared" si="289"/>
        <v>9289</v>
      </c>
      <c r="AC1078" s="35">
        <f t="shared" si="290"/>
        <v>8110</v>
      </c>
      <c r="AD1078" s="35">
        <f t="shared" si="291"/>
        <v>8509</v>
      </c>
      <c r="AE1078" s="70">
        <f t="shared" si="292"/>
        <v>8185</v>
      </c>
      <c r="AF1078" s="70">
        <f t="shared" si="293"/>
        <v>2013</v>
      </c>
      <c r="AG1078" s="70">
        <f t="shared" si="294"/>
        <v>11975</v>
      </c>
      <c r="AH1078" s="70" t="str">
        <f t="shared" si="295"/>
        <v>2018 (triag)</v>
      </c>
      <c r="AI1078" s="70">
        <f t="shared" si="296"/>
        <v>1555</v>
      </c>
      <c r="AJ1078" s="70">
        <f t="shared" si="297"/>
        <v>2022</v>
      </c>
      <c r="AK1078" s="70" t="str">
        <f t="shared" si="298"/>
        <v>Adjust</v>
      </c>
      <c r="AL1078" s="72">
        <f>IF(AK1078="Adjust",(_xlfn.XLOOKUP(A1078,'Adj factor'!A:A,'Adj factor'!I:I,,0)*AI1078),'Aggregate (2)'!AI1078)</f>
        <v>2279.0927151446576</v>
      </c>
      <c r="AM1078" s="72">
        <f t="shared" si="299"/>
        <v>11975</v>
      </c>
      <c r="AN1078" s="73" t="str">
        <f t="shared" si="300"/>
        <v>Decreasing</v>
      </c>
      <c r="AO1078" s="42">
        <f>VLOOKUP(B1078,'Growthrates source'!A$2:H$49,8,FALSE)</f>
        <v>-1.4844947843777323E-3</v>
      </c>
      <c r="AP1078" s="42">
        <f>VLOOKUP(B1078,'Growthrates source'!A$2:I$49,9,FALSE)</f>
        <v>5.4673730437993617E-2</v>
      </c>
      <c r="AQ1078" s="41">
        <f t="shared" si="301"/>
        <v>12064.214812932685</v>
      </c>
      <c r="AR1078" s="41">
        <f t="shared" si="302"/>
        <v>14109.415417119491</v>
      </c>
      <c r="AS1078" s="43">
        <f t="shared" si="303"/>
        <v>1.5192965699573608</v>
      </c>
      <c r="AT1078" s="43">
        <f t="shared" si="304"/>
        <v>2.0884332451715113</v>
      </c>
      <c r="AU1078" s="43">
        <f t="shared" si="305"/>
        <v>1.9993693680133675</v>
      </c>
    </row>
    <row r="1079" spans="1:47" x14ac:dyDescent="0.35">
      <c r="A1079" t="str">
        <f>_xlfn.XLOOKUP(B1079,'country codes'!G:G,'country codes'!H:H,,0)</f>
        <v>South Africa</v>
      </c>
      <c r="B1079" s="34" t="s">
        <v>188</v>
      </c>
      <c r="C1079" s="41">
        <v>53145054</v>
      </c>
      <c r="D1079" s="34" t="s">
        <v>84</v>
      </c>
      <c r="E1079" s="34">
        <v>0</v>
      </c>
      <c r="F1079" s="41">
        <v>53873616</v>
      </c>
      <c r="G1079" s="34">
        <v>0</v>
      </c>
      <c r="I1079" s="34">
        <v>0</v>
      </c>
      <c r="K1079" s="34">
        <v>0</v>
      </c>
      <c r="M1079" s="34">
        <v>0</v>
      </c>
      <c r="O1079" s="34">
        <v>27694</v>
      </c>
      <c r="P1079" s="41">
        <v>57339635.000000015</v>
      </c>
      <c r="Q1079" s="34">
        <v>0</v>
      </c>
      <c r="R1079" s="34">
        <f t="shared" si="288"/>
        <v>0</v>
      </c>
      <c r="T1079" s="34">
        <v>0</v>
      </c>
      <c r="V1079" s="34">
        <v>0</v>
      </c>
      <c r="X1079" s="34">
        <v>0</v>
      </c>
      <c r="Y1079" s="41">
        <v>59893885.5</v>
      </c>
      <c r="Z1079" s="34">
        <v>15754</v>
      </c>
      <c r="AA1079" s="34">
        <v>0</v>
      </c>
      <c r="AB1079" s="35">
        <f t="shared" si="289"/>
        <v>0</v>
      </c>
      <c r="AC1079" s="35">
        <f t="shared" si="290"/>
        <v>27694</v>
      </c>
      <c r="AD1079" s="35">
        <f t="shared" si="291"/>
        <v>15754</v>
      </c>
      <c r="AE1079" s="70">
        <f t="shared" si="292"/>
        <v>0</v>
      </c>
      <c r="AF1079" s="70" t="str">
        <f t="shared" si="293"/>
        <v/>
      </c>
      <c r="AG1079" s="70">
        <f t="shared" si="294"/>
        <v>27694</v>
      </c>
      <c r="AH1079" s="70">
        <f t="shared" si="295"/>
        <v>2017</v>
      </c>
      <c r="AI1079" s="70">
        <f t="shared" si="296"/>
        <v>15754</v>
      </c>
      <c r="AJ1079" s="70">
        <f t="shared" si="297"/>
        <v>2022</v>
      </c>
      <c r="AK1079" s="70" t="str">
        <f t="shared" si="298"/>
        <v>Adjust</v>
      </c>
      <c r="AL1079" s="72">
        <f>IF(AK1079="Adjust",(_xlfn.XLOOKUP(A1079,'Adj factor'!A:A,'Adj factor'!I:I,,0)*AI1079),'Aggregate (2)'!AI1079)</f>
        <v>23089.920665201891</v>
      </c>
      <c r="AM1079" s="72">
        <f t="shared" si="299"/>
        <v>27694</v>
      </c>
      <c r="AN1079" s="73" t="str">
        <f t="shared" si="300"/>
        <v>Decreasing</v>
      </c>
      <c r="AO1079" s="42">
        <f>VLOOKUP(B1079,'Growthrates source'!A$2:H$49,8,FALSE)</f>
        <v>-1.4844947843777323E-3</v>
      </c>
      <c r="AP1079" s="42">
        <f>VLOOKUP(B1079,'Growthrates source'!A$2:I$49,9,FALSE)</f>
        <v>5.4673730437993617E-2</v>
      </c>
      <c r="AQ1079" s="41">
        <f t="shared" si="301"/>
        <v>0</v>
      </c>
      <c r="AR1079" s="41">
        <f t="shared" si="302"/>
        <v>0</v>
      </c>
      <c r="AS1079" s="43">
        <f t="shared" si="303"/>
        <v>0</v>
      </c>
      <c r="AT1079" s="43">
        <f t="shared" si="304"/>
        <v>4.8298179784367292</v>
      </c>
      <c r="AU1079" s="43">
        <f t="shared" si="305"/>
        <v>4.6238442820678252</v>
      </c>
    </row>
    <row r="1080" spans="1:47" x14ac:dyDescent="0.35">
      <c r="A1080" t="str">
        <f>_xlfn.XLOOKUP(B1080,'country codes'!G:G,'country codes'!H:H,,0)</f>
        <v>South Africa</v>
      </c>
      <c r="B1080" s="34" t="s">
        <v>188</v>
      </c>
      <c r="C1080" s="41">
        <v>53145055</v>
      </c>
      <c r="D1080" s="34" t="s">
        <v>126</v>
      </c>
      <c r="E1080" s="34">
        <v>2285</v>
      </c>
      <c r="F1080" s="41">
        <v>53873616</v>
      </c>
      <c r="G1080" s="34">
        <v>2586</v>
      </c>
      <c r="I1080" s="34">
        <v>2746</v>
      </c>
      <c r="K1080" s="34">
        <v>2913</v>
      </c>
      <c r="M1080" s="34">
        <v>3140</v>
      </c>
      <c r="O1080" s="34">
        <v>3323</v>
      </c>
      <c r="P1080" s="41">
        <v>57339635.000000015</v>
      </c>
      <c r="Q1080" s="34">
        <v>3512</v>
      </c>
      <c r="R1080" s="34">
        <f t="shared" si="288"/>
        <v>3512</v>
      </c>
      <c r="T1080" s="34">
        <v>3676</v>
      </c>
      <c r="V1080" s="34">
        <v>0</v>
      </c>
      <c r="X1080" s="34">
        <v>4037</v>
      </c>
      <c r="Y1080" s="41">
        <v>59893885.5</v>
      </c>
      <c r="Z1080" s="34">
        <v>586</v>
      </c>
      <c r="AA1080" s="34">
        <v>0</v>
      </c>
      <c r="AB1080" s="35">
        <f t="shared" si="289"/>
        <v>2913</v>
      </c>
      <c r="AC1080" s="35">
        <f t="shared" si="290"/>
        <v>3676</v>
      </c>
      <c r="AD1080" s="35">
        <f t="shared" si="291"/>
        <v>4037</v>
      </c>
      <c r="AE1080" s="70">
        <f t="shared" si="292"/>
        <v>2586</v>
      </c>
      <c r="AF1080" s="70">
        <f t="shared" si="293"/>
        <v>2013</v>
      </c>
      <c r="AG1080" s="70">
        <f t="shared" si="294"/>
        <v>3512</v>
      </c>
      <c r="AH1080" s="70">
        <f t="shared" si="295"/>
        <v>2018</v>
      </c>
      <c r="AI1080" s="70">
        <f t="shared" si="296"/>
        <v>586</v>
      </c>
      <c r="AJ1080" s="70">
        <f t="shared" si="297"/>
        <v>2022</v>
      </c>
      <c r="AK1080" s="70" t="str">
        <f t="shared" si="298"/>
        <v>Adjust</v>
      </c>
      <c r="AL1080" s="72">
        <f>IF(AK1080="Adjust",(_xlfn.XLOOKUP(A1080,'Adj factor'!A:A,'Adj factor'!I:I,,0)*AI1080),'Aggregate (2)'!AI1080)</f>
        <v>858.87352480692573</v>
      </c>
      <c r="AM1080" s="72">
        <f t="shared" si="299"/>
        <v>3512</v>
      </c>
      <c r="AN1080" s="73" t="str">
        <f t="shared" si="300"/>
        <v>Decreasing</v>
      </c>
      <c r="AO1080" s="42">
        <f>VLOOKUP(B1080,'Growthrates source'!A$2:H$49,8,FALSE)</f>
        <v>-1.4844947843777323E-3</v>
      </c>
      <c r="AP1080" s="42">
        <f>VLOOKUP(B1080,'Growthrates source'!A$2:I$49,9,FALSE)</f>
        <v>5.4673730437993617E-2</v>
      </c>
      <c r="AQ1080" s="41">
        <f t="shared" si="301"/>
        <v>0</v>
      </c>
      <c r="AR1080" s="41">
        <f t="shared" si="302"/>
        <v>0</v>
      </c>
      <c r="AS1080" s="43">
        <f t="shared" si="303"/>
        <v>0.48001233108243563</v>
      </c>
      <c r="AT1080" s="43">
        <f t="shared" si="304"/>
        <v>0.61249081895969504</v>
      </c>
      <c r="AU1080" s="43">
        <f t="shared" si="305"/>
        <v>0.58637037331632125</v>
      </c>
    </row>
    <row r="1081" spans="1:47" x14ac:dyDescent="0.35">
      <c r="A1081" t="str">
        <f>_xlfn.XLOOKUP(B1081,'country codes'!G:G,'country codes'!H:H,,0)</f>
        <v>South Africa</v>
      </c>
      <c r="B1081" s="34" t="s">
        <v>188</v>
      </c>
      <c r="C1081" s="41">
        <v>53145056</v>
      </c>
      <c r="D1081" s="34" t="s">
        <v>87</v>
      </c>
      <c r="E1081" s="34">
        <v>0</v>
      </c>
      <c r="F1081" s="41">
        <v>53873616</v>
      </c>
      <c r="G1081" s="34">
        <v>0</v>
      </c>
      <c r="I1081" s="34">
        <v>0</v>
      </c>
      <c r="K1081" s="34">
        <v>0</v>
      </c>
      <c r="M1081" s="34">
        <v>0</v>
      </c>
      <c r="O1081" s="34">
        <v>49732</v>
      </c>
      <c r="P1081" s="41">
        <v>57339635.000000015</v>
      </c>
      <c r="Q1081" s="34">
        <v>0</v>
      </c>
      <c r="R1081" s="34">
        <f t="shared" si="288"/>
        <v>0</v>
      </c>
      <c r="T1081" s="34">
        <v>0</v>
      </c>
      <c r="V1081" s="34">
        <v>0</v>
      </c>
      <c r="X1081" s="34">
        <v>0</v>
      </c>
      <c r="Y1081" s="41">
        <v>59893885.5</v>
      </c>
      <c r="Z1081" s="34">
        <v>9</v>
      </c>
      <c r="AA1081" s="34">
        <v>0</v>
      </c>
      <c r="AB1081" s="35">
        <f t="shared" si="289"/>
        <v>0</v>
      </c>
      <c r="AC1081" s="35">
        <f t="shared" si="290"/>
        <v>49732</v>
      </c>
      <c r="AD1081" s="35">
        <f t="shared" si="291"/>
        <v>9</v>
      </c>
      <c r="AE1081" s="70">
        <f t="shared" si="292"/>
        <v>0</v>
      </c>
      <c r="AF1081" s="70" t="str">
        <f t="shared" si="293"/>
        <v/>
      </c>
      <c r="AG1081" s="70">
        <f t="shared" si="294"/>
        <v>49732</v>
      </c>
      <c r="AH1081" s="70">
        <f t="shared" si="295"/>
        <v>2017</v>
      </c>
      <c r="AI1081" s="70">
        <f t="shared" si="296"/>
        <v>9</v>
      </c>
      <c r="AJ1081" s="70">
        <f t="shared" si="297"/>
        <v>2022</v>
      </c>
      <c r="AK1081" s="70" t="str">
        <f t="shared" si="298"/>
        <v>Adjust</v>
      </c>
      <c r="AL1081" s="72">
        <f>IF(AK1081="Adjust",(_xlfn.XLOOKUP(A1081,'Adj factor'!A:A,'Adj factor'!I:I,,0)*AI1081),'Aggregate (2)'!AI1081)</f>
        <v>13.190890312734354</v>
      </c>
      <c r="AM1081" s="72">
        <f t="shared" si="299"/>
        <v>49732</v>
      </c>
      <c r="AN1081" s="73" t="str">
        <f t="shared" si="300"/>
        <v>Decreasing</v>
      </c>
      <c r="AO1081" s="42">
        <f>VLOOKUP(B1081,'Growthrates source'!A$2:H$49,8,FALSE)</f>
        <v>-1.4844947843777323E-3</v>
      </c>
      <c r="AP1081" s="42">
        <f>VLOOKUP(B1081,'Growthrates source'!A$2:I$49,9,FALSE)</f>
        <v>5.4673730437993617E-2</v>
      </c>
      <c r="AQ1081" s="41">
        <f t="shared" si="301"/>
        <v>0</v>
      </c>
      <c r="AR1081" s="41">
        <f t="shared" si="302"/>
        <v>0</v>
      </c>
      <c r="AS1081" s="43">
        <f t="shared" si="303"/>
        <v>0</v>
      </c>
      <c r="AT1081" s="43">
        <f t="shared" si="304"/>
        <v>8.6732327472959998</v>
      </c>
      <c r="AU1081" s="43">
        <f t="shared" si="305"/>
        <v>8.3033517670180199</v>
      </c>
    </row>
    <row r="1082" spans="1:47" x14ac:dyDescent="0.35">
      <c r="A1082" t="str">
        <f>_xlfn.XLOOKUP(B1082,'country codes'!G:G,'country codes'!H:H,,0)</f>
        <v>Zambia</v>
      </c>
      <c r="B1082" s="34" t="s">
        <v>193</v>
      </c>
      <c r="C1082" s="41">
        <v>14744657.999999998</v>
      </c>
      <c r="D1082" s="34" t="s">
        <v>135</v>
      </c>
      <c r="E1082" s="34">
        <v>156</v>
      </c>
      <c r="F1082" s="41">
        <v>15234975.999999991</v>
      </c>
      <c r="G1082" s="34">
        <v>0</v>
      </c>
      <c r="H1082" s="34">
        <v>15737792.999999998</v>
      </c>
      <c r="I1082" s="34">
        <v>0</v>
      </c>
      <c r="J1082" s="34">
        <v>16248229.999999996</v>
      </c>
      <c r="K1082" s="34">
        <v>0</v>
      </c>
      <c r="L1082" s="34">
        <v>16767760.499999996</v>
      </c>
      <c r="M1082" s="34">
        <v>3074</v>
      </c>
      <c r="N1082" s="34">
        <v>17298053.500000004</v>
      </c>
      <c r="O1082" s="34">
        <v>0</v>
      </c>
      <c r="P1082" s="41">
        <v>17835892.999999981</v>
      </c>
      <c r="Q1082" s="34">
        <v>8042</v>
      </c>
      <c r="R1082" s="34">
        <f t="shared" si="288"/>
        <v>8042</v>
      </c>
      <c r="S1082" s="34">
        <v>18380476.500000004</v>
      </c>
      <c r="T1082" s="34">
        <v>8772</v>
      </c>
      <c r="U1082" s="34">
        <v>18927715.000000022</v>
      </c>
      <c r="V1082" s="34">
        <v>9636</v>
      </c>
      <c r="W1082" s="34">
        <v>19473124.999999996</v>
      </c>
      <c r="X1082" s="34">
        <v>11546</v>
      </c>
      <c r="Y1082" s="41">
        <v>20017675.000000004</v>
      </c>
      <c r="Z1082" s="34">
        <v>11020</v>
      </c>
      <c r="AA1082" s="34">
        <v>2026</v>
      </c>
      <c r="AB1082" s="35">
        <f t="shared" si="289"/>
        <v>156</v>
      </c>
      <c r="AC1082" s="35">
        <f t="shared" si="290"/>
        <v>8772</v>
      </c>
      <c r="AD1082" s="35">
        <f t="shared" si="291"/>
        <v>11546</v>
      </c>
      <c r="AE1082" s="70">
        <f t="shared" si="292"/>
        <v>156</v>
      </c>
      <c r="AF1082" s="70">
        <f t="shared" si="293"/>
        <v>2012</v>
      </c>
      <c r="AG1082" s="70">
        <f t="shared" si="294"/>
        <v>8042</v>
      </c>
      <c r="AH1082" s="70">
        <f t="shared" si="295"/>
        <v>2018</v>
      </c>
      <c r="AI1082" s="70">
        <f t="shared" si="296"/>
        <v>11020</v>
      </c>
      <c r="AJ1082" s="70">
        <f t="shared" si="297"/>
        <v>2022</v>
      </c>
      <c r="AK1082" s="70" t="str">
        <f t="shared" si="298"/>
        <v/>
      </c>
      <c r="AL1082" s="72">
        <f>IF(AK1082="Adjust",(_xlfn.XLOOKUP(A1082,'Adj factor'!A:A,'Adj factor'!I:I,,0)*AI1082),'Aggregate (2)'!AI1082)</f>
        <v>11020</v>
      </c>
      <c r="AM1082" s="72">
        <f t="shared" si="299"/>
        <v>11020</v>
      </c>
      <c r="AN1082" s="73" t="str">
        <f t="shared" si="300"/>
        <v>Increasing</v>
      </c>
      <c r="AO1082" s="42">
        <f>VLOOKUP(B1082,'Growthrates source'!A$2:H$49,8,FALSE)</f>
        <v>9.0528744101809888E-2</v>
      </c>
      <c r="AP1082" s="42">
        <f>VLOOKUP(B1082,'Growthrates source'!A$2:I$49,9,FALSE)</f>
        <v>5.4673730437993617E-2</v>
      </c>
      <c r="AQ1082" s="41">
        <f t="shared" si="301"/>
        <v>1288.4238959735194</v>
      </c>
      <c r="AR1082" s="41">
        <f t="shared" si="302"/>
        <v>2387.1127878984626</v>
      </c>
      <c r="AS1082" s="43">
        <f t="shared" si="303"/>
        <v>0.10239596045310481</v>
      </c>
      <c r="AT1082" s="43">
        <f t="shared" si="304"/>
        <v>4.5088855377188057</v>
      </c>
      <c r="AU1082" s="43">
        <f t="shared" si="305"/>
        <v>5.5051348370877227</v>
      </c>
    </row>
    <row r="1083" spans="1:47" x14ac:dyDescent="0.35">
      <c r="A1083" t="str">
        <f>_xlfn.XLOOKUP(B1083,'country codes'!G:G,'country codes'!H:H,,0)</f>
        <v>Zambia</v>
      </c>
      <c r="B1083" s="34" t="s">
        <v>193</v>
      </c>
      <c r="C1083" s="41">
        <v>14744659</v>
      </c>
      <c r="D1083" s="34" t="s">
        <v>139</v>
      </c>
      <c r="E1083" s="34">
        <v>0</v>
      </c>
      <c r="F1083" s="41">
        <v>15234975.999999991</v>
      </c>
      <c r="G1083" s="34">
        <v>0</v>
      </c>
      <c r="I1083" s="34">
        <v>0</v>
      </c>
      <c r="K1083" s="34">
        <v>0</v>
      </c>
      <c r="M1083" s="34">
        <v>0</v>
      </c>
      <c r="O1083" s="34">
        <v>31382</v>
      </c>
      <c r="P1083" s="41">
        <v>17835892.999999981</v>
      </c>
      <c r="Q1083" s="34">
        <v>41492</v>
      </c>
      <c r="R1083" s="34">
        <f t="shared" si="288"/>
        <v>41492</v>
      </c>
      <c r="T1083" s="34">
        <v>46070</v>
      </c>
      <c r="V1083" s="34">
        <v>55348</v>
      </c>
      <c r="X1083" s="34">
        <v>65084</v>
      </c>
      <c r="Y1083" s="41">
        <v>20017675.000000004</v>
      </c>
      <c r="Z1083" s="34">
        <v>67558</v>
      </c>
      <c r="AA1083" s="34">
        <v>14516</v>
      </c>
      <c r="AB1083" s="35">
        <f t="shared" si="289"/>
        <v>0</v>
      </c>
      <c r="AC1083" s="35">
        <f t="shared" si="290"/>
        <v>46070</v>
      </c>
      <c r="AD1083" s="35">
        <f t="shared" si="291"/>
        <v>67558</v>
      </c>
      <c r="AE1083" s="70">
        <f t="shared" si="292"/>
        <v>0</v>
      </c>
      <c r="AF1083" s="70" t="str">
        <f t="shared" si="293"/>
        <v/>
      </c>
      <c r="AG1083" s="70">
        <f t="shared" si="294"/>
        <v>41492</v>
      </c>
      <c r="AH1083" s="70">
        <f t="shared" si="295"/>
        <v>2018</v>
      </c>
      <c r="AI1083" s="70">
        <f t="shared" si="296"/>
        <v>67558</v>
      </c>
      <c r="AJ1083" s="70">
        <f t="shared" si="297"/>
        <v>2022</v>
      </c>
      <c r="AK1083" s="70" t="str">
        <f t="shared" si="298"/>
        <v/>
      </c>
      <c r="AL1083" s="72">
        <f>IF(AK1083="Adjust",(_xlfn.XLOOKUP(A1083,'Adj factor'!A:A,'Adj factor'!I:I,,0)*AI1083),'Aggregate (2)'!AI1083)</f>
        <v>67558</v>
      </c>
      <c r="AM1083" s="72">
        <f t="shared" si="299"/>
        <v>67558</v>
      </c>
      <c r="AN1083" s="73" t="str">
        <f t="shared" si="300"/>
        <v>Increasing</v>
      </c>
      <c r="AO1083" s="42">
        <f>VLOOKUP(B1083,'Growthrates source'!A$2:H$49,8,FALSE)</f>
        <v>9.0528744101809888E-2</v>
      </c>
      <c r="AP1083" s="42">
        <f>VLOOKUP(B1083,'Growthrates source'!A$2:I$49,9,FALSE)</f>
        <v>5.4673730437993617E-2</v>
      </c>
      <c r="AQ1083" s="41">
        <f t="shared" si="301"/>
        <v>9231.372790696747</v>
      </c>
      <c r="AR1083" s="41">
        <f t="shared" si="302"/>
        <v>17103.321435900336</v>
      </c>
      <c r="AS1083" s="43">
        <f t="shared" si="303"/>
        <v>0</v>
      </c>
      <c r="AT1083" s="43">
        <f t="shared" si="304"/>
        <v>23.26320302549474</v>
      </c>
      <c r="AU1083" s="43">
        <f t="shared" si="305"/>
        <v>33.749174167329613</v>
      </c>
    </row>
    <row r="1084" spans="1:47" x14ac:dyDescent="0.35">
      <c r="A1084" t="str">
        <f>_xlfn.XLOOKUP(B1084,'country codes'!G:G,'country codes'!H:H,,0)</f>
        <v>Zambia</v>
      </c>
      <c r="B1084" s="34" t="s">
        <v>193</v>
      </c>
      <c r="C1084" s="41">
        <v>14744660</v>
      </c>
      <c r="D1084" s="34" t="s">
        <v>138</v>
      </c>
      <c r="E1084" s="34">
        <v>0</v>
      </c>
      <c r="F1084" s="41">
        <v>15234975.999999991</v>
      </c>
      <c r="G1084" s="34">
        <v>5546</v>
      </c>
      <c r="I1084" s="34">
        <v>0</v>
      </c>
      <c r="K1084" s="34">
        <v>0</v>
      </c>
      <c r="M1084" s="34">
        <v>6666</v>
      </c>
      <c r="O1084" s="34">
        <v>0</v>
      </c>
      <c r="P1084" s="41">
        <v>17835892.999999981</v>
      </c>
      <c r="Q1084" s="34">
        <v>4274</v>
      </c>
      <c r="R1084" s="34">
        <f t="shared" si="288"/>
        <v>4274</v>
      </c>
      <c r="T1084" s="34">
        <v>6446</v>
      </c>
      <c r="V1084" s="34">
        <v>6624</v>
      </c>
      <c r="X1084" s="34">
        <v>7492</v>
      </c>
      <c r="Y1084" s="41">
        <v>20017675.000000004</v>
      </c>
      <c r="Z1084" s="34">
        <v>18404</v>
      </c>
      <c r="AA1084" s="34">
        <v>3432</v>
      </c>
      <c r="AB1084" s="35">
        <f t="shared" si="289"/>
        <v>5546</v>
      </c>
      <c r="AC1084" s="35">
        <f t="shared" si="290"/>
        <v>6666</v>
      </c>
      <c r="AD1084" s="35">
        <f t="shared" si="291"/>
        <v>18404</v>
      </c>
      <c r="AE1084" s="70">
        <f t="shared" si="292"/>
        <v>5546</v>
      </c>
      <c r="AF1084" s="70">
        <f t="shared" si="293"/>
        <v>2013</v>
      </c>
      <c r="AG1084" s="70">
        <f t="shared" si="294"/>
        <v>4274</v>
      </c>
      <c r="AH1084" s="70">
        <f t="shared" si="295"/>
        <v>2018</v>
      </c>
      <c r="AI1084" s="70">
        <f t="shared" si="296"/>
        <v>18404</v>
      </c>
      <c r="AJ1084" s="70">
        <f t="shared" si="297"/>
        <v>2022</v>
      </c>
      <c r="AK1084" s="70" t="str">
        <f t="shared" si="298"/>
        <v/>
      </c>
      <c r="AL1084" s="72">
        <f>IF(AK1084="Adjust",(_xlfn.XLOOKUP(A1084,'Adj factor'!A:A,'Adj factor'!I:I,,0)*AI1084),'Aggregate (2)'!AI1084)</f>
        <v>18404</v>
      </c>
      <c r="AM1084" s="72">
        <f t="shared" si="299"/>
        <v>18404</v>
      </c>
      <c r="AN1084" s="73" t="str">
        <f t="shared" si="300"/>
        <v>Increasing</v>
      </c>
      <c r="AO1084" s="42">
        <f>VLOOKUP(B1084,'Growthrates source'!A$2:H$49,8,FALSE)</f>
        <v>9.0528744101809888E-2</v>
      </c>
      <c r="AP1084" s="42">
        <f>VLOOKUP(B1084,'Growthrates source'!A$2:I$49,9,FALSE)</f>
        <v>5.4673730437993617E-2</v>
      </c>
      <c r="AQ1084" s="41">
        <f t="shared" si="301"/>
        <v>2182.5620982137802</v>
      </c>
      <c r="AR1084" s="41">
        <f t="shared" si="302"/>
        <v>4043.7172201715321</v>
      </c>
      <c r="AS1084" s="43">
        <f t="shared" si="303"/>
        <v>3.6403076709802518</v>
      </c>
      <c r="AT1084" s="43">
        <f t="shared" si="304"/>
        <v>2.3962915677953465</v>
      </c>
      <c r="AU1084" s="85">
        <f t="shared" si="305"/>
        <v>9.1938749130455939</v>
      </c>
    </row>
    <row r="1085" spans="1:47" x14ac:dyDescent="0.35">
      <c r="A1085" t="str">
        <f>_xlfn.XLOOKUP(B1085,'country codes'!G:G,'country codes'!H:H,,0)</f>
        <v>Zambia</v>
      </c>
      <c r="B1085" s="34" t="s">
        <v>193</v>
      </c>
      <c r="C1085" s="41">
        <v>14744661</v>
      </c>
      <c r="D1085" s="34" t="s">
        <v>82</v>
      </c>
      <c r="E1085" s="34">
        <v>0</v>
      </c>
      <c r="F1085" s="41">
        <v>15234975.999999991</v>
      </c>
      <c r="G1085" s="34">
        <v>460</v>
      </c>
      <c r="I1085" s="34">
        <v>1491</v>
      </c>
      <c r="K1085" s="34">
        <v>0</v>
      </c>
      <c r="M1085" s="34">
        <v>0</v>
      </c>
      <c r="O1085" s="34">
        <v>371</v>
      </c>
      <c r="P1085" s="41">
        <v>17835892.999999981</v>
      </c>
      <c r="Q1085" s="34">
        <v>0</v>
      </c>
      <c r="R1085" s="34">
        <f t="shared" si="288"/>
        <v>1708</v>
      </c>
      <c r="T1085" s="34">
        <v>0</v>
      </c>
      <c r="V1085" s="34">
        <v>0</v>
      </c>
      <c r="X1085" s="34">
        <v>0</v>
      </c>
      <c r="Y1085" s="41">
        <v>20017675.000000004</v>
      </c>
      <c r="Z1085" s="34">
        <v>0</v>
      </c>
      <c r="AA1085" s="34">
        <v>1708</v>
      </c>
      <c r="AB1085" s="35">
        <f t="shared" si="289"/>
        <v>1491</v>
      </c>
      <c r="AC1085" s="35">
        <f t="shared" si="290"/>
        <v>371</v>
      </c>
      <c r="AD1085" s="35">
        <f t="shared" si="291"/>
        <v>0</v>
      </c>
      <c r="AE1085" s="70">
        <f t="shared" si="292"/>
        <v>460</v>
      </c>
      <c r="AF1085" s="70">
        <f t="shared" si="293"/>
        <v>2013</v>
      </c>
      <c r="AG1085" s="70">
        <f t="shared" si="294"/>
        <v>1708</v>
      </c>
      <c r="AH1085" s="70" t="str">
        <f t="shared" si="295"/>
        <v>2018 (triag)</v>
      </c>
      <c r="AI1085" s="70">
        <f t="shared" si="296"/>
        <v>1708</v>
      </c>
      <c r="AJ1085" s="70" t="str">
        <f t="shared" si="297"/>
        <v>2018 (triag)</v>
      </c>
      <c r="AK1085" s="70" t="str">
        <f t="shared" si="298"/>
        <v/>
      </c>
      <c r="AL1085" s="72">
        <f>IF(AK1085="Adjust",(_xlfn.XLOOKUP(A1085,'Adj factor'!A:A,'Adj factor'!I:I,,0)*AI1085),'Aggregate (2)'!AI1085)</f>
        <v>1708</v>
      </c>
      <c r="AM1085" s="77">
        <v>3047</v>
      </c>
      <c r="AN1085" s="73" t="str">
        <f t="shared" si="300"/>
        <v>No change</v>
      </c>
      <c r="AO1085" s="42">
        <f>VLOOKUP(B1085,'Growthrates source'!A$2:H$49,8,FALSE)</f>
        <v>9.0528744101809888E-2</v>
      </c>
      <c r="AP1085" s="42">
        <f>VLOOKUP(B1085,'Growthrates source'!A$2:I$49,9,FALSE)</f>
        <v>5.4673730437993617E-2</v>
      </c>
      <c r="AQ1085" s="41">
        <f t="shared" si="301"/>
        <v>1086.1934917683966</v>
      </c>
      <c r="AR1085" s="41">
        <f t="shared" si="302"/>
        <v>2012.4326958196318</v>
      </c>
      <c r="AS1085" s="43">
        <f t="shared" si="303"/>
        <v>0.30193680646428345</v>
      </c>
      <c r="AT1085" s="43">
        <f t="shared" si="304"/>
        <v>0.95761955961498635</v>
      </c>
      <c r="AU1085" s="43">
        <f t="shared" si="305"/>
        <v>1.5221547956993005</v>
      </c>
    </row>
    <row r="1086" spans="1:47" x14ac:dyDescent="0.35">
      <c r="A1086" t="str">
        <f>_xlfn.XLOOKUP(B1086,'country codes'!G:G,'country codes'!H:H,,0)</f>
        <v>Zambia</v>
      </c>
      <c r="B1086" s="34" t="s">
        <v>193</v>
      </c>
      <c r="C1086" s="41">
        <v>14744662</v>
      </c>
      <c r="D1086" s="34" t="s">
        <v>60</v>
      </c>
      <c r="E1086" s="34">
        <v>0</v>
      </c>
      <c r="F1086" s="41">
        <v>15234975.999999991</v>
      </c>
      <c r="G1086" s="34">
        <v>351</v>
      </c>
      <c r="I1086" s="34">
        <v>374</v>
      </c>
      <c r="K1086" s="34">
        <v>0</v>
      </c>
      <c r="M1086" s="34">
        <v>0</v>
      </c>
      <c r="O1086" s="34">
        <v>54</v>
      </c>
      <c r="P1086" s="41">
        <v>17835892.999999981</v>
      </c>
      <c r="Q1086" s="34">
        <v>0</v>
      </c>
      <c r="R1086" s="34">
        <f t="shared" si="288"/>
        <v>455</v>
      </c>
      <c r="T1086" s="34">
        <v>0</v>
      </c>
      <c r="V1086" s="34">
        <v>10395</v>
      </c>
      <c r="X1086" s="34">
        <v>0</v>
      </c>
      <c r="Y1086" s="41">
        <v>20017675.000000004</v>
      </c>
      <c r="Z1086" s="34">
        <v>0</v>
      </c>
      <c r="AA1086" s="34">
        <v>455</v>
      </c>
      <c r="AB1086" s="35">
        <f t="shared" si="289"/>
        <v>374</v>
      </c>
      <c r="AC1086" s="35">
        <f t="shared" si="290"/>
        <v>54</v>
      </c>
      <c r="AD1086" s="35">
        <f t="shared" si="291"/>
        <v>10395</v>
      </c>
      <c r="AE1086" s="70">
        <f t="shared" si="292"/>
        <v>351</v>
      </c>
      <c r="AF1086" s="70">
        <f t="shared" si="293"/>
        <v>2013</v>
      </c>
      <c r="AG1086" s="70">
        <f t="shared" si="294"/>
        <v>455</v>
      </c>
      <c r="AH1086" s="70" t="str">
        <f t="shared" si="295"/>
        <v>2018 (triag)</v>
      </c>
      <c r="AI1086" s="70">
        <f t="shared" si="296"/>
        <v>10395</v>
      </c>
      <c r="AJ1086" s="70">
        <f t="shared" si="297"/>
        <v>2020</v>
      </c>
      <c r="AK1086" s="70" t="str">
        <f t="shared" si="298"/>
        <v/>
      </c>
      <c r="AL1086" s="72">
        <f>IF(AK1086="Adjust",(_xlfn.XLOOKUP(A1086,'Adj factor'!A:A,'Adj factor'!I:I,,0)*AI1086),'Aggregate (2)'!AI1086)</f>
        <v>10395</v>
      </c>
      <c r="AM1086" s="72">
        <f t="shared" si="299"/>
        <v>10395</v>
      </c>
      <c r="AN1086" s="73" t="str">
        <f t="shared" si="300"/>
        <v>Increasing</v>
      </c>
      <c r="AO1086" s="42">
        <f>VLOOKUP(B1086,'Growthrates source'!A$2:H$49,8,FALSE)</f>
        <v>9.0528744101809888E-2</v>
      </c>
      <c r="AP1086" s="42">
        <f>VLOOKUP(B1086,'Growthrates source'!A$2:I$49,9,FALSE)</f>
        <v>5.4673730437993617E-2</v>
      </c>
      <c r="AQ1086" s="41">
        <f t="shared" si="301"/>
        <v>289.35482362682694</v>
      </c>
      <c r="AR1086" s="41">
        <f t="shared" si="302"/>
        <v>536.09887388637731</v>
      </c>
      <c r="AS1086" s="43">
        <f t="shared" si="303"/>
        <v>0.23039091101948583</v>
      </c>
      <c r="AT1086" s="43">
        <f t="shared" si="304"/>
        <v>0.25510357120891031</v>
      </c>
      <c r="AU1086" s="43">
        <f t="shared" si="305"/>
        <v>5.192910765111332</v>
      </c>
    </row>
    <row r="1087" spans="1:47" x14ac:dyDescent="0.35">
      <c r="A1087" t="str">
        <f>_xlfn.XLOOKUP(B1087,'country codes'!G:G,'country codes'!H:H,,0)</f>
        <v>Zambia</v>
      </c>
      <c r="B1087" s="34" t="s">
        <v>193</v>
      </c>
      <c r="C1087" s="41">
        <v>14744663</v>
      </c>
      <c r="D1087" s="34" t="s">
        <v>127</v>
      </c>
      <c r="E1087" s="34">
        <v>0</v>
      </c>
      <c r="F1087" s="41">
        <v>15234975.999999991</v>
      </c>
      <c r="G1087" s="34">
        <v>0</v>
      </c>
      <c r="I1087" s="34">
        <v>0</v>
      </c>
      <c r="K1087" s="34">
        <v>0</v>
      </c>
      <c r="M1087" s="34">
        <v>0</v>
      </c>
      <c r="O1087" s="34">
        <v>0</v>
      </c>
      <c r="P1087" s="41">
        <v>17835892.999999981</v>
      </c>
      <c r="Q1087" s="34">
        <v>1283</v>
      </c>
      <c r="R1087" s="34">
        <f t="shared" si="288"/>
        <v>1283</v>
      </c>
      <c r="T1087" s="34">
        <v>1846</v>
      </c>
      <c r="V1087" s="34">
        <v>41669</v>
      </c>
      <c r="X1087" s="34">
        <v>0</v>
      </c>
      <c r="Y1087" s="41">
        <v>20017675.000000004</v>
      </c>
      <c r="Z1087" s="34">
        <v>2421</v>
      </c>
      <c r="AA1087" s="34">
        <v>1262</v>
      </c>
      <c r="AB1087" s="35">
        <f t="shared" si="289"/>
        <v>0</v>
      </c>
      <c r="AC1087" s="35">
        <f t="shared" si="290"/>
        <v>1846</v>
      </c>
      <c r="AD1087" s="35">
        <f t="shared" si="291"/>
        <v>41669</v>
      </c>
      <c r="AE1087" s="70">
        <f t="shared" si="292"/>
        <v>0</v>
      </c>
      <c r="AF1087" s="70" t="str">
        <f t="shared" si="293"/>
        <v/>
      </c>
      <c r="AG1087" s="70">
        <f t="shared" si="294"/>
        <v>1283</v>
      </c>
      <c r="AH1087" s="70">
        <f t="shared" si="295"/>
        <v>2018</v>
      </c>
      <c r="AI1087" s="70">
        <f t="shared" si="296"/>
        <v>2421</v>
      </c>
      <c r="AJ1087" s="70">
        <f t="shared" si="297"/>
        <v>2022</v>
      </c>
      <c r="AK1087" s="70" t="str">
        <f t="shared" si="298"/>
        <v/>
      </c>
      <c r="AL1087" s="72">
        <f>IF(AK1087="Adjust",(_xlfn.XLOOKUP(A1087,'Adj factor'!A:A,'Adj factor'!I:I,,0)*AI1087),'Aggregate (2)'!AI1087)</f>
        <v>2421</v>
      </c>
      <c r="AM1087" s="72">
        <f t="shared" si="299"/>
        <v>2421</v>
      </c>
      <c r="AN1087" s="73" t="str">
        <f t="shared" si="300"/>
        <v>Increasing</v>
      </c>
      <c r="AO1087" s="42">
        <f>VLOOKUP(B1087,'Growthrates source'!A$2:H$49,8,FALSE)</f>
        <v>9.0528744101809888E-2</v>
      </c>
      <c r="AP1087" s="42">
        <f>VLOOKUP(B1087,'Growthrates source'!A$2:I$49,9,FALSE)</f>
        <v>5.4673730437993617E-2</v>
      </c>
      <c r="AQ1087" s="41">
        <f t="shared" si="301"/>
        <v>802.5621701473749</v>
      </c>
      <c r="AR1087" s="41">
        <f t="shared" si="302"/>
        <v>1486.9379754826555</v>
      </c>
      <c r="AS1087" s="43">
        <f t="shared" si="303"/>
        <v>0</v>
      </c>
      <c r="AT1087" s="43">
        <f t="shared" si="304"/>
        <v>0.71933600409018006</v>
      </c>
      <c r="AU1087" s="43">
        <f t="shared" si="305"/>
        <v>1.2094311652077474</v>
      </c>
    </row>
    <row r="1088" spans="1:47" x14ac:dyDescent="0.35">
      <c r="A1088" t="str">
        <f>_xlfn.XLOOKUP(B1088,'country codes'!G:G,'country codes'!H:H,,0)</f>
        <v>Zambia</v>
      </c>
      <c r="B1088" s="34" t="s">
        <v>193</v>
      </c>
      <c r="C1088" s="41">
        <v>14744664</v>
      </c>
      <c r="D1088" s="34" t="s">
        <v>61</v>
      </c>
      <c r="E1088" s="34">
        <v>0</v>
      </c>
      <c r="F1088" s="41">
        <v>15234975.999999991</v>
      </c>
      <c r="G1088" s="34">
        <v>0</v>
      </c>
      <c r="I1088" s="34">
        <v>0</v>
      </c>
      <c r="K1088" s="34">
        <v>0</v>
      </c>
      <c r="M1088" s="34">
        <v>0</v>
      </c>
      <c r="O1088" s="34">
        <v>66</v>
      </c>
      <c r="P1088" s="41">
        <v>17835892.999999981</v>
      </c>
      <c r="Q1088" s="34">
        <v>0</v>
      </c>
      <c r="R1088" s="34">
        <f t="shared" si="288"/>
        <v>404</v>
      </c>
      <c r="T1088" s="34">
        <v>0</v>
      </c>
      <c r="V1088" s="34">
        <v>0</v>
      </c>
      <c r="X1088" s="34">
        <v>0</v>
      </c>
      <c r="Y1088" s="41">
        <v>20017675.000000004</v>
      </c>
      <c r="Z1088" s="34">
        <v>0</v>
      </c>
      <c r="AA1088" s="34">
        <v>404</v>
      </c>
      <c r="AB1088" s="35">
        <f t="shared" si="289"/>
        <v>0</v>
      </c>
      <c r="AC1088" s="35">
        <f t="shared" si="290"/>
        <v>66</v>
      </c>
      <c r="AD1088" s="35">
        <f t="shared" si="291"/>
        <v>0</v>
      </c>
      <c r="AE1088" s="70">
        <f t="shared" si="292"/>
        <v>0</v>
      </c>
      <c r="AF1088" s="70" t="str">
        <f t="shared" si="293"/>
        <v/>
      </c>
      <c r="AG1088" s="70">
        <f t="shared" si="294"/>
        <v>404</v>
      </c>
      <c r="AH1088" s="70" t="str">
        <f t="shared" si="295"/>
        <v>2018 (triag)</v>
      </c>
      <c r="AI1088" s="70">
        <f t="shared" si="296"/>
        <v>404</v>
      </c>
      <c r="AJ1088" s="70" t="str">
        <f t="shared" si="297"/>
        <v>2018 (triag)</v>
      </c>
      <c r="AK1088" s="70" t="str">
        <f t="shared" si="298"/>
        <v/>
      </c>
      <c r="AL1088" s="72">
        <f>IF(AK1088="Adjust",(_xlfn.XLOOKUP(A1088,'Adj factor'!A:A,'Adj factor'!I:I,,0)*AI1088),'Aggregate (2)'!AI1088)</f>
        <v>404</v>
      </c>
      <c r="AM1088" s="83">
        <f>689+85</f>
        <v>774</v>
      </c>
      <c r="AN1088" s="73" t="str">
        <f t="shared" si="300"/>
        <v>No change</v>
      </c>
      <c r="AO1088" s="42">
        <f>VLOOKUP(B1088,'Growthrates source'!A$2:H$49,8,FALSE)</f>
        <v>9.0528744101809888E-2</v>
      </c>
      <c r="AP1088" s="42">
        <f>VLOOKUP(B1088,'Growthrates source'!A$2:I$49,9,FALSE)</f>
        <v>5.4673730437993617E-2</v>
      </c>
      <c r="AQ1088" s="41">
        <f t="shared" si="301"/>
        <v>256.92164559392984</v>
      </c>
      <c r="AR1088" s="41">
        <f t="shared" si="302"/>
        <v>476.0086704397724</v>
      </c>
      <c r="AS1088" s="43">
        <f t="shared" si="303"/>
        <v>0</v>
      </c>
      <c r="AT1088" s="43">
        <f t="shared" si="304"/>
        <v>0.22650954454593353</v>
      </c>
      <c r="AU1088" s="43">
        <f t="shared" si="305"/>
        <v>0.38665829073556235</v>
      </c>
    </row>
    <row r="1089" spans="1:47" x14ac:dyDescent="0.35">
      <c r="A1089" t="str">
        <f>_xlfn.XLOOKUP(B1089,'country codes'!G:G,'country codes'!H:H,,0)</f>
        <v>Zambia</v>
      </c>
      <c r="B1089" s="34" t="s">
        <v>193</v>
      </c>
      <c r="C1089" s="41">
        <v>14744665</v>
      </c>
      <c r="D1089" s="34" t="s">
        <v>62</v>
      </c>
      <c r="E1089" s="34">
        <v>0</v>
      </c>
      <c r="F1089" s="41">
        <v>15234975.999999991</v>
      </c>
      <c r="G1089" s="34">
        <v>0</v>
      </c>
      <c r="I1089" s="34">
        <v>0</v>
      </c>
      <c r="K1089" s="34">
        <v>0</v>
      </c>
      <c r="M1089" s="34">
        <v>0</v>
      </c>
      <c r="O1089" s="34">
        <v>0</v>
      </c>
      <c r="P1089" s="41">
        <v>17835892.999999981</v>
      </c>
      <c r="Q1089" s="34">
        <v>0</v>
      </c>
      <c r="R1089" s="34">
        <f t="shared" si="288"/>
        <v>2016</v>
      </c>
      <c r="T1089" s="34">
        <v>0</v>
      </c>
      <c r="V1089" s="34">
        <v>3330</v>
      </c>
      <c r="X1089" s="34">
        <v>0</v>
      </c>
      <c r="Y1089" s="41">
        <v>20017675.000000004</v>
      </c>
      <c r="Z1089" s="34">
        <v>0</v>
      </c>
      <c r="AA1089" s="34">
        <v>2016</v>
      </c>
      <c r="AB1089" s="35">
        <f t="shared" si="289"/>
        <v>0</v>
      </c>
      <c r="AC1089" s="35">
        <f t="shared" si="290"/>
        <v>0</v>
      </c>
      <c r="AD1089" s="35">
        <f t="shared" si="291"/>
        <v>3330</v>
      </c>
      <c r="AE1089" s="70">
        <f t="shared" si="292"/>
        <v>0</v>
      </c>
      <c r="AF1089" s="70" t="str">
        <f t="shared" si="293"/>
        <v/>
      </c>
      <c r="AG1089" s="70">
        <f t="shared" si="294"/>
        <v>2016</v>
      </c>
      <c r="AH1089" s="70" t="str">
        <f t="shared" si="295"/>
        <v>2018 (triag)</v>
      </c>
      <c r="AI1089" s="70">
        <f t="shared" si="296"/>
        <v>3330</v>
      </c>
      <c r="AJ1089" s="70">
        <f t="shared" si="297"/>
        <v>2020</v>
      </c>
      <c r="AK1089" s="70" t="str">
        <f t="shared" si="298"/>
        <v/>
      </c>
      <c r="AL1089" s="72">
        <f>IF(AK1089="Adjust",(_xlfn.XLOOKUP(A1089,'Adj factor'!A:A,'Adj factor'!I:I,,0)*AI1089),'Aggregate (2)'!AI1089)</f>
        <v>3330</v>
      </c>
      <c r="AM1089" s="72">
        <f t="shared" si="299"/>
        <v>3330</v>
      </c>
      <c r="AN1089" s="73" t="str">
        <f t="shared" si="300"/>
        <v>Increasing</v>
      </c>
      <c r="AO1089" s="42">
        <f>VLOOKUP(B1089,'Growthrates source'!A$2:H$49,8,FALSE)</f>
        <v>9.0528744101809888E-2</v>
      </c>
      <c r="AP1089" s="42">
        <f>VLOOKUP(B1089,'Growthrates source'!A$2:I$49,9,FALSE)</f>
        <v>5.4673730437993617E-2</v>
      </c>
      <c r="AQ1089" s="41">
        <f t="shared" si="301"/>
        <v>1282.0644493004024</v>
      </c>
      <c r="AR1089" s="41">
        <f t="shared" si="302"/>
        <v>2375.3303950657951</v>
      </c>
      <c r="AS1089" s="43">
        <f t="shared" si="303"/>
        <v>0</v>
      </c>
      <c r="AT1089" s="43">
        <f t="shared" si="304"/>
        <v>1.1303050539717872</v>
      </c>
      <c r="AU1089" s="43">
        <f t="shared" si="305"/>
        <v>1.6635298554902103</v>
      </c>
    </row>
    <row r="1090" spans="1:47" x14ac:dyDescent="0.35">
      <c r="A1090" t="str">
        <f>_xlfn.XLOOKUP(B1090,'country codes'!G:G,'country codes'!H:H,,0)</f>
        <v>Zambia</v>
      </c>
      <c r="B1090" s="34" t="s">
        <v>193</v>
      </c>
      <c r="C1090" s="41">
        <v>14744666</v>
      </c>
      <c r="D1090" s="34" t="s">
        <v>227</v>
      </c>
      <c r="E1090" s="34">
        <v>0</v>
      </c>
      <c r="F1090" s="41">
        <v>15234975.999999991</v>
      </c>
      <c r="G1090" s="34">
        <v>0</v>
      </c>
      <c r="I1090" s="34">
        <v>0</v>
      </c>
      <c r="K1090" s="34">
        <v>0</v>
      </c>
      <c r="M1090" s="34">
        <v>0</v>
      </c>
      <c r="O1090" s="34">
        <v>0</v>
      </c>
      <c r="P1090" s="41">
        <v>17835892.999999981</v>
      </c>
      <c r="Q1090" s="34">
        <v>119</v>
      </c>
      <c r="R1090" s="34">
        <f t="shared" si="288"/>
        <v>119</v>
      </c>
      <c r="T1090" s="34">
        <v>0</v>
      </c>
      <c r="V1090" s="34">
        <v>0</v>
      </c>
      <c r="X1090" s="34">
        <v>0</v>
      </c>
      <c r="Y1090" s="41">
        <v>20017675.000000004</v>
      </c>
      <c r="Z1090" s="34">
        <v>0</v>
      </c>
      <c r="AA1090" s="34">
        <v>0</v>
      </c>
      <c r="AB1090" s="35">
        <f t="shared" si="289"/>
        <v>0</v>
      </c>
      <c r="AC1090" s="35">
        <f t="shared" si="290"/>
        <v>119</v>
      </c>
      <c r="AD1090" s="35">
        <f t="shared" si="291"/>
        <v>0</v>
      </c>
      <c r="AE1090" s="70">
        <f t="shared" si="292"/>
        <v>0</v>
      </c>
      <c r="AF1090" s="70" t="str">
        <f t="shared" si="293"/>
        <v/>
      </c>
      <c r="AG1090" s="70">
        <f t="shared" si="294"/>
        <v>119</v>
      </c>
      <c r="AH1090" s="70">
        <f t="shared" si="295"/>
        <v>2018</v>
      </c>
      <c r="AI1090" s="70">
        <f t="shared" si="296"/>
        <v>119</v>
      </c>
      <c r="AJ1090" s="70">
        <f t="shared" si="297"/>
        <v>2018</v>
      </c>
      <c r="AK1090" s="70" t="str">
        <f t="shared" si="298"/>
        <v/>
      </c>
      <c r="AL1090" s="72">
        <f>IF(AK1090="Adjust",(_xlfn.XLOOKUP(A1090,'Adj factor'!A:A,'Adj factor'!I:I,,0)*AI1090),'Aggregate (2)'!AI1090)</f>
        <v>119</v>
      </c>
      <c r="AM1090" s="72">
        <f t="shared" si="299"/>
        <v>119</v>
      </c>
      <c r="AN1090" s="73" t="str">
        <f t="shared" si="300"/>
        <v>No change</v>
      </c>
      <c r="AO1090" s="42">
        <f>VLOOKUP(B1090,'Growthrates source'!A$2:H$49,8,FALSE)</f>
        <v>9.0528744101809888E-2</v>
      </c>
      <c r="AP1090" s="42">
        <f>VLOOKUP(B1090,'Growthrates source'!A$2:I$49,9,FALSE)</f>
        <v>5.4673730437993617E-2</v>
      </c>
      <c r="AQ1090" s="41">
        <f t="shared" si="301"/>
        <v>0</v>
      </c>
      <c r="AR1090" s="41">
        <f t="shared" si="302"/>
        <v>0</v>
      </c>
      <c r="AS1090" s="43">
        <f t="shared" si="303"/>
        <v>0</v>
      </c>
      <c r="AT1090" s="43">
        <f t="shared" si="304"/>
        <v>6.6719395546945767E-2</v>
      </c>
      <c r="AU1090" s="43">
        <f t="shared" si="305"/>
        <v>5.944746330430481E-2</v>
      </c>
    </row>
    <row r="1091" spans="1:47" x14ac:dyDescent="0.35">
      <c r="A1091" t="str">
        <f>_xlfn.XLOOKUP(B1091,'country codes'!G:G,'country codes'!H:H,,0)</f>
        <v>Zambia</v>
      </c>
      <c r="B1091" s="34" t="s">
        <v>193</v>
      </c>
      <c r="C1091" s="41">
        <v>14744667</v>
      </c>
      <c r="D1091" s="34" t="s">
        <v>228</v>
      </c>
      <c r="E1091" s="34">
        <v>0</v>
      </c>
      <c r="F1091" s="41">
        <v>15234975.999999991</v>
      </c>
      <c r="G1091" s="34">
        <v>0</v>
      </c>
      <c r="I1091" s="34">
        <v>0</v>
      </c>
      <c r="K1091" s="34">
        <v>0</v>
      </c>
      <c r="M1091" s="34">
        <v>0</v>
      </c>
      <c r="O1091" s="34">
        <v>0</v>
      </c>
      <c r="P1091" s="41">
        <v>17835892.999999981</v>
      </c>
      <c r="Q1091" s="34">
        <v>0</v>
      </c>
      <c r="R1091" s="34">
        <f t="shared" ref="R1091:R1153" si="306">MAX(Q1091,AA1091)</f>
        <v>0</v>
      </c>
      <c r="T1091" s="34">
        <v>0</v>
      </c>
      <c r="V1091" s="34">
        <v>0</v>
      </c>
      <c r="X1091" s="34">
        <v>0</v>
      </c>
      <c r="Y1091" s="41">
        <v>20017675.000000004</v>
      </c>
      <c r="Z1091" s="34">
        <v>0</v>
      </c>
      <c r="AA1091" s="34">
        <v>0</v>
      </c>
      <c r="AB1091" s="35">
        <f t="shared" ref="AB1091:AB1153" si="307">MAX(G1091,E1091,I1091,K1091)</f>
        <v>0</v>
      </c>
      <c r="AC1091" s="35">
        <f t="shared" ref="AC1091:AC1153" si="308">MAX(M1091,O1091,Q1091,T1091)</f>
        <v>0</v>
      </c>
      <c r="AD1091" s="35">
        <f t="shared" ref="AD1091:AD1153" si="309">MAX(V1091,X1091,Z1091)</f>
        <v>0</v>
      </c>
      <c r="AE1091" s="70">
        <f t="shared" ref="AE1091:AE1153" si="310">IF(G1091&gt;0,G1091,IF(E1091&gt;0,E1091,IF(I1091&gt;0,I1091,K1091)))</f>
        <v>0</v>
      </c>
      <c r="AF1091" s="70" t="str">
        <f t="shared" ref="AF1091:AF1153" si="311">IF(AE1091&gt;0,_xlfn.XLOOKUP(AE1091,$B1091:$K1091,$B$1:$K$1,,0),"")</f>
        <v/>
      </c>
      <c r="AG1091" s="70">
        <f t="shared" ref="AG1091:AG1153" si="312">IF(R1091&gt;0,R1091,IF(O1091&gt;0,O1091,T1091))</f>
        <v>0</v>
      </c>
      <c r="AH1091" s="70" t="str">
        <f t="shared" ref="AH1091:AH1153" si="313">IF(AG1091&gt;0,_xlfn.XLOOKUP(AG1091,$L1091:$T1091,$L$1:$T$1,,0),"")</f>
        <v/>
      </c>
      <c r="AI1091" s="70">
        <f t="shared" ref="AI1091:AI1153" si="314">IF((IF(Z1091&gt;0,Z1091,IF(X1091&gt;0,X1091,IF(V1091&gt;0,V1091,T1091))))=0,AG1091,IF(Z1091&gt;0,Z1091,IF(X1091&gt;0,X1091,IF(V1091&gt;0,V1091,T1091))))</f>
        <v>0</v>
      </c>
      <c r="AJ1091" s="70" t="str">
        <f t="shared" ref="AJ1091:AJ1153" si="315">IFERROR(IF(AI1091&gt;0,_xlfn.XLOOKUP(AI1091,$V1091:$Z1091,$V$1:$Z$1,,0),""),AH1091)</f>
        <v/>
      </c>
      <c r="AK1091" s="70" t="str">
        <f t="shared" ref="AK1091:AK1153" si="316">IF(AI1091&lt;AG1091,"Adjust","")</f>
        <v/>
      </c>
      <c r="AL1091" s="72">
        <f>IF(AK1091="Adjust",(_xlfn.XLOOKUP(A1091,'Adj factor'!A:A,'Adj factor'!I:I,,0)*AI1091),'Aggregate (2)'!AI1091)</f>
        <v>0</v>
      </c>
      <c r="AM1091" s="72">
        <f t="shared" ref="AM1091:AM1153" si="317">IF(AL1091&lt;AG1091,AG1091,AL1091)</f>
        <v>0</v>
      </c>
      <c r="AN1091" s="73" t="str">
        <f t="shared" ref="AN1091:AN1153" si="318">IF(AL1091&gt;AG1091,"Increasing",IF(AL1091&lt;AG1091,"Decreasing","No change"))</f>
        <v>No change</v>
      </c>
      <c r="AO1091" s="42">
        <f>VLOOKUP(B1091,'Growthrates source'!A$2:H$49,8,FALSE)</f>
        <v>9.0528744101809888E-2</v>
      </c>
      <c r="AP1091" s="42">
        <f>VLOOKUP(B1091,'Growthrates source'!A$2:I$49,9,FALSE)</f>
        <v>5.4673730437993617E-2</v>
      </c>
      <c r="AQ1091" s="41">
        <f t="shared" ref="AQ1091:AQ1153" si="319">AA1091/(EXP(AO1091*5))</f>
        <v>0</v>
      </c>
      <c r="AR1091" s="41">
        <f t="shared" ref="AR1091:AR1153" si="320">AA1091*EXP(AP1091*3)</f>
        <v>0</v>
      </c>
      <c r="AS1091" s="43">
        <f t="shared" ref="AS1091:AS1153" si="321">(AE1091*10000)/F1091</f>
        <v>0</v>
      </c>
      <c r="AT1091" s="43">
        <f t="shared" ref="AT1091:AT1153" si="322">(AG1091*10000)/P1091</f>
        <v>0</v>
      </c>
      <c r="AU1091" s="43">
        <f t="shared" ref="AU1091:AU1153" si="323">(AM1091*10000)/Y1091</f>
        <v>0</v>
      </c>
    </row>
    <row r="1092" spans="1:47" x14ac:dyDescent="0.35">
      <c r="A1092" t="str">
        <f>_xlfn.XLOOKUP(B1092,'country codes'!G:G,'country codes'!H:H,,0)</f>
        <v>Zambia</v>
      </c>
      <c r="B1092" s="34" t="s">
        <v>193</v>
      </c>
      <c r="C1092" s="41">
        <v>14744668</v>
      </c>
      <c r="D1092" s="34" t="s">
        <v>229</v>
      </c>
      <c r="E1092" s="34">
        <v>53</v>
      </c>
      <c r="F1092" s="41">
        <v>15234975.999999991</v>
      </c>
      <c r="G1092" s="34">
        <v>0</v>
      </c>
      <c r="I1092" s="34">
        <v>0</v>
      </c>
      <c r="K1092" s="34">
        <v>0</v>
      </c>
      <c r="M1092" s="34">
        <v>0</v>
      </c>
      <c r="O1092" s="34">
        <v>0</v>
      </c>
      <c r="P1092" s="41">
        <v>17835892.999999981</v>
      </c>
      <c r="Q1092" s="34">
        <v>0</v>
      </c>
      <c r="R1092" s="34">
        <f t="shared" si="306"/>
        <v>0</v>
      </c>
      <c r="T1092" s="34">
        <v>0</v>
      </c>
      <c r="V1092" s="34">
        <v>0</v>
      </c>
      <c r="X1092" s="34">
        <v>0</v>
      </c>
      <c r="Y1092" s="41">
        <v>20017675.000000004</v>
      </c>
      <c r="Z1092" s="34">
        <v>28</v>
      </c>
      <c r="AA1092" s="34">
        <v>0</v>
      </c>
      <c r="AB1092" s="35">
        <f t="shared" si="307"/>
        <v>53</v>
      </c>
      <c r="AC1092" s="35">
        <f t="shared" si="308"/>
        <v>0</v>
      </c>
      <c r="AD1092" s="35">
        <f t="shared" si="309"/>
        <v>28</v>
      </c>
      <c r="AE1092" s="70">
        <f t="shared" si="310"/>
        <v>53</v>
      </c>
      <c r="AF1092" s="70">
        <f t="shared" si="311"/>
        <v>2012</v>
      </c>
      <c r="AG1092" s="70">
        <f t="shared" si="312"/>
        <v>0</v>
      </c>
      <c r="AH1092" s="70" t="str">
        <f t="shared" si="313"/>
        <v/>
      </c>
      <c r="AI1092" s="70">
        <f t="shared" si="314"/>
        <v>28</v>
      </c>
      <c r="AJ1092" s="70">
        <f t="shared" si="315"/>
        <v>2022</v>
      </c>
      <c r="AK1092" s="70" t="str">
        <f t="shared" si="316"/>
        <v/>
      </c>
      <c r="AL1092" s="72">
        <f>IF(AK1092="Adjust",(_xlfn.XLOOKUP(A1092,'Adj factor'!A:A,'Adj factor'!I:I,,0)*AI1092),'Aggregate (2)'!AI1092)</f>
        <v>28</v>
      </c>
      <c r="AM1092" s="72">
        <f t="shared" si="317"/>
        <v>28</v>
      </c>
      <c r="AN1092" s="73" t="str">
        <f t="shared" si="318"/>
        <v>Increasing</v>
      </c>
      <c r="AO1092" s="42">
        <f>VLOOKUP(B1092,'Growthrates source'!A$2:H$49,8,FALSE)</f>
        <v>9.0528744101809888E-2</v>
      </c>
      <c r="AP1092" s="42">
        <f>VLOOKUP(B1092,'Growthrates source'!A$2:I$49,9,FALSE)</f>
        <v>5.4673730437993617E-2</v>
      </c>
      <c r="AQ1092" s="41">
        <f t="shared" si="319"/>
        <v>0</v>
      </c>
      <c r="AR1092" s="41">
        <f t="shared" si="320"/>
        <v>0</v>
      </c>
      <c r="AS1092" s="43">
        <f t="shared" si="321"/>
        <v>3.4788371179580481E-2</v>
      </c>
      <c r="AT1092" s="43">
        <f t="shared" si="322"/>
        <v>0</v>
      </c>
      <c r="AU1092" s="43">
        <f t="shared" si="323"/>
        <v>1.3987638424542308E-2</v>
      </c>
    </row>
    <row r="1093" spans="1:47" x14ac:dyDescent="0.35">
      <c r="A1093" t="str">
        <f>_xlfn.XLOOKUP(B1093,'country codes'!G:G,'country codes'!H:H,,0)</f>
        <v>Zambia</v>
      </c>
      <c r="B1093" s="34" t="s">
        <v>193</v>
      </c>
      <c r="C1093" s="41">
        <v>14744669</v>
      </c>
      <c r="D1093" s="34" t="s">
        <v>133</v>
      </c>
      <c r="E1093" s="34">
        <v>184</v>
      </c>
      <c r="F1093" s="41">
        <v>15234975.999999991</v>
      </c>
      <c r="G1093" s="34">
        <v>0</v>
      </c>
      <c r="I1093" s="34">
        <v>0</v>
      </c>
      <c r="K1093" s="34">
        <v>0</v>
      </c>
      <c r="M1093" s="34">
        <v>921</v>
      </c>
      <c r="O1093" s="34">
        <v>0</v>
      </c>
      <c r="P1093" s="41">
        <v>17835892.999999981</v>
      </c>
      <c r="Q1093" s="34">
        <v>18</v>
      </c>
      <c r="R1093" s="34">
        <f t="shared" si="306"/>
        <v>18</v>
      </c>
      <c r="T1093" s="34">
        <v>18</v>
      </c>
      <c r="V1093" s="34">
        <v>19</v>
      </c>
      <c r="X1093" s="34">
        <v>19</v>
      </c>
      <c r="Y1093" s="41">
        <v>20017675.000000004</v>
      </c>
      <c r="Z1093" s="34">
        <v>388</v>
      </c>
      <c r="AA1093" s="34">
        <v>0</v>
      </c>
      <c r="AB1093" s="35">
        <f t="shared" si="307"/>
        <v>184</v>
      </c>
      <c r="AC1093" s="35">
        <f t="shared" si="308"/>
        <v>921</v>
      </c>
      <c r="AD1093" s="35">
        <f t="shared" si="309"/>
        <v>388</v>
      </c>
      <c r="AE1093" s="70">
        <f t="shared" si="310"/>
        <v>184</v>
      </c>
      <c r="AF1093" s="70">
        <f t="shared" si="311"/>
        <v>2012</v>
      </c>
      <c r="AG1093" s="70">
        <f t="shared" si="312"/>
        <v>18</v>
      </c>
      <c r="AH1093" s="70">
        <f t="shared" si="313"/>
        <v>2018</v>
      </c>
      <c r="AI1093" s="70">
        <f t="shared" si="314"/>
        <v>388</v>
      </c>
      <c r="AJ1093" s="70">
        <f t="shared" si="315"/>
        <v>2022</v>
      </c>
      <c r="AK1093" s="70" t="str">
        <f t="shared" si="316"/>
        <v/>
      </c>
      <c r="AL1093" s="72">
        <f>IF(AK1093="Adjust",(_xlfn.XLOOKUP(A1093,'Adj factor'!A:A,'Adj factor'!I:I,,0)*AI1093),'Aggregate (2)'!AI1093)</f>
        <v>388</v>
      </c>
      <c r="AM1093" s="83">
        <v>641</v>
      </c>
      <c r="AN1093" s="73" t="str">
        <f t="shared" si="318"/>
        <v>Increasing</v>
      </c>
      <c r="AO1093" s="42">
        <f>VLOOKUP(B1093,'Growthrates source'!A$2:H$49,8,FALSE)</f>
        <v>9.0528744101809888E-2</v>
      </c>
      <c r="AP1093" s="42">
        <f>VLOOKUP(B1093,'Growthrates source'!A$2:I$49,9,FALSE)</f>
        <v>5.4673730437993617E-2</v>
      </c>
      <c r="AQ1093" s="41">
        <f t="shared" si="319"/>
        <v>0</v>
      </c>
      <c r="AR1093" s="41">
        <f t="shared" si="320"/>
        <v>0</v>
      </c>
      <c r="AS1093" s="43">
        <f t="shared" si="321"/>
        <v>0.12077472258571337</v>
      </c>
      <c r="AT1093" s="43">
        <f t="shared" si="322"/>
        <v>1.0092009410462385E-2</v>
      </c>
      <c r="AU1093" s="43">
        <f t="shared" si="323"/>
        <v>0.32021700821898641</v>
      </c>
    </row>
    <row r="1094" spans="1:47" x14ac:dyDescent="0.35">
      <c r="A1094" t="str">
        <f>_xlfn.XLOOKUP(B1094,'country codes'!G:G,'country codes'!H:H,,0)</f>
        <v>Zambia</v>
      </c>
      <c r="B1094" s="34" t="s">
        <v>193</v>
      </c>
      <c r="C1094" s="41">
        <v>14744670</v>
      </c>
      <c r="D1094" s="34" t="s">
        <v>230</v>
      </c>
      <c r="E1094" s="34">
        <v>0</v>
      </c>
      <c r="F1094" s="41">
        <v>15234975.999999991</v>
      </c>
      <c r="G1094" s="34">
        <v>0</v>
      </c>
      <c r="I1094" s="34">
        <v>0</v>
      </c>
      <c r="K1094" s="34">
        <v>0</v>
      </c>
      <c r="M1094" s="34">
        <v>0</v>
      </c>
      <c r="O1094" s="34">
        <v>0</v>
      </c>
      <c r="P1094" s="41">
        <v>17835892.999999981</v>
      </c>
      <c r="Q1094" s="34">
        <v>0</v>
      </c>
      <c r="R1094" s="34">
        <f t="shared" si="306"/>
        <v>2617</v>
      </c>
      <c r="T1094" s="34">
        <v>0</v>
      </c>
      <c r="V1094" s="34">
        <v>0</v>
      </c>
      <c r="X1094" s="34">
        <v>0</v>
      </c>
      <c r="Y1094" s="41">
        <v>20017675.000000004</v>
      </c>
      <c r="Z1094" s="34">
        <v>7144</v>
      </c>
      <c r="AA1094" s="34">
        <v>2617</v>
      </c>
      <c r="AB1094" s="35">
        <f t="shared" si="307"/>
        <v>0</v>
      </c>
      <c r="AC1094" s="35">
        <f t="shared" si="308"/>
        <v>0</v>
      </c>
      <c r="AD1094" s="35">
        <f t="shared" si="309"/>
        <v>7144</v>
      </c>
      <c r="AE1094" s="70">
        <f t="shared" si="310"/>
        <v>0</v>
      </c>
      <c r="AF1094" s="70" t="str">
        <f t="shared" si="311"/>
        <v/>
      </c>
      <c r="AG1094" s="70">
        <f t="shared" si="312"/>
        <v>2617</v>
      </c>
      <c r="AH1094" s="70" t="str">
        <f t="shared" si="313"/>
        <v>2018 (triag)</v>
      </c>
      <c r="AI1094" s="70">
        <f t="shared" si="314"/>
        <v>7144</v>
      </c>
      <c r="AJ1094" s="70">
        <f t="shared" si="315"/>
        <v>2022</v>
      </c>
      <c r="AK1094" s="70" t="str">
        <f t="shared" si="316"/>
        <v/>
      </c>
      <c r="AL1094" s="72">
        <f>IF(AK1094="Adjust",(_xlfn.XLOOKUP(A1094,'Adj factor'!A:A,'Adj factor'!I:I,,0)*AI1094),'Aggregate (2)'!AI1094)</f>
        <v>7144</v>
      </c>
      <c r="AM1094" s="72">
        <f t="shared" si="317"/>
        <v>7144</v>
      </c>
      <c r="AN1094" s="73" t="str">
        <f t="shared" si="318"/>
        <v>Increasing</v>
      </c>
      <c r="AO1094" s="42">
        <f>VLOOKUP(B1094,'Growthrates source'!A$2:H$49,8,FALSE)</f>
        <v>9.0528744101809888E-2</v>
      </c>
      <c r="AP1094" s="42">
        <f>VLOOKUP(B1094,'Growthrates source'!A$2:I$49,9,FALSE)</f>
        <v>5.4673730437993617E-2</v>
      </c>
      <c r="AQ1094" s="41">
        <f t="shared" si="319"/>
        <v>1664.2671943547386</v>
      </c>
      <c r="AR1094" s="41">
        <f t="shared" si="320"/>
        <v>3083.4522043091197</v>
      </c>
      <c r="AS1094" s="43">
        <f t="shared" si="321"/>
        <v>0</v>
      </c>
      <c r="AT1094" s="43">
        <f t="shared" si="322"/>
        <v>1.4672660348433368</v>
      </c>
      <c r="AU1094" s="43">
        <f t="shared" si="323"/>
        <v>3.5688460323189375</v>
      </c>
    </row>
    <row r="1095" spans="1:47" x14ac:dyDescent="0.35">
      <c r="A1095" t="str">
        <f>_xlfn.XLOOKUP(B1095,'country codes'!G:G,'country codes'!H:H,,0)</f>
        <v>Zambia</v>
      </c>
      <c r="B1095" s="34" t="s">
        <v>193</v>
      </c>
      <c r="C1095" s="41">
        <v>14744671</v>
      </c>
      <c r="D1095" s="34" t="s">
        <v>136</v>
      </c>
      <c r="E1095" s="34">
        <v>500</v>
      </c>
      <c r="F1095" s="41">
        <v>15234975.999999991</v>
      </c>
      <c r="G1095" s="34">
        <v>0</v>
      </c>
      <c r="I1095" s="34">
        <v>0</v>
      </c>
      <c r="K1095" s="34">
        <v>0</v>
      </c>
      <c r="M1095" s="34">
        <v>419</v>
      </c>
      <c r="O1095" s="34">
        <v>0</v>
      </c>
      <c r="P1095" s="41">
        <v>17835892.999999981</v>
      </c>
      <c r="Q1095" s="34">
        <v>761</v>
      </c>
      <c r="R1095" s="34">
        <f t="shared" si="306"/>
        <v>761</v>
      </c>
      <c r="T1095" s="34">
        <v>929</v>
      </c>
      <c r="V1095" s="34">
        <v>1075</v>
      </c>
      <c r="X1095" s="34">
        <v>1375</v>
      </c>
      <c r="Y1095" s="41">
        <v>20017675.000000004</v>
      </c>
      <c r="Z1095" s="34">
        <v>2633</v>
      </c>
      <c r="AA1095" s="34">
        <v>602</v>
      </c>
      <c r="AB1095" s="35">
        <f t="shared" si="307"/>
        <v>500</v>
      </c>
      <c r="AC1095" s="35">
        <f t="shared" si="308"/>
        <v>929</v>
      </c>
      <c r="AD1095" s="35">
        <f t="shared" si="309"/>
        <v>2633</v>
      </c>
      <c r="AE1095" s="70">
        <f t="shared" si="310"/>
        <v>500</v>
      </c>
      <c r="AF1095" s="70">
        <f t="shared" si="311"/>
        <v>2012</v>
      </c>
      <c r="AG1095" s="70">
        <f t="shared" si="312"/>
        <v>761</v>
      </c>
      <c r="AH1095" s="70">
        <f t="shared" si="313"/>
        <v>2018</v>
      </c>
      <c r="AI1095" s="70">
        <f t="shared" si="314"/>
        <v>2633</v>
      </c>
      <c r="AJ1095" s="70">
        <f t="shared" si="315"/>
        <v>2022</v>
      </c>
      <c r="AK1095" s="70" t="str">
        <f t="shared" si="316"/>
        <v/>
      </c>
      <c r="AL1095" s="72">
        <f>IF(AK1095="Adjust",(_xlfn.XLOOKUP(A1095,'Adj factor'!A:A,'Adj factor'!I:I,,0)*AI1095),'Aggregate (2)'!AI1095)</f>
        <v>2633</v>
      </c>
      <c r="AM1095" s="72">
        <f t="shared" si="317"/>
        <v>2633</v>
      </c>
      <c r="AN1095" s="73" t="str">
        <f t="shared" si="318"/>
        <v>Increasing</v>
      </c>
      <c r="AO1095" s="42">
        <f>VLOOKUP(B1095,'Growthrates source'!A$2:H$49,8,FALSE)</f>
        <v>9.0528744101809888E-2</v>
      </c>
      <c r="AP1095" s="42">
        <f>VLOOKUP(B1095,'Growthrates source'!A$2:I$49,9,FALSE)</f>
        <v>5.4673730437993617E-2</v>
      </c>
      <c r="AQ1095" s="41">
        <f t="shared" si="319"/>
        <v>382.83868972164794</v>
      </c>
      <c r="AR1095" s="41">
        <f t="shared" si="320"/>
        <v>709.30004852659158</v>
      </c>
      <c r="AS1095" s="43">
        <f t="shared" si="321"/>
        <v>0.32819218093943853</v>
      </c>
      <c r="AT1095" s="43">
        <f t="shared" si="322"/>
        <v>0.42666773118677087</v>
      </c>
      <c r="AU1095" s="43">
        <f t="shared" si="323"/>
        <v>1.3153375704221393</v>
      </c>
    </row>
    <row r="1096" spans="1:47" x14ac:dyDescent="0.35">
      <c r="A1096" t="str">
        <f>_xlfn.XLOOKUP(B1096,'country codes'!G:G,'country codes'!H:H,,0)</f>
        <v>Zambia</v>
      </c>
      <c r="B1096" s="34" t="s">
        <v>193</v>
      </c>
      <c r="C1096" s="41">
        <v>14744672</v>
      </c>
      <c r="D1096" s="34" t="s">
        <v>231</v>
      </c>
      <c r="E1096" s="34">
        <v>0</v>
      </c>
      <c r="F1096" s="41">
        <v>15234975.999999991</v>
      </c>
      <c r="G1096" s="34">
        <v>0</v>
      </c>
      <c r="I1096" s="34">
        <v>0</v>
      </c>
      <c r="K1096" s="34">
        <v>0</v>
      </c>
      <c r="M1096" s="34">
        <v>0</v>
      </c>
      <c r="O1096" s="34">
        <v>0</v>
      </c>
      <c r="P1096" s="41">
        <v>17835892.999999981</v>
      </c>
      <c r="Q1096" s="34">
        <v>67</v>
      </c>
      <c r="R1096" s="34">
        <f t="shared" si="306"/>
        <v>1232</v>
      </c>
      <c r="T1096" s="34">
        <v>0</v>
      </c>
      <c r="V1096" s="34">
        <v>0</v>
      </c>
      <c r="X1096" s="34">
        <v>0</v>
      </c>
      <c r="Y1096" s="41">
        <v>20017675.000000004</v>
      </c>
      <c r="Z1096" s="34">
        <v>0</v>
      </c>
      <c r="AA1096" s="34">
        <v>1232</v>
      </c>
      <c r="AB1096" s="35">
        <f t="shared" si="307"/>
        <v>0</v>
      </c>
      <c r="AC1096" s="35">
        <f t="shared" si="308"/>
        <v>67</v>
      </c>
      <c r="AD1096" s="35">
        <f t="shared" si="309"/>
        <v>0</v>
      </c>
      <c r="AE1096" s="70">
        <f t="shared" si="310"/>
        <v>0</v>
      </c>
      <c r="AF1096" s="70" t="str">
        <f t="shared" si="311"/>
        <v/>
      </c>
      <c r="AG1096" s="70">
        <f t="shared" si="312"/>
        <v>1232</v>
      </c>
      <c r="AH1096" s="70" t="str">
        <f t="shared" si="313"/>
        <v>2018 (triag)</v>
      </c>
      <c r="AI1096" s="70">
        <f t="shared" si="314"/>
        <v>1232</v>
      </c>
      <c r="AJ1096" s="70" t="str">
        <f t="shared" si="315"/>
        <v>2018 (triag)</v>
      </c>
      <c r="AK1096" s="70" t="str">
        <f t="shared" si="316"/>
        <v/>
      </c>
      <c r="AL1096" s="72">
        <f>IF(AK1096="Adjust",(_xlfn.XLOOKUP(A1096,'Adj factor'!A:A,'Adj factor'!I:I,,0)*AI1096),'Aggregate (2)'!AI1096)</f>
        <v>1232</v>
      </c>
      <c r="AM1096" s="72">
        <f t="shared" si="317"/>
        <v>1232</v>
      </c>
      <c r="AN1096" s="73" t="str">
        <f t="shared" si="318"/>
        <v>No change</v>
      </c>
      <c r="AO1096" s="42">
        <f>VLOOKUP(B1096,'Growthrates source'!A$2:H$49,8,FALSE)</f>
        <v>9.0528744101809888E-2</v>
      </c>
      <c r="AP1096" s="42">
        <f>VLOOKUP(B1096,'Growthrates source'!A$2:I$49,9,FALSE)</f>
        <v>5.4673730437993617E-2</v>
      </c>
      <c r="AQ1096" s="41">
        <f t="shared" si="319"/>
        <v>783.48383012802367</v>
      </c>
      <c r="AR1096" s="41">
        <f t="shared" si="320"/>
        <v>1451.5907969846526</v>
      </c>
      <c r="AS1096" s="43">
        <f t="shared" si="321"/>
        <v>0</v>
      </c>
      <c r="AT1096" s="43">
        <f t="shared" si="322"/>
        <v>0.69074197742720322</v>
      </c>
      <c r="AU1096" s="43">
        <f t="shared" si="323"/>
        <v>0.61545609067986151</v>
      </c>
    </row>
    <row r="1097" spans="1:47" x14ac:dyDescent="0.35">
      <c r="A1097" t="str">
        <f>_xlfn.XLOOKUP(B1097,'country codes'!G:G,'country codes'!H:H,,0)</f>
        <v>Zambia</v>
      </c>
      <c r="B1097" s="34" t="s">
        <v>193</v>
      </c>
      <c r="C1097" s="41">
        <v>14744673</v>
      </c>
      <c r="D1097" s="34" t="s">
        <v>141</v>
      </c>
      <c r="E1097" s="34">
        <v>18</v>
      </c>
      <c r="F1097" s="41">
        <v>15234975.999999991</v>
      </c>
      <c r="G1097" s="34">
        <v>0</v>
      </c>
      <c r="I1097" s="34">
        <v>0</v>
      </c>
      <c r="K1097" s="34">
        <v>0</v>
      </c>
      <c r="M1097" s="34">
        <v>0</v>
      </c>
      <c r="O1097" s="34">
        <v>0</v>
      </c>
      <c r="P1097" s="41">
        <v>17835892.999999981</v>
      </c>
      <c r="Q1097" s="34">
        <v>16</v>
      </c>
      <c r="R1097" s="34">
        <f t="shared" si="306"/>
        <v>61</v>
      </c>
      <c r="T1097" s="34">
        <v>0</v>
      </c>
      <c r="V1097" s="34">
        <v>0</v>
      </c>
      <c r="X1097" s="34">
        <v>0</v>
      </c>
      <c r="Y1097" s="41">
        <v>20017675.000000004</v>
      </c>
      <c r="Z1097" s="34">
        <v>137</v>
      </c>
      <c r="AA1097" s="34">
        <v>61</v>
      </c>
      <c r="AB1097" s="35">
        <f t="shared" si="307"/>
        <v>18</v>
      </c>
      <c r="AC1097" s="35">
        <f t="shared" si="308"/>
        <v>16</v>
      </c>
      <c r="AD1097" s="35">
        <f t="shared" si="309"/>
        <v>137</v>
      </c>
      <c r="AE1097" s="70">
        <f t="shared" si="310"/>
        <v>18</v>
      </c>
      <c r="AF1097" s="70">
        <f t="shared" si="311"/>
        <v>2012</v>
      </c>
      <c r="AG1097" s="70">
        <f t="shared" si="312"/>
        <v>61</v>
      </c>
      <c r="AH1097" s="70" t="str">
        <f t="shared" si="313"/>
        <v>2018 (triag)</v>
      </c>
      <c r="AI1097" s="70">
        <f t="shared" si="314"/>
        <v>137</v>
      </c>
      <c r="AJ1097" s="70">
        <f t="shared" si="315"/>
        <v>2022</v>
      </c>
      <c r="AK1097" s="70" t="str">
        <f t="shared" si="316"/>
        <v/>
      </c>
      <c r="AL1097" s="72">
        <f>IF(AK1097="Adjust",(_xlfn.XLOOKUP(A1097,'Adj factor'!A:A,'Adj factor'!I:I,,0)*AI1097),'Aggregate (2)'!AI1097)</f>
        <v>137</v>
      </c>
      <c r="AM1097" s="83">
        <v>244</v>
      </c>
      <c r="AN1097" s="73" t="str">
        <f t="shared" si="318"/>
        <v>Increasing</v>
      </c>
      <c r="AO1097" s="42">
        <f>VLOOKUP(B1097,'Growthrates source'!A$2:H$49,8,FALSE)</f>
        <v>9.0528744101809888E-2</v>
      </c>
      <c r="AP1097" s="42">
        <f>VLOOKUP(B1097,'Growthrates source'!A$2:I$49,9,FALSE)</f>
        <v>5.4673730437993617E-2</v>
      </c>
      <c r="AQ1097" s="41">
        <f t="shared" si="319"/>
        <v>38.792624706014159</v>
      </c>
      <c r="AR1097" s="41">
        <f t="shared" si="320"/>
        <v>71.872596279272571</v>
      </c>
      <c r="AS1097" s="43">
        <f t="shared" si="321"/>
        <v>1.1814918513819786E-2</v>
      </c>
      <c r="AT1097" s="43">
        <f t="shared" si="322"/>
        <v>3.4200698557678086E-2</v>
      </c>
      <c r="AU1097" s="43">
        <f t="shared" si="323"/>
        <v>0.12189227769958297</v>
      </c>
    </row>
    <row r="1098" spans="1:47" x14ac:dyDescent="0.35">
      <c r="A1098" t="str">
        <f>_xlfn.XLOOKUP(B1098,'country codes'!G:G,'country codes'!H:H,,0)</f>
        <v>Zambia</v>
      </c>
      <c r="B1098" s="34" t="s">
        <v>193</v>
      </c>
      <c r="C1098" s="41">
        <v>14744674</v>
      </c>
      <c r="D1098" s="34" t="s">
        <v>232</v>
      </c>
      <c r="E1098" s="34">
        <v>0</v>
      </c>
      <c r="F1098" s="41">
        <v>15234975.999999991</v>
      </c>
      <c r="G1098" s="34">
        <v>0</v>
      </c>
      <c r="I1098" s="34">
        <v>0</v>
      </c>
      <c r="K1098" s="34">
        <v>0</v>
      </c>
      <c r="M1098" s="34">
        <v>0</v>
      </c>
      <c r="O1098" s="34">
        <v>0</v>
      </c>
      <c r="P1098" s="41">
        <v>17835892.999999981</v>
      </c>
      <c r="Q1098" s="34">
        <v>0</v>
      </c>
      <c r="R1098" s="34">
        <f t="shared" si="306"/>
        <v>17801</v>
      </c>
      <c r="T1098" s="34">
        <v>0</v>
      </c>
      <c r="V1098" s="34">
        <v>0</v>
      </c>
      <c r="X1098" s="34">
        <v>0</v>
      </c>
      <c r="Y1098" s="41">
        <v>20017675.000000004</v>
      </c>
      <c r="Z1098" s="34">
        <v>0</v>
      </c>
      <c r="AA1098" s="34">
        <v>17801</v>
      </c>
      <c r="AB1098" s="35">
        <f t="shared" si="307"/>
        <v>0</v>
      </c>
      <c r="AC1098" s="35">
        <f t="shared" si="308"/>
        <v>0</v>
      </c>
      <c r="AD1098" s="35">
        <f t="shared" si="309"/>
        <v>0</v>
      </c>
      <c r="AE1098" s="70">
        <f t="shared" si="310"/>
        <v>0</v>
      </c>
      <c r="AF1098" s="70" t="str">
        <f t="shared" si="311"/>
        <v/>
      </c>
      <c r="AG1098" s="70">
        <f t="shared" si="312"/>
        <v>17801</v>
      </c>
      <c r="AH1098" s="70" t="str">
        <f t="shared" si="313"/>
        <v>2018 (triag)</v>
      </c>
      <c r="AI1098" s="70">
        <f t="shared" si="314"/>
        <v>17801</v>
      </c>
      <c r="AJ1098" s="70" t="str">
        <f t="shared" si="315"/>
        <v>2018 (triag)</v>
      </c>
      <c r="AK1098" s="70" t="str">
        <f t="shared" si="316"/>
        <v/>
      </c>
      <c r="AL1098" s="72">
        <f>IF(AK1098="Adjust",(_xlfn.XLOOKUP(A1098,'Adj factor'!A:A,'Adj factor'!I:I,,0)*AI1098),'Aggregate (2)'!AI1098)</f>
        <v>17801</v>
      </c>
      <c r="AM1098" s="72">
        <f t="shared" si="317"/>
        <v>17801</v>
      </c>
      <c r="AN1098" s="73" t="str">
        <f t="shared" si="318"/>
        <v>No change</v>
      </c>
      <c r="AO1098" s="42">
        <f>VLOOKUP(B1098,'Growthrates source'!A$2:H$49,8,FALSE)</f>
        <v>9.0528744101809888E-2</v>
      </c>
      <c r="AP1098" s="42">
        <f>VLOOKUP(B1098,'Growthrates source'!A$2:I$49,9,FALSE)</f>
        <v>5.4673730437993617E-2</v>
      </c>
      <c r="AQ1098" s="41">
        <f t="shared" si="319"/>
        <v>11320.451022815707</v>
      </c>
      <c r="AR1098" s="41">
        <f t="shared" si="320"/>
        <v>20973.837481431656</v>
      </c>
      <c r="AS1098" s="43">
        <f t="shared" si="321"/>
        <v>0</v>
      </c>
      <c r="AT1098" s="43">
        <f t="shared" si="322"/>
        <v>9.9804366397578299</v>
      </c>
      <c r="AU1098" s="43">
        <f t="shared" si="323"/>
        <v>8.8926411284027722</v>
      </c>
    </row>
    <row r="1099" spans="1:47" x14ac:dyDescent="0.35">
      <c r="A1099" t="str">
        <f>_xlfn.XLOOKUP(B1099,'country codes'!G:G,'country codes'!H:H,,0)</f>
        <v>Zambia</v>
      </c>
      <c r="B1099" s="34" t="s">
        <v>193</v>
      </c>
      <c r="C1099" s="41">
        <v>14744675</v>
      </c>
      <c r="D1099" s="34" t="s">
        <v>233</v>
      </c>
      <c r="E1099" s="34">
        <v>0</v>
      </c>
      <c r="F1099" s="41">
        <v>15234975.999999991</v>
      </c>
      <c r="G1099" s="34">
        <v>0</v>
      </c>
      <c r="I1099" s="34">
        <v>0</v>
      </c>
      <c r="K1099" s="34">
        <v>0</v>
      </c>
      <c r="M1099" s="34">
        <v>0</v>
      </c>
      <c r="O1099" s="34">
        <v>0</v>
      </c>
      <c r="P1099" s="41">
        <v>17835892.999999981</v>
      </c>
      <c r="Q1099" s="34">
        <v>0</v>
      </c>
      <c r="R1099" s="34">
        <f t="shared" si="306"/>
        <v>0</v>
      </c>
      <c r="T1099" s="34">
        <v>0</v>
      </c>
      <c r="V1099" s="34">
        <v>0</v>
      </c>
      <c r="X1099" s="34">
        <v>0</v>
      </c>
      <c r="Y1099" s="41">
        <v>20017675.000000004</v>
      </c>
      <c r="Z1099" s="34">
        <v>0</v>
      </c>
      <c r="AA1099" s="34">
        <v>0</v>
      </c>
      <c r="AB1099" s="35">
        <f t="shared" si="307"/>
        <v>0</v>
      </c>
      <c r="AC1099" s="35">
        <f t="shared" si="308"/>
        <v>0</v>
      </c>
      <c r="AD1099" s="35">
        <f t="shared" si="309"/>
        <v>0</v>
      </c>
      <c r="AE1099" s="70">
        <f t="shared" si="310"/>
        <v>0</v>
      </c>
      <c r="AF1099" s="70" t="str">
        <f t="shared" si="311"/>
        <v/>
      </c>
      <c r="AG1099" s="70">
        <f t="shared" si="312"/>
        <v>0</v>
      </c>
      <c r="AH1099" s="70" t="str">
        <f t="shared" si="313"/>
        <v/>
      </c>
      <c r="AI1099" s="70">
        <f t="shared" si="314"/>
        <v>0</v>
      </c>
      <c r="AJ1099" s="70" t="str">
        <f t="shared" si="315"/>
        <v/>
      </c>
      <c r="AK1099" s="70" t="str">
        <f t="shared" si="316"/>
        <v/>
      </c>
      <c r="AL1099" s="72">
        <f>IF(AK1099="Adjust",(_xlfn.XLOOKUP(A1099,'Adj factor'!A:A,'Adj factor'!I:I,,0)*AI1099),'Aggregate (2)'!AI1099)</f>
        <v>0</v>
      </c>
      <c r="AM1099" s="72">
        <f t="shared" si="317"/>
        <v>0</v>
      </c>
      <c r="AN1099" s="73" t="str">
        <f t="shared" si="318"/>
        <v>No change</v>
      </c>
      <c r="AO1099" s="42">
        <f>VLOOKUP(B1099,'Growthrates source'!A$2:H$49,8,FALSE)</f>
        <v>9.0528744101809888E-2</v>
      </c>
      <c r="AP1099" s="42">
        <f>VLOOKUP(B1099,'Growthrates source'!A$2:I$49,9,FALSE)</f>
        <v>5.4673730437993617E-2</v>
      </c>
      <c r="AQ1099" s="41">
        <f t="shared" si="319"/>
        <v>0</v>
      </c>
      <c r="AR1099" s="41">
        <f t="shared" si="320"/>
        <v>0</v>
      </c>
      <c r="AS1099" s="43">
        <f t="shared" si="321"/>
        <v>0</v>
      </c>
      <c r="AT1099" s="43">
        <f t="shared" si="322"/>
        <v>0</v>
      </c>
      <c r="AU1099" s="43">
        <f t="shared" si="323"/>
        <v>0</v>
      </c>
    </row>
    <row r="1100" spans="1:47" x14ac:dyDescent="0.35">
      <c r="A1100" t="str">
        <f>_xlfn.XLOOKUP(B1100,'country codes'!G:G,'country codes'!H:H,,0)</f>
        <v>Zambia</v>
      </c>
      <c r="B1100" s="34" t="s">
        <v>193</v>
      </c>
      <c r="C1100" s="41">
        <v>14744676</v>
      </c>
      <c r="D1100" s="34" t="s">
        <v>134</v>
      </c>
      <c r="E1100" s="34">
        <v>1126</v>
      </c>
      <c r="F1100" s="41">
        <v>15234975.999999991</v>
      </c>
      <c r="G1100" s="34">
        <v>0</v>
      </c>
      <c r="I1100" s="34">
        <v>0</v>
      </c>
      <c r="K1100" s="34">
        <v>0</v>
      </c>
      <c r="M1100" s="34">
        <v>0</v>
      </c>
      <c r="O1100" s="34">
        <v>0</v>
      </c>
      <c r="P1100" s="41">
        <v>17835892.999999981</v>
      </c>
      <c r="Q1100" s="34">
        <v>1712</v>
      </c>
      <c r="R1100" s="34">
        <f t="shared" si="306"/>
        <v>1712</v>
      </c>
      <c r="T1100" s="34">
        <v>2045</v>
      </c>
      <c r="V1100" s="34">
        <v>2506</v>
      </c>
      <c r="X1100" s="34">
        <v>3182</v>
      </c>
      <c r="Y1100" s="41">
        <v>20017675.000000004</v>
      </c>
      <c r="Z1100" s="34">
        <v>1474</v>
      </c>
      <c r="AA1100" s="34">
        <v>1602</v>
      </c>
      <c r="AB1100" s="35">
        <f t="shared" si="307"/>
        <v>1126</v>
      </c>
      <c r="AC1100" s="35">
        <f t="shared" si="308"/>
        <v>2045</v>
      </c>
      <c r="AD1100" s="35">
        <f t="shared" si="309"/>
        <v>3182</v>
      </c>
      <c r="AE1100" s="70">
        <f t="shared" si="310"/>
        <v>1126</v>
      </c>
      <c r="AF1100" s="70">
        <f t="shared" si="311"/>
        <v>2012</v>
      </c>
      <c r="AG1100" s="70">
        <f t="shared" si="312"/>
        <v>1712</v>
      </c>
      <c r="AH1100" s="70">
        <f t="shared" si="313"/>
        <v>2018</v>
      </c>
      <c r="AI1100" s="70">
        <f t="shared" si="314"/>
        <v>1474</v>
      </c>
      <c r="AJ1100" s="70">
        <f t="shared" si="315"/>
        <v>2022</v>
      </c>
      <c r="AK1100" s="70" t="str">
        <f t="shared" si="316"/>
        <v>Adjust</v>
      </c>
      <c r="AL1100" s="72">
        <f>IF(AK1100="Adjust",(_xlfn.XLOOKUP(A1100,'Adj factor'!A:A,'Adj factor'!I:I,,0)*AI1100),'Aggregate (2)'!AI1100)</f>
        <v>1694.0662017282921</v>
      </c>
      <c r="AM1100" s="83">
        <v>2235</v>
      </c>
      <c r="AN1100" s="73" t="str">
        <f t="shared" si="318"/>
        <v>Decreasing</v>
      </c>
      <c r="AO1100" s="42">
        <f>VLOOKUP(B1100,'Growthrates source'!A$2:H$49,8,FALSE)</f>
        <v>9.0528744101809888E-2</v>
      </c>
      <c r="AP1100" s="42">
        <f>VLOOKUP(B1100,'Growthrates source'!A$2:I$49,9,FALSE)</f>
        <v>5.4673730437993617E-2</v>
      </c>
      <c r="AQ1100" s="41">
        <f t="shared" si="319"/>
        <v>1018.7833570333555</v>
      </c>
      <c r="AR1100" s="41">
        <f t="shared" si="320"/>
        <v>1887.5393317933549</v>
      </c>
      <c r="AS1100" s="43">
        <f t="shared" si="321"/>
        <v>0.73908879147561546</v>
      </c>
      <c r="AT1100" s="43">
        <f t="shared" si="322"/>
        <v>0.95986222837286683</v>
      </c>
      <c r="AU1100" s="43">
        <f t="shared" si="323"/>
        <v>1.1165132813875736</v>
      </c>
    </row>
    <row r="1101" spans="1:47" x14ac:dyDescent="0.35">
      <c r="A1101" t="str">
        <f>_xlfn.XLOOKUP(B1101,'country codes'!G:G,'country codes'!H:H,,0)</f>
        <v>Zambia</v>
      </c>
      <c r="B1101" s="34" t="s">
        <v>193</v>
      </c>
      <c r="C1101" s="41">
        <v>14744677</v>
      </c>
      <c r="D1101" s="34" t="s">
        <v>142</v>
      </c>
      <c r="E1101" s="34">
        <v>3141</v>
      </c>
      <c r="F1101" s="41">
        <v>15234975.999999991</v>
      </c>
      <c r="G1101" s="34">
        <v>0</v>
      </c>
      <c r="I1101" s="34">
        <v>0</v>
      </c>
      <c r="K1101" s="34">
        <v>0</v>
      </c>
      <c r="M1101" s="34">
        <v>1814</v>
      </c>
      <c r="O1101" s="34">
        <v>0</v>
      </c>
      <c r="P1101" s="41">
        <v>17835892.999999981</v>
      </c>
      <c r="Q1101" s="34">
        <v>3616</v>
      </c>
      <c r="R1101" s="34">
        <f t="shared" si="306"/>
        <v>3616</v>
      </c>
      <c r="T1101" s="34">
        <v>4562</v>
      </c>
      <c r="V1101" s="34">
        <v>5544</v>
      </c>
      <c r="X1101" s="34">
        <v>8281</v>
      </c>
      <c r="Y1101" s="41">
        <v>20017675.000000004</v>
      </c>
      <c r="Z1101" s="34">
        <v>970</v>
      </c>
      <c r="AA1101" s="34">
        <v>0</v>
      </c>
      <c r="AB1101" s="35">
        <f t="shared" si="307"/>
        <v>3141</v>
      </c>
      <c r="AC1101" s="35">
        <f t="shared" si="308"/>
        <v>4562</v>
      </c>
      <c r="AD1101" s="35">
        <f t="shared" si="309"/>
        <v>8281</v>
      </c>
      <c r="AE1101" s="70">
        <f t="shared" si="310"/>
        <v>3141</v>
      </c>
      <c r="AF1101" s="70">
        <f t="shared" si="311"/>
        <v>2012</v>
      </c>
      <c r="AG1101" s="70">
        <f t="shared" si="312"/>
        <v>3616</v>
      </c>
      <c r="AH1101" s="70">
        <f t="shared" si="313"/>
        <v>2018</v>
      </c>
      <c r="AI1101" s="70">
        <f t="shared" si="314"/>
        <v>970</v>
      </c>
      <c r="AJ1101" s="70">
        <f t="shared" si="315"/>
        <v>2022</v>
      </c>
      <c r="AK1101" s="70" t="str">
        <f t="shared" si="316"/>
        <v>Adjust</v>
      </c>
      <c r="AL1101" s="72">
        <f>IF(AK1101="Adjust",(_xlfn.XLOOKUP(A1101,'Adj factor'!A:A,'Adj factor'!I:I,,0)*AI1101),'Aggregate (2)'!AI1101)</f>
        <v>1114.8196849908027</v>
      </c>
      <c r="AM1101" s="72">
        <f t="shared" si="317"/>
        <v>3616</v>
      </c>
      <c r="AN1101" s="73" t="str">
        <f t="shared" si="318"/>
        <v>Decreasing</v>
      </c>
      <c r="AO1101" s="42">
        <f>VLOOKUP(B1101,'Growthrates source'!A$2:H$49,8,FALSE)</f>
        <v>9.0528744101809888E-2</v>
      </c>
      <c r="AP1101" s="42">
        <f>VLOOKUP(B1101,'Growthrates source'!A$2:I$49,9,FALSE)</f>
        <v>5.4673730437993617E-2</v>
      </c>
      <c r="AQ1101" s="41">
        <f t="shared" si="319"/>
        <v>0</v>
      </c>
      <c r="AR1101" s="41">
        <f t="shared" si="320"/>
        <v>0</v>
      </c>
      <c r="AS1101" s="43">
        <f t="shared" si="321"/>
        <v>2.0617032806615527</v>
      </c>
      <c r="AT1101" s="43">
        <f t="shared" si="322"/>
        <v>2.0273725571239991</v>
      </c>
      <c r="AU1101" s="43">
        <f t="shared" si="323"/>
        <v>1.8064035908266067</v>
      </c>
    </row>
    <row r="1102" spans="1:47" x14ac:dyDescent="0.35">
      <c r="A1102" t="str">
        <f>_xlfn.XLOOKUP(B1102,'country codes'!G:G,'country codes'!H:H,,0)</f>
        <v>Zambia</v>
      </c>
      <c r="B1102" s="34" t="s">
        <v>193</v>
      </c>
      <c r="C1102" s="41">
        <v>14744678</v>
      </c>
      <c r="D1102" s="34" t="s">
        <v>83</v>
      </c>
      <c r="E1102" s="34">
        <v>485</v>
      </c>
      <c r="F1102" s="41">
        <v>15234975.999999991</v>
      </c>
      <c r="G1102" s="34">
        <v>0</v>
      </c>
      <c r="I1102" s="34">
        <v>0</v>
      </c>
      <c r="K1102" s="34">
        <v>0</v>
      </c>
      <c r="M1102" s="34">
        <v>432</v>
      </c>
      <c r="O1102" s="34">
        <v>0</v>
      </c>
      <c r="P1102" s="41">
        <v>17835892.999999981</v>
      </c>
      <c r="Q1102" s="34">
        <v>739</v>
      </c>
      <c r="R1102" s="34">
        <f t="shared" si="306"/>
        <v>739</v>
      </c>
      <c r="T1102" s="34">
        <v>864</v>
      </c>
      <c r="V1102" s="34">
        <v>1036</v>
      </c>
      <c r="X1102" s="34">
        <v>1324</v>
      </c>
      <c r="Y1102" s="41">
        <v>20017675.000000004</v>
      </c>
      <c r="Z1102" s="34">
        <v>1239</v>
      </c>
      <c r="AA1102" s="34">
        <v>606</v>
      </c>
      <c r="AB1102" s="35">
        <f t="shared" si="307"/>
        <v>485</v>
      </c>
      <c r="AC1102" s="35">
        <f t="shared" si="308"/>
        <v>864</v>
      </c>
      <c r="AD1102" s="35">
        <f t="shared" si="309"/>
        <v>1324</v>
      </c>
      <c r="AE1102" s="70">
        <f t="shared" si="310"/>
        <v>485</v>
      </c>
      <c r="AF1102" s="70">
        <f t="shared" si="311"/>
        <v>2012</v>
      </c>
      <c r="AG1102" s="70">
        <f t="shared" si="312"/>
        <v>739</v>
      </c>
      <c r="AH1102" s="70">
        <f t="shared" si="313"/>
        <v>2018</v>
      </c>
      <c r="AI1102" s="70">
        <f t="shared" si="314"/>
        <v>1239</v>
      </c>
      <c r="AJ1102" s="70">
        <f t="shared" si="315"/>
        <v>2022</v>
      </c>
      <c r="AK1102" s="70" t="str">
        <f t="shared" si="316"/>
        <v/>
      </c>
      <c r="AL1102" s="72">
        <f>IF(AK1102="Adjust",(_xlfn.XLOOKUP(A1102,'Adj factor'!A:A,'Adj factor'!I:I,,0)*AI1102),'Aggregate (2)'!AI1102)</f>
        <v>1239</v>
      </c>
      <c r="AM1102" s="83">
        <f>380+947</f>
        <v>1327</v>
      </c>
      <c r="AN1102" s="73" t="str">
        <f t="shared" si="318"/>
        <v>Increasing</v>
      </c>
      <c r="AO1102" s="42">
        <f>VLOOKUP(B1102,'Growthrates source'!A$2:H$49,8,FALSE)</f>
        <v>9.0528744101809888E-2</v>
      </c>
      <c r="AP1102" s="42">
        <f>VLOOKUP(B1102,'Growthrates source'!A$2:I$49,9,FALSE)</f>
        <v>5.4673730437993617E-2</v>
      </c>
      <c r="AQ1102" s="41">
        <f t="shared" si="319"/>
        <v>385.38246839089476</v>
      </c>
      <c r="AR1102" s="41">
        <f t="shared" si="320"/>
        <v>714.01300565965857</v>
      </c>
      <c r="AS1102" s="43">
        <f t="shared" si="321"/>
        <v>0.31834641551125537</v>
      </c>
      <c r="AT1102" s="43">
        <f t="shared" si="322"/>
        <v>0.41433305301842793</v>
      </c>
      <c r="AU1102" s="43">
        <f t="shared" si="323"/>
        <v>0.66291414962027295</v>
      </c>
    </row>
    <row r="1103" spans="1:47" x14ac:dyDescent="0.35">
      <c r="A1103" t="str">
        <f>_xlfn.XLOOKUP(B1103,'country codes'!G:G,'country codes'!H:H,,0)</f>
        <v>Zambia</v>
      </c>
      <c r="B1103" s="34" t="s">
        <v>193</v>
      </c>
      <c r="C1103" s="41">
        <v>14744679</v>
      </c>
      <c r="D1103" s="34" t="s">
        <v>84</v>
      </c>
      <c r="E1103" s="34">
        <v>0</v>
      </c>
      <c r="F1103" s="41">
        <v>15234975.999999991</v>
      </c>
      <c r="G1103" s="34">
        <v>0</v>
      </c>
      <c r="I1103" s="34">
        <v>0</v>
      </c>
      <c r="K1103" s="34">
        <v>0</v>
      </c>
      <c r="M1103" s="34">
        <v>0</v>
      </c>
      <c r="O1103" s="34">
        <v>0</v>
      </c>
      <c r="P1103" s="41">
        <v>17835892.999999981</v>
      </c>
      <c r="Q1103" s="34">
        <v>0</v>
      </c>
      <c r="R1103" s="34">
        <f t="shared" si="306"/>
        <v>0</v>
      </c>
      <c r="T1103" s="34">
        <v>0</v>
      </c>
      <c r="V1103" s="34">
        <v>0</v>
      </c>
      <c r="X1103" s="34">
        <v>0</v>
      </c>
      <c r="Y1103" s="41">
        <v>20017675.000000004</v>
      </c>
      <c r="Z1103" s="34">
        <v>0</v>
      </c>
      <c r="AA1103" s="34">
        <v>0</v>
      </c>
      <c r="AB1103" s="35">
        <f t="shared" si="307"/>
        <v>0</v>
      </c>
      <c r="AC1103" s="35">
        <f t="shared" si="308"/>
        <v>0</v>
      </c>
      <c r="AD1103" s="35">
        <f t="shared" si="309"/>
        <v>0</v>
      </c>
      <c r="AE1103" s="70">
        <f t="shared" si="310"/>
        <v>0</v>
      </c>
      <c r="AF1103" s="70" t="str">
        <f t="shared" si="311"/>
        <v/>
      </c>
      <c r="AG1103" s="70">
        <f t="shared" si="312"/>
        <v>0</v>
      </c>
      <c r="AH1103" s="70" t="str">
        <f t="shared" si="313"/>
        <v/>
      </c>
      <c r="AI1103" s="70">
        <f t="shared" si="314"/>
        <v>0</v>
      </c>
      <c r="AJ1103" s="70" t="str">
        <f t="shared" si="315"/>
        <v/>
      </c>
      <c r="AK1103" s="70" t="str">
        <f t="shared" si="316"/>
        <v/>
      </c>
      <c r="AL1103" s="72">
        <f>IF(AK1103="Adjust",(_xlfn.XLOOKUP(A1103,'Adj factor'!A:A,'Adj factor'!I:I,,0)*AI1103),'Aggregate (2)'!AI1103)</f>
        <v>0</v>
      </c>
      <c r="AM1103" s="72">
        <f t="shared" si="317"/>
        <v>0</v>
      </c>
      <c r="AN1103" s="73" t="str">
        <f t="shared" si="318"/>
        <v>No change</v>
      </c>
      <c r="AO1103" s="42">
        <f>VLOOKUP(B1103,'Growthrates source'!A$2:H$49,8,FALSE)</f>
        <v>9.0528744101809888E-2</v>
      </c>
      <c r="AP1103" s="42">
        <f>VLOOKUP(B1103,'Growthrates source'!A$2:I$49,9,FALSE)</f>
        <v>5.4673730437993617E-2</v>
      </c>
      <c r="AQ1103" s="41">
        <f t="shared" si="319"/>
        <v>0</v>
      </c>
      <c r="AR1103" s="41">
        <f t="shared" si="320"/>
        <v>0</v>
      </c>
      <c r="AS1103" s="43">
        <f t="shared" si="321"/>
        <v>0</v>
      </c>
      <c r="AT1103" s="43">
        <f t="shared" si="322"/>
        <v>0</v>
      </c>
      <c r="AU1103" s="43">
        <f t="shared" si="323"/>
        <v>0</v>
      </c>
    </row>
    <row r="1104" spans="1:47" x14ac:dyDescent="0.35">
      <c r="A1104" t="str">
        <f>_xlfn.XLOOKUP(B1104,'country codes'!G:G,'country codes'!H:H,,0)</f>
        <v>Zambia</v>
      </c>
      <c r="B1104" s="34" t="s">
        <v>193</v>
      </c>
      <c r="C1104" s="41">
        <v>14744680</v>
      </c>
      <c r="D1104" s="34" t="s">
        <v>126</v>
      </c>
      <c r="E1104" s="34">
        <v>0</v>
      </c>
      <c r="F1104" s="41">
        <v>15234975.999999991</v>
      </c>
      <c r="G1104" s="34">
        <v>0</v>
      </c>
      <c r="I1104" s="34">
        <v>0</v>
      </c>
      <c r="K1104" s="34">
        <v>0</v>
      </c>
      <c r="M1104" s="34">
        <v>0</v>
      </c>
      <c r="O1104" s="34">
        <v>0</v>
      </c>
      <c r="P1104" s="41">
        <v>17835892.999999981</v>
      </c>
      <c r="Q1104" s="34">
        <v>0</v>
      </c>
      <c r="R1104" s="34">
        <f t="shared" si="306"/>
        <v>0</v>
      </c>
      <c r="T1104" s="34">
        <v>0</v>
      </c>
      <c r="V1104" s="34">
        <v>0</v>
      </c>
      <c r="X1104" s="34">
        <v>0</v>
      </c>
      <c r="Y1104" s="41">
        <v>20017675.000000004</v>
      </c>
      <c r="Z1104" s="34">
        <v>2</v>
      </c>
      <c r="AA1104" s="34">
        <v>0</v>
      </c>
      <c r="AB1104" s="35">
        <f t="shared" si="307"/>
        <v>0</v>
      </c>
      <c r="AC1104" s="35">
        <f t="shared" si="308"/>
        <v>0</v>
      </c>
      <c r="AD1104" s="35">
        <f t="shared" si="309"/>
        <v>2</v>
      </c>
      <c r="AE1104" s="70">
        <f t="shared" si="310"/>
        <v>0</v>
      </c>
      <c r="AF1104" s="70" t="str">
        <f t="shared" si="311"/>
        <v/>
      </c>
      <c r="AG1104" s="70">
        <f t="shared" si="312"/>
        <v>0</v>
      </c>
      <c r="AH1104" s="70" t="str">
        <f t="shared" si="313"/>
        <v/>
      </c>
      <c r="AI1104" s="70">
        <f t="shared" si="314"/>
        <v>2</v>
      </c>
      <c r="AJ1104" s="70">
        <f t="shared" si="315"/>
        <v>2022</v>
      </c>
      <c r="AK1104" s="70" t="str">
        <f t="shared" si="316"/>
        <v/>
      </c>
      <c r="AL1104" s="72">
        <f>IF(AK1104="Adjust",(_xlfn.XLOOKUP(A1104,'Adj factor'!A:A,'Adj factor'!I:I,,0)*AI1104),'Aggregate (2)'!AI1104)</f>
        <v>2</v>
      </c>
      <c r="AM1104" s="72">
        <f t="shared" si="317"/>
        <v>2</v>
      </c>
      <c r="AN1104" s="73" t="str">
        <f t="shared" si="318"/>
        <v>Increasing</v>
      </c>
      <c r="AO1104" s="42">
        <f>VLOOKUP(B1104,'Growthrates source'!A$2:H$49,8,FALSE)</f>
        <v>9.0528744101809888E-2</v>
      </c>
      <c r="AP1104" s="42">
        <f>VLOOKUP(B1104,'Growthrates source'!A$2:I$49,9,FALSE)</f>
        <v>5.4673730437993617E-2</v>
      </c>
      <c r="AQ1104" s="41">
        <f t="shared" si="319"/>
        <v>0</v>
      </c>
      <c r="AR1104" s="41">
        <f t="shared" si="320"/>
        <v>0</v>
      </c>
      <c r="AS1104" s="43">
        <f t="shared" si="321"/>
        <v>0</v>
      </c>
      <c r="AT1104" s="43">
        <f t="shared" si="322"/>
        <v>0</v>
      </c>
      <c r="AU1104" s="43">
        <f t="shared" si="323"/>
        <v>9.9911703032445052E-4</v>
      </c>
    </row>
    <row r="1105" spans="1:47" x14ac:dyDescent="0.35">
      <c r="A1105" t="str">
        <f>_xlfn.XLOOKUP(B1105,'country codes'!G:G,'country codes'!H:H,,0)</f>
        <v>Zambia</v>
      </c>
      <c r="B1105" s="34" t="s">
        <v>193</v>
      </c>
      <c r="C1105" s="41">
        <v>14744681</v>
      </c>
      <c r="D1105" s="34" t="s">
        <v>87</v>
      </c>
      <c r="E1105" s="34">
        <v>0</v>
      </c>
      <c r="F1105" s="41">
        <v>15234975.999999991</v>
      </c>
      <c r="G1105" s="34">
        <v>0</v>
      </c>
      <c r="I1105" s="34">
        <v>0</v>
      </c>
      <c r="K1105" s="34">
        <v>0</v>
      </c>
      <c r="M1105" s="34">
        <v>0</v>
      </c>
      <c r="O1105" s="34">
        <v>0</v>
      </c>
      <c r="P1105" s="41">
        <v>17835892.999999981</v>
      </c>
      <c r="Q1105" s="34">
        <v>0</v>
      </c>
      <c r="R1105" s="34">
        <f t="shared" si="306"/>
        <v>0</v>
      </c>
      <c r="T1105" s="34">
        <v>0</v>
      </c>
      <c r="V1105" s="34">
        <v>0</v>
      </c>
      <c r="X1105" s="34">
        <v>0</v>
      </c>
      <c r="Y1105" s="41">
        <v>20017675.000000004</v>
      </c>
      <c r="Z1105" s="34">
        <v>0</v>
      </c>
      <c r="AA1105" s="34">
        <v>0</v>
      </c>
      <c r="AB1105" s="35">
        <f t="shared" si="307"/>
        <v>0</v>
      </c>
      <c r="AC1105" s="35">
        <f t="shared" si="308"/>
        <v>0</v>
      </c>
      <c r="AD1105" s="35">
        <f t="shared" si="309"/>
        <v>0</v>
      </c>
      <c r="AE1105" s="70">
        <f t="shared" si="310"/>
        <v>0</v>
      </c>
      <c r="AF1105" s="70" t="str">
        <f t="shared" si="311"/>
        <v/>
      </c>
      <c r="AG1105" s="70">
        <f t="shared" si="312"/>
        <v>0</v>
      </c>
      <c r="AH1105" s="70" t="str">
        <f t="shared" si="313"/>
        <v/>
      </c>
      <c r="AI1105" s="70">
        <f t="shared" si="314"/>
        <v>0</v>
      </c>
      <c r="AJ1105" s="70" t="str">
        <f t="shared" si="315"/>
        <v/>
      </c>
      <c r="AK1105" s="70" t="str">
        <f t="shared" si="316"/>
        <v/>
      </c>
      <c r="AL1105" s="72">
        <f>IF(AK1105="Adjust",(_xlfn.XLOOKUP(A1105,'Adj factor'!A:A,'Adj factor'!I:I,,0)*AI1105),'Aggregate (2)'!AI1105)</f>
        <v>0</v>
      </c>
      <c r="AM1105" s="72">
        <f t="shared" si="317"/>
        <v>0</v>
      </c>
      <c r="AN1105" s="73" t="str">
        <f t="shared" si="318"/>
        <v>No change</v>
      </c>
      <c r="AO1105" s="42">
        <f>VLOOKUP(B1105,'Growthrates source'!A$2:H$49,8,FALSE)</f>
        <v>9.0528744101809888E-2</v>
      </c>
      <c r="AP1105" s="42">
        <f>VLOOKUP(B1105,'Growthrates source'!A$2:I$49,9,FALSE)</f>
        <v>5.4673730437993617E-2</v>
      </c>
      <c r="AQ1105" s="41">
        <f t="shared" si="319"/>
        <v>0</v>
      </c>
      <c r="AR1105" s="41">
        <f t="shared" si="320"/>
        <v>0</v>
      </c>
      <c r="AS1105" s="43">
        <f t="shared" si="321"/>
        <v>0</v>
      </c>
      <c r="AT1105" s="43">
        <f t="shared" si="322"/>
        <v>0</v>
      </c>
      <c r="AU1105" s="43">
        <f t="shared" si="323"/>
        <v>0</v>
      </c>
    </row>
    <row r="1106" spans="1:47" x14ac:dyDescent="0.35">
      <c r="A1106" t="str">
        <f>_xlfn.XLOOKUP(B1106,'country codes'!G:G,'country codes'!H:H,,0)</f>
        <v>Zimbabwe</v>
      </c>
      <c r="B1106" s="34" t="s">
        <v>194</v>
      </c>
      <c r="C1106" s="41">
        <v>13265331.000000002</v>
      </c>
      <c r="D1106" s="34" t="s">
        <v>135</v>
      </c>
      <c r="E1106" s="34">
        <v>2118</v>
      </c>
      <c r="F1106" s="41">
        <v>13555421.500000011</v>
      </c>
      <c r="G1106" s="34">
        <v>2228</v>
      </c>
      <c r="H1106" s="34">
        <v>13855753.000000004</v>
      </c>
      <c r="I1106" s="34">
        <v>3561</v>
      </c>
      <c r="J1106" s="34">
        <v>14154937</v>
      </c>
      <c r="K1106" s="34">
        <v>5462</v>
      </c>
      <c r="L1106" s="34">
        <v>14452704.499999994</v>
      </c>
      <c r="M1106" s="34">
        <v>5458</v>
      </c>
      <c r="N1106" s="34">
        <v>14751100.999999998</v>
      </c>
      <c r="O1106" s="34">
        <v>5734</v>
      </c>
      <c r="P1106" s="41">
        <v>15052184.000000007</v>
      </c>
      <c r="Q1106" s="34">
        <v>6665</v>
      </c>
      <c r="R1106" s="34">
        <f t="shared" si="306"/>
        <v>6665</v>
      </c>
      <c r="S1106" s="34">
        <v>15354607.5</v>
      </c>
      <c r="T1106" s="34">
        <v>0</v>
      </c>
      <c r="U1106" s="34">
        <v>15669665.999999998</v>
      </c>
      <c r="V1106" s="34">
        <v>5914</v>
      </c>
      <c r="W1106" s="34">
        <v>15993524.000000002</v>
      </c>
      <c r="X1106" s="34">
        <v>0</v>
      </c>
      <c r="Y1106" s="41">
        <v>16320536.999999996</v>
      </c>
      <c r="Z1106" s="34">
        <v>6133</v>
      </c>
      <c r="AA1106" s="34">
        <v>1959</v>
      </c>
      <c r="AB1106" s="35">
        <f t="shared" si="307"/>
        <v>5462</v>
      </c>
      <c r="AC1106" s="35">
        <f t="shared" si="308"/>
        <v>6665</v>
      </c>
      <c r="AD1106" s="35">
        <f t="shared" si="309"/>
        <v>6133</v>
      </c>
      <c r="AE1106" s="70">
        <f t="shared" si="310"/>
        <v>2228</v>
      </c>
      <c r="AF1106" s="70">
        <f t="shared" si="311"/>
        <v>2013</v>
      </c>
      <c r="AG1106" s="70">
        <f t="shared" si="312"/>
        <v>6665</v>
      </c>
      <c r="AH1106" s="70">
        <f t="shared" si="313"/>
        <v>2018</v>
      </c>
      <c r="AI1106" s="70">
        <f t="shared" si="314"/>
        <v>6133</v>
      </c>
      <c r="AJ1106" s="70">
        <f t="shared" si="315"/>
        <v>2022</v>
      </c>
      <c r="AK1106" s="70" t="str">
        <f t="shared" si="316"/>
        <v>Adjust</v>
      </c>
      <c r="AL1106" s="72">
        <f>IF(AK1106="Adjust",(_xlfn.XLOOKUP(A1106,'Adj factor'!A:A,'Adj factor'!I:I,,0)*AI1106),'Aggregate (2)'!AI1106)</f>
        <v>7092.3533145554811</v>
      </c>
      <c r="AM1106" s="72">
        <f t="shared" si="317"/>
        <v>7092.3533145554811</v>
      </c>
      <c r="AN1106" s="73" t="str">
        <f t="shared" si="318"/>
        <v>Increasing</v>
      </c>
      <c r="AO1106" s="42">
        <f>VLOOKUP(B1106,'Growthrates source'!A$2:H$49,8,FALSE)</f>
        <v>8.5173735635071912E-2</v>
      </c>
      <c r="AP1106" s="42">
        <f>VLOOKUP(B1106,'Growthrates source'!A$2:I$49,9,FALSE)</f>
        <v>0.17704702295875174</v>
      </c>
      <c r="AQ1106" s="41">
        <f t="shared" si="319"/>
        <v>1279.6229456011358</v>
      </c>
      <c r="AR1106" s="41">
        <f t="shared" si="320"/>
        <v>3332.008275145773</v>
      </c>
      <c r="AS1106" s="43">
        <f t="shared" si="321"/>
        <v>1.6436228117288705</v>
      </c>
      <c r="AT1106" s="43">
        <f t="shared" si="322"/>
        <v>4.4279288640106955</v>
      </c>
      <c r="AU1106" s="43">
        <f t="shared" si="323"/>
        <v>4.345661735612917</v>
      </c>
    </row>
    <row r="1107" spans="1:47" x14ac:dyDescent="0.35">
      <c r="A1107" t="str">
        <f>_xlfn.XLOOKUP(B1107,'country codes'!G:G,'country codes'!H:H,,0)</f>
        <v>Zimbabwe</v>
      </c>
      <c r="B1107" s="34" t="s">
        <v>194</v>
      </c>
      <c r="C1107" s="41">
        <v>13265332</v>
      </c>
      <c r="D1107" s="34" t="s">
        <v>139</v>
      </c>
      <c r="E1107" s="34">
        <v>31072</v>
      </c>
      <c r="F1107" s="41">
        <v>13555421.500000011</v>
      </c>
      <c r="G1107" s="34">
        <v>37444</v>
      </c>
      <c r="I1107" s="34">
        <v>44810</v>
      </c>
      <c r="K1107" s="34">
        <v>41532</v>
      </c>
      <c r="M1107" s="34">
        <v>42747</v>
      </c>
      <c r="O1107" s="34">
        <v>59965</v>
      </c>
      <c r="P1107" s="41">
        <v>15052184.000000007</v>
      </c>
      <c r="Q1107" s="34">
        <v>67752</v>
      </c>
      <c r="R1107" s="34">
        <f t="shared" si="306"/>
        <v>67752</v>
      </c>
      <c r="T1107" s="34">
        <v>0</v>
      </c>
      <c r="V1107" s="34">
        <v>44998</v>
      </c>
      <c r="X1107" s="34">
        <v>0</v>
      </c>
      <c r="Y1107" s="41">
        <v>16320536.999999996</v>
      </c>
      <c r="Z1107" s="34">
        <v>64364</v>
      </c>
      <c r="AA1107" s="34">
        <v>25835</v>
      </c>
      <c r="AB1107" s="35">
        <f t="shared" si="307"/>
        <v>44810</v>
      </c>
      <c r="AC1107" s="35">
        <f t="shared" si="308"/>
        <v>67752</v>
      </c>
      <c r="AD1107" s="35">
        <f t="shared" si="309"/>
        <v>64364</v>
      </c>
      <c r="AE1107" s="70">
        <f t="shared" si="310"/>
        <v>37444</v>
      </c>
      <c r="AF1107" s="70">
        <f t="shared" si="311"/>
        <v>2013</v>
      </c>
      <c r="AG1107" s="70">
        <f t="shared" si="312"/>
        <v>67752</v>
      </c>
      <c r="AH1107" s="70">
        <f t="shared" si="313"/>
        <v>2018</v>
      </c>
      <c r="AI1107" s="70">
        <f t="shared" si="314"/>
        <v>64364</v>
      </c>
      <c r="AJ1107" s="70">
        <f t="shared" si="315"/>
        <v>2022</v>
      </c>
      <c r="AK1107" s="70" t="str">
        <f t="shared" si="316"/>
        <v>Adjust</v>
      </c>
      <c r="AL1107" s="72">
        <f>IF(AK1107="Adjust",(_xlfn.XLOOKUP(A1107,'Adj factor'!A:A,'Adj factor'!I:I,,0)*AI1107),'Aggregate (2)'!AI1107)</f>
        <v>74432.125996746938</v>
      </c>
      <c r="AM1107" s="72">
        <f t="shared" si="317"/>
        <v>74432.125996746938</v>
      </c>
      <c r="AN1107" s="73" t="str">
        <f t="shared" si="318"/>
        <v>Increasing</v>
      </c>
      <c r="AO1107" s="42">
        <f>VLOOKUP(B1107,'Growthrates source'!A$2:H$49,8,FALSE)</f>
        <v>8.5173735635071912E-2</v>
      </c>
      <c r="AP1107" s="42">
        <f>VLOOKUP(B1107,'Growthrates source'!A$2:I$49,9,FALSE)</f>
        <v>0.17704702295875174</v>
      </c>
      <c r="AQ1107" s="41">
        <f t="shared" si="319"/>
        <v>16875.476671569853</v>
      </c>
      <c r="AR1107" s="41">
        <f t="shared" si="320"/>
        <v>43942.028477994405</v>
      </c>
      <c r="AS1107" s="43">
        <f t="shared" si="321"/>
        <v>27.622896123148934</v>
      </c>
      <c r="AT1107" s="43">
        <f t="shared" si="322"/>
        <v>45.01140831124571</v>
      </c>
      <c r="AU1107" s="43">
        <f t="shared" si="323"/>
        <v>45.606419688731414</v>
      </c>
    </row>
    <row r="1108" spans="1:47" x14ac:dyDescent="0.35">
      <c r="A1108" t="str">
        <f>_xlfn.XLOOKUP(B1108,'country codes'!G:G,'country codes'!H:H,,0)</f>
        <v>Zimbabwe</v>
      </c>
      <c r="B1108" s="34" t="s">
        <v>194</v>
      </c>
      <c r="C1108" s="41">
        <v>13265333</v>
      </c>
      <c r="D1108" s="34" t="s">
        <v>138</v>
      </c>
      <c r="E1108" s="34">
        <v>0</v>
      </c>
      <c r="F1108" s="41">
        <v>13555421.500000011</v>
      </c>
      <c r="G1108" s="34">
        <v>0</v>
      </c>
      <c r="I1108" s="34">
        <v>0</v>
      </c>
      <c r="K1108" s="34">
        <v>0</v>
      </c>
      <c r="M1108" s="34">
        <v>0</v>
      </c>
      <c r="O1108" s="34">
        <v>17612</v>
      </c>
      <c r="P1108" s="41">
        <v>15052184.000000007</v>
      </c>
      <c r="Q1108" s="34">
        <v>0</v>
      </c>
      <c r="R1108" s="34">
        <f t="shared" si="306"/>
        <v>854</v>
      </c>
      <c r="T1108" s="34">
        <v>0</v>
      </c>
      <c r="V1108" s="34">
        <v>18586</v>
      </c>
      <c r="X1108" s="34">
        <v>0</v>
      </c>
      <c r="Y1108" s="41">
        <v>16320536.999999996</v>
      </c>
      <c r="Z1108" s="34">
        <v>5592</v>
      </c>
      <c r="AA1108" s="34">
        <v>854</v>
      </c>
      <c r="AB1108" s="35">
        <f t="shared" si="307"/>
        <v>0</v>
      </c>
      <c r="AC1108" s="35">
        <f t="shared" si="308"/>
        <v>17612</v>
      </c>
      <c r="AD1108" s="35">
        <f t="shared" si="309"/>
        <v>18586</v>
      </c>
      <c r="AE1108" s="70">
        <f t="shared" si="310"/>
        <v>0</v>
      </c>
      <c r="AF1108" s="70" t="str">
        <f t="shared" si="311"/>
        <v/>
      </c>
      <c r="AG1108" s="70">
        <f t="shared" si="312"/>
        <v>854</v>
      </c>
      <c r="AH1108" s="70" t="str">
        <f t="shared" si="313"/>
        <v>2018 (triag)</v>
      </c>
      <c r="AI1108" s="70">
        <f t="shared" si="314"/>
        <v>5592</v>
      </c>
      <c r="AJ1108" s="70">
        <f t="shared" si="315"/>
        <v>2022</v>
      </c>
      <c r="AK1108" s="70" t="str">
        <f t="shared" si="316"/>
        <v/>
      </c>
      <c r="AL1108" s="72">
        <f>IF(AK1108="Adjust",(_xlfn.XLOOKUP(A1108,'Adj factor'!A:A,'Adj factor'!I:I,,0)*AI1108),'Aggregate (2)'!AI1108)</f>
        <v>5592</v>
      </c>
      <c r="AM1108" s="83">
        <v>9601</v>
      </c>
      <c r="AN1108" s="73" t="str">
        <f t="shared" si="318"/>
        <v>Increasing</v>
      </c>
      <c r="AO1108" s="42">
        <f>VLOOKUP(B1108,'Growthrates source'!A$2:H$49,8,FALSE)</f>
        <v>8.5173735635071912E-2</v>
      </c>
      <c r="AP1108" s="42">
        <f>VLOOKUP(B1108,'Growthrates source'!A$2:I$49,9,FALSE)</f>
        <v>0.17704702295875174</v>
      </c>
      <c r="AQ1108" s="41">
        <f t="shared" si="319"/>
        <v>557.83460721968868</v>
      </c>
      <c r="AR1108" s="41">
        <f t="shared" si="320"/>
        <v>1452.5446998338386</v>
      </c>
      <c r="AS1108" s="43">
        <f t="shared" si="321"/>
        <v>0</v>
      </c>
      <c r="AT1108" s="43">
        <f t="shared" si="322"/>
        <v>0.56735952736161055</v>
      </c>
      <c r="AU1108" s="43">
        <f t="shared" si="323"/>
        <v>5.8827721171184519</v>
      </c>
    </row>
    <row r="1109" spans="1:47" x14ac:dyDescent="0.35">
      <c r="A1109" t="str">
        <f>_xlfn.XLOOKUP(B1109,'country codes'!G:G,'country codes'!H:H,,0)</f>
        <v>Zimbabwe</v>
      </c>
      <c r="B1109" s="34" t="s">
        <v>194</v>
      </c>
      <c r="C1109" s="41">
        <v>13265334</v>
      </c>
      <c r="D1109" s="34" t="s">
        <v>82</v>
      </c>
      <c r="E1109" s="34">
        <v>51</v>
      </c>
      <c r="F1109" s="41">
        <v>13555421.500000011</v>
      </c>
      <c r="G1109" s="34">
        <v>0</v>
      </c>
      <c r="I1109" s="34">
        <v>0</v>
      </c>
      <c r="K1109" s="34">
        <v>394</v>
      </c>
      <c r="M1109" s="34">
        <v>0</v>
      </c>
      <c r="O1109" s="34">
        <v>0</v>
      </c>
      <c r="P1109" s="41">
        <v>15052184.000000007</v>
      </c>
      <c r="Q1109" s="34">
        <v>0</v>
      </c>
      <c r="R1109" s="34">
        <f t="shared" si="306"/>
        <v>776</v>
      </c>
      <c r="T1109" s="34">
        <v>0</v>
      </c>
      <c r="V1109" s="34">
        <v>351</v>
      </c>
      <c r="X1109" s="34">
        <v>0</v>
      </c>
      <c r="Y1109" s="41">
        <v>16320536.999999996</v>
      </c>
      <c r="Z1109" s="34">
        <v>0</v>
      </c>
      <c r="AA1109" s="34">
        <v>776</v>
      </c>
      <c r="AB1109" s="35">
        <f t="shared" si="307"/>
        <v>394</v>
      </c>
      <c r="AC1109" s="35">
        <f t="shared" si="308"/>
        <v>0</v>
      </c>
      <c r="AD1109" s="35">
        <f t="shared" si="309"/>
        <v>351</v>
      </c>
      <c r="AE1109" s="70">
        <f t="shared" si="310"/>
        <v>51</v>
      </c>
      <c r="AF1109" s="70">
        <f t="shared" si="311"/>
        <v>2012</v>
      </c>
      <c r="AG1109" s="70">
        <f t="shared" si="312"/>
        <v>776</v>
      </c>
      <c r="AH1109" s="70" t="str">
        <f t="shared" si="313"/>
        <v>2018 (triag)</v>
      </c>
      <c r="AI1109" s="70">
        <f t="shared" si="314"/>
        <v>351</v>
      </c>
      <c r="AJ1109" s="70">
        <f t="shared" si="315"/>
        <v>2020</v>
      </c>
      <c r="AK1109" s="70" t="str">
        <f t="shared" si="316"/>
        <v>Adjust</v>
      </c>
      <c r="AL1109" s="72">
        <f>IF(AK1109="Adjust",(_xlfn.XLOOKUP(A1109,'Adj factor'!A:A,'Adj factor'!I:I,,0)*AI1109),'Aggregate (2)'!AI1109)</f>
        <v>405.90510572460033</v>
      </c>
      <c r="AM1109" s="72">
        <f t="shared" si="317"/>
        <v>776</v>
      </c>
      <c r="AN1109" s="73" t="str">
        <f t="shared" si="318"/>
        <v>Decreasing</v>
      </c>
      <c r="AO1109" s="42">
        <f>VLOOKUP(B1109,'Growthrates source'!A$2:H$49,8,FALSE)</f>
        <v>8.5173735635071912E-2</v>
      </c>
      <c r="AP1109" s="42">
        <f>VLOOKUP(B1109,'Growthrates source'!A$2:I$49,9,FALSE)</f>
        <v>0.17704702295875174</v>
      </c>
      <c r="AQ1109" s="41">
        <f t="shared" si="319"/>
        <v>506.88484215746882</v>
      </c>
      <c r="AR1109" s="41">
        <f t="shared" si="320"/>
        <v>1319.8766827529962</v>
      </c>
      <c r="AS1109" s="43">
        <f t="shared" si="321"/>
        <v>3.7623322889664447E-2</v>
      </c>
      <c r="AT1109" s="43">
        <f t="shared" si="322"/>
        <v>0.51553980472202543</v>
      </c>
      <c r="AU1109" s="43">
        <f t="shared" si="323"/>
        <v>0.47547455086802609</v>
      </c>
    </row>
    <row r="1110" spans="1:47" x14ac:dyDescent="0.35">
      <c r="A1110" t="str">
        <f>_xlfn.XLOOKUP(B1110,'country codes'!G:G,'country codes'!H:H,,0)</f>
        <v>Zimbabwe</v>
      </c>
      <c r="B1110" s="34" t="s">
        <v>194</v>
      </c>
      <c r="C1110" s="41">
        <v>13265335</v>
      </c>
      <c r="D1110" s="34" t="s">
        <v>60</v>
      </c>
      <c r="E1110" s="34">
        <v>30</v>
      </c>
      <c r="F1110" s="41">
        <v>13555421.500000011</v>
      </c>
      <c r="G1110" s="34">
        <v>0</v>
      </c>
      <c r="I1110" s="34">
        <v>0</v>
      </c>
      <c r="K1110" s="34">
        <v>236</v>
      </c>
      <c r="M1110" s="34">
        <v>0</v>
      </c>
      <c r="O1110" s="34">
        <v>0</v>
      </c>
      <c r="P1110" s="41">
        <v>15052184.000000007</v>
      </c>
      <c r="Q1110" s="34">
        <v>0</v>
      </c>
      <c r="R1110" s="34">
        <f t="shared" si="306"/>
        <v>347</v>
      </c>
      <c r="T1110" s="34">
        <v>0</v>
      </c>
      <c r="V1110" s="34">
        <v>38</v>
      </c>
      <c r="X1110" s="34">
        <v>0</v>
      </c>
      <c r="Y1110" s="41">
        <v>16320536.999999996</v>
      </c>
      <c r="Z1110" s="34">
        <v>0</v>
      </c>
      <c r="AA1110" s="34">
        <v>347</v>
      </c>
      <c r="AB1110" s="35">
        <f t="shared" si="307"/>
        <v>236</v>
      </c>
      <c r="AC1110" s="35">
        <f t="shared" si="308"/>
        <v>0</v>
      </c>
      <c r="AD1110" s="35">
        <f t="shared" si="309"/>
        <v>38</v>
      </c>
      <c r="AE1110" s="70">
        <f t="shared" si="310"/>
        <v>30</v>
      </c>
      <c r="AF1110" s="70">
        <f t="shared" si="311"/>
        <v>2012</v>
      </c>
      <c r="AG1110" s="70">
        <f t="shared" si="312"/>
        <v>347</v>
      </c>
      <c r="AH1110" s="70" t="str">
        <f t="shared" si="313"/>
        <v>2018 (triag)</v>
      </c>
      <c r="AI1110" s="70">
        <f t="shared" si="314"/>
        <v>38</v>
      </c>
      <c r="AJ1110" s="70">
        <f t="shared" si="315"/>
        <v>2020</v>
      </c>
      <c r="AK1110" s="70" t="str">
        <f t="shared" si="316"/>
        <v>Adjust</v>
      </c>
      <c r="AL1110" s="72">
        <f>IF(AK1110="Adjust",(_xlfn.XLOOKUP(A1110,'Adj factor'!A:A,'Adj factor'!I:I,,0)*AI1110),'Aggregate (2)'!AI1110)</f>
        <v>43.944142500099183</v>
      </c>
      <c r="AM1110" s="77">
        <v>514</v>
      </c>
      <c r="AN1110" s="73" t="str">
        <f t="shared" si="318"/>
        <v>Decreasing</v>
      </c>
      <c r="AO1110" s="42">
        <f>VLOOKUP(B1110,'Growthrates source'!A$2:H$49,8,FALSE)</f>
        <v>8.5173735635071912E-2</v>
      </c>
      <c r="AP1110" s="42">
        <f>VLOOKUP(B1110,'Growthrates source'!A$2:I$49,9,FALSE)</f>
        <v>0.17704702295875174</v>
      </c>
      <c r="AQ1110" s="41">
        <f t="shared" si="319"/>
        <v>226.66113431525991</v>
      </c>
      <c r="AR1110" s="41">
        <f t="shared" si="320"/>
        <v>590.20258880836298</v>
      </c>
      <c r="AS1110" s="43">
        <f t="shared" si="321"/>
        <v>2.2131366405684968E-2</v>
      </c>
      <c r="AT1110" s="43">
        <f t="shared" si="322"/>
        <v>0.23053133020430777</v>
      </c>
      <c r="AU1110" s="43">
        <f t="shared" si="323"/>
        <v>0.31494061745639873</v>
      </c>
    </row>
    <row r="1111" spans="1:47" x14ac:dyDescent="0.35">
      <c r="A1111" t="str">
        <f>_xlfn.XLOOKUP(B1111,'country codes'!G:G,'country codes'!H:H,,0)</f>
        <v>Zimbabwe</v>
      </c>
      <c r="B1111" s="34" t="s">
        <v>194</v>
      </c>
      <c r="C1111" s="41">
        <v>13265336</v>
      </c>
      <c r="D1111" s="34" t="s">
        <v>127</v>
      </c>
      <c r="E1111" s="34">
        <v>0</v>
      </c>
      <c r="F1111" s="41">
        <v>13555421.500000011</v>
      </c>
      <c r="G1111" s="34">
        <v>0</v>
      </c>
      <c r="I1111" s="34">
        <v>0</v>
      </c>
      <c r="K1111" s="34">
        <v>11200</v>
      </c>
      <c r="M1111" s="34">
        <v>0</v>
      </c>
      <c r="O1111" s="34">
        <v>15000</v>
      </c>
      <c r="P1111" s="41">
        <v>15052184.000000007</v>
      </c>
      <c r="Q1111" s="34">
        <v>15888</v>
      </c>
      <c r="R1111" s="34">
        <f t="shared" si="306"/>
        <v>15888</v>
      </c>
      <c r="T1111" s="34">
        <v>0</v>
      </c>
      <c r="V1111" s="34">
        <v>0</v>
      </c>
      <c r="X1111" s="34">
        <v>0</v>
      </c>
      <c r="Y1111" s="41">
        <v>16320536.999999996</v>
      </c>
      <c r="Z1111" s="34">
        <v>19722</v>
      </c>
      <c r="AA1111" s="34">
        <v>2143</v>
      </c>
      <c r="AB1111" s="35">
        <f t="shared" si="307"/>
        <v>11200</v>
      </c>
      <c r="AC1111" s="35">
        <f t="shared" si="308"/>
        <v>15888</v>
      </c>
      <c r="AD1111" s="35">
        <f t="shared" si="309"/>
        <v>19722</v>
      </c>
      <c r="AE1111" s="70">
        <f t="shared" si="310"/>
        <v>11200</v>
      </c>
      <c r="AF1111" s="70">
        <f t="shared" si="311"/>
        <v>2015</v>
      </c>
      <c r="AG1111" s="70">
        <f t="shared" si="312"/>
        <v>15888</v>
      </c>
      <c r="AH1111" s="70">
        <f t="shared" si="313"/>
        <v>2018</v>
      </c>
      <c r="AI1111" s="70">
        <f t="shared" si="314"/>
        <v>19722</v>
      </c>
      <c r="AJ1111" s="70">
        <f t="shared" si="315"/>
        <v>2022</v>
      </c>
      <c r="AK1111" s="70" t="str">
        <f t="shared" si="316"/>
        <v/>
      </c>
      <c r="AL1111" s="72">
        <f>IF(AK1111="Adjust",(_xlfn.XLOOKUP(A1111,'Adj factor'!A:A,'Adj factor'!I:I,,0)*AI1111),'Aggregate (2)'!AI1111)</f>
        <v>19722</v>
      </c>
      <c r="AM1111" s="72">
        <f t="shared" si="317"/>
        <v>19722</v>
      </c>
      <c r="AN1111" s="73" t="str">
        <f t="shared" si="318"/>
        <v>Increasing</v>
      </c>
      <c r="AO1111" s="42">
        <f>VLOOKUP(B1111,'Growthrates source'!A$2:H$49,8,FALSE)</f>
        <v>8.5173735635071912E-2</v>
      </c>
      <c r="AP1111" s="42">
        <f>VLOOKUP(B1111,'Growthrates source'!A$2:I$49,9,FALSE)</f>
        <v>0.17704702295875174</v>
      </c>
      <c r="AQ1111" s="41">
        <f t="shared" si="319"/>
        <v>1399.81213497868</v>
      </c>
      <c r="AR1111" s="41">
        <f t="shared" si="320"/>
        <v>3644.9687256954526</v>
      </c>
      <c r="AS1111" s="43">
        <f t="shared" si="321"/>
        <v>8.262376791455722</v>
      </c>
      <c r="AT1111" s="43">
        <f t="shared" si="322"/>
        <v>10.555278888432397</v>
      </c>
      <c r="AU1111" s="43">
        <f t="shared" si="323"/>
        <v>12.084161201313416</v>
      </c>
    </row>
    <row r="1112" spans="1:47" x14ac:dyDescent="0.35">
      <c r="A1112" t="str">
        <f>_xlfn.XLOOKUP(B1112,'country codes'!G:G,'country codes'!H:H,,0)</f>
        <v>Zimbabwe</v>
      </c>
      <c r="B1112" s="34" t="s">
        <v>194</v>
      </c>
      <c r="C1112" s="41">
        <v>13265337</v>
      </c>
      <c r="D1112" s="34" t="s">
        <v>61</v>
      </c>
      <c r="E1112" s="34">
        <v>0</v>
      </c>
      <c r="F1112" s="41">
        <v>13555421.500000011</v>
      </c>
      <c r="G1112" s="34">
        <v>0</v>
      </c>
      <c r="I1112" s="34">
        <v>0</v>
      </c>
      <c r="K1112" s="34">
        <v>845</v>
      </c>
      <c r="M1112" s="34">
        <v>0</v>
      </c>
      <c r="O1112" s="34">
        <v>0</v>
      </c>
      <c r="P1112" s="41">
        <v>15052184.000000007</v>
      </c>
      <c r="Q1112" s="34">
        <v>0</v>
      </c>
      <c r="R1112" s="34">
        <f t="shared" si="306"/>
        <v>0</v>
      </c>
      <c r="T1112" s="34">
        <v>0</v>
      </c>
      <c r="V1112" s="34">
        <v>0</v>
      </c>
      <c r="X1112" s="34">
        <v>0</v>
      </c>
      <c r="Y1112" s="41">
        <v>16320536.999999996</v>
      </c>
      <c r="Z1112" s="34">
        <v>0</v>
      </c>
      <c r="AA1112" s="34">
        <v>0</v>
      </c>
      <c r="AB1112" s="35">
        <f t="shared" si="307"/>
        <v>845</v>
      </c>
      <c r="AC1112" s="35">
        <f t="shared" si="308"/>
        <v>0</v>
      </c>
      <c r="AD1112" s="35">
        <f t="shared" si="309"/>
        <v>0</v>
      </c>
      <c r="AE1112" s="70">
        <f t="shared" si="310"/>
        <v>845</v>
      </c>
      <c r="AF1112" s="70">
        <f t="shared" si="311"/>
        <v>2015</v>
      </c>
      <c r="AG1112" s="70">
        <f t="shared" si="312"/>
        <v>0</v>
      </c>
      <c r="AH1112" s="70" t="str">
        <f t="shared" si="313"/>
        <v/>
      </c>
      <c r="AI1112" s="70">
        <f t="shared" si="314"/>
        <v>0</v>
      </c>
      <c r="AJ1112" s="70" t="str">
        <f t="shared" si="315"/>
        <v/>
      </c>
      <c r="AK1112" s="70" t="str">
        <f t="shared" si="316"/>
        <v/>
      </c>
      <c r="AL1112" s="72">
        <f>IF(AK1112="Adjust",(_xlfn.XLOOKUP(A1112,'Adj factor'!A:A,'Adj factor'!I:I,,0)*AI1112),'Aggregate (2)'!AI1112)</f>
        <v>0</v>
      </c>
      <c r="AM1112" s="83">
        <v>280</v>
      </c>
      <c r="AN1112" s="73" t="str">
        <f t="shared" si="318"/>
        <v>No change</v>
      </c>
      <c r="AO1112" s="42">
        <f>VLOOKUP(B1112,'Growthrates source'!A$2:H$49,8,FALSE)</f>
        <v>8.5173735635071912E-2</v>
      </c>
      <c r="AP1112" s="42">
        <f>VLOOKUP(B1112,'Growthrates source'!A$2:I$49,9,FALSE)</f>
        <v>0.17704702295875174</v>
      </c>
      <c r="AQ1112" s="41">
        <f t="shared" si="319"/>
        <v>0</v>
      </c>
      <c r="AR1112" s="41">
        <f t="shared" si="320"/>
        <v>0</v>
      </c>
      <c r="AS1112" s="43">
        <f t="shared" si="321"/>
        <v>0.62336682042679326</v>
      </c>
      <c r="AT1112" s="43">
        <f t="shared" si="322"/>
        <v>0</v>
      </c>
      <c r="AU1112" s="43">
        <f t="shared" si="323"/>
        <v>0.17156298227196817</v>
      </c>
    </row>
    <row r="1113" spans="1:47" x14ac:dyDescent="0.35">
      <c r="A1113" t="str">
        <f>_xlfn.XLOOKUP(B1113,'country codes'!G:G,'country codes'!H:H,,0)</f>
        <v>Zimbabwe</v>
      </c>
      <c r="B1113" s="34" t="s">
        <v>194</v>
      </c>
      <c r="C1113" s="41">
        <v>13265338</v>
      </c>
      <c r="D1113" s="34" t="s">
        <v>62</v>
      </c>
      <c r="E1113" s="34">
        <v>0</v>
      </c>
      <c r="F1113" s="41">
        <v>13555421.500000011</v>
      </c>
      <c r="G1113" s="34">
        <v>0</v>
      </c>
      <c r="I1113" s="34">
        <v>0</v>
      </c>
      <c r="K1113" s="34">
        <v>1885</v>
      </c>
      <c r="M1113" s="34">
        <v>0</v>
      </c>
      <c r="O1113" s="34">
        <v>0</v>
      </c>
      <c r="P1113" s="41">
        <v>15052184.000000007</v>
      </c>
      <c r="Q1113" s="34">
        <v>0</v>
      </c>
      <c r="R1113" s="34">
        <f t="shared" si="306"/>
        <v>1644</v>
      </c>
      <c r="T1113" s="34">
        <v>0</v>
      </c>
      <c r="V1113" s="34">
        <v>91</v>
      </c>
      <c r="X1113" s="34">
        <v>0</v>
      </c>
      <c r="Y1113" s="41">
        <v>16320536.999999996</v>
      </c>
      <c r="Z1113" s="34">
        <v>0</v>
      </c>
      <c r="AA1113" s="34">
        <v>1644</v>
      </c>
      <c r="AB1113" s="35">
        <f t="shared" si="307"/>
        <v>1885</v>
      </c>
      <c r="AC1113" s="35">
        <f t="shared" si="308"/>
        <v>0</v>
      </c>
      <c r="AD1113" s="35">
        <f t="shared" si="309"/>
        <v>91</v>
      </c>
      <c r="AE1113" s="70">
        <f t="shared" si="310"/>
        <v>1885</v>
      </c>
      <c r="AF1113" s="70">
        <f t="shared" si="311"/>
        <v>2015</v>
      </c>
      <c r="AG1113" s="70">
        <f t="shared" si="312"/>
        <v>1644</v>
      </c>
      <c r="AH1113" s="70" t="str">
        <f t="shared" si="313"/>
        <v>2018 (triag)</v>
      </c>
      <c r="AI1113" s="70">
        <f t="shared" si="314"/>
        <v>91</v>
      </c>
      <c r="AJ1113" s="70">
        <f t="shared" si="315"/>
        <v>2020</v>
      </c>
      <c r="AK1113" s="70" t="str">
        <f t="shared" si="316"/>
        <v>Adjust</v>
      </c>
      <c r="AL1113" s="72">
        <f>IF(AK1113="Adjust",(_xlfn.XLOOKUP(A1113,'Adj factor'!A:A,'Adj factor'!I:I,,0)*AI1113),'Aggregate (2)'!AI1113)</f>
        <v>105.23465703971119</v>
      </c>
      <c r="AM1113" s="77">
        <v>2684</v>
      </c>
      <c r="AN1113" s="73" t="str">
        <f t="shared" si="318"/>
        <v>Decreasing</v>
      </c>
      <c r="AO1113" s="42">
        <f>VLOOKUP(B1113,'Growthrates source'!A$2:H$49,8,FALSE)</f>
        <v>8.5173735635071912E-2</v>
      </c>
      <c r="AP1113" s="42">
        <f>VLOOKUP(B1113,'Growthrates source'!A$2:I$49,9,FALSE)</f>
        <v>0.17704702295875174</v>
      </c>
      <c r="AQ1113" s="41">
        <f t="shared" si="319"/>
        <v>1073.8642790037097</v>
      </c>
      <c r="AR1113" s="41">
        <f t="shared" si="320"/>
        <v>2796.2335907808324</v>
      </c>
      <c r="AS1113" s="43">
        <f t="shared" si="321"/>
        <v>1.3905875224905389</v>
      </c>
      <c r="AT1113" s="43">
        <f t="shared" si="322"/>
        <v>1.0922003079420231</v>
      </c>
      <c r="AU1113" s="43">
        <f t="shared" si="323"/>
        <v>1.644553730064152</v>
      </c>
    </row>
    <row r="1114" spans="1:47" x14ac:dyDescent="0.35">
      <c r="A1114" t="str">
        <f>_xlfn.XLOOKUP(B1114,'country codes'!G:G,'country codes'!H:H,,0)</f>
        <v>Zimbabwe</v>
      </c>
      <c r="B1114" s="34" t="s">
        <v>194</v>
      </c>
      <c r="C1114" s="41">
        <v>13265339</v>
      </c>
      <c r="D1114" s="34" t="s">
        <v>227</v>
      </c>
      <c r="E1114" s="34">
        <v>0</v>
      </c>
      <c r="F1114" s="41">
        <v>13555421.500000011</v>
      </c>
      <c r="G1114" s="34">
        <v>0</v>
      </c>
      <c r="I1114" s="34">
        <v>0</v>
      </c>
      <c r="K1114" s="34">
        <v>0</v>
      </c>
      <c r="M1114" s="34">
        <v>551</v>
      </c>
      <c r="O1114" s="34">
        <v>607</v>
      </c>
      <c r="P1114" s="41">
        <v>15052184.000000007</v>
      </c>
      <c r="Q1114" s="34">
        <v>2021</v>
      </c>
      <c r="R1114" s="34">
        <f t="shared" si="306"/>
        <v>2115</v>
      </c>
      <c r="T1114" s="34">
        <v>0</v>
      </c>
      <c r="V1114" s="34">
        <v>0</v>
      </c>
      <c r="X1114" s="34">
        <v>0</v>
      </c>
      <c r="Y1114" s="41">
        <v>16320536.999999996</v>
      </c>
      <c r="Z1114" s="34">
        <v>0</v>
      </c>
      <c r="AA1114" s="34">
        <v>2115</v>
      </c>
      <c r="AB1114" s="35">
        <f t="shared" si="307"/>
        <v>0</v>
      </c>
      <c r="AC1114" s="35">
        <f t="shared" si="308"/>
        <v>2021</v>
      </c>
      <c r="AD1114" s="35">
        <f t="shared" si="309"/>
        <v>0</v>
      </c>
      <c r="AE1114" s="70">
        <f t="shared" si="310"/>
        <v>0</v>
      </c>
      <c r="AF1114" s="70" t="str">
        <f t="shared" si="311"/>
        <v/>
      </c>
      <c r="AG1114" s="70">
        <f t="shared" si="312"/>
        <v>2115</v>
      </c>
      <c r="AH1114" s="70" t="str">
        <f t="shared" si="313"/>
        <v>2018 (triag)</v>
      </c>
      <c r="AI1114" s="70">
        <f t="shared" si="314"/>
        <v>2115</v>
      </c>
      <c r="AJ1114" s="70" t="str">
        <f t="shared" si="315"/>
        <v>2018 (triag)</v>
      </c>
      <c r="AK1114" s="70" t="str">
        <f t="shared" si="316"/>
        <v/>
      </c>
      <c r="AL1114" s="72">
        <f>IF(AK1114="Adjust",(_xlfn.XLOOKUP(A1114,'Adj factor'!A:A,'Adj factor'!I:I,,0)*AI1114),'Aggregate (2)'!AI1114)</f>
        <v>2115</v>
      </c>
      <c r="AM1114" s="72">
        <f t="shared" si="317"/>
        <v>2115</v>
      </c>
      <c r="AN1114" s="73" t="str">
        <f t="shared" si="318"/>
        <v>No change</v>
      </c>
      <c r="AO1114" s="42">
        <f>VLOOKUP(B1114,'Growthrates source'!A$2:H$49,8,FALSE)</f>
        <v>8.5173735635071912E-2</v>
      </c>
      <c r="AP1114" s="42">
        <f>VLOOKUP(B1114,'Growthrates source'!A$2:I$49,9,FALSE)</f>
        <v>0.17704702295875174</v>
      </c>
      <c r="AQ1114" s="41">
        <f t="shared" si="319"/>
        <v>1381.5224757255755</v>
      </c>
      <c r="AR1114" s="41">
        <f t="shared" si="320"/>
        <v>3597.3443093074575</v>
      </c>
      <c r="AS1114" s="43">
        <f t="shared" si="321"/>
        <v>0</v>
      </c>
      <c r="AT1114" s="43">
        <f t="shared" si="322"/>
        <v>1.405111710034902</v>
      </c>
      <c r="AU1114" s="43">
        <f t="shared" si="323"/>
        <v>1.2959132410900454</v>
      </c>
    </row>
    <row r="1115" spans="1:47" x14ac:dyDescent="0.35">
      <c r="A1115" t="str">
        <f>_xlfn.XLOOKUP(B1115,'country codes'!G:G,'country codes'!H:H,,0)</f>
        <v>Zimbabwe</v>
      </c>
      <c r="B1115" s="34" t="s">
        <v>194</v>
      </c>
      <c r="C1115" s="41">
        <v>13265340</v>
      </c>
      <c r="D1115" s="34" t="s">
        <v>228</v>
      </c>
      <c r="E1115" s="34">
        <v>0</v>
      </c>
      <c r="F1115" s="41">
        <v>13555421.500000011</v>
      </c>
      <c r="G1115" s="34">
        <v>0</v>
      </c>
      <c r="I1115" s="34">
        <v>229</v>
      </c>
      <c r="K1115" s="34">
        <v>270</v>
      </c>
      <c r="M1115" s="34">
        <v>257</v>
      </c>
      <c r="O1115" s="34">
        <v>451</v>
      </c>
      <c r="P1115" s="41">
        <v>15052184.000000007</v>
      </c>
      <c r="Q1115" s="34">
        <v>414</v>
      </c>
      <c r="R1115" s="34">
        <f t="shared" si="306"/>
        <v>414</v>
      </c>
      <c r="T1115" s="34">
        <v>0</v>
      </c>
      <c r="V1115" s="34">
        <v>0</v>
      </c>
      <c r="X1115" s="34">
        <v>0</v>
      </c>
      <c r="Y1115" s="41">
        <v>16320536.999999996</v>
      </c>
      <c r="Z1115" s="34">
        <v>0</v>
      </c>
      <c r="AA1115" s="34">
        <v>327</v>
      </c>
      <c r="AB1115" s="35">
        <f t="shared" si="307"/>
        <v>270</v>
      </c>
      <c r="AC1115" s="35">
        <f t="shared" si="308"/>
        <v>451</v>
      </c>
      <c r="AD1115" s="35">
        <f t="shared" si="309"/>
        <v>0</v>
      </c>
      <c r="AE1115" s="70">
        <f t="shared" si="310"/>
        <v>229</v>
      </c>
      <c r="AF1115" s="70">
        <f t="shared" si="311"/>
        <v>2014</v>
      </c>
      <c r="AG1115" s="70">
        <f t="shared" si="312"/>
        <v>414</v>
      </c>
      <c r="AH1115" s="70">
        <f t="shared" si="313"/>
        <v>2018</v>
      </c>
      <c r="AI1115" s="70">
        <f t="shared" si="314"/>
        <v>414</v>
      </c>
      <c r="AJ1115" s="70">
        <f t="shared" si="315"/>
        <v>2018</v>
      </c>
      <c r="AK1115" s="70" t="str">
        <f t="shared" si="316"/>
        <v/>
      </c>
      <c r="AL1115" s="72">
        <f>IF(AK1115="Adjust",(_xlfn.XLOOKUP(A1115,'Adj factor'!A:A,'Adj factor'!I:I,,0)*AI1115),'Aggregate (2)'!AI1115)</f>
        <v>414</v>
      </c>
      <c r="AM1115" s="72">
        <f t="shared" si="317"/>
        <v>414</v>
      </c>
      <c r="AN1115" s="73" t="str">
        <f t="shared" si="318"/>
        <v>No change</v>
      </c>
      <c r="AO1115" s="42">
        <f>VLOOKUP(B1115,'Growthrates source'!A$2:H$49,8,FALSE)</f>
        <v>8.5173735635071912E-2</v>
      </c>
      <c r="AP1115" s="42">
        <f>VLOOKUP(B1115,'Growthrates source'!A$2:I$49,9,FALSE)</f>
        <v>0.17704702295875174</v>
      </c>
      <c r="AQ1115" s="41">
        <f t="shared" si="319"/>
        <v>213.59709199161381</v>
      </c>
      <c r="AR1115" s="41">
        <f t="shared" si="320"/>
        <v>556.18514853122394</v>
      </c>
      <c r="AS1115" s="43">
        <f t="shared" si="321"/>
        <v>0.16893609689672859</v>
      </c>
      <c r="AT1115" s="43">
        <f t="shared" si="322"/>
        <v>0.27504314324087442</v>
      </c>
      <c r="AU1115" s="43">
        <f t="shared" si="323"/>
        <v>0.25366812378783865</v>
      </c>
    </row>
    <row r="1116" spans="1:47" x14ac:dyDescent="0.35">
      <c r="A1116" t="str">
        <f>_xlfn.XLOOKUP(B1116,'country codes'!G:G,'country codes'!H:H,,0)</f>
        <v>Zimbabwe</v>
      </c>
      <c r="B1116" s="34" t="s">
        <v>194</v>
      </c>
      <c r="C1116" s="41">
        <v>13265341</v>
      </c>
      <c r="D1116" s="34" t="s">
        <v>229</v>
      </c>
      <c r="E1116" s="34">
        <v>27</v>
      </c>
      <c r="F1116" s="41">
        <v>13555421.500000011</v>
      </c>
      <c r="G1116" s="34">
        <v>26</v>
      </c>
      <c r="I1116" s="34">
        <v>26</v>
      </c>
      <c r="K1116" s="34">
        <v>0</v>
      </c>
      <c r="M1116" s="34">
        <v>17</v>
      </c>
      <c r="O1116" s="34">
        <v>0</v>
      </c>
      <c r="P1116" s="41">
        <v>15052184.000000007</v>
      </c>
      <c r="Q1116" s="34">
        <v>40</v>
      </c>
      <c r="R1116" s="34">
        <f t="shared" si="306"/>
        <v>40</v>
      </c>
      <c r="T1116" s="34">
        <v>25</v>
      </c>
      <c r="V1116" s="34">
        <v>0</v>
      </c>
      <c r="X1116" s="34">
        <v>0</v>
      </c>
      <c r="Y1116" s="41">
        <v>16320536.999999996</v>
      </c>
      <c r="Z1116" s="34">
        <v>0</v>
      </c>
      <c r="AA1116" s="34">
        <v>10</v>
      </c>
      <c r="AB1116" s="35">
        <f t="shared" si="307"/>
        <v>27</v>
      </c>
      <c r="AC1116" s="35">
        <f t="shared" si="308"/>
        <v>40</v>
      </c>
      <c r="AD1116" s="35">
        <f t="shared" si="309"/>
        <v>0</v>
      </c>
      <c r="AE1116" s="70">
        <f t="shared" si="310"/>
        <v>26</v>
      </c>
      <c r="AF1116" s="70">
        <f t="shared" si="311"/>
        <v>2013</v>
      </c>
      <c r="AG1116" s="70">
        <f t="shared" si="312"/>
        <v>40</v>
      </c>
      <c r="AH1116" s="70">
        <f t="shared" si="313"/>
        <v>2018</v>
      </c>
      <c r="AI1116" s="70">
        <f t="shared" si="314"/>
        <v>25</v>
      </c>
      <c r="AJ1116" s="70">
        <f t="shared" si="315"/>
        <v>2018</v>
      </c>
      <c r="AK1116" s="70" t="str">
        <f t="shared" si="316"/>
        <v>Adjust</v>
      </c>
      <c r="AL1116" s="72">
        <f>IF(AK1116="Adjust",(_xlfn.XLOOKUP(A1116,'Adj factor'!A:A,'Adj factor'!I:I,,0)*AI1116),'Aggregate (2)'!AI1116)</f>
        <v>28.910620065854726</v>
      </c>
      <c r="AM1116" s="72">
        <f t="shared" si="317"/>
        <v>40</v>
      </c>
      <c r="AN1116" s="73" t="str">
        <f t="shared" si="318"/>
        <v>Decreasing</v>
      </c>
      <c r="AO1116" s="42">
        <f>VLOOKUP(B1116,'Growthrates source'!A$2:H$49,8,FALSE)</f>
        <v>8.5173735635071912E-2</v>
      </c>
      <c r="AP1116" s="42">
        <f>VLOOKUP(B1116,'Growthrates source'!A$2:I$49,9,FALSE)</f>
        <v>0.17704702295875174</v>
      </c>
      <c r="AQ1116" s="41">
        <f t="shared" si="319"/>
        <v>6.5320211618230521</v>
      </c>
      <c r="AR1116" s="41">
        <f t="shared" si="320"/>
        <v>17.00872013856954</v>
      </c>
      <c r="AS1116" s="43">
        <f t="shared" si="321"/>
        <v>1.918051755159364E-2</v>
      </c>
      <c r="AT1116" s="43">
        <f t="shared" si="322"/>
        <v>2.6574216738248734E-2</v>
      </c>
      <c r="AU1116" s="43">
        <f t="shared" si="323"/>
        <v>2.4508997467424024E-2</v>
      </c>
    </row>
    <row r="1117" spans="1:47" x14ac:dyDescent="0.35">
      <c r="A1117" t="str">
        <f>_xlfn.XLOOKUP(B1117,'country codes'!G:G,'country codes'!H:H,,0)</f>
        <v>Zimbabwe</v>
      </c>
      <c r="B1117" s="34" t="s">
        <v>194</v>
      </c>
      <c r="C1117" s="41">
        <v>13265342</v>
      </c>
      <c r="D1117" s="34" t="s">
        <v>133</v>
      </c>
      <c r="E1117" s="34">
        <v>352</v>
      </c>
      <c r="F1117" s="41">
        <v>13555421.500000011</v>
      </c>
      <c r="G1117" s="34">
        <v>343</v>
      </c>
      <c r="I1117" s="34">
        <v>0</v>
      </c>
      <c r="K1117" s="34">
        <v>0</v>
      </c>
      <c r="M1117" s="34">
        <v>0</v>
      </c>
      <c r="O1117" s="34">
        <v>0</v>
      </c>
      <c r="P1117" s="41">
        <v>15052184.000000007</v>
      </c>
      <c r="Q1117" s="34">
        <v>644</v>
      </c>
      <c r="R1117" s="34">
        <f t="shared" si="306"/>
        <v>644</v>
      </c>
      <c r="T1117" s="34">
        <v>0</v>
      </c>
      <c r="V1117" s="34">
        <v>0</v>
      </c>
      <c r="X1117" s="34">
        <v>0</v>
      </c>
      <c r="Y1117" s="41">
        <v>16320536.999999996</v>
      </c>
      <c r="Z1117" s="34">
        <v>757</v>
      </c>
      <c r="AA1117" s="34">
        <v>368</v>
      </c>
      <c r="AB1117" s="35">
        <f t="shared" si="307"/>
        <v>352</v>
      </c>
      <c r="AC1117" s="35">
        <f t="shared" si="308"/>
        <v>644</v>
      </c>
      <c r="AD1117" s="35">
        <f t="shared" si="309"/>
        <v>757</v>
      </c>
      <c r="AE1117" s="70">
        <f t="shared" si="310"/>
        <v>343</v>
      </c>
      <c r="AF1117" s="70">
        <f t="shared" si="311"/>
        <v>2013</v>
      </c>
      <c r="AG1117" s="70">
        <f t="shared" si="312"/>
        <v>644</v>
      </c>
      <c r="AH1117" s="70">
        <f t="shared" si="313"/>
        <v>2018</v>
      </c>
      <c r="AI1117" s="70">
        <f t="shared" si="314"/>
        <v>757</v>
      </c>
      <c r="AJ1117" s="70">
        <f t="shared" si="315"/>
        <v>2022</v>
      </c>
      <c r="AK1117" s="70" t="str">
        <f t="shared" si="316"/>
        <v/>
      </c>
      <c r="AL1117" s="72">
        <f>IF(AK1117="Adjust",(_xlfn.XLOOKUP(A1117,'Adj factor'!A:A,'Adj factor'!I:I,,0)*AI1117),'Aggregate (2)'!AI1117)</f>
        <v>757</v>
      </c>
      <c r="AM1117" s="72">
        <f t="shared" si="317"/>
        <v>757</v>
      </c>
      <c r="AN1117" s="73" t="str">
        <f t="shared" si="318"/>
        <v>Increasing</v>
      </c>
      <c r="AO1117" s="42">
        <f>VLOOKUP(B1117,'Growthrates source'!A$2:H$49,8,FALSE)</f>
        <v>8.5173735635071912E-2</v>
      </c>
      <c r="AP1117" s="42">
        <f>VLOOKUP(B1117,'Growthrates source'!A$2:I$49,9,FALSE)</f>
        <v>0.17704702295875174</v>
      </c>
      <c r="AQ1117" s="41">
        <f t="shared" si="319"/>
        <v>240.37837875508831</v>
      </c>
      <c r="AR1117" s="41">
        <f t="shared" si="320"/>
        <v>625.92090109935907</v>
      </c>
      <c r="AS1117" s="43">
        <f t="shared" si="321"/>
        <v>0.25303528923833146</v>
      </c>
      <c r="AT1117" s="43">
        <f t="shared" si="322"/>
        <v>0.42784488948580462</v>
      </c>
      <c r="AU1117" s="43">
        <f t="shared" si="323"/>
        <v>0.46383277707099968</v>
      </c>
    </row>
    <row r="1118" spans="1:47" x14ac:dyDescent="0.35">
      <c r="A1118" t="str">
        <f>_xlfn.XLOOKUP(B1118,'country codes'!G:G,'country codes'!H:H,,0)</f>
        <v>Zimbabwe</v>
      </c>
      <c r="B1118" s="34" t="s">
        <v>194</v>
      </c>
      <c r="C1118" s="41">
        <v>13265343</v>
      </c>
      <c r="D1118" s="34" t="s">
        <v>230</v>
      </c>
      <c r="E1118" s="34">
        <v>0</v>
      </c>
      <c r="F1118" s="41">
        <v>13555421.500000011</v>
      </c>
      <c r="G1118" s="34">
        <v>0</v>
      </c>
      <c r="I1118" s="34">
        <v>0</v>
      </c>
      <c r="K1118" s="34">
        <v>0</v>
      </c>
      <c r="M1118" s="34">
        <v>0</v>
      </c>
      <c r="O1118" s="34">
        <v>0</v>
      </c>
      <c r="P1118" s="41">
        <v>15052184.000000007</v>
      </c>
      <c r="Q1118" s="34">
        <v>164</v>
      </c>
      <c r="R1118" s="34">
        <f t="shared" si="306"/>
        <v>164</v>
      </c>
      <c r="T1118" s="34">
        <v>0</v>
      </c>
      <c r="V1118" s="34">
        <v>0</v>
      </c>
      <c r="X1118" s="34">
        <v>0</v>
      </c>
      <c r="Y1118" s="41">
        <v>16320536.999999996</v>
      </c>
      <c r="Z1118" s="34">
        <v>0</v>
      </c>
      <c r="AA1118" s="34">
        <v>76</v>
      </c>
      <c r="AB1118" s="35">
        <f t="shared" si="307"/>
        <v>0</v>
      </c>
      <c r="AC1118" s="35">
        <f t="shared" si="308"/>
        <v>164</v>
      </c>
      <c r="AD1118" s="35">
        <f t="shared" si="309"/>
        <v>0</v>
      </c>
      <c r="AE1118" s="70">
        <f t="shared" si="310"/>
        <v>0</v>
      </c>
      <c r="AF1118" s="70" t="str">
        <f t="shared" si="311"/>
        <v/>
      </c>
      <c r="AG1118" s="70">
        <f t="shared" si="312"/>
        <v>164</v>
      </c>
      <c r="AH1118" s="70">
        <f t="shared" si="313"/>
        <v>2018</v>
      </c>
      <c r="AI1118" s="70">
        <f t="shared" si="314"/>
        <v>164</v>
      </c>
      <c r="AJ1118" s="70">
        <f t="shared" si="315"/>
        <v>2018</v>
      </c>
      <c r="AK1118" s="70" t="str">
        <f t="shared" si="316"/>
        <v/>
      </c>
      <c r="AL1118" s="72">
        <f>IF(AK1118="Adjust",(_xlfn.XLOOKUP(A1118,'Adj factor'!A:A,'Adj factor'!I:I,,0)*AI1118),'Aggregate (2)'!AI1118)</f>
        <v>164</v>
      </c>
      <c r="AM1118" s="72">
        <f t="shared" si="317"/>
        <v>164</v>
      </c>
      <c r="AN1118" s="73" t="str">
        <f t="shared" si="318"/>
        <v>No change</v>
      </c>
      <c r="AO1118" s="42">
        <f>VLOOKUP(B1118,'Growthrates source'!A$2:H$49,8,FALSE)</f>
        <v>8.5173735635071912E-2</v>
      </c>
      <c r="AP1118" s="42">
        <f>VLOOKUP(B1118,'Growthrates source'!A$2:I$49,9,FALSE)</f>
        <v>0.17704702295875174</v>
      </c>
      <c r="AQ1118" s="41">
        <f t="shared" si="319"/>
        <v>49.643360829855197</v>
      </c>
      <c r="AR1118" s="41">
        <f t="shared" si="320"/>
        <v>129.26627305312851</v>
      </c>
      <c r="AS1118" s="43">
        <f t="shared" si="321"/>
        <v>0</v>
      </c>
      <c r="AT1118" s="43">
        <f t="shared" si="322"/>
        <v>0.10895428862681981</v>
      </c>
      <c r="AU1118" s="43">
        <f t="shared" si="323"/>
        <v>0.10048688961643851</v>
      </c>
    </row>
    <row r="1119" spans="1:47" x14ac:dyDescent="0.35">
      <c r="A1119" t="str">
        <f>_xlfn.XLOOKUP(B1119,'country codes'!G:G,'country codes'!H:H,,0)</f>
        <v>Zimbabwe</v>
      </c>
      <c r="B1119" s="34" t="s">
        <v>194</v>
      </c>
      <c r="C1119" s="41">
        <v>13265344</v>
      </c>
      <c r="D1119" s="34" t="s">
        <v>136</v>
      </c>
      <c r="E1119" s="34">
        <v>233</v>
      </c>
      <c r="F1119" s="41">
        <v>13555421.500000011</v>
      </c>
      <c r="G1119" s="34">
        <v>239</v>
      </c>
      <c r="I1119" s="34">
        <v>312</v>
      </c>
      <c r="K1119" s="34">
        <v>511</v>
      </c>
      <c r="M1119" s="34">
        <v>320</v>
      </c>
      <c r="O1119" s="34">
        <v>417</v>
      </c>
      <c r="P1119" s="41">
        <v>15052184.000000007</v>
      </c>
      <c r="Q1119" s="34">
        <v>480</v>
      </c>
      <c r="R1119" s="34">
        <f t="shared" si="306"/>
        <v>480</v>
      </c>
      <c r="T1119" s="34">
        <v>0</v>
      </c>
      <c r="V1119" s="34">
        <v>0</v>
      </c>
      <c r="X1119" s="34">
        <v>0</v>
      </c>
      <c r="Y1119" s="41">
        <v>16320536.999999996</v>
      </c>
      <c r="Z1119" s="34">
        <v>0</v>
      </c>
      <c r="AA1119" s="34">
        <v>412</v>
      </c>
      <c r="AB1119" s="35">
        <f t="shared" si="307"/>
        <v>511</v>
      </c>
      <c r="AC1119" s="35">
        <f t="shared" si="308"/>
        <v>480</v>
      </c>
      <c r="AD1119" s="35">
        <f t="shared" si="309"/>
        <v>0</v>
      </c>
      <c r="AE1119" s="70">
        <f t="shared" si="310"/>
        <v>239</v>
      </c>
      <c r="AF1119" s="70">
        <f t="shared" si="311"/>
        <v>2013</v>
      </c>
      <c r="AG1119" s="70">
        <f t="shared" si="312"/>
        <v>480</v>
      </c>
      <c r="AH1119" s="70">
        <f t="shared" si="313"/>
        <v>2018</v>
      </c>
      <c r="AI1119" s="70">
        <f t="shared" si="314"/>
        <v>480</v>
      </c>
      <c r="AJ1119" s="70">
        <f t="shared" si="315"/>
        <v>2018</v>
      </c>
      <c r="AK1119" s="70" t="str">
        <f t="shared" si="316"/>
        <v/>
      </c>
      <c r="AL1119" s="72">
        <f>IF(AK1119="Adjust",(_xlfn.XLOOKUP(A1119,'Adj factor'!A:A,'Adj factor'!I:I,,0)*AI1119),'Aggregate (2)'!AI1119)</f>
        <v>480</v>
      </c>
      <c r="AM1119" s="72">
        <f t="shared" si="317"/>
        <v>480</v>
      </c>
      <c r="AN1119" s="73" t="str">
        <f t="shared" si="318"/>
        <v>No change</v>
      </c>
      <c r="AO1119" s="42">
        <f>VLOOKUP(B1119,'Growthrates source'!A$2:H$49,8,FALSE)</f>
        <v>8.5173735635071912E-2</v>
      </c>
      <c r="AP1119" s="42">
        <f>VLOOKUP(B1119,'Growthrates source'!A$2:I$49,9,FALSE)</f>
        <v>0.17704702295875174</v>
      </c>
      <c r="AQ1119" s="41">
        <f t="shared" si="319"/>
        <v>269.11927186710972</v>
      </c>
      <c r="AR1119" s="41">
        <f t="shared" si="320"/>
        <v>700.75926970906505</v>
      </c>
      <c r="AS1119" s="43">
        <f t="shared" si="321"/>
        <v>0.17631321903195693</v>
      </c>
      <c r="AT1119" s="43">
        <f t="shared" si="322"/>
        <v>0.3188906008589848</v>
      </c>
      <c r="AU1119" s="43">
        <f t="shared" si="323"/>
        <v>0.2941079696090883</v>
      </c>
    </row>
    <row r="1120" spans="1:47" x14ac:dyDescent="0.35">
      <c r="A1120" t="str">
        <f>_xlfn.XLOOKUP(B1120,'country codes'!G:G,'country codes'!H:H,,0)</f>
        <v>Zimbabwe</v>
      </c>
      <c r="B1120" s="34" t="s">
        <v>194</v>
      </c>
      <c r="C1120" s="41">
        <v>13265345</v>
      </c>
      <c r="D1120" s="34" t="s">
        <v>231</v>
      </c>
      <c r="E1120" s="34">
        <v>0</v>
      </c>
      <c r="F1120" s="41">
        <v>13555421.500000011</v>
      </c>
      <c r="G1120" s="34">
        <v>0</v>
      </c>
      <c r="I1120" s="34">
        <v>0</v>
      </c>
      <c r="K1120" s="34">
        <v>0</v>
      </c>
      <c r="M1120" s="34">
        <v>678</v>
      </c>
      <c r="O1120" s="34">
        <v>605</v>
      </c>
      <c r="P1120" s="41">
        <v>15052184.000000007</v>
      </c>
      <c r="Q1120" s="34">
        <v>703</v>
      </c>
      <c r="R1120" s="34">
        <f t="shared" si="306"/>
        <v>718</v>
      </c>
      <c r="T1120" s="34">
        <v>0</v>
      </c>
      <c r="V1120" s="34">
        <v>0</v>
      </c>
      <c r="X1120" s="34">
        <v>0</v>
      </c>
      <c r="Y1120" s="41">
        <v>16320536.999999996</v>
      </c>
      <c r="Z1120" s="34">
        <v>0</v>
      </c>
      <c r="AA1120" s="34">
        <v>718</v>
      </c>
      <c r="AB1120" s="35">
        <f t="shared" si="307"/>
        <v>0</v>
      </c>
      <c r="AC1120" s="35">
        <f t="shared" si="308"/>
        <v>703</v>
      </c>
      <c r="AD1120" s="35">
        <f t="shared" si="309"/>
        <v>0</v>
      </c>
      <c r="AE1120" s="70">
        <f t="shared" si="310"/>
        <v>0</v>
      </c>
      <c r="AF1120" s="70" t="str">
        <f t="shared" si="311"/>
        <v/>
      </c>
      <c r="AG1120" s="70">
        <f t="shared" si="312"/>
        <v>718</v>
      </c>
      <c r="AH1120" s="70" t="str">
        <f t="shared" si="313"/>
        <v>2018 (triag)</v>
      </c>
      <c r="AI1120" s="70">
        <f t="shared" si="314"/>
        <v>718</v>
      </c>
      <c r="AJ1120" s="70" t="str">
        <f t="shared" si="315"/>
        <v>2018 (triag)</v>
      </c>
      <c r="AK1120" s="70" t="str">
        <f t="shared" si="316"/>
        <v/>
      </c>
      <c r="AL1120" s="72">
        <f>IF(AK1120="Adjust",(_xlfn.XLOOKUP(A1120,'Adj factor'!A:A,'Adj factor'!I:I,,0)*AI1120),'Aggregate (2)'!AI1120)</f>
        <v>718</v>
      </c>
      <c r="AM1120" s="72">
        <f t="shared" si="317"/>
        <v>718</v>
      </c>
      <c r="AN1120" s="73" t="str">
        <f t="shared" si="318"/>
        <v>No change</v>
      </c>
      <c r="AO1120" s="42">
        <f>VLOOKUP(B1120,'Growthrates source'!A$2:H$49,8,FALSE)</f>
        <v>8.5173735635071912E-2</v>
      </c>
      <c r="AP1120" s="42">
        <f>VLOOKUP(B1120,'Growthrates source'!A$2:I$49,9,FALSE)</f>
        <v>0.17704702295875174</v>
      </c>
      <c r="AQ1120" s="41">
        <f t="shared" si="319"/>
        <v>468.99911941889513</v>
      </c>
      <c r="AR1120" s="41">
        <f t="shared" si="320"/>
        <v>1221.226105949293</v>
      </c>
      <c r="AS1120" s="43">
        <f t="shared" si="321"/>
        <v>0</v>
      </c>
      <c r="AT1120" s="43">
        <f t="shared" si="322"/>
        <v>0.47700719045156481</v>
      </c>
      <c r="AU1120" s="43">
        <f t="shared" si="323"/>
        <v>0.43993650454026123</v>
      </c>
    </row>
    <row r="1121" spans="1:47" x14ac:dyDescent="0.35">
      <c r="A1121" t="str">
        <f>_xlfn.XLOOKUP(B1121,'country codes'!G:G,'country codes'!H:H,,0)</f>
        <v>Zimbabwe</v>
      </c>
      <c r="B1121" s="34" t="s">
        <v>194</v>
      </c>
      <c r="C1121" s="41">
        <v>13265346</v>
      </c>
      <c r="D1121" s="34" t="s">
        <v>141</v>
      </c>
      <c r="E1121" s="34">
        <v>0</v>
      </c>
      <c r="F1121" s="41">
        <v>13555421.500000011</v>
      </c>
      <c r="G1121" s="34">
        <v>0</v>
      </c>
      <c r="I1121" s="34">
        <v>0</v>
      </c>
      <c r="K1121" s="34">
        <v>0</v>
      </c>
      <c r="M1121" s="34">
        <v>13</v>
      </c>
      <c r="O1121" s="34">
        <v>20</v>
      </c>
      <c r="P1121" s="41">
        <v>15052184.000000007</v>
      </c>
      <c r="Q1121" s="34">
        <v>20</v>
      </c>
      <c r="R1121" s="34">
        <f t="shared" si="306"/>
        <v>20</v>
      </c>
      <c r="T1121" s="34">
        <v>0</v>
      </c>
      <c r="V1121" s="34">
        <v>0</v>
      </c>
      <c r="X1121" s="34">
        <v>0</v>
      </c>
      <c r="Y1121" s="41">
        <v>16320536.999999996</v>
      </c>
      <c r="Z1121" s="34">
        <v>0</v>
      </c>
      <c r="AA1121" s="34">
        <v>0</v>
      </c>
      <c r="AB1121" s="35">
        <f t="shared" si="307"/>
        <v>0</v>
      </c>
      <c r="AC1121" s="35">
        <f t="shared" si="308"/>
        <v>20</v>
      </c>
      <c r="AD1121" s="35">
        <f t="shared" si="309"/>
        <v>0</v>
      </c>
      <c r="AE1121" s="70">
        <f t="shared" si="310"/>
        <v>0</v>
      </c>
      <c r="AF1121" s="70" t="str">
        <f t="shared" si="311"/>
        <v/>
      </c>
      <c r="AG1121" s="70">
        <f t="shared" si="312"/>
        <v>20</v>
      </c>
      <c r="AH1121" s="70">
        <f t="shared" si="313"/>
        <v>2017</v>
      </c>
      <c r="AI1121" s="70">
        <f t="shared" si="314"/>
        <v>20</v>
      </c>
      <c r="AJ1121" s="70">
        <f t="shared" si="315"/>
        <v>2017</v>
      </c>
      <c r="AK1121" s="70" t="str">
        <f t="shared" si="316"/>
        <v/>
      </c>
      <c r="AL1121" s="72">
        <f>IF(AK1121="Adjust",(_xlfn.XLOOKUP(A1121,'Adj factor'!A:A,'Adj factor'!I:I,,0)*AI1121),'Aggregate (2)'!AI1121)</f>
        <v>20</v>
      </c>
      <c r="AM1121" s="72">
        <f t="shared" si="317"/>
        <v>20</v>
      </c>
      <c r="AN1121" s="73" t="str">
        <f t="shared" si="318"/>
        <v>No change</v>
      </c>
      <c r="AO1121" s="42">
        <f>VLOOKUP(B1121,'Growthrates source'!A$2:H$49,8,FALSE)</f>
        <v>8.5173735635071912E-2</v>
      </c>
      <c r="AP1121" s="42">
        <f>VLOOKUP(B1121,'Growthrates source'!A$2:I$49,9,FALSE)</f>
        <v>0.17704702295875174</v>
      </c>
      <c r="AQ1121" s="41">
        <f t="shared" si="319"/>
        <v>0</v>
      </c>
      <c r="AR1121" s="41">
        <f t="shared" si="320"/>
        <v>0</v>
      </c>
      <c r="AS1121" s="43">
        <f t="shared" si="321"/>
        <v>0</v>
      </c>
      <c r="AT1121" s="43">
        <f t="shared" si="322"/>
        <v>1.3287108369124367E-2</v>
      </c>
      <c r="AU1121" s="43">
        <f t="shared" si="323"/>
        <v>1.2254498733712012E-2</v>
      </c>
    </row>
    <row r="1122" spans="1:47" x14ac:dyDescent="0.35">
      <c r="A1122" t="str">
        <f>_xlfn.XLOOKUP(B1122,'country codes'!G:G,'country codes'!H:H,,0)</f>
        <v>Zimbabwe</v>
      </c>
      <c r="B1122" s="34" t="s">
        <v>194</v>
      </c>
      <c r="C1122" s="41">
        <v>13265347</v>
      </c>
      <c r="D1122" s="34" t="s">
        <v>232</v>
      </c>
      <c r="E1122" s="34">
        <v>0</v>
      </c>
      <c r="F1122" s="41">
        <v>13555421.500000011</v>
      </c>
      <c r="G1122" s="34">
        <v>0</v>
      </c>
      <c r="I1122" s="34">
        <v>0</v>
      </c>
      <c r="K1122" s="34">
        <v>0</v>
      </c>
      <c r="M1122" s="34">
        <v>0</v>
      </c>
      <c r="O1122" s="34">
        <v>1733</v>
      </c>
      <c r="P1122" s="41">
        <v>15052184.000000007</v>
      </c>
      <c r="Q1122" s="34">
        <v>0</v>
      </c>
      <c r="R1122" s="34">
        <f t="shared" si="306"/>
        <v>9502</v>
      </c>
      <c r="T1122" s="34">
        <v>0</v>
      </c>
      <c r="V1122" s="34">
        <v>0</v>
      </c>
      <c r="X1122" s="34">
        <v>0</v>
      </c>
      <c r="Y1122" s="41">
        <v>16320536.999999996</v>
      </c>
      <c r="Z1122" s="34">
        <v>0</v>
      </c>
      <c r="AA1122" s="34">
        <v>9502</v>
      </c>
      <c r="AB1122" s="35">
        <f t="shared" si="307"/>
        <v>0</v>
      </c>
      <c r="AC1122" s="35">
        <f t="shared" si="308"/>
        <v>1733</v>
      </c>
      <c r="AD1122" s="35">
        <f t="shared" si="309"/>
        <v>0</v>
      </c>
      <c r="AE1122" s="70">
        <f t="shared" si="310"/>
        <v>0</v>
      </c>
      <c r="AF1122" s="70" t="str">
        <f t="shared" si="311"/>
        <v/>
      </c>
      <c r="AG1122" s="70">
        <f t="shared" si="312"/>
        <v>9502</v>
      </c>
      <c r="AH1122" s="70" t="str">
        <f t="shared" si="313"/>
        <v>2018 (triag)</v>
      </c>
      <c r="AI1122" s="70">
        <f t="shared" si="314"/>
        <v>9502</v>
      </c>
      <c r="AJ1122" s="70" t="str">
        <f t="shared" si="315"/>
        <v>2018 (triag)</v>
      </c>
      <c r="AK1122" s="70" t="str">
        <f t="shared" si="316"/>
        <v/>
      </c>
      <c r="AL1122" s="72">
        <f>IF(AK1122="Adjust",(_xlfn.XLOOKUP(A1122,'Adj factor'!A:A,'Adj factor'!I:I,,0)*AI1122),'Aggregate (2)'!AI1122)</f>
        <v>9502</v>
      </c>
      <c r="AM1122" s="72">
        <f t="shared" si="317"/>
        <v>9502</v>
      </c>
      <c r="AN1122" s="73" t="str">
        <f t="shared" si="318"/>
        <v>No change</v>
      </c>
      <c r="AO1122" s="42">
        <f>VLOOKUP(B1122,'Growthrates source'!A$2:H$49,8,FALSE)</f>
        <v>8.5173735635071912E-2</v>
      </c>
      <c r="AP1122" s="42">
        <f>VLOOKUP(B1122,'Growthrates source'!A$2:I$49,9,FALSE)</f>
        <v>0.17704702295875174</v>
      </c>
      <c r="AQ1122" s="41">
        <f t="shared" si="319"/>
        <v>6206.7265079642639</v>
      </c>
      <c r="AR1122" s="41">
        <f t="shared" si="320"/>
        <v>16161.685875668776</v>
      </c>
      <c r="AS1122" s="43">
        <f t="shared" si="321"/>
        <v>0</v>
      </c>
      <c r="AT1122" s="43">
        <f t="shared" si="322"/>
        <v>6.3127051861709873</v>
      </c>
      <c r="AU1122" s="43">
        <f t="shared" si="323"/>
        <v>5.8221123483865771</v>
      </c>
    </row>
    <row r="1123" spans="1:47" x14ac:dyDescent="0.35">
      <c r="A1123" t="str">
        <f>_xlfn.XLOOKUP(B1123,'country codes'!G:G,'country codes'!H:H,,0)</f>
        <v>Zimbabwe</v>
      </c>
      <c r="B1123" s="34" t="s">
        <v>194</v>
      </c>
      <c r="C1123" s="41">
        <v>13265348</v>
      </c>
      <c r="D1123" s="34" t="s">
        <v>233</v>
      </c>
      <c r="E1123" s="34">
        <v>0</v>
      </c>
      <c r="F1123" s="41">
        <v>13555421.500000011</v>
      </c>
      <c r="G1123" s="34">
        <v>0</v>
      </c>
      <c r="I1123" s="34">
        <v>0</v>
      </c>
      <c r="K1123" s="34">
        <v>0</v>
      </c>
      <c r="M1123" s="34">
        <v>0</v>
      </c>
      <c r="O1123" s="34">
        <v>0</v>
      </c>
      <c r="P1123" s="41">
        <v>15052184.000000007</v>
      </c>
      <c r="Q1123" s="34">
        <v>0</v>
      </c>
      <c r="R1123" s="34">
        <f t="shared" si="306"/>
        <v>1122</v>
      </c>
      <c r="T1123" s="34">
        <v>0</v>
      </c>
      <c r="V1123" s="34">
        <v>0</v>
      </c>
      <c r="X1123" s="34">
        <v>0</v>
      </c>
      <c r="Y1123" s="41">
        <v>16320536.999999996</v>
      </c>
      <c r="Z1123" s="34">
        <v>0</v>
      </c>
      <c r="AA1123" s="34">
        <v>1122</v>
      </c>
      <c r="AB1123" s="35">
        <f t="shared" si="307"/>
        <v>0</v>
      </c>
      <c r="AC1123" s="35">
        <f t="shared" si="308"/>
        <v>0</v>
      </c>
      <c r="AD1123" s="35">
        <f t="shared" si="309"/>
        <v>0</v>
      </c>
      <c r="AE1123" s="70">
        <f t="shared" si="310"/>
        <v>0</v>
      </c>
      <c r="AF1123" s="70" t="str">
        <f t="shared" si="311"/>
        <v/>
      </c>
      <c r="AG1123" s="70">
        <f t="shared" si="312"/>
        <v>1122</v>
      </c>
      <c r="AH1123" s="70" t="str">
        <f t="shared" si="313"/>
        <v>2018 (triag)</v>
      </c>
      <c r="AI1123" s="70">
        <f t="shared" si="314"/>
        <v>1122</v>
      </c>
      <c r="AJ1123" s="70" t="str">
        <f t="shared" si="315"/>
        <v>2018 (triag)</v>
      </c>
      <c r="AK1123" s="70" t="str">
        <f t="shared" si="316"/>
        <v/>
      </c>
      <c r="AL1123" s="72">
        <f>IF(AK1123="Adjust",(_xlfn.XLOOKUP(A1123,'Adj factor'!A:A,'Adj factor'!I:I,,0)*AI1123),'Aggregate (2)'!AI1123)</f>
        <v>1122</v>
      </c>
      <c r="AM1123" s="72">
        <f t="shared" si="317"/>
        <v>1122</v>
      </c>
      <c r="AN1123" s="73" t="str">
        <f t="shared" si="318"/>
        <v>No change</v>
      </c>
      <c r="AO1123" s="42">
        <f>VLOOKUP(B1123,'Growthrates source'!A$2:H$49,8,FALSE)</f>
        <v>8.5173735635071912E-2</v>
      </c>
      <c r="AP1123" s="42">
        <f>VLOOKUP(B1123,'Growthrates source'!A$2:I$49,9,FALSE)</f>
        <v>0.17704702295875174</v>
      </c>
      <c r="AQ1123" s="41">
        <f t="shared" si="319"/>
        <v>732.8927743565464</v>
      </c>
      <c r="AR1123" s="41">
        <f t="shared" si="320"/>
        <v>1908.3783995475023</v>
      </c>
      <c r="AS1123" s="43">
        <f t="shared" si="321"/>
        <v>0</v>
      </c>
      <c r="AT1123" s="43">
        <f t="shared" si="322"/>
        <v>0.74540677950787704</v>
      </c>
      <c r="AU1123" s="43">
        <f t="shared" si="323"/>
        <v>0.68747737896124395</v>
      </c>
    </row>
    <row r="1124" spans="1:47" x14ac:dyDescent="0.35">
      <c r="A1124" t="str">
        <f>_xlfn.XLOOKUP(B1124,'country codes'!G:G,'country codes'!H:H,,0)</f>
        <v>Zimbabwe</v>
      </c>
      <c r="B1124" s="34" t="s">
        <v>194</v>
      </c>
      <c r="C1124" s="41">
        <v>13265349</v>
      </c>
      <c r="D1124" s="34" t="s">
        <v>134</v>
      </c>
      <c r="E1124" s="34">
        <v>0</v>
      </c>
      <c r="F1124" s="41">
        <v>13555421.500000011</v>
      </c>
      <c r="G1124" s="34">
        <v>0</v>
      </c>
      <c r="I1124" s="34">
        <v>519</v>
      </c>
      <c r="K1124" s="34">
        <v>644</v>
      </c>
      <c r="M1124" s="34">
        <v>600</v>
      </c>
      <c r="O1124" s="34">
        <v>781</v>
      </c>
      <c r="P1124" s="41">
        <v>15052184.000000007</v>
      </c>
      <c r="Q1124" s="34">
        <v>1126</v>
      </c>
      <c r="R1124" s="34">
        <f t="shared" si="306"/>
        <v>1126</v>
      </c>
      <c r="T1124" s="34">
        <v>0</v>
      </c>
      <c r="V1124" s="34">
        <v>0</v>
      </c>
      <c r="X1124" s="34">
        <v>0</v>
      </c>
      <c r="Y1124" s="41">
        <v>16320536.999999996</v>
      </c>
      <c r="Z1124" s="34">
        <v>795</v>
      </c>
      <c r="AA1124" s="34">
        <v>648</v>
      </c>
      <c r="AB1124" s="35">
        <f t="shared" si="307"/>
        <v>644</v>
      </c>
      <c r="AC1124" s="35">
        <f t="shared" si="308"/>
        <v>1126</v>
      </c>
      <c r="AD1124" s="35">
        <f t="shared" si="309"/>
        <v>795</v>
      </c>
      <c r="AE1124" s="70">
        <f t="shared" si="310"/>
        <v>519</v>
      </c>
      <c r="AF1124" s="70">
        <f t="shared" si="311"/>
        <v>2014</v>
      </c>
      <c r="AG1124" s="70">
        <f t="shared" si="312"/>
        <v>1126</v>
      </c>
      <c r="AH1124" s="70">
        <f t="shared" si="313"/>
        <v>2018</v>
      </c>
      <c r="AI1124" s="70">
        <f t="shared" si="314"/>
        <v>795</v>
      </c>
      <c r="AJ1124" s="70">
        <f t="shared" si="315"/>
        <v>2022</v>
      </c>
      <c r="AK1124" s="70" t="str">
        <f t="shared" si="316"/>
        <v>Adjust</v>
      </c>
      <c r="AL1124" s="72">
        <f>IF(AK1124="Adjust",(_xlfn.XLOOKUP(A1124,'Adj factor'!A:A,'Adj factor'!I:I,,0)*AI1124),'Aggregate (2)'!AI1124)</f>
        <v>919.35771809418031</v>
      </c>
      <c r="AM1124" s="72">
        <f t="shared" si="317"/>
        <v>1126</v>
      </c>
      <c r="AN1124" s="73" t="str">
        <f t="shared" si="318"/>
        <v>Decreasing</v>
      </c>
      <c r="AO1124" s="42">
        <f>VLOOKUP(B1124,'Growthrates source'!A$2:H$49,8,FALSE)</f>
        <v>8.5173735635071912E-2</v>
      </c>
      <c r="AP1124" s="42">
        <f>VLOOKUP(B1124,'Growthrates source'!A$2:I$49,9,FALSE)</f>
        <v>0.17704702295875174</v>
      </c>
      <c r="AQ1124" s="41">
        <f t="shared" si="319"/>
        <v>423.27497128613379</v>
      </c>
      <c r="AR1124" s="41">
        <f t="shared" si="320"/>
        <v>1102.1650649793062</v>
      </c>
      <c r="AS1124" s="43">
        <f t="shared" si="321"/>
        <v>0.38287263881834999</v>
      </c>
      <c r="AT1124" s="43">
        <f t="shared" si="322"/>
        <v>0.74806420118170192</v>
      </c>
      <c r="AU1124" s="43">
        <f t="shared" si="323"/>
        <v>0.68992827870798634</v>
      </c>
    </row>
    <row r="1125" spans="1:47" x14ac:dyDescent="0.35">
      <c r="A1125" t="str">
        <f>_xlfn.XLOOKUP(B1125,'country codes'!G:G,'country codes'!H:H,,0)</f>
        <v>Zimbabwe</v>
      </c>
      <c r="B1125" s="34" t="s">
        <v>194</v>
      </c>
      <c r="C1125" s="41">
        <v>13265350</v>
      </c>
      <c r="D1125" s="34" t="s">
        <v>142</v>
      </c>
      <c r="E1125" s="34">
        <v>0</v>
      </c>
      <c r="F1125" s="41">
        <v>13555421.500000011</v>
      </c>
      <c r="G1125" s="34">
        <v>0</v>
      </c>
      <c r="I1125" s="34">
        <v>145</v>
      </c>
      <c r="K1125" s="34">
        <v>0</v>
      </c>
      <c r="M1125" s="34">
        <v>130</v>
      </c>
      <c r="O1125" s="34">
        <v>174</v>
      </c>
      <c r="P1125" s="41">
        <v>15052184.000000007</v>
      </c>
      <c r="Q1125" s="34">
        <v>0</v>
      </c>
      <c r="R1125" s="34">
        <f t="shared" si="306"/>
        <v>1094</v>
      </c>
      <c r="T1125" s="34">
        <v>0</v>
      </c>
      <c r="V1125" s="34">
        <v>0</v>
      </c>
      <c r="X1125" s="34">
        <v>0</v>
      </c>
      <c r="Y1125" s="41">
        <v>16320536.999999996</v>
      </c>
      <c r="Z1125" s="34">
        <v>0</v>
      </c>
      <c r="AA1125" s="34">
        <v>1094</v>
      </c>
      <c r="AB1125" s="35">
        <f t="shared" si="307"/>
        <v>145</v>
      </c>
      <c r="AC1125" s="35">
        <f t="shared" si="308"/>
        <v>174</v>
      </c>
      <c r="AD1125" s="35">
        <f t="shared" si="309"/>
        <v>0</v>
      </c>
      <c r="AE1125" s="70">
        <f t="shared" si="310"/>
        <v>145</v>
      </c>
      <c r="AF1125" s="70">
        <f t="shared" si="311"/>
        <v>2014</v>
      </c>
      <c r="AG1125" s="70">
        <f t="shared" si="312"/>
        <v>1094</v>
      </c>
      <c r="AH1125" s="70" t="str">
        <f t="shared" si="313"/>
        <v>2018 (triag)</v>
      </c>
      <c r="AI1125" s="70">
        <f t="shared" si="314"/>
        <v>1094</v>
      </c>
      <c r="AJ1125" s="70" t="str">
        <f t="shared" si="315"/>
        <v>2018 (triag)</v>
      </c>
      <c r="AK1125" s="70" t="str">
        <f t="shared" si="316"/>
        <v/>
      </c>
      <c r="AL1125" s="72">
        <f>IF(AK1125="Adjust",(_xlfn.XLOOKUP(A1125,'Adj factor'!A:A,'Adj factor'!I:I,,0)*AI1125),'Aggregate (2)'!AI1125)</f>
        <v>1094</v>
      </c>
      <c r="AM1125" s="72">
        <f t="shared" si="317"/>
        <v>1094</v>
      </c>
      <c r="AN1125" s="73" t="str">
        <f t="shared" si="318"/>
        <v>No change</v>
      </c>
      <c r="AO1125" s="42">
        <f>VLOOKUP(B1125,'Growthrates source'!A$2:H$49,8,FALSE)</f>
        <v>8.5173735635071912E-2</v>
      </c>
      <c r="AP1125" s="42">
        <f>VLOOKUP(B1125,'Growthrates source'!A$2:I$49,9,FALSE)</f>
        <v>0.17704702295875174</v>
      </c>
      <c r="AQ1125" s="41">
        <f t="shared" si="319"/>
        <v>714.60311510344184</v>
      </c>
      <c r="AR1125" s="41">
        <f t="shared" si="320"/>
        <v>1860.7539831595077</v>
      </c>
      <c r="AS1125" s="43">
        <f t="shared" si="321"/>
        <v>0.10696827096081069</v>
      </c>
      <c r="AT1125" s="43">
        <f t="shared" si="322"/>
        <v>0.72680482779110289</v>
      </c>
      <c r="AU1125" s="43">
        <f t="shared" si="323"/>
        <v>0.67032108073404706</v>
      </c>
    </row>
    <row r="1126" spans="1:47" x14ac:dyDescent="0.35">
      <c r="A1126" t="str">
        <f>_xlfn.XLOOKUP(B1126,'country codes'!G:G,'country codes'!H:H,,0)</f>
        <v>Zimbabwe</v>
      </c>
      <c r="B1126" s="34" t="s">
        <v>194</v>
      </c>
      <c r="C1126" s="41">
        <v>13265351</v>
      </c>
      <c r="D1126" s="34" t="s">
        <v>83</v>
      </c>
      <c r="E1126" s="34">
        <v>377</v>
      </c>
      <c r="F1126" s="41">
        <v>13555421.500000011</v>
      </c>
      <c r="G1126" s="34">
        <v>419</v>
      </c>
      <c r="I1126" s="34">
        <v>413</v>
      </c>
      <c r="K1126" s="34">
        <v>472</v>
      </c>
      <c r="M1126" s="34">
        <v>432</v>
      </c>
      <c r="O1126" s="34">
        <v>503</v>
      </c>
      <c r="P1126" s="41">
        <v>15052184.000000007</v>
      </c>
      <c r="Q1126" s="34">
        <v>688</v>
      </c>
      <c r="R1126" s="34">
        <f t="shared" si="306"/>
        <v>688</v>
      </c>
      <c r="T1126" s="34">
        <v>0</v>
      </c>
      <c r="V1126" s="34">
        <v>0</v>
      </c>
      <c r="X1126" s="34">
        <v>0</v>
      </c>
      <c r="Y1126" s="41">
        <v>16320536.999999996</v>
      </c>
      <c r="Z1126" s="34">
        <v>957</v>
      </c>
      <c r="AA1126" s="34">
        <v>459</v>
      </c>
      <c r="AB1126" s="35">
        <f t="shared" si="307"/>
        <v>472</v>
      </c>
      <c r="AC1126" s="35">
        <f t="shared" si="308"/>
        <v>688</v>
      </c>
      <c r="AD1126" s="35">
        <f t="shared" si="309"/>
        <v>957</v>
      </c>
      <c r="AE1126" s="70">
        <f t="shared" si="310"/>
        <v>419</v>
      </c>
      <c r="AF1126" s="70">
        <f t="shared" si="311"/>
        <v>2013</v>
      </c>
      <c r="AG1126" s="70">
        <f t="shared" si="312"/>
        <v>688</v>
      </c>
      <c r="AH1126" s="70">
        <f t="shared" si="313"/>
        <v>2018</v>
      </c>
      <c r="AI1126" s="70">
        <f t="shared" si="314"/>
        <v>957</v>
      </c>
      <c r="AJ1126" s="70">
        <f t="shared" si="315"/>
        <v>2022</v>
      </c>
      <c r="AK1126" s="70" t="str">
        <f t="shared" si="316"/>
        <v/>
      </c>
      <c r="AL1126" s="72">
        <f>IF(AK1126="Adjust",(_xlfn.XLOOKUP(A1126,'Adj factor'!A:A,'Adj factor'!I:I,,0)*AI1126),'Aggregate (2)'!AI1126)</f>
        <v>957</v>
      </c>
      <c r="AM1126" s="72">
        <f t="shared" si="317"/>
        <v>957</v>
      </c>
      <c r="AN1126" s="73" t="str">
        <f t="shared" si="318"/>
        <v>Increasing</v>
      </c>
      <c r="AO1126" s="42">
        <f>VLOOKUP(B1126,'Growthrates source'!A$2:H$49,8,FALSE)</f>
        <v>8.5173735635071912E-2</v>
      </c>
      <c r="AP1126" s="42">
        <f>VLOOKUP(B1126,'Growthrates source'!A$2:I$49,9,FALSE)</f>
        <v>0.17704702295875174</v>
      </c>
      <c r="AQ1126" s="41">
        <f t="shared" si="319"/>
        <v>299.8197713276781</v>
      </c>
      <c r="AR1126" s="41">
        <f t="shared" si="320"/>
        <v>780.70025436034189</v>
      </c>
      <c r="AS1126" s="43">
        <f t="shared" si="321"/>
        <v>0.30910141746606673</v>
      </c>
      <c r="AT1126" s="43">
        <f t="shared" si="322"/>
        <v>0.45707652789787823</v>
      </c>
      <c r="AU1126" s="43">
        <f t="shared" si="323"/>
        <v>0.58637776440811984</v>
      </c>
    </row>
    <row r="1127" spans="1:47" x14ac:dyDescent="0.35">
      <c r="A1127" t="str">
        <f>_xlfn.XLOOKUP(B1127,'country codes'!G:G,'country codes'!H:H,,0)</f>
        <v>Zimbabwe</v>
      </c>
      <c r="B1127" s="34" t="s">
        <v>194</v>
      </c>
      <c r="C1127" s="41">
        <v>13265352</v>
      </c>
      <c r="D1127" s="34" t="s">
        <v>84</v>
      </c>
      <c r="E1127" s="34">
        <v>0</v>
      </c>
      <c r="F1127" s="41">
        <v>13555421.500000011</v>
      </c>
      <c r="G1127" s="34">
        <v>0</v>
      </c>
      <c r="I1127" s="34">
        <v>0</v>
      </c>
      <c r="K1127" s="34">
        <v>0</v>
      </c>
      <c r="M1127" s="34">
        <v>0</v>
      </c>
      <c r="O1127" s="34">
        <v>0</v>
      </c>
      <c r="P1127" s="41">
        <v>15052184.000000007</v>
      </c>
      <c r="Q1127" s="34">
        <v>12</v>
      </c>
      <c r="R1127" s="34">
        <f t="shared" si="306"/>
        <v>12</v>
      </c>
      <c r="T1127" s="34">
        <v>0</v>
      </c>
      <c r="V1127" s="34">
        <v>0</v>
      </c>
      <c r="X1127" s="34">
        <v>0</v>
      </c>
      <c r="Y1127" s="41">
        <v>16320536.999999996</v>
      </c>
      <c r="Z1127" s="34">
        <v>84</v>
      </c>
      <c r="AA1127" s="34">
        <v>0</v>
      </c>
      <c r="AB1127" s="35">
        <f t="shared" si="307"/>
        <v>0</v>
      </c>
      <c r="AC1127" s="35">
        <f t="shared" si="308"/>
        <v>12</v>
      </c>
      <c r="AD1127" s="35">
        <f t="shared" si="309"/>
        <v>84</v>
      </c>
      <c r="AE1127" s="70">
        <f t="shared" si="310"/>
        <v>0</v>
      </c>
      <c r="AF1127" s="70" t="str">
        <f t="shared" si="311"/>
        <v/>
      </c>
      <c r="AG1127" s="70">
        <f t="shared" si="312"/>
        <v>12</v>
      </c>
      <c r="AH1127" s="70">
        <f t="shared" si="313"/>
        <v>2018</v>
      </c>
      <c r="AI1127" s="70">
        <f t="shared" si="314"/>
        <v>84</v>
      </c>
      <c r="AJ1127" s="70">
        <f t="shared" si="315"/>
        <v>2022</v>
      </c>
      <c r="AK1127" s="70" t="str">
        <f t="shared" si="316"/>
        <v/>
      </c>
      <c r="AL1127" s="72">
        <f>IF(AK1127="Adjust",(_xlfn.XLOOKUP(A1127,'Adj factor'!A:A,'Adj factor'!I:I,,0)*AI1127),'Aggregate (2)'!AI1127)</f>
        <v>84</v>
      </c>
      <c r="AM1127" s="72">
        <f t="shared" si="317"/>
        <v>84</v>
      </c>
      <c r="AN1127" s="73" t="str">
        <f t="shared" si="318"/>
        <v>Increasing</v>
      </c>
      <c r="AO1127" s="42">
        <f>VLOOKUP(B1127,'Growthrates source'!A$2:H$49,8,FALSE)</f>
        <v>8.5173735635071912E-2</v>
      </c>
      <c r="AP1127" s="42">
        <f>VLOOKUP(B1127,'Growthrates source'!A$2:I$49,9,FALSE)</f>
        <v>0.17704702295875174</v>
      </c>
      <c r="AQ1127" s="41">
        <f t="shared" si="319"/>
        <v>0</v>
      </c>
      <c r="AR1127" s="41">
        <f t="shared" si="320"/>
        <v>0</v>
      </c>
      <c r="AS1127" s="43">
        <f t="shared" si="321"/>
        <v>0</v>
      </c>
      <c r="AT1127" s="43">
        <f t="shared" si="322"/>
        <v>7.9722650214746199E-3</v>
      </c>
      <c r="AU1127" s="43">
        <f t="shared" si="323"/>
        <v>5.1468894681590452E-2</v>
      </c>
    </row>
    <row r="1128" spans="1:47" x14ac:dyDescent="0.35">
      <c r="A1128" t="str">
        <f>_xlfn.XLOOKUP(B1128,'country codes'!G:G,'country codes'!H:H,,0)</f>
        <v>Zimbabwe</v>
      </c>
      <c r="B1128" s="34" t="s">
        <v>194</v>
      </c>
      <c r="C1128" s="41">
        <v>13265353</v>
      </c>
      <c r="D1128" s="34" t="s">
        <v>126</v>
      </c>
      <c r="E1128" s="34">
        <v>0</v>
      </c>
      <c r="F1128" s="41">
        <v>13555421.500000011</v>
      </c>
      <c r="G1128" s="34">
        <v>0</v>
      </c>
      <c r="I1128" s="34">
        <v>0</v>
      </c>
      <c r="K1128" s="34">
        <v>0</v>
      </c>
      <c r="M1128" s="34">
        <v>0</v>
      </c>
      <c r="O1128" s="34">
        <v>0</v>
      </c>
      <c r="P1128" s="41">
        <v>15052184.000000007</v>
      </c>
      <c r="Q1128" s="34">
        <v>0</v>
      </c>
      <c r="R1128" s="34">
        <f t="shared" si="306"/>
        <v>0</v>
      </c>
      <c r="T1128" s="34">
        <v>0</v>
      </c>
      <c r="V1128" s="34">
        <v>0</v>
      </c>
      <c r="X1128" s="34">
        <v>0</v>
      </c>
      <c r="Y1128" s="41">
        <v>16320536.999999996</v>
      </c>
      <c r="Z1128" s="34">
        <v>0</v>
      </c>
      <c r="AA1128" s="34">
        <v>0</v>
      </c>
      <c r="AB1128" s="35">
        <f t="shared" si="307"/>
        <v>0</v>
      </c>
      <c r="AC1128" s="35">
        <f t="shared" si="308"/>
        <v>0</v>
      </c>
      <c r="AD1128" s="35">
        <f t="shared" si="309"/>
        <v>0</v>
      </c>
      <c r="AE1128" s="70">
        <f t="shared" si="310"/>
        <v>0</v>
      </c>
      <c r="AF1128" s="70" t="str">
        <f t="shared" si="311"/>
        <v/>
      </c>
      <c r="AG1128" s="70">
        <f t="shared" si="312"/>
        <v>0</v>
      </c>
      <c r="AH1128" s="70" t="str">
        <f t="shared" si="313"/>
        <v/>
      </c>
      <c r="AI1128" s="70">
        <f t="shared" si="314"/>
        <v>0</v>
      </c>
      <c r="AJ1128" s="70" t="str">
        <f t="shared" si="315"/>
        <v/>
      </c>
      <c r="AK1128" s="70" t="str">
        <f t="shared" si="316"/>
        <v/>
      </c>
      <c r="AL1128" s="72">
        <f>IF(AK1128="Adjust",(_xlfn.XLOOKUP(A1128,'Adj factor'!A:A,'Adj factor'!I:I,,0)*AI1128),'Aggregate (2)'!AI1128)</f>
        <v>0</v>
      </c>
      <c r="AM1128" s="83">
        <v>22</v>
      </c>
      <c r="AN1128" s="73" t="str">
        <f t="shared" si="318"/>
        <v>No change</v>
      </c>
      <c r="AO1128" s="42">
        <f>VLOOKUP(B1128,'Growthrates source'!A$2:H$49,8,FALSE)</f>
        <v>8.5173735635071912E-2</v>
      </c>
      <c r="AP1128" s="42">
        <f>VLOOKUP(B1128,'Growthrates source'!A$2:I$49,9,FALSE)</f>
        <v>0.17704702295875174</v>
      </c>
      <c r="AQ1128" s="41">
        <f t="shared" si="319"/>
        <v>0</v>
      </c>
      <c r="AR1128" s="41">
        <f t="shared" si="320"/>
        <v>0</v>
      </c>
      <c r="AS1128" s="43">
        <f t="shared" si="321"/>
        <v>0</v>
      </c>
      <c r="AT1128" s="43">
        <f t="shared" si="322"/>
        <v>0</v>
      </c>
      <c r="AU1128" s="43">
        <f t="shared" si="323"/>
        <v>1.3479948607083214E-2</v>
      </c>
    </row>
    <row r="1129" spans="1:47" x14ac:dyDescent="0.35">
      <c r="A1129" t="str">
        <f>_xlfn.XLOOKUP(B1129,'country codes'!G:G,'country codes'!H:H,,0)</f>
        <v>Zimbabwe</v>
      </c>
      <c r="B1129" s="34" t="s">
        <v>194</v>
      </c>
      <c r="C1129" s="41">
        <v>13265354</v>
      </c>
      <c r="D1129" s="34" t="s">
        <v>87</v>
      </c>
      <c r="E1129" s="34">
        <v>0</v>
      </c>
      <c r="F1129" s="41">
        <v>13555421.500000011</v>
      </c>
      <c r="G1129" s="34">
        <v>0</v>
      </c>
      <c r="I1129" s="34">
        <v>0</v>
      </c>
      <c r="K1129" s="34">
        <v>0</v>
      </c>
      <c r="M1129" s="34">
        <v>0</v>
      </c>
      <c r="O1129" s="34">
        <v>596</v>
      </c>
      <c r="P1129" s="41">
        <v>15052184.000000007</v>
      </c>
      <c r="Q1129" s="34">
        <v>1215</v>
      </c>
      <c r="R1129" s="34">
        <f t="shared" si="306"/>
        <v>1215</v>
      </c>
      <c r="T1129" s="34">
        <v>0</v>
      </c>
      <c r="V1129" s="34">
        <v>0</v>
      </c>
      <c r="X1129" s="34">
        <v>0</v>
      </c>
      <c r="Y1129" s="41">
        <v>16320536.999999996</v>
      </c>
      <c r="Z1129" s="34">
        <v>0</v>
      </c>
      <c r="AA1129" s="34">
        <v>5</v>
      </c>
      <c r="AB1129" s="35">
        <f t="shared" si="307"/>
        <v>0</v>
      </c>
      <c r="AC1129" s="35">
        <f t="shared" si="308"/>
        <v>1215</v>
      </c>
      <c r="AD1129" s="35">
        <f t="shared" si="309"/>
        <v>0</v>
      </c>
      <c r="AE1129" s="70">
        <f t="shared" si="310"/>
        <v>0</v>
      </c>
      <c r="AF1129" s="70" t="str">
        <f t="shared" si="311"/>
        <v/>
      </c>
      <c r="AG1129" s="70">
        <f t="shared" si="312"/>
        <v>1215</v>
      </c>
      <c r="AH1129" s="70">
        <f t="shared" si="313"/>
        <v>2018</v>
      </c>
      <c r="AI1129" s="70">
        <f t="shared" si="314"/>
        <v>1215</v>
      </c>
      <c r="AJ1129" s="70">
        <f t="shared" si="315"/>
        <v>2018</v>
      </c>
      <c r="AK1129" s="70" t="str">
        <f t="shared" si="316"/>
        <v/>
      </c>
      <c r="AL1129" s="72">
        <f>IF(AK1129="Adjust",(_xlfn.XLOOKUP(A1129,'Adj factor'!A:A,'Adj factor'!I:I,,0)*AI1129),'Aggregate (2)'!AI1129)</f>
        <v>1215</v>
      </c>
      <c r="AM1129" s="72">
        <f t="shared" si="317"/>
        <v>1215</v>
      </c>
      <c r="AN1129" s="73" t="str">
        <f t="shared" si="318"/>
        <v>No change</v>
      </c>
      <c r="AO1129" s="42">
        <f>VLOOKUP(B1129,'Growthrates source'!A$2:H$49,8,FALSE)</f>
        <v>8.5173735635071912E-2</v>
      </c>
      <c r="AP1129" s="42">
        <f>VLOOKUP(B1129,'Growthrates source'!A$2:I$49,9,FALSE)</f>
        <v>0.17704702295875174</v>
      </c>
      <c r="AQ1129" s="41">
        <f t="shared" si="319"/>
        <v>3.2660105809115261</v>
      </c>
      <c r="AR1129" s="41">
        <f t="shared" si="320"/>
        <v>8.5043600692847701</v>
      </c>
      <c r="AS1129" s="43">
        <f t="shared" si="321"/>
        <v>0</v>
      </c>
      <c r="AT1129" s="43">
        <f t="shared" si="322"/>
        <v>0.80719183342430534</v>
      </c>
      <c r="AU1129" s="43">
        <f t="shared" si="323"/>
        <v>0.7444607980730048</v>
      </c>
    </row>
    <row r="1130" spans="1:47" x14ac:dyDescent="0.35">
      <c r="A1130" t="e">
        <f>_xlfn.XLOOKUP(B1130,'country codes'!G:G,'country codes'!H:H,,0)</f>
        <v>#N/A</v>
      </c>
      <c r="B1130" s="34" t="s">
        <v>9</v>
      </c>
      <c r="C1130" s="41">
        <v>919028967.00000012</v>
      </c>
      <c r="D1130" s="34" t="s">
        <v>135</v>
      </c>
      <c r="E1130" s="34">
        <v>57929</v>
      </c>
      <c r="F1130" s="41">
        <v>944292669</v>
      </c>
      <c r="G1130" s="34">
        <v>201911</v>
      </c>
      <c r="H1130" s="34">
        <v>969991847.99999988</v>
      </c>
      <c r="I1130" s="34">
        <v>83859</v>
      </c>
      <c r="J1130" s="34">
        <v>996342964.99999988</v>
      </c>
      <c r="K1130" s="34">
        <v>45461</v>
      </c>
      <c r="L1130" s="34">
        <v>1022861293.4999999</v>
      </c>
      <c r="M1130" s="34">
        <v>453687</v>
      </c>
      <c r="N1130" s="34">
        <v>1049513589.5000001</v>
      </c>
      <c r="O1130" s="34">
        <v>167089</v>
      </c>
      <c r="P1130" s="41">
        <v>1076956971</v>
      </c>
      <c r="Q1130" s="34">
        <v>580378</v>
      </c>
      <c r="R1130" s="34">
        <f t="shared" si="306"/>
        <v>580378</v>
      </c>
      <c r="S1130" s="34">
        <v>1105078064.5</v>
      </c>
      <c r="T1130" s="34">
        <v>450022</v>
      </c>
      <c r="U1130" s="34">
        <v>1133815125</v>
      </c>
      <c r="V1130" s="34">
        <v>128959</v>
      </c>
      <c r="W1130" s="34">
        <v>1162657991.5</v>
      </c>
      <c r="X1130" s="34">
        <v>414918</v>
      </c>
      <c r="Y1130" s="41">
        <v>1191645698.5</v>
      </c>
      <c r="Z1130" s="34">
        <v>434257</v>
      </c>
      <c r="AA1130" s="34">
        <v>334167</v>
      </c>
      <c r="AB1130" s="35">
        <f t="shared" si="307"/>
        <v>201911</v>
      </c>
      <c r="AC1130" s="35">
        <f t="shared" si="308"/>
        <v>580378</v>
      </c>
      <c r="AD1130" s="35">
        <f t="shared" si="309"/>
        <v>434257</v>
      </c>
      <c r="AE1130" s="70">
        <f t="shared" si="310"/>
        <v>201911</v>
      </c>
      <c r="AF1130" s="70">
        <f t="shared" si="311"/>
        <v>2013</v>
      </c>
      <c r="AG1130" s="70">
        <f t="shared" si="312"/>
        <v>580378</v>
      </c>
      <c r="AH1130" s="70">
        <f t="shared" si="313"/>
        <v>2018</v>
      </c>
      <c r="AI1130" s="70">
        <f t="shared" si="314"/>
        <v>434257</v>
      </c>
      <c r="AJ1130" s="70">
        <f t="shared" si="315"/>
        <v>2022</v>
      </c>
      <c r="AK1130" s="70" t="str">
        <f t="shared" si="316"/>
        <v>Adjust</v>
      </c>
      <c r="AL1130" s="72" t="e">
        <f>IF(AK1130="Adjust",(_xlfn.XLOOKUP(A1130,'Adj factor'!A:A,'Adj factor'!I:I,,0)*AI1130),'Aggregate (2)'!AI1130)</f>
        <v>#N/A</v>
      </c>
      <c r="AM1130" s="72" t="e">
        <f t="shared" si="317"/>
        <v>#N/A</v>
      </c>
      <c r="AN1130" s="73" t="e">
        <f t="shared" si="318"/>
        <v>#N/A</v>
      </c>
      <c r="AO1130" s="42">
        <f>VLOOKUP(B1130,'Growthrates source'!A$2:H$49,8,FALSE)</f>
        <v>2.7316088979300268E-2</v>
      </c>
      <c r="AP1130" s="42">
        <f>VLOOKUP(B1130,'Growthrates source'!A$2:I$49,9,FALSE)</f>
        <v>5.4673730437993617E-2</v>
      </c>
      <c r="AQ1130" s="41">
        <f t="shared" si="319"/>
        <v>291505.95171283372</v>
      </c>
      <c r="AR1130" s="41">
        <f t="shared" si="320"/>
        <v>393728.68657140451</v>
      </c>
      <c r="AS1130" s="43">
        <f t="shared" si="321"/>
        <v>2.1382247964905043</v>
      </c>
      <c r="AT1130" s="43">
        <f t="shared" si="322"/>
        <v>5.3890546756115478</v>
      </c>
      <c r="AU1130" s="43" t="e">
        <f t="shared" si="323"/>
        <v>#N/A</v>
      </c>
    </row>
    <row r="1131" spans="1:47" x14ac:dyDescent="0.35">
      <c r="A1131" t="e">
        <f>_xlfn.XLOOKUP(B1131,'country codes'!G:G,'country codes'!H:H,,0)</f>
        <v>#N/A</v>
      </c>
      <c r="B1131" s="34" t="s">
        <v>9</v>
      </c>
      <c r="C1131" s="41">
        <v>919028968</v>
      </c>
      <c r="D1131" s="34" t="s">
        <v>139</v>
      </c>
      <c r="E1131" s="34">
        <v>489582</v>
      </c>
      <c r="F1131" s="41">
        <v>944292669</v>
      </c>
      <c r="G1131" s="34">
        <v>614474</v>
      </c>
      <c r="I1131" s="34">
        <v>507133</v>
      </c>
      <c r="K1131" s="34">
        <v>656054</v>
      </c>
      <c r="M1131" s="34">
        <v>1219679</v>
      </c>
      <c r="O1131" s="34">
        <v>1179537</v>
      </c>
      <c r="P1131" s="41">
        <v>1076956971</v>
      </c>
      <c r="Q1131" s="34">
        <v>1782389</v>
      </c>
      <c r="R1131" s="34">
        <f t="shared" si="306"/>
        <v>1782389</v>
      </c>
      <c r="T1131" s="34">
        <v>1063702</v>
      </c>
      <c r="V1131" s="34">
        <v>891491</v>
      </c>
      <c r="X1131" s="34">
        <v>1395296</v>
      </c>
      <c r="Y1131" s="41">
        <v>1191645698.5</v>
      </c>
      <c r="Z1131" s="34">
        <v>1773060</v>
      </c>
      <c r="AA1131" s="34">
        <v>1093957</v>
      </c>
      <c r="AB1131" s="35">
        <f t="shared" si="307"/>
        <v>656054</v>
      </c>
      <c r="AC1131" s="35">
        <f t="shared" si="308"/>
        <v>1782389</v>
      </c>
      <c r="AD1131" s="35">
        <f t="shared" si="309"/>
        <v>1773060</v>
      </c>
      <c r="AE1131" s="70">
        <f t="shared" si="310"/>
        <v>614474</v>
      </c>
      <c r="AF1131" s="70">
        <f t="shared" si="311"/>
        <v>2013</v>
      </c>
      <c r="AG1131" s="70">
        <f t="shared" si="312"/>
        <v>1782389</v>
      </c>
      <c r="AH1131" s="70">
        <f t="shared" si="313"/>
        <v>2018</v>
      </c>
      <c r="AI1131" s="70">
        <f t="shared" si="314"/>
        <v>1773060</v>
      </c>
      <c r="AJ1131" s="70">
        <f t="shared" si="315"/>
        <v>2022</v>
      </c>
      <c r="AK1131" s="70" t="str">
        <f t="shared" si="316"/>
        <v>Adjust</v>
      </c>
      <c r="AL1131" s="72" t="e">
        <f>IF(AK1131="Adjust",(_xlfn.XLOOKUP(A1131,'Adj factor'!A:A,'Adj factor'!I:I,,0)*AI1131),'Aggregate (2)'!AI1131)</f>
        <v>#N/A</v>
      </c>
      <c r="AM1131" s="72" t="e">
        <f t="shared" si="317"/>
        <v>#N/A</v>
      </c>
      <c r="AN1131" s="73" t="e">
        <f t="shared" si="318"/>
        <v>#N/A</v>
      </c>
      <c r="AO1131" s="42">
        <f>VLOOKUP(B1131,'Growthrates source'!A$2:H$49,8,FALSE)</f>
        <v>2.7316088979300268E-2</v>
      </c>
      <c r="AP1131" s="42">
        <f>VLOOKUP(B1131,'Growthrates source'!A$2:I$49,9,FALSE)</f>
        <v>5.4673730437993617E-2</v>
      </c>
      <c r="AQ1131" s="41">
        <f t="shared" si="319"/>
        <v>954298.22938206466</v>
      </c>
      <c r="AR1131" s="41">
        <f t="shared" si="320"/>
        <v>1288943.1116046587</v>
      </c>
      <c r="AS1131" s="43">
        <f t="shared" si="321"/>
        <v>6.5072410299523353</v>
      </c>
      <c r="AT1131" s="43">
        <f t="shared" si="322"/>
        <v>16.550234113299592</v>
      </c>
      <c r="AU1131" s="43" t="e">
        <f t="shared" si="323"/>
        <v>#N/A</v>
      </c>
    </row>
    <row r="1132" spans="1:47" x14ac:dyDescent="0.35">
      <c r="A1132" t="e">
        <f>_xlfn.XLOOKUP(B1132,'country codes'!G:G,'country codes'!H:H,,0)</f>
        <v>#N/A</v>
      </c>
      <c r="B1132" s="34" t="s">
        <v>9</v>
      </c>
      <c r="C1132" s="41">
        <v>919028969</v>
      </c>
      <c r="D1132" s="34" t="s">
        <v>138</v>
      </c>
      <c r="E1132" s="34">
        <v>30860</v>
      </c>
      <c r="F1132" s="41">
        <v>944292669</v>
      </c>
      <c r="G1132" s="34">
        <v>324098</v>
      </c>
      <c r="I1132" s="34">
        <v>51184</v>
      </c>
      <c r="K1132" s="34">
        <v>57502</v>
      </c>
      <c r="M1132" s="34">
        <v>406134</v>
      </c>
      <c r="O1132" s="34">
        <v>80818</v>
      </c>
      <c r="P1132" s="41">
        <v>1076956971</v>
      </c>
      <c r="Q1132" s="34">
        <v>258294</v>
      </c>
      <c r="R1132" s="34">
        <f t="shared" si="306"/>
        <v>258294</v>
      </c>
      <c r="T1132" s="34">
        <v>366238</v>
      </c>
      <c r="V1132" s="34">
        <v>213974</v>
      </c>
      <c r="X1132" s="34">
        <v>421570</v>
      </c>
      <c r="Y1132" s="41">
        <v>1191645698.5</v>
      </c>
      <c r="Z1132" s="34">
        <v>567662</v>
      </c>
      <c r="AA1132" s="34">
        <v>217551</v>
      </c>
      <c r="AB1132" s="35">
        <f t="shared" si="307"/>
        <v>324098</v>
      </c>
      <c r="AC1132" s="35">
        <f t="shared" si="308"/>
        <v>406134</v>
      </c>
      <c r="AD1132" s="35">
        <f t="shared" si="309"/>
        <v>567662</v>
      </c>
      <c r="AE1132" s="70">
        <f t="shared" si="310"/>
        <v>324098</v>
      </c>
      <c r="AF1132" s="70">
        <f t="shared" si="311"/>
        <v>2013</v>
      </c>
      <c r="AG1132" s="70">
        <f t="shared" si="312"/>
        <v>258294</v>
      </c>
      <c r="AH1132" s="70">
        <f t="shared" si="313"/>
        <v>2018</v>
      </c>
      <c r="AI1132" s="70">
        <f t="shared" si="314"/>
        <v>567662</v>
      </c>
      <c r="AJ1132" s="70">
        <f t="shared" si="315"/>
        <v>2022</v>
      </c>
      <c r="AK1132" s="70" t="str">
        <f t="shared" si="316"/>
        <v/>
      </c>
      <c r="AL1132" s="72">
        <f>IF(AK1132="Adjust",(_xlfn.XLOOKUP(A1132,'Adj factor'!A:A,'Adj factor'!I:I,,0)*AI1132),'Aggregate (2)'!AI1132)</f>
        <v>567662</v>
      </c>
      <c r="AM1132" s="72">
        <f t="shared" si="317"/>
        <v>567662</v>
      </c>
      <c r="AN1132" s="73" t="str">
        <f t="shared" si="318"/>
        <v>Increasing</v>
      </c>
      <c r="AO1132" s="42">
        <f>VLOOKUP(B1132,'Growthrates source'!A$2:H$49,8,FALSE)</f>
        <v>2.7316088979300268E-2</v>
      </c>
      <c r="AP1132" s="42">
        <f>VLOOKUP(B1132,'Growthrates source'!A$2:I$49,9,FALSE)</f>
        <v>5.4673730437993617E-2</v>
      </c>
      <c r="AQ1132" s="41">
        <f t="shared" si="319"/>
        <v>189777.60012532261</v>
      </c>
      <c r="AR1132" s="41">
        <f t="shared" si="320"/>
        <v>256327.13431396766</v>
      </c>
      <c r="AS1132" s="43">
        <f t="shared" si="321"/>
        <v>3.432177444978131</v>
      </c>
      <c r="AT1132" s="43">
        <f t="shared" si="322"/>
        <v>2.3983688016816784</v>
      </c>
      <c r="AU1132" s="43">
        <f t="shared" si="323"/>
        <v>4.7636810229294841</v>
      </c>
    </row>
    <row r="1133" spans="1:47" x14ac:dyDescent="0.35">
      <c r="A1133" t="e">
        <f>_xlfn.XLOOKUP(B1133,'country codes'!G:G,'country codes'!H:H,,0)</f>
        <v>#N/A</v>
      </c>
      <c r="B1133" s="34" t="s">
        <v>9</v>
      </c>
      <c r="C1133" s="41">
        <v>919028970</v>
      </c>
      <c r="D1133" s="34" t="s">
        <v>82</v>
      </c>
      <c r="E1133" s="34">
        <v>56286</v>
      </c>
      <c r="F1133" s="41">
        <v>944292669</v>
      </c>
      <c r="G1133" s="34">
        <v>9249</v>
      </c>
      <c r="I1133" s="34">
        <v>54527</v>
      </c>
      <c r="K1133" s="34">
        <v>51233</v>
      </c>
      <c r="M1133" s="34">
        <v>50508</v>
      </c>
      <c r="O1133" s="34">
        <v>76344</v>
      </c>
      <c r="P1133" s="41">
        <v>1076956971</v>
      </c>
      <c r="Q1133" s="34">
        <v>45467</v>
      </c>
      <c r="R1133" s="34">
        <f t="shared" si="306"/>
        <v>94098</v>
      </c>
      <c r="T1133" s="34">
        <v>37316</v>
      </c>
      <c r="V1133" s="34">
        <v>33866</v>
      </c>
      <c r="X1133" s="34">
        <v>15612</v>
      </c>
      <c r="Y1133" s="41">
        <v>1191645698.5</v>
      </c>
      <c r="Z1133" s="34">
        <v>66051</v>
      </c>
      <c r="AA1133" s="34">
        <v>94098</v>
      </c>
      <c r="AB1133" s="35">
        <f t="shared" si="307"/>
        <v>56286</v>
      </c>
      <c r="AC1133" s="35">
        <f t="shared" si="308"/>
        <v>76344</v>
      </c>
      <c r="AD1133" s="35">
        <f t="shared" si="309"/>
        <v>66051</v>
      </c>
      <c r="AE1133" s="70">
        <f t="shared" si="310"/>
        <v>9249</v>
      </c>
      <c r="AF1133" s="70">
        <f t="shared" si="311"/>
        <v>2013</v>
      </c>
      <c r="AG1133" s="70">
        <f t="shared" si="312"/>
        <v>94098</v>
      </c>
      <c r="AH1133" s="70" t="str">
        <f t="shared" si="313"/>
        <v>2018 (triag)</v>
      </c>
      <c r="AI1133" s="70">
        <f t="shared" si="314"/>
        <v>66051</v>
      </c>
      <c r="AJ1133" s="70">
        <f t="shared" si="315"/>
        <v>2022</v>
      </c>
      <c r="AK1133" s="70" t="str">
        <f t="shared" si="316"/>
        <v>Adjust</v>
      </c>
      <c r="AL1133" s="72" t="e">
        <f>IF(AK1133="Adjust",(_xlfn.XLOOKUP(A1133,'Adj factor'!A:A,'Adj factor'!I:I,,0)*AI1133),'Aggregate (2)'!AI1133)</f>
        <v>#N/A</v>
      </c>
      <c r="AM1133" s="72" t="e">
        <f t="shared" si="317"/>
        <v>#N/A</v>
      </c>
      <c r="AN1133" s="73" t="e">
        <f t="shared" si="318"/>
        <v>#N/A</v>
      </c>
      <c r="AO1133" s="42">
        <f>VLOOKUP(B1133,'Growthrates source'!A$2:H$49,8,FALSE)</f>
        <v>2.7316088979300268E-2</v>
      </c>
      <c r="AP1133" s="42">
        <f>VLOOKUP(B1133,'Growthrates source'!A$2:I$49,9,FALSE)</f>
        <v>5.4673730437993617E-2</v>
      </c>
      <c r="AQ1133" s="41">
        <f t="shared" si="319"/>
        <v>82085.086331906568</v>
      </c>
      <c r="AR1133" s="41">
        <f t="shared" si="320"/>
        <v>110869.96007683591</v>
      </c>
      <c r="AS1133" s="43">
        <f t="shared" si="321"/>
        <v>9.7946328544461045E-2</v>
      </c>
      <c r="AT1133" s="43">
        <f t="shared" si="322"/>
        <v>0.87373964358693024</v>
      </c>
      <c r="AU1133" s="43" t="e">
        <f t="shared" si="323"/>
        <v>#N/A</v>
      </c>
    </row>
    <row r="1134" spans="1:47" x14ac:dyDescent="0.35">
      <c r="A1134" t="e">
        <f>_xlfn.XLOOKUP(B1134,'country codes'!G:G,'country codes'!H:H,,0)</f>
        <v>#N/A</v>
      </c>
      <c r="B1134" s="34" t="s">
        <v>9</v>
      </c>
      <c r="C1134" s="41">
        <v>919028971</v>
      </c>
      <c r="D1134" s="34" t="s">
        <v>60</v>
      </c>
      <c r="E1134" s="34">
        <v>31721</v>
      </c>
      <c r="F1134" s="41">
        <v>944292669</v>
      </c>
      <c r="G1134" s="34">
        <v>14493</v>
      </c>
      <c r="I1134" s="34">
        <v>15280</v>
      </c>
      <c r="K1134" s="34">
        <v>33509</v>
      </c>
      <c r="M1134" s="34">
        <v>11208</v>
      </c>
      <c r="O1134" s="34">
        <v>22031</v>
      </c>
      <c r="P1134" s="41">
        <v>1076956971</v>
      </c>
      <c r="Q1134" s="34">
        <v>40357</v>
      </c>
      <c r="R1134" s="34">
        <f t="shared" si="306"/>
        <v>58028</v>
      </c>
      <c r="T1134" s="34">
        <v>17839</v>
      </c>
      <c r="V1134" s="34">
        <v>37248</v>
      </c>
      <c r="X1134" s="34">
        <v>5963</v>
      </c>
      <c r="Y1134" s="41">
        <v>1191645698.5</v>
      </c>
      <c r="Z1134" s="34">
        <v>16131</v>
      </c>
      <c r="AA1134" s="34">
        <v>58028</v>
      </c>
      <c r="AB1134" s="35">
        <f t="shared" si="307"/>
        <v>33509</v>
      </c>
      <c r="AC1134" s="35">
        <f t="shared" si="308"/>
        <v>40357</v>
      </c>
      <c r="AD1134" s="35">
        <f t="shared" si="309"/>
        <v>37248</v>
      </c>
      <c r="AE1134" s="70">
        <f t="shared" si="310"/>
        <v>14493</v>
      </c>
      <c r="AF1134" s="70">
        <f t="shared" si="311"/>
        <v>2013</v>
      </c>
      <c r="AG1134" s="70">
        <f t="shared" si="312"/>
        <v>58028</v>
      </c>
      <c r="AH1134" s="70" t="str">
        <f t="shared" si="313"/>
        <v>2018 (triag)</v>
      </c>
      <c r="AI1134" s="70">
        <f t="shared" si="314"/>
        <v>16131</v>
      </c>
      <c r="AJ1134" s="70">
        <f t="shared" si="315"/>
        <v>2022</v>
      </c>
      <c r="AK1134" s="70" t="str">
        <f t="shared" si="316"/>
        <v>Adjust</v>
      </c>
      <c r="AL1134" s="72" t="e">
        <f>IF(AK1134="Adjust",(_xlfn.XLOOKUP(A1134,'Adj factor'!A:A,'Adj factor'!I:I,,0)*AI1134),'Aggregate (2)'!AI1134)</f>
        <v>#N/A</v>
      </c>
      <c r="AM1134" s="72" t="e">
        <f t="shared" si="317"/>
        <v>#N/A</v>
      </c>
      <c r="AN1134" s="73" t="e">
        <f t="shared" si="318"/>
        <v>#N/A</v>
      </c>
      <c r="AO1134" s="42">
        <f>VLOOKUP(B1134,'Growthrates source'!A$2:H$49,8,FALSE)</f>
        <v>2.7316088979300268E-2</v>
      </c>
      <c r="AP1134" s="42">
        <f>VLOOKUP(B1134,'Growthrates source'!A$2:I$49,9,FALSE)</f>
        <v>5.4673730437993617E-2</v>
      </c>
      <c r="AQ1134" s="41">
        <f t="shared" si="319"/>
        <v>50619.921673870587</v>
      </c>
      <c r="AR1134" s="41">
        <f t="shared" si="320"/>
        <v>68370.869129403742</v>
      </c>
      <c r="AS1134" s="43">
        <f t="shared" si="321"/>
        <v>0.15347995887067509</v>
      </c>
      <c r="AT1134" s="43">
        <f t="shared" si="322"/>
        <v>0.5388144704251141</v>
      </c>
      <c r="AU1134" s="43" t="e">
        <f t="shared" si="323"/>
        <v>#N/A</v>
      </c>
    </row>
    <row r="1135" spans="1:47" x14ac:dyDescent="0.35">
      <c r="A1135" t="e">
        <f>_xlfn.XLOOKUP(B1135,'country codes'!G:G,'country codes'!H:H,,0)</f>
        <v>#N/A</v>
      </c>
      <c r="B1135" s="34" t="s">
        <v>9</v>
      </c>
      <c r="C1135" s="41">
        <v>919028972</v>
      </c>
      <c r="D1135" s="34" t="s">
        <v>127</v>
      </c>
      <c r="E1135" s="34">
        <v>3478</v>
      </c>
      <c r="F1135" s="41">
        <v>944292669</v>
      </c>
      <c r="G1135" s="34">
        <v>13057</v>
      </c>
      <c r="I1135" s="34">
        <v>0</v>
      </c>
      <c r="K1135" s="34">
        <v>197845</v>
      </c>
      <c r="M1135" s="34">
        <v>21327</v>
      </c>
      <c r="O1135" s="34">
        <v>42746</v>
      </c>
      <c r="P1135" s="41">
        <v>1076956971</v>
      </c>
      <c r="Q1135" s="34">
        <v>497728</v>
      </c>
      <c r="R1135" s="34">
        <f t="shared" si="306"/>
        <v>497728</v>
      </c>
      <c r="T1135" s="34">
        <v>362332</v>
      </c>
      <c r="V1135" s="34">
        <v>377902</v>
      </c>
      <c r="X1135" s="34">
        <v>225186</v>
      </c>
      <c r="Y1135" s="41">
        <v>1191645698.5</v>
      </c>
      <c r="Z1135" s="34">
        <v>447499</v>
      </c>
      <c r="AA1135" s="34">
        <v>486186</v>
      </c>
      <c r="AB1135" s="35">
        <f t="shared" si="307"/>
        <v>197845</v>
      </c>
      <c r="AC1135" s="35">
        <f t="shared" si="308"/>
        <v>497728</v>
      </c>
      <c r="AD1135" s="35">
        <f t="shared" si="309"/>
        <v>447499</v>
      </c>
      <c r="AE1135" s="70">
        <f t="shared" si="310"/>
        <v>13057</v>
      </c>
      <c r="AF1135" s="70">
        <f t="shared" si="311"/>
        <v>2013</v>
      </c>
      <c r="AG1135" s="70">
        <f t="shared" si="312"/>
        <v>497728</v>
      </c>
      <c r="AH1135" s="70">
        <f t="shared" si="313"/>
        <v>2018</v>
      </c>
      <c r="AI1135" s="70">
        <f t="shared" si="314"/>
        <v>447499</v>
      </c>
      <c r="AJ1135" s="70">
        <f t="shared" si="315"/>
        <v>2022</v>
      </c>
      <c r="AK1135" s="70" t="str">
        <f t="shared" si="316"/>
        <v>Adjust</v>
      </c>
      <c r="AL1135" s="72" t="e">
        <f>IF(AK1135="Adjust",(_xlfn.XLOOKUP(A1135,'Adj factor'!A:A,'Adj factor'!I:I,,0)*AI1135),'Aggregate (2)'!AI1135)</f>
        <v>#N/A</v>
      </c>
      <c r="AM1135" s="72" t="e">
        <f t="shared" si="317"/>
        <v>#N/A</v>
      </c>
      <c r="AN1135" s="73" t="e">
        <f t="shared" si="318"/>
        <v>#N/A</v>
      </c>
      <c r="AO1135" s="42">
        <f>VLOOKUP(B1135,'Growthrates source'!A$2:H$49,8,FALSE)</f>
        <v>2.7316088979300268E-2</v>
      </c>
      <c r="AP1135" s="42">
        <f>VLOOKUP(B1135,'Growthrates source'!A$2:I$49,9,FALSE)</f>
        <v>5.4673730437993617E-2</v>
      </c>
      <c r="AQ1135" s="41">
        <f t="shared" si="319"/>
        <v>424117.61975136911</v>
      </c>
      <c r="AR1135" s="41">
        <f t="shared" si="320"/>
        <v>572843.44417433464</v>
      </c>
      <c r="AS1135" s="43">
        <f t="shared" si="321"/>
        <v>0.13827280914747841</v>
      </c>
      <c r="AT1135" s="43">
        <f t="shared" si="322"/>
        <v>4.6216145435953537</v>
      </c>
      <c r="AU1135" s="43" t="e">
        <f t="shared" si="323"/>
        <v>#N/A</v>
      </c>
    </row>
    <row r="1136" spans="1:47" x14ac:dyDescent="0.35">
      <c r="A1136" t="e">
        <f>_xlfn.XLOOKUP(B1136,'country codes'!G:G,'country codes'!H:H,,0)</f>
        <v>#N/A</v>
      </c>
      <c r="B1136" s="34" t="s">
        <v>9</v>
      </c>
      <c r="C1136" s="41">
        <v>919028973</v>
      </c>
      <c r="D1136" s="34" t="s">
        <v>61</v>
      </c>
      <c r="E1136" s="34">
        <v>2888</v>
      </c>
      <c r="F1136" s="41">
        <v>944292669</v>
      </c>
      <c r="G1136" s="34">
        <v>4759</v>
      </c>
      <c r="I1136" s="34">
        <v>3794</v>
      </c>
      <c r="K1136" s="34">
        <v>7359</v>
      </c>
      <c r="M1136" s="34">
        <v>4971</v>
      </c>
      <c r="O1136" s="34">
        <v>2325</v>
      </c>
      <c r="P1136" s="41">
        <v>1076956971</v>
      </c>
      <c r="Q1136" s="34">
        <v>7269</v>
      </c>
      <c r="R1136" s="34">
        <f t="shared" si="306"/>
        <v>7269</v>
      </c>
      <c r="T1136" s="34">
        <v>3934</v>
      </c>
      <c r="V1136" s="34">
        <v>2882</v>
      </c>
      <c r="X1136" s="34">
        <v>1209</v>
      </c>
      <c r="Y1136" s="41">
        <v>1191645698.5</v>
      </c>
      <c r="Z1136" s="34">
        <v>6016</v>
      </c>
      <c r="AA1136" s="34">
        <v>3655</v>
      </c>
      <c r="AB1136" s="35">
        <f t="shared" si="307"/>
        <v>7359</v>
      </c>
      <c r="AC1136" s="35">
        <f t="shared" si="308"/>
        <v>7269</v>
      </c>
      <c r="AD1136" s="35">
        <f t="shared" si="309"/>
        <v>6016</v>
      </c>
      <c r="AE1136" s="70">
        <f t="shared" si="310"/>
        <v>4759</v>
      </c>
      <c r="AF1136" s="70">
        <f t="shared" si="311"/>
        <v>2013</v>
      </c>
      <c r="AG1136" s="70">
        <f t="shared" si="312"/>
        <v>7269</v>
      </c>
      <c r="AH1136" s="70">
        <f t="shared" si="313"/>
        <v>2018</v>
      </c>
      <c r="AI1136" s="70">
        <f t="shared" si="314"/>
        <v>6016</v>
      </c>
      <c r="AJ1136" s="70">
        <f t="shared" si="315"/>
        <v>2022</v>
      </c>
      <c r="AK1136" s="70" t="str">
        <f t="shared" si="316"/>
        <v>Adjust</v>
      </c>
      <c r="AL1136" s="72" t="e">
        <f>IF(AK1136="Adjust",(_xlfn.XLOOKUP(A1136,'Adj factor'!A:A,'Adj factor'!I:I,,0)*AI1136),'Aggregate (2)'!AI1136)</f>
        <v>#N/A</v>
      </c>
      <c r="AM1136" s="72" t="e">
        <f t="shared" si="317"/>
        <v>#N/A</v>
      </c>
      <c r="AN1136" s="73" t="e">
        <f t="shared" si="318"/>
        <v>#N/A</v>
      </c>
      <c r="AO1136" s="42">
        <f>VLOOKUP(B1136,'Growthrates source'!A$2:H$49,8,FALSE)</f>
        <v>2.7316088979300268E-2</v>
      </c>
      <c r="AP1136" s="42">
        <f>VLOOKUP(B1136,'Growthrates source'!A$2:I$49,9,FALSE)</f>
        <v>5.4673730437993617E-2</v>
      </c>
      <c r="AQ1136" s="41">
        <f t="shared" si="319"/>
        <v>3188.3886006410185</v>
      </c>
      <c r="AR1136" s="41">
        <f t="shared" si="320"/>
        <v>4306.4645803400199</v>
      </c>
      <c r="AS1136" s="43">
        <f t="shared" si="321"/>
        <v>5.0397510816638562E-2</v>
      </c>
      <c r="AT1136" s="43">
        <f t="shared" si="322"/>
        <v>6.749573284483619E-2</v>
      </c>
      <c r="AU1136" s="43" t="e">
        <f t="shared" si="323"/>
        <v>#N/A</v>
      </c>
    </row>
    <row r="1137" spans="1:47" x14ac:dyDescent="0.35">
      <c r="A1137" t="e">
        <f>_xlfn.XLOOKUP(B1137,'country codes'!G:G,'country codes'!H:H,,0)</f>
        <v>#N/A</v>
      </c>
      <c r="B1137" s="34" t="s">
        <v>9</v>
      </c>
      <c r="C1137" s="41">
        <v>919028974</v>
      </c>
      <c r="D1137" s="34" t="s">
        <v>62</v>
      </c>
      <c r="E1137" s="34">
        <v>17082</v>
      </c>
      <c r="F1137" s="41">
        <v>944292669</v>
      </c>
      <c r="G1137" s="34">
        <v>6144</v>
      </c>
      <c r="I1137" s="34">
        <v>13651</v>
      </c>
      <c r="K1137" s="34">
        <v>28478</v>
      </c>
      <c r="M1137" s="34">
        <v>17269</v>
      </c>
      <c r="O1137" s="34">
        <v>32482</v>
      </c>
      <c r="P1137" s="41">
        <v>1076956971</v>
      </c>
      <c r="Q1137" s="34">
        <v>13855</v>
      </c>
      <c r="R1137" s="34">
        <f t="shared" si="306"/>
        <v>40043</v>
      </c>
      <c r="T1137" s="34">
        <v>9255</v>
      </c>
      <c r="V1137" s="34">
        <v>11604</v>
      </c>
      <c r="X1137" s="34">
        <v>9476</v>
      </c>
      <c r="Y1137" s="41">
        <v>1191645698.5</v>
      </c>
      <c r="Z1137" s="34">
        <v>10186</v>
      </c>
      <c r="AA1137" s="34">
        <v>40043</v>
      </c>
      <c r="AB1137" s="35">
        <f t="shared" si="307"/>
        <v>28478</v>
      </c>
      <c r="AC1137" s="35">
        <f t="shared" si="308"/>
        <v>32482</v>
      </c>
      <c r="AD1137" s="35">
        <f t="shared" si="309"/>
        <v>11604</v>
      </c>
      <c r="AE1137" s="70">
        <f t="shared" si="310"/>
        <v>6144</v>
      </c>
      <c r="AF1137" s="70">
        <f t="shared" si="311"/>
        <v>2013</v>
      </c>
      <c r="AG1137" s="70">
        <f t="shared" si="312"/>
        <v>40043</v>
      </c>
      <c r="AH1137" s="70" t="str">
        <f t="shared" si="313"/>
        <v>2018 (triag)</v>
      </c>
      <c r="AI1137" s="70">
        <f t="shared" si="314"/>
        <v>10186</v>
      </c>
      <c r="AJ1137" s="70">
        <f t="shared" si="315"/>
        <v>2022</v>
      </c>
      <c r="AK1137" s="70" t="str">
        <f t="shared" si="316"/>
        <v>Adjust</v>
      </c>
      <c r="AL1137" s="72" t="e">
        <f>IF(AK1137="Adjust",(_xlfn.XLOOKUP(A1137,'Adj factor'!A:A,'Adj factor'!I:I,,0)*AI1137),'Aggregate (2)'!AI1137)</f>
        <v>#N/A</v>
      </c>
      <c r="AM1137" s="72" t="e">
        <f t="shared" si="317"/>
        <v>#N/A</v>
      </c>
      <c r="AN1137" s="73" t="e">
        <f t="shared" si="318"/>
        <v>#N/A</v>
      </c>
      <c r="AO1137" s="42">
        <f>VLOOKUP(B1137,'Growthrates source'!A$2:H$49,8,FALSE)</f>
        <v>2.7316088979300268E-2</v>
      </c>
      <c r="AP1137" s="42">
        <f>VLOOKUP(B1137,'Growthrates source'!A$2:I$49,9,FALSE)</f>
        <v>5.4673730437993617E-2</v>
      </c>
      <c r="AQ1137" s="41">
        <f t="shared" si="319"/>
        <v>34930.956151974911</v>
      </c>
      <c r="AR1137" s="41">
        <f t="shared" si="320"/>
        <v>47180.23561985101</v>
      </c>
      <c r="AS1137" s="43">
        <f t="shared" si="321"/>
        <v>6.5064573746044824E-2</v>
      </c>
      <c r="AT1137" s="43">
        <f t="shared" si="322"/>
        <v>0.3718161549464542</v>
      </c>
      <c r="AU1137" s="43" t="e">
        <f t="shared" si="323"/>
        <v>#N/A</v>
      </c>
    </row>
    <row r="1138" spans="1:47" x14ac:dyDescent="0.35">
      <c r="A1138" t="e">
        <f>_xlfn.XLOOKUP(B1138,'country codes'!G:G,'country codes'!H:H,,0)</f>
        <v>#N/A</v>
      </c>
      <c r="B1138" s="34" t="s">
        <v>9</v>
      </c>
      <c r="C1138" s="41">
        <v>919028975</v>
      </c>
      <c r="D1138" s="34" t="s">
        <v>227</v>
      </c>
      <c r="E1138" s="34">
        <v>0</v>
      </c>
      <c r="F1138" s="41">
        <v>944292669</v>
      </c>
      <c r="G1138" s="34">
        <v>0</v>
      </c>
      <c r="I1138" s="34">
        <v>0</v>
      </c>
      <c r="K1138" s="34">
        <v>0</v>
      </c>
      <c r="M1138" s="34">
        <v>3365</v>
      </c>
      <c r="O1138" s="34">
        <v>4081</v>
      </c>
      <c r="P1138" s="41">
        <v>1076956971</v>
      </c>
      <c r="Q1138" s="34">
        <v>50208</v>
      </c>
      <c r="R1138" s="34">
        <f t="shared" si="306"/>
        <v>117455</v>
      </c>
      <c r="T1138" s="34">
        <v>30974</v>
      </c>
      <c r="V1138" s="34">
        <v>13772</v>
      </c>
      <c r="X1138" s="34">
        <v>20233</v>
      </c>
      <c r="Y1138" s="41">
        <v>1191645698.5</v>
      </c>
      <c r="Z1138" s="34">
        <v>17531</v>
      </c>
      <c r="AA1138" s="34">
        <v>117455</v>
      </c>
      <c r="AB1138" s="35">
        <f t="shared" si="307"/>
        <v>0</v>
      </c>
      <c r="AC1138" s="35">
        <f t="shared" si="308"/>
        <v>50208</v>
      </c>
      <c r="AD1138" s="35">
        <f t="shared" si="309"/>
        <v>20233</v>
      </c>
      <c r="AE1138" s="70">
        <f t="shared" si="310"/>
        <v>0</v>
      </c>
      <c r="AF1138" s="70" t="str">
        <f t="shared" si="311"/>
        <v/>
      </c>
      <c r="AG1138" s="70">
        <f t="shared" si="312"/>
        <v>117455</v>
      </c>
      <c r="AH1138" s="70" t="str">
        <f t="shared" si="313"/>
        <v>2018 (triag)</v>
      </c>
      <c r="AI1138" s="70">
        <f t="shared" si="314"/>
        <v>17531</v>
      </c>
      <c r="AJ1138" s="70">
        <f t="shared" si="315"/>
        <v>2022</v>
      </c>
      <c r="AK1138" s="70" t="str">
        <f t="shared" si="316"/>
        <v>Adjust</v>
      </c>
      <c r="AL1138" s="72" t="e">
        <f>IF(AK1138="Adjust",(_xlfn.XLOOKUP(A1138,'Adj factor'!A:A,'Adj factor'!I:I,,0)*AI1138),'Aggregate (2)'!AI1138)</f>
        <v>#N/A</v>
      </c>
      <c r="AM1138" s="72" t="e">
        <f t="shared" si="317"/>
        <v>#N/A</v>
      </c>
      <c r="AN1138" s="73" t="e">
        <f t="shared" si="318"/>
        <v>#N/A</v>
      </c>
      <c r="AO1138" s="42">
        <f>VLOOKUP(B1138,'Growthrates source'!A$2:H$49,8,FALSE)</f>
        <v>2.7316088979300268E-2</v>
      </c>
      <c r="AP1138" s="42">
        <f>VLOOKUP(B1138,'Growthrates source'!A$2:I$49,9,FALSE)</f>
        <v>5.4673730437993617E-2</v>
      </c>
      <c r="AQ1138" s="41">
        <f t="shared" si="319"/>
        <v>102460.24161102348</v>
      </c>
      <c r="AR1138" s="41">
        <f t="shared" si="320"/>
        <v>138390.09501609771</v>
      </c>
      <c r="AS1138" s="43">
        <f t="shared" si="321"/>
        <v>0</v>
      </c>
      <c r="AT1138" s="43">
        <f t="shared" si="322"/>
        <v>1.0906192462911315</v>
      </c>
      <c r="AU1138" s="43" t="e">
        <f t="shared" si="323"/>
        <v>#N/A</v>
      </c>
    </row>
    <row r="1139" spans="1:47" x14ac:dyDescent="0.35">
      <c r="A1139" t="e">
        <f>_xlfn.XLOOKUP(B1139,'country codes'!G:G,'country codes'!H:H,,0)</f>
        <v>#N/A</v>
      </c>
      <c r="B1139" s="34" t="s">
        <v>9</v>
      </c>
      <c r="C1139" s="41">
        <v>919028976</v>
      </c>
      <c r="D1139" s="34" t="s">
        <v>228</v>
      </c>
      <c r="E1139" s="34">
        <v>0</v>
      </c>
      <c r="F1139" s="41">
        <v>944292669</v>
      </c>
      <c r="G1139" s="34">
        <v>0</v>
      </c>
      <c r="I1139" s="34">
        <v>229</v>
      </c>
      <c r="K1139" s="34">
        <v>270</v>
      </c>
      <c r="M1139" s="34">
        <v>257</v>
      </c>
      <c r="O1139" s="34">
        <v>2917</v>
      </c>
      <c r="P1139" s="41">
        <v>1076956971</v>
      </c>
      <c r="Q1139" s="34">
        <v>1483</v>
      </c>
      <c r="R1139" s="34">
        <f t="shared" si="306"/>
        <v>30754</v>
      </c>
      <c r="T1139" s="34">
        <v>7740</v>
      </c>
      <c r="V1139" s="34">
        <v>7113</v>
      </c>
      <c r="X1139" s="34">
        <v>12486</v>
      </c>
      <c r="Y1139" s="41">
        <v>1191645698.5</v>
      </c>
      <c r="Z1139" s="34">
        <v>40553</v>
      </c>
      <c r="AA1139" s="34">
        <v>30754</v>
      </c>
      <c r="AB1139" s="35">
        <f t="shared" si="307"/>
        <v>270</v>
      </c>
      <c r="AC1139" s="35">
        <f t="shared" si="308"/>
        <v>7740</v>
      </c>
      <c r="AD1139" s="35">
        <f t="shared" si="309"/>
        <v>40553</v>
      </c>
      <c r="AE1139" s="70">
        <f t="shared" si="310"/>
        <v>229</v>
      </c>
      <c r="AF1139" s="70">
        <f t="shared" si="311"/>
        <v>2014</v>
      </c>
      <c r="AG1139" s="70">
        <f t="shared" si="312"/>
        <v>30754</v>
      </c>
      <c r="AH1139" s="70" t="str">
        <f t="shared" si="313"/>
        <v>2018 (triag)</v>
      </c>
      <c r="AI1139" s="70">
        <f t="shared" si="314"/>
        <v>40553</v>
      </c>
      <c r="AJ1139" s="70">
        <f t="shared" si="315"/>
        <v>2022</v>
      </c>
      <c r="AK1139" s="70" t="str">
        <f t="shared" si="316"/>
        <v/>
      </c>
      <c r="AL1139" s="72">
        <f>IF(AK1139="Adjust",(_xlfn.XLOOKUP(A1139,'Adj factor'!A:A,'Adj factor'!I:I,,0)*AI1139),'Aggregate (2)'!AI1139)</f>
        <v>40553</v>
      </c>
      <c r="AM1139" s="72">
        <f t="shared" si="317"/>
        <v>40553</v>
      </c>
      <c r="AN1139" s="73" t="str">
        <f t="shared" si="318"/>
        <v>Increasing</v>
      </c>
      <c r="AO1139" s="42">
        <f>VLOOKUP(B1139,'Growthrates source'!A$2:H$49,8,FALSE)</f>
        <v>2.7316088979300268E-2</v>
      </c>
      <c r="AP1139" s="42">
        <f>VLOOKUP(B1139,'Growthrates source'!A$2:I$49,9,FALSE)</f>
        <v>5.4673730437993617E-2</v>
      </c>
      <c r="AQ1139" s="41">
        <f t="shared" si="319"/>
        <v>26827.825724791757</v>
      </c>
      <c r="AR1139" s="41">
        <f t="shared" si="320"/>
        <v>36235.570917586039</v>
      </c>
      <c r="AS1139" s="43">
        <f t="shared" si="321"/>
        <v>2.4250956034902777E-3</v>
      </c>
      <c r="AT1139" s="43">
        <f t="shared" si="322"/>
        <v>0.28556386957079272</v>
      </c>
      <c r="AU1139" s="43">
        <f t="shared" si="323"/>
        <v>0.34031088310096391</v>
      </c>
    </row>
    <row r="1140" spans="1:47" x14ac:dyDescent="0.35">
      <c r="A1140" t="e">
        <f>_xlfn.XLOOKUP(B1140,'country codes'!G:G,'country codes'!H:H,,0)</f>
        <v>#N/A</v>
      </c>
      <c r="B1140" s="34" t="s">
        <v>9</v>
      </c>
      <c r="C1140" s="41">
        <v>919028977</v>
      </c>
      <c r="D1140" s="34" t="s">
        <v>229</v>
      </c>
      <c r="E1140" s="34">
        <v>173</v>
      </c>
      <c r="F1140" s="41">
        <v>944292669</v>
      </c>
      <c r="G1140" s="34">
        <v>70</v>
      </c>
      <c r="I1140" s="34">
        <v>216</v>
      </c>
      <c r="K1140" s="34">
        <v>465</v>
      </c>
      <c r="M1140" s="34">
        <v>191</v>
      </c>
      <c r="O1140" s="34">
        <v>4175</v>
      </c>
      <c r="P1140" s="41">
        <v>1076956971</v>
      </c>
      <c r="Q1140" s="34">
        <v>7543</v>
      </c>
      <c r="R1140" s="34">
        <f t="shared" si="306"/>
        <v>7543</v>
      </c>
      <c r="T1140" s="34">
        <v>1174</v>
      </c>
      <c r="V1140" s="34">
        <v>658</v>
      </c>
      <c r="X1140" s="34">
        <v>49039</v>
      </c>
      <c r="Y1140" s="41">
        <v>1191645698.5</v>
      </c>
      <c r="Z1140" s="34">
        <v>1198</v>
      </c>
      <c r="AA1140" s="34">
        <v>2266</v>
      </c>
      <c r="AB1140" s="35">
        <f t="shared" si="307"/>
        <v>465</v>
      </c>
      <c r="AC1140" s="35">
        <f t="shared" si="308"/>
        <v>7543</v>
      </c>
      <c r="AD1140" s="35">
        <f t="shared" si="309"/>
        <v>49039</v>
      </c>
      <c r="AE1140" s="70">
        <f t="shared" si="310"/>
        <v>70</v>
      </c>
      <c r="AF1140" s="70">
        <f t="shared" si="311"/>
        <v>2013</v>
      </c>
      <c r="AG1140" s="70">
        <f t="shared" si="312"/>
        <v>7543</v>
      </c>
      <c r="AH1140" s="70">
        <f t="shared" si="313"/>
        <v>2018</v>
      </c>
      <c r="AI1140" s="70">
        <f t="shared" si="314"/>
        <v>1198</v>
      </c>
      <c r="AJ1140" s="70">
        <f t="shared" si="315"/>
        <v>2022</v>
      </c>
      <c r="AK1140" s="70" t="str">
        <f t="shared" si="316"/>
        <v>Adjust</v>
      </c>
      <c r="AL1140" s="72" t="e">
        <f>IF(AK1140="Adjust",(_xlfn.XLOOKUP(A1140,'Adj factor'!A:A,'Adj factor'!I:I,,0)*AI1140),'Aggregate (2)'!AI1140)</f>
        <v>#N/A</v>
      </c>
      <c r="AM1140" s="72" t="e">
        <f t="shared" si="317"/>
        <v>#N/A</v>
      </c>
      <c r="AN1140" s="73" t="e">
        <f t="shared" si="318"/>
        <v>#N/A</v>
      </c>
      <c r="AO1140" s="42">
        <f>VLOOKUP(B1140,'Growthrates source'!A$2:H$49,8,FALSE)</f>
        <v>2.7316088979300268E-2</v>
      </c>
      <c r="AP1140" s="42">
        <f>VLOOKUP(B1140,'Growthrates source'!A$2:I$49,9,FALSE)</f>
        <v>5.4673730437993617E-2</v>
      </c>
      <c r="AQ1140" s="41">
        <f t="shared" si="319"/>
        <v>1976.7136987831866</v>
      </c>
      <c r="AR1140" s="41">
        <f t="shared" si="320"/>
        <v>2669.8902158824858</v>
      </c>
      <c r="AS1140" s="43">
        <f t="shared" si="321"/>
        <v>7.4129559932017226E-4</v>
      </c>
      <c r="AT1140" s="43">
        <f t="shared" si="322"/>
        <v>7.0039938485156064E-2</v>
      </c>
      <c r="AU1140" s="43" t="e">
        <f t="shared" si="323"/>
        <v>#N/A</v>
      </c>
    </row>
    <row r="1141" spans="1:47" x14ac:dyDescent="0.35">
      <c r="A1141" t="e">
        <f>_xlfn.XLOOKUP(B1141,'country codes'!G:G,'country codes'!H:H,,0)</f>
        <v>#N/A</v>
      </c>
      <c r="B1141" s="34" t="s">
        <v>9</v>
      </c>
      <c r="C1141" s="41">
        <v>919028978</v>
      </c>
      <c r="D1141" s="34" t="s">
        <v>133</v>
      </c>
      <c r="E1141" s="34">
        <v>758</v>
      </c>
      <c r="F1141" s="41">
        <v>944292669</v>
      </c>
      <c r="G1141" s="34">
        <v>2613</v>
      </c>
      <c r="I1141" s="34">
        <v>2618</v>
      </c>
      <c r="K1141" s="34">
        <v>567</v>
      </c>
      <c r="M1141" s="34">
        <v>6157</v>
      </c>
      <c r="O1141" s="34">
        <v>7530</v>
      </c>
      <c r="P1141" s="41">
        <v>1076956971</v>
      </c>
      <c r="Q1141" s="34">
        <v>67184</v>
      </c>
      <c r="R1141" s="34">
        <f t="shared" si="306"/>
        <v>370104</v>
      </c>
      <c r="T1141" s="34">
        <v>42342</v>
      </c>
      <c r="V1141" s="34">
        <v>14298</v>
      </c>
      <c r="X1141" s="34">
        <v>57607</v>
      </c>
      <c r="Y1141" s="41">
        <v>1191645698.5</v>
      </c>
      <c r="Z1141" s="34">
        <v>52035</v>
      </c>
      <c r="AA1141" s="34">
        <v>370104</v>
      </c>
      <c r="AB1141" s="35">
        <f t="shared" si="307"/>
        <v>2618</v>
      </c>
      <c r="AC1141" s="35">
        <f t="shared" si="308"/>
        <v>67184</v>
      </c>
      <c r="AD1141" s="35">
        <f t="shared" si="309"/>
        <v>57607</v>
      </c>
      <c r="AE1141" s="70">
        <f t="shared" si="310"/>
        <v>2613</v>
      </c>
      <c r="AF1141" s="70">
        <f t="shared" si="311"/>
        <v>2013</v>
      </c>
      <c r="AG1141" s="70">
        <f t="shared" si="312"/>
        <v>370104</v>
      </c>
      <c r="AH1141" s="70" t="str">
        <f t="shared" si="313"/>
        <v>2018 (triag)</v>
      </c>
      <c r="AI1141" s="70">
        <f t="shared" si="314"/>
        <v>52035</v>
      </c>
      <c r="AJ1141" s="70">
        <f t="shared" si="315"/>
        <v>2022</v>
      </c>
      <c r="AK1141" s="70" t="str">
        <f t="shared" si="316"/>
        <v>Adjust</v>
      </c>
      <c r="AL1141" s="72" t="e">
        <f>IF(AK1141="Adjust",(_xlfn.XLOOKUP(A1141,'Adj factor'!A:A,'Adj factor'!I:I,,0)*AI1141),'Aggregate (2)'!AI1141)</f>
        <v>#N/A</v>
      </c>
      <c r="AM1141" s="72" t="e">
        <f t="shared" si="317"/>
        <v>#N/A</v>
      </c>
      <c r="AN1141" s="73" t="e">
        <f t="shared" si="318"/>
        <v>#N/A</v>
      </c>
      <c r="AO1141" s="42">
        <f>VLOOKUP(B1141,'Growthrates source'!A$2:H$49,8,FALSE)</f>
        <v>2.7316088979300268E-2</v>
      </c>
      <c r="AP1141" s="42">
        <f>VLOOKUP(B1141,'Growthrates source'!A$2:I$49,9,FALSE)</f>
        <v>5.4673730437993617E-2</v>
      </c>
      <c r="AQ1141" s="41">
        <f t="shared" si="319"/>
        <v>322855.09566392435</v>
      </c>
      <c r="AR1141" s="41">
        <f t="shared" si="320"/>
        <v>436071.07169416221</v>
      </c>
      <c r="AS1141" s="43">
        <f t="shared" si="321"/>
        <v>2.7671505728908714E-2</v>
      </c>
      <c r="AT1141" s="43">
        <f t="shared" si="322"/>
        <v>3.4365718405289938</v>
      </c>
      <c r="AU1141" s="43" t="e">
        <f t="shared" si="323"/>
        <v>#N/A</v>
      </c>
    </row>
    <row r="1142" spans="1:47" x14ac:dyDescent="0.35">
      <c r="A1142" t="e">
        <f>_xlfn.XLOOKUP(B1142,'country codes'!G:G,'country codes'!H:H,,0)</f>
        <v>#N/A</v>
      </c>
      <c r="B1142" s="34" t="s">
        <v>9</v>
      </c>
      <c r="C1142" s="41">
        <v>919028979</v>
      </c>
      <c r="D1142" s="34" t="s">
        <v>230</v>
      </c>
      <c r="E1142" s="34">
        <v>0</v>
      </c>
      <c r="F1142" s="41">
        <v>944292669</v>
      </c>
      <c r="G1142" s="34">
        <v>0</v>
      </c>
      <c r="I1142" s="34">
        <v>0</v>
      </c>
      <c r="K1142" s="34">
        <v>0</v>
      </c>
      <c r="M1142" s="34">
        <v>0</v>
      </c>
      <c r="O1142" s="34">
        <v>258</v>
      </c>
      <c r="P1142" s="41">
        <v>1076956971</v>
      </c>
      <c r="Q1142" s="34">
        <v>3839</v>
      </c>
      <c r="R1142" s="34">
        <f t="shared" si="306"/>
        <v>41427</v>
      </c>
      <c r="T1142" s="34">
        <v>2193</v>
      </c>
      <c r="V1142" s="34">
        <v>4408</v>
      </c>
      <c r="X1142" s="34">
        <v>2533</v>
      </c>
      <c r="Y1142" s="41">
        <v>1191645698.5</v>
      </c>
      <c r="Z1142" s="34">
        <v>30797</v>
      </c>
      <c r="AA1142" s="34">
        <v>41427</v>
      </c>
      <c r="AB1142" s="35">
        <f t="shared" si="307"/>
        <v>0</v>
      </c>
      <c r="AC1142" s="35">
        <f t="shared" si="308"/>
        <v>3839</v>
      </c>
      <c r="AD1142" s="35">
        <f t="shared" si="309"/>
        <v>30797</v>
      </c>
      <c r="AE1142" s="70">
        <f t="shared" si="310"/>
        <v>0</v>
      </c>
      <c r="AF1142" s="70" t="str">
        <f t="shared" si="311"/>
        <v/>
      </c>
      <c r="AG1142" s="70">
        <f t="shared" si="312"/>
        <v>41427</v>
      </c>
      <c r="AH1142" s="70" t="str">
        <f t="shared" si="313"/>
        <v>2018 (triag)</v>
      </c>
      <c r="AI1142" s="70">
        <f t="shared" si="314"/>
        <v>30797</v>
      </c>
      <c r="AJ1142" s="70">
        <f t="shared" si="315"/>
        <v>2022</v>
      </c>
      <c r="AK1142" s="70" t="str">
        <f t="shared" si="316"/>
        <v>Adjust</v>
      </c>
      <c r="AL1142" s="72" t="e">
        <f>IF(AK1142="Adjust",(_xlfn.XLOOKUP(A1142,'Adj factor'!A:A,'Adj factor'!I:I,,0)*AI1142),'Aggregate (2)'!AI1142)</f>
        <v>#N/A</v>
      </c>
      <c r="AM1142" s="72" t="e">
        <f t="shared" si="317"/>
        <v>#N/A</v>
      </c>
      <c r="AN1142" s="73" t="e">
        <f t="shared" si="318"/>
        <v>#N/A</v>
      </c>
      <c r="AO1142" s="42">
        <f>VLOOKUP(B1142,'Growthrates source'!A$2:H$49,8,FALSE)</f>
        <v>2.7316088979300268E-2</v>
      </c>
      <c r="AP1142" s="42">
        <f>VLOOKUP(B1142,'Growthrates source'!A$2:I$49,9,FALSE)</f>
        <v>5.4673730437993617E-2</v>
      </c>
      <c r="AQ1142" s="41">
        <f t="shared" si="319"/>
        <v>36138.269373120507</v>
      </c>
      <c r="AR1142" s="41">
        <f t="shared" si="320"/>
        <v>48810.918787892209</v>
      </c>
      <c r="AS1142" s="43">
        <f t="shared" si="321"/>
        <v>0</v>
      </c>
      <c r="AT1142" s="43">
        <f t="shared" si="322"/>
        <v>0.38466717905668302</v>
      </c>
      <c r="AU1142" s="43" t="e">
        <f t="shared" si="323"/>
        <v>#N/A</v>
      </c>
    </row>
    <row r="1143" spans="1:47" x14ac:dyDescent="0.35">
      <c r="A1143" t="e">
        <f>_xlfn.XLOOKUP(B1143,'country codes'!G:G,'country codes'!H:H,,0)</f>
        <v>#N/A</v>
      </c>
      <c r="B1143" s="34" t="s">
        <v>9</v>
      </c>
      <c r="C1143" s="41">
        <v>919028980</v>
      </c>
      <c r="D1143" s="34" t="s">
        <v>136</v>
      </c>
      <c r="E1143" s="34">
        <v>9668</v>
      </c>
      <c r="F1143" s="41">
        <v>944292669</v>
      </c>
      <c r="G1143" s="34">
        <v>9468</v>
      </c>
      <c r="I1143" s="34">
        <v>10056</v>
      </c>
      <c r="K1143" s="34">
        <v>9955</v>
      </c>
      <c r="M1143" s="34">
        <v>9721</v>
      </c>
      <c r="O1143" s="34">
        <v>9632</v>
      </c>
      <c r="P1143" s="41">
        <v>1076956971</v>
      </c>
      <c r="Q1143" s="34">
        <v>19960</v>
      </c>
      <c r="R1143" s="34">
        <f t="shared" si="306"/>
        <v>25804</v>
      </c>
      <c r="T1143" s="34">
        <v>2890</v>
      </c>
      <c r="V1143" s="34">
        <v>2593</v>
      </c>
      <c r="X1143" s="34">
        <v>15310</v>
      </c>
      <c r="Y1143" s="41">
        <v>1191645698.5</v>
      </c>
      <c r="Z1143" s="34">
        <v>20636</v>
      </c>
      <c r="AA1143" s="34">
        <v>25804</v>
      </c>
      <c r="AB1143" s="35">
        <f t="shared" si="307"/>
        <v>10056</v>
      </c>
      <c r="AC1143" s="35">
        <f t="shared" si="308"/>
        <v>19960</v>
      </c>
      <c r="AD1143" s="35">
        <f t="shared" si="309"/>
        <v>20636</v>
      </c>
      <c r="AE1143" s="70">
        <f t="shared" si="310"/>
        <v>9468</v>
      </c>
      <c r="AF1143" s="70">
        <f t="shared" si="311"/>
        <v>2013</v>
      </c>
      <c r="AG1143" s="70">
        <f t="shared" si="312"/>
        <v>25804</v>
      </c>
      <c r="AH1143" s="70" t="str">
        <f t="shared" si="313"/>
        <v>2018 (triag)</v>
      </c>
      <c r="AI1143" s="70">
        <f t="shared" si="314"/>
        <v>20636</v>
      </c>
      <c r="AJ1143" s="70">
        <f t="shared" si="315"/>
        <v>2022</v>
      </c>
      <c r="AK1143" s="70" t="str">
        <f t="shared" si="316"/>
        <v>Adjust</v>
      </c>
      <c r="AL1143" s="72" t="e">
        <f>IF(AK1143="Adjust",(_xlfn.XLOOKUP(A1143,'Adj factor'!A:A,'Adj factor'!I:I,,0)*AI1143),'Aggregate (2)'!AI1143)</f>
        <v>#N/A</v>
      </c>
      <c r="AM1143" s="72" t="e">
        <f t="shared" si="317"/>
        <v>#N/A</v>
      </c>
      <c r="AN1143" s="73" t="e">
        <f t="shared" si="318"/>
        <v>#N/A</v>
      </c>
      <c r="AO1143" s="42">
        <f>VLOOKUP(B1143,'Growthrates source'!A$2:H$49,8,FALSE)</f>
        <v>2.7316088979300268E-2</v>
      </c>
      <c r="AP1143" s="42">
        <f>VLOOKUP(B1143,'Growthrates source'!A$2:I$49,9,FALSE)</f>
        <v>5.4673730437993617E-2</v>
      </c>
      <c r="AQ1143" s="41">
        <f t="shared" si="319"/>
        <v>22509.761819682855</v>
      </c>
      <c r="AR1143" s="41">
        <f t="shared" si="320"/>
        <v>30403.286465415564</v>
      </c>
      <c r="AS1143" s="43">
        <f t="shared" si="321"/>
        <v>0.10026552477661986</v>
      </c>
      <c r="AT1143" s="43">
        <f t="shared" si="322"/>
        <v>0.23960103044822578</v>
      </c>
      <c r="AU1143" s="43" t="e">
        <f t="shared" si="323"/>
        <v>#N/A</v>
      </c>
    </row>
    <row r="1144" spans="1:47" x14ac:dyDescent="0.35">
      <c r="A1144" t="e">
        <f>_xlfn.XLOOKUP(B1144,'country codes'!G:G,'country codes'!H:H,,0)</f>
        <v>#N/A</v>
      </c>
      <c r="B1144" s="34" t="s">
        <v>9</v>
      </c>
      <c r="C1144" s="41">
        <v>919028981</v>
      </c>
      <c r="D1144" s="34" t="s">
        <v>231</v>
      </c>
      <c r="E1144" s="34">
        <v>470</v>
      </c>
      <c r="F1144" s="41">
        <v>944292669</v>
      </c>
      <c r="G1144" s="34">
        <v>0</v>
      </c>
      <c r="I1144" s="34">
        <v>0</v>
      </c>
      <c r="K1144" s="34">
        <v>0</v>
      </c>
      <c r="M1144" s="34">
        <v>678</v>
      </c>
      <c r="O1144" s="34">
        <v>637</v>
      </c>
      <c r="P1144" s="41">
        <v>1076956971</v>
      </c>
      <c r="Q1144" s="34">
        <v>1558</v>
      </c>
      <c r="R1144" s="34">
        <f t="shared" si="306"/>
        <v>51114</v>
      </c>
      <c r="T1144" s="34">
        <v>28395</v>
      </c>
      <c r="V1144" s="34">
        <v>1073</v>
      </c>
      <c r="X1144" s="34">
        <v>3302</v>
      </c>
      <c r="Y1144" s="41">
        <v>1191645698.5</v>
      </c>
      <c r="Z1144" s="34">
        <v>5344</v>
      </c>
      <c r="AA1144" s="34">
        <v>51114</v>
      </c>
      <c r="AB1144" s="35">
        <f t="shared" si="307"/>
        <v>470</v>
      </c>
      <c r="AC1144" s="35">
        <f t="shared" si="308"/>
        <v>28395</v>
      </c>
      <c r="AD1144" s="35">
        <f t="shared" si="309"/>
        <v>5344</v>
      </c>
      <c r="AE1144" s="70">
        <f t="shared" si="310"/>
        <v>470</v>
      </c>
      <c r="AF1144" s="70">
        <f t="shared" si="311"/>
        <v>2012</v>
      </c>
      <c r="AG1144" s="70">
        <f t="shared" si="312"/>
        <v>51114</v>
      </c>
      <c r="AH1144" s="70" t="str">
        <f t="shared" si="313"/>
        <v>2018 (triag)</v>
      </c>
      <c r="AI1144" s="70">
        <f t="shared" si="314"/>
        <v>5344</v>
      </c>
      <c r="AJ1144" s="70">
        <f t="shared" si="315"/>
        <v>2022</v>
      </c>
      <c r="AK1144" s="70" t="str">
        <f t="shared" si="316"/>
        <v>Adjust</v>
      </c>
      <c r="AL1144" s="72" t="e">
        <f>IF(AK1144="Adjust",(_xlfn.XLOOKUP(A1144,'Adj factor'!A:A,'Adj factor'!I:I,,0)*AI1144),'Aggregate (2)'!AI1144)</f>
        <v>#N/A</v>
      </c>
      <c r="AM1144" s="72" t="e">
        <f t="shared" si="317"/>
        <v>#N/A</v>
      </c>
      <c r="AN1144" s="73" t="e">
        <f t="shared" si="318"/>
        <v>#N/A</v>
      </c>
      <c r="AO1144" s="42">
        <f>VLOOKUP(B1144,'Growthrates source'!A$2:H$49,8,FALSE)</f>
        <v>2.7316088979300268E-2</v>
      </c>
      <c r="AP1144" s="42">
        <f>VLOOKUP(B1144,'Growthrates source'!A$2:I$49,9,FALSE)</f>
        <v>5.4673730437993617E-2</v>
      </c>
      <c r="AQ1144" s="41">
        <f t="shared" si="319"/>
        <v>44588.589584997266</v>
      </c>
      <c r="AR1144" s="41">
        <f t="shared" si="320"/>
        <v>60224.522724897346</v>
      </c>
      <c r="AS1144" s="43">
        <f t="shared" si="321"/>
        <v>4.9772704525782993E-3</v>
      </c>
      <c r="AT1144" s="43">
        <f t="shared" si="322"/>
        <v>0.4746150624062398</v>
      </c>
      <c r="AU1144" s="43" t="e">
        <f t="shared" si="323"/>
        <v>#N/A</v>
      </c>
    </row>
    <row r="1145" spans="1:47" x14ac:dyDescent="0.35">
      <c r="A1145" t="e">
        <f>_xlfn.XLOOKUP(B1145,'country codes'!G:G,'country codes'!H:H,,0)</f>
        <v>#N/A</v>
      </c>
      <c r="B1145" s="34" t="s">
        <v>9</v>
      </c>
      <c r="C1145" s="41">
        <v>919028982</v>
      </c>
      <c r="D1145" s="34" t="s">
        <v>141</v>
      </c>
      <c r="E1145" s="34">
        <v>3629</v>
      </c>
      <c r="F1145" s="41">
        <v>944292669</v>
      </c>
      <c r="G1145" s="34">
        <v>3703</v>
      </c>
      <c r="I1145" s="34">
        <v>3775</v>
      </c>
      <c r="K1145" s="34">
        <v>3800</v>
      </c>
      <c r="M1145" s="34">
        <v>3740</v>
      </c>
      <c r="O1145" s="34">
        <v>4104</v>
      </c>
      <c r="P1145" s="41">
        <v>1076956971</v>
      </c>
      <c r="Q1145" s="34">
        <v>10301</v>
      </c>
      <c r="R1145" s="34">
        <f t="shared" si="306"/>
        <v>10301</v>
      </c>
      <c r="T1145" s="34">
        <v>8634</v>
      </c>
      <c r="V1145" s="34">
        <v>1282</v>
      </c>
      <c r="X1145" s="34">
        <v>10815</v>
      </c>
      <c r="Y1145" s="41">
        <v>1191645698.5</v>
      </c>
      <c r="Z1145" s="34">
        <v>7386</v>
      </c>
      <c r="AA1145" s="34">
        <v>3103</v>
      </c>
      <c r="AB1145" s="35">
        <f t="shared" si="307"/>
        <v>3800</v>
      </c>
      <c r="AC1145" s="35">
        <f t="shared" si="308"/>
        <v>10301</v>
      </c>
      <c r="AD1145" s="35">
        <f t="shared" si="309"/>
        <v>10815</v>
      </c>
      <c r="AE1145" s="70">
        <f t="shared" si="310"/>
        <v>3703</v>
      </c>
      <c r="AF1145" s="70">
        <f t="shared" si="311"/>
        <v>2013</v>
      </c>
      <c r="AG1145" s="70">
        <f t="shared" si="312"/>
        <v>10301</v>
      </c>
      <c r="AH1145" s="70">
        <f t="shared" si="313"/>
        <v>2018</v>
      </c>
      <c r="AI1145" s="70">
        <f t="shared" si="314"/>
        <v>7386</v>
      </c>
      <c r="AJ1145" s="70">
        <f t="shared" si="315"/>
        <v>2022</v>
      </c>
      <c r="AK1145" s="70" t="str">
        <f t="shared" si="316"/>
        <v>Adjust</v>
      </c>
      <c r="AL1145" s="72" t="e">
        <f>IF(AK1145="Adjust",(_xlfn.XLOOKUP(A1145,'Adj factor'!A:A,'Adj factor'!I:I,,0)*AI1145),'Aggregate (2)'!AI1145)</f>
        <v>#N/A</v>
      </c>
      <c r="AM1145" s="72" t="e">
        <f t="shared" si="317"/>
        <v>#N/A</v>
      </c>
      <c r="AN1145" s="73" t="e">
        <f t="shared" si="318"/>
        <v>#N/A</v>
      </c>
      <c r="AO1145" s="42">
        <f>VLOOKUP(B1145,'Growthrates source'!A$2:H$49,8,FALSE)</f>
        <v>2.7316088979300268E-2</v>
      </c>
      <c r="AP1145" s="42">
        <f>VLOOKUP(B1145,'Growthrates source'!A$2:I$49,9,FALSE)</f>
        <v>5.4673730437993617E-2</v>
      </c>
      <c r="AQ1145" s="41">
        <f t="shared" si="319"/>
        <v>2706.859050010692</v>
      </c>
      <c r="AR1145" s="41">
        <f t="shared" si="320"/>
        <v>3656.0764959767671</v>
      </c>
      <c r="AS1145" s="43">
        <f t="shared" si="321"/>
        <v>3.9214537204037107E-2</v>
      </c>
      <c r="AT1145" s="43">
        <f t="shared" si="322"/>
        <v>9.5649132485164073E-2</v>
      </c>
      <c r="AU1145" s="43" t="e">
        <f t="shared" si="323"/>
        <v>#N/A</v>
      </c>
    </row>
    <row r="1146" spans="1:47" x14ac:dyDescent="0.35">
      <c r="A1146" t="e">
        <f>_xlfn.XLOOKUP(B1146,'country codes'!G:G,'country codes'!H:H,,0)</f>
        <v>#N/A</v>
      </c>
      <c r="B1146" s="34" t="s">
        <v>9</v>
      </c>
      <c r="C1146" s="41">
        <v>919028983</v>
      </c>
      <c r="D1146" s="34" t="s">
        <v>232</v>
      </c>
      <c r="E1146" s="34">
        <v>0</v>
      </c>
      <c r="F1146" s="41">
        <v>944292669</v>
      </c>
      <c r="G1146" s="34">
        <v>0</v>
      </c>
      <c r="I1146" s="34">
        <v>0</v>
      </c>
      <c r="K1146" s="34">
        <v>0</v>
      </c>
      <c r="M1146" s="34">
        <v>1340</v>
      </c>
      <c r="O1146" s="34">
        <v>41035</v>
      </c>
      <c r="P1146" s="41">
        <v>1076956971</v>
      </c>
      <c r="Q1146" s="34">
        <v>8785</v>
      </c>
      <c r="R1146" s="34">
        <f t="shared" si="306"/>
        <v>8804</v>
      </c>
      <c r="T1146" s="34">
        <v>9684</v>
      </c>
      <c r="V1146" s="34">
        <v>14220</v>
      </c>
      <c r="X1146" s="34">
        <v>19925</v>
      </c>
      <c r="Y1146" s="41">
        <v>1191645698.5</v>
      </c>
      <c r="Z1146" s="34">
        <v>20172</v>
      </c>
      <c r="AA1146" s="34">
        <v>8804</v>
      </c>
      <c r="AB1146" s="35">
        <f t="shared" si="307"/>
        <v>0</v>
      </c>
      <c r="AC1146" s="35">
        <f t="shared" si="308"/>
        <v>41035</v>
      </c>
      <c r="AD1146" s="35">
        <f t="shared" si="309"/>
        <v>20172</v>
      </c>
      <c r="AE1146" s="70">
        <f t="shared" si="310"/>
        <v>0</v>
      </c>
      <c r="AF1146" s="70" t="str">
        <f t="shared" si="311"/>
        <v/>
      </c>
      <c r="AG1146" s="70">
        <f t="shared" si="312"/>
        <v>8804</v>
      </c>
      <c r="AH1146" s="70" t="str">
        <f t="shared" si="313"/>
        <v>2018 (triag)</v>
      </c>
      <c r="AI1146" s="70">
        <f t="shared" si="314"/>
        <v>20172</v>
      </c>
      <c r="AJ1146" s="70">
        <f t="shared" si="315"/>
        <v>2022</v>
      </c>
      <c r="AK1146" s="70" t="str">
        <f t="shared" si="316"/>
        <v/>
      </c>
      <c r="AL1146" s="72">
        <f>IF(AK1146="Adjust",(_xlfn.XLOOKUP(A1146,'Adj factor'!A:A,'Adj factor'!I:I,,0)*AI1146),'Aggregate (2)'!AI1146)</f>
        <v>20172</v>
      </c>
      <c r="AM1146" s="72">
        <f t="shared" si="317"/>
        <v>20172</v>
      </c>
      <c r="AN1146" s="73" t="str">
        <f t="shared" si="318"/>
        <v>Increasing</v>
      </c>
      <c r="AO1146" s="42">
        <f>VLOOKUP(B1146,'Growthrates source'!A$2:H$49,8,FALSE)</f>
        <v>2.7316088979300268E-2</v>
      </c>
      <c r="AP1146" s="42">
        <f>VLOOKUP(B1146,'Growthrates source'!A$2:I$49,9,FALSE)</f>
        <v>5.4673730437993617E-2</v>
      </c>
      <c r="AQ1146" s="41">
        <f t="shared" si="319"/>
        <v>7680.0473980967236</v>
      </c>
      <c r="AR1146" s="41">
        <f t="shared" si="320"/>
        <v>10373.218649880586</v>
      </c>
      <c r="AS1146" s="43">
        <f t="shared" si="321"/>
        <v>0</v>
      </c>
      <c r="AT1146" s="43">
        <f t="shared" si="322"/>
        <v>8.1748855683854427E-2</v>
      </c>
      <c r="AU1146" s="43">
        <f t="shared" si="323"/>
        <v>0.16927850304324327</v>
      </c>
    </row>
    <row r="1147" spans="1:47" x14ac:dyDescent="0.35">
      <c r="A1147" t="e">
        <f>_xlfn.XLOOKUP(B1147,'country codes'!G:G,'country codes'!H:H,,0)</f>
        <v>#N/A</v>
      </c>
      <c r="B1147" s="34" t="s">
        <v>9</v>
      </c>
      <c r="C1147" s="41">
        <v>919028984</v>
      </c>
      <c r="D1147" s="34" t="s">
        <v>233</v>
      </c>
      <c r="E1147" s="34">
        <v>0</v>
      </c>
      <c r="F1147" s="41">
        <v>944292669</v>
      </c>
      <c r="G1147" s="34">
        <v>0</v>
      </c>
      <c r="I1147" s="34">
        <v>0</v>
      </c>
      <c r="K1147" s="34">
        <v>0</v>
      </c>
      <c r="M1147" s="34">
        <v>1264</v>
      </c>
      <c r="O1147" s="34">
        <v>37544</v>
      </c>
      <c r="P1147" s="41">
        <v>1076956971</v>
      </c>
      <c r="Q1147" s="34">
        <v>80178</v>
      </c>
      <c r="R1147" s="34">
        <f t="shared" si="306"/>
        <v>385034</v>
      </c>
      <c r="T1147" s="34">
        <v>33498</v>
      </c>
      <c r="V1147" s="34">
        <v>26573</v>
      </c>
      <c r="X1147" s="34">
        <v>28098</v>
      </c>
      <c r="Y1147" s="41">
        <v>1191645698.5</v>
      </c>
      <c r="Z1147" s="34">
        <v>35214</v>
      </c>
      <c r="AA1147" s="34">
        <v>385034</v>
      </c>
      <c r="AB1147" s="35">
        <f t="shared" si="307"/>
        <v>0</v>
      </c>
      <c r="AC1147" s="35">
        <f t="shared" si="308"/>
        <v>80178</v>
      </c>
      <c r="AD1147" s="35">
        <f t="shared" si="309"/>
        <v>35214</v>
      </c>
      <c r="AE1147" s="70">
        <f t="shared" si="310"/>
        <v>0</v>
      </c>
      <c r="AF1147" s="70" t="str">
        <f t="shared" si="311"/>
        <v/>
      </c>
      <c r="AG1147" s="70">
        <f t="shared" si="312"/>
        <v>385034</v>
      </c>
      <c r="AH1147" s="70" t="str">
        <f t="shared" si="313"/>
        <v>2018 (triag)</v>
      </c>
      <c r="AI1147" s="70">
        <f t="shared" si="314"/>
        <v>35214</v>
      </c>
      <c r="AJ1147" s="70">
        <f t="shared" si="315"/>
        <v>2022</v>
      </c>
      <c r="AK1147" s="70" t="str">
        <f t="shared" si="316"/>
        <v>Adjust</v>
      </c>
      <c r="AL1147" s="72" t="e">
        <f>IF(AK1147="Adjust",(_xlfn.XLOOKUP(A1147,'Adj factor'!A:A,'Adj factor'!I:I,,0)*AI1147),'Aggregate (2)'!AI1147)</f>
        <v>#N/A</v>
      </c>
      <c r="AM1147" s="72" t="e">
        <f t="shared" si="317"/>
        <v>#N/A</v>
      </c>
      <c r="AN1147" s="73" t="e">
        <f t="shared" si="318"/>
        <v>#N/A</v>
      </c>
      <c r="AO1147" s="42">
        <f>VLOOKUP(B1147,'Growthrates source'!A$2:H$49,8,FALSE)</f>
        <v>2.7316088979300268E-2</v>
      </c>
      <c r="AP1147" s="42">
        <f>VLOOKUP(B1147,'Growthrates source'!A$2:I$49,9,FALSE)</f>
        <v>5.4673730437993617E-2</v>
      </c>
      <c r="AQ1147" s="41">
        <f t="shared" si="319"/>
        <v>335879.07427064673</v>
      </c>
      <c r="AR1147" s="41">
        <f t="shared" si="320"/>
        <v>453662.18419333501</v>
      </c>
      <c r="AS1147" s="43">
        <f t="shared" si="321"/>
        <v>0</v>
      </c>
      <c r="AT1147" s="43">
        <f t="shared" si="322"/>
        <v>3.5752031916602913</v>
      </c>
      <c r="AU1147" s="43" t="e">
        <f t="shared" si="323"/>
        <v>#N/A</v>
      </c>
    </row>
    <row r="1148" spans="1:47" x14ac:dyDescent="0.35">
      <c r="A1148" t="e">
        <f>_xlfn.XLOOKUP(B1148,'country codes'!G:G,'country codes'!H:H,,0)</f>
        <v>#N/A</v>
      </c>
      <c r="B1148" s="34" t="s">
        <v>9</v>
      </c>
      <c r="C1148" s="41">
        <v>919028985</v>
      </c>
      <c r="D1148" s="34" t="s">
        <v>134</v>
      </c>
      <c r="E1148" s="34">
        <v>6108</v>
      </c>
      <c r="F1148" s="41">
        <v>944292669</v>
      </c>
      <c r="G1148" s="34">
        <v>7101</v>
      </c>
      <c r="I1148" s="34">
        <v>4953</v>
      </c>
      <c r="K1148" s="34">
        <v>5230</v>
      </c>
      <c r="M1148" s="34">
        <v>8218</v>
      </c>
      <c r="O1148" s="34">
        <v>10897</v>
      </c>
      <c r="P1148" s="41">
        <v>1076956971</v>
      </c>
      <c r="Q1148" s="34">
        <v>53702</v>
      </c>
      <c r="R1148" s="34">
        <f t="shared" si="306"/>
        <v>53702</v>
      </c>
      <c r="T1148" s="34">
        <v>32787</v>
      </c>
      <c r="V1148" s="34">
        <v>8777</v>
      </c>
      <c r="X1148" s="34">
        <v>55150</v>
      </c>
      <c r="Y1148" s="41">
        <v>1191645698.5</v>
      </c>
      <c r="Z1148" s="34">
        <v>84351</v>
      </c>
      <c r="AA1148" s="34">
        <v>43201</v>
      </c>
      <c r="AB1148" s="35">
        <f t="shared" si="307"/>
        <v>7101</v>
      </c>
      <c r="AC1148" s="35">
        <f t="shared" si="308"/>
        <v>53702</v>
      </c>
      <c r="AD1148" s="35">
        <f t="shared" si="309"/>
        <v>84351</v>
      </c>
      <c r="AE1148" s="70">
        <f t="shared" si="310"/>
        <v>7101</v>
      </c>
      <c r="AF1148" s="70">
        <f t="shared" si="311"/>
        <v>2013</v>
      </c>
      <c r="AG1148" s="70">
        <f t="shared" si="312"/>
        <v>53702</v>
      </c>
      <c r="AH1148" s="70">
        <f t="shared" si="313"/>
        <v>2018</v>
      </c>
      <c r="AI1148" s="70">
        <f t="shared" si="314"/>
        <v>84351</v>
      </c>
      <c r="AJ1148" s="70">
        <f t="shared" si="315"/>
        <v>2022</v>
      </c>
      <c r="AK1148" s="70" t="str">
        <f t="shared" si="316"/>
        <v/>
      </c>
      <c r="AL1148" s="72">
        <f>IF(AK1148="Adjust",(_xlfn.XLOOKUP(A1148,'Adj factor'!A:A,'Adj factor'!I:I,,0)*AI1148),'Aggregate (2)'!AI1148)</f>
        <v>84351</v>
      </c>
      <c r="AM1148" s="72">
        <f t="shared" si="317"/>
        <v>84351</v>
      </c>
      <c r="AN1148" s="73" t="str">
        <f t="shared" si="318"/>
        <v>Increasing</v>
      </c>
      <c r="AO1148" s="42">
        <f>VLOOKUP(B1148,'Growthrates source'!A$2:H$49,8,FALSE)</f>
        <v>2.7316088979300268E-2</v>
      </c>
      <c r="AP1148" s="42">
        <f>VLOOKUP(B1148,'Growthrates source'!A$2:I$49,9,FALSE)</f>
        <v>5.4673730437993617E-2</v>
      </c>
      <c r="AQ1148" s="41">
        <f t="shared" si="319"/>
        <v>37685.793689820144</v>
      </c>
      <c r="AR1148" s="41">
        <f t="shared" si="320"/>
        <v>50901.115276407443</v>
      </c>
      <c r="AS1148" s="43">
        <f t="shared" si="321"/>
        <v>7.5199143582464892E-2</v>
      </c>
      <c r="AT1148" s="43">
        <f t="shared" si="322"/>
        <v>0.49864573465860412</v>
      </c>
      <c r="AU1148" s="43">
        <f t="shared" si="323"/>
        <v>0.70785301458460304</v>
      </c>
    </row>
    <row r="1149" spans="1:47" x14ac:dyDescent="0.35">
      <c r="A1149" t="e">
        <f>_xlfn.XLOOKUP(B1149,'country codes'!G:G,'country codes'!H:H,,0)</f>
        <v>#N/A</v>
      </c>
      <c r="B1149" s="34" t="s">
        <v>9</v>
      </c>
      <c r="C1149" s="41">
        <v>919028986</v>
      </c>
      <c r="D1149" s="34" t="s">
        <v>142</v>
      </c>
      <c r="E1149" s="34">
        <v>12018</v>
      </c>
      <c r="F1149" s="41">
        <v>944292669</v>
      </c>
      <c r="G1149" s="34">
        <v>228</v>
      </c>
      <c r="I1149" s="34">
        <v>11043</v>
      </c>
      <c r="K1149" s="34">
        <v>474</v>
      </c>
      <c r="M1149" s="34">
        <v>3752</v>
      </c>
      <c r="O1149" s="34">
        <v>16377</v>
      </c>
      <c r="P1149" s="41">
        <v>1076956971</v>
      </c>
      <c r="Q1149" s="34">
        <v>32049</v>
      </c>
      <c r="R1149" s="34">
        <f t="shared" si="306"/>
        <v>32049</v>
      </c>
      <c r="T1149" s="34">
        <v>144884</v>
      </c>
      <c r="V1149" s="34">
        <v>15226</v>
      </c>
      <c r="X1149" s="34">
        <v>25904</v>
      </c>
      <c r="Y1149" s="41">
        <v>1191645698.5</v>
      </c>
      <c r="Z1149" s="34">
        <v>118520</v>
      </c>
      <c r="AA1149" s="34">
        <v>28773</v>
      </c>
      <c r="AB1149" s="35">
        <f t="shared" si="307"/>
        <v>12018</v>
      </c>
      <c r="AC1149" s="35">
        <f t="shared" si="308"/>
        <v>144884</v>
      </c>
      <c r="AD1149" s="35">
        <f t="shared" si="309"/>
        <v>118520</v>
      </c>
      <c r="AE1149" s="70">
        <f t="shared" si="310"/>
        <v>228</v>
      </c>
      <c r="AF1149" s="70">
        <f t="shared" si="311"/>
        <v>2013</v>
      </c>
      <c r="AG1149" s="70">
        <f t="shared" si="312"/>
        <v>32049</v>
      </c>
      <c r="AH1149" s="70">
        <f t="shared" si="313"/>
        <v>2018</v>
      </c>
      <c r="AI1149" s="70">
        <f t="shared" si="314"/>
        <v>118520</v>
      </c>
      <c r="AJ1149" s="70">
        <f t="shared" si="315"/>
        <v>2022</v>
      </c>
      <c r="AK1149" s="70" t="str">
        <f t="shared" si="316"/>
        <v/>
      </c>
      <c r="AL1149" s="72">
        <f>IF(AK1149="Adjust",(_xlfn.XLOOKUP(A1149,'Adj factor'!A:A,'Adj factor'!I:I,,0)*AI1149),'Aggregate (2)'!AI1149)</f>
        <v>118520</v>
      </c>
      <c r="AM1149" s="72">
        <f t="shared" si="317"/>
        <v>118520</v>
      </c>
      <c r="AN1149" s="73" t="str">
        <f t="shared" si="318"/>
        <v>Increasing</v>
      </c>
      <c r="AO1149" s="42">
        <f>VLOOKUP(B1149,'Growthrates source'!A$2:H$49,8,FALSE)</f>
        <v>2.7316088979300268E-2</v>
      </c>
      <c r="AP1149" s="42">
        <f>VLOOKUP(B1149,'Growthrates source'!A$2:I$49,9,FALSE)</f>
        <v>5.4673730437993617E-2</v>
      </c>
      <c r="AQ1149" s="41">
        <f t="shared" si="319"/>
        <v>25099.727826605751</v>
      </c>
      <c r="AR1149" s="41">
        <f t="shared" si="320"/>
        <v>33901.478897434587</v>
      </c>
      <c r="AS1149" s="43">
        <f t="shared" si="321"/>
        <v>2.4145056663571322E-3</v>
      </c>
      <c r="AT1149" s="43">
        <f t="shared" si="322"/>
        <v>0.29758849111901986</v>
      </c>
      <c r="AU1149" s="43">
        <f t="shared" si="323"/>
        <v>0.99459092706153041</v>
      </c>
    </row>
    <row r="1150" spans="1:47" x14ac:dyDescent="0.35">
      <c r="A1150" t="e">
        <f>_xlfn.XLOOKUP(B1150,'country codes'!G:G,'country codes'!H:H,,0)</f>
        <v>#N/A</v>
      </c>
      <c r="B1150" s="34" t="s">
        <v>9</v>
      </c>
      <c r="C1150" s="41">
        <v>919028987</v>
      </c>
      <c r="D1150" s="34" t="s">
        <v>83</v>
      </c>
      <c r="E1150" s="34">
        <v>9064</v>
      </c>
      <c r="F1150" s="41">
        <v>944292669</v>
      </c>
      <c r="G1150" s="34">
        <v>8902</v>
      </c>
      <c r="I1150" s="34">
        <v>9254</v>
      </c>
      <c r="K1150" s="34">
        <v>10251</v>
      </c>
      <c r="M1150" s="34">
        <v>8467</v>
      </c>
      <c r="O1150" s="34">
        <v>9325</v>
      </c>
      <c r="P1150" s="41">
        <v>1076956971</v>
      </c>
      <c r="Q1150" s="34">
        <v>17453</v>
      </c>
      <c r="R1150" s="34">
        <f t="shared" si="306"/>
        <v>53152</v>
      </c>
      <c r="T1150" s="34">
        <v>15393</v>
      </c>
      <c r="V1150" s="34">
        <v>2606</v>
      </c>
      <c r="X1150" s="34">
        <v>13145</v>
      </c>
      <c r="Y1150" s="41">
        <v>1191645698.5</v>
      </c>
      <c r="Z1150" s="34">
        <v>17214</v>
      </c>
      <c r="AA1150" s="34">
        <v>53152</v>
      </c>
      <c r="AB1150" s="35">
        <f t="shared" si="307"/>
        <v>10251</v>
      </c>
      <c r="AC1150" s="35">
        <f t="shared" si="308"/>
        <v>17453</v>
      </c>
      <c r="AD1150" s="35">
        <f t="shared" si="309"/>
        <v>17214</v>
      </c>
      <c r="AE1150" s="70">
        <f t="shared" si="310"/>
        <v>8902</v>
      </c>
      <c r="AF1150" s="70">
        <f t="shared" si="311"/>
        <v>2013</v>
      </c>
      <c r="AG1150" s="70">
        <f t="shared" si="312"/>
        <v>53152</v>
      </c>
      <c r="AH1150" s="70" t="str">
        <f t="shared" si="313"/>
        <v>2018 (triag)</v>
      </c>
      <c r="AI1150" s="70">
        <f t="shared" si="314"/>
        <v>17214</v>
      </c>
      <c r="AJ1150" s="70">
        <f t="shared" si="315"/>
        <v>2022</v>
      </c>
      <c r="AK1150" s="70" t="str">
        <f t="shared" si="316"/>
        <v>Adjust</v>
      </c>
      <c r="AL1150" s="72" t="e">
        <f>IF(AK1150="Adjust",(_xlfn.XLOOKUP(A1150,'Adj factor'!A:A,'Adj factor'!I:I,,0)*AI1150),'Aggregate (2)'!AI1150)</f>
        <v>#N/A</v>
      </c>
      <c r="AM1150" s="72" t="e">
        <f t="shared" si="317"/>
        <v>#N/A</v>
      </c>
      <c r="AN1150" s="73" t="e">
        <f t="shared" si="318"/>
        <v>#N/A</v>
      </c>
      <c r="AO1150" s="42">
        <f>VLOOKUP(B1150,'Growthrates source'!A$2:H$49,8,FALSE)</f>
        <v>2.7316088979300268E-2</v>
      </c>
      <c r="AP1150" s="42">
        <f>VLOOKUP(B1150,'Growthrates source'!A$2:I$49,9,FALSE)</f>
        <v>5.4673730437993617E-2</v>
      </c>
      <c r="AQ1150" s="41">
        <f t="shared" si="319"/>
        <v>46366.410643302712</v>
      </c>
      <c r="AR1150" s="41">
        <f t="shared" si="320"/>
        <v>62625.774384195007</v>
      </c>
      <c r="AS1150" s="43">
        <f t="shared" si="321"/>
        <v>9.4271620359259609E-2</v>
      </c>
      <c r="AT1150" s="43">
        <f t="shared" si="322"/>
        <v>0.49353875253387447</v>
      </c>
      <c r="AU1150" s="43" t="e">
        <f t="shared" si="323"/>
        <v>#N/A</v>
      </c>
    </row>
    <row r="1151" spans="1:47" x14ac:dyDescent="0.35">
      <c r="A1151" t="e">
        <f>_xlfn.XLOOKUP(B1151,'country codes'!G:G,'country codes'!H:H,,0)</f>
        <v>#N/A</v>
      </c>
      <c r="B1151" s="34" t="s">
        <v>9</v>
      </c>
      <c r="C1151" s="41">
        <v>919028988</v>
      </c>
      <c r="D1151" s="34" t="s">
        <v>84</v>
      </c>
      <c r="E1151" s="34">
        <v>6173</v>
      </c>
      <c r="F1151" s="41">
        <v>944292669</v>
      </c>
      <c r="G1151" s="34">
        <v>74683</v>
      </c>
      <c r="I1151" s="34">
        <v>1511</v>
      </c>
      <c r="K1151" s="34">
        <v>969</v>
      </c>
      <c r="M1151" s="34">
        <v>14</v>
      </c>
      <c r="O1151" s="34">
        <v>28043</v>
      </c>
      <c r="P1151" s="41">
        <v>1076956971</v>
      </c>
      <c r="Q1151" s="34">
        <v>567</v>
      </c>
      <c r="R1151" s="34">
        <f t="shared" si="306"/>
        <v>34768</v>
      </c>
      <c r="T1151" s="34">
        <v>1058</v>
      </c>
      <c r="V1151" s="34">
        <v>1389</v>
      </c>
      <c r="X1151" s="34">
        <v>2138</v>
      </c>
      <c r="Y1151" s="41">
        <v>1191645698.5</v>
      </c>
      <c r="Z1151" s="34">
        <v>18197</v>
      </c>
      <c r="AA1151" s="34">
        <v>34768</v>
      </c>
      <c r="AB1151" s="35">
        <f t="shared" si="307"/>
        <v>74683</v>
      </c>
      <c r="AC1151" s="35">
        <f t="shared" si="308"/>
        <v>28043</v>
      </c>
      <c r="AD1151" s="35">
        <f t="shared" si="309"/>
        <v>18197</v>
      </c>
      <c r="AE1151" s="70">
        <f t="shared" si="310"/>
        <v>74683</v>
      </c>
      <c r="AF1151" s="70">
        <f t="shared" si="311"/>
        <v>2013</v>
      </c>
      <c r="AG1151" s="70">
        <f t="shared" si="312"/>
        <v>34768</v>
      </c>
      <c r="AH1151" s="70" t="str">
        <f t="shared" si="313"/>
        <v>2018 (triag)</v>
      </c>
      <c r="AI1151" s="70">
        <f t="shared" si="314"/>
        <v>18197</v>
      </c>
      <c r="AJ1151" s="70">
        <f t="shared" si="315"/>
        <v>2022</v>
      </c>
      <c r="AK1151" s="70" t="str">
        <f t="shared" si="316"/>
        <v>Adjust</v>
      </c>
      <c r="AL1151" s="72" t="e">
        <f>IF(AK1151="Adjust",(_xlfn.XLOOKUP(A1151,'Adj factor'!A:A,'Adj factor'!I:I,,0)*AI1151),'Aggregate (2)'!AI1151)</f>
        <v>#N/A</v>
      </c>
      <c r="AM1151" s="72" t="e">
        <f t="shared" si="317"/>
        <v>#N/A</v>
      </c>
      <c r="AN1151" s="73" t="e">
        <f t="shared" si="318"/>
        <v>#N/A</v>
      </c>
      <c r="AO1151" s="42">
        <f>VLOOKUP(B1151,'Growthrates source'!A$2:H$49,8,FALSE)</f>
        <v>2.7316088979300268E-2</v>
      </c>
      <c r="AP1151" s="42">
        <f>VLOOKUP(B1151,'Growthrates source'!A$2:I$49,9,FALSE)</f>
        <v>5.4673730437993617E-2</v>
      </c>
      <c r="AQ1151" s="41">
        <f t="shared" si="319"/>
        <v>30329.383000570979</v>
      </c>
      <c r="AR1151" s="41">
        <f t="shared" si="320"/>
        <v>40965.023400618833</v>
      </c>
      <c r="AS1151" s="43">
        <f t="shared" si="321"/>
        <v>0.79088827491469171</v>
      </c>
      <c r="AT1151" s="43">
        <f t="shared" si="322"/>
        <v>0.3228355536592743</v>
      </c>
      <c r="AU1151" s="43" t="e">
        <f t="shared" si="323"/>
        <v>#N/A</v>
      </c>
    </row>
    <row r="1152" spans="1:47" x14ac:dyDescent="0.35">
      <c r="A1152" t="e">
        <f>_xlfn.XLOOKUP(B1152,'country codes'!G:G,'country codes'!H:H,,0)</f>
        <v>#N/A</v>
      </c>
      <c r="B1152" s="34" t="s">
        <v>9</v>
      </c>
      <c r="C1152" s="41">
        <v>919028989</v>
      </c>
      <c r="D1152" s="34" t="s">
        <v>126</v>
      </c>
      <c r="E1152" s="34">
        <v>2285</v>
      </c>
      <c r="F1152" s="41">
        <v>944292669</v>
      </c>
      <c r="G1152" s="34">
        <v>2586</v>
      </c>
      <c r="I1152" s="34">
        <v>2746</v>
      </c>
      <c r="K1152" s="34">
        <v>2913</v>
      </c>
      <c r="M1152" s="34">
        <v>3149</v>
      </c>
      <c r="O1152" s="34">
        <v>3348</v>
      </c>
      <c r="P1152" s="41">
        <v>1076956971</v>
      </c>
      <c r="Q1152" s="34">
        <v>3605</v>
      </c>
      <c r="R1152" s="34">
        <f t="shared" si="306"/>
        <v>3605</v>
      </c>
      <c r="T1152" s="34">
        <v>3803</v>
      </c>
      <c r="V1152" s="34">
        <v>104</v>
      </c>
      <c r="X1152" s="34">
        <v>4097</v>
      </c>
      <c r="Y1152" s="41">
        <v>1191645698.5</v>
      </c>
      <c r="Z1152" s="34">
        <v>827</v>
      </c>
      <c r="AA1152" s="34">
        <v>509</v>
      </c>
      <c r="AB1152" s="35">
        <f t="shared" si="307"/>
        <v>2913</v>
      </c>
      <c r="AC1152" s="35">
        <f t="shared" si="308"/>
        <v>3803</v>
      </c>
      <c r="AD1152" s="35">
        <f t="shared" si="309"/>
        <v>4097</v>
      </c>
      <c r="AE1152" s="70">
        <f t="shared" si="310"/>
        <v>2586</v>
      </c>
      <c r="AF1152" s="70">
        <f t="shared" si="311"/>
        <v>2013</v>
      </c>
      <c r="AG1152" s="70">
        <f t="shared" si="312"/>
        <v>3605</v>
      </c>
      <c r="AH1152" s="70">
        <f t="shared" si="313"/>
        <v>2018</v>
      </c>
      <c r="AI1152" s="70">
        <f t="shared" si="314"/>
        <v>827</v>
      </c>
      <c r="AJ1152" s="70">
        <f t="shared" si="315"/>
        <v>2022</v>
      </c>
      <c r="AK1152" s="70" t="str">
        <f t="shared" si="316"/>
        <v>Adjust</v>
      </c>
      <c r="AL1152" s="72" t="e">
        <f>IF(AK1152="Adjust",(_xlfn.XLOOKUP(A1152,'Adj factor'!A:A,'Adj factor'!I:I,,0)*AI1152),'Aggregate (2)'!AI1152)</f>
        <v>#N/A</v>
      </c>
      <c r="AM1152" s="72" t="e">
        <f t="shared" si="317"/>
        <v>#N/A</v>
      </c>
      <c r="AN1152" s="73" t="e">
        <f t="shared" si="318"/>
        <v>#N/A</v>
      </c>
      <c r="AO1152" s="42">
        <f>VLOOKUP(B1152,'Growthrates source'!A$2:H$49,8,FALSE)</f>
        <v>2.7316088979300268E-2</v>
      </c>
      <c r="AP1152" s="42">
        <f>VLOOKUP(B1152,'Growthrates source'!A$2:I$49,9,FALSE)</f>
        <v>5.4673730437993617E-2</v>
      </c>
      <c r="AQ1152" s="41">
        <f t="shared" si="319"/>
        <v>444.01909650513772</v>
      </c>
      <c r="AR1152" s="41">
        <f t="shared" si="320"/>
        <v>599.72379518278262</v>
      </c>
      <c r="AS1152" s="43">
        <f t="shared" si="321"/>
        <v>2.7385577426313791E-2</v>
      </c>
      <c r="AT1152" s="43">
        <f t="shared" si="322"/>
        <v>3.347394647209169E-2</v>
      </c>
      <c r="AU1152" s="43" t="e">
        <f t="shared" si="323"/>
        <v>#N/A</v>
      </c>
    </row>
    <row r="1153" spans="1:47" x14ac:dyDescent="0.35">
      <c r="A1153" t="e">
        <f>_xlfn.XLOOKUP(B1153,'country codes'!G:G,'country codes'!H:H,,0)</f>
        <v>#N/A</v>
      </c>
      <c r="B1153" s="34" t="s">
        <v>9</v>
      </c>
      <c r="C1153" s="41">
        <v>919028990</v>
      </c>
      <c r="D1153" s="34" t="s">
        <v>87</v>
      </c>
      <c r="E1153" s="34">
        <v>20447</v>
      </c>
      <c r="F1153" s="41">
        <v>944292669</v>
      </c>
      <c r="G1153" s="34">
        <v>281404</v>
      </c>
      <c r="I1153" s="34">
        <v>3046</v>
      </c>
      <c r="K1153" s="34">
        <v>0</v>
      </c>
      <c r="M1153" s="34">
        <v>0</v>
      </c>
      <c r="O1153" s="34">
        <v>50763</v>
      </c>
      <c r="P1153" s="41">
        <v>1076956971</v>
      </c>
      <c r="Q1153" s="34">
        <v>1215</v>
      </c>
      <c r="R1153" s="34">
        <f t="shared" si="306"/>
        <v>1215</v>
      </c>
      <c r="T1153" s="34">
        <v>485</v>
      </c>
      <c r="V1153" s="34">
        <v>119</v>
      </c>
      <c r="X1153" s="34">
        <v>59</v>
      </c>
      <c r="Y1153" s="41">
        <v>1191645698.5</v>
      </c>
      <c r="Z1153" s="34">
        <v>126662</v>
      </c>
      <c r="AA1153" s="34">
        <v>2</v>
      </c>
      <c r="AB1153" s="35">
        <f t="shared" si="307"/>
        <v>281404</v>
      </c>
      <c r="AC1153" s="35">
        <f t="shared" si="308"/>
        <v>50763</v>
      </c>
      <c r="AD1153" s="35">
        <f t="shared" si="309"/>
        <v>126662</v>
      </c>
      <c r="AE1153" s="70">
        <f t="shared" si="310"/>
        <v>281404</v>
      </c>
      <c r="AF1153" s="70">
        <f t="shared" si="311"/>
        <v>2013</v>
      </c>
      <c r="AG1153" s="70">
        <f t="shared" si="312"/>
        <v>1215</v>
      </c>
      <c r="AH1153" s="70">
        <f t="shared" si="313"/>
        <v>2018</v>
      </c>
      <c r="AI1153" s="70">
        <f t="shared" si="314"/>
        <v>126662</v>
      </c>
      <c r="AJ1153" s="70">
        <f t="shared" si="315"/>
        <v>2022</v>
      </c>
      <c r="AK1153" s="70" t="str">
        <f t="shared" si="316"/>
        <v/>
      </c>
      <c r="AL1153" s="72">
        <f>IF(AK1153="Adjust",(_xlfn.XLOOKUP(A1153,'Adj factor'!A:A,'Adj factor'!I:I,,0)*AI1153),'Aggregate (2)'!AI1153)</f>
        <v>126662</v>
      </c>
      <c r="AM1153" s="72">
        <f t="shared" si="317"/>
        <v>126662</v>
      </c>
      <c r="AN1153" s="73" t="str">
        <f t="shared" si="318"/>
        <v>Increasing</v>
      </c>
      <c r="AO1153" s="42">
        <f>VLOOKUP(B1153,'Growthrates source'!A$2:H$49,8,FALSE)</f>
        <v>2.7316088979300268E-2</v>
      </c>
      <c r="AP1153" s="42">
        <f>VLOOKUP(B1153,'Growthrates source'!A$2:I$49,9,FALSE)</f>
        <v>5.4673730437993617E-2</v>
      </c>
      <c r="AQ1153" s="41">
        <f t="shared" si="319"/>
        <v>1.744672284892486</v>
      </c>
      <c r="AR1153" s="41">
        <f t="shared" si="320"/>
        <v>2.3564785665335268</v>
      </c>
      <c r="AS1153" s="43">
        <f t="shared" si="321"/>
        <v>2.980050669015625</v>
      </c>
      <c r="AT1153" s="43">
        <f t="shared" si="322"/>
        <v>1.1281787784630069E-2</v>
      </c>
      <c r="AU1153" s="43">
        <f t="shared" si="323"/>
        <v>1.0629166048216974</v>
      </c>
    </row>
    <row r="1154" spans="1:47" x14ac:dyDescent="0.35">
      <c r="AD1154" s="68"/>
    </row>
    <row r="1158" spans="1:47" x14ac:dyDescent="0.35">
      <c r="AL1158" s="84"/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23DA0434-AF8D-4EDF-B502-7F32C636F95B}">
            <xm:f>NOT(ISERROR(SEARCH($AN$2,AN1)))</xm:f>
            <xm:f>$AN$2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AN1:AN1048576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8FCA-AB62-40C1-B57E-7DD56761FCCF}">
  <dimension ref="A1:I49"/>
  <sheetViews>
    <sheetView workbookViewId="0">
      <selection activeCell="A50" sqref="A50"/>
    </sheetView>
  </sheetViews>
  <sheetFormatPr defaultRowHeight="14.5" x14ac:dyDescent="0.35"/>
  <cols>
    <col min="1" max="1" width="18.08984375" bestFit="1" customWidth="1"/>
  </cols>
  <sheetData>
    <row r="1" spans="1:9" s="14" customFormat="1" ht="58" x14ac:dyDescent="0.35">
      <c r="A1" s="37" t="s">
        <v>57</v>
      </c>
      <c r="B1" s="37" t="s">
        <v>292</v>
      </c>
      <c r="C1" s="37" t="s">
        <v>293</v>
      </c>
      <c r="D1" s="37" t="s">
        <v>294</v>
      </c>
      <c r="E1" s="37" t="s">
        <v>295</v>
      </c>
      <c r="F1" s="37" t="s">
        <v>296</v>
      </c>
      <c r="G1" s="37" t="s">
        <v>297</v>
      </c>
      <c r="H1" s="37" t="s">
        <v>298</v>
      </c>
      <c r="I1" s="37" t="s">
        <v>299</v>
      </c>
    </row>
    <row r="2" spans="1:9" x14ac:dyDescent="0.35">
      <c r="A2" t="s">
        <v>41</v>
      </c>
      <c r="B2">
        <v>283410</v>
      </c>
      <c r="C2">
        <v>46084</v>
      </c>
      <c r="D2">
        <v>0</v>
      </c>
      <c r="E2">
        <v>46084</v>
      </c>
      <c r="F2">
        <v>329494</v>
      </c>
      <c r="G2">
        <v>0.139862941358568</v>
      </c>
      <c r="H2">
        <v>0.139862941358568</v>
      </c>
      <c r="I2">
        <v>1.1398629413585679</v>
      </c>
    </row>
    <row r="3" spans="1:9" x14ac:dyDescent="0.35">
      <c r="A3" t="s">
        <v>88</v>
      </c>
      <c r="B3">
        <v>56076</v>
      </c>
      <c r="C3">
        <v>35990</v>
      </c>
      <c r="D3">
        <v>16392</v>
      </c>
      <c r="E3">
        <v>52382</v>
      </c>
      <c r="F3">
        <v>108458</v>
      </c>
      <c r="G3">
        <v>0.48297036640911689</v>
      </c>
      <c r="H3">
        <v>0.48297036640911689</v>
      </c>
      <c r="I3">
        <v>1.4829703664091169</v>
      </c>
    </row>
    <row r="4" spans="1:9" x14ac:dyDescent="0.35">
      <c r="A4" t="s">
        <v>89</v>
      </c>
      <c r="B4">
        <v>8016</v>
      </c>
      <c r="C4">
        <v>647</v>
      </c>
      <c r="D4">
        <v>1967</v>
      </c>
      <c r="E4">
        <v>2614</v>
      </c>
      <c r="F4">
        <v>10630</v>
      </c>
      <c r="G4">
        <v>0.24590780809031043</v>
      </c>
      <c r="H4">
        <v>0.24590780809031043</v>
      </c>
      <c r="I4">
        <v>1.2459078080903105</v>
      </c>
    </row>
    <row r="5" spans="1:9" x14ac:dyDescent="0.35">
      <c r="A5" t="s">
        <v>90</v>
      </c>
      <c r="B5">
        <v>10807</v>
      </c>
      <c r="C5">
        <v>0</v>
      </c>
      <c r="D5">
        <v>0</v>
      </c>
      <c r="E5">
        <v>0</v>
      </c>
      <c r="F5">
        <v>10807</v>
      </c>
      <c r="G5">
        <v>0</v>
      </c>
      <c r="H5">
        <v>0.14929864432041509</v>
      </c>
      <c r="I5">
        <v>1.1492986443204152</v>
      </c>
    </row>
    <row r="6" spans="1:9" x14ac:dyDescent="0.35">
      <c r="A6" t="s">
        <v>1</v>
      </c>
      <c r="B6">
        <v>25586</v>
      </c>
      <c r="C6">
        <v>719</v>
      </c>
      <c r="D6">
        <v>0</v>
      </c>
      <c r="E6">
        <v>719</v>
      </c>
      <c r="F6">
        <v>26305</v>
      </c>
      <c r="G6">
        <v>2.7333206614712034E-2</v>
      </c>
      <c r="H6">
        <v>2.7333206614712034E-2</v>
      </c>
      <c r="I6">
        <v>1.0273332066147121</v>
      </c>
    </row>
    <row r="7" spans="1:9" x14ac:dyDescent="0.35">
      <c r="A7" t="s">
        <v>91</v>
      </c>
      <c r="B7">
        <v>28493</v>
      </c>
      <c r="C7">
        <v>6141</v>
      </c>
      <c r="D7">
        <v>3348</v>
      </c>
      <c r="E7">
        <v>9489</v>
      </c>
      <c r="F7">
        <v>37982</v>
      </c>
      <c r="G7">
        <v>0.24982886630509188</v>
      </c>
      <c r="H7">
        <v>0.24982886630509188</v>
      </c>
      <c r="I7">
        <v>1.2498288663050918</v>
      </c>
    </row>
    <row r="8" spans="1:9" x14ac:dyDescent="0.35">
      <c r="A8" t="s">
        <v>92</v>
      </c>
      <c r="B8">
        <v>16142</v>
      </c>
      <c r="C8">
        <v>8619</v>
      </c>
      <c r="D8">
        <v>6373</v>
      </c>
      <c r="E8">
        <v>14992</v>
      </c>
      <c r="F8">
        <v>31134</v>
      </c>
      <c r="G8">
        <v>0.48153144472281106</v>
      </c>
      <c r="H8">
        <v>0.48153144472281106</v>
      </c>
      <c r="I8">
        <v>1.481531444722811</v>
      </c>
    </row>
    <row r="9" spans="1:9" x14ac:dyDescent="0.35">
      <c r="A9" t="s">
        <v>93</v>
      </c>
      <c r="B9">
        <v>2676</v>
      </c>
      <c r="C9">
        <v>844</v>
      </c>
      <c r="D9">
        <v>17</v>
      </c>
      <c r="E9">
        <v>861</v>
      </c>
      <c r="F9">
        <v>3537</v>
      </c>
      <c r="G9">
        <v>0.24342663273960985</v>
      </c>
      <c r="H9">
        <v>0.24342663273960985</v>
      </c>
      <c r="I9">
        <v>1.24342663273961</v>
      </c>
    </row>
    <row r="10" spans="1:9" x14ac:dyDescent="0.35">
      <c r="A10" t="s">
        <v>2</v>
      </c>
      <c r="B10">
        <v>1731</v>
      </c>
      <c r="C10">
        <v>13</v>
      </c>
      <c r="D10">
        <v>674</v>
      </c>
      <c r="E10">
        <v>687</v>
      </c>
      <c r="F10">
        <v>2418</v>
      </c>
      <c r="G10">
        <v>0.28411910669975188</v>
      </c>
      <c r="H10">
        <v>0.28411910669975188</v>
      </c>
      <c r="I10">
        <v>1.2841191066997519</v>
      </c>
    </row>
    <row r="11" spans="1:9" x14ac:dyDescent="0.35">
      <c r="A11" t="s">
        <v>94</v>
      </c>
      <c r="B11">
        <v>8160</v>
      </c>
      <c r="C11">
        <v>137</v>
      </c>
      <c r="D11">
        <v>1358</v>
      </c>
      <c r="E11">
        <v>1495</v>
      </c>
      <c r="F11">
        <v>9655</v>
      </c>
      <c r="G11">
        <v>0.15484205075090626</v>
      </c>
      <c r="H11">
        <v>0.15484205075090626</v>
      </c>
      <c r="I11">
        <v>1.1548420507509063</v>
      </c>
    </row>
    <row r="12" spans="1:9" x14ac:dyDescent="0.35">
      <c r="A12" t="s">
        <v>52</v>
      </c>
      <c r="B12">
        <v>2756</v>
      </c>
      <c r="C12">
        <v>0</v>
      </c>
      <c r="D12">
        <v>0</v>
      </c>
      <c r="E12">
        <v>0</v>
      </c>
      <c r="F12">
        <v>2756</v>
      </c>
      <c r="G12">
        <v>0</v>
      </c>
      <c r="H12">
        <v>0.14929864432041509</v>
      </c>
      <c r="I12">
        <v>1.1492986443204152</v>
      </c>
    </row>
    <row r="13" spans="1:9" x14ac:dyDescent="0.35">
      <c r="A13" t="s">
        <v>95</v>
      </c>
      <c r="B13">
        <v>9012</v>
      </c>
      <c r="C13">
        <v>0</v>
      </c>
      <c r="D13">
        <v>0</v>
      </c>
      <c r="E13">
        <v>0</v>
      </c>
      <c r="F13">
        <v>9012</v>
      </c>
      <c r="G13">
        <v>0</v>
      </c>
      <c r="H13">
        <v>0.14929864432041509</v>
      </c>
      <c r="I13">
        <v>1.1492986443204152</v>
      </c>
    </row>
    <row r="14" spans="1:9" x14ac:dyDescent="0.35">
      <c r="A14" t="s">
        <v>96</v>
      </c>
      <c r="B14">
        <v>54725</v>
      </c>
      <c r="C14">
        <v>2505</v>
      </c>
      <c r="D14">
        <v>19146</v>
      </c>
      <c r="E14">
        <v>21651</v>
      </c>
      <c r="F14">
        <v>76376</v>
      </c>
      <c r="G14">
        <v>0.28347910338326177</v>
      </c>
      <c r="H14">
        <v>0.28347910338326177</v>
      </c>
      <c r="I14">
        <v>1.2834791033832618</v>
      </c>
    </row>
    <row r="15" spans="1:9" x14ac:dyDescent="0.35">
      <c r="A15" t="s">
        <v>97</v>
      </c>
      <c r="B15">
        <v>190123</v>
      </c>
      <c r="C15">
        <v>23385</v>
      </c>
      <c r="D15">
        <v>10494</v>
      </c>
      <c r="E15">
        <v>33879</v>
      </c>
      <c r="F15">
        <v>224002</v>
      </c>
      <c r="G15">
        <v>0.15124418531977393</v>
      </c>
      <c r="H15">
        <v>0.15124418531977393</v>
      </c>
      <c r="I15">
        <v>1.1512441853197739</v>
      </c>
    </row>
    <row r="16" spans="1:9" x14ac:dyDescent="0.35">
      <c r="A16" t="s">
        <v>98</v>
      </c>
      <c r="B16">
        <v>2650</v>
      </c>
      <c r="C16">
        <v>0</v>
      </c>
      <c r="D16">
        <v>0</v>
      </c>
      <c r="E16">
        <v>0</v>
      </c>
      <c r="F16">
        <v>2650</v>
      </c>
      <c r="G16">
        <v>0</v>
      </c>
      <c r="H16">
        <v>0.14929864432041509</v>
      </c>
      <c r="I16">
        <v>1.1492986443204152</v>
      </c>
    </row>
    <row r="17" spans="1:9" x14ac:dyDescent="0.35">
      <c r="A17" t="s">
        <v>99</v>
      </c>
      <c r="B17">
        <v>9835</v>
      </c>
      <c r="C17">
        <v>0</v>
      </c>
      <c r="D17">
        <v>0</v>
      </c>
      <c r="E17">
        <v>0</v>
      </c>
      <c r="F17">
        <v>9835</v>
      </c>
      <c r="G17">
        <v>0</v>
      </c>
      <c r="H17">
        <v>0.14929864432041509</v>
      </c>
      <c r="I17">
        <v>1.1492986443204152</v>
      </c>
    </row>
    <row r="18" spans="1:9" x14ac:dyDescent="0.35">
      <c r="A18" t="s">
        <v>43</v>
      </c>
      <c r="B18">
        <v>8203</v>
      </c>
      <c r="C18">
        <v>1475</v>
      </c>
      <c r="D18">
        <v>4796</v>
      </c>
      <c r="E18">
        <v>6271</v>
      </c>
      <c r="F18">
        <v>14474</v>
      </c>
      <c r="G18">
        <v>0.43325963797153516</v>
      </c>
      <c r="H18">
        <v>0.43325963797153516</v>
      </c>
      <c r="I18">
        <v>1.4332596379715352</v>
      </c>
    </row>
    <row r="19" spans="1:9" x14ac:dyDescent="0.35">
      <c r="A19" t="s">
        <v>100</v>
      </c>
      <c r="B19">
        <v>245657</v>
      </c>
      <c r="C19">
        <v>5236</v>
      </c>
      <c r="D19">
        <v>0</v>
      </c>
      <c r="E19">
        <v>5236</v>
      </c>
      <c r="F19">
        <v>250893</v>
      </c>
      <c r="G19">
        <v>2.0869454309207509E-2</v>
      </c>
      <c r="H19">
        <v>2.0869454309207509E-2</v>
      </c>
      <c r="I19">
        <v>1.0208694543092076</v>
      </c>
    </row>
    <row r="20" spans="1:9" x14ac:dyDescent="0.35">
      <c r="A20" t="s">
        <v>45</v>
      </c>
      <c r="B20">
        <v>10183</v>
      </c>
      <c r="C20">
        <v>1142</v>
      </c>
      <c r="D20">
        <v>129</v>
      </c>
      <c r="E20">
        <v>1271</v>
      </c>
      <c r="F20">
        <v>11454</v>
      </c>
      <c r="G20">
        <v>0.11096560153658111</v>
      </c>
      <c r="H20">
        <v>0.11096560153658111</v>
      </c>
      <c r="I20">
        <v>1.1109656015365812</v>
      </c>
    </row>
    <row r="21" spans="1:9" x14ac:dyDescent="0.35">
      <c r="A21" t="s">
        <v>101</v>
      </c>
      <c r="B21">
        <v>3853</v>
      </c>
      <c r="C21">
        <v>0</v>
      </c>
      <c r="D21">
        <v>71</v>
      </c>
      <c r="E21">
        <v>71</v>
      </c>
      <c r="F21">
        <v>3924</v>
      </c>
      <c r="G21">
        <v>1.8093781855249746E-2</v>
      </c>
      <c r="H21">
        <v>1.8093781855249746E-2</v>
      </c>
      <c r="I21">
        <v>1.0180937818552498</v>
      </c>
    </row>
    <row r="22" spans="1:9" x14ac:dyDescent="0.35">
      <c r="A22" t="s">
        <v>102</v>
      </c>
      <c r="B22">
        <v>96948</v>
      </c>
      <c r="C22">
        <v>2595</v>
      </c>
      <c r="D22">
        <v>22640</v>
      </c>
      <c r="E22">
        <v>25235</v>
      </c>
      <c r="F22">
        <v>122183</v>
      </c>
      <c r="G22">
        <v>0.20653446060417571</v>
      </c>
      <c r="H22">
        <v>0.20653446060417571</v>
      </c>
      <c r="I22">
        <v>1.2065344606041757</v>
      </c>
    </row>
    <row r="23" spans="1:9" x14ac:dyDescent="0.35">
      <c r="A23" t="s">
        <v>103</v>
      </c>
      <c r="B23">
        <v>27857</v>
      </c>
      <c r="C23">
        <v>0</v>
      </c>
      <c r="D23">
        <v>0</v>
      </c>
      <c r="E23">
        <v>0</v>
      </c>
      <c r="F23">
        <v>27857</v>
      </c>
      <c r="G23">
        <v>0</v>
      </c>
      <c r="H23">
        <v>0.14929864432041509</v>
      </c>
      <c r="I23">
        <v>1.1492986443204152</v>
      </c>
    </row>
    <row r="24" spans="1:9" x14ac:dyDescent="0.35">
      <c r="A24" t="s">
        <v>104</v>
      </c>
      <c r="B24">
        <v>6217</v>
      </c>
      <c r="C24">
        <v>1176</v>
      </c>
      <c r="D24">
        <v>497</v>
      </c>
      <c r="E24">
        <v>1673</v>
      </c>
      <c r="F24">
        <v>7890</v>
      </c>
      <c r="G24">
        <v>0.21204055766793409</v>
      </c>
      <c r="H24">
        <v>0.21204055766793409</v>
      </c>
      <c r="I24">
        <v>1.2120405576679341</v>
      </c>
    </row>
    <row r="25" spans="1:9" x14ac:dyDescent="0.35">
      <c r="A25" t="s">
        <v>105</v>
      </c>
      <c r="B25">
        <v>164556</v>
      </c>
      <c r="C25">
        <v>0</v>
      </c>
      <c r="D25">
        <v>0</v>
      </c>
      <c r="E25">
        <v>0</v>
      </c>
      <c r="F25">
        <v>164556</v>
      </c>
      <c r="G25">
        <v>0</v>
      </c>
      <c r="H25">
        <v>0.14929864432041509</v>
      </c>
      <c r="I25">
        <v>1.1492986443204152</v>
      </c>
    </row>
    <row r="26" spans="1:9" x14ac:dyDescent="0.35">
      <c r="A26" t="s">
        <v>42</v>
      </c>
      <c r="B26">
        <v>21925</v>
      </c>
      <c r="C26">
        <v>1190</v>
      </c>
      <c r="D26">
        <v>7237</v>
      </c>
      <c r="E26">
        <v>8427</v>
      </c>
      <c r="F26">
        <v>30352</v>
      </c>
      <c r="G26">
        <v>0.27764232999472854</v>
      </c>
      <c r="H26">
        <v>0.27764232999472854</v>
      </c>
      <c r="I26">
        <v>1.2776423299947286</v>
      </c>
    </row>
    <row r="27" spans="1:9" x14ac:dyDescent="0.35">
      <c r="A27" t="s">
        <v>106</v>
      </c>
      <c r="B27">
        <v>17579</v>
      </c>
      <c r="C27">
        <v>3919</v>
      </c>
      <c r="D27">
        <v>3122</v>
      </c>
      <c r="E27">
        <v>7041</v>
      </c>
      <c r="F27">
        <v>24620</v>
      </c>
      <c r="G27">
        <v>0.28598700243704306</v>
      </c>
      <c r="H27">
        <v>0.28598700243704306</v>
      </c>
      <c r="I27">
        <v>1.285987002437043</v>
      </c>
    </row>
    <row r="28" spans="1:9" x14ac:dyDescent="0.35">
      <c r="A28" t="s">
        <v>107</v>
      </c>
      <c r="B28">
        <v>51074</v>
      </c>
      <c r="C28">
        <v>4838</v>
      </c>
      <c r="D28">
        <v>1773</v>
      </c>
      <c r="E28">
        <v>6611</v>
      </c>
      <c r="F28">
        <v>57685</v>
      </c>
      <c r="G28">
        <v>0.11460518332322094</v>
      </c>
      <c r="H28">
        <v>0.11460518332322094</v>
      </c>
      <c r="I28">
        <v>1.1146051833232209</v>
      </c>
    </row>
    <row r="29" spans="1:9" x14ac:dyDescent="0.35">
      <c r="A29" t="s">
        <v>108</v>
      </c>
      <c r="B29">
        <v>21029</v>
      </c>
      <c r="C29">
        <v>0</v>
      </c>
      <c r="D29">
        <v>2546</v>
      </c>
      <c r="E29">
        <v>2546</v>
      </c>
      <c r="F29">
        <v>23575</v>
      </c>
      <c r="G29">
        <v>0.10799575821845175</v>
      </c>
      <c r="H29">
        <v>0.10799575821845175</v>
      </c>
      <c r="I29">
        <v>1.1079957582184519</v>
      </c>
    </row>
    <row r="30" spans="1:9" x14ac:dyDescent="0.35">
      <c r="A30" t="s">
        <v>109</v>
      </c>
      <c r="B30">
        <v>22157</v>
      </c>
      <c r="C30">
        <v>4815</v>
      </c>
      <c r="D30">
        <v>4</v>
      </c>
      <c r="E30">
        <v>4819</v>
      </c>
      <c r="F30">
        <v>26976</v>
      </c>
      <c r="G30">
        <v>0.17864027283511269</v>
      </c>
      <c r="H30">
        <v>0.17864027283511269</v>
      </c>
      <c r="I30">
        <v>1.1786402728351126</v>
      </c>
    </row>
    <row r="31" spans="1:9" x14ac:dyDescent="0.35">
      <c r="A31" t="s">
        <v>44</v>
      </c>
      <c r="B31">
        <v>8143</v>
      </c>
      <c r="C31">
        <v>1268</v>
      </c>
      <c r="D31">
        <v>43</v>
      </c>
      <c r="E31">
        <v>1311</v>
      </c>
      <c r="F31">
        <v>9454</v>
      </c>
      <c r="G31">
        <v>0.13867146181510473</v>
      </c>
      <c r="H31">
        <v>0.13867146181510473</v>
      </c>
      <c r="I31">
        <v>1.1386714618151048</v>
      </c>
    </row>
    <row r="32" spans="1:9" x14ac:dyDescent="0.35">
      <c r="A32" t="s">
        <v>110</v>
      </c>
      <c r="B32">
        <v>12225</v>
      </c>
      <c r="C32">
        <v>2669</v>
      </c>
      <c r="D32">
        <v>0</v>
      </c>
      <c r="E32">
        <v>2669</v>
      </c>
      <c r="F32">
        <v>14894</v>
      </c>
      <c r="G32">
        <v>0.17919967772257284</v>
      </c>
      <c r="H32">
        <v>0.17919967772257284</v>
      </c>
      <c r="I32">
        <v>1.1791996777225728</v>
      </c>
    </row>
    <row r="33" spans="1:9" x14ac:dyDescent="0.35">
      <c r="A33" t="s">
        <v>111</v>
      </c>
      <c r="B33">
        <v>58717</v>
      </c>
      <c r="C33">
        <v>0</v>
      </c>
      <c r="D33">
        <v>0</v>
      </c>
      <c r="E33">
        <v>0</v>
      </c>
      <c r="F33">
        <v>58717</v>
      </c>
      <c r="G33">
        <v>0</v>
      </c>
      <c r="H33">
        <v>0.14929864432041509</v>
      </c>
      <c r="I33">
        <v>1.1492986443204152</v>
      </c>
    </row>
    <row r="34" spans="1:9" x14ac:dyDescent="0.35">
      <c r="A34" t="s">
        <v>112</v>
      </c>
      <c r="B34">
        <v>12441</v>
      </c>
      <c r="C34">
        <v>12604</v>
      </c>
      <c r="D34">
        <v>595</v>
      </c>
      <c r="E34">
        <v>13199</v>
      </c>
      <c r="F34">
        <v>25640</v>
      </c>
      <c r="G34">
        <v>0.51478159126365053</v>
      </c>
      <c r="H34">
        <v>0.51478159126365053</v>
      </c>
      <c r="I34">
        <v>1.5147815912636506</v>
      </c>
    </row>
    <row r="35" spans="1:9" x14ac:dyDescent="0.35">
      <c r="A35" t="s">
        <v>39</v>
      </c>
      <c r="B35">
        <v>8554</v>
      </c>
      <c r="C35">
        <v>0</v>
      </c>
      <c r="D35">
        <v>0</v>
      </c>
      <c r="E35">
        <v>0</v>
      </c>
      <c r="F35">
        <v>8554</v>
      </c>
      <c r="G35">
        <v>0</v>
      </c>
      <c r="H35">
        <v>0.14929864432041509</v>
      </c>
      <c r="I35">
        <v>1.1492986443204152</v>
      </c>
    </row>
    <row r="36" spans="1:9" x14ac:dyDescent="0.35">
      <c r="A36" t="s">
        <v>113</v>
      </c>
      <c r="B36">
        <v>940193</v>
      </c>
      <c r="C36">
        <v>0</v>
      </c>
      <c r="D36">
        <v>0</v>
      </c>
      <c r="E36">
        <v>0</v>
      </c>
      <c r="F36">
        <v>940193</v>
      </c>
      <c r="G36">
        <v>0</v>
      </c>
      <c r="H36">
        <v>0.14929864432041509</v>
      </c>
      <c r="I36">
        <v>1.1492986443204152</v>
      </c>
    </row>
    <row r="37" spans="1:9" x14ac:dyDescent="0.35">
      <c r="A37" t="s">
        <v>114</v>
      </c>
      <c r="B37">
        <v>57969</v>
      </c>
      <c r="C37">
        <v>2027</v>
      </c>
      <c r="D37">
        <v>0</v>
      </c>
      <c r="E37">
        <v>2027</v>
      </c>
      <c r="F37">
        <v>59996</v>
      </c>
      <c r="G37">
        <v>3.3785585705713717E-2</v>
      </c>
      <c r="H37">
        <v>3.3785585705713717E-2</v>
      </c>
      <c r="I37">
        <v>1.0337855857057137</v>
      </c>
    </row>
    <row r="38" spans="1:9" x14ac:dyDescent="0.35">
      <c r="A38" t="s">
        <v>48</v>
      </c>
      <c r="B38">
        <v>812</v>
      </c>
      <c r="C38">
        <v>0</v>
      </c>
      <c r="D38">
        <v>0</v>
      </c>
      <c r="E38">
        <v>0</v>
      </c>
      <c r="F38">
        <v>812</v>
      </c>
      <c r="G38">
        <v>0</v>
      </c>
      <c r="H38">
        <v>0.14929864432041509</v>
      </c>
      <c r="I38">
        <v>1.1492986443204152</v>
      </c>
    </row>
    <row r="39" spans="1:9" x14ac:dyDescent="0.35">
      <c r="A39" t="s">
        <v>115</v>
      </c>
      <c r="B39">
        <v>34661</v>
      </c>
      <c r="C39">
        <v>7120</v>
      </c>
      <c r="D39">
        <v>0</v>
      </c>
      <c r="E39">
        <v>7120</v>
      </c>
      <c r="F39">
        <v>41781</v>
      </c>
      <c r="G39">
        <v>0.17041238840621334</v>
      </c>
      <c r="H39">
        <v>0.17041238840621334</v>
      </c>
      <c r="I39">
        <v>1.1704123884062134</v>
      </c>
    </row>
    <row r="40" spans="1:9" x14ac:dyDescent="0.35">
      <c r="A40" t="s">
        <v>116</v>
      </c>
      <c r="B40">
        <v>2328</v>
      </c>
      <c r="C40">
        <v>0</v>
      </c>
      <c r="D40">
        <v>0</v>
      </c>
      <c r="E40">
        <v>0</v>
      </c>
      <c r="F40">
        <v>2328</v>
      </c>
      <c r="G40">
        <v>0</v>
      </c>
      <c r="H40">
        <v>0.14929864432041509</v>
      </c>
      <c r="I40">
        <v>1.1492986443204152</v>
      </c>
    </row>
    <row r="41" spans="1:9" x14ac:dyDescent="0.35">
      <c r="A41" t="s">
        <v>117</v>
      </c>
      <c r="B41">
        <v>8054</v>
      </c>
      <c r="C41">
        <v>0</v>
      </c>
      <c r="D41">
        <v>0</v>
      </c>
      <c r="E41">
        <v>0</v>
      </c>
      <c r="F41">
        <v>8054</v>
      </c>
      <c r="G41">
        <v>0</v>
      </c>
      <c r="H41">
        <v>0.14929864432041509</v>
      </c>
      <c r="I41">
        <v>1.1492986443204152</v>
      </c>
    </row>
    <row r="42" spans="1:9" x14ac:dyDescent="0.35">
      <c r="A42" t="s">
        <v>118</v>
      </c>
      <c r="B42">
        <v>243684</v>
      </c>
      <c r="C42">
        <v>212358</v>
      </c>
      <c r="D42">
        <v>0</v>
      </c>
      <c r="E42">
        <v>212358</v>
      </c>
      <c r="F42">
        <v>456042</v>
      </c>
      <c r="G42">
        <v>0.46565447919270592</v>
      </c>
      <c r="H42">
        <v>0.46565447919270592</v>
      </c>
      <c r="I42">
        <v>1.465654479192706</v>
      </c>
    </row>
    <row r="43" spans="1:9" x14ac:dyDescent="0.35">
      <c r="A43" t="s">
        <v>119</v>
      </c>
      <c r="B43">
        <v>7970</v>
      </c>
      <c r="C43">
        <v>0</v>
      </c>
      <c r="D43">
        <v>0</v>
      </c>
      <c r="E43">
        <v>0</v>
      </c>
      <c r="F43">
        <v>7970</v>
      </c>
      <c r="G43">
        <v>0</v>
      </c>
      <c r="H43">
        <v>0.14929864432041509</v>
      </c>
      <c r="I43">
        <v>1.1492986443204152</v>
      </c>
    </row>
    <row r="44" spans="1:9" x14ac:dyDescent="0.35">
      <c r="A44" t="s">
        <v>120</v>
      </c>
      <c r="B44">
        <v>73086</v>
      </c>
      <c r="C44">
        <v>0</v>
      </c>
      <c r="D44">
        <v>30656</v>
      </c>
      <c r="E44">
        <v>30656</v>
      </c>
      <c r="F44">
        <v>103742</v>
      </c>
      <c r="G44">
        <v>0.29550230379209963</v>
      </c>
      <c r="H44">
        <v>0.29550230379209963</v>
      </c>
      <c r="I44">
        <v>1.2955023037920996</v>
      </c>
    </row>
    <row r="45" spans="1:9" x14ac:dyDescent="0.35">
      <c r="A45" t="s">
        <v>51</v>
      </c>
      <c r="B45">
        <v>18652</v>
      </c>
      <c r="C45">
        <v>4924</v>
      </c>
      <c r="D45">
        <v>0</v>
      </c>
      <c r="E45">
        <v>4924</v>
      </c>
      <c r="F45">
        <v>23576</v>
      </c>
      <c r="G45">
        <v>0.20885646420088225</v>
      </c>
      <c r="H45">
        <v>0.20885646420088225</v>
      </c>
      <c r="I45">
        <v>1.2088564642008823</v>
      </c>
    </row>
    <row r="46" spans="1:9" x14ac:dyDescent="0.35">
      <c r="A46" t="s">
        <v>121</v>
      </c>
      <c r="B46">
        <v>42748</v>
      </c>
      <c r="C46">
        <v>6</v>
      </c>
      <c r="D46">
        <v>6946</v>
      </c>
      <c r="E46">
        <v>6952</v>
      </c>
      <c r="F46">
        <v>49700</v>
      </c>
      <c r="G46">
        <v>0.13987927565392355</v>
      </c>
      <c r="H46">
        <v>0.13987927565392355</v>
      </c>
      <c r="I46">
        <v>1.1398792756539236</v>
      </c>
    </row>
    <row r="47" spans="1:9" x14ac:dyDescent="0.35">
      <c r="A47" t="s">
        <v>122</v>
      </c>
      <c r="B47">
        <v>50340</v>
      </c>
      <c r="C47">
        <v>0</v>
      </c>
      <c r="D47">
        <v>0</v>
      </c>
      <c r="E47">
        <v>0</v>
      </c>
      <c r="F47">
        <v>50340</v>
      </c>
      <c r="G47">
        <v>0</v>
      </c>
      <c r="H47">
        <v>0.14929864432041509</v>
      </c>
      <c r="I47">
        <v>1.1492986443204152</v>
      </c>
    </row>
    <row r="48" spans="1:9" x14ac:dyDescent="0.35">
      <c r="A48" t="s">
        <v>123</v>
      </c>
      <c r="B48">
        <v>42528</v>
      </c>
      <c r="C48">
        <v>1937</v>
      </c>
      <c r="D48">
        <v>5949</v>
      </c>
      <c r="E48">
        <v>7886</v>
      </c>
      <c r="F48">
        <v>50414</v>
      </c>
      <c r="G48">
        <v>0.15642480263418893</v>
      </c>
      <c r="H48">
        <v>0.15642480263418893</v>
      </c>
      <c r="I48">
        <v>1.156424802634189</v>
      </c>
    </row>
    <row r="49" spans="1:9" x14ac:dyDescent="0.35">
      <c r="A49" t="s">
        <v>9</v>
      </c>
      <c r="B49">
        <v>3030541</v>
      </c>
      <c r="C49">
        <v>396383</v>
      </c>
      <c r="D49">
        <v>146773</v>
      </c>
      <c r="E49">
        <v>543156</v>
      </c>
      <c r="F49">
        <v>3573697</v>
      </c>
      <c r="G49">
        <v>0.15198714384571496</v>
      </c>
      <c r="H49">
        <v>0.15198714384571496</v>
      </c>
      <c r="I49">
        <v>1.151987143845715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4200-FE61-4818-93CF-4D2841F60ABC}">
  <dimension ref="A1:L49"/>
  <sheetViews>
    <sheetView topLeftCell="A32" workbookViewId="0">
      <selection activeCell="H1" sqref="H1:I1"/>
    </sheetView>
  </sheetViews>
  <sheetFormatPr defaultRowHeight="14.5" x14ac:dyDescent="0.35"/>
  <cols>
    <col min="2" max="2" width="20.90625" bestFit="1" customWidth="1"/>
    <col min="8" max="8" width="12.453125" bestFit="1" customWidth="1"/>
    <col min="9" max="9" width="15.54296875" customWidth="1"/>
    <col min="12" max="12" width="11.81640625" bestFit="1" customWidth="1"/>
  </cols>
  <sheetData>
    <row r="1" spans="1:12" s="14" customFormat="1" ht="87" x14ac:dyDescent="0.35">
      <c r="A1" s="14" t="s">
        <v>0</v>
      </c>
      <c r="B1" s="14" t="s">
        <v>257</v>
      </c>
      <c r="C1" s="14" t="s">
        <v>254</v>
      </c>
      <c r="D1" s="14" t="s">
        <v>255</v>
      </c>
      <c r="E1" s="14" t="s">
        <v>256</v>
      </c>
      <c r="F1" s="14" t="s">
        <v>270</v>
      </c>
      <c r="G1" s="14" t="s">
        <v>271</v>
      </c>
      <c r="H1" s="14" t="s">
        <v>272</v>
      </c>
      <c r="I1" s="14" t="s">
        <v>258</v>
      </c>
      <c r="J1" s="14" t="s">
        <v>261</v>
      </c>
      <c r="K1" s="14" t="s">
        <v>260</v>
      </c>
      <c r="L1" s="14" t="s">
        <v>267</v>
      </c>
    </row>
    <row r="2" spans="1:12" x14ac:dyDescent="0.35">
      <c r="A2" t="s">
        <v>163</v>
      </c>
      <c r="B2" t="s">
        <v>88</v>
      </c>
      <c r="C2">
        <v>1438</v>
      </c>
      <c r="D2">
        <v>46082</v>
      </c>
      <c r="E2">
        <v>47520</v>
      </c>
      <c r="F2">
        <v>21073</v>
      </c>
      <c r="G2">
        <v>47520</v>
      </c>
      <c r="H2">
        <v>0.3113441654036182</v>
      </c>
      <c r="I2">
        <v>5.4673730437993617E-2</v>
      </c>
      <c r="J2">
        <v>12254.426479528218</v>
      </c>
      <c r="K2">
        <v>58796.157871595256</v>
      </c>
      <c r="L2">
        <v>0.16978378120896553</v>
      </c>
    </row>
    <row r="3" spans="1:12" x14ac:dyDescent="0.35">
      <c r="A3" t="s">
        <v>166</v>
      </c>
      <c r="B3" t="s">
        <v>91</v>
      </c>
      <c r="C3">
        <v>160</v>
      </c>
      <c r="D3">
        <v>8996</v>
      </c>
      <c r="E3">
        <v>9156</v>
      </c>
      <c r="F3">
        <v>6843</v>
      </c>
      <c r="G3">
        <v>9231</v>
      </c>
      <c r="H3">
        <v>0.1019276516404819</v>
      </c>
      <c r="I3">
        <v>4.0873218672115019E-3</v>
      </c>
      <c r="J3">
        <v>5635.6028141943098</v>
      </c>
      <c r="K3">
        <v>9306.6143512450853</v>
      </c>
      <c r="L3">
        <v>5.1441547452964143E-2</v>
      </c>
    </row>
    <row r="4" spans="1:12" x14ac:dyDescent="0.35">
      <c r="A4" t="s">
        <v>164</v>
      </c>
      <c r="B4" t="s">
        <v>89</v>
      </c>
      <c r="C4">
        <v>813</v>
      </c>
      <c r="D4">
        <v>3260</v>
      </c>
      <c r="E4">
        <v>8930</v>
      </c>
      <c r="F4">
        <v>7694</v>
      </c>
      <c r="G4">
        <v>8258</v>
      </c>
      <c r="H4">
        <v>5.0912180313375632E-2</v>
      </c>
      <c r="I4">
        <v>-3.8361793441239245E-2</v>
      </c>
      <c r="J4">
        <v>6966.5752203983839</v>
      </c>
      <c r="K4">
        <v>7636.5693169092947</v>
      </c>
      <c r="L4">
        <v>9.2247598382839691E-3</v>
      </c>
    </row>
    <row r="5" spans="1:12" x14ac:dyDescent="0.35">
      <c r="A5" t="s">
        <v>152</v>
      </c>
      <c r="B5" t="s">
        <v>1</v>
      </c>
      <c r="C5">
        <v>6569</v>
      </c>
      <c r="D5">
        <v>10325</v>
      </c>
      <c r="E5">
        <v>16894</v>
      </c>
      <c r="F5">
        <v>12131</v>
      </c>
      <c r="G5">
        <v>18841</v>
      </c>
      <c r="H5">
        <v>0.11672257510323925</v>
      </c>
      <c r="I5">
        <v>5.6053037042871567E-2</v>
      </c>
      <c r="J5">
        <v>9727.6068821535628</v>
      </c>
      <c r="K5">
        <v>21012.387889191432</v>
      </c>
      <c r="L5">
        <v>8.0057656094854712E-2</v>
      </c>
    </row>
    <row r="6" spans="1:12" x14ac:dyDescent="0.35">
      <c r="A6" t="s">
        <v>165</v>
      </c>
      <c r="B6" t="s">
        <v>90</v>
      </c>
      <c r="C6">
        <v>0</v>
      </c>
      <c r="D6">
        <v>6935</v>
      </c>
      <c r="E6">
        <v>6935</v>
      </c>
      <c r="F6">
        <v>5816</v>
      </c>
      <c r="G6">
        <v>12300</v>
      </c>
      <c r="H6">
        <v>6.0410507639565125E-2</v>
      </c>
      <c r="I6">
        <v>0.33177029268299996</v>
      </c>
      <c r="J6">
        <v>5172.2124199427299</v>
      </c>
      <c r="K6">
        <v>21815.428983417449</v>
      </c>
      <c r="L6">
        <v>0.15480522567998944</v>
      </c>
    </row>
    <row r="7" spans="1:12" x14ac:dyDescent="0.35">
      <c r="A7" t="s">
        <v>153</v>
      </c>
      <c r="B7" t="s">
        <v>2</v>
      </c>
      <c r="C7">
        <v>444</v>
      </c>
      <c r="D7">
        <v>751</v>
      </c>
      <c r="E7">
        <v>1195</v>
      </c>
      <c r="F7">
        <v>1146</v>
      </c>
      <c r="G7">
        <v>1195</v>
      </c>
      <c r="H7">
        <v>1.405403127486049E-2</v>
      </c>
      <c r="I7">
        <v>5.4673730437993617E-2</v>
      </c>
      <c r="J7">
        <v>1114.4547147596438</v>
      </c>
      <c r="K7">
        <v>1478.5649969814042</v>
      </c>
      <c r="L7">
        <v>2.867408624168033E-2</v>
      </c>
    </row>
    <row r="8" spans="1:12" x14ac:dyDescent="0.35">
      <c r="A8" t="s">
        <v>167</v>
      </c>
      <c r="B8" t="s">
        <v>96</v>
      </c>
      <c r="C8">
        <v>5460</v>
      </c>
      <c r="D8">
        <v>11730</v>
      </c>
      <c r="E8">
        <v>17190</v>
      </c>
      <c r="F8">
        <v>14168</v>
      </c>
      <c r="G8">
        <v>17190</v>
      </c>
      <c r="H8">
        <v>6.6569375282258259E-2</v>
      </c>
      <c r="I8">
        <v>5.4673730437993617E-2</v>
      </c>
      <c r="J8">
        <v>12454.615634130208</v>
      </c>
      <c r="K8">
        <v>21269.064684611163</v>
      </c>
      <c r="L8">
        <v>5.4974120918314329E-2</v>
      </c>
    </row>
    <row r="9" spans="1:12" x14ac:dyDescent="0.35">
      <c r="A9" t="s">
        <v>169</v>
      </c>
      <c r="B9" t="s">
        <v>92</v>
      </c>
      <c r="C9">
        <v>690</v>
      </c>
      <c r="D9">
        <v>9925</v>
      </c>
      <c r="E9">
        <v>18312</v>
      </c>
      <c r="F9">
        <v>19159</v>
      </c>
      <c r="G9">
        <v>25952</v>
      </c>
      <c r="H9">
        <v>-1.4958984742070136E-2</v>
      </c>
      <c r="I9">
        <v>0.1904674530041961</v>
      </c>
      <c r="J9">
        <v>19745.321491055467</v>
      </c>
      <c r="K9">
        <v>36779.505460899949</v>
      </c>
      <c r="L9">
        <v>6.4177733407871473E-2</v>
      </c>
    </row>
    <row r="10" spans="1:12" x14ac:dyDescent="0.35">
      <c r="A10" t="s">
        <v>155</v>
      </c>
      <c r="B10" t="s">
        <v>97</v>
      </c>
      <c r="C10">
        <v>3642</v>
      </c>
      <c r="D10">
        <v>103785</v>
      </c>
      <c r="E10">
        <v>107427</v>
      </c>
      <c r="F10">
        <v>72270</v>
      </c>
      <c r="G10">
        <v>107427</v>
      </c>
      <c r="H10">
        <v>0.14126140610967886</v>
      </c>
      <c r="I10">
        <v>5.4673730437993617E-2</v>
      </c>
      <c r="J10">
        <v>55486.558972126426</v>
      </c>
      <c r="K10">
        <v>132918.66270353246</v>
      </c>
      <c r="L10">
        <v>9.1289099104019389E-2</v>
      </c>
    </row>
    <row r="11" spans="1:12" x14ac:dyDescent="0.35">
      <c r="A11" t="s">
        <v>190</v>
      </c>
      <c r="B11" t="s">
        <v>95</v>
      </c>
      <c r="C11">
        <v>1069</v>
      </c>
      <c r="D11">
        <v>4012</v>
      </c>
      <c r="E11">
        <v>5081</v>
      </c>
      <c r="F11">
        <v>4945</v>
      </c>
      <c r="G11">
        <v>5081</v>
      </c>
      <c r="H11">
        <v>9.0847270748923847E-3</v>
      </c>
      <c r="I11">
        <v>5.4673730437993617E-2</v>
      </c>
      <c r="J11">
        <v>4856.3617512852798</v>
      </c>
      <c r="K11">
        <v>6286.6851461611004</v>
      </c>
      <c r="L11">
        <v>2.6150516395807788E-2</v>
      </c>
    </row>
    <row r="12" spans="1:12" x14ac:dyDescent="0.35">
      <c r="A12" t="s">
        <v>197</v>
      </c>
      <c r="B12" t="s">
        <v>52</v>
      </c>
      <c r="C12">
        <v>487</v>
      </c>
      <c r="D12">
        <v>747</v>
      </c>
      <c r="E12">
        <v>1234</v>
      </c>
      <c r="F12">
        <v>667</v>
      </c>
      <c r="G12">
        <v>1234</v>
      </c>
      <c r="H12">
        <v>0.22761760688079957</v>
      </c>
      <c r="I12">
        <v>5.4673730437993617E-2</v>
      </c>
      <c r="J12">
        <v>442.58798177276486</v>
      </c>
      <c r="K12">
        <v>1526.8194194770317</v>
      </c>
      <c r="L12">
        <v>0.1318237577554906</v>
      </c>
    </row>
    <row r="13" spans="1:12" x14ac:dyDescent="0.35">
      <c r="A13" t="s">
        <v>168</v>
      </c>
      <c r="B13" t="s">
        <v>93</v>
      </c>
      <c r="C13">
        <v>27</v>
      </c>
      <c r="D13">
        <v>768</v>
      </c>
      <c r="E13">
        <v>795</v>
      </c>
      <c r="F13">
        <v>551</v>
      </c>
      <c r="G13">
        <v>795</v>
      </c>
      <c r="H13">
        <v>0.12998282689096063</v>
      </c>
      <c r="I13">
        <v>5.4673730437993617E-2</v>
      </c>
      <c r="J13">
        <v>431.52693865021706</v>
      </c>
      <c r="K13">
        <v>983.64784318009742</v>
      </c>
      <c r="L13">
        <v>8.588334772348083E-2</v>
      </c>
    </row>
    <row r="14" spans="1:12" x14ac:dyDescent="0.35">
      <c r="A14" t="s">
        <v>162</v>
      </c>
      <c r="B14" t="s">
        <v>41</v>
      </c>
      <c r="C14">
        <v>8620</v>
      </c>
      <c r="D14">
        <v>57705</v>
      </c>
      <c r="E14">
        <v>66325</v>
      </c>
      <c r="F14">
        <v>78960</v>
      </c>
      <c r="G14">
        <v>92000</v>
      </c>
      <c r="H14">
        <v>-5.6467842638671772E-2</v>
      </c>
      <c r="I14">
        <v>0.17775588866414749</v>
      </c>
      <c r="J14">
        <v>88693.894919095022</v>
      </c>
      <c r="K14">
        <v>127614.02186204297</v>
      </c>
      <c r="L14">
        <v>3.705184124456351E-2</v>
      </c>
    </row>
    <row r="15" spans="1:12" x14ac:dyDescent="0.35">
      <c r="A15" t="s">
        <v>195</v>
      </c>
      <c r="B15" t="s">
        <v>99</v>
      </c>
      <c r="C15">
        <v>45</v>
      </c>
      <c r="D15">
        <v>3939</v>
      </c>
      <c r="E15">
        <v>3984</v>
      </c>
      <c r="F15">
        <v>4262</v>
      </c>
      <c r="G15">
        <v>4971</v>
      </c>
      <c r="H15">
        <v>-2.2233181875670249E-2</v>
      </c>
      <c r="I15">
        <v>0.11702326021234755</v>
      </c>
      <c r="J15">
        <v>4458.0286561850398</v>
      </c>
      <c r="K15">
        <v>6202.5203313253041</v>
      </c>
      <c r="L15">
        <v>3.3576280295495975E-2</v>
      </c>
    </row>
    <row r="16" spans="1:12" x14ac:dyDescent="0.35">
      <c r="A16" t="s">
        <v>156</v>
      </c>
      <c r="B16" t="s">
        <v>100</v>
      </c>
      <c r="C16">
        <v>16161</v>
      </c>
      <c r="D16">
        <v>61772</v>
      </c>
      <c r="E16">
        <v>155862</v>
      </c>
      <c r="F16">
        <v>176328</v>
      </c>
      <c r="G16">
        <v>180358</v>
      </c>
      <c r="H16">
        <v>-4.0290808124875621E-2</v>
      </c>
      <c r="I16">
        <v>7.5715887821594663E-2</v>
      </c>
      <c r="J16">
        <v>191444.09388648093</v>
      </c>
      <c r="K16">
        <v>208703.90578845391</v>
      </c>
      <c r="L16">
        <v>8.6694338168413765E-3</v>
      </c>
    </row>
    <row r="17" spans="1:12" x14ac:dyDescent="0.35">
      <c r="A17" t="s">
        <v>158</v>
      </c>
      <c r="B17" t="s">
        <v>45</v>
      </c>
      <c r="C17">
        <v>733</v>
      </c>
      <c r="D17">
        <v>5352</v>
      </c>
      <c r="E17">
        <v>6085</v>
      </c>
      <c r="F17">
        <v>3042</v>
      </c>
      <c r="G17">
        <v>6085</v>
      </c>
      <c r="H17">
        <v>0.2599900753182236</v>
      </c>
      <c r="I17">
        <v>5.4673730437993617E-2</v>
      </c>
      <c r="J17">
        <v>1916.1299588064203</v>
      </c>
      <c r="K17">
        <v>7528.9272022023806</v>
      </c>
      <c r="L17">
        <v>0.14664983707492385</v>
      </c>
    </row>
    <row r="18" spans="1:12" x14ac:dyDescent="0.35">
      <c r="A18" t="s">
        <v>173</v>
      </c>
      <c r="B18" t="s">
        <v>102</v>
      </c>
      <c r="C18">
        <v>10625</v>
      </c>
      <c r="D18">
        <v>42827</v>
      </c>
      <c r="E18">
        <v>120534</v>
      </c>
      <c r="F18">
        <v>111494</v>
      </c>
      <c r="G18">
        <v>135513</v>
      </c>
      <c r="H18">
        <v>2.6327637949120408E-2</v>
      </c>
      <c r="I18">
        <v>6.0316928868946684E-2</v>
      </c>
      <c r="J18">
        <v>105847.21810826137</v>
      </c>
      <c r="K18">
        <v>152353.47013290855</v>
      </c>
      <c r="L18">
        <v>3.7092014425830433E-2</v>
      </c>
    </row>
    <row r="19" spans="1:12" x14ac:dyDescent="0.35">
      <c r="A19" t="s">
        <v>174</v>
      </c>
      <c r="B19" t="s">
        <v>103</v>
      </c>
      <c r="C19">
        <v>866</v>
      </c>
      <c r="D19">
        <v>6329</v>
      </c>
      <c r="E19">
        <v>7195</v>
      </c>
      <c r="F19">
        <v>6289</v>
      </c>
      <c r="G19">
        <v>7195</v>
      </c>
      <c r="H19">
        <v>4.588291307733483E-2</v>
      </c>
      <c r="I19">
        <v>5.4673730437993617E-2</v>
      </c>
      <c r="J19">
        <v>5749.3064628379925</v>
      </c>
      <c r="K19">
        <v>8902.3223040010071</v>
      </c>
      <c r="L19">
        <v>4.4693242353318841E-2</v>
      </c>
    </row>
    <row r="20" spans="1:12" x14ac:dyDescent="0.35">
      <c r="A20" t="s">
        <v>172</v>
      </c>
      <c r="B20" t="s">
        <v>101</v>
      </c>
      <c r="C20">
        <v>320</v>
      </c>
      <c r="D20">
        <v>1178</v>
      </c>
      <c r="E20">
        <v>1498</v>
      </c>
      <c r="F20">
        <v>3222</v>
      </c>
      <c r="G20">
        <v>3152</v>
      </c>
      <c r="H20">
        <v>-0.22530855667613492</v>
      </c>
      <c r="I20">
        <v>0.45056501122921166</v>
      </c>
      <c r="J20">
        <v>5368.6861719058379</v>
      </c>
      <c r="K20">
        <v>6632.2456608811744</v>
      </c>
      <c r="L20">
        <v>2.1360971899609948E-2</v>
      </c>
    </row>
    <row r="21" spans="1:12" x14ac:dyDescent="0.35">
      <c r="A21" t="s">
        <v>175</v>
      </c>
      <c r="B21" t="s">
        <v>104</v>
      </c>
      <c r="C21">
        <v>157</v>
      </c>
      <c r="D21">
        <v>1264</v>
      </c>
      <c r="E21">
        <v>1421</v>
      </c>
      <c r="F21">
        <v>1299</v>
      </c>
      <c r="G21">
        <v>1556</v>
      </c>
      <c r="H21">
        <v>3.0374199904759536E-2</v>
      </c>
      <c r="I21">
        <v>4.6424158096915802E-2</v>
      </c>
      <c r="J21">
        <v>1223.5428960545332</v>
      </c>
      <c r="K21">
        <v>1703.8254750175934</v>
      </c>
      <c r="L21">
        <v>3.3666855258266404E-2</v>
      </c>
    </row>
    <row r="22" spans="1:12" x14ac:dyDescent="0.35">
      <c r="A22" t="s">
        <v>171</v>
      </c>
      <c r="B22" t="s">
        <v>98</v>
      </c>
      <c r="C22">
        <v>51</v>
      </c>
      <c r="D22">
        <v>355</v>
      </c>
      <c r="E22">
        <v>406</v>
      </c>
      <c r="F22">
        <v>317</v>
      </c>
      <c r="G22">
        <v>634</v>
      </c>
      <c r="H22">
        <v>8.5981075235392446E-2</v>
      </c>
      <c r="I22">
        <v>0.24963048725605397</v>
      </c>
      <c r="J22">
        <v>268.79101544169799</v>
      </c>
      <c r="K22">
        <v>990.03940886699502</v>
      </c>
      <c r="L22">
        <v>0.13926242407429901</v>
      </c>
    </row>
    <row r="23" spans="1:12" x14ac:dyDescent="0.35">
      <c r="A23" t="s">
        <v>176</v>
      </c>
      <c r="B23" t="s">
        <v>105</v>
      </c>
      <c r="C23">
        <v>0</v>
      </c>
      <c r="D23">
        <v>59901</v>
      </c>
      <c r="E23">
        <v>76000</v>
      </c>
      <c r="F23">
        <v>61769</v>
      </c>
      <c r="G23">
        <v>87308</v>
      </c>
      <c r="H23">
        <v>7.1554687899516578E-2</v>
      </c>
      <c r="I23">
        <v>7.1815970063989321E-2</v>
      </c>
      <c r="J23">
        <v>53794.997197832221</v>
      </c>
      <c r="K23">
        <v>100298.51136842102</v>
      </c>
      <c r="L23">
        <v>6.4278428822577949E-2</v>
      </c>
    </row>
    <row r="24" spans="1:12" x14ac:dyDescent="0.35">
      <c r="A24" t="s">
        <v>177</v>
      </c>
      <c r="B24" t="s">
        <v>106</v>
      </c>
      <c r="C24">
        <v>927</v>
      </c>
      <c r="D24">
        <v>8488</v>
      </c>
      <c r="E24">
        <v>9415</v>
      </c>
      <c r="F24">
        <v>6310</v>
      </c>
      <c r="G24">
        <v>9415</v>
      </c>
      <c r="H24">
        <v>0.14269498586031326</v>
      </c>
      <c r="I24">
        <v>5.4673730437993617E-2</v>
      </c>
      <c r="J24">
        <v>4832.4649842286599</v>
      </c>
      <c r="K24">
        <v>11649.11250759826</v>
      </c>
      <c r="L24">
        <v>9.1974287862687021E-2</v>
      </c>
    </row>
    <row r="25" spans="1:12" x14ac:dyDescent="0.35">
      <c r="A25" t="s">
        <v>161</v>
      </c>
      <c r="B25" t="s">
        <v>42</v>
      </c>
      <c r="C25">
        <v>2779</v>
      </c>
      <c r="D25">
        <v>967</v>
      </c>
      <c r="E25">
        <v>3746</v>
      </c>
      <c r="F25">
        <v>4097</v>
      </c>
      <c r="G25">
        <v>6866</v>
      </c>
      <c r="H25">
        <v>-2.9414192821425544E-2</v>
      </c>
      <c r="I25">
        <v>0.35384209356504925</v>
      </c>
      <c r="J25">
        <v>4349.0869575780871</v>
      </c>
      <c r="K25">
        <v>12584.611852642814</v>
      </c>
      <c r="L25">
        <v>0.11210085179803553</v>
      </c>
    </row>
    <row r="26" spans="1:12" x14ac:dyDescent="0.35">
      <c r="A26" t="s">
        <v>178</v>
      </c>
      <c r="B26" t="s">
        <v>107</v>
      </c>
      <c r="C26">
        <v>3164</v>
      </c>
      <c r="D26">
        <v>4560</v>
      </c>
      <c r="E26">
        <v>7724</v>
      </c>
      <c r="F26">
        <v>6838</v>
      </c>
      <c r="G26">
        <v>7827</v>
      </c>
      <c r="H26">
        <v>4.1448317953169944E-2</v>
      </c>
      <c r="I26">
        <v>6.6454487825566844E-3</v>
      </c>
      <c r="J26">
        <v>6304.5435738275346</v>
      </c>
      <c r="K26">
        <v>7931.3735111341266</v>
      </c>
      <c r="L26">
        <v>2.3221071650207037E-2</v>
      </c>
    </row>
    <row r="27" spans="1:12" x14ac:dyDescent="0.35">
      <c r="A27" t="s">
        <v>180</v>
      </c>
      <c r="B27" t="s">
        <v>109</v>
      </c>
      <c r="C27">
        <v>3169</v>
      </c>
      <c r="D27">
        <v>5225</v>
      </c>
      <c r="E27">
        <v>8394</v>
      </c>
      <c r="F27">
        <v>7562</v>
      </c>
      <c r="G27">
        <v>8409</v>
      </c>
      <c r="H27">
        <v>3.5406206546388264E-2</v>
      </c>
      <c r="I27">
        <v>8.9309654310665287E-4</v>
      </c>
      <c r="J27">
        <v>7053.6701205361505</v>
      </c>
      <c r="K27">
        <v>8424.0268048606194</v>
      </c>
      <c r="L27">
        <v>1.7912528002296702E-2</v>
      </c>
    </row>
    <row r="28" spans="1:12" x14ac:dyDescent="0.35">
      <c r="A28" t="s">
        <v>182</v>
      </c>
      <c r="B28" t="s">
        <v>111</v>
      </c>
      <c r="C28">
        <v>5820</v>
      </c>
      <c r="D28">
        <v>7961</v>
      </c>
      <c r="E28">
        <v>28348</v>
      </c>
      <c r="F28">
        <v>24170</v>
      </c>
      <c r="G28">
        <v>30310</v>
      </c>
      <c r="H28">
        <v>5.4585812874464734E-2</v>
      </c>
      <c r="I28">
        <v>3.4026707504662967E-2</v>
      </c>
      <c r="J28">
        <v>21732.655777435415</v>
      </c>
      <c r="K28">
        <v>32407.792436856234</v>
      </c>
      <c r="L28">
        <v>4.0767362599106516E-2</v>
      </c>
    </row>
    <row r="29" spans="1:12" x14ac:dyDescent="0.35">
      <c r="A29" t="s">
        <v>159</v>
      </c>
      <c r="B29" t="s">
        <v>44</v>
      </c>
      <c r="C29">
        <v>855</v>
      </c>
      <c r="D29">
        <v>4017</v>
      </c>
      <c r="E29">
        <v>4872</v>
      </c>
      <c r="F29">
        <v>4137</v>
      </c>
      <c r="G29">
        <v>4872</v>
      </c>
      <c r="H29">
        <v>5.6024318930811168E-2</v>
      </c>
      <c r="I29">
        <v>5.4673730437993617E-2</v>
      </c>
      <c r="J29">
        <v>3709.6905330219938</v>
      </c>
      <c r="K29">
        <v>6028.0909332999172</v>
      </c>
      <c r="L29">
        <v>4.9745958587959382E-2</v>
      </c>
    </row>
    <row r="30" spans="1:12" x14ac:dyDescent="0.35">
      <c r="A30" t="s">
        <v>181</v>
      </c>
      <c r="B30" t="s">
        <v>110</v>
      </c>
      <c r="C30">
        <v>567</v>
      </c>
      <c r="D30">
        <v>4419</v>
      </c>
      <c r="E30">
        <v>4986</v>
      </c>
      <c r="F30">
        <v>4023</v>
      </c>
      <c r="G30">
        <v>4986</v>
      </c>
      <c r="H30">
        <v>7.4156136535132866E-2</v>
      </c>
      <c r="I30">
        <v>5.4673730437993617E-2</v>
      </c>
      <c r="J30">
        <v>3486.7050024630598</v>
      </c>
      <c r="K30">
        <v>6169.1423221332898</v>
      </c>
      <c r="L30">
        <v>5.8719612805226973E-2</v>
      </c>
    </row>
    <row r="31" spans="1:12" x14ac:dyDescent="0.35">
      <c r="A31" t="s">
        <v>179</v>
      </c>
      <c r="B31" t="s">
        <v>108</v>
      </c>
      <c r="C31">
        <v>0</v>
      </c>
      <c r="D31">
        <v>6025</v>
      </c>
      <c r="E31">
        <v>6025</v>
      </c>
      <c r="F31">
        <v>9188</v>
      </c>
      <c r="G31">
        <v>13564</v>
      </c>
      <c r="H31">
        <v>-0.13121558498618857</v>
      </c>
      <c r="I31">
        <v>0.50042870775453441</v>
      </c>
      <c r="J31">
        <v>12172.980978072981</v>
      </c>
      <c r="K31">
        <v>30536.447468879676</v>
      </c>
      <c r="L31">
        <v>9.6332167051084383E-2</v>
      </c>
    </row>
    <row r="32" spans="1:12" x14ac:dyDescent="0.35">
      <c r="A32" t="s">
        <v>183</v>
      </c>
      <c r="B32" t="s">
        <v>112</v>
      </c>
      <c r="C32">
        <v>0</v>
      </c>
      <c r="D32">
        <v>12956</v>
      </c>
      <c r="E32">
        <v>10624</v>
      </c>
      <c r="F32">
        <v>8730</v>
      </c>
      <c r="G32">
        <v>12956</v>
      </c>
      <c r="H32">
        <v>6.763943333062894E-2</v>
      </c>
      <c r="I32">
        <v>0.1043111029271564</v>
      </c>
      <c r="J32">
        <v>7658.875881822657</v>
      </c>
      <c r="K32">
        <v>15799.881024096383</v>
      </c>
      <c r="L32">
        <v>7.5100041233365111E-2</v>
      </c>
    </row>
    <row r="33" spans="1:12" x14ac:dyDescent="0.35">
      <c r="A33" t="s">
        <v>191</v>
      </c>
      <c r="B33" t="s">
        <v>39</v>
      </c>
      <c r="C33">
        <v>902</v>
      </c>
      <c r="D33">
        <v>3581</v>
      </c>
      <c r="E33">
        <v>10063</v>
      </c>
      <c r="F33">
        <v>8154</v>
      </c>
      <c r="G33">
        <v>10566</v>
      </c>
      <c r="H33">
        <v>7.2635719552709199E-2</v>
      </c>
      <c r="I33">
        <v>2.4687803142194653E-2</v>
      </c>
      <c r="J33">
        <v>7087.0614223468301</v>
      </c>
      <c r="K33">
        <v>11094.142502235909</v>
      </c>
      <c r="L33">
        <v>4.5833994503186481E-2</v>
      </c>
    </row>
    <row r="34" spans="1:12" x14ac:dyDescent="0.35">
      <c r="A34" t="s">
        <v>157</v>
      </c>
      <c r="B34" t="s">
        <v>113</v>
      </c>
      <c r="C34">
        <v>120870</v>
      </c>
      <c r="D34">
        <v>180709</v>
      </c>
      <c r="E34">
        <v>301579</v>
      </c>
      <c r="F34">
        <v>275660</v>
      </c>
      <c r="G34">
        <v>326376</v>
      </c>
      <c r="H34">
        <v>3.0407746470616726E-2</v>
      </c>
      <c r="I34">
        <v>4.0299906228893123E-2</v>
      </c>
      <c r="J34">
        <v>259630.38767428632</v>
      </c>
      <c r="K34">
        <v>353211.90592183132</v>
      </c>
      <c r="L34">
        <v>3.1259544931589112E-2</v>
      </c>
    </row>
    <row r="35" spans="1:12" x14ac:dyDescent="0.35">
      <c r="A35" t="s">
        <v>184</v>
      </c>
      <c r="B35" t="s">
        <v>114</v>
      </c>
      <c r="C35">
        <v>1207</v>
      </c>
      <c r="D35">
        <v>9551</v>
      </c>
      <c r="E35">
        <v>10758</v>
      </c>
      <c r="F35">
        <v>11235</v>
      </c>
      <c r="G35">
        <v>14816</v>
      </c>
      <c r="H35">
        <v>-1.4357349923836749E-2</v>
      </c>
      <c r="I35">
        <v>0.17354491154631502</v>
      </c>
      <c r="J35">
        <v>11564.692812368465</v>
      </c>
      <c r="K35">
        <v>20404.708681911135</v>
      </c>
      <c r="L35">
        <v>5.8423879919371036E-2</v>
      </c>
    </row>
    <row r="36" spans="1:12" x14ac:dyDescent="0.35">
      <c r="A36" t="s">
        <v>185</v>
      </c>
      <c r="B36" t="s">
        <v>115</v>
      </c>
      <c r="C36">
        <v>3015</v>
      </c>
      <c r="D36">
        <v>4577</v>
      </c>
      <c r="E36">
        <v>7592</v>
      </c>
      <c r="F36">
        <v>7031</v>
      </c>
      <c r="G36">
        <v>8807</v>
      </c>
      <c r="H36">
        <v>2.5918907427795013E-2</v>
      </c>
      <c r="I36">
        <v>7.7050082831477074E-2</v>
      </c>
      <c r="J36">
        <v>6680.2240750600176</v>
      </c>
      <c r="K36">
        <v>10216.444810326655</v>
      </c>
      <c r="L36">
        <v>4.3400105500354114E-2</v>
      </c>
    </row>
    <row r="37" spans="1:12" x14ac:dyDescent="0.35">
      <c r="A37" t="s">
        <v>187</v>
      </c>
      <c r="B37" t="s">
        <v>117</v>
      </c>
      <c r="C37">
        <v>391</v>
      </c>
      <c r="D37">
        <v>5302</v>
      </c>
      <c r="E37">
        <v>5693</v>
      </c>
      <c r="F37">
        <v>8293</v>
      </c>
      <c r="G37">
        <v>9491</v>
      </c>
      <c r="H37">
        <v>-0.11784850836422744</v>
      </c>
      <c r="I37">
        <v>0.29117585098474064</v>
      </c>
      <c r="J37">
        <v>10656.763302456236</v>
      </c>
      <c r="K37">
        <v>15822.779026875112</v>
      </c>
      <c r="L37">
        <v>4.0317117123783941E-2</v>
      </c>
    </row>
    <row r="38" spans="1:12" x14ac:dyDescent="0.35">
      <c r="A38" t="s">
        <v>189</v>
      </c>
      <c r="B38" t="s">
        <v>119</v>
      </c>
      <c r="C38">
        <v>1712</v>
      </c>
      <c r="D38">
        <v>2014</v>
      </c>
      <c r="E38">
        <v>3726</v>
      </c>
      <c r="F38">
        <v>1863</v>
      </c>
      <c r="G38">
        <v>3726</v>
      </c>
      <c r="H38">
        <v>0.25992104989487319</v>
      </c>
      <c r="I38">
        <v>5.4673730437993617E-2</v>
      </c>
      <c r="J38">
        <v>1173.6164579770741</v>
      </c>
      <c r="K38">
        <v>4610.1532876591737</v>
      </c>
      <c r="L38">
        <v>0.14661842846464967</v>
      </c>
    </row>
    <row r="39" spans="1:12" x14ac:dyDescent="0.35">
      <c r="A39" t="s">
        <v>154</v>
      </c>
      <c r="B39" t="s">
        <v>48</v>
      </c>
      <c r="C39">
        <v>50</v>
      </c>
      <c r="D39">
        <v>206</v>
      </c>
      <c r="E39">
        <v>256</v>
      </c>
      <c r="F39">
        <v>442</v>
      </c>
      <c r="G39">
        <v>462</v>
      </c>
      <c r="H39">
        <v>-0.16643545882510058</v>
      </c>
      <c r="I39">
        <v>0.34338657876279233</v>
      </c>
      <c r="J39">
        <v>636.1269649300508</v>
      </c>
      <c r="K39">
        <v>833.765625</v>
      </c>
      <c r="L39">
        <v>2.7424737353202833E-2</v>
      </c>
    </row>
    <row r="40" spans="1:12" x14ac:dyDescent="0.35">
      <c r="A40" t="s">
        <v>160</v>
      </c>
      <c r="B40" t="s">
        <v>43</v>
      </c>
      <c r="C40">
        <v>14</v>
      </c>
      <c r="D40">
        <v>2204</v>
      </c>
      <c r="E40">
        <v>2218</v>
      </c>
      <c r="F40">
        <v>3166</v>
      </c>
      <c r="G40">
        <v>4706</v>
      </c>
      <c r="H40">
        <v>-0.11185567778326533</v>
      </c>
      <c r="I40">
        <v>0.45661638376408309</v>
      </c>
      <c r="J40">
        <v>4013.6899683595507</v>
      </c>
      <c r="K40">
        <v>9984.8674481514863</v>
      </c>
      <c r="L40">
        <v>9.5417937124110397E-2</v>
      </c>
    </row>
    <row r="41" spans="1:12" x14ac:dyDescent="0.35">
      <c r="A41" t="s">
        <v>186</v>
      </c>
      <c r="B41" t="s">
        <v>116</v>
      </c>
      <c r="C41">
        <v>5</v>
      </c>
      <c r="D41">
        <v>1272</v>
      </c>
      <c r="E41">
        <v>1277</v>
      </c>
      <c r="F41">
        <v>1546</v>
      </c>
      <c r="G41">
        <v>1558</v>
      </c>
      <c r="H41">
        <v>-6.1731500721997512E-2</v>
      </c>
      <c r="I41">
        <v>0.10455737067903281</v>
      </c>
      <c r="J41">
        <v>1756.1241600785766</v>
      </c>
      <c r="K41">
        <v>1900.8332028191071</v>
      </c>
      <c r="L41">
        <v>7.9497446354268586E-3</v>
      </c>
    </row>
    <row r="42" spans="1:12" x14ac:dyDescent="0.35">
      <c r="A42" t="s">
        <v>170</v>
      </c>
      <c r="B42" t="s">
        <v>94</v>
      </c>
      <c r="C42">
        <v>936</v>
      </c>
      <c r="D42">
        <v>3863</v>
      </c>
      <c r="E42">
        <v>6472</v>
      </c>
      <c r="F42">
        <v>7126</v>
      </c>
      <c r="G42">
        <v>6666</v>
      </c>
      <c r="H42">
        <v>-3.1578929217935259E-2</v>
      </c>
      <c r="I42">
        <v>1.4876976840610734E-2</v>
      </c>
      <c r="J42">
        <v>7598.3161140451894</v>
      </c>
      <c r="K42">
        <v>6865.8152039555043</v>
      </c>
      <c r="L42">
        <v>-1.0085979771137898E-2</v>
      </c>
    </row>
    <row r="43" spans="1:12" x14ac:dyDescent="0.35">
      <c r="A43" t="s">
        <v>196</v>
      </c>
      <c r="B43" t="s">
        <v>51</v>
      </c>
      <c r="C43">
        <v>1268</v>
      </c>
      <c r="D43">
        <v>1966</v>
      </c>
      <c r="E43">
        <v>3234</v>
      </c>
      <c r="F43">
        <v>3335</v>
      </c>
      <c r="G43">
        <v>4198</v>
      </c>
      <c r="H43">
        <v>-1.0198610590244073E-2</v>
      </c>
      <c r="I43">
        <v>0.13933439758107946</v>
      </c>
      <c r="J43">
        <v>3404.0797026369582</v>
      </c>
      <c r="K43">
        <v>5449.3518862090314</v>
      </c>
      <c r="L43">
        <v>4.8176728430103788E-2</v>
      </c>
    </row>
    <row r="44" spans="1:12" x14ac:dyDescent="0.35">
      <c r="A44" t="s">
        <v>198</v>
      </c>
      <c r="B44" t="s">
        <v>120</v>
      </c>
      <c r="C44">
        <v>0</v>
      </c>
      <c r="D44">
        <v>31940</v>
      </c>
      <c r="E44">
        <v>31940</v>
      </c>
      <c r="F44">
        <v>21552</v>
      </c>
      <c r="G44">
        <v>31940</v>
      </c>
      <c r="H44">
        <v>0.14011618556211447</v>
      </c>
      <c r="I44">
        <v>5.4673730437993617E-2</v>
      </c>
      <c r="J44">
        <v>16580.184390769253</v>
      </c>
      <c r="K44">
        <v>39519.134731034355</v>
      </c>
      <c r="L44">
        <v>9.0741424234833445E-2</v>
      </c>
    </row>
    <row r="45" spans="1:12" x14ac:dyDescent="0.35">
      <c r="A45" t="s">
        <v>192</v>
      </c>
      <c r="B45" t="s">
        <v>121</v>
      </c>
      <c r="C45">
        <v>7237</v>
      </c>
      <c r="D45">
        <v>16407</v>
      </c>
      <c r="E45">
        <v>59496</v>
      </c>
      <c r="F45">
        <v>59496</v>
      </c>
      <c r="G45">
        <v>74873</v>
      </c>
      <c r="H45">
        <v>4.7050173871553191E-2</v>
      </c>
      <c r="I45">
        <v>5.4673730437993617E-2</v>
      </c>
      <c r="J45">
        <v>47277.042672258351</v>
      </c>
      <c r="K45">
        <v>73613.977456406385</v>
      </c>
      <c r="L45">
        <v>4.527604631793225E-2</v>
      </c>
    </row>
    <row r="46" spans="1:12" x14ac:dyDescent="0.35">
      <c r="A46" t="s">
        <v>188</v>
      </c>
      <c r="B46" t="s">
        <v>118</v>
      </c>
      <c r="C46">
        <v>0</v>
      </c>
      <c r="D46">
        <v>287458</v>
      </c>
      <c r="E46">
        <v>287458</v>
      </c>
      <c r="F46">
        <v>288742</v>
      </c>
      <c r="G46">
        <v>287458</v>
      </c>
      <c r="H46">
        <v>-1.4844947843777323E-3</v>
      </c>
      <c r="I46">
        <v>5.4673730437993617E-2</v>
      </c>
      <c r="J46">
        <v>289601.18469515647</v>
      </c>
      <c r="K46">
        <v>355669.73799354018</v>
      </c>
      <c r="L46">
        <v>2.0762385297059094E-2</v>
      </c>
    </row>
    <row r="47" spans="1:12" x14ac:dyDescent="0.35">
      <c r="A47" t="s">
        <v>193</v>
      </c>
      <c r="B47" t="s">
        <v>122</v>
      </c>
      <c r="C47">
        <v>3432</v>
      </c>
      <c r="D47">
        <v>14516</v>
      </c>
      <c r="E47">
        <v>17948</v>
      </c>
      <c r="F47">
        <v>13839</v>
      </c>
      <c r="G47">
        <v>17948</v>
      </c>
      <c r="H47">
        <v>9.0528744101809888E-2</v>
      </c>
      <c r="I47">
        <v>5.4673730437993617E-2</v>
      </c>
      <c r="J47">
        <v>11636.717063802082</v>
      </c>
      <c r="K47">
        <v>22206.932691064638</v>
      </c>
      <c r="L47">
        <v>6.6757758428317215E-2</v>
      </c>
    </row>
    <row r="48" spans="1:12" x14ac:dyDescent="0.35">
      <c r="A48" t="s">
        <v>194</v>
      </c>
      <c r="B48" t="s">
        <v>123</v>
      </c>
      <c r="C48">
        <v>854</v>
      </c>
      <c r="D48">
        <v>25835</v>
      </c>
      <c r="E48">
        <v>26689</v>
      </c>
      <c r="F48">
        <v>20885</v>
      </c>
      <c r="G48">
        <v>36976</v>
      </c>
      <c r="H48">
        <v>8.5173735635071912E-2</v>
      </c>
      <c r="I48">
        <v>0.17704702295875174</v>
      </c>
      <c r="J48">
        <v>17735.193513979666</v>
      </c>
      <c r="K48">
        <v>51228.018134812075</v>
      </c>
      <c r="L48">
        <v>0.11190366646427696</v>
      </c>
    </row>
    <row r="49" spans="1:12" x14ac:dyDescent="0.35">
      <c r="A49" t="s">
        <v>9</v>
      </c>
      <c r="B49" t="s">
        <v>9</v>
      </c>
      <c r="C49">
        <v>217551</v>
      </c>
      <c r="D49">
        <v>1093957</v>
      </c>
      <c r="E49">
        <v>1540512</v>
      </c>
      <c r="F49">
        <v>1420865</v>
      </c>
      <c r="G49">
        <v>1713568</v>
      </c>
      <c r="H49">
        <v>2.7316088979300268E-2</v>
      </c>
      <c r="I49">
        <v>5.4673730437993617E-2</v>
      </c>
      <c r="J49">
        <v>1361384.6193723958</v>
      </c>
      <c r="K49">
        <v>2054902.9456666561</v>
      </c>
      <c r="L49">
        <v>4.203197955640503E-2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densities</vt:lpstr>
      <vt:lpstr>anual growth</vt:lpstr>
      <vt:lpstr>Sheet4</vt:lpstr>
      <vt:lpstr>2018 rep summaries</vt:lpstr>
      <vt:lpstr>2018 report</vt:lpstr>
      <vt:lpstr>Sheet3</vt:lpstr>
      <vt:lpstr>country codes</vt:lpstr>
      <vt:lpstr>Aggregate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Sheet21</vt:lpstr>
      <vt:lpstr>2018 growth rates</vt:lpstr>
      <vt:lpstr>Sheet2</vt:lpstr>
      <vt:lpstr>Sheet5</vt:lpstr>
      <vt:lpstr>Sheet7</vt:lpstr>
      <vt:lpstr>Summaries</vt:lpstr>
      <vt:lpstr>Aggregate (2)</vt:lpstr>
      <vt:lpstr>Adj factor</vt:lpstr>
      <vt:lpstr>Growthrates 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MUNG'ATU, Joseph</cp:lastModifiedBy>
  <dcterms:created xsi:type="dcterms:W3CDTF">2024-02-08T06:29:22Z</dcterms:created>
  <dcterms:modified xsi:type="dcterms:W3CDTF">2025-06-27T10:28:43Z</dcterms:modified>
</cp:coreProperties>
</file>